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1) April\"/>
    </mc:Choice>
  </mc:AlternateContent>
  <workbookProtection workbookPassword="CFF7" lockStructure="1"/>
  <bookViews>
    <workbookView xWindow="0" yWindow="0" windowWidth="18210" windowHeight="6630" tabRatio="629" firstSheet="6" activeTab="6"/>
  </bookViews>
  <sheets>
    <sheet name="Sheetlist" sheetId="4" state="hidden" r:id="rId1"/>
    <sheet name="SystemsDiagram" sheetId="29" state="hidden" r:id="rId2"/>
    <sheet name="Schoolchanges" sheetId="30" state="hidden" r:id="rId3"/>
    <sheet name="Rates" sheetId="7" state="hidden" r:id="rId4"/>
    <sheet name="Summary Table" sheetId="62" state="hidden" r:id="rId5"/>
    <sheet name="School CFR" sheetId="63" state="hidden" r:id="rId6"/>
    <sheet name="SchoolReport" sheetId="40" r:id="rId7"/>
    <sheet name="APT" sheetId="12" state="hidden" r:id="rId8"/>
    <sheet name="APTPay" sheetId="13" state="hidden" r:id="rId9"/>
    <sheet name="TPG" sheetId="18" state="hidden" r:id="rId10"/>
    <sheet name="TPGPAY" sheetId="19" state="hidden" r:id="rId11"/>
    <sheet name="TPGCR" sheetId="20" state="hidden" r:id="rId12"/>
    <sheet name="PPG" sheetId="21" state="hidden" r:id="rId13"/>
    <sheet name="PPGCR" sheetId="23" state="hidden" r:id="rId14"/>
    <sheet name="PPGPAY" sheetId="22" state="hidden" r:id="rId15"/>
    <sheet name="POST16" sheetId="16" state="hidden" r:id="rId16"/>
    <sheet name="POST16PAY" sheetId="17" state="hidden" r:id="rId17"/>
    <sheet name="HNPlaces" sheetId="5" state="hidden" r:id="rId18"/>
    <sheet name="HNPlacesPay" sheetId="6" state="hidden" r:id="rId19"/>
    <sheet name="MiscPay" sheetId="10" state="hidden" r:id="rId20"/>
    <sheet name="MiscCR" sheetId="11" state="hidden" r:id="rId21"/>
    <sheet name="MISC" sheetId="9" state="hidden" r:id="rId22"/>
    <sheet name="APTCR" sheetId="28" state="hidden" r:id="rId23"/>
    <sheet name="DEDEL" sheetId="14" state="hidden" r:id="rId24"/>
    <sheet name="DEDELCR" sheetId="15" state="hidden" r:id="rId25"/>
    <sheet name="GRANTS" sheetId="24" state="hidden" r:id="rId26"/>
    <sheet name="GRANTSPAY" sheetId="25" state="hidden" r:id="rId27"/>
    <sheet name="HN TOPUPS April Sheet" sheetId="42" state="hidden" r:id="rId28"/>
    <sheet name="HN TopUpPay" sheetId="27" state="hidden" r:id="rId29"/>
    <sheet name="SENCr" sheetId="58" state="hidden" r:id="rId30"/>
    <sheet name="SEN" sheetId="26" state="hidden" r:id="rId31"/>
    <sheet name="COVID" sheetId="54" state="hidden" r:id="rId32"/>
    <sheet name="COVIDPAY" sheetId="57" state="hidden" r:id="rId33"/>
    <sheet name="Schools" sheetId="8" state="hidden" r:id="rId34"/>
    <sheet name="HN TOP UP AUTUMN UPDATE NOV" sheetId="59" state="hidden" r:id="rId35"/>
    <sheet name="Payroll Totals by Month" sheetId="41" state="hidden" r:id="rId36"/>
    <sheet name="PayrollCR" sheetId="48" state="hidden" r:id="rId37"/>
    <sheet name="IntegraPayroll" sheetId="3"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______AD1" localSheetId="31">#REF!</definedName>
    <definedName name="_______AD1" localSheetId="32">#REF!</definedName>
    <definedName name="_______AD1" localSheetId="36">#REF!</definedName>
    <definedName name="_______AD1" localSheetId="29">#REF!</definedName>
    <definedName name="_______AD1">#REF!</definedName>
    <definedName name="_______AD2" localSheetId="31">#REF!</definedName>
    <definedName name="_______AD2" localSheetId="32">#REF!</definedName>
    <definedName name="_______AD2" localSheetId="36">#REF!</definedName>
    <definedName name="_______AD2" localSheetId="29">#REF!</definedName>
    <definedName name="_______AD2">#REF!</definedName>
    <definedName name="______AD1" localSheetId="31">#REF!</definedName>
    <definedName name="______AD1" localSheetId="32">#REF!</definedName>
    <definedName name="______AD1" localSheetId="36">#REF!</definedName>
    <definedName name="______AD1" localSheetId="29">#REF!</definedName>
    <definedName name="______AD1">#REF!</definedName>
    <definedName name="______AD2" localSheetId="31">#REF!</definedName>
    <definedName name="______AD2" localSheetId="32">#REF!</definedName>
    <definedName name="______AD2" localSheetId="36">#REF!</definedName>
    <definedName name="______AD2" localSheetId="29">#REF!</definedName>
    <definedName name="______AD2">#REF!</definedName>
    <definedName name="_____AD1" localSheetId="31">#REF!</definedName>
    <definedName name="_____AD1" localSheetId="32">#REF!</definedName>
    <definedName name="_____AD1" localSheetId="36">#REF!</definedName>
    <definedName name="_____AD1" localSheetId="29">#REF!</definedName>
    <definedName name="_____AD1">#REF!</definedName>
    <definedName name="_____AD2" localSheetId="31">#REF!</definedName>
    <definedName name="_____AD2" localSheetId="32">#REF!</definedName>
    <definedName name="_____AD2" localSheetId="36">#REF!</definedName>
    <definedName name="_____AD2" localSheetId="29">#REF!</definedName>
    <definedName name="_____AD2">#REF!</definedName>
    <definedName name="_____KS1" localSheetId="31">#REF!</definedName>
    <definedName name="_____KS1" localSheetId="32">#REF!</definedName>
    <definedName name="_____KS1" localSheetId="36">#REF!</definedName>
    <definedName name="_____KS1" localSheetId="29">#REF!</definedName>
    <definedName name="_____KS1">#REF!</definedName>
    <definedName name="_____KS2" localSheetId="31">#REF!</definedName>
    <definedName name="_____KS2" localSheetId="32">#REF!</definedName>
    <definedName name="_____KS2" localSheetId="36">#REF!</definedName>
    <definedName name="_____KS2" localSheetId="29">#REF!</definedName>
    <definedName name="_____KS2">#REF!</definedName>
    <definedName name="_____KS3" localSheetId="31">#REF!</definedName>
    <definedName name="_____KS3" localSheetId="32">#REF!</definedName>
    <definedName name="_____KS3" localSheetId="36">#REF!</definedName>
    <definedName name="_____KS3" localSheetId="29">#REF!</definedName>
    <definedName name="_____KS3">#REF!</definedName>
    <definedName name="____AD1" localSheetId="31">#REF!</definedName>
    <definedName name="____AD1" localSheetId="32">#REF!</definedName>
    <definedName name="____AD1" localSheetId="36">#REF!</definedName>
    <definedName name="____AD1" localSheetId="29">#REF!</definedName>
    <definedName name="____AD1">#REF!</definedName>
    <definedName name="____AD2" localSheetId="31">#REF!</definedName>
    <definedName name="____AD2" localSheetId="32">#REF!</definedName>
    <definedName name="____AD2" localSheetId="36">#REF!</definedName>
    <definedName name="____AD2" localSheetId="29">#REF!</definedName>
    <definedName name="____AD2">#REF!</definedName>
    <definedName name="____KS1" localSheetId="31">#REF!</definedName>
    <definedName name="____KS1" localSheetId="32">#REF!</definedName>
    <definedName name="____KS1" localSheetId="36">#REF!</definedName>
    <definedName name="____KS1" localSheetId="29">#REF!</definedName>
    <definedName name="____KS1">#REF!</definedName>
    <definedName name="____KS2" localSheetId="31">#REF!</definedName>
    <definedName name="____KS2" localSheetId="32">#REF!</definedName>
    <definedName name="____KS2" localSheetId="36">#REF!</definedName>
    <definedName name="____KS2" localSheetId="29">#REF!</definedName>
    <definedName name="____KS2">#REF!</definedName>
    <definedName name="____KS3" localSheetId="31">#REF!</definedName>
    <definedName name="____KS3" localSheetId="32">#REF!</definedName>
    <definedName name="____KS3" localSheetId="36">#REF!</definedName>
    <definedName name="____KS3" localSheetId="29">#REF!</definedName>
    <definedName name="____KS3">#REF!</definedName>
    <definedName name="____lea95" localSheetId="31">#REF!</definedName>
    <definedName name="____lea95" localSheetId="32">#REF!</definedName>
    <definedName name="____lea95" localSheetId="36">#REF!</definedName>
    <definedName name="____lea95" localSheetId="29">#REF!</definedName>
    <definedName name="____lea95">#REF!</definedName>
    <definedName name="____lea96" localSheetId="31">#REF!</definedName>
    <definedName name="____lea96" localSheetId="32">#REF!</definedName>
    <definedName name="____lea96" localSheetId="36">#REF!</definedName>
    <definedName name="____lea96" localSheetId="29">#REF!</definedName>
    <definedName name="____lea96">#REF!</definedName>
    <definedName name="____lea97" localSheetId="31">#REF!</definedName>
    <definedName name="____lea97" localSheetId="32">#REF!</definedName>
    <definedName name="____lea97" localSheetId="36">#REF!</definedName>
    <definedName name="____lea97" localSheetId="29">#REF!</definedName>
    <definedName name="____lea97">#REF!</definedName>
    <definedName name="____lea98" localSheetId="31">#REF!</definedName>
    <definedName name="____lea98" localSheetId="32">#REF!</definedName>
    <definedName name="____lea98" localSheetId="36">#REF!</definedName>
    <definedName name="____lea98" localSheetId="29">#REF!</definedName>
    <definedName name="____lea98">#REF!</definedName>
    <definedName name="____lu9495" localSheetId="31">#REF!</definedName>
    <definedName name="____lu9495" localSheetId="32">#REF!</definedName>
    <definedName name="____lu9495" localSheetId="36">#REF!</definedName>
    <definedName name="____lu9495" localSheetId="29">#REF!</definedName>
    <definedName name="____lu9495">#REF!</definedName>
    <definedName name="____lu9596" localSheetId="31">#REF!</definedName>
    <definedName name="____lu9596" localSheetId="32">#REF!</definedName>
    <definedName name="____lu9596" localSheetId="36">#REF!</definedName>
    <definedName name="____lu9596" localSheetId="29">#REF!</definedName>
    <definedName name="____lu9596">#REF!</definedName>
    <definedName name="____lu9697" localSheetId="31">#REF!</definedName>
    <definedName name="____lu9697" localSheetId="32">#REF!</definedName>
    <definedName name="____lu9697" localSheetId="36">#REF!</definedName>
    <definedName name="____lu9697" localSheetId="29">#REF!</definedName>
    <definedName name="____lu9697">#REF!</definedName>
    <definedName name="____Num2" localSheetId="31">'[1]Running info'!#REF!</definedName>
    <definedName name="____Num2" localSheetId="32">'[1]Running info'!#REF!</definedName>
    <definedName name="____Num2" localSheetId="36">'[1]Running info'!#REF!</definedName>
    <definedName name="____Num2" localSheetId="29">'[1]Running info'!#REF!</definedName>
    <definedName name="____Num2">'[1]Running info'!#REF!</definedName>
    <definedName name="____pup1" localSheetId="31">#REF!</definedName>
    <definedName name="____pup1" localSheetId="32">#REF!</definedName>
    <definedName name="____pup1" localSheetId="36">#REF!</definedName>
    <definedName name="____pup1" localSheetId="29">#REF!</definedName>
    <definedName name="____pup1">#REF!</definedName>
    <definedName name="____pup2" localSheetId="31">#REF!</definedName>
    <definedName name="____pup2" localSheetId="32">#REF!</definedName>
    <definedName name="____pup2" localSheetId="36">#REF!</definedName>
    <definedName name="____pup2" localSheetId="29">#REF!</definedName>
    <definedName name="____pup2">#REF!</definedName>
    <definedName name="____RO1" localSheetId="31">#REF!</definedName>
    <definedName name="____RO1" localSheetId="32">#REF!</definedName>
    <definedName name="____RO1" localSheetId="36">#REF!</definedName>
    <definedName name="____RO1" localSheetId="29">#REF!</definedName>
    <definedName name="____RO1">#REF!</definedName>
    <definedName name="___AD1" localSheetId="31">#REF!</definedName>
    <definedName name="___AD1" localSheetId="32">#REF!</definedName>
    <definedName name="___AD1" localSheetId="36">#REF!</definedName>
    <definedName name="___AD1" localSheetId="29">#REF!</definedName>
    <definedName name="___AD1">#REF!</definedName>
    <definedName name="___AD2" localSheetId="31">#REF!</definedName>
    <definedName name="___AD2" localSheetId="32">#REF!</definedName>
    <definedName name="___AD2" localSheetId="36">#REF!</definedName>
    <definedName name="___AD2" localSheetId="29">#REF!</definedName>
    <definedName name="___AD2">#REF!</definedName>
    <definedName name="___KS1" localSheetId="31">#REF!</definedName>
    <definedName name="___KS1" localSheetId="32">#REF!</definedName>
    <definedName name="___KS1" localSheetId="36">#REF!</definedName>
    <definedName name="___KS1" localSheetId="29">#REF!</definedName>
    <definedName name="___KS1">#REF!</definedName>
    <definedName name="___KS2" localSheetId="31">#REF!</definedName>
    <definedName name="___KS2" localSheetId="32">#REF!</definedName>
    <definedName name="___KS2" localSheetId="36">#REF!</definedName>
    <definedName name="___KS2" localSheetId="29">#REF!</definedName>
    <definedName name="___KS2">#REF!</definedName>
    <definedName name="___KS3" localSheetId="31">#REF!</definedName>
    <definedName name="___KS3" localSheetId="32">#REF!</definedName>
    <definedName name="___KS3" localSheetId="36">#REF!</definedName>
    <definedName name="___KS3" localSheetId="29">#REF!</definedName>
    <definedName name="___KS3">#REF!</definedName>
    <definedName name="___lea95" localSheetId="31">#REF!</definedName>
    <definedName name="___lea95" localSheetId="32">#REF!</definedName>
    <definedName name="___lea95" localSheetId="36">#REF!</definedName>
    <definedName name="___lea95" localSheetId="29">#REF!</definedName>
    <definedName name="___lea95">#REF!</definedName>
    <definedName name="___lea96" localSheetId="31">#REF!</definedName>
    <definedName name="___lea96" localSheetId="32">#REF!</definedName>
    <definedName name="___lea96" localSheetId="36">#REF!</definedName>
    <definedName name="___lea96" localSheetId="29">#REF!</definedName>
    <definedName name="___lea96">#REF!</definedName>
    <definedName name="___lea97" localSheetId="31">#REF!</definedName>
    <definedName name="___lea97" localSheetId="32">#REF!</definedName>
    <definedName name="___lea97" localSheetId="36">#REF!</definedName>
    <definedName name="___lea97" localSheetId="29">#REF!</definedName>
    <definedName name="___lea97">#REF!</definedName>
    <definedName name="___lea98" localSheetId="31">#REF!</definedName>
    <definedName name="___lea98" localSheetId="32">#REF!</definedName>
    <definedName name="___lea98" localSheetId="36">#REF!</definedName>
    <definedName name="___lea98" localSheetId="29">#REF!</definedName>
    <definedName name="___lea98">#REF!</definedName>
    <definedName name="___lu9495" localSheetId="31">#REF!</definedName>
    <definedName name="___lu9495" localSheetId="32">#REF!</definedName>
    <definedName name="___lu9495" localSheetId="36">#REF!</definedName>
    <definedName name="___lu9495" localSheetId="29">#REF!</definedName>
    <definedName name="___lu9495">#REF!</definedName>
    <definedName name="___lu9596" localSheetId="31">#REF!</definedName>
    <definedName name="___lu9596" localSheetId="32">#REF!</definedName>
    <definedName name="___lu9596" localSheetId="36">#REF!</definedName>
    <definedName name="___lu9596" localSheetId="29">#REF!</definedName>
    <definedName name="___lu9596">#REF!</definedName>
    <definedName name="___lu9697" localSheetId="31">#REF!</definedName>
    <definedName name="___lu9697" localSheetId="32">#REF!</definedName>
    <definedName name="___lu9697" localSheetId="36">#REF!</definedName>
    <definedName name="___lu9697" localSheetId="29">#REF!</definedName>
    <definedName name="___lu9697">#REF!</definedName>
    <definedName name="___Num2" localSheetId="31">'[1]Running info'!#REF!</definedName>
    <definedName name="___Num2" localSheetId="32">'[1]Running info'!#REF!</definedName>
    <definedName name="___Num2" localSheetId="36">'[1]Running info'!#REF!</definedName>
    <definedName name="___Num2" localSheetId="29">'[1]Running info'!#REF!</definedName>
    <definedName name="___Num2">'[1]Running info'!#REF!</definedName>
    <definedName name="___pup1" localSheetId="31">#REF!</definedName>
    <definedName name="___pup1" localSheetId="32">#REF!</definedName>
    <definedName name="___pup1" localSheetId="36">#REF!</definedName>
    <definedName name="___pup1" localSheetId="29">#REF!</definedName>
    <definedName name="___pup1">#REF!</definedName>
    <definedName name="___pup2" localSheetId="31">#REF!</definedName>
    <definedName name="___pup2" localSheetId="32">#REF!</definedName>
    <definedName name="___pup2" localSheetId="36">#REF!</definedName>
    <definedName name="___pup2" localSheetId="29">#REF!</definedName>
    <definedName name="___pup2">#REF!</definedName>
    <definedName name="___RO1" localSheetId="31">#REF!</definedName>
    <definedName name="___RO1" localSheetId="32">#REF!</definedName>
    <definedName name="___RO1" localSheetId="36">#REF!</definedName>
    <definedName name="___RO1" localSheetId="29">#REF!</definedName>
    <definedName name="___RO1">#REF!</definedName>
    <definedName name="___v2" localSheetId="8" hidden="1">[2]weekly!#REF!</definedName>
    <definedName name="___v2" localSheetId="31" hidden="1">[2]weekly!#REF!</definedName>
    <definedName name="___v2" localSheetId="32" hidden="1">[2]weekly!#REF!</definedName>
    <definedName name="___v2" localSheetId="23" hidden="1">[2]weekly!#REF!</definedName>
    <definedName name="___v2" localSheetId="24" hidden="1">[2]weekly!#REF!</definedName>
    <definedName name="___v2" localSheetId="26" hidden="1">[2]weekly!#REF!</definedName>
    <definedName name="___v2" localSheetId="28" hidden="1">[2]weekly!#REF!</definedName>
    <definedName name="___v2" localSheetId="27" hidden="1">[2]weekly!#REF!</definedName>
    <definedName name="___v2" localSheetId="18" hidden="1">[2]weekly!#REF!</definedName>
    <definedName name="___v2" localSheetId="20" hidden="1">[2]weekly!#REF!</definedName>
    <definedName name="___v2" localSheetId="36" hidden="1">[2]weekly!#REF!</definedName>
    <definedName name="___v2" localSheetId="16" hidden="1">[2]weekly!#REF!</definedName>
    <definedName name="___v2" localSheetId="13" hidden="1">[2]weekly!#REF!</definedName>
    <definedName name="___v2" localSheetId="14" hidden="1">[2]weekly!#REF!</definedName>
    <definedName name="___v2" localSheetId="3" hidden="1">[2]weekly!#REF!</definedName>
    <definedName name="___v2" localSheetId="29" hidden="1">[2]weekly!#REF!</definedName>
    <definedName name="___v2" localSheetId="11" hidden="1">[2]weekly!#REF!</definedName>
    <definedName name="___v2" localSheetId="10" hidden="1">[2]weekly!#REF!</definedName>
    <definedName name="___v2" hidden="1">[2]weekly!#REF!</definedName>
    <definedName name="__1__123Graph_LBL_ACHART_1" hidden="1">'[3]19951996'!$C$4:$N$4</definedName>
    <definedName name="__123Graph_ADUMMY" localSheetId="8" hidden="1">[2]weekly!#REF!</definedName>
    <definedName name="__123Graph_ADUMMY" localSheetId="31" hidden="1">[2]weekly!#REF!</definedName>
    <definedName name="__123Graph_ADUMMY" localSheetId="32" hidden="1">[2]weekly!#REF!</definedName>
    <definedName name="__123Graph_ADUMMY" localSheetId="23" hidden="1">[2]weekly!#REF!</definedName>
    <definedName name="__123Graph_ADUMMY" localSheetId="24" hidden="1">[2]weekly!#REF!</definedName>
    <definedName name="__123Graph_ADUMMY" localSheetId="26" hidden="1">[2]weekly!#REF!</definedName>
    <definedName name="__123Graph_ADUMMY" localSheetId="28" hidden="1">[2]weekly!#REF!</definedName>
    <definedName name="__123Graph_ADUMMY" localSheetId="27" hidden="1">[2]weekly!#REF!</definedName>
    <definedName name="__123Graph_ADUMMY" localSheetId="18" hidden="1">[2]weekly!#REF!</definedName>
    <definedName name="__123Graph_ADUMMY" localSheetId="20" hidden="1">[2]weekly!#REF!</definedName>
    <definedName name="__123Graph_ADUMMY" localSheetId="36" hidden="1">[2]weekly!#REF!</definedName>
    <definedName name="__123Graph_ADUMMY" localSheetId="16" hidden="1">[2]weekly!#REF!</definedName>
    <definedName name="__123Graph_ADUMMY" localSheetId="13" hidden="1">[2]weekly!#REF!</definedName>
    <definedName name="__123Graph_ADUMMY" localSheetId="14" hidden="1">[2]weekly!#REF!</definedName>
    <definedName name="__123Graph_ADUMMY" localSheetId="3" hidden="1">[2]weekly!#REF!</definedName>
    <definedName name="__123Graph_ADUMMY" localSheetId="29" hidden="1">[2]weekly!#REF!</definedName>
    <definedName name="__123Graph_ADUMMY" localSheetId="11" hidden="1">[2]weekly!#REF!</definedName>
    <definedName name="__123Graph_ADUMMY" localSheetId="10" hidden="1">[2]weekly!#REF!</definedName>
    <definedName name="__123Graph_ADUMMY" hidden="1">[2]weekly!#REF!</definedName>
    <definedName name="__123Graph_AMAIN" localSheetId="8" hidden="1">[2]weekly!#REF!</definedName>
    <definedName name="__123Graph_AMAIN" localSheetId="31" hidden="1">[2]weekly!#REF!</definedName>
    <definedName name="__123Graph_AMAIN" localSheetId="32" hidden="1">[2]weekly!#REF!</definedName>
    <definedName name="__123Graph_AMAIN" localSheetId="23" hidden="1">[2]weekly!#REF!</definedName>
    <definedName name="__123Graph_AMAIN" localSheetId="24" hidden="1">[2]weekly!#REF!</definedName>
    <definedName name="__123Graph_AMAIN" localSheetId="26" hidden="1">[2]weekly!#REF!</definedName>
    <definedName name="__123Graph_AMAIN" localSheetId="28" hidden="1">[2]weekly!#REF!</definedName>
    <definedName name="__123Graph_AMAIN" localSheetId="27" hidden="1">[2]weekly!#REF!</definedName>
    <definedName name="__123Graph_AMAIN" localSheetId="18" hidden="1">[2]weekly!#REF!</definedName>
    <definedName name="__123Graph_AMAIN" localSheetId="20" hidden="1">[2]weekly!#REF!</definedName>
    <definedName name="__123Graph_AMAIN" localSheetId="36" hidden="1">[2]weekly!#REF!</definedName>
    <definedName name="__123Graph_AMAIN" localSheetId="16" hidden="1">[2]weekly!#REF!</definedName>
    <definedName name="__123Graph_AMAIN" localSheetId="13" hidden="1">[2]weekly!#REF!</definedName>
    <definedName name="__123Graph_AMAIN" localSheetId="14" hidden="1">[2]weekly!#REF!</definedName>
    <definedName name="__123Graph_AMAIN" localSheetId="3" hidden="1">[2]weekly!#REF!</definedName>
    <definedName name="__123Graph_AMAIN" localSheetId="29" hidden="1">[2]weekly!#REF!</definedName>
    <definedName name="__123Graph_AMAIN" localSheetId="11" hidden="1">[2]weekly!#REF!</definedName>
    <definedName name="__123Graph_AMAIN" localSheetId="10" hidden="1">[2]weekly!#REF!</definedName>
    <definedName name="__123Graph_AMAIN" hidden="1">[2]weekly!#REF!</definedName>
    <definedName name="__123Graph_AMONTHLY" localSheetId="8" hidden="1">[2]weekly!#REF!</definedName>
    <definedName name="__123Graph_AMONTHLY" localSheetId="31" hidden="1">[2]weekly!#REF!</definedName>
    <definedName name="__123Graph_AMONTHLY" localSheetId="32" hidden="1">[2]weekly!#REF!</definedName>
    <definedName name="__123Graph_AMONTHLY" localSheetId="23" hidden="1">[2]weekly!#REF!</definedName>
    <definedName name="__123Graph_AMONTHLY" localSheetId="24" hidden="1">[2]weekly!#REF!</definedName>
    <definedName name="__123Graph_AMONTHLY" localSheetId="26" hidden="1">[2]weekly!#REF!</definedName>
    <definedName name="__123Graph_AMONTHLY" localSheetId="28" hidden="1">[2]weekly!#REF!</definedName>
    <definedName name="__123Graph_AMONTHLY" localSheetId="27" hidden="1">[2]weekly!#REF!</definedName>
    <definedName name="__123Graph_AMONTHLY" localSheetId="18" hidden="1">[2]weekly!#REF!</definedName>
    <definedName name="__123Graph_AMONTHLY" localSheetId="20" hidden="1">[2]weekly!#REF!</definedName>
    <definedName name="__123Graph_AMONTHLY" localSheetId="36" hidden="1">[2]weekly!#REF!</definedName>
    <definedName name="__123Graph_AMONTHLY" localSheetId="16" hidden="1">[2]weekly!#REF!</definedName>
    <definedName name="__123Graph_AMONTHLY" localSheetId="13" hidden="1">[2]weekly!#REF!</definedName>
    <definedName name="__123Graph_AMONTHLY" localSheetId="14" hidden="1">[2]weekly!#REF!</definedName>
    <definedName name="__123Graph_AMONTHLY" localSheetId="3" hidden="1">[2]weekly!#REF!</definedName>
    <definedName name="__123Graph_AMONTHLY" localSheetId="29" hidden="1">[2]weekly!#REF!</definedName>
    <definedName name="__123Graph_AMONTHLY" localSheetId="11" hidden="1">[2]weekly!#REF!</definedName>
    <definedName name="__123Graph_AMONTHLY" localSheetId="10" hidden="1">[2]weekly!#REF!</definedName>
    <definedName name="__123Graph_AMONTHLY" hidden="1">[2]weekly!#REF!</definedName>
    <definedName name="__123Graph_AMONTHLY2" localSheetId="8" hidden="1">[2]weekly!#REF!</definedName>
    <definedName name="__123Graph_AMONTHLY2" localSheetId="31" hidden="1">[2]weekly!#REF!</definedName>
    <definedName name="__123Graph_AMONTHLY2" localSheetId="32" hidden="1">[2]weekly!#REF!</definedName>
    <definedName name="__123Graph_AMONTHLY2" localSheetId="23" hidden="1">[2]weekly!#REF!</definedName>
    <definedName name="__123Graph_AMONTHLY2" localSheetId="24" hidden="1">[2]weekly!#REF!</definedName>
    <definedName name="__123Graph_AMONTHLY2" localSheetId="26" hidden="1">[2]weekly!#REF!</definedName>
    <definedName name="__123Graph_AMONTHLY2" localSheetId="28" hidden="1">[2]weekly!#REF!</definedName>
    <definedName name="__123Graph_AMONTHLY2" localSheetId="27" hidden="1">[2]weekly!#REF!</definedName>
    <definedName name="__123Graph_AMONTHLY2" localSheetId="18" hidden="1">[2]weekly!#REF!</definedName>
    <definedName name="__123Graph_AMONTHLY2" localSheetId="20" hidden="1">[2]weekly!#REF!</definedName>
    <definedName name="__123Graph_AMONTHLY2" localSheetId="36" hidden="1">[2]weekly!#REF!</definedName>
    <definedName name="__123Graph_AMONTHLY2" localSheetId="16" hidden="1">[2]weekly!#REF!</definedName>
    <definedName name="__123Graph_AMONTHLY2" localSheetId="13" hidden="1">[2]weekly!#REF!</definedName>
    <definedName name="__123Graph_AMONTHLY2" localSheetId="14" hidden="1">[2]weekly!#REF!</definedName>
    <definedName name="__123Graph_AMONTHLY2" localSheetId="3" hidden="1">[2]weekly!#REF!</definedName>
    <definedName name="__123Graph_AMONTHLY2" localSheetId="29" hidden="1">[2]weekly!#REF!</definedName>
    <definedName name="__123Graph_AMONTHLY2" localSheetId="11" hidden="1">[2]weekly!#REF!</definedName>
    <definedName name="__123Graph_AMONTHLY2" localSheetId="10" hidden="1">[2]weekly!#REF!</definedName>
    <definedName name="__123Graph_AMONTHLY2" hidden="1">[2]weekly!#REF!</definedName>
    <definedName name="__123Graph_BDUMMY" localSheetId="8" hidden="1">[2]weekly!#REF!</definedName>
    <definedName name="__123Graph_BDUMMY" localSheetId="31" hidden="1">[2]weekly!#REF!</definedName>
    <definedName name="__123Graph_BDUMMY" localSheetId="32" hidden="1">[2]weekly!#REF!</definedName>
    <definedName name="__123Graph_BDUMMY" localSheetId="23" hidden="1">[2]weekly!#REF!</definedName>
    <definedName name="__123Graph_BDUMMY" localSheetId="24" hidden="1">[2]weekly!#REF!</definedName>
    <definedName name="__123Graph_BDUMMY" localSheetId="26" hidden="1">[2]weekly!#REF!</definedName>
    <definedName name="__123Graph_BDUMMY" localSheetId="28" hidden="1">[2]weekly!#REF!</definedName>
    <definedName name="__123Graph_BDUMMY" localSheetId="27" hidden="1">[2]weekly!#REF!</definedName>
    <definedName name="__123Graph_BDUMMY" localSheetId="18" hidden="1">[2]weekly!#REF!</definedName>
    <definedName name="__123Graph_BDUMMY" localSheetId="20" hidden="1">[2]weekly!#REF!</definedName>
    <definedName name="__123Graph_BDUMMY" localSheetId="36" hidden="1">[2]weekly!#REF!</definedName>
    <definedName name="__123Graph_BDUMMY" localSheetId="16" hidden="1">[2]weekly!#REF!</definedName>
    <definedName name="__123Graph_BDUMMY" localSheetId="13" hidden="1">[2]weekly!#REF!</definedName>
    <definedName name="__123Graph_BDUMMY" localSheetId="14" hidden="1">[2]weekly!#REF!</definedName>
    <definedName name="__123Graph_BDUMMY" localSheetId="3" hidden="1">[2]weekly!#REF!</definedName>
    <definedName name="__123Graph_BDUMMY" localSheetId="29" hidden="1">[2]weekly!#REF!</definedName>
    <definedName name="__123Graph_BDUMMY" localSheetId="11" hidden="1">[2]weekly!#REF!</definedName>
    <definedName name="__123Graph_BDUMMY" localSheetId="10" hidden="1">[2]weekly!#REF!</definedName>
    <definedName name="__123Graph_BDUMMY" hidden="1">[2]weekly!#REF!</definedName>
    <definedName name="__123Graph_BMAIN" localSheetId="8" hidden="1">[2]weekly!#REF!</definedName>
    <definedName name="__123Graph_BMAIN" localSheetId="31" hidden="1">[2]weekly!#REF!</definedName>
    <definedName name="__123Graph_BMAIN" localSheetId="32" hidden="1">[2]weekly!#REF!</definedName>
    <definedName name="__123Graph_BMAIN" localSheetId="23" hidden="1">[2]weekly!#REF!</definedName>
    <definedName name="__123Graph_BMAIN" localSheetId="24" hidden="1">[2]weekly!#REF!</definedName>
    <definedName name="__123Graph_BMAIN" localSheetId="26" hidden="1">[2]weekly!#REF!</definedName>
    <definedName name="__123Graph_BMAIN" localSheetId="28" hidden="1">[2]weekly!#REF!</definedName>
    <definedName name="__123Graph_BMAIN" localSheetId="27" hidden="1">[2]weekly!#REF!</definedName>
    <definedName name="__123Graph_BMAIN" localSheetId="18" hidden="1">[2]weekly!#REF!</definedName>
    <definedName name="__123Graph_BMAIN" localSheetId="20" hidden="1">[2]weekly!#REF!</definedName>
    <definedName name="__123Graph_BMAIN" localSheetId="36" hidden="1">[2]weekly!#REF!</definedName>
    <definedName name="__123Graph_BMAIN" localSheetId="16" hidden="1">[2]weekly!#REF!</definedName>
    <definedName name="__123Graph_BMAIN" localSheetId="13" hidden="1">[2]weekly!#REF!</definedName>
    <definedName name="__123Graph_BMAIN" localSheetId="14" hidden="1">[2]weekly!#REF!</definedName>
    <definedName name="__123Graph_BMAIN" localSheetId="3" hidden="1">[2]weekly!#REF!</definedName>
    <definedName name="__123Graph_BMAIN" localSheetId="29" hidden="1">[2]weekly!#REF!</definedName>
    <definedName name="__123Graph_BMAIN" localSheetId="11" hidden="1">[2]weekly!#REF!</definedName>
    <definedName name="__123Graph_BMAIN" localSheetId="10" hidden="1">[2]weekly!#REF!</definedName>
    <definedName name="__123Graph_BMAIN" hidden="1">[2]weekly!#REF!</definedName>
    <definedName name="__123Graph_BMONTHLY" localSheetId="8" hidden="1">[2]weekly!#REF!</definedName>
    <definedName name="__123Graph_BMONTHLY" localSheetId="31" hidden="1">[2]weekly!#REF!</definedName>
    <definedName name="__123Graph_BMONTHLY" localSheetId="32" hidden="1">[2]weekly!#REF!</definedName>
    <definedName name="__123Graph_BMONTHLY" localSheetId="23" hidden="1">[2]weekly!#REF!</definedName>
    <definedName name="__123Graph_BMONTHLY" localSheetId="24" hidden="1">[2]weekly!#REF!</definedName>
    <definedName name="__123Graph_BMONTHLY" localSheetId="26" hidden="1">[2]weekly!#REF!</definedName>
    <definedName name="__123Graph_BMONTHLY" localSheetId="28" hidden="1">[2]weekly!#REF!</definedName>
    <definedName name="__123Graph_BMONTHLY" localSheetId="27" hidden="1">[2]weekly!#REF!</definedName>
    <definedName name="__123Graph_BMONTHLY" localSheetId="18" hidden="1">[2]weekly!#REF!</definedName>
    <definedName name="__123Graph_BMONTHLY" localSheetId="20" hidden="1">[2]weekly!#REF!</definedName>
    <definedName name="__123Graph_BMONTHLY" localSheetId="36" hidden="1">[2]weekly!#REF!</definedName>
    <definedName name="__123Graph_BMONTHLY" localSheetId="16" hidden="1">[2]weekly!#REF!</definedName>
    <definedName name="__123Graph_BMONTHLY" localSheetId="13" hidden="1">[2]weekly!#REF!</definedName>
    <definedName name="__123Graph_BMONTHLY" localSheetId="14" hidden="1">[2]weekly!#REF!</definedName>
    <definedName name="__123Graph_BMONTHLY" localSheetId="3" hidden="1">[2]weekly!#REF!</definedName>
    <definedName name="__123Graph_BMONTHLY" localSheetId="29" hidden="1">[2]weekly!#REF!</definedName>
    <definedName name="__123Graph_BMONTHLY" localSheetId="11" hidden="1">[2]weekly!#REF!</definedName>
    <definedName name="__123Graph_BMONTHLY" localSheetId="10" hidden="1">[2]weekly!#REF!</definedName>
    <definedName name="__123Graph_BMONTHLY" hidden="1">[2]weekly!#REF!</definedName>
    <definedName name="__123Graph_BMONTHLY2" localSheetId="8" hidden="1">[2]weekly!#REF!</definedName>
    <definedName name="__123Graph_BMONTHLY2" localSheetId="31" hidden="1">[2]weekly!#REF!</definedName>
    <definedName name="__123Graph_BMONTHLY2" localSheetId="32" hidden="1">[2]weekly!#REF!</definedName>
    <definedName name="__123Graph_BMONTHLY2" localSheetId="23" hidden="1">[2]weekly!#REF!</definedName>
    <definedName name="__123Graph_BMONTHLY2" localSheetId="24" hidden="1">[2]weekly!#REF!</definedName>
    <definedName name="__123Graph_BMONTHLY2" localSheetId="26" hidden="1">[2]weekly!#REF!</definedName>
    <definedName name="__123Graph_BMONTHLY2" localSheetId="28" hidden="1">[2]weekly!#REF!</definedName>
    <definedName name="__123Graph_BMONTHLY2" localSheetId="27" hidden="1">[2]weekly!#REF!</definedName>
    <definedName name="__123Graph_BMONTHLY2" localSheetId="18" hidden="1">[2]weekly!#REF!</definedName>
    <definedName name="__123Graph_BMONTHLY2" localSheetId="20" hidden="1">[2]weekly!#REF!</definedName>
    <definedName name="__123Graph_BMONTHLY2" localSheetId="36" hidden="1">[2]weekly!#REF!</definedName>
    <definedName name="__123Graph_BMONTHLY2" localSheetId="16" hidden="1">[2]weekly!#REF!</definedName>
    <definedName name="__123Graph_BMONTHLY2" localSheetId="13" hidden="1">[2]weekly!#REF!</definedName>
    <definedName name="__123Graph_BMONTHLY2" localSheetId="14" hidden="1">[2]weekly!#REF!</definedName>
    <definedName name="__123Graph_BMONTHLY2" localSheetId="3" hidden="1">[2]weekly!#REF!</definedName>
    <definedName name="__123Graph_BMONTHLY2" localSheetId="29" hidden="1">[2]weekly!#REF!</definedName>
    <definedName name="__123Graph_BMONTHLY2" localSheetId="11" hidden="1">[2]weekly!#REF!</definedName>
    <definedName name="__123Graph_BMONTHLY2" localSheetId="10" hidden="1">[2]weekly!#REF!</definedName>
    <definedName name="__123Graph_BMONTHLY2" hidden="1">[2]weekly!#REF!</definedName>
    <definedName name="__123Graph_CDUMMY" localSheetId="8" hidden="1">[2]weekly!#REF!</definedName>
    <definedName name="__123Graph_CDUMMY" localSheetId="31" hidden="1">[2]weekly!#REF!</definedName>
    <definedName name="__123Graph_CDUMMY" localSheetId="32" hidden="1">[2]weekly!#REF!</definedName>
    <definedName name="__123Graph_CDUMMY" localSheetId="23" hidden="1">[2]weekly!#REF!</definedName>
    <definedName name="__123Graph_CDUMMY" localSheetId="24" hidden="1">[2]weekly!#REF!</definedName>
    <definedName name="__123Graph_CDUMMY" localSheetId="26" hidden="1">[2]weekly!#REF!</definedName>
    <definedName name="__123Graph_CDUMMY" localSheetId="28" hidden="1">[2]weekly!#REF!</definedName>
    <definedName name="__123Graph_CDUMMY" localSheetId="27" hidden="1">[2]weekly!#REF!</definedName>
    <definedName name="__123Graph_CDUMMY" localSheetId="18" hidden="1">[2]weekly!#REF!</definedName>
    <definedName name="__123Graph_CDUMMY" localSheetId="20" hidden="1">[2]weekly!#REF!</definedName>
    <definedName name="__123Graph_CDUMMY" localSheetId="36" hidden="1">[2]weekly!#REF!</definedName>
    <definedName name="__123Graph_CDUMMY" localSheetId="16" hidden="1">[2]weekly!#REF!</definedName>
    <definedName name="__123Graph_CDUMMY" localSheetId="13" hidden="1">[2]weekly!#REF!</definedName>
    <definedName name="__123Graph_CDUMMY" localSheetId="14" hidden="1">[2]weekly!#REF!</definedName>
    <definedName name="__123Graph_CDUMMY" localSheetId="3" hidden="1">[2]weekly!#REF!</definedName>
    <definedName name="__123Graph_CDUMMY" localSheetId="29" hidden="1">[2]weekly!#REF!</definedName>
    <definedName name="__123Graph_CDUMMY" localSheetId="11" hidden="1">[2]weekly!#REF!</definedName>
    <definedName name="__123Graph_CDUMMY" localSheetId="10" hidden="1">[2]weekly!#REF!</definedName>
    <definedName name="__123Graph_CDUMMY" hidden="1">[2]weekly!#REF!</definedName>
    <definedName name="__123Graph_CMONTHLY" localSheetId="8" hidden="1">[2]weekly!#REF!</definedName>
    <definedName name="__123Graph_CMONTHLY" localSheetId="31" hidden="1">[2]weekly!#REF!</definedName>
    <definedName name="__123Graph_CMONTHLY" localSheetId="32" hidden="1">[2]weekly!#REF!</definedName>
    <definedName name="__123Graph_CMONTHLY" localSheetId="23" hidden="1">[2]weekly!#REF!</definedName>
    <definedName name="__123Graph_CMONTHLY" localSheetId="24" hidden="1">[2]weekly!#REF!</definedName>
    <definedName name="__123Graph_CMONTHLY" localSheetId="26" hidden="1">[2]weekly!#REF!</definedName>
    <definedName name="__123Graph_CMONTHLY" localSheetId="28" hidden="1">[2]weekly!#REF!</definedName>
    <definedName name="__123Graph_CMONTHLY" localSheetId="27" hidden="1">[2]weekly!#REF!</definedName>
    <definedName name="__123Graph_CMONTHLY" localSheetId="18" hidden="1">[2]weekly!#REF!</definedName>
    <definedName name="__123Graph_CMONTHLY" localSheetId="20" hidden="1">[2]weekly!#REF!</definedName>
    <definedName name="__123Graph_CMONTHLY" localSheetId="36" hidden="1">[2]weekly!#REF!</definedName>
    <definedName name="__123Graph_CMONTHLY" localSheetId="16" hidden="1">[2]weekly!#REF!</definedName>
    <definedName name="__123Graph_CMONTHLY" localSheetId="13" hidden="1">[2]weekly!#REF!</definedName>
    <definedName name="__123Graph_CMONTHLY" localSheetId="14" hidden="1">[2]weekly!#REF!</definedName>
    <definedName name="__123Graph_CMONTHLY" localSheetId="3" hidden="1">[2]weekly!#REF!</definedName>
    <definedName name="__123Graph_CMONTHLY" localSheetId="29" hidden="1">[2]weekly!#REF!</definedName>
    <definedName name="__123Graph_CMONTHLY" localSheetId="11" hidden="1">[2]weekly!#REF!</definedName>
    <definedName name="__123Graph_CMONTHLY" localSheetId="10" hidden="1">[2]weekly!#REF!</definedName>
    <definedName name="__123Graph_CMONTHLY" hidden="1">[2]weekly!#REF!</definedName>
    <definedName name="__123Graph_CMONTHLY2" localSheetId="8" hidden="1">[2]weekly!#REF!</definedName>
    <definedName name="__123Graph_CMONTHLY2" localSheetId="31" hidden="1">[2]weekly!#REF!</definedName>
    <definedName name="__123Graph_CMONTHLY2" localSheetId="32" hidden="1">[2]weekly!#REF!</definedName>
    <definedName name="__123Graph_CMONTHLY2" localSheetId="23" hidden="1">[2]weekly!#REF!</definedName>
    <definedName name="__123Graph_CMONTHLY2" localSheetId="24" hidden="1">[2]weekly!#REF!</definedName>
    <definedName name="__123Graph_CMONTHLY2" localSheetId="26" hidden="1">[2]weekly!#REF!</definedName>
    <definedName name="__123Graph_CMONTHLY2" localSheetId="28" hidden="1">[2]weekly!#REF!</definedName>
    <definedName name="__123Graph_CMONTHLY2" localSheetId="27" hidden="1">[2]weekly!#REF!</definedName>
    <definedName name="__123Graph_CMONTHLY2" localSheetId="18" hidden="1">[2]weekly!#REF!</definedName>
    <definedName name="__123Graph_CMONTHLY2" localSheetId="20" hidden="1">[2]weekly!#REF!</definedName>
    <definedName name="__123Graph_CMONTHLY2" localSheetId="36" hidden="1">[2]weekly!#REF!</definedName>
    <definedName name="__123Graph_CMONTHLY2" localSheetId="16" hidden="1">[2]weekly!#REF!</definedName>
    <definedName name="__123Graph_CMONTHLY2" localSheetId="13" hidden="1">[2]weekly!#REF!</definedName>
    <definedName name="__123Graph_CMONTHLY2" localSheetId="14" hidden="1">[2]weekly!#REF!</definedName>
    <definedName name="__123Graph_CMONTHLY2" localSheetId="3" hidden="1">[2]weekly!#REF!</definedName>
    <definedName name="__123Graph_CMONTHLY2" localSheetId="29" hidden="1">[2]weekly!#REF!</definedName>
    <definedName name="__123Graph_CMONTHLY2" localSheetId="11" hidden="1">[2]weekly!#REF!</definedName>
    <definedName name="__123Graph_CMONTHLY2" localSheetId="10" hidden="1">[2]weekly!#REF!</definedName>
    <definedName name="__123Graph_CMONTHLY2" hidden="1">[2]weekly!#REF!</definedName>
    <definedName name="__123Graph_DMONTHLY2" localSheetId="8" hidden="1">[2]weekly!#REF!</definedName>
    <definedName name="__123Graph_DMONTHLY2" localSheetId="31" hidden="1">[2]weekly!#REF!</definedName>
    <definedName name="__123Graph_DMONTHLY2" localSheetId="32" hidden="1">[2]weekly!#REF!</definedName>
    <definedName name="__123Graph_DMONTHLY2" localSheetId="23" hidden="1">[2]weekly!#REF!</definedName>
    <definedName name="__123Graph_DMONTHLY2" localSheetId="24" hidden="1">[2]weekly!#REF!</definedName>
    <definedName name="__123Graph_DMONTHLY2" localSheetId="26" hidden="1">[2]weekly!#REF!</definedName>
    <definedName name="__123Graph_DMONTHLY2" localSheetId="28" hidden="1">[2]weekly!#REF!</definedName>
    <definedName name="__123Graph_DMONTHLY2" localSheetId="27" hidden="1">[2]weekly!#REF!</definedName>
    <definedName name="__123Graph_DMONTHLY2" localSheetId="18" hidden="1">[2]weekly!#REF!</definedName>
    <definedName name="__123Graph_DMONTHLY2" localSheetId="20" hidden="1">[2]weekly!#REF!</definedName>
    <definedName name="__123Graph_DMONTHLY2" localSheetId="36" hidden="1">[2]weekly!#REF!</definedName>
    <definedName name="__123Graph_DMONTHLY2" localSheetId="16" hidden="1">[2]weekly!#REF!</definedName>
    <definedName name="__123Graph_DMONTHLY2" localSheetId="13" hidden="1">[2]weekly!#REF!</definedName>
    <definedName name="__123Graph_DMONTHLY2" localSheetId="14" hidden="1">[2]weekly!#REF!</definedName>
    <definedName name="__123Graph_DMONTHLY2" localSheetId="3" hidden="1">[2]weekly!#REF!</definedName>
    <definedName name="__123Graph_DMONTHLY2" localSheetId="29" hidden="1">[2]weekly!#REF!</definedName>
    <definedName name="__123Graph_DMONTHLY2" localSheetId="11" hidden="1">[2]weekly!#REF!</definedName>
    <definedName name="__123Graph_DMONTHLY2" localSheetId="10" hidden="1">[2]weekly!#REF!</definedName>
    <definedName name="__123Graph_DMONTHLY2" hidden="1">[2]weekly!#REF!</definedName>
    <definedName name="__123Graph_EMONTHLY2" localSheetId="8" hidden="1">[2]weekly!#REF!</definedName>
    <definedName name="__123Graph_EMONTHLY2" localSheetId="31" hidden="1">[2]weekly!#REF!</definedName>
    <definedName name="__123Graph_EMONTHLY2" localSheetId="32" hidden="1">[2]weekly!#REF!</definedName>
    <definedName name="__123Graph_EMONTHLY2" localSheetId="23" hidden="1">[2]weekly!#REF!</definedName>
    <definedName name="__123Graph_EMONTHLY2" localSheetId="24" hidden="1">[2]weekly!#REF!</definedName>
    <definedName name="__123Graph_EMONTHLY2" localSheetId="26" hidden="1">[2]weekly!#REF!</definedName>
    <definedName name="__123Graph_EMONTHLY2" localSheetId="28" hidden="1">[2]weekly!#REF!</definedName>
    <definedName name="__123Graph_EMONTHLY2" localSheetId="27" hidden="1">[2]weekly!#REF!</definedName>
    <definedName name="__123Graph_EMONTHLY2" localSheetId="18" hidden="1">[2]weekly!#REF!</definedName>
    <definedName name="__123Graph_EMONTHLY2" localSheetId="20" hidden="1">[2]weekly!#REF!</definedName>
    <definedName name="__123Graph_EMONTHLY2" localSheetId="36" hidden="1">[2]weekly!#REF!</definedName>
    <definedName name="__123Graph_EMONTHLY2" localSheetId="16" hidden="1">[2]weekly!#REF!</definedName>
    <definedName name="__123Graph_EMONTHLY2" localSheetId="13" hidden="1">[2]weekly!#REF!</definedName>
    <definedName name="__123Graph_EMONTHLY2" localSheetId="14" hidden="1">[2]weekly!#REF!</definedName>
    <definedName name="__123Graph_EMONTHLY2" localSheetId="3" hidden="1">[2]weekly!#REF!</definedName>
    <definedName name="__123Graph_EMONTHLY2" localSheetId="29" hidden="1">[2]weekly!#REF!</definedName>
    <definedName name="__123Graph_EMONTHLY2" localSheetId="11" hidden="1">[2]weekly!#REF!</definedName>
    <definedName name="__123Graph_EMONTHLY2" localSheetId="10" hidden="1">[2]weekly!#REF!</definedName>
    <definedName name="__123Graph_EMONTHLY2" hidden="1">[2]weekly!#REF!</definedName>
    <definedName name="__123Graph_FMONTHLY2" localSheetId="8" hidden="1">[2]weekly!#REF!</definedName>
    <definedName name="__123Graph_FMONTHLY2" localSheetId="31" hidden="1">[2]weekly!#REF!</definedName>
    <definedName name="__123Graph_FMONTHLY2" localSheetId="32" hidden="1">[2]weekly!#REF!</definedName>
    <definedName name="__123Graph_FMONTHLY2" localSheetId="23" hidden="1">[2]weekly!#REF!</definedName>
    <definedName name="__123Graph_FMONTHLY2" localSheetId="24" hidden="1">[2]weekly!#REF!</definedName>
    <definedName name="__123Graph_FMONTHLY2" localSheetId="26" hidden="1">[2]weekly!#REF!</definedName>
    <definedName name="__123Graph_FMONTHLY2" localSheetId="28" hidden="1">[2]weekly!#REF!</definedName>
    <definedName name="__123Graph_FMONTHLY2" localSheetId="27" hidden="1">[2]weekly!#REF!</definedName>
    <definedName name="__123Graph_FMONTHLY2" localSheetId="18" hidden="1">[2]weekly!#REF!</definedName>
    <definedName name="__123Graph_FMONTHLY2" localSheetId="20" hidden="1">[2]weekly!#REF!</definedName>
    <definedName name="__123Graph_FMONTHLY2" localSheetId="36" hidden="1">[2]weekly!#REF!</definedName>
    <definedName name="__123Graph_FMONTHLY2" localSheetId="16" hidden="1">[2]weekly!#REF!</definedName>
    <definedName name="__123Graph_FMONTHLY2" localSheetId="13" hidden="1">[2]weekly!#REF!</definedName>
    <definedName name="__123Graph_FMONTHLY2" localSheetId="14" hidden="1">[2]weekly!#REF!</definedName>
    <definedName name="__123Graph_FMONTHLY2" localSheetId="3" hidden="1">[2]weekly!#REF!</definedName>
    <definedName name="__123Graph_FMONTHLY2" localSheetId="29" hidden="1">[2]weekly!#REF!</definedName>
    <definedName name="__123Graph_FMONTHLY2" localSheetId="11" hidden="1">[2]weekly!#REF!</definedName>
    <definedName name="__123Graph_FMONTHLY2" localSheetId="10" hidden="1">[2]weekly!#REF!</definedName>
    <definedName name="__123Graph_FMONTHLY2" hidden="1">[2]weekly!#REF!</definedName>
    <definedName name="__123Graph_XMAIN" localSheetId="8" hidden="1">[2]weekly!#REF!</definedName>
    <definedName name="__123Graph_XMAIN" localSheetId="31" hidden="1">[2]weekly!#REF!</definedName>
    <definedName name="__123Graph_XMAIN" localSheetId="32" hidden="1">[2]weekly!#REF!</definedName>
    <definedName name="__123Graph_XMAIN" localSheetId="23" hidden="1">[2]weekly!#REF!</definedName>
    <definedName name="__123Graph_XMAIN" localSheetId="24" hidden="1">[2]weekly!#REF!</definedName>
    <definedName name="__123Graph_XMAIN" localSheetId="26" hidden="1">[2]weekly!#REF!</definedName>
    <definedName name="__123Graph_XMAIN" localSheetId="28" hidden="1">[2]weekly!#REF!</definedName>
    <definedName name="__123Graph_XMAIN" localSheetId="27" hidden="1">[2]weekly!#REF!</definedName>
    <definedName name="__123Graph_XMAIN" localSheetId="18" hidden="1">[2]weekly!#REF!</definedName>
    <definedName name="__123Graph_XMAIN" localSheetId="20" hidden="1">[2]weekly!#REF!</definedName>
    <definedName name="__123Graph_XMAIN" localSheetId="36" hidden="1">[2]weekly!#REF!</definedName>
    <definedName name="__123Graph_XMAIN" localSheetId="16" hidden="1">[2]weekly!#REF!</definedName>
    <definedName name="__123Graph_XMAIN" localSheetId="13" hidden="1">[2]weekly!#REF!</definedName>
    <definedName name="__123Graph_XMAIN" localSheetId="14" hidden="1">[2]weekly!#REF!</definedName>
    <definedName name="__123Graph_XMAIN" localSheetId="3" hidden="1">[2]weekly!#REF!</definedName>
    <definedName name="__123Graph_XMAIN" localSheetId="29" hidden="1">[2]weekly!#REF!</definedName>
    <definedName name="__123Graph_XMAIN" localSheetId="11" hidden="1">[2]weekly!#REF!</definedName>
    <definedName name="__123Graph_XMAIN" localSheetId="10" hidden="1">[2]weekly!#REF!</definedName>
    <definedName name="__123Graph_XMAIN" hidden="1">[2]weekly!#REF!</definedName>
    <definedName name="__123Graph_XMONTHLY" localSheetId="8" hidden="1">[2]weekly!#REF!</definedName>
    <definedName name="__123Graph_XMONTHLY" localSheetId="31" hidden="1">[2]weekly!#REF!</definedName>
    <definedName name="__123Graph_XMONTHLY" localSheetId="32" hidden="1">[2]weekly!#REF!</definedName>
    <definedName name="__123Graph_XMONTHLY" localSheetId="23" hidden="1">[2]weekly!#REF!</definedName>
    <definedName name="__123Graph_XMONTHLY" localSheetId="24" hidden="1">[2]weekly!#REF!</definedName>
    <definedName name="__123Graph_XMONTHLY" localSheetId="26" hidden="1">[2]weekly!#REF!</definedName>
    <definedName name="__123Graph_XMONTHLY" localSheetId="28" hidden="1">[2]weekly!#REF!</definedName>
    <definedName name="__123Graph_XMONTHLY" localSheetId="27" hidden="1">[2]weekly!#REF!</definedName>
    <definedName name="__123Graph_XMONTHLY" localSheetId="18" hidden="1">[2]weekly!#REF!</definedName>
    <definedName name="__123Graph_XMONTHLY" localSheetId="20" hidden="1">[2]weekly!#REF!</definedName>
    <definedName name="__123Graph_XMONTHLY" localSheetId="36" hidden="1">[2]weekly!#REF!</definedName>
    <definedName name="__123Graph_XMONTHLY" localSheetId="16" hidden="1">[2]weekly!#REF!</definedName>
    <definedName name="__123Graph_XMONTHLY" localSheetId="13" hidden="1">[2]weekly!#REF!</definedName>
    <definedName name="__123Graph_XMONTHLY" localSheetId="14" hidden="1">[2]weekly!#REF!</definedName>
    <definedName name="__123Graph_XMONTHLY" localSheetId="3" hidden="1">[2]weekly!#REF!</definedName>
    <definedName name="__123Graph_XMONTHLY" localSheetId="29" hidden="1">[2]weekly!#REF!</definedName>
    <definedName name="__123Graph_XMONTHLY" localSheetId="11" hidden="1">[2]weekly!#REF!</definedName>
    <definedName name="__123Graph_XMONTHLY" localSheetId="10" hidden="1">[2]weekly!#REF!</definedName>
    <definedName name="__123Graph_XMONTHLY" hidden="1">[2]weekly!#REF!</definedName>
    <definedName name="__123Graph_XMONTHLY2" localSheetId="8" hidden="1">[2]weekly!#REF!</definedName>
    <definedName name="__123Graph_XMONTHLY2" localSheetId="31" hidden="1">[2]weekly!#REF!</definedName>
    <definedName name="__123Graph_XMONTHLY2" localSheetId="32" hidden="1">[2]weekly!#REF!</definedName>
    <definedName name="__123Graph_XMONTHLY2" localSheetId="23" hidden="1">[2]weekly!#REF!</definedName>
    <definedName name="__123Graph_XMONTHLY2" localSheetId="24" hidden="1">[2]weekly!#REF!</definedName>
    <definedName name="__123Graph_XMONTHLY2" localSheetId="26" hidden="1">[2]weekly!#REF!</definedName>
    <definedName name="__123Graph_XMONTHLY2" localSheetId="28" hidden="1">[2]weekly!#REF!</definedName>
    <definedName name="__123Graph_XMONTHLY2" localSheetId="27" hidden="1">[2]weekly!#REF!</definedName>
    <definedName name="__123Graph_XMONTHLY2" localSheetId="18" hidden="1">[2]weekly!#REF!</definedName>
    <definedName name="__123Graph_XMONTHLY2" localSheetId="20" hidden="1">[2]weekly!#REF!</definedName>
    <definedName name="__123Graph_XMONTHLY2" localSheetId="36" hidden="1">[2]weekly!#REF!</definedName>
    <definedName name="__123Graph_XMONTHLY2" localSheetId="16" hidden="1">[2]weekly!#REF!</definedName>
    <definedName name="__123Graph_XMONTHLY2" localSheetId="13" hidden="1">[2]weekly!#REF!</definedName>
    <definedName name="__123Graph_XMONTHLY2" localSheetId="14" hidden="1">[2]weekly!#REF!</definedName>
    <definedName name="__123Graph_XMONTHLY2" localSheetId="3" hidden="1">[2]weekly!#REF!</definedName>
    <definedName name="__123Graph_XMONTHLY2" localSheetId="29" hidden="1">[2]weekly!#REF!</definedName>
    <definedName name="__123Graph_XMONTHLY2" localSheetId="11" hidden="1">[2]weekly!#REF!</definedName>
    <definedName name="__123Graph_XMONTHLY2" localSheetId="10" hidden="1">[2]weekly!#REF!</definedName>
    <definedName name="__123Graph_XMONTHLY2" hidden="1">[2]weekly!#REF!</definedName>
    <definedName name="__AD1" localSheetId="31">#REF!</definedName>
    <definedName name="__AD1" localSheetId="32">#REF!</definedName>
    <definedName name="__AD1" localSheetId="36">#REF!</definedName>
    <definedName name="__AD1" localSheetId="29">#REF!</definedName>
    <definedName name="__AD1">#REF!</definedName>
    <definedName name="__AD2" localSheetId="31">#REF!</definedName>
    <definedName name="__AD2" localSheetId="32">#REF!</definedName>
    <definedName name="__AD2" localSheetId="36">#REF!</definedName>
    <definedName name="__AD2" localSheetId="29">#REF!</definedName>
    <definedName name="__AD2">#REF!</definedName>
    <definedName name="__KS1" localSheetId="31">#REF!</definedName>
    <definedName name="__KS1" localSheetId="32">#REF!</definedName>
    <definedName name="__KS1" localSheetId="36">#REF!</definedName>
    <definedName name="__KS1" localSheetId="29">#REF!</definedName>
    <definedName name="__KS1">#REF!</definedName>
    <definedName name="__KS2" localSheetId="31">#REF!</definedName>
    <definedName name="__KS2" localSheetId="32">#REF!</definedName>
    <definedName name="__KS2" localSheetId="36">#REF!</definedName>
    <definedName name="__KS2" localSheetId="29">#REF!</definedName>
    <definedName name="__KS2">#REF!</definedName>
    <definedName name="__KS3" localSheetId="31">#REF!</definedName>
    <definedName name="__KS3" localSheetId="32">#REF!</definedName>
    <definedName name="__KS3" localSheetId="36">#REF!</definedName>
    <definedName name="__KS3" localSheetId="29">#REF!</definedName>
    <definedName name="__KS3">#REF!</definedName>
    <definedName name="__lea95" localSheetId="31">#REF!</definedName>
    <definedName name="__lea95" localSheetId="32">#REF!</definedName>
    <definedName name="__lea95" localSheetId="36">#REF!</definedName>
    <definedName name="__lea95" localSheetId="29">#REF!</definedName>
    <definedName name="__lea95">#REF!</definedName>
    <definedName name="__lea96" localSheetId="31">#REF!</definedName>
    <definedName name="__lea96" localSheetId="32">#REF!</definedName>
    <definedName name="__lea96" localSheetId="36">#REF!</definedName>
    <definedName name="__lea96" localSheetId="29">#REF!</definedName>
    <definedName name="__lea96">#REF!</definedName>
    <definedName name="__lea97" localSheetId="31">#REF!</definedName>
    <definedName name="__lea97" localSheetId="32">#REF!</definedName>
    <definedName name="__lea97" localSheetId="36">#REF!</definedName>
    <definedName name="__lea97" localSheetId="29">#REF!</definedName>
    <definedName name="__lea97">#REF!</definedName>
    <definedName name="__lea98" localSheetId="31">#REF!</definedName>
    <definedName name="__lea98" localSheetId="32">#REF!</definedName>
    <definedName name="__lea98" localSheetId="36">#REF!</definedName>
    <definedName name="__lea98" localSheetId="29">#REF!</definedName>
    <definedName name="__lea98">#REF!</definedName>
    <definedName name="__lu9495" localSheetId="31">#REF!</definedName>
    <definedName name="__lu9495" localSheetId="32">#REF!</definedName>
    <definedName name="__lu9495" localSheetId="36">#REF!</definedName>
    <definedName name="__lu9495" localSheetId="29">#REF!</definedName>
    <definedName name="__lu9495">#REF!</definedName>
    <definedName name="__lu9596" localSheetId="31">#REF!</definedName>
    <definedName name="__lu9596" localSheetId="32">#REF!</definedName>
    <definedName name="__lu9596" localSheetId="36">#REF!</definedName>
    <definedName name="__lu9596" localSheetId="29">#REF!</definedName>
    <definedName name="__lu9596">#REF!</definedName>
    <definedName name="__lu9697" localSheetId="31">#REF!</definedName>
    <definedName name="__lu9697" localSheetId="32">#REF!</definedName>
    <definedName name="__lu9697" localSheetId="36">#REF!</definedName>
    <definedName name="__lu9697" localSheetId="29">#REF!</definedName>
    <definedName name="__lu9697">#REF!</definedName>
    <definedName name="__Num2" localSheetId="31">'[1]Running info'!#REF!</definedName>
    <definedName name="__Num2" localSheetId="32">'[1]Running info'!#REF!</definedName>
    <definedName name="__Num2" localSheetId="36">'[1]Running info'!#REF!</definedName>
    <definedName name="__Num2" localSheetId="29">'[1]Running info'!#REF!</definedName>
    <definedName name="__Num2">'[1]Running info'!#REF!</definedName>
    <definedName name="__pup1" localSheetId="31">#REF!</definedName>
    <definedName name="__pup1" localSheetId="32">#REF!</definedName>
    <definedName name="__pup1" localSheetId="36">#REF!</definedName>
    <definedName name="__pup1" localSheetId="29">#REF!</definedName>
    <definedName name="__pup1">#REF!</definedName>
    <definedName name="__pup2" localSheetId="31">#REF!</definedName>
    <definedName name="__pup2" localSheetId="32">#REF!</definedName>
    <definedName name="__pup2" localSheetId="36">#REF!</definedName>
    <definedName name="__pup2" localSheetId="29">#REF!</definedName>
    <definedName name="__pup2">#REF!</definedName>
    <definedName name="__RO1" localSheetId="31">#REF!</definedName>
    <definedName name="__RO1" localSheetId="32">#REF!</definedName>
    <definedName name="__RO1" localSheetId="36">#REF!</definedName>
    <definedName name="__RO1" localSheetId="29">#REF!</definedName>
    <definedName name="__RO1">#REF!</definedName>
    <definedName name="__v2" localSheetId="8" hidden="1">[2]weekly!#REF!</definedName>
    <definedName name="__v2" localSheetId="31" hidden="1">[2]weekly!#REF!</definedName>
    <definedName name="__v2" localSheetId="32" hidden="1">[2]weekly!#REF!</definedName>
    <definedName name="__v2" localSheetId="23" hidden="1">[2]weekly!#REF!</definedName>
    <definedName name="__v2" localSheetId="24" hidden="1">[2]weekly!#REF!</definedName>
    <definedName name="__v2" localSheetId="26" hidden="1">[2]weekly!#REF!</definedName>
    <definedName name="__v2" localSheetId="28" hidden="1">[2]weekly!#REF!</definedName>
    <definedName name="__v2" localSheetId="27" hidden="1">[2]weekly!#REF!</definedName>
    <definedName name="__v2" localSheetId="18" hidden="1">[2]weekly!#REF!</definedName>
    <definedName name="__v2" localSheetId="20" hidden="1">[2]weekly!#REF!</definedName>
    <definedName name="__v2" localSheetId="36" hidden="1">[2]weekly!#REF!</definedName>
    <definedName name="__v2" localSheetId="16" hidden="1">[2]weekly!#REF!</definedName>
    <definedName name="__v2" localSheetId="13" hidden="1">[2]weekly!#REF!</definedName>
    <definedName name="__v2" localSheetId="14" hidden="1">[2]weekly!#REF!</definedName>
    <definedName name="__v2" localSheetId="3" hidden="1">[2]weekly!#REF!</definedName>
    <definedName name="__v2" localSheetId="29" hidden="1">[2]weekly!#REF!</definedName>
    <definedName name="__v2" localSheetId="11" hidden="1">[2]weekly!#REF!</definedName>
    <definedName name="__v2" localSheetId="10" hidden="1">[2]weekly!#REF!</definedName>
    <definedName name="__v2" hidden="1">[2]weekly!#REF!</definedName>
    <definedName name="_1__123Graph_LBL_ACHART_1" hidden="1">'[3]19951996'!$C$4:$N$4</definedName>
    <definedName name="_AD1" localSheetId="31">#REF!</definedName>
    <definedName name="_AD1" localSheetId="32">#REF!</definedName>
    <definedName name="_AD1" localSheetId="36">#REF!</definedName>
    <definedName name="_AD1" localSheetId="29">#REF!</definedName>
    <definedName name="_AD1">#REF!</definedName>
    <definedName name="_AD2" localSheetId="31">#REF!</definedName>
    <definedName name="_AD2" localSheetId="32">#REF!</definedName>
    <definedName name="_AD2" localSheetId="36">#REF!</definedName>
    <definedName name="_AD2" localSheetId="29">#REF!</definedName>
    <definedName name="_AD2">#REF!</definedName>
    <definedName name="_xlnm._FilterDatabase" localSheetId="7" hidden="1">APT!$A$19:$AE$100</definedName>
    <definedName name="_xlnm._FilterDatabase" localSheetId="22" hidden="1">APTCR!$A$19:$K$242</definedName>
    <definedName name="_xlnm._FilterDatabase" localSheetId="8" hidden="1">APTPay!$A$19:$J$185</definedName>
    <definedName name="_xlnm._FilterDatabase" localSheetId="31" hidden="1">COVID!$A$19:$AC$199</definedName>
    <definedName name="_xlnm._FilterDatabase" localSheetId="32" hidden="1">COVIDPAY!$A$19:$J$398</definedName>
    <definedName name="_xlnm._FilterDatabase" localSheetId="23" hidden="1">DEDEL!$A$19:$AH$505</definedName>
    <definedName name="_xlnm._FilterDatabase" localSheetId="24" hidden="1">DEDELCR!$A$19:$S$600</definedName>
    <definedName name="_xlnm._FilterDatabase" localSheetId="25" hidden="1">GRANTS!$A$19:$AF$220</definedName>
    <definedName name="_xlnm._FilterDatabase" localSheetId="26" hidden="1">GRANTSPAY!$A$19:$H$243</definedName>
    <definedName name="_xlnm._FilterDatabase" localSheetId="34" hidden="1">'HN TOP UP AUTUMN UPDATE NOV'!$K$7:$W$190</definedName>
    <definedName name="_xlnm._FilterDatabase" localSheetId="28" hidden="1">'HN TopUpPay'!$A$19:$R$201</definedName>
    <definedName name="_xlnm._FilterDatabase" localSheetId="27" hidden="1">'HN TOPUPS April Sheet'!$A$7:$BQ$164</definedName>
    <definedName name="_xlnm._FilterDatabase" localSheetId="17" hidden="1">HNPlaces!$A$19:$P$133</definedName>
    <definedName name="_xlnm._FilterDatabase" localSheetId="18" hidden="1">HNPlacesPay!$A$19:$K$51</definedName>
    <definedName name="_xlnm._FilterDatabase" localSheetId="37" hidden="1">IntegraPayroll!$A$8:$S$2637</definedName>
    <definedName name="_xlnm._FilterDatabase" localSheetId="21" hidden="1">MISC!$A$19:$AE$90</definedName>
    <definedName name="_xlnm._FilterDatabase" localSheetId="20" hidden="1">MiscCR!$A$19:$S$238</definedName>
    <definedName name="_xlnm._FilterDatabase" localSheetId="19" hidden="1">MiscPay!$A$19:$R$197</definedName>
    <definedName name="_xlnm._FilterDatabase" localSheetId="35" hidden="1">'Payroll Totals by Month'!$A$2:$AQ$59</definedName>
    <definedName name="_xlnm._FilterDatabase" localSheetId="36" hidden="1">PayrollCR!$A$19:$H$185</definedName>
    <definedName name="_xlnm._FilterDatabase" localSheetId="15" hidden="1">POST16!$A$19:$AE$26</definedName>
    <definedName name="_xlnm._FilterDatabase" localSheetId="12" hidden="1">PPG!$A$19:$AF$159</definedName>
    <definedName name="_xlnm._FilterDatabase" localSheetId="14" hidden="1">PPGPAY!$A$19:$J$398</definedName>
    <definedName name="_xlnm._FilterDatabase" localSheetId="3" hidden="1">Rates!$A$5:$AH$287</definedName>
    <definedName name="_xlnm._FilterDatabase" localSheetId="33" hidden="1">Schools!$A$5:$S$185</definedName>
    <definedName name="_xlnm._FilterDatabase" localSheetId="30" hidden="1">SEN!$A$19:$AH$150</definedName>
    <definedName name="_xlnm._FilterDatabase" localSheetId="29" hidden="1">SENCr!$A$19:$J$266</definedName>
    <definedName name="_xlnm._FilterDatabase" localSheetId="9" hidden="1">TPG!$A$19:$AD$406</definedName>
    <definedName name="_xlnm._FilterDatabase" localSheetId="11" hidden="1">TPGCR!$A$19:$J$430</definedName>
    <definedName name="_xlnm._FilterDatabase" localSheetId="10" hidden="1">TPGPAY!$A$19:$U$430</definedName>
    <definedName name="_Key1" localSheetId="8" hidden="1">#REF!</definedName>
    <definedName name="_Key1" localSheetId="31" hidden="1">#REF!</definedName>
    <definedName name="_Key1" localSheetId="32" hidden="1">#REF!</definedName>
    <definedName name="_Key1" localSheetId="23" hidden="1">#REF!</definedName>
    <definedName name="_Key1" localSheetId="24" hidden="1">#REF!</definedName>
    <definedName name="_Key1" localSheetId="26" hidden="1">#REF!</definedName>
    <definedName name="_Key1" localSheetId="28" hidden="1">#REF!</definedName>
    <definedName name="_Key1" localSheetId="27" hidden="1">#REF!</definedName>
    <definedName name="_Key1" localSheetId="18" hidden="1">#REF!</definedName>
    <definedName name="_Key1" localSheetId="20" hidden="1">#REF!</definedName>
    <definedName name="_Key1" localSheetId="36" hidden="1">#REF!</definedName>
    <definedName name="_Key1" localSheetId="16" hidden="1">#REF!</definedName>
    <definedName name="_Key1" localSheetId="13" hidden="1">#REF!</definedName>
    <definedName name="_Key1" localSheetId="14" hidden="1">#REF!</definedName>
    <definedName name="_Key1" localSheetId="3" hidden="1">#REF!</definedName>
    <definedName name="_Key1" localSheetId="6" hidden="1">#REF!</definedName>
    <definedName name="_Key1" localSheetId="29" hidden="1">#REF!</definedName>
    <definedName name="_Key1" localSheetId="11" hidden="1">#REF!</definedName>
    <definedName name="_Key1" localSheetId="10" hidden="1">#REF!</definedName>
    <definedName name="_Key1" hidden="1">#REF!</definedName>
    <definedName name="_KS1" localSheetId="31">#REF!</definedName>
    <definedName name="_KS1" localSheetId="32">#REF!</definedName>
    <definedName name="_KS1" localSheetId="36">#REF!</definedName>
    <definedName name="_KS1" localSheetId="29">#REF!</definedName>
    <definedName name="_KS1">#REF!</definedName>
    <definedName name="_KS2" localSheetId="31">#REF!</definedName>
    <definedName name="_KS2" localSheetId="32">#REF!</definedName>
    <definedName name="_KS2" localSheetId="36">#REF!</definedName>
    <definedName name="_KS2" localSheetId="29">#REF!</definedName>
    <definedName name="_KS2">#REF!</definedName>
    <definedName name="_KS3" localSheetId="31">#REF!</definedName>
    <definedName name="_KS3" localSheetId="32">#REF!</definedName>
    <definedName name="_KS3" localSheetId="36">#REF!</definedName>
    <definedName name="_KS3" localSheetId="29">#REF!</definedName>
    <definedName name="_KS3">#REF!</definedName>
    <definedName name="_lea95" localSheetId="31">#REF!</definedName>
    <definedName name="_lea95" localSheetId="32">#REF!</definedName>
    <definedName name="_lea95" localSheetId="36">#REF!</definedName>
    <definedName name="_lea95" localSheetId="29">#REF!</definedName>
    <definedName name="_lea95">#REF!</definedName>
    <definedName name="_lea96" localSheetId="31">#REF!</definedName>
    <definedName name="_lea96" localSheetId="32">#REF!</definedName>
    <definedName name="_lea96" localSheetId="36">#REF!</definedName>
    <definedName name="_lea96" localSheetId="29">#REF!</definedName>
    <definedName name="_lea96">#REF!</definedName>
    <definedName name="_lea97" localSheetId="31">#REF!</definedName>
    <definedName name="_lea97" localSheetId="32">#REF!</definedName>
    <definedName name="_lea97" localSheetId="36">#REF!</definedName>
    <definedName name="_lea97" localSheetId="29">#REF!</definedName>
    <definedName name="_lea97">#REF!</definedName>
    <definedName name="_lea98" localSheetId="31">#REF!</definedName>
    <definedName name="_lea98" localSheetId="32">#REF!</definedName>
    <definedName name="_lea98" localSheetId="36">#REF!</definedName>
    <definedName name="_lea98" localSheetId="29">#REF!</definedName>
    <definedName name="_lea98">#REF!</definedName>
    <definedName name="_lu9495" localSheetId="31">#REF!</definedName>
    <definedName name="_lu9495" localSheetId="32">#REF!</definedName>
    <definedName name="_lu9495" localSheetId="36">#REF!</definedName>
    <definedName name="_lu9495" localSheetId="29">#REF!</definedName>
    <definedName name="_lu9495">#REF!</definedName>
    <definedName name="_lu9596" localSheetId="31">#REF!</definedName>
    <definedName name="_lu9596" localSheetId="32">#REF!</definedName>
    <definedName name="_lu9596" localSheetId="36">#REF!</definedName>
    <definedName name="_lu9596" localSheetId="29">#REF!</definedName>
    <definedName name="_lu9596">#REF!</definedName>
    <definedName name="_lu9697" localSheetId="31">#REF!</definedName>
    <definedName name="_lu9697" localSheetId="32">#REF!</definedName>
    <definedName name="_lu9697" localSheetId="36">#REF!</definedName>
    <definedName name="_lu9697" localSheetId="29">#REF!</definedName>
    <definedName name="_lu9697">#REF!</definedName>
    <definedName name="_Num2" localSheetId="31">'[1]Running info'!#REF!</definedName>
    <definedName name="_Num2" localSheetId="32">'[1]Running info'!#REF!</definedName>
    <definedName name="_Num2" localSheetId="36">'[1]Running info'!#REF!</definedName>
    <definedName name="_Num2" localSheetId="29">'[1]Running info'!#REF!</definedName>
    <definedName name="_Num2">'[1]Running info'!#REF!</definedName>
    <definedName name="_Order1" hidden="1">255</definedName>
    <definedName name="_Order2" hidden="1">0</definedName>
    <definedName name="_pup1" localSheetId="31">#REF!</definedName>
    <definedName name="_pup1" localSheetId="32">#REF!</definedName>
    <definedName name="_pup1" localSheetId="36">#REF!</definedName>
    <definedName name="_pup1" localSheetId="29">#REF!</definedName>
    <definedName name="_pup1">#REF!</definedName>
    <definedName name="_pup2" localSheetId="31">#REF!</definedName>
    <definedName name="_pup2" localSheetId="32">#REF!</definedName>
    <definedName name="_pup2" localSheetId="36">#REF!</definedName>
    <definedName name="_pup2" localSheetId="29">#REF!</definedName>
    <definedName name="_pup2">#REF!</definedName>
    <definedName name="_RO1" localSheetId="31">#REF!</definedName>
    <definedName name="_RO1" localSheetId="32">#REF!</definedName>
    <definedName name="_RO1" localSheetId="36">#REF!</definedName>
    <definedName name="_RO1" localSheetId="29">#REF!</definedName>
    <definedName name="_RO1">#REF!</definedName>
    <definedName name="_Sort" localSheetId="8" hidden="1">'[4]OPT D 2008-9'!#REF!</definedName>
    <definedName name="_Sort" localSheetId="31" hidden="1">'[4]OPT D 2008-9'!#REF!</definedName>
    <definedName name="_Sort" localSheetId="32" hidden="1">'[4]OPT D 2008-9'!#REF!</definedName>
    <definedName name="_Sort" localSheetId="23" hidden="1">'[4]OPT D 2008-9'!#REF!</definedName>
    <definedName name="_Sort" localSheetId="24" hidden="1">'[4]OPT D 2008-9'!#REF!</definedName>
    <definedName name="_Sort" localSheetId="26" hidden="1">'[4]OPT D 2008-9'!#REF!</definedName>
    <definedName name="_Sort" localSheetId="28" hidden="1">'[4]OPT D 2008-9'!#REF!</definedName>
    <definedName name="_Sort" localSheetId="27" hidden="1">'[4]OPT D 2008-9'!#REF!</definedName>
    <definedName name="_Sort" localSheetId="18" hidden="1">'[4]OPT D 2008-9'!#REF!</definedName>
    <definedName name="_Sort" localSheetId="20" hidden="1">'[4]OPT D 2008-9'!#REF!</definedName>
    <definedName name="_Sort" localSheetId="36" hidden="1">'[4]OPT D 2008-9'!#REF!</definedName>
    <definedName name="_Sort" localSheetId="16" hidden="1">'[4]OPT D 2008-9'!#REF!</definedName>
    <definedName name="_Sort" localSheetId="13" hidden="1">'[4]OPT D 2008-9'!#REF!</definedName>
    <definedName name="_Sort" localSheetId="14" hidden="1">'[4]OPT D 2008-9'!#REF!</definedName>
    <definedName name="_Sort" localSheetId="3" hidden="1">'[4]OPT D 2008-9'!#REF!</definedName>
    <definedName name="_Sort" localSheetId="29" hidden="1">'[4]OPT D 2008-9'!#REF!</definedName>
    <definedName name="_Sort" localSheetId="11" hidden="1">'[4]OPT D 2008-9'!#REF!</definedName>
    <definedName name="_Sort" localSheetId="10" hidden="1">'[4]OPT D 2008-9'!#REF!</definedName>
    <definedName name="_Sort" hidden="1">'[4]OPT D 2008-9'!#REF!</definedName>
    <definedName name="_v2" localSheetId="8" hidden="1">[2]weekly!#REF!</definedName>
    <definedName name="_v2" localSheetId="31" hidden="1">[2]weekly!#REF!</definedName>
    <definedName name="_v2" localSheetId="32" hidden="1">[2]weekly!#REF!</definedName>
    <definedName name="_v2" localSheetId="23" hidden="1">[2]weekly!#REF!</definedName>
    <definedName name="_v2" localSheetId="24" hidden="1">[2]weekly!#REF!</definedName>
    <definedName name="_v2" localSheetId="26" hidden="1">[2]weekly!#REF!</definedName>
    <definedName name="_v2" localSheetId="28" hidden="1">[2]weekly!#REF!</definedName>
    <definedName name="_v2" localSheetId="27" hidden="1">[2]weekly!#REF!</definedName>
    <definedName name="_v2" localSheetId="18" hidden="1">[2]weekly!#REF!</definedName>
    <definedName name="_v2" localSheetId="20" hidden="1">[2]weekly!#REF!</definedName>
    <definedName name="_v2" localSheetId="36" hidden="1">[2]weekly!#REF!</definedName>
    <definedName name="_v2" localSheetId="16" hidden="1">[2]weekly!#REF!</definedName>
    <definedName name="_v2" localSheetId="13" hidden="1">[2]weekly!#REF!</definedName>
    <definedName name="_v2" localSheetId="14" hidden="1">[2]weekly!#REF!</definedName>
    <definedName name="_v2" localSheetId="3" hidden="1">[2]weekly!#REF!</definedName>
    <definedName name="_v2" localSheetId="29" hidden="1">[2]weekly!#REF!</definedName>
    <definedName name="_v2" localSheetId="11" hidden="1">[2]weekly!#REF!</definedName>
    <definedName name="_v2" localSheetId="10" hidden="1">[2]weekly!#REF!</definedName>
    <definedName name="_v2" hidden="1">[2]weekly!#REF!</definedName>
    <definedName name="ab" localSheetId="31">#REF!</definedName>
    <definedName name="ab" localSheetId="32">#REF!</definedName>
    <definedName name="ab" localSheetId="36">#REF!</definedName>
    <definedName name="ab" localSheetId="29">#REF!</definedName>
    <definedName name="ab">#REF!</definedName>
    <definedName name="ACA">[5]tables!$J$2:$K$152</definedName>
    <definedName name="ACA_Option" localSheetId="31">#REF!</definedName>
    <definedName name="ACA_Option" localSheetId="32">#REF!</definedName>
    <definedName name="ACA_Option" localSheetId="36">#REF!</definedName>
    <definedName name="ACA_Option" localSheetId="29">#REF!</definedName>
    <definedName name="ACA_Option">#REF!</definedName>
    <definedName name="ACA_Option_1" localSheetId="31">#REF!</definedName>
    <definedName name="ACA_Option_1" localSheetId="32">#REF!</definedName>
    <definedName name="ACA_Option_1" localSheetId="36">#REF!</definedName>
    <definedName name="ACA_Option_1" localSheetId="29">#REF!</definedName>
    <definedName name="ACA_Option_1">#REF!</definedName>
    <definedName name="ACA_table" localSheetId="31">#REF!</definedName>
    <definedName name="ACA_table" localSheetId="32">#REF!</definedName>
    <definedName name="ACA_table" localSheetId="36">#REF!</definedName>
    <definedName name="ACA_table" localSheetId="29">#REF!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1">#REF!</definedName>
    <definedName name="AD" localSheetId="32">#REF!</definedName>
    <definedName name="AD" localSheetId="36">#REF!</definedName>
    <definedName name="AD" localSheetId="29">#REF!</definedName>
    <definedName name="AD">#REF!</definedName>
    <definedName name="ADJ3YO" localSheetId="31">'[7]3yo adjustment'!#REF!</definedName>
    <definedName name="ADJ3YO" localSheetId="32">'[7]3yo adjustment'!#REF!</definedName>
    <definedName name="ADJ3YO" localSheetId="36">'[7]3yo adjustment'!#REF!</definedName>
    <definedName name="ADJ3YO" localSheetId="29">'[7]3yo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1">#REF!</definedName>
    <definedName name="ADMIN" localSheetId="32">#REF!</definedName>
    <definedName name="ADMIN" localSheetId="36">#REF!</definedName>
    <definedName name="ADMIN" localSheetId="29">#REF!</definedName>
    <definedName name="ADMIN">#REF!</definedName>
    <definedName name="admin.admin.costs" localSheetId="31">#REF!</definedName>
    <definedName name="admin.admin.costs" localSheetId="32">#REF!</definedName>
    <definedName name="admin.admin.costs" localSheetId="36">#REF!</definedName>
    <definedName name="admin.admin.costs" localSheetId="29">#REF!</definedName>
    <definedName name="admin.admin.costs">#REF!</definedName>
    <definedName name="admin.manual.costs" localSheetId="31">#REF!</definedName>
    <definedName name="admin.manual.costs" localSheetId="32">#REF!</definedName>
    <definedName name="admin.manual.costs" localSheetId="36">#REF!</definedName>
    <definedName name="admin.manual.costs" localSheetId="29">#REF!</definedName>
    <definedName name="admin.manual.costs">#REF!</definedName>
    <definedName name="admin.net.expend" localSheetId="31">#REF!</definedName>
    <definedName name="admin.net.expend" localSheetId="32">#REF!</definedName>
    <definedName name="admin.net.expend" localSheetId="36">#REF!</definedName>
    <definedName name="admin.net.expend" localSheetId="29">#REF!</definedName>
    <definedName name="admin.net.expend">#REF!</definedName>
    <definedName name="admin.nonpay.costs" localSheetId="31">#REF!</definedName>
    <definedName name="admin.nonpay.costs" localSheetId="32">#REF!</definedName>
    <definedName name="admin.nonpay.costs" localSheetId="36">#REF!</definedName>
    <definedName name="admin.nonpay.costs" localSheetId="29">#REF!</definedName>
    <definedName name="admin.nonpay.costs">#REF!</definedName>
    <definedName name="admin.otherstaff.costs" localSheetId="31">#REF!</definedName>
    <definedName name="admin.otherstaff.costs" localSheetId="32">#REF!</definedName>
    <definedName name="admin.otherstaff.costs" localSheetId="36">#REF!</definedName>
    <definedName name="admin.otherstaff.costs" localSheetId="29">#REF!</definedName>
    <definedName name="admin.otherstaff.costs">#REF!</definedName>
    <definedName name="admin.PRC" localSheetId="31">'[12]Other Forecasting'!#REF!</definedName>
    <definedName name="admin.PRC" localSheetId="32">'[12]Other Forecasting'!#REF!</definedName>
    <definedName name="admin.PRC" localSheetId="36">'[12]Other Forecasting'!#REF!</definedName>
    <definedName name="admin.PRC" localSheetId="29">'[12]Other Forecasting'!#REF!</definedName>
    <definedName name="admin.PRC">'[12]Other Forecasting'!#REF!</definedName>
    <definedName name="admin.teachers.pay" localSheetId="31">#REF!</definedName>
    <definedName name="admin.teachers.pay" localSheetId="32">#REF!</definedName>
    <definedName name="admin.teachers.pay" localSheetId="36">#REF!</definedName>
    <definedName name="admin.teachers.pay" localSheetId="29">#REF!</definedName>
    <definedName name="admin.teachers.pay">#REF!</definedName>
    <definedName name="adminpayinc.1" localSheetId="31">'[12]Inputs for SWGE Forecasting'!#REF!</definedName>
    <definedName name="adminpayinc.1" localSheetId="32">'[12]Inputs for SWGE Forecasting'!#REF!</definedName>
    <definedName name="adminpayinc.1" localSheetId="36">'[12]Inputs for SWGE Forecasting'!#REF!</definedName>
    <definedName name="adminpayinc.1" localSheetId="29">'[12]Inputs for SWGE Forecasting'!#REF!</definedName>
    <definedName name="adminpayinc.1">'[12]Inputs for SWGE Forecasting'!#REF!</definedName>
    <definedName name="adminprcprop" localSheetId="31">'[12]Other Forecasting'!#REF!</definedName>
    <definedName name="adminprcprop" localSheetId="32">'[12]Other Forecasting'!#REF!</definedName>
    <definedName name="adminprcprop" localSheetId="36">'[12]Other Forecasting'!#REF!</definedName>
    <definedName name="adminprcprop" localSheetId="29">'[12]Other Forecasting'!#REF!</definedName>
    <definedName name="adminprcprop">'[12]Other Forecasting'!#REF!</definedName>
    <definedName name="admintotalprc" localSheetId="31">#REF!</definedName>
    <definedName name="admintotalprc" localSheetId="32">#REF!</definedName>
    <definedName name="admintotalprc" localSheetId="36">#REF!</definedName>
    <definedName name="admintotalprc" localSheetId="29">#REF!</definedName>
    <definedName name="admintotalprc">#REF!</definedName>
    <definedName name="ADULT" localSheetId="31">#REF!</definedName>
    <definedName name="ADULT" localSheetId="32">#REF!</definedName>
    <definedName name="ADULT" localSheetId="36">#REF!</definedName>
    <definedName name="ADULT" localSheetId="29">#REF!</definedName>
    <definedName name="ADULT">#REF!</definedName>
    <definedName name="adult.average.sal" localSheetId="31">'[13]Inputs for SWGE Forecasting'!#REF!</definedName>
    <definedName name="adult.average.sal" localSheetId="32">'[13]Inputs for SWGE Forecasting'!#REF!</definedName>
    <definedName name="adult.average.sal" localSheetId="36">'[13]Inputs for SWGE Forecasting'!#REF!</definedName>
    <definedName name="adult.average.sal" localSheetId="29">'[13]Inputs for SWGE Forecasting'!#REF!</definedName>
    <definedName name="adult.average.sal">'[13]Inputs for SWGE Forecasting'!#REF!</definedName>
    <definedName name="adult.enhancement" localSheetId="31">'[13]Inputs for SWGE Forecasting'!#REF!</definedName>
    <definedName name="adult.enhancement" localSheetId="32">'[13]Inputs for SWGE Forecasting'!#REF!</definedName>
    <definedName name="adult.enhancement" localSheetId="36">'[13]Inputs for SWGE Forecasting'!#REF!</definedName>
    <definedName name="adult.enhancement" localSheetId="29">'[13]Inputs for SWGE Forecasting'!#REF!</definedName>
    <definedName name="adult.enhancement">'[13]Inputs for SWGE Forecasting'!#REF!</definedName>
    <definedName name="adult.entitlement" localSheetId="31">'[13]Inputs for SWGE Forecasting'!#REF!</definedName>
    <definedName name="adult.entitlement" localSheetId="32">'[13]Inputs for SWGE Forecasting'!#REF!</definedName>
    <definedName name="adult.entitlement" localSheetId="36">'[13]Inputs for SWGE Forecasting'!#REF!</definedName>
    <definedName name="adult.entitlement" localSheetId="29">'[13]Inputs for SWGE Forecasting'!#REF!</definedName>
    <definedName name="adult.entitlement">'[13]Inputs for SWGE Forecasting'!#REF!</definedName>
    <definedName name="adult.mortality" localSheetId="31">'[13]Inputs for SWGE Forecasting'!#REF!</definedName>
    <definedName name="adult.mortality" localSheetId="32">'[13]Inputs for SWGE Forecasting'!#REF!</definedName>
    <definedName name="adult.mortality" localSheetId="36">'[13]Inputs for SWGE Forecasting'!#REF!</definedName>
    <definedName name="adult.mortality" localSheetId="29">'[13]Inputs for SWGE Forecasting'!#REF!</definedName>
    <definedName name="adult.mortality">'[13]Inputs for SWGE Forecasting'!#REF!</definedName>
    <definedName name="adult.prc.costs" localSheetId="31">'[13]PRC Repricing Factor'!#REF!</definedName>
    <definedName name="adult.prc.costs" localSheetId="32">'[13]PRC Repricing Factor'!#REF!</definedName>
    <definedName name="adult.prc.costs" localSheetId="36">'[13]PRC Repricing Factor'!#REF!</definedName>
    <definedName name="adult.prc.costs" localSheetId="29">'[13]PRC Repricing Factor'!#REF!</definedName>
    <definedName name="adult.prc.costs">'[13]PRC Repricing Factor'!#REF!</definedName>
    <definedName name="adult.prc.nos" localSheetId="31">'[12]Inputs for SWGE Forecasting'!#REF!</definedName>
    <definedName name="adult.prc.nos" localSheetId="32">'[12]Inputs for SWGE Forecasting'!#REF!</definedName>
    <definedName name="adult.prc.nos" localSheetId="36">'[12]Inputs for SWGE Forecasting'!#REF!</definedName>
    <definedName name="adult.prc.nos" localSheetId="29">'[12]Inputs for SWGE Forecasting'!#REF!</definedName>
    <definedName name="adult.prc.nos">'[12]Inputs for SWGE Forecasting'!#REF!</definedName>
    <definedName name="adult.redundancy" localSheetId="31">'[13]Inputs for SWGE Forecasting'!#REF!</definedName>
    <definedName name="adult.redundancy" localSheetId="32">'[13]Inputs for SWGE Forecasting'!#REF!</definedName>
    <definedName name="adult.redundancy" localSheetId="36">'[13]Inputs for SWGE Forecasting'!#REF!</definedName>
    <definedName name="adult.redundancy" localSheetId="29">'[13]Inputs for SWGE Forecasting'!#REF!</definedName>
    <definedName name="adult.redundancy">'[13]Inputs for SWGE Forecasting'!#REF!</definedName>
    <definedName name="adult.total.retirees" localSheetId="31">'[13]Inputs for SWGE Forecasting'!#REF!</definedName>
    <definedName name="adult.total.retirees" localSheetId="32">'[13]Inputs for SWGE Forecasting'!#REF!</definedName>
    <definedName name="adult.total.retirees" localSheetId="36">'[13]Inputs for SWGE Forecasting'!#REF!</definedName>
    <definedName name="adult.total.retirees" localSheetId="29">'[13]Inputs for SWGE Forecasting'!#REF!</definedName>
    <definedName name="adult.total.retirees">'[13]Inputs for SWGE Forecasting'!#REF!</definedName>
    <definedName name="adults.prc.index" localSheetId="31">'[13]PRC Repricing Factor'!#REF!</definedName>
    <definedName name="adults.prc.index" localSheetId="32">'[13]PRC Repricing Factor'!#REF!</definedName>
    <definedName name="adults.prc.index" localSheetId="36">'[13]PRC Repricing Factor'!#REF!</definedName>
    <definedName name="adults.prc.index" localSheetId="29">'[13]PRC Repricing Factor'!#REF!</definedName>
    <definedName name="adults.prc.index">'[13]PRC Repricing Factor'!#REF!</definedName>
    <definedName name="ADV">'[14]Grant 1.2'!$I$3</definedName>
    <definedName name="ae" localSheetId="31">[15]TRANS!#REF!</definedName>
    <definedName name="ae" localSheetId="32">[15]TRANS!#REF!</definedName>
    <definedName name="ae" localSheetId="36">[15]TRANS!#REF!</definedName>
    <definedName name="ae" localSheetId="29">[15]TRANS!#REF!</definedName>
    <definedName name="ae">[15]TRANS!#REF!</definedName>
    <definedName name="AEN_UnitCost" localSheetId="31">#REF!</definedName>
    <definedName name="AEN_UnitCost" localSheetId="32">#REF!</definedName>
    <definedName name="AEN_UnitCost" localSheetId="36">#REF!</definedName>
    <definedName name="AEN_UnitCost" localSheetId="29">#REF!</definedName>
    <definedName name="AEN_UnitCost">#REF!</definedName>
    <definedName name="AENuprate">'[16]03-04 Unit costs'!$D$7</definedName>
    <definedName name="Age_weighted_funding" localSheetId="31">#REF!</definedName>
    <definedName name="Age_weighted_funding" localSheetId="32">#REF!</definedName>
    <definedName name="Age_weighted_funding" localSheetId="36">#REF!</definedName>
    <definedName name="Age_weighted_funding" localSheetId="29">#REF!</definedName>
    <definedName name="Age_weighted_funding">#REF!</definedName>
    <definedName name="ak" localSheetId="31">#REF!</definedName>
    <definedName name="ak" localSheetId="32">#REF!</definedName>
    <definedName name="ak" localSheetId="36">#REF!</definedName>
    <definedName name="ak" localSheetId="29">#REF!</definedName>
    <definedName name="ak">#REF!</definedName>
    <definedName name="all" localSheetId="31">#REF!</definedName>
    <definedName name="all" localSheetId="32">#REF!</definedName>
    <definedName name="all" localSheetId="36">#REF!</definedName>
    <definedName name="all" localSheetId="29">#REF!</definedName>
    <definedName name="all">#REF!</definedName>
    <definedName name="All_distance_threshold">[8]Proforma!$G$42</definedName>
    <definedName name="All_primary_school_pupils" localSheetId="31">#REF!</definedName>
    <definedName name="All_primary_school_pupils" localSheetId="32">#REF!</definedName>
    <definedName name="All_primary_school_pupils" localSheetId="36">#REF!</definedName>
    <definedName name="All_primary_school_pupils" localSheetId="29">#REF!</definedName>
    <definedName name="All_primary_school_pupils">#REF!</definedName>
    <definedName name="All_PupilNo_threshold">[17]Proforma!$G$43</definedName>
    <definedName name="all_rows" localSheetId="31">#REF!</definedName>
    <definedName name="all_rows" localSheetId="32">#REF!</definedName>
    <definedName name="all_rows" localSheetId="36">#REF!</definedName>
    <definedName name="all_rows" localSheetId="29">#REF!</definedName>
    <definedName name="all_rows">#REF!</definedName>
    <definedName name="all_schools" localSheetId="31">#REF!</definedName>
    <definedName name="all_schools" localSheetId="32">#REF!</definedName>
    <definedName name="all_schools" localSheetId="36">#REF!</definedName>
    <definedName name="all_schools" localSheetId="29">#REF!</definedName>
    <definedName name="all_schools">#REF!</definedName>
    <definedName name="All_secondary_school_pupils" localSheetId="31">#REF!</definedName>
    <definedName name="All_secondary_school_pupils" localSheetId="32">#REF!</definedName>
    <definedName name="All_secondary_school_pupils" localSheetId="36">#REF!</definedName>
    <definedName name="All_secondary_school_pupils" localSheetId="29">#REF!</definedName>
    <definedName name="All_secondary_school_pupils">#REF!</definedName>
    <definedName name="AllCol" localSheetId="31">#REF!</definedName>
    <definedName name="AllCol" localSheetId="32">#REF!</definedName>
    <definedName name="AllCol" localSheetId="36">#REF!</definedName>
    <definedName name="AllCol" localSheetId="29">#REF!</definedName>
    <definedName name="AllCol">#REF!</definedName>
    <definedName name="Alllines" localSheetId="31">#REF!</definedName>
    <definedName name="Alllines" localSheetId="32">#REF!</definedName>
    <definedName name="Alllines" localSheetId="36">#REF!</definedName>
    <definedName name="Alllines" localSheetId="29">#REF!</definedName>
    <definedName name="Alllines">#REF!</definedName>
    <definedName name="Allocations" localSheetId="31">#REF!</definedName>
    <definedName name="Allocations" localSheetId="32">#REF!</definedName>
    <definedName name="Allocations" localSheetId="36">#REF!</definedName>
    <definedName name="Allocations" localSheetId="29">#REF!</definedName>
    <definedName name="Allocations">#REF!</definedName>
    <definedName name="AllRow_1" localSheetId="31">#REF!</definedName>
    <definedName name="AllRow_1" localSheetId="32">#REF!</definedName>
    <definedName name="AllRow_1" localSheetId="36">#REF!</definedName>
    <definedName name="AllRow_1" localSheetId="29">#REF!</definedName>
    <definedName name="AllRow_1">#REF!</definedName>
    <definedName name="AllRow_2" localSheetId="31">#REF!</definedName>
    <definedName name="AllRow_2" localSheetId="32">#REF!</definedName>
    <definedName name="AllRow_2" localSheetId="36">#REF!</definedName>
    <definedName name="AllRow_2" localSheetId="29">#REF!</definedName>
    <definedName name="AllRow_2">#REF!</definedName>
    <definedName name="AllRow_3" localSheetId="31">#REF!</definedName>
    <definedName name="AllRow_3" localSheetId="32">#REF!</definedName>
    <definedName name="AllRow_3" localSheetId="36">#REF!</definedName>
    <definedName name="AllRow_3" localSheetId="29">#REF!</definedName>
    <definedName name="AllRow_3">#REF!</definedName>
    <definedName name="AllRow_4" localSheetId="31">#REF!</definedName>
    <definedName name="AllRow_4" localSheetId="32">#REF!</definedName>
    <definedName name="AllRow_4" localSheetId="36">#REF!</definedName>
    <definedName name="AllRow_4" localSheetId="29">#REF!</definedName>
    <definedName name="AllRow_4">#REF!</definedName>
    <definedName name="AllRow_5" localSheetId="31">#REF!</definedName>
    <definedName name="AllRow_5" localSheetId="32">#REF!</definedName>
    <definedName name="AllRow_5" localSheetId="36">#REF!</definedName>
    <definedName name="AllRow_5" localSheetId="29">#REF!</definedName>
    <definedName name="AllRow_5">#REF!</definedName>
    <definedName name="AllRow_6" localSheetId="31">#REF!</definedName>
    <definedName name="AllRow_6" localSheetId="32">#REF!</definedName>
    <definedName name="AllRow_6" localSheetId="36">#REF!</definedName>
    <definedName name="AllRow_6" localSheetId="29">#REF!</definedName>
    <definedName name="AllRow_6">#REF!</definedName>
    <definedName name="Alt_Gains_Cap">[11]Proforma!$J$77</definedName>
    <definedName name="am">[18]TRANSold1920!$J$1</definedName>
    <definedName name="amend.netexpend" localSheetId="31">#REF!</definedName>
    <definedName name="amend.netexpend" localSheetId="32">#REF!</definedName>
    <definedName name="amend.netexpend" localSheetId="36">#REF!</definedName>
    <definedName name="amend.netexpend" localSheetId="29">#REF!</definedName>
    <definedName name="amend.netexpend">#REF!</definedName>
    <definedName name="amended.net.expend" localSheetId="31">'[19]Split Under Fives from Primary'!#REF!</definedName>
    <definedName name="amended.net.expend" localSheetId="32">'[19]Split Under Fives from Primary'!#REF!</definedName>
    <definedName name="amended.net.expend" localSheetId="36">'[19]Split Under Fives from Primary'!#REF!</definedName>
    <definedName name="amended.net.expend" localSheetId="29">'[19]Split Under Fives from Primary'!#REF!</definedName>
    <definedName name="amended.net.expend">'[19]Split Under Fives from Primary'!#REF!</definedName>
    <definedName name="Anchor_DD" localSheetId="31">'[20]G) De Delegation'!#REF!</definedName>
    <definedName name="Anchor_DD" localSheetId="32">'[20]G) De Delegation'!#REF!</definedName>
    <definedName name="Anchor_DD" localSheetId="36">'[20]G) De Delegation'!#REF!</definedName>
    <definedName name="Anchor_DD" localSheetId="29">'[20]G) De Delegation'!#REF!</definedName>
    <definedName name="Anchor_DD">'[20]G) De Delegation'!#REF!</definedName>
    <definedName name="Anchor_Factors">[21]Factors!$A$3</definedName>
    <definedName name="Anchor_Input" localSheetId="31">#REF!</definedName>
    <definedName name="Anchor_Input" localSheetId="32">#REF!</definedName>
    <definedName name="Anchor_Input" localSheetId="36">#REF!</definedName>
    <definedName name="Anchor_Input" localSheetId="29">#REF!</definedName>
    <definedName name="Anchor_Input">#REF!</definedName>
    <definedName name="Anchor_NDShare" localSheetId="31">'[20]F) New Delegation Control'!#REF!</definedName>
    <definedName name="Anchor_NDShare" localSheetId="32">'[20]F) New Delegation Control'!#REF!</definedName>
    <definedName name="Anchor_NDShare" localSheetId="36">'[20]F) New Delegation Control'!#REF!</definedName>
    <definedName name="Anchor_NDShare" localSheetId="29">'[20]F) New Delegation Control'!#REF!</definedName>
    <definedName name="Anchor_NDShare">'[20]F) New Delegation Control'!#REF!</definedName>
    <definedName name="anchor_T1" localSheetId="31">#REF!</definedName>
    <definedName name="anchor_T1" localSheetId="32">#REF!</definedName>
    <definedName name="anchor_T1" localSheetId="36">#REF!</definedName>
    <definedName name="anchor_T1" localSheetId="29">#REF!</definedName>
    <definedName name="anchor_T1">#REF!</definedName>
    <definedName name="anchor_T4" localSheetId="31">#REF!</definedName>
    <definedName name="anchor_T4" localSheetId="32">#REF!</definedName>
    <definedName name="anchor_T4" localSheetId="36">#REF!</definedName>
    <definedName name="anchor_T4" localSheetId="29">#REF!</definedName>
    <definedName name="anchor_T4">#REF!</definedName>
    <definedName name="APRADJ">[18]TRANSold1920!$E$3212</definedName>
    <definedName name="APRILADJ">[18]TRANSold1920!$A$3207</definedName>
    <definedName name="ASB" localSheetId="31">#REF!</definedName>
    <definedName name="ASB" localSheetId="32">#REF!</definedName>
    <definedName name="ASB" localSheetId="36">#REF!</definedName>
    <definedName name="ASB" localSheetId="29">#REF!</definedName>
    <definedName name="ASB">#REF!</definedName>
    <definedName name="ASD_Alt">[22]Classifications!$O$31</definedName>
    <definedName name="ass_ri" localSheetId="31">'[23]Adults Fwd Plan'!#REF!</definedName>
    <definedName name="ass_ri" localSheetId="32">'[23]Adults Fwd Plan'!#REF!</definedName>
    <definedName name="ass_ri" localSheetId="36">'[23]Adults Fwd Plan'!#REF!</definedName>
    <definedName name="ass_ri" localSheetId="29">'[23]Adults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1">#REF!</definedName>
    <definedName name="Base_Data" localSheetId="32">#REF!</definedName>
    <definedName name="Base_Data" localSheetId="36">#REF!</definedName>
    <definedName name="Base_Data" localSheetId="29">#REF!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1">#REF!</definedName>
    <definedName name="BeginCol_1" localSheetId="32">#REF!</definedName>
    <definedName name="BeginCol_1" localSheetId="36">#REF!</definedName>
    <definedName name="BeginCol_1" localSheetId="29">#REF!</definedName>
    <definedName name="BeginCol_1">#REF!</definedName>
    <definedName name="BeginCol_2" localSheetId="31">#REF!</definedName>
    <definedName name="BeginCol_2" localSheetId="32">#REF!</definedName>
    <definedName name="BeginCol_2" localSheetId="36">#REF!</definedName>
    <definedName name="BeginCol_2" localSheetId="29">#REF!</definedName>
    <definedName name="BeginCol_2">#REF!</definedName>
    <definedName name="BeginCol_3" localSheetId="31">#REF!</definedName>
    <definedName name="BeginCol_3" localSheetId="32">#REF!</definedName>
    <definedName name="BeginCol_3" localSheetId="36">#REF!</definedName>
    <definedName name="BeginCol_3" localSheetId="29">#REF!</definedName>
    <definedName name="BeginCol_3">#REF!</definedName>
    <definedName name="BeginCol_4" localSheetId="31">#REF!</definedName>
    <definedName name="BeginCol_4" localSheetId="32">#REF!</definedName>
    <definedName name="BeginCol_4" localSheetId="36">#REF!</definedName>
    <definedName name="BeginCol_4" localSheetId="29">#REF!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1">'[12]Other Forecasting'!#REF!</definedName>
    <definedName name="careers" localSheetId="32">'[12]Other Forecasting'!#REF!</definedName>
    <definedName name="careers" localSheetId="36">'[12]Other Forecasting'!#REF!</definedName>
    <definedName name="careers" localSheetId="29">'[12]Other Forecasting'!#REF!</definedName>
    <definedName name="careers">'[12]Other Forecasting'!#REF!</definedName>
    <definedName name="careers.service" localSheetId="31">'[12]Inputs for SWGE Forecasting'!#REF!</definedName>
    <definedName name="careers.service" localSheetId="32">'[12]Inputs for SWGE Forecasting'!#REF!</definedName>
    <definedName name="careers.service" localSheetId="36">'[12]Inputs for SWGE Forecasting'!#REF!</definedName>
    <definedName name="careers.service" localSheetId="29">'[12]Inputs for SWGE Forecasting'!#REF!</definedName>
    <definedName name="careers.service">'[12]Inputs for SWGE Forecasting'!#REF!</definedName>
    <definedName name="cec_e" localSheetId="31">'[23]CE &amp; Strategy Fwd Plan'!#REF!</definedName>
    <definedName name="cec_e" localSheetId="32">'[23]CE &amp; Strategy Fwd Plan'!#REF!</definedName>
    <definedName name="cec_e" localSheetId="36">'[23]CE &amp; Strategy Fwd Plan'!#REF!</definedName>
    <definedName name="cec_e" localSheetId="29">'[23]CE &amp; Strategy Fwd Plan'!#REF!</definedName>
    <definedName name="cec_e">'[23]CE &amp; Strategy Fwd Plan'!#REF!</definedName>
    <definedName name="cec_ri" localSheetId="31">'[23]CE &amp; Strategy Fwd Plan'!#REF!</definedName>
    <definedName name="cec_ri" localSheetId="32">'[23]CE &amp; Strategy Fwd Plan'!#REF!</definedName>
    <definedName name="cec_ri" localSheetId="36">'[23]CE &amp; Strategy Fwd Plan'!#REF!</definedName>
    <definedName name="cec_ri" localSheetId="29">'[23]CE &amp; Strategy Fwd Plan'!#REF!</definedName>
    <definedName name="cec_ri">'[23]CE &amp; Strategy Fwd Plan'!#REF!</definedName>
    <definedName name="Ceiling">[8]Proforma!$D$61</definedName>
    <definedName name="Centralblock">[29]Central!$C$11:$AZ$27</definedName>
    <definedName name="cexp_e" localSheetId="31">'[23]CentExp Fwd Plan'!#REF!</definedName>
    <definedName name="cexp_e" localSheetId="32">'[23]CentExp Fwd Plan'!#REF!</definedName>
    <definedName name="cexp_e" localSheetId="36">'[23]CentExp Fwd Plan'!#REF!</definedName>
    <definedName name="cexp_e" localSheetId="29">'[23]CentExp Fwd Plan'!#REF!</definedName>
    <definedName name="cexp_e">'[23]CentExp Fwd Plan'!#REF!</definedName>
    <definedName name="cexp_ri" localSheetId="31">'[23]CentExp Fwd Plan'!#REF!</definedName>
    <definedName name="cexp_ri" localSheetId="32">'[23]CentExp Fwd Plan'!#REF!</definedName>
    <definedName name="cexp_ri" localSheetId="36">'[23]CentExp Fwd Plan'!#REF!</definedName>
    <definedName name="cexp_ri" localSheetId="29">'[23]CentExp Fwd Plan'!#REF!</definedName>
    <definedName name="cexp_ri">'[23]CentExp Fwd Plan'!#REF!</definedName>
    <definedName name="CG" localSheetId="31">#REF!</definedName>
    <definedName name="CG" localSheetId="32">#REF!</definedName>
    <definedName name="CG" localSheetId="36">#REF!</definedName>
    <definedName name="CG" localSheetId="29">#REF!</definedName>
    <definedName name="CG">#REF!</definedName>
    <definedName name="CG.admin.costs" localSheetId="31">#REF!</definedName>
    <definedName name="CG.admin.costs" localSheetId="32">#REF!</definedName>
    <definedName name="CG.admin.costs" localSheetId="36">#REF!</definedName>
    <definedName name="CG.admin.costs" localSheetId="29">#REF!</definedName>
    <definedName name="CG.admin.costs">#REF!</definedName>
    <definedName name="CG.gross.expend" localSheetId="31">#REF!</definedName>
    <definedName name="CG.gross.expend" localSheetId="32">#REF!</definedName>
    <definedName name="CG.gross.expend" localSheetId="36">#REF!</definedName>
    <definedName name="CG.gross.expend" localSheetId="29">#REF!</definedName>
    <definedName name="CG.gross.expend">#REF!</definedName>
    <definedName name="CG.income" localSheetId="31">#REF!</definedName>
    <definedName name="CG.income" localSheetId="32">#REF!</definedName>
    <definedName name="CG.income" localSheetId="36">#REF!</definedName>
    <definedName name="CG.income" localSheetId="29">#REF!</definedName>
    <definedName name="CG.income">#REF!</definedName>
    <definedName name="CG.manual.costs" localSheetId="31">#REF!</definedName>
    <definedName name="CG.manual.costs" localSheetId="32">#REF!</definedName>
    <definedName name="CG.manual.costs" localSheetId="36">#REF!</definedName>
    <definedName name="CG.manual.costs" localSheetId="29">#REF!</definedName>
    <definedName name="CG.manual.costs">#REF!</definedName>
    <definedName name="CG.net.expend" localSheetId="31">#REF!</definedName>
    <definedName name="CG.net.expend" localSheetId="32">#REF!</definedName>
    <definedName name="CG.net.expend" localSheetId="36">#REF!</definedName>
    <definedName name="CG.net.expend" localSheetId="29">#REF!</definedName>
    <definedName name="CG.net.expend">#REF!</definedName>
    <definedName name="CG.nonpay.costs" localSheetId="31">#REF!</definedName>
    <definedName name="CG.nonpay.costs" localSheetId="32">#REF!</definedName>
    <definedName name="CG.nonpay.costs" localSheetId="36">#REF!</definedName>
    <definedName name="CG.nonpay.costs" localSheetId="29">#REF!</definedName>
    <definedName name="CG.nonpay.costs">#REF!</definedName>
    <definedName name="CG.otherstaff.costs" localSheetId="31">#REF!</definedName>
    <definedName name="CG.otherstaff.costs" localSheetId="32">#REF!</definedName>
    <definedName name="CG.otherstaff.costs" localSheetId="36">#REF!</definedName>
    <definedName name="CG.otherstaff.costs" localSheetId="29">#REF!</definedName>
    <definedName name="CG.otherstaff.costs">#REF!</definedName>
    <definedName name="CG.PRC.proportion" localSheetId="31">'[12]Other Forecasting'!#REF!</definedName>
    <definedName name="CG.PRC.proportion" localSheetId="32">'[12]Other Forecasting'!#REF!</definedName>
    <definedName name="CG.PRC.proportion" localSheetId="36">'[12]Other Forecasting'!#REF!</definedName>
    <definedName name="CG.PRC.proportion" localSheetId="29">'[12]Other Forecasting'!#REF!</definedName>
    <definedName name="CG.PRC.proportion">'[12]Other Forecasting'!#REF!</definedName>
    <definedName name="CG.teaching.costs" localSheetId="31">#REF!</definedName>
    <definedName name="CG.teaching.costs" localSheetId="32">#REF!</definedName>
    <definedName name="CG.teaching.costs" localSheetId="36">#REF!</definedName>
    <definedName name="CG.teaching.costs" localSheetId="29">#REF!</definedName>
    <definedName name="CG.teaching.costs">#REF!</definedName>
    <definedName name="cgprctotal" localSheetId="31">#REF!</definedName>
    <definedName name="cgprctotal" localSheetId="32">#REF!</definedName>
    <definedName name="cgprctotal" localSheetId="36">#REF!</definedName>
    <definedName name="cgprctotal" localSheetId="29">#REF!</definedName>
    <definedName name="cgprctotal">#REF!</definedName>
    <definedName name="Chart_Change" localSheetId="31">#REF!</definedName>
    <definedName name="Chart_Change" localSheetId="32">#REF!</definedName>
    <definedName name="Chart_Change" localSheetId="36">#REF!</definedName>
    <definedName name="Chart_Change" localSheetId="29">#REF!</definedName>
    <definedName name="Chart_Change">#REF!</definedName>
    <definedName name="Chart_Ind" localSheetId="31">#REF!</definedName>
    <definedName name="Chart_Ind" localSheetId="32">#REF!</definedName>
    <definedName name="Chart_Ind" localSheetId="36">#REF!</definedName>
    <definedName name="Chart_Ind" localSheetId="29">#REF!</definedName>
    <definedName name="Chart_Ind">#REF!</definedName>
    <definedName name="checkdate">[30]Menu!$B$5</definedName>
    <definedName name="CHILD_GUIDANCE" localSheetId="31">#REF!</definedName>
    <definedName name="CHILD_GUIDANCE" localSheetId="32">#REF!</definedName>
    <definedName name="CHILD_GUIDANCE" localSheetId="36">#REF!</definedName>
    <definedName name="CHILD_GUIDANCE" localSheetId="29">#REF!</definedName>
    <definedName name="CHILD_GUIDANCE">#REF!</definedName>
    <definedName name="CilCnt_4" localSheetId="31">#REF!</definedName>
    <definedName name="CilCnt_4" localSheetId="32">#REF!</definedName>
    <definedName name="CilCnt_4" localSheetId="36">#REF!</definedName>
    <definedName name="CilCnt_4" localSheetId="29">#REF!</definedName>
    <definedName name="CilCnt_4">#REF!</definedName>
    <definedName name="claim" localSheetId="31">#REF!</definedName>
    <definedName name="claim" localSheetId="32">#REF!</definedName>
    <definedName name="claim" localSheetId="36">#REF!</definedName>
    <definedName name="claim" localSheetId="29">#REF!</definedName>
    <definedName name="claim">#REF!</definedName>
    <definedName name="claim2" localSheetId="31">#REF!</definedName>
    <definedName name="claim2" localSheetId="32">#REF!</definedName>
    <definedName name="claim2" localSheetId="36">#REF!</definedName>
    <definedName name="claim2" localSheetId="29">#REF!</definedName>
    <definedName name="claim2">#REF!</definedName>
    <definedName name="Claremont">[31]MFG!$N$6</definedName>
    <definedName name="Client_Table">'[32]Client Data'!$A$3:$E$900</definedName>
    <definedName name="ClubForText">[22]Submit!$F$89</definedName>
    <definedName name="Col_Ref_DD" localSheetId="31">'[20]G) De Delegation'!#REF!</definedName>
    <definedName name="Col_Ref_DD" localSheetId="32">'[20]G) De Delegation'!#REF!</definedName>
    <definedName name="Col_Ref_DD" localSheetId="36">'[20]G) De Delegation'!#REF!</definedName>
    <definedName name="Col_Ref_DD" localSheetId="29">'[20]G) De Delegation'!#REF!</definedName>
    <definedName name="Col_Ref_DD">'[20]G) De Delegation'!#REF!</definedName>
    <definedName name="Col_Ref_Factors" localSheetId="31">'[20]C) Factors'!#REF!</definedName>
    <definedName name="Col_Ref_Factors" localSheetId="32">'[20]C) Factors'!#REF!</definedName>
    <definedName name="Col_Ref_Factors" localSheetId="36">'[20]C) Factors'!#REF!</definedName>
    <definedName name="Col_Ref_Factors" localSheetId="29">'[20]C) Factors'!#REF!</definedName>
    <definedName name="Col_Ref_Factors">'[20]C) Factors'!#REF!</definedName>
    <definedName name="Col_Ref_Input" localSheetId="31">#REF!</definedName>
    <definedName name="Col_Ref_Input" localSheetId="32">#REF!</definedName>
    <definedName name="Col_Ref_Input" localSheetId="36">#REF!</definedName>
    <definedName name="Col_Ref_Input" localSheetId="29">#REF!</definedName>
    <definedName name="Col_Ref_Input">#REF!</definedName>
    <definedName name="Col_Ref_NDShare" localSheetId="31">'[20]F) New Delegation Control'!#REF!</definedName>
    <definedName name="Col_Ref_NDShare" localSheetId="32">'[20]F) New Delegation Control'!#REF!</definedName>
    <definedName name="Col_Ref_NDShare" localSheetId="36">'[20]F) New Delegation Control'!#REF!</definedName>
    <definedName name="Col_Ref_NDShare" localSheetId="29">'[20]F) New Delegation Control'!#REF!</definedName>
    <definedName name="Col_Ref_NDShare">'[20]F) New Delegation Control'!#REF!</definedName>
    <definedName name="Col_Ref_T1" localSheetId="31">#REF!</definedName>
    <definedName name="Col_Ref_T1" localSheetId="32">#REF!</definedName>
    <definedName name="Col_Ref_T1" localSheetId="36">#REF!</definedName>
    <definedName name="Col_Ref_T1" localSheetId="29">#REF!</definedName>
    <definedName name="Col_Ref_T1">#REF!</definedName>
    <definedName name="Col_Ref_T4" localSheetId="31">#REF!</definedName>
    <definedName name="Col_Ref_T4" localSheetId="32">#REF!</definedName>
    <definedName name="Col_Ref_T4" localSheetId="36">#REF!</definedName>
    <definedName name="Col_Ref_T4" localSheetId="29">#REF!</definedName>
    <definedName name="Col_Ref_T4">#REF!</definedName>
    <definedName name="ColCnt_3" localSheetId="31">#REF!</definedName>
    <definedName name="ColCnt_3" localSheetId="32">#REF!</definedName>
    <definedName name="ColCnt_3" localSheetId="36">#REF!</definedName>
    <definedName name="ColCnt_3" localSheetId="29">#REF!</definedName>
    <definedName name="ColCnt_3">#REF!</definedName>
    <definedName name="ColCnt_5" localSheetId="31">#REF!</definedName>
    <definedName name="ColCnt_5" localSheetId="32">#REF!</definedName>
    <definedName name="ColCnt_5" localSheetId="36">#REF!</definedName>
    <definedName name="ColCnt_5" localSheetId="29">#REF!</definedName>
    <definedName name="ColCnt_5">#REF!</definedName>
    <definedName name="ColCnt_6" localSheetId="31">#REF!</definedName>
    <definedName name="ColCnt_6" localSheetId="32">#REF!</definedName>
    <definedName name="ColCnt_6" localSheetId="36">#REF!</definedName>
    <definedName name="ColCnt_6" localSheetId="29">#REF!</definedName>
    <definedName name="ColCnt_6">#REF!</definedName>
    <definedName name="colls" localSheetId="31">#REF!</definedName>
    <definedName name="colls" localSheetId="32">#REF!</definedName>
    <definedName name="colls" localSheetId="36">#REF!</definedName>
    <definedName name="colls" localSheetId="29">#REF!</definedName>
    <definedName name="colls">#REF!</definedName>
    <definedName name="cols10" localSheetId="31">#REF!</definedName>
    <definedName name="cols10" localSheetId="32">#REF!</definedName>
    <definedName name="cols10" localSheetId="36">#REF!</definedName>
    <definedName name="cols10" localSheetId="29">#REF!</definedName>
    <definedName name="cols10">#REF!</definedName>
    <definedName name="cols11" localSheetId="31">#REF!</definedName>
    <definedName name="cols11" localSheetId="32">#REF!</definedName>
    <definedName name="cols11" localSheetId="36">#REF!</definedName>
    <definedName name="cols11" localSheetId="29">#REF!</definedName>
    <definedName name="cols11">#REF!</definedName>
    <definedName name="cols12" localSheetId="31">#REF!</definedName>
    <definedName name="cols12" localSheetId="32">#REF!</definedName>
    <definedName name="cols12" localSheetId="36">#REF!</definedName>
    <definedName name="cols12" localSheetId="29">#REF!</definedName>
    <definedName name="cols12">#REF!</definedName>
    <definedName name="cols13" localSheetId="31">#REF!</definedName>
    <definedName name="cols13" localSheetId="32">#REF!</definedName>
    <definedName name="cols13" localSheetId="36">#REF!</definedName>
    <definedName name="cols13" localSheetId="29">#REF!</definedName>
    <definedName name="cols13">#REF!</definedName>
    <definedName name="cols14" localSheetId="31">#REF!</definedName>
    <definedName name="cols14" localSheetId="32">#REF!</definedName>
    <definedName name="cols14" localSheetId="36">#REF!</definedName>
    <definedName name="cols14" localSheetId="29">#REF!</definedName>
    <definedName name="cols14">#REF!</definedName>
    <definedName name="cols14a" localSheetId="31">#REF!</definedName>
    <definedName name="cols14a" localSheetId="32">#REF!</definedName>
    <definedName name="cols14a" localSheetId="36">#REF!</definedName>
    <definedName name="cols14a" localSheetId="29">#REF!</definedName>
    <definedName name="cols14a">#REF!</definedName>
    <definedName name="cols16" localSheetId="31">#REF!</definedName>
    <definedName name="cols16" localSheetId="32">#REF!</definedName>
    <definedName name="cols16" localSheetId="36">#REF!</definedName>
    <definedName name="cols16" localSheetId="29">#REF!</definedName>
    <definedName name="cols16">#REF!</definedName>
    <definedName name="cols17" localSheetId="31">#REF!</definedName>
    <definedName name="cols17" localSheetId="32">#REF!</definedName>
    <definedName name="cols17" localSheetId="36">#REF!</definedName>
    <definedName name="cols17" localSheetId="29">#REF!</definedName>
    <definedName name="cols17">#REF!</definedName>
    <definedName name="cols3a" localSheetId="31">#REF!</definedName>
    <definedName name="cols3a" localSheetId="32">#REF!</definedName>
    <definedName name="cols3a" localSheetId="36">#REF!</definedName>
    <definedName name="cols3a" localSheetId="29">#REF!</definedName>
    <definedName name="cols3a">#REF!</definedName>
    <definedName name="cols3b" localSheetId="31">#REF!</definedName>
    <definedName name="cols3b" localSheetId="32">#REF!</definedName>
    <definedName name="cols3b" localSheetId="36">#REF!</definedName>
    <definedName name="cols3b" localSheetId="29">#REF!</definedName>
    <definedName name="cols3b">#REF!</definedName>
    <definedName name="cols3c" localSheetId="31">#REF!</definedName>
    <definedName name="cols3c" localSheetId="32">#REF!</definedName>
    <definedName name="cols3c" localSheetId="36">#REF!</definedName>
    <definedName name="cols3c" localSheetId="29">#REF!</definedName>
    <definedName name="cols3c">#REF!</definedName>
    <definedName name="cols3d" localSheetId="31">#REF!</definedName>
    <definedName name="cols3d" localSheetId="32">#REF!</definedName>
    <definedName name="cols3d" localSheetId="36">#REF!</definedName>
    <definedName name="cols3d" localSheetId="29">#REF!</definedName>
    <definedName name="cols3d">#REF!</definedName>
    <definedName name="cols5" localSheetId="31">#REF!</definedName>
    <definedName name="cols5" localSheetId="32">#REF!</definedName>
    <definedName name="cols5" localSheetId="36">#REF!</definedName>
    <definedName name="cols5" localSheetId="29">#REF!</definedName>
    <definedName name="cols5">#REF!</definedName>
    <definedName name="cols6" localSheetId="31">#REF!</definedName>
    <definedName name="cols6" localSheetId="32">#REF!</definedName>
    <definedName name="cols6" localSheetId="36">#REF!</definedName>
    <definedName name="cols6" localSheetId="29">#REF!</definedName>
    <definedName name="cols6">#REF!</definedName>
    <definedName name="cols6a" localSheetId="31">#REF!</definedName>
    <definedName name="cols6a" localSheetId="32">#REF!</definedName>
    <definedName name="cols6a" localSheetId="36">#REF!</definedName>
    <definedName name="cols6a" localSheetId="29">#REF!</definedName>
    <definedName name="cols6a">#REF!</definedName>
    <definedName name="cols7" localSheetId="31">#REF!</definedName>
    <definedName name="cols7" localSheetId="32">#REF!</definedName>
    <definedName name="cols7" localSheetId="36">#REF!</definedName>
    <definedName name="cols7" localSheetId="29">#REF!</definedName>
    <definedName name="cols7">#REF!</definedName>
    <definedName name="cols8" localSheetId="31">#REF!</definedName>
    <definedName name="cols8" localSheetId="32">#REF!</definedName>
    <definedName name="cols8" localSheetId="36">#REF!</definedName>
    <definedName name="cols8" localSheetId="29">#REF!</definedName>
    <definedName name="cols8">#REF!</definedName>
    <definedName name="cols9" localSheetId="31">#REF!</definedName>
    <definedName name="cols9" localSheetId="32">#REF!</definedName>
    <definedName name="cols9" localSheetId="36">#REF!</definedName>
    <definedName name="cols9" localSheetId="29">#REF!</definedName>
    <definedName name="cols9">#REF!</definedName>
    <definedName name="Complex" localSheetId="31">#REF!</definedName>
    <definedName name="Complex" localSheetId="32">#REF!</definedName>
    <definedName name="Complex" localSheetId="36">#REF!</definedName>
    <definedName name="Complex" localSheetId="29">#REF!</definedName>
    <definedName name="Complex">#REF!</definedName>
    <definedName name="Condition_A" localSheetId="31">[27]Control!#REF!</definedName>
    <definedName name="Condition_A" localSheetId="32">[27]Control!#REF!</definedName>
    <definedName name="Condition_A" localSheetId="36">[27]Control!#REF!</definedName>
    <definedName name="Condition_A" localSheetId="29">[27]Control!#REF!</definedName>
    <definedName name="Condition_A">[27]Control!#REF!</definedName>
    <definedName name="copyright" localSheetId="31">#REF!</definedName>
    <definedName name="copyright" localSheetId="32">#REF!</definedName>
    <definedName name="copyright" localSheetId="36">#REF!</definedName>
    <definedName name="copyright" localSheetId="29">#REF!</definedName>
    <definedName name="copyright">#REF!</definedName>
    <definedName name="COUNTRY">[33]information!$H$3</definedName>
    <definedName name="cs_ri" localSheetId="31">'[23]Children Fwd Plan'!#REF!</definedName>
    <definedName name="cs_ri" localSheetId="32">'[23]Children Fwd Plan'!#REF!</definedName>
    <definedName name="cs_ri" localSheetId="36">'[23]Children Fwd Plan'!#REF!</definedName>
    <definedName name="cs_ri" localSheetId="29">'[23]Children Fwd Plan'!#REF!</definedName>
    <definedName name="cs_ri">'[23]Children Fwd Plan'!#REF!</definedName>
    <definedName name="ctrl_1516_Pot_DFC" localSheetId="31">[27]Control!#REF!</definedName>
    <definedName name="ctrl_1516_Pot_DFC" localSheetId="32">[27]Control!#REF!</definedName>
    <definedName name="ctrl_1516_Pot_DFC" localSheetId="36">[27]Control!#REF!</definedName>
    <definedName name="ctrl_1516_Pot_DFC" localSheetId="29">[27]Control!#REF!</definedName>
    <definedName name="ctrl_1516_Pot_DFC">[27]Control!#REF!</definedName>
    <definedName name="ctrl_1617_pot_DFC" localSheetId="31">[27]Control!#REF!</definedName>
    <definedName name="ctrl_1617_pot_DFC" localSheetId="32">[27]Control!#REF!</definedName>
    <definedName name="ctrl_1617_pot_DFC" localSheetId="36">[27]Control!#REF!</definedName>
    <definedName name="ctrl_1617_pot_DFC" localSheetId="29">[27]Control!#REF!</definedName>
    <definedName name="ctrl_1617_pot_DFC">[27]Control!#REF!</definedName>
    <definedName name="ctrl_1718_pot_DFC" localSheetId="31">[27]Control!#REF!</definedName>
    <definedName name="ctrl_1718_pot_DFC" localSheetId="32">[27]Control!#REF!</definedName>
    <definedName name="ctrl_1718_pot_DFC" localSheetId="36">[27]Control!#REF!</definedName>
    <definedName name="ctrl_1718_pot_DFC" localSheetId="29">[27]Control!#REF!</definedName>
    <definedName name="ctrl_1718_pot_DFC">[27]Control!#REF!</definedName>
    <definedName name="d_ass" localSheetId="31">#REF!</definedName>
    <definedName name="d_ass" localSheetId="32">#REF!</definedName>
    <definedName name="d_ass" localSheetId="36">#REF!</definedName>
    <definedName name="d_ass" localSheetId="29">#REF!</definedName>
    <definedName name="d_ass">#REF!</definedName>
    <definedName name="d_cec" localSheetId="31">#REF!</definedName>
    <definedName name="d_cec" localSheetId="32">#REF!</definedName>
    <definedName name="d_cec" localSheetId="36">#REF!</definedName>
    <definedName name="d_cec" localSheetId="29">#REF!</definedName>
    <definedName name="d_cec">#REF!</definedName>
    <definedName name="d_cexp" localSheetId="31">#REF!</definedName>
    <definedName name="d_cexp" localSheetId="32">#REF!</definedName>
    <definedName name="d_cexp" localSheetId="36">#REF!</definedName>
    <definedName name="d_cexp" localSheetId="29">#REF!</definedName>
    <definedName name="d_cexp">#REF!</definedName>
    <definedName name="d_cs" localSheetId="31">#REF!</definedName>
    <definedName name="d_cs" localSheetId="32">#REF!</definedName>
    <definedName name="d_cs" localSheetId="36">#REF!</definedName>
    <definedName name="d_cs" localSheetId="29">#REF!</definedName>
    <definedName name="d_cs">#REF!</definedName>
    <definedName name="d_et" localSheetId="31">#REF!</definedName>
    <definedName name="d_et" localSheetId="32">#REF!</definedName>
    <definedName name="d_et" localSheetId="36">#REF!</definedName>
    <definedName name="d_et" localSheetId="29">#REF!</definedName>
    <definedName name="d_et">#REF!</definedName>
    <definedName name="d_gov" localSheetId="31">#REF!</definedName>
    <definedName name="d_gov" localSheetId="32">#REF!</definedName>
    <definedName name="d_gov" localSheetId="36">#REF!</definedName>
    <definedName name="d_gov" localSheetId="29">#REF!</definedName>
    <definedName name="d_gov">#REF!</definedName>
    <definedName name="d_hra" localSheetId="31">#REF!</definedName>
    <definedName name="d_hra" localSheetId="32">#REF!</definedName>
    <definedName name="d_hra" localSheetId="36">#REF!</definedName>
    <definedName name="d_hra" localSheetId="29">#REF!</definedName>
    <definedName name="d_hra">#REF!</definedName>
    <definedName name="d_hsg" localSheetId="31">#REF!</definedName>
    <definedName name="d_hsg" localSheetId="32">#REF!</definedName>
    <definedName name="d_hsg" localSheetId="36">#REF!</definedName>
    <definedName name="d_hsg" localSheetId="29">#REF!</definedName>
    <definedName name="d_hsg">#REF!</definedName>
    <definedName name="d_pep" localSheetId="31">#REF!</definedName>
    <definedName name="d_pep" localSheetId="32">#REF!</definedName>
    <definedName name="d_pep" localSheetId="36">#REF!</definedName>
    <definedName name="d_pep" localSheetId="29">#REF!</definedName>
    <definedName name="d_pep">#REF!</definedName>
    <definedName name="d_r" localSheetId="31">#REF!</definedName>
    <definedName name="d_r" localSheetId="32">#REF!</definedName>
    <definedName name="d_r" localSheetId="36">#REF!</definedName>
    <definedName name="d_r" localSheetId="29">#REF!</definedName>
    <definedName name="d_r">#REF!</definedName>
    <definedName name="d_sd" localSheetId="31">#REF!</definedName>
    <definedName name="d_sd" localSheetId="32">#REF!</definedName>
    <definedName name="d_sd" localSheetId="36">#REF!</definedName>
    <definedName name="d_sd" localSheetId="29">#REF!</definedName>
    <definedName name="d_sd">#REF!</definedName>
    <definedName name="d_speg" localSheetId="31">#REF!</definedName>
    <definedName name="d_speg" localSheetId="32">#REF!</definedName>
    <definedName name="d_speg" localSheetId="36">#REF!</definedName>
    <definedName name="d_speg" localSheetId="29">#REF!</definedName>
    <definedName name="d_speg">#REF!</definedName>
    <definedName name="Data" localSheetId="31">#REF!</definedName>
    <definedName name="Data" localSheetId="32">#REF!</definedName>
    <definedName name="Data" localSheetId="36">#REF!</definedName>
    <definedName name="Data" localSheetId="29">#REF!</definedName>
    <definedName name="Data">#REF!</definedName>
    <definedName name="DATA1" localSheetId="31">#REF!</definedName>
    <definedName name="DATA1" localSheetId="32">#REF!</definedName>
    <definedName name="DATA1" localSheetId="36">#REF!</definedName>
    <definedName name="DATA1" localSheetId="29">#REF!</definedName>
    <definedName name="DATA1">#REF!</definedName>
    <definedName name="DATA10" localSheetId="31">[34]CCs!#REF!</definedName>
    <definedName name="DATA10" localSheetId="32">[34]CCs!#REF!</definedName>
    <definedName name="DATA10" localSheetId="36">[34]CCs!#REF!</definedName>
    <definedName name="DATA10" localSheetId="29">[34]CCs!#REF!</definedName>
    <definedName name="DATA10">[34]CCs!#REF!</definedName>
    <definedName name="DATA11" localSheetId="31">[34]CCs!#REF!</definedName>
    <definedName name="DATA11" localSheetId="32">[34]CCs!#REF!</definedName>
    <definedName name="DATA11" localSheetId="36">[34]CCs!#REF!</definedName>
    <definedName name="DATA11" localSheetId="29">[34]CCs!#REF!</definedName>
    <definedName name="DATA11">[34]CCs!#REF!</definedName>
    <definedName name="DATA12" localSheetId="31">[34]CCs!#REF!</definedName>
    <definedName name="DATA12" localSheetId="32">[34]CCs!#REF!</definedName>
    <definedName name="DATA12" localSheetId="36">[34]CCs!#REF!</definedName>
    <definedName name="DATA12" localSheetId="29">[34]CCs!#REF!</definedName>
    <definedName name="DATA12">[34]CCs!#REF!</definedName>
    <definedName name="DATA13" localSheetId="31">#REF!</definedName>
    <definedName name="DATA13" localSheetId="32">#REF!</definedName>
    <definedName name="DATA13" localSheetId="36">#REF!</definedName>
    <definedName name="DATA13" localSheetId="29">#REF!</definedName>
    <definedName name="DATA13">#REF!</definedName>
    <definedName name="DATA14" localSheetId="31">#REF!</definedName>
    <definedName name="DATA14" localSheetId="32">#REF!</definedName>
    <definedName name="DATA14" localSheetId="36">#REF!</definedName>
    <definedName name="DATA14" localSheetId="29">#REF!</definedName>
    <definedName name="DATA14">#REF!</definedName>
    <definedName name="DATA2" localSheetId="31">#REF!</definedName>
    <definedName name="DATA2" localSheetId="32">#REF!</definedName>
    <definedName name="DATA2" localSheetId="36">#REF!</definedName>
    <definedName name="DATA2" localSheetId="29">#REF!</definedName>
    <definedName name="DATA2">#REF!</definedName>
    <definedName name="DATA3" localSheetId="31">#REF!</definedName>
    <definedName name="DATA3" localSheetId="32">#REF!</definedName>
    <definedName name="DATA3" localSheetId="36">#REF!</definedName>
    <definedName name="DATA3" localSheetId="29">#REF!</definedName>
    <definedName name="DATA3">#REF!</definedName>
    <definedName name="DATA4" localSheetId="31">#REF!</definedName>
    <definedName name="DATA4" localSheetId="32">#REF!</definedName>
    <definedName name="DATA4" localSheetId="36">#REF!</definedName>
    <definedName name="DATA4" localSheetId="29">#REF!</definedName>
    <definedName name="DATA4">#REF!</definedName>
    <definedName name="DATA5" localSheetId="31">#REF!</definedName>
    <definedName name="DATA5" localSheetId="32">#REF!</definedName>
    <definedName name="DATA5" localSheetId="36">#REF!</definedName>
    <definedName name="DATA5" localSheetId="29">#REF!</definedName>
    <definedName name="DATA5">#REF!</definedName>
    <definedName name="DATA6" localSheetId="31">'[35]SAP Download'!#REF!</definedName>
    <definedName name="DATA6" localSheetId="32">'[35]SAP Download'!#REF!</definedName>
    <definedName name="DATA6" localSheetId="36">'[35]SAP Download'!#REF!</definedName>
    <definedName name="DATA6" localSheetId="29">'[35]SAP Download'!#REF!</definedName>
    <definedName name="DATA6">'[35]SAP Download'!#REF!</definedName>
    <definedName name="DATA7" localSheetId="31">[34]CCs!#REF!</definedName>
    <definedName name="DATA7" localSheetId="32">[34]CCs!#REF!</definedName>
    <definedName name="DATA7" localSheetId="36">[34]CCs!#REF!</definedName>
    <definedName name="DATA7" localSheetId="29">[34]CCs!#REF!</definedName>
    <definedName name="DATA7">[34]CCs!#REF!</definedName>
    <definedName name="DATA8" localSheetId="31">[34]CCs!#REF!</definedName>
    <definedName name="DATA8" localSheetId="32">[34]CCs!#REF!</definedName>
    <definedName name="DATA8" localSheetId="36">[34]CCs!#REF!</definedName>
    <definedName name="DATA8" localSheetId="29">[34]CCs!#REF!</definedName>
    <definedName name="DATA8">[34]CCs!#REF!</definedName>
    <definedName name="DATA9" localSheetId="31">[34]CCs!#REF!</definedName>
    <definedName name="DATA9" localSheetId="32">[34]CCs!#REF!</definedName>
    <definedName name="DATA9" localSheetId="36">[34]CCs!#REF!</definedName>
    <definedName name="DATA9" localSheetId="29">[34]CCs!#REF!</definedName>
    <definedName name="DATA9">[34]CCs!#REF!</definedName>
    <definedName name="_xlnm.Database" localSheetId="31">#REF!</definedName>
    <definedName name="_xlnm.Database" localSheetId="32">#REF!</definedName>
    <definedName name="_xlnm.Database" localSheetId="36">#REF!</definedName>
    <definedName name="_xlnm.Database" localSheetId="29">#REF!</definedName>
    <definedName name="_xlnm.Database">#REF!</definedName>
    <definedName name="DataDD" localSheetId="31">'[20]G) De Delegation'!#REF!</definedName>
    <definedName name="DataDD" localSheetId="32">'[20]G) De Delegation'!#REF!</definedName>
    <definedName name="DataDD" localSheetId="36">'[20]G) De Delegation'!#REF!</definedName>
    <definedName name="DataDD" localSheetId="29">'[20]G) De Delegation'!#REF!</definedName>
    <definedName name="DataDD">'[20]G) De Delegation'!#REF!</definedName>
    <definedName name="DataInput" localSheetId="31">#REF!</definedName>
    <definedName name="DataInput" localSheetId="32">#REF!</definedName>
    <definedName name="DataInput" localSheetId="36">#REF!</definedName>
    <definedName name="DataInput" localSheetId="29">#REF!</definedName>
    <definedName name="DataInput">#REF!</definedName>
    <definedName name="DataNDShare" localSheetId="31">'[20]F) New Delegation Control'!#REF!</definedName>
    <definedName name="DataNDShare" localSheetId="32">'[20]F) New Delegation Control'!#REF!</definedName>
    <definedName name="DataNDShare" localSheetId="36">'[20]F) New Delegation Control'!#REF!</definedName>
    <definedName name="DataNDShare" localSheetId="29">'[20]F) New Delegation Control'!#REF!</definedName>
    <definedName name="DataNDShare">'[20]F) New Delegation Control'!#REF!</definedName>
    <definedName name="datarows" localSheetId="31">#REF!</definedName>
    <definedName name="datarows" localSheetId="32">#REF!</definedName>
    <definedName name="datarows" localSheetId="36">#REF!</definedName>
    <definedName name="datarows" localSheetId="29">#REF!</definedName>
    <definedName name="datarows">#REF!</definedName>
    <definedName name="Dated">[6]Choose!$C$14</definedName>
    <definedName name="DCSF" localSheetId="31">#REF!</definedName>
    <definedName name="DCSF" localSheetId="32">#REF!</definedName>
    <definedName name="DCSF" localSheetId="36">#REF!</definedName>
    <definedName name="DCSF" localSheetId="29">#REF!</definedName>
    <definedName name="DCSF">#REF!</definedName>
    <definedName name="DCSF1" localSheetId="31">#REF!</definedName>
    <definedName name="DCSF1" localSheetId="32">#REF!</definedName>
    <definedName name="DCSF1" localSheetId="36">#REF!</definedName>
    <definedName name="DCSF1" localSheetId="29">#REF!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1">[15]TRANS!#REF!</definedName>
    <definedName name="December" localSheetId="32">[15]TRANS!#REF!</definedName>
    <definedName name="December" localSheetId="36">[15]TRANS!#REF!</definedName>
    <definedName name="December" localSheetId="29">[15]TRANS!#REF!</definedName>
    <definedName name="December">[15]TRANS!#REF!</definedName>
    <definedName name="decend">[24]SENOriginals!$AW$4</definedName>
    <definedName name="Depr_Infl_option" localSheetId="31">#REF!</definedName>
    <definedName name="Depr_Infl_option" localSheetId="32">#REF!</definedName>
    <definedName name="Depr_Infl_option" localSheetId="36">#REF!</definedName>
    <definedName name="Depr_Infl_option" localSheetId="29">#REF!</definedName>
    <definedName name="Depr_Infl_option">#REF!</definedName>
    <definedName name="Depr_Infl_option_1" localSheetId="31">#REF!</definedName>
    <definedName name="Depr_Infl_option_1" localSheetId="32">#REF!</definedName>
    <definedName name="Depr_Infl_option_1" localSheetId="36">#REF!</definedName>
    <definedName name="Depr_Infl_option_1" localSheetId="29">#REF!</definedName>
    <definedName name="Depr_Infl_option_1">#REF!</definedName>
    <definedName name="Deprivation_Option" localSheetId="31">#REF!</definedName>
    <definedName name="Deprivation_Option" localSheetId="32">#REF!</definedName>
    <definedName name="Deprivation_Option" localSheetId="36">#REF!</definedName>
    <definedName name="Deprivation_Option" localSheetId="29">#REF!</definedName>
    <definedName name="Deprivation_Option">#REF!</definedName>
    <definedName name="Deprivation_Option_1" localSheetId="31">#REF!</definedName>
    <definedName name="Deprivation_Option_1" localSheetId="32">#REF!</definedName>
    <definedName name="Deprivation_Option_1" localSheetId="36">#REF!</definedName>
    <definedName name="Deprivation_Option_1" localSheetId="29">#REF!</definedName>
    <definedName name="Deprivation_Option_1">#REF!</definedName>
    <definedName name="Deprivation_Pot" localSheetId="31">#REF!</definedName>
    <definedName name="Deprivation_Pot" localSheetId="32">#REF!</definedName>
    <definedName name="Deprivation_Pot" localSheetId="36">#REF!</definedName>
    <definedName name="Deprivation_Pot" localSheetId="29">#REF!</definedName>
    <definedName name="Deprivation_Pot">#REF!</definedName>
    <definedName name="Deprivation_Pot_1" localSheetId="31">#REF!</definedName>
    <definedName name="Deprivation_Pot_1" localSheetId="32">#REF!</definedName>
    <definedName name="Deprivation_Pot_1" localSheetId="36">#REF!</definedName>
    <definedName name="Deprivation_Pot_1" localSheetId="29">#REF!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1">#REF!</definedName>
    <definedName name="DISC_AWARDS" localSheetId="32">#REF!</definedName>
    <definedName name="DISC_AWARDS" localSheetId="36">#REF!</definedName>
    <definedName name="DISC_AWARDS" localSheetId="29">#REF!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7">[39]Control!$D$17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7">[39]Control!$D$15</definedName>
    <definedName name="Endautumn">[40]Dates!$D$15</definedName>
    <definedName name="EndCol_1" localSheetId="31">#REF!</definedName>
    <definedName name="EndCol_1" localSheetId="32">#REF!</definedName>
    <definedName name="EndCol_1" localSheetId="36">#REF!</definedName>
    <definedName name="EndCol_1" localSheetId="29">#REF!</definedName>
    <definedName name="EndCol_1">#REF!</definedName>
    <definedName name="EndCol_2" localSheetId="31">#REF!</definedName>
    <definedName name="EndCol_2" localSheetId="32">#REF!</definedName>
    <definedName name="EndCol_2" localSheetId="36">#REF!</definedName>
    <definedName name="EndCol_2" localSheetId="29">#REF!</definedName>
    <definedName name="EndCol_2">#REF!</definedName>
    <definedName name="EndCol_3" localSheetId="31">#REF!</definedName>
    <definedName name="EndCol_3" localSheetId="32">#REF!</definedName>
    <definedName name="EndCol_3" localSheetId="36">#REF!</definedName>
    <definedName name="EndCol_3" localSheetId="29">#REF!</definedName>
    <definedName name="EndCol_3">#REF!</definedName>
    <definedName name="enddate">[30]Menu!$B$6</definedName>
    <definedName name="enddec">[41]Summary!$A$7</definedName>
    <definedName name="enddfes" localSheetId="31">#REF!</definedName>
    <definedName name="enddfes" localSheetId="32">#REF!</definedName>
    <definedName name="enddfes" localSheetId="36">#REF!</definedName>
    <definedName name="enddfes" localSheetId="29">#REF!</definedName>
    <definedName name="enddfes">#REF!</definedName>
    <definedName name="Endsummer" localSheetId="27">[39]Control!$D$14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1">#REF!</definedName>
    <definedName name="ESG_General_Funding_Rate_for_mainstream_schools" localSheetId="32">#REF!</definedName>
    <definedName name="ESG_General_Funding_Rate_for_mainstream_schools" localSheetId="36">#REF!</definedName>
    <definedName name="ESG_General_Funding_Rate_for_mainstream_schools" localSheetId="29">#REF!</definedName>
    <definedName name="ESG_General_Funding_Rate_for_mainstream_schools">#REF!</definedName>
    <definedName name="ESG_General_Funding_Rate_for_PRUs" localSheetId="31">#REF!</definedName>
    <definedName name="ESG_General_Funding_Rate_for_PRUs" localSheetId="32">#REF!</definedName>
    <definedName name="ESG_General_Funding_Rate_for_PRUs" localSheetId="36">#REF!</definedName>
    <definedName name="ESG_General_Funding_Rate_for_PRUs" localSheetId="29">#REF!</definedName>
    <definedName name="ESG_General_Funding_Rate_for_PRUs">#REF!</definedName>
    <definedName name="ESG_General_Funding_Rate_for_special_schools" localSheetId="31">#REF!</definedName>
    <definedName name="ESG_General_Funding_Rate_for_special_schools" localSheetId="32">#REF!</definedName>
    <definedName name="ESG_General_Funding_Rate_for_special_schools" localSheetId="36">#REF!</definedName>
    <definedName name="ESG_General_Funding_Rate_for_special_schools" localSheetId="29">#REF!</definedName>
    <definedName name="ESG_General_Funding_Rate_for_special_schools">#REF!</definedName>
    <definedName name="ESG_Retained_Duties_Funding_Rate" localSheetId="31">#REF!</definedName>
    <definedName name="ESG_Retained_Duties_Funding_Rate" localSheetId="32">#REF!</definedName>
    <definedName name="ESG_Retained_Duties_Funding_Rate" localSheetId="36">#REF!</definedName>
    <definedName name="ESG_Retained_Duties_Funding_Rate" localSheetId="29">#REF!</definedName>
    <definedName name="ESG_Retained_Duties_Funding_Rate">#REF!</definedName>
    <definedName name="ESGrate" localSheetId="31">#REF!</definedName>
    <definedName name="ESGrate" localSheetId="32">#REF!</definedName>
    <definedName name="ESGrate" localSheetId="36">#REF!</definedName>
    <definedName name="ESGrate" localSheetId="29">#REF!</definedName>
    <definedName name="ESGrate">#REF!</definedName>
    <definedName name="et_ri" localSheetId="31">'[23]E&amp;O Fwd Plan'!#REF!</definedName>
    <definedName name="et_ri" localSheetId="32">'[23]E&amp;O Fwd Plan'!#REF!</definedName>
    <definedName name="et_ri" localSheetId="36">'[23]E&amp;O Fwd Plan'!#REF!</definedName>
    <definedName name="et_ri" localSheetId="29">'[23]E&amp;O Fwd Plan'!#REF!</definedName>
    <definedName name="et_ri">'[23]E&amp;O Fwd Plan'!#REF!</definedName>
    <definedName name="Ever6_Pri_DD_Rate" localSheetId="31">#REF!</definedName>
    <definedName name="Ever6_Pri_DD_Rate" localSheetId="32">#REF!</definedName>
    <definedName name="Ever6_Pri_DD_Rate" localSheetId="36">#REF!</definedName>
    <definedName name="Ever6_Pri_DD_Rate" localSheetId="29">#REF!</definedName>
    <definedName name="Ever6_Pri_DD_Rate">#REF!</definedName>
    <definedName name="Ever6_pri_rate">[11]Proforma!$E$23</definedName>
    <definedName name="Ever6_Sec_DD_Rate" localSheetId="31">#REF!</definedName>
    <definedName name="Ever6_Sec_DD_Rate" localSheetId="32">#REF!</definedName>
    <definedName name="Ever6_Sec_DD_Rate" localSheetId="36">#REF!</definedName>
    <definedName name="Ever6_Sec_DD_Rate" localSheetId="29">#REF!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1">#REF!</definedName>
    <definedName name="FACTORS" localSheetId="32">#REF!</definedName>
    <definedName name="FACTORS" localSheetId="36">#REF!</definedName>
    <definedName name="FACTORS" localSheetId="29">#REF!</definedName>
    <definedName name="FACTORS">#REF!</definedName>
    <definedName name="FE.for.Adults.PRC" localSheetId="31">'[12]Inputs for SWGE Forecasting'!#REF!</definedName>
    <definedName name="FE.for.Adults.PRC" localSheetId="32">'[12]Inputs for SWGE Forecasting'!#REF!</definedName>
    <definedName name="FE.for.Adults.PRC" localSheetId="36">'[12]Inputs for SWGE Forecasting'!#REF!</definedName>
    <definedName name="FE.for.Adults.PRC" localSheetId="29">'[12]Inputs for SWGE Forecasting'!#REF!</definedName>
    <definedName name="FE.for.Adults.PRC">'[12]Inputs for SWGE Forecasting'!#REF!</definedName>
    <definedName name="FE.reprice.index" localSheetId="31">'[12]Calculation of Repricing Factor'!#REF!</definedName>
    <definedName name="FE.reprice.index" localSheetId="32">'[12]Calculation of Repricing Factor'!#REF!</definedName>
    <definedName name="FE.reprice.index" localSheetId="36">'[12]Calculation of Repricing Factor'!#REF!</definedName>
    <definedName name="FE.reprice.index" localSheetId="29">'[12]Calculation of Repricing Factor'!#REF!</definedName>
    <definedName name="FE.reprice.index">'[12]Calculation of Repricing Factor'!#REF!</definedName>
    <definedName name="FE_Salary_Repricing_Factor" localSheetId="31">'[13]Inputs for SWGE Forecasting'!#REF!</definedName>
    <definedName name="FE_Salary_Repricing_Factor" localSheetId="32">'[13]Inputs for SWGE Forecasting'!#REF!</definedName>
    <definedName name="FE_Salary_Repricing_Factor" localSheetId="36">'[13]Inputs for SWGE Forecasting'!#REF!</definedName>
    <definedName name="FE_Salary_Repricing_Factor" localSheetId="29">'[13]Inputs for SWGE Forecasting'!#REF!</definedName>
    <definedName name="FE_Salary_Repricing_Factor">'[13]Inputs for SWGE Forecasting'!#REF!</definedName>
    <definedName name="FED">[15]MFG!$F$23</definedName>
    <definedName name="fednum">[6]Choose!$C$16</definedName>
    <definedName name="fee.income" localSheetId="31">#REF!</definedName>
    <definedName name="fee.income" localSheetId="32">#REF!</definedName>
    <definedName name="fee.income" localSheetId="36">#REF!</definedName>
    <definedName name="fee.income" localSheetId="29">#REF!</definedName>
    <definedName name="fee.income">#REF!</definedName>
    <definedName name="FEFC_PERCENT" localSheetId="31">#REF!</definedName>
    <definedName name="FEFC_PERCENT" localSheetId="32">#REF!</definedName>
    <definedName name="FEFC_PERCENT" localSheetId="36">#REF!</definedName>
    <definedName name="FEFC_PERCENT" localSheetId="29">#REF!</definedName>
    <definedName name="FEFC_PERCENT">#REF!</definedName>
    <definedName name="feforadultsprctotal" localSheetId="31">#REF!</definedName>
    <definedName name="feforadultsprctotal" localSheetId="32">#REF!</definedName>
    <definedName name="feforadultsprctotal" localSheetId="36">#REF!</definedName>
    <definedName name="feforadultsprctotal" localSheetId="29">#REF!</definedName>
    <definedName name="feforadultsprctotal">#REF!</definedName>
    <definedName name="FEHE" localSheetId="31">#REF!</definedName>
    <definedName name="FEHE" localSheetId="32">#REF!</definedName>
    <definedName name="FEHE" localSheetId="36">#REF!</definedName>
    <definedName name="FEHE" localSheetId="29">#REF!</definedName>
    <definedName name="FEHE">#REF!</definedName>
    <definedName name="FILENAME">[33]information!$H$5</definedName>
    <definedName name="FirstOcc" localSheetId="31">'[1]Running info'!#REF!</definedName>
    <definedName name="FirstOcc" localSheetId="32">'[1]Running info'!#REF!</definedName>
    <definedName name="FirstOcc" localSheetId="36">'[1]Running info'!#REF!</definedName>
    <definedName name="FirstOcc" localSheetId="29">'[1]Running info'!#REF!</definedName>
    <definedName name="FirstOcc">'[1]Running info'!#REF!</definedName>
    <definedName name="Floor" localSheetId="31">#REF!</definedName>
    <definedName name="Floor" localSheetId="32">#REF!</definedName>
    <definedName name="Floor" localSheetId="36">#REF!</definedName>
    <definedName name="Floor" localSheetId="29">#REF!</definedName>
    <definedName name="Floor">#REF!</definedName>
    <definedName name="Floor_Option" localSheetId="31">#REF!</definedName>
    <definedName name="Floor_Option" localSheetId="32">#REF!</definedName>
    <definedName name="Floor_Option" localSheetId="36">#REF!</definedName>
    <definedName name="Floor_Option" localSheetId="29">#REF!</definedName>
    <definedName name="Floor_Option">#REF!</definedName>
    <definedName name="FLOOR_Y1_1">[27]Control!$D$79</definedName>
    <definedName name="Floor_Y2_1">[27]Control!$D$80</definedName>
    <definedName name="Floor_Y3_1">[27]Control!$D$81</definedName>
    <definedName name="Forname" localSheetId="31">#REF!</definedName>
    <definedName name="Forname" localSheetId="32">#REF!</definedName>
    <definedName name="Forname" localSheetId="36">#REF!</definedName>
    <definedName name="Forname" localSheetId="29">#REF!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1">#REF!</definedName>
    <definedName name="FSM_UnitCost" localSheetId="32">#REF!</definedName>
    <definedName name="FSM_UnitCost" localSheetId="36">#REF!</definedName>
    <definedName name="FSM_UnitCost" localSheetId="29">#REF!</definedName>
    <definedName name="FSM_UnitCost">#REF!</definedName>
    <definedName name="FSM6_Pri_premium">[25]Policy_decisions!$C$4</definedName>
    <definedName name="FSM6_Sec_premium">[25]Policy_decisions!$C$5</definedName>
    <definedName name="FSMPO2">[43]Proforma!$D$15</definedName>
    <definedName name="Funding" localSheetId="31">[44]Home!#REF!</definedName>
    <definedName name="Funding" localSheetId="32">[44]Home!#REF!</definedName>
    <definedName name="Funding" localSheetId="36">[44]Home!#REF!</definedName>
    <definedName name="Funding" localSheetId="29">[44]Home!#REF!</definedName>
    <definedName name="Funding">[44]Home!#REF!</definedName>
    <definedName name="Funding_Floor">[11]Proforma!$H$72</definedName>
    <definedName name="Funding_Floor_Adjustment">'[11]New ISB'!$BJ$5</definedName>
    <definedName name="FY.prim.pups" localSheetId="31">'[19]Split Under Fives from Primary'!#REF!</definedName>
    <definedName name="FY.prim.pups" localSheetId="32">'[19]Split Under Fives from Primary'!#REF!</definedName>
    <definedName name="FY.prim.pups" localSheetId="36">'[19]Split Under Fives from Primary'!#REF!</definedName>
    <definedName name="FY.prim.pups" localSheetId="29">'[19]Split Under Fives from Primary'!#REF!</definedName>
    <definedName name="FY.prim.pups">'[19]Split Under Fives from Primary'!#REF!</definedName>
    <definedName name="Fyend" localSheetId="27">[39]Control!$D$13</definedName>
    <definedName name="Fyend">[40]Dates!$D$13</definedName>
    <definedName name="FYstart" localSheetId="27">[39]Control!$D$12</definedName>
    <definedName name="FYstart">[40]Dates!$D$12</definedName>
    <definedName name="General_1314_Pot_1" localSheetId="31">#REF!</definedName>
    <definedName name="General_1314_Pot_1" localSheetId="32">#REF!</definedName>
    <definedName name="General_1314_Pot_1" localSheetId="36">#REF!</definedName>
    <definedName name="General_1314_Pot_1" localSheetId="29">#REF!</definedName>
    <definedName name="General_1314_Pot_1">#REF!</definedName>
    <definedName name="GM_ALLOC" localSheetId="31">#REF!</definedName>
    <definedName name="GM_ALLOC" localSheetId="32">#REF!</definedName>
    <definedName name="GM_ALLOC" localSheetId="36">#REF!</definedName>
    <definedName name="GM_ALLOC" localSheetId="29">#REF!</definedName>
    <definedName name="GM_ALLOC">#REF!</definedName>
    <definedName name="gor" localSheetId="31">#REF!</definedName>
    <definedName name="gor" localSheetId="32">#REF!</definedName>
    <definedName name="gor" localSheetId="36">#REF!</definedName>
    <definedName name="gor" localSheetId="29">#REF!</definedName>
    <definedName name="gor">#REF!</definedName>
    <definedName name="gov_ri" localSheetId="31">'[23]Corp Governance Fwd Plan'!#REF!</definedName>
    <definedName name="gov_ri" localSheetId="32">'[23]Corp Governance Fwd Plan'!#REF!</definedName>
    <definedName name="gov_ri" localSheetId="36">'[23]Corp Governance Fwd Plan'!#REF!</definedName>
    <definedName name="gov_ri" localSheetId="29">'[23]Corp Governance Fwd Plan'!#REF!</definedName>
    <definedName name="gov_ri">'[23]Corp Governance Fwd Plan'!#REF!</definedName>
    <definedName name="GRAND_TOTAL" localSheetId="31">#REF!</definedName>
    <definedName name="GRAND_TOTAL" localSheetId="32">#REF!</definedName>
    <definedName name="GRAND_TOTAL" localSheetId="36">#REF!</definedName>
    <definedName name="GRAND_TOTAL" localSheetId="29">#REF!</definedName>
    <definedName name="GRAND_TOTAL">#REF!</definedName>
    <definedName name="grant1997_98" localSheetId="31">#REF!</definedName>
    <definedName name="grant1997_98" localSheetId="32">#REF!</definedName>
    <definedName name="grant1997_98" localSheetId="36">#REF!</definedName>
    <definedName name="grant1997_98" localSheetId="29">#REF!</definedName>
    <definedName name="grant1997_98">#REF!</definedName>
    <definedName name="GroupID_1" localSheetId="31">#REF!</definedName>
    <definedName name="GroupID_1" localSheetId="32">#REF!</definedName>
    <definedName name="GroupID_1" localSheetId="36">#REF!</definedName>
    <definedName name="GroupID_1" localSheetId="29">#REF!</definedName>
    <definedName name="GroupID_1">#REF!</definedName>
    <definedName name="GroupID_10" localSheetId="31">#REF!</definedName>
    <definedName name="GroupID_10" localSheetId="32">#REF!</definedName>
    <definedName name="GroupID_10" localSheetId="36">#REF!</definedName>
    <definedName name="GroupID_10" localSheetId="29">#REF!</definedName>
    <definedName name="GroupID_10">#REF!</definedName>
    <definedName name="GroupID_11" localSheetId="31">#REF!</definedName>
    <definedName name="GroupID_11" localSheetId="32">#REF!</definedName>
    <definedName name="GroupID_11" localSheetId="36">#REF!</definedName>
    <definedName name="GroupID_11" localSheetId="29">#REF!</definedName>
    <definedName name="GroupID_11">#REF!</definedName>
    <definedName name="GroupID_12" localSheetId="31">#REF!</definedName>
    <definedName name="GroupID_12" localSheetId="32">#REF!</definedName>
    <definedName name="GroupID_12" localSheetId="36">#REF!</definedName>
    <definedName name="GroupID_12" localSheetId="29">#REF!</definedName>
    <definedName name="GroupID_12">#REF!</definedName>
    <definedName name="GroupID_13" localSheetId="31">#REF!</definedName>
    <definedName name="GroupID_13" localSheetId="32">#REF!</definedName>
    <definedName name="GroupID_13" localSheetId="36">#REF!</definedName>
    <definedName name="GroupID_13" localSheetId="29">#REF!</definedName>
    <definedName name="GroupID_13">#REF!</definedName>
    <definedName name="GroupID_14" localSheetId="31">#REF!</definedName>
    <definedName name="GroupID_14" localSheetId="32">#REF!</definedName>
    <definedName name="GroupID_14" localSheetId="36">#REF!</definedName>
    <definedName name="GroupID_14" localSheetId="29">#REF!</definedName>
    <definedName name="GroupID_14">#REF!</definedName>
    <definedName name="GroupID_15" localSheetId="31">#REF!</definedName>
    <definedName name="GroupID_15" localSheetId="32">#REF!</definedName>
    <definedName name="GroupID_15" localSheetId="36">#REF!</definedName>
    <definedName name="GroupID_15" localSheetId="29">#REF!</definedName>
    <definedName name="GroupID_15">#REF!</definedName>
    <definedName name="GroupID_16" localSheetId="31">#REF!</definedName>
    <definedName name="GroupID_16" localSheetId="32">#REF!</definedName>
    <definedName name="GroupID_16" localSheetId="36">#REF!</definedName>
    <definedName name="GroupID_16" localSheetId="29">#REF!</definedName>
    <definedName name="GroupID_16">#REF!</definedName>
    <definedName name="GroupID_17" localSheetId="31">#REF!</definedName>
    <definedName name="GroupID_17" localSheetId="32">#REF!</definedName>
    <definedName name="GroupID_17" localSheetId="36">#REF!</definedName>
    <definedName name="GroupID_17" localSheetId="29">#REF!</definedName>
    <definedName name="GroupID_17">#REF!</definedName>
    <definedName name="GroupID_18" localSheetId="31">#REF!</definedName>
    <definedName name="GroupID_18" localSheetId="32">#REF!</definedName>
    <definedName name="GroupID_18" localSheetId="36">#REF!</definedName>
    <definedName name="GroupID_18" localSheetId="29">#REF!</definedName>
    <definedName name="GroupID_18">#REF!</definedName>
    <definedName name="GroupID_19" localSheetId="31">#REF!</definedName>
    <definedName name="GroupID_19" localSheetId="32">#REF!</definedName>
    <definedName name="GroupID_19" localSheetId="36">#REF!</definedName>
    <definedName name="GroupID_19" localSheetId="29">#REF!</definedName>
    <definedName name="GroupID_19">#REF!</definedName>
    <definedName name="GroupID_2" localSheetId="31">#REF!</definedName>
    <definedName name="GroupID_2" localSheetId="32">#REF!</definedName>
    <definedName name="GroupID_2" localSheetId="36">#REF!</definedName>
    <definedName name="GroupID_2" localSheetId="29">#REF!</definedName>
    <definedName name="GroupID_2">#REF!</definedName>
    <definedName name="GroupID_3" localSheetId="31">#REF!</definedName>
    <definedName name="GroupID_3" localSheetId="32">#REF!</definedName>
    <definedName name="GroupID_3" localSheetId="36">#REF!</definedName>
    <definedName name="GroupID_3" localSheetId="29">#REF!</definedName>
    <definedName name="GroupID_3">#REF!</definedName>
    <definedName name="GroupID_4" localSheetId="31">#REF!</definedName>
    <definedName name="GroupID_4" localSheetId="32">#REF!</definedName>
    <definedName name="GroupID_4" localSheetId="36">#REF!</definedName>
    <definedName name="GroupID_4" localSheetId="29">#REF!</definedName>
    <definedName name="GroupID_4">#REF!</definedName>
    <definedName name="GroupID_5" localSheetId="31">#REF!</definedName>
    <definedName name="GroupID_5" localSheetId="32">#REF!</definedName>
    <definedName name="GroupID_5" localSheetId="36">#REF!</definedName>
    <definedName name="GroupID_5" localSheetId="29">#REF!</definedName>
    <definedName name="GroupID_5">#REF!</definedName>
    <definedName name="GroupID_6" localSheetId="31">#REF!</definedName>
    <definedName name="GroupID_6" localSheetId="32">#REF!</definedName>
    <definedName name="GroupID_6" localSheetId="36">#REF!</definedName>
    <definedName name="GroupID_6" localSheetId="29">#REF!</definedName>
    <definedName name="GroupID_6">#REF!</definedName>
    <definedName name="GroupID_7" localSheetId="31">#REF!</definedName>
    <definedName name="GroupID_7" localSheetId="32">#REF!</definedName>
    <definedName name="GroupID_7" localSheetId="36">#REF!</definedName>
    <definedName name="GroupID_7" localSheetId="29">#REF!</definedName>
    <definedName name="GroupID_7">#REF!</definedName>
    <definedName name="GroupID_8" localSheetId="31">#REF!</definedName>
    <definedName name="GroupID_8" localSheetId="32">#REF!</definedName>
    <definedName name="GroupID_8" localSheetId="36">#REF!</definedName>
    <definedName name="GroupID_8" localSheetId="29">#REF!</definedName>
    <definedName name="GroupID_8">#REF!</definedName>
    <definedName name="GroupID_9" localSheetId="31">#REF!</definedName>
    <definedName name="GroupID_9" localSheetId="32">#REF!</definedName>
    <definedName name="GroupID_9" localSheetId="36">#REF!</definedName>
    <definedName name="GroupID_9" localSheetId="29">#REF!</definedName>
    <definedName name="GroupID_9">#REF!</definedName>
    <definedName name="H1Tot" localSheetId="31">#REF!</definedName>
    <definedName name="H1Tot" localSheetId="32">#REF!</definedName>
    <definedName name="H1Tot" localSheetId="36">#REF!</definedName>
    <definedName name="H1Tot" localSheetId="29">#REF!</definedName>
    <definedName name="H1Tot">#REF!</definedName>
    <definedName name="H2Tot" localSheetId="31">#REF!</definedName>
    <definedName name="H2Tot" localSheetId="32">#REF!</definedName>
    <definedName name="H2Tot" localSheetId="36">#REF!</definedName>
    <definedName name="H2Tot" localSheetId="29">#REF!</definedName>
    <definedName name="H2Tot">#REF!</definedName>
    <definedName name="HEADING">[45]Home!$D$9</definedName>
    <definedName name="HEFEIncome" localSheetId="31">#REF!</definedName>
    <definedName name="HEFEIncome" localSheetId="32">#REF!</definedName>
    <definedName name="HEFEIncome" localSheetId="36">#REF!</definedName>
    <definedName name="HEFEIncome" localSheetId="29">#REF!</definedName>
    <definedName name="HEFEIncome">#REF!</definedName>
    <definedName name="HI_Alt">[22]Classifications!$O$36</definedName>
    <definedName name="Highneedsblock">[29]HighNeeds!$C$12:$AZ$23</definedName>
    <definedName name="Holiday_List">'[46]Holidays &amp; Term Dates'!$B$3:$B$112</definedName>
    <definedName name="HOURS" localSheetId="31">#REF!</definedName>
    <definedName name="HOURS" localSheetId="32">#REF!</definedName>
    <definedName name="HOURS" localSheetId="36">#REF!</definedName>
    <definedName name="HOURS" localSheetId="29">#REF!</definedName>
    <definedName name="HOURS">#REF!</definedName>
    <definedName name="hra_ri" localSheetId="31">'[23]HRA FWD Plan'!#REF!</definedName>
    <definedName name="hra_ri" localSheetId="32">'[23]HRA FWD Plan'!#REF!</definedName>
    <definedName name="hra_ri" localSheetId="36">'[23]HRA FWD Plan'!#REF!</definedName>
    <definedName name="hra_ri" localSheetId="29">'[23]HRA FWD Plan'!#REF!</definedName>
    <definedName name="hra_ri">'[23]HRA FWD Plan'!#REF!</definedName>
    <definedName name="hsg_e" localSheetId="31">#REF!</definedName>
    <definedName name="hsg_e" localSheetId="32">#REF!</definedName>
    <definedName name="hsg_e" localSheetId="36">#REF!</definedName>
    <definedName name="hsg_e" localSheetId="29">#REF!</definedName>
    <definedName name="hsg_e">#REF!</definedName>
    <definedName name="hsg_fye" localSheetId="31">#REF!</definedName>
    <definedName name="hsg_fye" localSheetId="32">#REF!</definedName>
    <definedName name="hsg_fye" localSheetId="36">#REF!</definedName>
    <definedName name="hsg_fye" localSheetId="29">#REF!</definedName>
    <definedName name="hsg_fye">#REF!</definedName>
    <definedName name="hsg_p" localSheetId="31">#REF!</definedName>
    <definedName name="hsg_p" localSheetId="32">#REF!</definedName>
    <definedName name="hsg_p" localSheetId="36">#REF!</definedName>
    <definedName name="hsg_p" localSheetId="29">#REF!</definedName>
    <definedName name="hsg_p">#REF!</definedName>
    <definedName name="hsg_r" localSheetId="31">#REF!</definedName>
    <definedName name="hsg_r" localSheetId="32">#REF!</definedName>
    <definedName name="hsg_r" localSheetId="36">#REF!</definedName>
    <definedName name="hsg_r" localSheetId="29">#REF!</definedName>
    <definedName name="hsg_r">#REF!</definedName>
    <definedName name="hsg_ri" localSheetId="31">#REF!</definedName>
    <definedName name="hsg_ri" localSheetId="32">#REF!</definedName>
    <definedName name="hsg_ri" localSheetId="36">#REF!</definedName>
    <definedName name="hsg_ri" localSheetId="29">#REF!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1">#REF!</definedName>
    <definedName name="ijds_pupil_data" localSheetId="32">#REF!</definedName>
    <definedName name="ijds_pupil_data" localSheetId="36">#REF!</definedName>
    <definedName name="ijds_pupil_data" localSheetId="29">#REF!</definedName>
    <definedName name="ijds_pupil_data">#REF!</definedName>
    <definedName name="Incomeblock">[29]Income!$C$13:$AZ$21</definedName>
    <definedName name="INDEPENDENT_FEES" localSheetId="31">#REF!</definedName>
    <definedName name="INDEPENDENT_FEES" localSheetId="32">#REF!</definedName>
    <definedName name="INDEPENDENT_FEES" localSheetId="36">#REF!</definedName>
    <definedName name="INDEPENDENT_FEES" localSheetId="29">#REF!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1">[27]Control!#REF!</definedName>
    <definedName name="Index_Range_1" localSheetId="32">[27]Control!#REF!</definedName>
    <definedName name="Index_Range_1" localSheetId="36">[27]Control!#REF!</definedName>
    <definedName name="Index_Range_1" localSheetId="29">[27]Control!#REF!</definedName>
    <definedName name="Index_Range_1">[27]Control!#REF!</definedName>
    <definedName name="Index_Top_1">[27]Control!$D$118</definedName>
    <definedName name="Indicator">[47]CodeSet!$A$1:$A$2</definedName>
    <definedName name="Indicator2">[47]CodeSet!$A$4:$A$6</definedName>
    <definedName name="INDICATORS" localSheetId="31">#REF!</definedName>
    <definedName name="INDICATORS" localSheetId="32">#REF!</definedName>
    <definedName name="INDICATORS" localSheetId="36">#REF!</definedName>
    <definedName name="INDICATORS" localSheetId="29">#REF!</definedName>
    <definedName name="INDICATORS">#REF!</definedName>
    <definedName name="Infant" localSheetId="31">#REF!</definedName>
    <definedName name="Infant" localSheetId="32">#REF!</definedName>
    <definedName name="Infant" localSheetId="36">#REF!</definedName>
    <definedName name="Infant" localSheetId="29">#REF!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1">'[13]Other Forecasting'!#REF!</definedName>
    <definedName name="inspect.admin.costs" localSheetId="32">'[13]Other Forecasting'!#REF!</definedName>
    <definedName name="inspect.admin.costs" localSheetId="36">'[13]Other Forecasting'!#REF!</definedName>
    <definedName name="inspect.admin.costs" localSheetId="29">'[13]Other Forecasting'!#REF!</definedName>
    <definedName name="inspect.admin.costs">'[13]Other Forecasting'!#REF!</definedName>
    <definedName name="inspect.gross.expend" localSheetId="31">'[13]Other Forecasting'!#REF!</definedName>
    <definedName name="inspect.gross.expend" localSheetId="32">'[13]Other Forecasting'!#REF!</definedName>
    <definedName name="inspect.gross.expend" localSheetId="36">'[13]Other Forecasting'!#REF!</definedName>
    <definedName name="inspect.gross.expend" localSheetId="29">'[13]Other Forecasting'!#REF!</definedName>
    <definedName name="inspect.gross.expend">'[13]Other Forecasting'!#REF!</definedName>
    <definedName name="inspect.income" localSheetId="31">'[13]Other Forecasting'!#REF!</definedName>
    <definedName name="inspect.income" localSheetId="32">'[13]Other Forecasting'!#REF!</definedName>
    <definedName name="inspect.income" localSheetId="36">'[13]Other Forecasting'!#REF!</definedName>
    <definedName name="inspect.income" localSheetId="29">'[13]Other Forecasting'!#REF!</definedName>
    <definedName name="inspect.income">'[13]Other Forecasting'!#REF!</definedName>
    <definedName name="inspect.manual.costs" localSheetId="31">'[13]Other Forecasting'!#REF!</definedName>
    <definedName name="inspect.manual.costs" localSheetId="32">'[13]Other Forecasting'!#REF!</definedName>
    <definedName name="inspect.manual.costs" localSheetId="36">'[13]Other Forecasting'!#REF!</definedName>
    <definedName name="inspect.manual.costs" localSheetId="29">'[13]Other Forecasting'!#REF!</definedName>
    <definedName name="inspect.manual.costs">'[13]Other Forecasting'!#REF!</definedName>
    <definedName name="inspect.nonpay.costs" localSheetId="31">'[13]Other Forecasting'!#REF!</definedName>
    <definedName name="inspect.nonpay.costs" localSheetId="32">'[13]Other Forecasting'!#REF!</definedName>
    <definedName name="inspect.nonpay.costs" localSheetId="36">'[13]Other Forecasting'!#REF!</definedName>
    <definedName name="inspect.nonpay.costs" localSheetId="29">'[13]Other Forecasting'!#REF!</definedName>
    <definedName name="inspect.nonpay.costs">'[13]Other Forecasting'!#REF!</definedName>
    <definedName name="inspect.otherstaff.costs" localSheetId="31">'[13]Other Forecasting'!#REF!</definedName>
    <definedName name="inspect.otherstaff.costs" localSheetId="32">'[13]Other Forecasting'!#REF!</definedName>
    <definedName name="inspect.otherstaff.costs" localSheetId="36">'[13]Other Forecasting'!#REF!</definedName>
    <definedName name="inspect.otherstaff.costs" localSheetId="29">'[13]Other Forecasting'!#REF!</definedName>
    <definedName name="inspect.otherstaff.costs">'[13]Other Forecasting'!#REF!</definedName>
    <definedName name="inspect.prc.costs" localSheetId="31">'[13]Other Forecasting'!#REF!</definedName>
    <definedName name="inspect.prc.costs" localSheetId="32">'[13]Other Forecasting'!#REF!</definedName>
    <definedName name="inspect.prc.costs" localSheetId="36">'[13]Other Forecasting'!#REF!</definedName>
    <definedName name="inspect.prc.costs" localSheetId="29">'[13]Other Forecasting'!#REF!</definedName>
    <definedName name="inspect.prc.costs">'[13]Other Forecasting'!#REF!</definedName>
    <definedName name="inspect.PRC.proportion" localSheetId="31">'[12]Other Forecasting'!#REF!</definedName>
    <definedName name="inspect.PRC.proportion" localSheetId="32">'[12]Other Forecasting'!#REF!</definedName>
    <definedName name="inspect.PRC.proportion" localSheetId="36">'[12]Other Forecasting'!#REF!</definedName>
    <definedName name="inspect.PRC.proportion" localSheetId="29">'[12]Other Forecasting'!#REF!</definedName>
    <definedName name="inspect.PRC.proportion">'[12]Other Forecasting'!#REF!</definedName>
    <definedName name="inspect.teachers.pay" localSheetId="31">'[13]Other Forecasting'!#REF!</definedName>
    <definedName name="inspect.teachers.pay" localSheetId="32">'[13]Other Forecasting'!#REF!</definedName>
    <definedName name="inspect.teachers.pay" localSheetId="36">'[13]Other Forecasting'!#REF!</definedName>
    <definedName name="inspect.teachers.pay" localSheetId="29">'[13]Other Forecasting'!#REF!</definedName>
    <definedName name="inspect.teachers.pay">'[13]Other Forecasting'!#REF!</definedName>
    <definedName name="INSPECTION" localSheetId="31">#REF!</definedName>
    <definedName name="INSPECTION" localSheetId="32">#REF!</definedName>
    <definedName name="INSPECTION" localSheetId="36">#REF!</definedName>
    <definedName name="INSPECTION" localSheetId="29">#REF!</definedName>
    <definedName name="INSPECTION">#REF!</definedName>
    <definedName name="inspection.final.total" localSheetId="31">'[13]Other Forecasting'!#REF!</definedName>
    <definedName name="inspection.final.total" localSheetId="32">'[13]Other Forecasting'!#REF!</definedName>
    <definedName name="inspection.final.total" localSheetId="36">'[13]Other Forecasting'!#REF!</definedName>
    <definedName name="inspection.final.total" localSheetId="29">'[13]Other Forecasting'!#REF!</definedName>
    <definedName name="inspection.final.total">'[13]Other Forecasting'!#REF!</definedName>
    <definedName name="inspectprcprop" localSheetId="31">'[12]Other Forecasting'!#REF!</definedName>
    <definedName name="inspectprcprop" localSheetId="32">'[12]Other Forecasting'!#REF!</definedName>
    <definedName name="inspectprcprop" localSheetId="36">'[12]Other Forecasting'!#REF!</definedName>
    <definedName name="inspectprcprop" localSheetId="29">'[12]Other Forecasting'!#REF!</definedName>
    <definedName name="inspectprcprop">'[12]Other Forecasting'!#REF!</definedName>
    <definedName name="inspectprctotal" localSheetId="31">'[13]Other Forecasting'!#REF!</definedName>
    <definedName name="inspectprctotal" localSheetId="32">'[13]Other Forecasting'!#REF!</definedName>
    <definedName name="inspectprctotal" localSheetId="36">'[13]Other Forecasting'!#REF!</definedName>
    <definedName name="inspectprctotal" localSheetId="29">'[13]Other Forecasting'!#REF!</definedName>
    <definedName name="inspectprctotal">'[13]Other Forecasting'!#REF!</definedName>
    <definedName name="iTotRow" localSheetId="31">#REF!</definedName>
    <definedName name="iTotRow" localSheetId="32">#REF!</definedName>
    <definedName name="iTotRow" localSheetId="36">#REF!</definedName>
    <definedName name="iTotRow" localSheetId="29">#REF!</definedName>
    <definedName name="iTotRow">#REF!</definedName>
    <definedName name="j" localSheetId="31">#REF!,#REF!,#REF!,#REF!,#REF!,#REF!,#REF!,#REF!,#REF!,#REF!,#REF!,#REF!,#REF!,#REF!,#REF!</definedName>
    <definedName name="j" localSheetId="32">#REF!,#REF!,#REF!,#REF!,#REF!,#REF!,#REF!,#REF!,#REF!,#REF!,#REF!,#REF!,#REF!,#REF!,#REF!</definedName>
    <definedName name="j" localSheetId="36">#REF!,#REF!,#REF!,#REF!,#REF!,#REF!,#REF!,#REF!,#REF!,#REF!,#REF!,#REF!,#REF!,#REF!,#REF!</definedName>
    <definedName name="j" localSheetId="29">#REF!,#REF!,#REF!,#REF!,#REF!,#REF!,#REF!,#REF!,#REF!,#REF!,#REF!,#REF!,#REF!,#REF!,#REF!</definedName>
    <definedName name="j">#REF!,#REF!,#REF!,#REF!,#REF!,#REF!,#REF!,#REF!,#REF!,#REF!,#REF!,#REF!,#REF!,#REF!,#REF!</definedName>
    <definedName name="Jan12_Pupils" localSheetId="31">#REF!</definedName>
    <definedName name="Jan12_Pupils" localSheetId="32">#REF!</definedName>
    <definedName name="Jan12_Pupils" localSheetId="36">#REF!</definedName>
    <definedName name="Jan12_Pupils" localSheetId="29">#REF!</definedName>
    <definedName name="Jan12_Pupils">#REF!</definedName>
    <definedName name="JournalEntries" localSheetId="31">[48]Adjust0506!#REF!</definedName>
    <definedName name="JournalEntries" localSheetId="32">[48]Adjust0506!#REF!</definedName>
    <definedName name="JournalEntries" localSheetId="36">[48]Adjust0506!#REF!</definedName>
    <definedName name="JournalEntries" localSheetId="29">[48]Adjust0506!#REF!</definedName>
    <definedName name="JournalEntries">[48]Adjust0506!#REF!</definedName>
    <definedName name="JournalEntries2" localSheetId="31">[48]Adjust0506!#REF!</definedName>
    <definedName name="JournalEntries2" localSheetId="32">[48]Adjust0506!#REF!</definedName>
    <definedName name="JournalEntries2" localSheetId="36">[48]Adjust0506!#REF!</definedName>
    <definedName name="JournalEntries2" localSheetId="29">[48]Adjust0506!#REF!</definedName>
    <definedName name="JournalEntries2">[48]Adjust0506!#REF!</definedName>
    <definedName name="July" localSheetId="31">[15]TRANS!#REF!</definedName>
    <definedName name="July" localSheetId="32">[15]TRANS!#REF!</definedName>
    <definedName name="July" localSheetId="36">[15]TRANS!#REF!</definedName>
    <definedName name="July" localSheetId="29">[15]TRANS!#REF!</definedName>
    <definedName name="July">[15]TRANS!#REF!</definedName>
    <definedName name="Jump_GA1" localSheetId="31">#REF!</definedName>
    <definedName name="Jump_GA1" localSheetId="32">#REF!</definedName>
    <definedName name="Jump_GA1" localSheetId="36">#REF!</definedName>
    <definedName name="Jump_GA1" localSheetId="29">#REF!</definedName>
    <definedName name="Jump_GA1">#REF!</definedName>
    <definedName name="Jump_GB" localSheetId="31">#REF!</definedName>
    <definedName name="Jump_GB" localSheetId="32">#REF!</definedName>
    <definedName name="Jump_GB" localSheetId="36">#REF!</definedName>
    <definedName name="Jump_GB" localSheetId="29">#REF!</definedName>
    <definedName name="Jump_GB">#REF!</definedName>
    <definedName name="jump_GB2" localSheetId="31">#REF!</definedName>
    <definedName name="jump_GB2" localSheetId="32">#REF!</definedName>
    <definedName name="jump_GB2" localSheetId="36">#REF!</definedName>
    <definedName name="jump_GB2" localSheetId="29">#REF!</definedName>
    <definedName name="jump_GB2">#REF!</definedName>
    <definedName name="Jump_GC" localSheetId="31">#REF!</definedName>
    <definedName name="Jump_GC" localSheetId="32">#REF!</definedName>
    <definedName name="Jump_GC" localSheetId="36">#REF!</definedName>
    <definedName name="Jump_GC" localSheetId="29">#REF!</definedName>
    <definedName name="Jump_GC">#REF!</definedName>
    <definedName name="Jump_Guidance" localSheetId="31">#REF!</definedName>
    <definedName name="Jump_Guidance" localSheetId="32">#REF!</definedName>
    <definedName name="Jump_Guidance" localSheetId="36">#REF!</definedName>
    <definedName name="Jump_Guidance" localSheetId="29">#REF!</definedName>
    <definedName name="Jump_Guidance">#REF!</definedName>
    <definedName name="jun" localSheetId="31">[15]TRANS!#REF!</definedName>
    <definedName name="jun" localSheetId="32">[15]TRANS!#REF!</definedName>
    <definedName name="jun" localSheetId="36">[15]TRANS!#REF!</definedName>
    <definedName name="jun" localSheetId="29">[15]TRANS!#REF!</definedName>
    <definedName name="jun">[15]TRANS!#REF!</definedName>
    <definedName name="June" localSheetId="31">[15]TRANS!#REF!</definedName>
    <definedName name="June" localSheetId="32">[15]TRANS!#REF!</definedName>
    <definedName name="June" localSheetId="36">[15]TRANS!#REF!</definedName>
    <definedName name="June" localSheetId="29">[15]TRANS!#REF!</definedName>
    <definedName name="June">[15]TRANS!#REF!</definedName>
    <definedName name="junesetpayinc.1" localSheetId="31">'[12]Inputs for SWGE Forecasting'!#REF!</definedName>
    <definedName name="junesetpayinc.1" localSheetId="32">'[12]Inputs for SWGE Forecasting'!#REF!</definedName>
    <definedName name="junesetpayinc.1" localSheetId="36">'[12]Inputs for SWGE Forecasting'!#REF!</definedName>
    <definedName name="junesetpayinc.1" localSheetId="29">'[12]Inputs for SWGE Forecasting'!#REF!</definedName>
    <definedName name="junesetpayinc.1">'[12]Inputs for SWGE Forecasting'!#REF!</definedName>
    <definedName name="Junior" localSheetId="31">#REF!</definedName>
    <definedName name="Junior" localSheetId="32">#REF!</definedName>
    <definedName name="Junior" localSheetId="36">#REF!</definedName>
    <definedName name="Junior" localSheetId="29">#REF!</definedName>
    <definedName name="Junior">#REF!</definedName>
    <definedName name="junko" localSheetId="31">#REF!</definedName>
    <definedName name="junko" localSheetId="32">#REF!</definedName>
    <definedName name="junko" localSheetId="36">#REF!</definedName>
    <definedName name="junko" localSheetId="29">#REF!</definedName>
    <definedName name="junko">#REF!</definedName>
    <definedName name="l" localSheetId="31">#REF!</definedName>
    <definedName name="l" localSheetId="32">#REF!</definedName>
    <definedName name="l" localSheetId="36">#REF!</definedName>
    <definedName name="l" localSheetId="29">#REF!</definedName>
    <definedName name="l">#REF!</definedName>
    <definedName name="LA_Block_1213_rates" localSheetId="31">#REF!</definedName>
    <definedName name="LA_Block_1213_rates" localSheetId="32">#REF!</definedName>
    <definedName name="LA_Block_1213_rates" localSheetId="36">#REF!</definedName>
    <definedName name="LA_Block_1213_rates" localSheetId="29">#REF!</definedName>
    <definedName name="LA_Block_1213_rates">#REF!</definedName>
    <definedName name="LA_Ever_6_FSM_Pupils" localSheetId="31">#REF!</definedName>
    <definedName name="LA_Ever_6_FSM_Pupils" localSheetId="32">#REF!</definedName>
    <definedName name="LA_Ever_6_FSM_Pupils" localSheetId="36">#REF!</definedName>
    <definedName name="LA_Ever_6_FSM_Pupils" localSheetId="29">#REF!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1">#REF!</definedName>
    <definedName name="LA_retention_Option" localSheetId="32">#REF!</definedName>
    <definedName name="LA_retention_Option" localSheetId="36">#REF!</definedName>
    <definedName name="LA_retention_Option" localSheetId="29">#REF!</definedName>
    <definedName name="LA_retention_Option">#REF!</definedName>
    <definedName name="LA_retention_Option_1" localSheetId="31">#REF!</definedName>
    <definedName name="LA_retention_Option_1" localSheetId="32">#REF!</definedName>
    <definedName name="LA_retention_Option_1" localSheetId="36">#REF!</definedName>
    <definedName name="LA_retention_Option_1" localSheetId="29">#REF!</definedName>
    <definedName name="LA_retention_Option_1">#REF!</definedName>
    <definedName name="LA_retention_pot" localSheetId="31">#REF!</definedName>
    <definedName name="LA_retention_pot" localSheetId="32">#REF!</definedName>
    <definedName name="LA_retention_pot" localSheetId="36">#REF!</definedName>
    <definedName name="LA_retention_pot" localSheetId="29">#REF!</definedName>
    <definedName name="LA_retention_pot">#REF!</definedName>
    <definedName name="LA_retention_pot_1" localSheetId="31">#REF!</definedName>
    <definedName name="LA_retention_pot_1" localSheetId="32">#REF!</definedName>
    <definedName name="LA_retention_pot_1" localSheetId="36">#REF!</definedName>
    <definedName name="LA_retention_pot_1" localSheetId="29">#REF!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1">#REF!</definedName>
    <definedName name="LAnames_NotPartFringe" localSheetId="32">#REF!</definedName>
    <definedName name="LAnames_NotPartFringe" localSheetId="36">#REF!</definedName>
    <definedName name="LAnames_NotPartFringe" localSheetId="29">#REF!</definedName>
    <definedName name="LAnames_NotPartFringe">#REF!</definedName>
    <definedName name="LAnames_PartFringe" localSheetId="31">#REF!</definedName>
    <definedName name="LAnames_PartFringe" localSheetId="32">#REF!</definedName>
    <definedName name="LAnames_PartFringe" localSheetId="36">#REF!</definedName>
    <definedName name="LAnames_PartFringe" localSheetId="29">#REF!</definedName>
    <definedName name="LAnames_PartFringe">#REF!</definedName>
    <definedName name="LAST_Nursery" localSheetId="31">#REF!</definedName>
    <definedName name="LAST_Nursery" localSheetId="32">#REF!</definedName>
    <definedName name="LAST_Nursery" localSheetId="36">#REF!</definedName>
    <definedName name="LAST_Nursery" localSheetId="29">#REF!</definedName>
    <definedName name="LAST_Nursery">#REF!</definedName>
    <definedName name="LAST_Primary" localSheetId="31">#REF!</definedName>
    <definedName name="LAST_Primary" localSheetId="32">#REF!</definedName>
    <definedName name="LAST_Primary" localSheetId="36">#REF!</definedName>
    <definedName name="LAST_Primary" localSheetId="29">#REF!</definedName>
    <definedName name="LAST_Primary">#REF!</definedName>
    <definedName name="LAST_PriMiddle" localSheetId="31">#REF!</definedName>
    <definedName name="LAST_PriMiddle" localSheetId="32">#REF!</definedName>
    <definedName name="LAST_PriMiddle" localSheetId="36">#REF!</definedName>
    <definedName name="LAST_PriMiddle" localSheetId="29">#REF!</definedName>
    <definedName name="LAST_PriMiddle">#REF!</definedName>
    <definedName name="LAST_SecMiddle" localSheetId="31">#REF!</definedName>
    <definedName name="LAST_SecMiddle" localSheetId="32">#REF!</definedName>
    <definedName name="LAST_SecMiddle" localSheetId="36">#REF!</definedName>
    <definedName name="LAST_SecMiddle" localSheetId="29">#REF!</definedName>
    <definedName name="LAST_SecMiddle">#REF!</definedName>
    <definedName name="LAST_SECONDARY" localSheetId="31">#REF!</definedName>
    <definedName name="LAST_SECONDARY" localSheetId="32">#REF!</definedName>
    <definedName name="LAST_SECONDARY" localSheetId="36">#REF!</definedName>
    <definedName name="LAST_SECONDARY" localSheetId="29">#REF!</definedName>
    <definedName name="LAST_SECONDARY">#REF!</definedName>
    <definedName name="LAST_Special" localSheetId="31">#REF!</definedName>
    <definedName name="LAST_Special" localSheetId="32">#REF!</definedName>
    <definedName name="LAST_Special" localSheetId="36">#REF!</definedName>
    <definedName name="LAST_Special" localSheetId="29">#REF!</definedName>
    <definedName name="LAST_Special">#REF!</definedName>
    <definedName name="LastDataRow" localSheetId="31">#REF!</definedName>
    <definedName name="LastDataRow" localSheetId="32">#REF!</definedName>
    <definedName name="LastDataRow" localSheetId="36">#REF!</definedName>
    <definedName name="LastDataRow" localSheetId="29">#REF!</definedName>
    <definedName name="LastDataRow">#REF!</definedName>
    <definedName name="LastFY">[40]Dates!$D$9</definedName>
    <definedName name="LastT1Used" localSheetId="31">'[1]Running info'!#REF!</definedName>
    <definedName name="LastT1Used" localSheetId="32">'[1]Running info'!#REF!</definedName>
    <definedName name="LastT1Used" localSheetId="36">'[1]Running info'!#REF!</definedName>
    <definedName name="LastT1Used" localSheetId="29">'[1]Running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1">#REF!</definedName>
    <definedName name="lea" localSheetId="32">#REF!</definedName>
    <definedName name="lea" localSheetId="36">#REF!</definedName>
    <definedName name="lea" localSheetId="29">#REF!</definedName>
    <definedName name="lea">#REF!</definedName>
    <definedName name="LEA25perc_Primary" localSheetId="31">#REF!</definedName>
    <definedName name="LEA25perc_Primary" localSheetId="32">#REF!</definedName>
    <definedName name="LEA25perc_Primary" localSheetId="36">#REF!</definedName>
    <definedName name="LEA25perc_Primary" localSheetId="29">#REF!</definedName>
    <definedName name="LEA25perc_Primary">#REF!</definedName>
    <definedName name="LEA25SpecialMeasures_Primary" localSheetId="31">#REF!</definedName>
    <definedName name="LEA25SpecialMeasures_Primary" localSheetId="32">#REF!</definedName>
    <definedName name="LEA25SpecialMeasures_Primary" localSheetId="36">#REF!</definedName>
    <definedName name="LEA25SpecialMeasures_Primary" localSheetId="29">#REF!</definedName>
    <definedName name="LEA25SpecialMeasures_Primary">#REF!</definedName>
    <definedName name="LEA25SpecialMeasures_Secondary" localSheetId="31">#REF!</definedName>
    <definedName name="LEA25SpecialMeasures_Secondary" localSheetId="32">#REF!</definedName>
    <definedName name="LEA25SpecialMeasures_Secondary" localSheetId="36">#REF!</definedName>
    <definedName name="LEA25SpecialMeasures_Secondary" localSheetId="29">#REF!</definedName>
    <definedName name="LEA25SpecialMeasures_Secondary">#REF!</definedName>
    <definedName name="leagor" localSheetId="31">#REF!</definedName>
    <definedName name="leagor" localSheetId="32">#REF!</definedName>
    <definedName name="leagor" localSheetId="36">#REF!</definedName>
    <definedName name="leagor" localSheetId="29">#REF!</definedName>
    <definedName name="leagor">#REF!</definedName>
    <definedName name="lealookup" localSheetId="31">#REF!</definedName>
    <definedName name="lealookup" localSheetId="32">#REF!</definedName>
    <definedName name="lealookup" localSheetId="36">#REF!</definedName>
    <definedName name="lealookup" localSheetId="29">#REF!</definedName>
    <definedName name="lealookup">#REF!</definedName>
    <definedName name="LEAnopassport" localSheetId="31">#REF!</definedName>
    <definedName name="LEAnopassport" localSheetId="32">#REF!</definedName>
    <definedName name="LEAnopassport" localSheetId="36">#REF!</definedName>
    <definedName name="LEAnopassport" localSheetId="29">#REF!</definedName>
    <definedName name="LEAnopassport">#REF!</definedName>
    <definedName name="leanos" localSheetId="31">#REF!</definedName>
    <definedName name="leanos" localSheetId="32">#REF!</definedName>
    <definedName name="leanos" localSheetId="36">#REF!</definedName>
    <definedName name="leanos" localSheetId="29">#REF!</definedName>
    <definedName name="leanos">#REF!</definedName>
    <definedName name="LEAs" localSheetId="31">#REF!</definedName>
    <definedName name="LEAs" localSheetId="32">#REF!</definedName>
    <definedName name="LEAs" localSheetId="36">#REF!</definedName>
    <definedName name="LEAs" localSheetId="29">#REF!</definedName>
    <definedName name="LEAs">#REF!</definedName>
    <definedName name="lect.reprice.sum" localSheetId="31">'[12]Calculation of Repricing Factor'!#REF!</definedName>
    <definedName name="lect.reprice.sum" localSheetId="32">'[12]Calculation of Repricing Factor'!#REF!</definedName>
    <definedName name="lect.reprice.sum" localSheetId="36">'[12]Calculation of Repricing Factor'!#REF!</definedName>
    <definedName name="lect.reprice.sum" localSheetId="29">'[12]Calculation of Repricing Factor'!#REF!</definedName>
    <definedName name="lect.reprice.sum">'[12]Calculation of Repricing Factor'!#REF!</definedName>
    <definedName name="Lines" localSheetId="31">#REF!</definedName>
    <definedName name="Lines" localSheetId="32">#REF!</definedName>
    <definedName name="Lines" localSheetId="36">#REF!</definedName>
    <definedName name="Lines" localSheetId="29">#REF!</definedName>
    <definedName name="Lines">#REF!</definedName>
    <definedName name="LPA_Pri_Scaled">[26]UnitValues!$E$28</definedName>
    <definedName name="LPA_Sec_Scaled">[26]UnitValues!$E$29</definedName>
    <definedName name="lu" localSheetId="31">#REF!</definedName>
    <definedName name="lu" localSheetId="32">#REF!</definedName>
    <definedName name="lu" localSheetId="36">#REF!</definedName>
    <definedName name="lu" localSheetId="29">#REF!</definedName>
    <definedName name="lu">#REF!</definedName>
    <definedName name="Lump_Sum_Limit" localSheetId="31">#REF!</definedName>
    <definedName name="Lump_Sum_Limit" localSheetId="32">#REF!</definedName>
    <definedName name="Lump_Sum_Limit" localSheetId="36">#REF!</definedName>
    <definedName name="Lump_Sum_Limit" localSheetId="29">#REF!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1">#REF!</definedName>
    <definedName name="LumpSum" localSheetId="32">#REF!</definedName>
    <definedName name="LumpSum" localSheetId="36">#REF!</definedName>
    <definedName name="LumpSum" localSheetId="29">#REF!</definedName>
    <definedName name="LumpSum">#REF!</definedName>
    <definedName name="LumpSum_Pri_Scaled">[26]UnitValues!$E$30</definedName>
    <definedName name="LumpSum_Sec_Scaled">[26]UnitValues!$E$31</definedName>
    <definedName name="LYear">[6]Choose!$D$14</definedName>
    <definedName name="LYPupils" localSheetId="31">[53]MFGreport!#REF!</definedName>
    <definedName name="LYPupils" localSheetId="32">[53]MFGreport!#REF!</definedName>
    <definedName name="LYPupils" localSheetId="36">[53]MFGreport!#REF!</definedName>
    <definedName name="LYPupils" localSheetId="29">[53]MFGreport!#REF!</definedName>
    <definedName name="LYPupils">[53]MFGreport!#REF!</definedName>
    <definedName name="manpayinc.1" localSheetId="31">'[12]Inputs for SWGE Forecasting'!#REF!</definedName>
    <definedName name="manpayinc.1" localSheetId="32">'[12]Inputs for SWGE Forecasting'!#REF!</definedName>
    <definedName name="manpayinc.1" localSheetId="36">'[12]Inputs for SWGE Forecasting'!#REF!</definedName>
    <definedName name="manpayinc.1" localSheetId="29">'[12]Inputs for SWGE Forecasting'!#REF!</definedName>
    <definedName name="manpayinc.1">'[12]Inputs for SWGE Forecasting'!#REF!</definedName>
    <definedName name="md_2" localSheetId="31">#REF!</definedName>
    <definedName name="md_2" localSheetId="32">#REF!</definedName>
    <definedName name="md_2" localSheetId="36">#REF!</definedName>
    <definedName name="md_2" localSheetId="29">#REF!</definedName>
    <definedName name="md_2">#REF!</definedName>
    <definedName name="MD_3" localSheetId="31">#REF!</definedName>
    <definedName name="MD_3" localSheetId="32">#REF!</definedName>
    <definedName name="MD_3" localSheetId="36">#REF!</definedName>
    <definedName name="MD_3" localSheetId="29">#REF!</definedName>
    <definedName name="MD_3">#REF!</definedName>
    <definedName name="MDProw" localSheetId="31">#REF!</definedName>
    <definedName name="MDProw" localSheetId="32">#REF!</definedName>
    <definedName name="MDProw" localSheetId="36">#REF!</definedName>
    <definedName name="MDProw" localSheetId="29">#REF!</definedName>
    <definedName name="MDProw">#REF!</definedName>
    <definedName name="MDrow" localSheetId="31">#REF!</definedName>
    <definedName name="MDrow" localSheetId="32">#REF!</definedName>
    <definedName name="MDrow" localSheetId="36">#REF!</definedName>
    <definedName name="MDrow" localSheetId="29">#REF!</definedName>
    <definedName name="MDrow">#REF!</definedName>
    <definedName name="mdsrow" localSheetId="31">#REF!</definedName>
    <definedName name="mdsrow" localSheetId="32">#REF!</definedName>
    <definedName name="mdsrow" localSheetId="36">#REF!</definedName>
    <definedName name="mdsrow" localSheetId="29">#REF!</definedName>
    <definedName name="mdsrow">#REF!</definedName>
    <definedName name="MEALS" localSheetId="31">#REF!</definedName>
    <definedName name="MEALS" localSheetId="32">#REF!</definedName>
    <definedName name="MEALS" localSheetId="36">#REF!</definedName>
    <definedName name="MEALS" localSheetId="29">#REF!</definedName>
    <definedName name="MEALS">#REF!</definedName>
    <definedName name="meals.admin.costs" localSheetId="31">#REF!</definedName>
    <definedName name="meals.admin.costs" localSheetId="32">#REF!</definedName>
    <definedName name="meals.admin.costs" localSheetId="36">#REF!</definedName>
    <definedName name="meals.admin.costs" localSheetId="29">#REF!</definedName>
    <definedName name="meals.admin.costs">#REF!</definedName>
    <definedName name="meals.income" localSheetId="31">#REF!</definedName>
    <definedName name="meals.income" localSheetId="32">#REF!</definedName>
    <definedName name="meals.income" localSheetId="36">#REF!</definedName>
    <definedName name="meals.income" localSheetId="29">#REF!</definedName>
    <definedName name="meals.income">#REF!</definedName>
    <definedName name="meals.kitchen.costs" localSheetId="31">#REF!</definedName>
    <definedName name="meals.kitchen.costs" localSheetId="32">#REF!</definedName>
    <definedName name="meals.kitchen.costs" localSheetId="36">#REF!</definedName>
    <definedName name="meals.kitchen.costs" localSheetId="29">#REF!</definedName>
    <definedName name="meals.kitchen.costs">#REF!</definedName>
    <definedName name="meals.PRC.proportion" localSheetId="31">'[12]Other Forecasting'!#REF!</definedName>
    <definedName name="meals.PRC.proportion" localSheetId="32">'[12]Other Forecasting'!#REF!</definedName>
    <definedName name="meals.PRC.proportion" localSheetId="36">'[12]Other Forecasting'!#REF!</definedName>
    <definedName name="meals.PRC.proportion" localSheetId="29">'[12]Other Forecasting'!#REF!</definedName>
    <definedName name="meals.PRC.proportion">'[12]Other Forecasting'!#REF!</definedName>
    <definedName name="meals.subtotal" localSheetId="31">#REF!</definedName>
    <definedName name="meals.subtotal" localSheetId="32">#REF!</definedName>
    <definedName name="meals.subtotal" localSheetId="36">#REF!</definedName>
    <definedName name="meals.subtotal" localSheetId="29">#REF!</definedName>
    <definedName name="meals.subtotal">#REF!</definedName>
    <definedName name="meals.variable.nonpay" localSheetId="31">#REF!</definedName>
    <definedName name="meals.variable.nonpay" localSheetId="32">#REF!</definedName>
    <definedName name="meals.variable.nonpay" localSheetId="36">#REF!</definedName>
    <definedName name="meals.variable.nonpay" localSheetId="29">#REF!</definedName>
    <definedName name="meals.variable.nonpay">#REF!</definedName>
    <definedName name="mealsprcprop" localSheetId="31">'[12]Other Forecasting'!#REF!</definedName>
    <definedName name="mealsprcprop" localSheetId="32">'[12]Other Forecasting'!#REF!</definedName>
    <definedName name="mealsprcprop" localSheetId="36">'[12]Other Forecasting'!#REF!</definedName>
    <definedName name="mealsprcprop" localSheetId="29">'[12]Other Forecasting'!#REF!</definedName>
    <definedName name="mealsprcprop">'[12]Other Forecasting'!#REF!</definedName>
    <definedName name="mealsprctotal" localSheetId="31">#REF!</definedName>
    <definedName name="mealsprctotal" localSheetId="32">#REF!</definedName>
    <definedName name="mealsprctotal" localSheetId="36">#REF!</definedName>
    <definedName name="mealsprctotal" localSheetId="29">#REF!</definedName>
    <definedName name="mealsprctotal">#REF!</definedName>
    <definedName name="Member">[6]Choose!$G$16</definedName>
    <definedName name="MFG" localSheetId="31">#REF!</definedName>
    <definedName name="MFG" localSheetId="32">#REF!</definedName>
    <definedName name="MFG" localSheetId="36">#REF!</definedName>
    <definedName name="MFG" localSheetId="29">#REF!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1">#REF!</definedName>
    <definedName name="MP" localSheetId="32">#REF!</definedName>
    <definedName name="MP" localSheetId="36">#REF!</definedName>
    <definedName name="MP" localSheetId="29">#REF!</definedName>
    <definedName name="MP">#REF!</definedName>
    <definedName name="MP_Rows" localSheetId="31">#REF!</definedName>
    <definedName name="MP_Rows" localSheetId="32">#REF!</definedName>
    <definedName name="MP_Rows" localSheetId="36">#REF!</definedName>
    <definedName name="MP_Rows" localSheetId="29">#REF!</definedName>
    <definedName name="MP_Rows">#REF!</definedName>
    <definedName name="mppf_pri">'[11]New ISB'!$BC$5</definedName>
    <definedName name="mppf_sec">'[11]New ISB'!$BD$5</definedName>
    <definedName name="MS_Rows" localSheetId="31">#REF!</definedName>
    <definedName name="MS_Rows" localSheetId="32">#REF!</definedName>
    <definedName name="MS_Rows" localSheetId="36">#REF!</definedName>
    <definedName name="MS_Rows" localSheetId="29">#REF!</definedName>
    <definedName name="MS_Rows">#REF!</definedName>
    <definedName name="msg" localSheetId="31">#REF!</definedName>
    <definedName name="msg" localSheetId="32">#REF!</definedName>
    <definedName name="msg" localSheetId="36">#REF!</definedName>
    <definedName name="msg" localSheetId="29">#REF!</definedName>
    <definedName name="msg">#REF!</definedName>
    <definedName name="MSI_Alt">[22]Classifications!$O$37</definedName>
    <definedName name="NAME" localSheetId="31">#REF!</definedName>
    <definedName name="NAME" localSheetId="32">#REF!</definedName>
    <definedName name="NAME" localSheetId="36">#REF!</definedName>
    <definedName name="NAME" localSheetId="29">#REF!</definedName>
    <definedName name="NAME">#REF!</definedName>
    <definedName name="names" localSheetId="31">#REF!</definedName>
    <definedName name="names" localSheetId="32">#REF!</definedName>
    <definedName name="names" localSheetId="36">#REF!</definedName>
    <definedName name="names" localSheetId="29">#REF!</definedName>
    <definedName name="names">#REF!</definedName>
    <definedName name="ND_Headers" localSheetId="31">#REF!</definedName>
    <definedName name="ND_Headers" localSheetId="32">#REF!</definedName>
    <definedName name="ND_Headers" localSheetId="36">#REF!</definedName>
    <definedName name="ND_Headers" localSheetId="29">#REF!</definedName>
    <definedName name="ND_Headers">#REF!</definedName>
    <definedName name="NDEP" localSheetId="31">[56]ISB!#REF!</definedName>
    <definedName name="NDEP" localSheetId="32">[56]ISB!#REF!</definedName>
    <definedName name="NDEP" localSheetId="36">[56]ISB!#REF!</definedName>
    <definedName name="NDEP" localSheetId="29">[56]ISB!#REF!</definedName>
    <definedName name="NDEP">[56]ISB!#REF!</definedName>
    <definedName name="neff" localSheetId="31">#REF!</definedName>
    <definedName name="neff" localSheetId="32">#REF!</definedName>
    <definedName name="neff" localSheetId="36">#REF!</definedName>
    <definedName name="neff" localSheetId="29">#REF!</definedName>
    <definedName name="neff">#REF!</definedName>
    <definedName name="new.second.PRC" localSheetId="31">'[12]Secondary Forecasting'!#REF!</definedName>
    <definedName name="new.second.PRC" localSheetId="32">'[12]Secondary Forecasting'!#REF!</definedName>
    <definedName name="new.second.PRC" localSheetId="36">'[12]Secondary Forecasting'!#REF!</definedName>
    <definedName name="new.second.PRC" localSheetId="29">'[12]Secondary Forecasting'!#REF!</definedName>
    <definedName name="new.second.PRC">'[12]Secondary Forecasting'!#REF!</definedName>
    <definedName name="New_and_growing_prop">[25]Policy_decisions!$F$11</definedName>
    <definedName name="NewCol_1" localSheetId="31">#REF!</definedName>
    <definedName name="NewCol_1" localSheetId="32">#REF!</definedName>
    <definedName name="NewCol_1" localSheetId="36">#REF!</definedName>
    <definedName name="NewCol_1" localSheetId="29">#REF!</definedName>
    <definedName name="NewCol_1">#REF!</definedName>
    <definedName name="newcol_10" localSheetId="31">#REF!</definedName>
    <definedName name="newcol_10" localSheetId="32">#REF!</definedName>
    <definedName name="newcol_10" localSheetId="36">#REF!</definedName>
    <definedName name="newcol_10" localSheetId="29">#REF!</definedName>
    <definedName name="newcol_10">#REF!</definedName>
    <definedName name="newcol_11" localSheetId="31">#REF!</definedName>
    <definedName name="newcol_11" localSheetId="32">#REF!</definedName>
    <definedName name="newcol_11" localSheetId="36">#REF!</definedName>
    <definedName name="newcol_11" localSheetId="29">#REF!</definedName>
    <definedName name="newcol_11">#REF!</definedName>
    <definedName name="newcol_12" localSheetId="31">#REF!</definedName>
    <definedName name="newcol_12" localSheetId="32">#REF!</definedName>
    <definedName name="newcol_12" localSheetId="36">#REF!</definedName>
    <definedName name="newcol_12" localSheetId="29">#REF!</definedName>
    <definedName name="newcol_12">#REF!</definedName>
    <definedName name="newcol_13" localSheetId="31">#REF!</definedName>
    <definedName name="newcol_13" localSheetId="32">#REF!</definedName>
    <definedName name="newcol_13" localSheetId="36">#REF!</definedName>
    <definedName name="newcol_13" localSheetId="29">#REF!</definedName>
    <definedName name="newcol_13">#REF!</definedName>
    <definedName name="newcol_14" localSheetId="31">#REF!</definedName>
    <definedName name="newcol_14" localSheetId="32">#REF!</definedName>
    <definedName name="newcol_14" localSheetId="36">#REF!</definedName>
    <definedName name="newcol_14" localSheetId="29">#REF!</definedName>
    <definedName name="newcol_14">#REF!</definedName>
    <definedName name="newcol_15" localSheetId="31">#REF!</definedName>
    <definedName name="newcol_15" localSheetId="32">#REF!</definedName>
    <definedName name="newcol_15" localSheetId="36">#REF!</definedName>
    <definedName name="newcol_15" localSheetId="29">#REF!</definedName>
    <definedName name="newcol_15">#REF!</definedName>
    <definedName name="newcol_16" localSheetId="31">#REF!</definedName>
    <definedName name="newcol_16" localSheetId="32">#REF!</definedName>
    <definedName name="newcol_16" localSheetId="36">#REF!</definedName>
    <definedName name="newcol_16" localSheetId="29">#REF!</definedName>
    <definedName name="newcol_16">#REF!</definedName>
    <definedName name="newcol_17" localSheetId="31">#REF!</definedName>
    <definedName name="newcol_17" localSheetId="32">#REF!</definedName>
    <definedName name="newcol_17" localSheetId="36">#REF!</definedName>
    <definedName name="newcol_17" localSheetId="29">#REF!</definedName>
    <definedName name="newcol_17">#REF!</definedName>
    <definedName name="newcol_2" localSheetId="31">#REF!</definedName>
    <definedName name="newcol_2" localSheetId="32">#REF!</definedName>
    <definedName name="newcol_2" localSheetId="36">#REF!</definedName>
    <definedName name="newcol_2" localSheetId="29">#REF!</definedName>
    <definedName name="newcol_2">#REF!</definedName>
    <definedName name="newcol_20" localSheetId="31">#REF!</definedName>
    <definedName name="newcol_20" localSheetId="32">#REF!</definedName>
    <definedName name="newcol_20" localSheetId="36">#REF!</definedName>
    <definedName name="newcol_20" localSheetId="29">#REF!</definedName>
    <definedName name="newcol_20">#REF!</definedName>
    <definedName name="newcol_3" localSheetId="31">#REF!</definedName>
    <definedName name="newcol_3" localSheetId="32">#REF!</definedName>
    <definedName name="newcol_3" localSheetId="36">#REF!</definedName>
    <definedName name="newcol_3" localSheetId="29">#REF!</definedName>
    <definedName name="newcol_3">#REF!</definedName>
    <definedName name="newcol_4" localSheetId="31">#REF!</definedName>
    <definedName name="newcol_4" localSheetId="32">#REF!</definedName>
    <definedName name="newcol_4" localSheetId="36">#REF!</definedName>
    <definedName name="newcol_4" localSheetId="29">#REF!</definedName>
    <definedName name="newcol_4">#REF!</definedName>
    <definedName name="newcol_5" localSheetId="31">#REF!</definedName>
    <definedName name="newcol_5" localSheetId="32">#REF!</definedName>
    <definedName name="newcol_5" localSheetId="36">#REF!</definedName>
    <definedName name="newcol_5" localSheetId="29">#REF!</definedName>
    <definedName name="newcol_5">#REF!</definedName>
    <definedName name="newcol_6" localSheetId="31">#REF!</definedName>
    <definedName name="newcol_6" localSheetId="32">#REF!</definedName>
    <definedName name="newcol_6" localSheetId="36">#REF!</definedName>
    <definedName name="newcol_6" localSheetId="29">#REF!</definedName>
    <definedName name="newcol_6">#REF!</definedName>
    <definedName name="newcol_7" localSheetId="31">#REF!</definedName>
    <definedName name="newcol_7" localSheetId="32">#REF!</definedName>
    <definedName name="newcol_7" localSheetId="36">#REF!</definedName>
    <definedName name="newcol_7" localSheetId="29">#REF!</definedName>
    <definedName name="newcol_7">#REF!</definedName>
    <definedName name="newcol_8" localSheetId="31">#REF!</definedName>
    <definedName name="newcol_8" localSheetId="32">#REF!</definedName>
    <definedName name="newcol_8" localSheetId="36">#REF!</definedName>
    <definedName name="newcol_8" localSheetId="29">#REF!</definedName>
    <definedName name="newcol_8">#REF!</definedName>
    <definedName name="newcol_9" localSheetId="31">#REF!</definedName>
    <definedName name="newcol_9" localSheetId="32">#REF!</definedName>
    <definedName name="newcol_9" localSheetId="36">#REF!</definedName>
    <definedName name="newcol_9" localSheetId="29">#REF!</definedName>
    <definedName name="newcol_9">#REF!</definedName>
    <definedName name="NEWN">[57]EarlyYears!$AA$19</definedName>
    <definedName name="News" localSheetId="31">[6]News!#REF!</definedName>
    <definedName name="News" localSheetId="32">[6]News!#REF!</definedName>
    <definedName name="News" localSheetId="36">[6]News!#REF!</definedName>
    <definedName name="News" localSheetId="29">[6]News!#REF!</definedName>
    <definedName name="News">[6]News!#REF!</definedName>
    <definedName name="NewSheet_Nursery" localSheetId="31">#REF!</definedName>
    <definedName name="NewSheet_Nursery" localSheetId="32">#REF!</definedName>
    <definedName name="NewSheet_Nursery" localSheetId="36">#REF!</definedName>
    <definedName name="NewSheet_Nursery" localSheetId="29">#REF!</definedName>
    <definedName name="NewSheet_Nursery">#REF!</definedName>
    <definedName name="NewSheet_Primary" localSheetId="31">#REF!</definedName>
    <definedName name="NewSheet_Primary" localSheetId="32">#REF!</definedName>
    <definedName name="NewSheet_Primary" localSheetId="36">#REF!</definedName>
    <definedName name="NewSheet_Primary" localSheetId="29">#REF!</definedName>
    <definedName name="NewSheet_Primary">#REF!</definedName>
    <definedName name="Newsheet_PriMiddle" localSheetId="31">#REF!</definedName>
    <definedName name="Newsheet_PriMiddle" localSheetId="32">#REF!</definedName>
    <definedName name="Newsheet_PriMiddle" localSheetId="36">#REF!</definedName>
    <definedName name="Newsheet_PriMiddle" localSheetId="29">#REF!</definedName>
    <definedName name="Newsheet_PriMiddle">#REF!</definedName>
    <definedName name="NewSheet_SecMiddle" localSheetId="31">#REF!</definedName>
    <definedName name="NewSheet_SecMiddle" localSheetId="32">#REF!</definedName>
    <definedName name="NewSheet_SecMiddle" localSheetId="36">#REF!</definedName>
    <definedName name="NewSheet_SecMiddle" localSheetId="29">#REF!</definedName>
    <definedName name="NewSheet_SecMiddle">#REF!</definedName>
    <definedName name="NewSheet_Secondary" localSheetId="31">#REF!</definedName>
    <definedName name="NewSheet_Secondary" localSheetId="32">#REF!</definedName>
    <definedName name="NewSheet_Secondary" localSheetId="36">#REF!</definedName>
    <definedName name="NewSheet_Secondary" localSheetId="29">#REF!</definedName>
    <definedName name="NewSheet_Secondary">#REF!</definedName>
    <definedName name="NewSheet_Special" localSheetId="31">#REF!</definedName>
    <definedName name="NewSheet_Special" localSheetId="32">#REF!</definedName>
    <definedName name="NewSheet_Special" localSheetId="36">#REF!</definedName>
    <definedName name="NewSheet_Special" localSheetId="29">#REF!</definedName>
    <definedName name="NewSheet_Special">#REF!</definedName>
    <definedName name="newsheetnames">" =REPLACE(GET.WORKBOOK(1),1,FIND(""]"",GET.WORKBOOK(1)),"""")"</definedName>
    <definedName name="NewSheetNursery" localSheetId="31">#REF!</definedName>
    <definedName name="NewSheetNursery" localSheetId="32">#REF!</definedName>
    <definedName name="NewSheetNursery" localSheetId="36">#REF!</definedName>
    <definedName name="NewSheetNursery" localSheetId="29">#REF!</definedName>
    <definedName name="NewSheetNursery">#REF!</definedName>
    <definedName name="non_nurse" localSheetId="31">#REF!</definedName>
    <definedName name="non_nurse" localSheetId="32">#REF!</definedName>
    <definedName name="non_nurse" localSheetId="36">#REF!</definedName>
    <definedName name="non_nurse" localSheetId="29">#REF!</definedName>
    <definedName name="non_nurse">#REF!</definedName>
    <definedName name="non_prim" localSheetId="31">#REF!,#REF!</definedName>
    <definedName name="non_prim" localSheetId="32">#REF!,#REF!</definedName>
    <definedName name="non_prim" localSheetId="36">#REF!,#REF!</definedName>
    <definedName name="non_prim" localSheetId="29">#REF!,#REF!</definedName>
    <definedName name="non_prim">#REF!,#REF!</definedName>
    <definedName name="non_sec" localSheetId="31">#REF!,#REF!</definedName>
    <definedName name="non_sec" localSheetId="32">#REF!,#REF!</definedName>
    <definedName name="non_sec" localSheetId="36">#REF!,#REF!</definedName>
    <definedName name="non_sec" localSheetId="29">#REF!,#REF!</definedName>
    <definedName name="non_sec">#REF!,#REF!</definedName>
    <definedName name="non_spe" localSheetId="31">#REF!,#REF!</definedName>
    <definedName name="non_spe" localSheetId="32">#REF!,#REF!</definedName>
    <definedName name="non_spe" localSheetId="36">#REF!,#REF!</definedName>
    <definedName name="non_spe" localSheetId="29">#REF!,#REF!</definedName>
    <definedName name="non_spe">#REF!,#REF!</definedName>
    <definedName name="Nonable2_3" localSheetId="31">#REF!</definedName>
    <definedName name="Nonable2_3" localSheetId="32">#REF!</definedName>
    <definedName name="Nonable2_3" localSheetId="36">#REF!</definedName>
    <definedName name="Nonable2_3" localSheetId="29">#REF!</definedName>
    <definedName name="Nonable2_3">#REF!</definedName>
    <definedName name="nonpay.costs" localSheetId="31">#REF!</definedName>
    <definedName name="nonpay.costs" localSheetId="32">#REF!</definedName>
    <definedName name="nonpay.costs" localSheetId="36">#REF!</definedName>
    <definedName name="nonpay.costs" localSheetId="29">#REF!</definedName>
    <definedName name="nonpay.costs">#REF!</definedName>
    <definedName name="nonpay.reprice.sum">'[12]Calculation of Repricing Factor'!$B$349:$G$352</definedName>
    <definedName name="nontable2" localSheetId="31">#REF!</definedName>
    <definedName name="nontable2" localSheetId="32">#REF!</definedName>
    <definedName name="nontable2" localSheetId="36">#REF!</definedName>
    <definedName name="nontable2" localSheetId="29">#REF!</definedName>
    <definedName name="nontable2">#REF!</definedName>
    <definedName name="NonTable2_1" localSheetId="31">#REF!</definedName>
    <definedName name="NonTable2_1" localSheetId="32">#REF!</definedName>
    <definedName name="NonTable2_1" localSheetId="36">#REF!</definedName>
    <definedName name="NonTable2_1" localSheetId="29">#REF!</definedName>
    <definedName name="NonTable2_1">#REF!</definedName>
    <definedName name="NonTable2_2" localSheetId="31">#REF!</definedName>
    <definedName name="NonTable2_2" localSheetId="32">#REF!</definedName>
    <definedName name="NonTable2_2" localSheetId="36">#REF!</definedName>
    <definedName name="NonTable2_2" localSheetId="29">#REF!</definedName>
    <definedName name="NonTable2_2">#REF!</definedName>
    <definedName name="NonTable2_3" localSheetId="31">#REF!</definedName>
    <definedName name="NonTable2_3" localSheetId="32">#REF!</definedName>
    <definedName name="NonTable2_3" localSheetId="36">#REF!</definedName>
    <definedName name="NonTable2_3" localSheetId="29">#REF!</definedName>
    <definedName name="NonTable2_3">#REF!</definedName>
    <definedName name="NonTable2_4" localSheetId="31">#REF!</definedName>
    <definedName name="NonTable2_4" localSheetId="32">#REF!</definedName>
    <definedName name="NonTable2_4" localSheetId="36">#REF!</definedName>
    <definedName name="NonTable2_4" localSheetId="29">#REF!</definedName>
    <definedName name="NonTable2_4">#REF!</definedName>
    <definedName name="NonTable2Rows" localSheetId="31">#REF!</definedName>
    <definedName name="NonTable2Rows" localSheetId="32">#REF!</definedName>
    <definedName name="NonTable2Rows" localSheetId="36">#REF!</definedName>
    <definedName name="NonTable2Rows" localSheetId="29">#REF!</definedName>
    <definedName name="NonTable2Rows">#REF!</definedName>
    <definedName name="NOR_TYPE" localSheetId="31">#REF!</definedName>
    <definedName name="NOR_TYPE" localSheetId="32">#REF!</definedName>
    <definedName name="NOR_TYPE" localSheetId="36">#REF!</definedName>
    <definedName name="NOR_TYPE" localSheetId="29">#REF!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1">#REF!</definedName>
    <definedName name="Notional_SEN_ExCir1_Pri" localSheetId="32">#REF!</definedName>
    <definedName name="Notional_SEN_ExCir1_Pri" localSheetId="36">#REF!</definedName>
    <definedName name="Notional_SEN_ExCir1_Pri" localSheetId="29">#REF!</definedName>
    <definedName name="Notional_SEN_ExCir1_Pri">#REF!</definedName>
    <definedName name="Notional_SEN_ExCir1_Sec" localSheetId="31">#REF!</definedName>
    <definedName name="Notional_SEN_ExCir1_Sec" localSheetId="32">#REF!</definedName>
    <definedName name="Notional_SEN_ExCir1_Sec" localSheetId="36">#REF!</definedName>
    <definedName name="Notional_SEN_ExCir1_Sec" localSheetId="29">#REF!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1">[58]Control!#REF!</definedName>
    <definedName name="NQT_top_up" localSheetId="32">[58]Control!#REF!</definedName>
    <definedName name="NQT_top_up" localSheetId="36">[58]Control!#REF!</definedName>
    <definedName name="NQT_top_up" localSheetId="29">[58]Control!#REF!</definedName>
    <definedName name="NQT_top_up">[58]Control!#REF!</definedName>
    <definedName name="nrecol_15" localSheetId="31">#REF!</definedName>
    <definedName name="nrecol_15" localSheetId="32">#REF!</definedName>
    <definedName name="nrecol_15" localSheetId="36">#REF!</definedName>
    <definedName name="nrecol_15" localSheetId="29">#REF!</definedName>
    <definedName name="nrecol_15">#REF!</definedName>
    <definedName name="Nrow" localSheetId="31">#REF!</definedName>
    <definedName name="Nrow" localSheetId="32">#REF!</definedName>
    <definedName name="Nrow" localSheetId="36">#REF!</definedName>
    <definedName name="Nrow" localSheetId="29">#REF!</definedName>
    <definedName name="Nrow">#REF!</definedName>
    <definedName name="NS_Rows" localSheetId="31">#REF!</definedName>
    <definedName name="NS_Rows" localSheetId="32">#REF!</definedName>
    <definedName name="NS_Rows" localSheetId="36">#REF!</definedName>
    <definedName name="NS_Rows" localSheetId="29">#REF!</definedName>
    <definedName name="NS_Rows">#REF!</definedName>
    <definedName name="NSEN" localSheetId="31">[56]ISB!#REF!</definedName>
    <definedName name="NSEN" localSheetId="32">[56]ISB!#REF!</definedName>
    <definedName name="NSEN" localSheetId="36">[56]ISB!#REF!</definedName>
    <definedName name="NSEN" localSheetId="29">[56]ISB!#REF!</definedName>
    <definedName name="NSEN">[56]ISB!#REF!</definedName>
    <definedName name="nurcol2" localSheetId="31">#REF!</definedName>
    <definedName name="nurcol2" localSheetId="32">#REF!</definedName>
    <definedName name="nurcol2" localSheetId="36">#REF!</definedName>
    <definedName name="nurcol2" localSheetId="29">#REF!</definedName>
    <definedName name="nurcol2">#REF!</definedName>
    <definedName name="NurCols" localSheetId="31">#REF!</definedName>
    <definedName name="NurCols" localSheetId="32">#REF!</definedName>
    <definedName name="NurCols" localSheetId="36">#REF!</definedName>
    <definedName name="NurCols" localSheetId="29">#REF!</definedName>
    <definedName name="NurCols">#REF!</definedName>
    <definedName name="nurs.classes.income" localSheetId="31">#REF!</definedName>
    <definedName name="nurs.classes.income" localSheetId="32">#REF!</definedName>
    <definedName name="nurs.classes.income" localSheetId="36">#REF!</definedName>
    <definedName name="nurs.classes.income" localSheetId="29">#REF!</definedName>
    <definedName name="nurs.classes.income">#REF!</definedName>
    <definedName name="nurs.classes.julypay" localSheetId="31">#REF!</definedName>
    <definedName name="nurs.classes.julypay" localSheetId="32">#REF!</definedName>
    <definedName name="nurs.classes.julypay" localSheetId="36">#REF!</definedName>
    <definedName name="nurs.classes.julypay" localSheetId="29">#REF!</definedName>
    <definedName name="nurs.classes.julypay">#REF!</definedName>
    <definedName name="nurs.classes.netexpend" localSheetId="31">#REF!</definedName>
    <definedName name="nurs.classes.netexpend" localSheetId="32">#REF!</definedName>
    <definedName name="nurs.classes.netexpend" localSheetId="36">#REF!</definedName>
    <definedName name="nurs.classes.netexpend" localSheetId="29">#REF!</definedName>
    <definedName name="nurs.classes.netexpend">#REF!</definedName>
    <definedName name="nurs.classes.novpay" localSheetId="31">#REF!</definedName>
    <definedName name="nurs.classes.novpay" localSheetId="32">#REF!</definedName>
    <definedName name="nurs.classes.novpay" localSheetId="36">#REF!</definedName>
    <definedName name="nurs.classes.novpay" localSheetId="29">#REF!</definedName>
    <definedName name="nurs.classes.novpay">#REF!</definedName>
    <definedName name="nurs.classes.othercosts" localSheetId="31">#REF!</definedName>
    <definedName name="nurs.classes.othercosts" localSheetId="32">#REF!</definedName>
    <definedName name="nurs.classes.othercosts" localSheetId="36">#REF!</definedName>
    <definedName name="nurs.classes.othercosts" localSheetId="29">#REF!</definedName>
    <definedName name="nurs.classes.othercosts">#REF!</definedName>
    <definedName name="nurs.classes.teaching" localSheetId="31">#REF!</definedName>
    <definedName name="nurs.classes.teaching" localSheetId="32">#REF!</definedName>
    <definedName name="nurs.classes.teaching" localSheetId="36">#REF!</definedName>
    <definedName name="nurs.classes.teaching" localSheetId="29">#REF!</definedName>
    <definedName name="nurs.classes.teaching">#REF!</definedName>
    <definedName name="nurs.pups.income" localSheetId="31">#REF!</definedName>
    <definedName name="nurs.pups.income" localSheetId="32">#REF!</definedName>
    <definedName name="nurs.pups.income" localSheetId="36">#REF!</definedName>
    <definedName name="nurs.pups.income" localSheetId="29">#REF!</definedName>
    <definedName name="nurs.pups.income">#REF!</definedName>
    <definedName name="nurs.pups.julypay" localSheetId="31">#REF!</definedName>
    <definedName name="nurs.pups.julypay" localSheetId="32">#REF!</definedName>
    <definedName name="nurs.pups.julypay" localSheetId="36">#REF!</definedName>
    <definedName name="nurs.pups.julypay" localSheetId="29">#REF!</definedName>
    <definedName name="nurs.pups.julypay">#REF!</definedName>
    <definedName name="nurs.pups.netexpend" localSheetId="31">#REF!</definedName>
    <definedName name="nurs.pups.netexpend" localSheetId="32">#REF!</definedName>
    <definedName name="nurs.pups.netexpend" localSheetId="36">#REF!</definedName>
    <definedName name="nurs.pups.netexpend" localSheetId="29">#REF!</definedName>
    <definedName name="nurs.pups.netexpend">#REF!</definedName>
    <definedName name="nurs.pups.novpay" localSheetId="31">#REF!</definedName>
    <definedName name="nurs.pups.novpay" localSheetId="32">#REF!</definedName>
    <definedName name="nurs.pups.novpay" localSheetId="36">#REF!</definedName>
    <definedName name="nurs.pups.novpay" localSheetId="29">#REF!</definedName>
    <definedName name="nurs.pups.novpay">#REF!</definedName>
    <definedName name="nurs.pups.othercosts" localSheetId="31">#REF!</definedName>
    <definedName name="nurs.pups.othercosts" localSheetId="32">#REF!</definedName>
    <definedName name="nurs.pups.othercosts" localSheetId="36">#REF!</definedName>
    <definedName name="nurs.pups.othercosts" localSheetId="29">#REF!</definedName>
    <definedName name="nurs.pups.othercosts">#REF!</definedName>
    <definedName name="nurs.pups.teaching" localSheetId="31">#REF!</definedName>
    <definedName name="nurs.pups.teaching" localSheetId="32">#REF!</definedName>
    <definedName name="nurs.pups.teaching" localSheetId="36">#REF!</definedName>
    <definedName name="nurs.pups.teaching" localSheetId="29">#REF!</definedName>
    <definedName name="nurs.pups.teaching">#REF!</definedName>
    <definedName name="nursclas.pups">'[12]Inputs for SWGE Forecasting'!$B$144:$H$144</definedName>
    <definedName name="nursclass.wts">'[12]Inputs for SWGE Forecasting'!$C$152:$C$157</definedName>
    <definedName name="nurse_rows" localSheetId="31">#REF!</definedName>
    <definedName name="nurse_rows" localSheetId="32">#REF!</definedName>
    <definedName name="nurse_rows" localSheetId="36">#REF!</definedName>
    <definedName name="nurse_rows" localSheetId="29">#REF!</definedName>
    <definedName name="nurse_rows">#REF!</definedName>
    <definedName name="nursery" localSheetId="31">#REF!,#REF!,#REF!,#REF!,#REF!,#REF!,#REF!,#REF!,#REF!,#REF!,#REF!</definedName>
    <definedName name="nursery" localSheetId="32">#REF!,#REF!,#REF!,#REF!,#REF!,#REF!,#REF!,#REF!,#REF!,#REF!,#REF!</definedName>
    <definedName name="nursery" localSheetId="36">#REF!,#REF!,#REF!,#REF!,#REF!,#REF!,#REF!,#REF!,#REF!,#REF!,#REF!</definedName>
    <definedName name="nursery" localSheetId="29">#REF!,#REF!,#REF!,#REF!,#REF!,#REF!,#REF!,#REF!,#REF!,#REF!,#REF!</definedName>
    <definedName name="nursery">#REF!,#REF!,#REF!,#REF!,#REF!,#REF!,#REF!,#REF!,#REF!,#REF!,#REF!</definedName>
    <definedName name="nurspups.wts">'[12]Inputs for SWGE Forecasting'!$B$152:$B$157</definedName>
    <definedName name="OESR" localSheetId="31">#REF!</definedName>
    <definedName name="OESR" localSheetId="32">#REF!</definedName>
    <definedName name="OESR" localSheetId="36">#REF!</definedName>
    <definedName name="OESR" localSheetId="29">#REF!</definedName>
    <definedName name="OESR">#REF!</definedName>
    <definedName name="OESR.admin.costs" localSheetId="31">#REF!</definedName>
    <definedName name="OESR.admin.costs" localSheetId="32">#REF!</definedName>
    <definedName name="OESR.admin.costs" localSheetId="36">#REF!</definedName>
    <definedName name="OESR.admin.costs" localSheetId="29">#REF!</definedName>
    <definedName name="OESR.admin.costs">#REF!</definedName>
    <definedName name="OESR.manual.costs" localSheetId="31">#REF!</definedName>
    <definedName name="OESR.manual.costs" localSheetId="32">#REF!</definedName>
    <definedName name="OESR.manual.costs" localSheetId="36">#REF!</definedName>
    <definedName name="OESR.manual.costs" localSheetId="29">#REF!</definedName>
    <definedName name="OESR.manual.costs">#REF!</definedName>
    <definedName name="OESR.nonpay.costs" localSheetId="31">#REF!</definedName>
    <definedName name="OESR.nonpay.costs" localSheetId="32">#REF!</definedName>
    <definedName name="OESR.nonpay.costs" localSheetId="36">#REF!</definedName>
    <definedName name="OESR.nonpay.costs" localSheetId="29">#REF!</definedName>
    <definedName name="OESR.nonpay.costs">#REF!</definedName>
    <definedName name="OESR.otherstaff.costs" localSheetId="31">#REF!</definedName>
    <definedName name="OESR.otherstaff.costs" localSheetId="32">#REF!</definedName>
    <definedName name="OESR.otherstaff.costs" localSheetId="36">#REF!</definedName>
    <definedName name="OESR.otherstaff.costs" localSheetId="29">#REF!</definedName>
    <definedName name="OESR.otherstaff.costs">#REF!</definedName>
    <definedName name="OESR.PRC.proportion" localSheetId="31">'[12]Other Forecasting'!#REF!</definedName>
    <definedName name="OESR.PRC.proportion" localSheetId="32">'[12]Other Forecasting'!#REF!</definedName>
    <definedName name="OESR.PRC.proportion" localSheetId="36">'[12]Other Forecasting'!#REF!</definedName>
    <definedName name="OESR.PRC.proportion" localSheetId="29">'[12]Other Forecasting'!#REF!</definedName>
    <definedName name="OESR.PRC.proportion">'[12]Other Forecasting'!#REF!</definedName>
    <definedName name="OESR.teachers.pay" localSheetId="31">#REF!</definedName>
    <definedName name="OESR.teachers.pay" localSheetId="32">#REF!</definedName>
    <definedName name="OESR.teachers.pay" localSheetId="36">#REF!</definedName>
    <definedName name="OESR.teachers.pay" localSheetId="29">#REF!</definedName>
    <definedName name="OESR.teachers.pay">#REF!</definedName>
    <definedName name="OESRprcprop" localSheetId="31">'[12]Other Forecasting'!#REF!</definedName>
    <definedName name="OESRprcprop" localSheetId="32">'[12]Other Forecasting'!#REF!</definedName>
    <definedName name="OESRprcprop" localSheetId="36">'[12]Other Forecasting'!#REF!</definedName>
    <definedName name="OESRprcprop" localSheetId="29">'[12]Other Forecasting'!#REF!</definedName>
    <definedName name="OESRprcprop">'[12]Other Forecasting'!#REF!</definedName>
    <definedName name="OESRprctotal" localSheetId="31">#REF!</definedName>
    <definedName name="OESRprctotal" localSheetId="32">#REF!</definedName>
    <definedName name="OESRprctotal" localSheetId="36">#REF!</definedName>
    <definedName name="OESRprctotal" localSheetId="29">#REF!</definedName>
    <definedName name="OESRprctotal">#REF!</definedName>
    <definedName name="ofsted" localSheetId="31">'[13]Other Forecasting'!#REF!</definedName>
    <definedName name="ofsted" localSheetId="32">'[13]Other Forecasting'!#REF!</definedName>
    <definedName name="ofsted" localSheetId="36">'[13]Other Forecasting'!#REF!</definedName>
    <definedName name="ofsted" localSheetId="29">'[13]Other Forecasting'!#REF!</definedName>
    <definedName name="ofsted">'[13]Other Forecasting'!#REF!</definedName>
    <definedName name="old.second.PRC" localSheetId="31">'[12]Secondary Forecasting'!#REF!</definedName>
    <definedName name="old.second.PRC" localSheetId="32">'[12]Secondary Forecasting'!#REF!</definedName>
    <definedName name="old.second.PRC" localSheetId="36">'[12]Secondary Forecasting'!#REF!</definedName>
    <definedName name="old.second.PRC" localSheetId="29">'[12]Secondary Forecasting'!#REF!</definedName>
    <definedName name="old.second.PRC">'[12]Secondary Forecasting'!#REF!</definedName>
    <definedName name="OLDLAESTAB">[15]Home!$B$3</definedName>
    <definedName name="openclose" localSheetId="31">#REF!</definedName>
    <definedName name="openclose" localSheetId="32">#REF!</definedName>
    <definedName name="openclose" localSheetId="36">#REF!</definedName>
    <definedName name="openclose" localSheetId="29">#REF!</definedName>
    <definedName name="openclose">#REF!</definedName>
    <definedName name="OthColEnd" localSheetId="31">#REF!</definedName>
    <definedName name="OthColEnd" localSheetId="32">#REF!</definedName>
    <definedName name="OthColEnd" localSheetId="36">#REF!</definedName>
    <definedName name="OthColEnd" localSheetId="29">#REF!</definedName>
    <definedName name="OthColEnd">#REF!</definedName>
    <definedName name="OthColStart" localSheetId="31">#REF!</definedName>
    <definedName name="OthColStart" localSheetId="32">#REF!</definedName>
    <definedName name="OthColStart" localSheetId="36">#REF!</definedName>
    <definedName name="OthColStart" localSheetId="29">#REF!</definedName>
    <definedName name="OthColStart">#REF!</definedName>
    <definedName name="other.income" localSheetId="31">#REF!</definedName>
    <definedName name="other.income" localSheetId="32">#REF!</definedName>
    <definedName name="other.income" localSheetId="36">#REF!</definedName>
    <definedName name="other.income" localSheetId="29">#REF!</definedName>
    <definedName name="other.income">#REF!</definedName>
    <definedName name="Other.nonpay.cost" localSheetId="31">'[19]Split Under Fives from Primary'!#REF!</definedName>
    <definedName name="Other.nonpay.cost" localSheetId="32">'[19]Split Under Fives from Primary'!#REF!</definedName>
    <definedName name="Other.nonpay.cost" localSheetId="36">'[19]Split Under Fives from Primary'!#REF!</definedName>
    <definedName name="Other.nonpay.cost" localSheetId="29">'[19]Split Under Fives from Primary'!#REF!</definedName>
    <definedName name="Other.nonpay.cost">'[19]Split Under Fives from Primary'!#REF!</definedName>
    <definedName name="OTHER_TRANSPORT" localSheetId="31">#REF!</definedName>
    <definedName name="OTHER_TRANSPORT" localSheetId="32">#REF!</definedName>
    <definedName name="OTHER_TRANSPORT" localSheetId="36">#REF!</definedName>
    <definedName name="OTHER_TRANSPORT" localSheetId="29">#REF!</definedName>
    <definedName name="OTHER_TRANSPORT">#REF!</definedName>
    <definedName name="OtherCols" localSheetId="31">#REF!</definedName>
    <definedName name="OtherCols" localSheetId="32">#REF!</definedName>
    <definedName name="OtherCols" localSheetId="36">#REF!</definedName>
    <definedName name="OtherCols" localSheetId="29">#REF!</definedName>
    <definedName name="OtherCols">#REF!</definedName>
    <definedName name="otherprcprop" localSheetId="31">'[13]Inputs for SWGE Forecasting'!#REF!</definedName>
    <definedName name="otherprcprop" localSheetId="32">'[13]Inputs for SWGE Forecasting'!#REF!</definedName>
    <definedName name="otherprcprop" localSheetId="36">'[13]Inputs for SWGE Forecasting'!#REF!</definedName>
    <definedName name="otherprcprop" localSheetId="29">'[13]Inputs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1">#REF!</definedName>
    <definedName name="otheru5.income" localSheetId="32">#REF!</definedName>
    <definedName name="otheru5.income" localSheetId="36">#REF!</definedName>
    <definedName name="otheru5.income" localSheetId="29">#REF!</definedName>
    <definedName name="otheru5.income">#REF!</definedName>
    <definedName name="otheru5.julypay" localSheetId="31">#REF!</definedName>
    <definedName name="otheru5.julypay" localSheetId="32">#REF!</definedName>
    <definedName name="otheru5.julypay" localSheetId="36">#REF!</definedName>
    <definedName name="otheru5.julypay" localSheetId="29">#REF!</definedName>
    <definedName name="otheru5.julypay">#REF!</definedName>
    <definedName name="otheru5.netexpend" localSheetId="31">#REF!</definedName>
    <definedName name="otheru5.netexpend" localSheetId="32">#REF!</definedName>
    <definedName name="otheru5.netexpend" localSheetId="36">#REF!</definedName>
    <definedName name="otheru5.netexpend" localSheetId="29">#REF!</definedName>
    <definedName name="otheru5.netexpend">#REF!</definedName>
    <definedName name="otheru5.novpay" localSheetId="31">#REF!</definedName>
    <definedName name="otheru5.novpay" localSheetId="32">#REF!</definedName>
    <definedName name="otheru5.novpay" localSheetId="36">#REF!</definedName>
    <definedName name="otheru5.novpay" localSheetId="29">#REF!</definedName>
    <definedName name="otheru5.novpay">#REF!</definedName>
    <definedName name="otheru5.othercosts" localSheetId="31">#REF!</definedName>
    <definedName name="otheru5.othercosts" localSheetId="32">#REF!</definedName>
    <definedName name="otheru5.othercosts" localSheetId="36">#REF!</definedName>
    <definedName name="otheru5.othercosts" localSheetId="29">#REF!</definedName>
    <definedName name="otheru5.othercosts">#REF!</definedName>
    <definedName name="otheru5.pups">'[12]Inputs for SWGE Forecasting'!$B$145:$H$145</definedName>
    <definedName name="otheru5.teaching" localSheetId="31">#REF!</definedName>
    <definedName name="otheru5.teaching" localSheetId="32">#REF!</definedName>
    <definedName name="otheru5.teaching" localSheetId="36">#REF!</definedName>
    <definedName name="otheru5.teaching" localSheetId="29">#REF!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1">#REF!</definedName>
    <definedName name="P_P_POP" localSheetId="32">#REF!</definedName>
    <definedName name="P_P_POP" localSheetId="36">#REF!</definedName>
    <definedName name="P_P_POP" localSheetId="29">#REF!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1">#REF!</definedName>
    <definedName name="PDS_Summ_Type" localSheetId="32">#REF!</definedName>
    <definedName name="PDS_Summ_Type" localSheetId="36">#REF!</definedName>
    <definedName name="PDS_Summ_Type" localSheetId="29">#REF!</definedName>
    <definedName name="PDS_Summ_Type">#REF!</definedName>
    <definedName name="PDS_WeightSpecial_1">[27]Control!$D$98</definedName>
    <definedName name="PDS_WeightVA_1">[27]Control!$D$99</definedName>
    <definedName name="Pension_Repricing_Factor" localSheetId="31">'[13]Inputs for SWGE Forecasting'!#REF!</definedName>
    <definedName name="Pension_Repricing_Factor" localSheetId="32">'[13]Inputs for SWGE Forecasting'!#REF!</definedName>
    <definedName name="Pension_Repricing_Factor" localSheetId="36">'[13]Inputs for SWGE Forecasting'!#REF!</definedName>
    <definedName name="Pension_Repricing_Factor" localSheetId="29">'[13]Inputs for SWGE Forecasting'!#REF!</definedName>
    <definedName name="Pension_Repricing_Factor">'[13]Inputs for SWGE Forecasting'!#REF!</definedName>
    <definedName name="pep_e" localSheetId="31">'[23]Planning, Housing &amp; Regen(cld)'!#REF!</definedName>
    <definedName name="pep_e" localSheetId="32">'[23]Planning, Housing &amp; Regen(cld)'!#REF!</definedName>
    <definedName name="pep_e" localSheetId="36">'[23]Planning, Housing &amp; Regen(cld)'!#REF!</definedName>
    <definedName name="pep_e" localSheetId="29">'[23]Planning, Housing &amp; Regen(cld)'!#REF!</definedName>
    <definedName name="pep_e">'[23]Planning, Housing &amp; Regen(cld)'!#REF!</definedName>
    <definedName name="pep_fye" localSheetId="31">'[23]Planning, Housing &amp; Regen(cld)'!#REF!</definedName>
    <definedName name="pep_fye" localSheetId="32">'[23]Planning, Housing &amp; Regen(cld)'!#REF!</definedName>
    <definedName name="pep_fye" localSheetId="36">'[23]Planning, Housing &amp; Regen(cld)'!#REF!</definedName>
    <definedName name="pep_fye" localSheetId="29">'[23]Planning, Housing &amp; Regen(cld)'!#REF!</definedName>
    <definedName name="pep_fye">'[23]Planning, Housing &amp; Regen(cld)'!#REF!</definedName>
    <definedName name="pep_ri" localSheetId="31">'[23]Planning, Housing &amp; Regen(cld)'!#REF!</definedName>
    <definedName name="pep_ri" localSheetId="32">'[23]Planning, Housing &amp; Regen(cld)'!#REF!</definedName>
    <definedName name="pep_ri" localSheetId="36">'[23]Planning, Housing &amp; Regen(cld)'!#REF!</definedName>
    <definedName name="pep_ri" localSheetId="29">'[23]Planning,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1">#REF!,#REF!,#REF!,#REF!</definedName>
    <definedName name="PhaseTot" localSheetId="32">#REF!,#REF!,#REF!,#REF!</definedName>
    <definedName name="PhaseTot" localSheetId="36">#REF!,#REF!,#REF!,#REF!</definedName>
    <definedName name="PhaseTot" localSheetId="29">#REF!,#REF!,#REF!,#REF!</definedName>
    <definedName name="PhaseTot">#REF!,#REF!,#REF!,#REF!</definedName>
    <definedName name="PhaseTot_1" localSheetId="31">#REF!</definedName>
    <definedName name="PhaseTot_1" localSheetId="32">#REF!</definedName>
    <definedName name="PhaseTot_1" localSheetId="36">#REF!</definedName>
    <definedName name="PhaseTot_1" localSheetId="29">#REF!</definedName>
    <definedName name="PhaseTot_1">#REF!</definedName>
    <definedName name="PhaseTot_2" localSheetId="31">#REF!</definedName>
    <definedName name="PhaseTot_2" localSheetId="32">#REF!</definedName>
    <definedName name="PhaseTot_2" localSheetId="36">#REF!</definedName>
    <definedName name="PhaseTot_2" localSheetId="29">#REF!</definedName>
    <definedName name="PhaseTot_2">#REF!</definedName>
    <definedName name="PhaseTot_3" localSheetId="31">#REF!</definedName>
    <definedName name="PhaseTot_3" localSheetId="32">#REF!</definedName>
    <definedName name="PhaseTot_3" localSheetId="36">#REF!</definedName>
    <definedName name="PhaseTot_3" localSheetId="29">#REF!</definedName>
    <definedName name="PhaseTot_3">#REF!</definedName>
    <definedName name="PhaseTot_4" localSheetId="31">#REF!</definedName>
    <definedName name="PhaseTot_4" localSheetId="32">#REF!</definedName>
    <definedName name="PhaseTot_4" localSheetId="36">#REF!</definedName>
    <definedName name="PhaseTot_4" localSheetId="29">#REF!</definedName>
    <definedName name="PhaseTot_4">#REF!</definedName>
    <definedName name="Places1516" localSheetId="31">#REF!</definedName>
    <definedName name="Places1516" localSheetId="32">#REF!</definedName>
    <definedName name="Places1516" localSheetId="36">#REF!</definedName>
    <definedName name="Places1516" localSheetId="29">#REF!</definedName>
    <definedName name="Places1516">#REF!</definedName>
    <definedName name="plus5.income" localSheetId="31">#REF!</definedName>
    <definedName name="plus5.income" localSheetId="32">#REF!</definedName>
    <definedName name="plus5.income" localSheetId="36">#REF!</definedName>
    <definedName name="plus5.income" localSheetId="29">#REF!</definedName>
    <definedName name="plus5.income">#REF!</definedName>
    <definedName name="plus5.julypay" localSheetId="31">#REF!</definedName>
    <definedName name="plus5.julypay" localSheetId="32">#REF!</definedName>
    <definedName name="plus5.julypay" localSheetId="36">#REF!</definedName>
    <definedName name="plus5.julypay" localSheetId="29">#REF!</definedName>
    <definedName name="plus5.julypay">#REF!</definedName>
    <definedName name="plus5.netexpend" localSheetId="31">#REF!</definedName>
    <definedName name="plus5.netexpend" localSheetId="32">#REF!</definedName>
    <definedName name="plus5.netexpend" localSheetId="36">#REF!</definedName>
    <definedName name="plus5.netexpend" localSheetId="29">#REF!</definedName>
    <definedName name="plus5.netexpend">#REF!</definedName>
    <definedName name="plus5.novpay" localSheetId="31">#REF!</definedName>
    <definedName name="plus5.novpay" localSheetId="32">#REF!</definedName>
    <definedName name="plus5.novpay" localSheetId="36">#REF!</definedName>
    <definedName name="plus5.novpay" localSheetId="29">#REF!</definedName>
    <definedName name="plus5.novpay">#REF!</definedName>
    <definedName name="plus5.othercosts" localSheetId="31">#REF!</definedName>
    <definedName name="plus5.othercosts" localSheetId="32">#REF!</definedName>
    <definedName name="plus5.othercosts" localSheetId="36">#REF!</definedName>
    <definedName name="plus5.othercosts" localSheetId="29">#REF!</definedName>
    <definedName name="plus5.othercosts">#REF!</definedName>
    <definedName name="plus5.pups">'[12]Inputs for SWGE Forecasting'!$B$147:$H$147</definedName>
    <definedName name="plus5.teaching" localSheetId="31">#REF!</definedName>
    <definedName name="plus5.teaching" localSheetId="32">#REF!</definedName>
    <definedName name="plus5.teaching" localSheetId="36">#REF!</definedName>
    <definedName name="plus5.teaching" localSheetId="29">#REF!</definedName>
    <definedName name="plus5.teaching">#REF!</definedName>
    <definedName name="PMDTot" localSheetId="31">#REF!</definedName>
    <definedName name="PMDTot" localSheetId="32">#REF!</definedName>
    <definedName name="PMDTot" localSheetId="36">#REF!</definedName>
    <definedName name="PMDTot" localSheetId="29">#REF!</definedName>
    <definedName name="PMDTot">#REF!</definedName>
    <definedName name="PMLD_Alt">[22]Classifications!$O$22</definedName>
    <definedName name="pmrow" localSheetId="31">#REF!</definedName>
    <definedName name="pmrow" localSheetId="32">#REF!</definedName>
    <definedName name="pmrow" localSheetId="36">#REF!</definedName>
    <definedName name="pmrow" localSheetId="29">#REF!</definedName>
    <definedName name="pmrow">#REF!</definedName>
    <definedName name="Post_16" localSheetId="31">#REF!</definedName>
    <definedName name="Post_16" localSheetId="32">#REF!</definedName>
    <definedName name="Post_16" localSheetId="36">#REF!</definedName>
    <definedName name="Post_16" localSheetId="29">#REF!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1">#REF!</definedName>
    <definedName name="PPMDP" localSheetId="32">#REF!</definedName>
    <definedName name="PPMDP" localSheetId="36">#REF!</definedName>
    <definedName name="PPMDP" localSheetId="29">#REF!</definedName>
    <definedName name="PPMDP">#REF!</definedName>
    <definedName name="PPMDS" localSheetId="31">#REF!</definedName>
    <definedName name="PPMDS" localSheetId="32">#REF!</definedName>
    <definedName name="PPMDS" localSheetId="36">#REF!</definedName>
    <definedName name="PPMDS" localSheetId="29">#REF!</definedName>
    <definedName name="PPMDS">#REF!</definedName>
    <definedName name="PPN" localSheetId="31">#REF!</definedName>
    <definedName name="PPN" localSheetId="32">#REF!</definedName>
    <definedName name="PPN" localSheetId="36">#REF!</definedName>
    <definedName name="PPN" localSheetId="29">#REF!</definedName>
    <definedName name="PPN">#REF!</definedName>
    <definedName name="PPP" localSheetId="31">#REF!</definedName>
    <definedName name="PPP" localSheetId="32">#REF!</definedName>
    <definedName name="PPP" localSheetId="36">#REF!</definedName>
    <definedName name="PPP" localSheetId="29">#REF!</definedName>
    <definedName name="PPP">#REF!</definedName>
    <definedName name="PPS" localSheetId="31">#REF!</definedName>
    <definedName name="PPS" localSheetId="32">#REF!</definedName>
    <definedName name="PPS" localSheetId="36">#REF!</definedName>
    <definedName name="PPS" localSheetId="29">#REF!</definedName>
    <definedName name="PPS">#REF!</definedName>
    <definedName name="PPSP" localSheetId="31">#REF!</definedName>
    <definedName name="PPSP" localSheetId="32">#REF!</definedName>
    <definedName name="PPSP" localSheetId="36">#REF!</definedName>
    <definedName name="PPSP" localSheetId="29">#REF!</definedName>
    <definedName name="PPSP">#REF!</definedName>
    <definedName name="PRC" localSheetId="31">#REF!</definedName>
    <definedName name="PRC" localSheetId="32">#REF!</definedName>
    <definedName name="PRC" localSheetId="36">#REF!</definedName>
    <definedName name="PRC" localSheetId="29">#REF!</definedName>
    <definedName name="PRC">#REF!</definedName>
    <definedName name="prc.prim" localSheetId="31">'[19]Split Under Fives from Primary'!#REF!</definedName>
    <definedName name="prc.prim" localSheetId="32">'[19]Split Under Fives from Primary'!#REF!</definedName>
    <definedName name="prc.prim" localSheetId="36">'[19]Split Under Fives from Primary'!#REF!</definedName>
    <definedName name="prc.prim" localSheetId="29">'[19]Split Under Fives from Primary'!#REF!</definedName>
    <definedName name="prc.prim">'[19]Split Under Fives from Primary'!#REF!</definedName>
    <definedName name="prc.sec" localSheetId="31">'[12]Secondary Forecasting'!#REF!</definedName>
    <definedName name="prc.sec" localSheetId="32">'[12]Secondary Forecasting'!#REF!</definedName>
    <definedName name="prc.sec" localSheetId="36">'[12]Secondary Forecasting'!#REF!</definedName>
    <definedName name="prc.sec" localSheetId="29">'[12]Secondary Forecasting'!#REF!</definedName>
    <definedName name="prc.sec">'[12]Secondary Forecasting'!#REF!</definedName>
    <definedName name="prcprop" localSheetId="31">'[12]Secondary Forecasting'!#REF!</definedName>
    <definedName name="prcprop" localSheetId="32">'[12]Secondary Forecasting'!#REF!</definedName>
    <definedName name="prcprop" localSheetId="36">'[12]Secondary Forecasting'!#REF!</definedName>
    <definedName name="prcprop" localSheetId="29">'[12]Secondary Forecasting'!#REF!</definedName>
    <definedName name="prcprop">'[12]Secondary Forecasting'!#REF!</definedName>
    <definedName name="Pri_distance_threshold">[8]Proforma!$D$40</definedName>
    <definedName name="Pri_PupilNo_threshold">[8]Proforma!$G$40</definedName>
    <definedName name="prim.average.sal" localSheetId="31">'[12]Inputs for SWGE Forecasting'!#REF!</definedName>
    <definedName name="prim.average.sal" localSheetId="32">'[12]Inputs for SWGE Forecasting'!#REF!</definedName>
    <definedName name="prim.average.sal" localSheetId="36">'[12]Inputs for SWGE Forecasting'!#REF!</definedName>
    <definedName name="prim.average.sal" localSheetId="29">'[12]Inputs for SWGE Forecasting'!#REF!</definedName>
    <definedName name="prim.average.sal">'[12]Inputs for SWGE Forecasting'!#REF!</definedName>
    <definedName name="prim.bdg.index" localSheetId="31">'[19]Split Under Fives from Primary'!#REF!</definedName>
    <definedName name="prim.bdg.index" localSheetId="32">'[19]Split Under Fives from Primary'!#REF!</definedName>
    <definedName name="prim.bdg.index" localSheetId="36">'[19]Split Under Fives from Primary'!#REF!</definedName>
    <definedName name="prim.bdg.index" localSheetId="29">'[19]Split Under Fives from Primary'!#REF!</definedName>
    <definedName name="prim.bdg.index">'[19]Split Under Fives from Primary'!#REF!</definedName>
    <definedName name="prim.enhancement" localSheetId="31">'[13]Inputs for SWGE Forecasting'!#REF!</definedName>
    <definedName name="prim.enhancement" localSheetId="32">'[13]Inputs for SWGE Forecasting'!#REF!</definedName>
    <definedName name="prim.enhancement" localSheetId="36">'[13]Inputs for SWGE Forecasting'!#REF!</definedName>
    <definedName name="prim.enhancement" localSheetId="29">'[13]Inputs for SWGE Forecasting'!#REF!</definedName>
    <definedName name="prim.enhancement">'[13]Inputs for SWGE Forecasting'!#REF!</definedName>
    <definedName name="prim.entitlement" localSheetId="31">'[13]Inputs for SWGE Forecasting'!#REF!</definedName>
    <definedName name="prim.entitlement" localSheetId="32">'[13]Inputs for SWGE Forecasting'!#REF!</definedName>
    <definedName name="prim.entitlement" localSheetId="36">'[13]Inputs for SWGE Forecasting'!#REF!</definedName>
    <definedName name="prim.entitlement" localSheetId="29">'[13]Inputs for SWGE Forecasting'!#REF!</definedName>
    <definedName name="prim.entitlement">'[13]Inputs for SWGE Forecasting'!#REF!</definedName>
    <definedName name="prim.mortality" localSheetId="31">'[13]Inputs for SWGE Forecasting'!#REF!</definedName>
    <definedName name="prim.mortality" localSheetId="32">'[13]Inputs for SWGE Forecasting'!#REF!</definedName>
    <definedName name="prim.mortality" localSheetId="36">'[13]Inputs for SWGE Forecasting'!#REF!</definedName>
    <definedName name="prim.mortality" localSheetId="29">'[13]Inputs for SWGE Forecasting'!#REF!</definedName>
    <definedName name="prim.mortality">'[13]Inputs for SWGE Forecasting'!#REF!</definedName>
    <definedName name="prim.net.expend" localSheetId="31">'[19]Split Under Fives from Primary'!#REF!</definedName>
    <definedName name="prim.net.expend" localSheetId="32">'[19]Split Under Fives from Primary'!#REF!</definedName>
    <definedName name="prim.net.expend" localSheetId="36">'[19]Split Under Fives from Primary'!#REF!</definedName>
    <definedName name="prim.net.expend" localSheetId="29">'[19]Split Under Fives from Primary'!#REF!</definedName>
    <definedName name="prim.net.expend">'[19]Split Under Fives from Primary'!#REF!</definedName>
    <definedName name="prim.nontea.adj">'[12]Inputs for SWGE Forecasting'!$C$135:$H$135</definedName>
    <definedName name="prim.prc.nos" localSheetId="31">'[13]Inputs for SWGE Forecasting'!#REF!</definedName>
    <definedName name="prim.prc.nos" localSheetId="32">'[13]Inputs for SWGE Forecasting'!#REF!</definedName>
    <definedName name="prim.prc.nos" localSheetId="36">'[13]Inputs for SWGE Forecasting'!#REF!</definedName>
    <definedName name="prim.prc.nos" localSheetId="29">'[13]Inputs for SWGE Forecasting'!#REF!</definedName>
    <definedName name="prim.prc.nos">'[13]Inputs for SWGE Forecasting'!#REF!</definedName>
    <definedName name="prim.redundancy" localSheetId="31">'[13]Inputs for SWGE Forecasting'!#REF!</definedName>
    <definedName name="prim.redundancy" localSheetId="32">'[13]Inputs for SWGE Forecasting'!#REF!</definedName>
    <definedName name="prim.redundancy" localSheetId="36">'[13]Inputs for SWGE Forecasting'!#REF!</definedName>
    <definedName name="prim.redundancy" localSheetId="29">'[13]Inputs for SWGE Forecasting'!#REF!</definedName>
    <definedName name="prim.redundancy">'[13]Inputs for SWGE Forecasting'!#REF!</definedName>
    <definedName name="prim.reprice.ind">'[12]Calculation of Repricing Factor'!$K$240:$P$240</definedName>
    <definedName name="prim.salary.drift" localSheetId="31">'[19]Split Under Fives from Primary'!#REF!</definedName>
    <definedName name="prim.salary.drift" localSheetId="32">'[19]Split Under Fives from Primary'!#REF!</definedName>
    <definedName name="prim.salary.drift" localSheetId="36">'[19]Split Under Fives from Primary'!#REF!</definedName>
    <definedName name="prim.salary.drift" localSheetId="29">'[19]Split Under Fives from Primary'!#REF!</definedName>
    <definedName name="prim.salary.drift">'[19]Split Under Fives from Primary'!#REF!</definedName>
    <definedName name="prim.sect.adj" localSheetId="31">'[12]Inputs for SWGE Forecasting'!#REF!</definedName>
    <definedName name="prim.sect.adj" localSheetId="32">'[12]Inputs for SWGE Forecasting'!#REF!</definedName>
    <definedName name="prim.sect.adj" localSheetId="36">'[12]Inputs for SWGE Forecasting'!#REF!</definedName>
    <definedName name="prim.sect.adj" localSheetId="29">'[12]Inputs for SWGE Forecasting'!#REF!</definedName>
    <definedName name="prim.sect.adj">'[12]Inputs for SWGE Forecasting'!#REF!</definedName>
    <definedName name="prim.subtotal" localSheetId="31">'[19]Split Under Fives from Primary'!#REF!</definedName>
    <definedName name="prim.subtotal" localSheetId="32">'[19]Split Under Fives from Primary'!#REF!</definedName>
    <definedName name="prim.subtotal" localSheetId="36">'[19]Split Under Fives from Primary'!#REF!</definedName>
    <definedName name="prim.subtotal" localSheetId="29">'[19]Split Under Fives from Primary'!#REF!</definedName>
    <definedName name="prim.subtotal">'[19]Split Under Fives from Primary'!#REF!</definedName>
    <definedName name="prim.total.retirees" localSheetId="31">'[13]Inputs for SWGE Forecasting'!#REF!</definedName>
    <definedName name="prim.total.retirees" localSheetId="32">'[13]Inputs for SWGE Forecasting'!#REF!</definedName>
    <definedName name="prim.total.retirees" localSheetId="36">'[13]Inputs for SWGE Forecasting'!#REF!</definedName>
    <definedName name="prim.total.retirees" localSheetId="29">'[13]Inputs for SWGE Forecasting'!#REF!</definedName>
    <definedName name="prim.total.retirees">'[13]Inputs for SWGE Forecasting'!#REF!</definedName>
    <definedName name="prim_rows" localSheetId="31">#REF!</definedName>
    <definedName name="prim_rows" localSheetId="32">#REF!</definedName>
    <definedName name="prim_rows" localSheetId="36">#REF!</definedName>
    <definedName name="prim_rows" localSheetId="29">#REF!</definedName>
    <definedName name="prim_rows">#REF!</definedName>
    <definedName name="primary" localSheetId="31">#REF!,#REF!,#REF!,#REF!,#REF!</definedName>
    <definedName name="primary" localSheetId="32">#REF!,#REF!,#REF!,#REF!,#REF!</definedName>
    <definedName name="primary" localSheetId="36">#REF!,#REF!,#REF!,#REF!,#REF!</definedName>
    <definedName name="primary" localSheetId="29">#REF!,#REF!,#REF!,#REF!,#REF!</definedName>
    <definedName name="primary">#REF!,#REF!,#REF!,#REF!,#REF!</definedName>
    <definedName name="primary.final.total" localSheetId="31">'[19]Split Under Fives from Primary'!#REF!</definedName>
    <definedName name="primary.final.total" localSheetId="32">'[19]Split Under Fives from Primary'!#REF!</definedName>
    <definedName name="primary.final.total" localSheetId="36">'[19]Split Under Fives from Primary'!#REF!</definedName>
    <definedName name="primary.final.total" localSheetId="29">'[19]Split Under Fives from Primary'!#REF!</definedName>
    <definedName name="primary.final.total">'[19]Split Under Fives from Primary'!#REF!</definedName>
    <definedName name="primary.prc.costs" localSheetId="31">'[13]PRC Repricing Factor'!#REF!</definedName>
    <definedName name="primary.prc.costs" localSheetId="32">'[13]PRC Repricing Factor'!#REF!</definedName>
    <definedName name="primary.prc.costs" localSheetId="36">'[13]PRC Repricing Factor'!#REF!</definedName>
    <definedName name="primary.prc.costs" localSheetId="29">'[13]PRC Repricing Factor'!#REF!</definedName>
    <definedName name="primary.prc.costs">'[13]PRC Repricing Factor'!#REF!</definedName>
    <definedName name="primary.prc.index" localSheetId="31">'[13]PRC Repricing Factor'!#REF!</definedName>
    <definedName name="primary.prc.index" localSheetId="32">'[13]PRC Repricing Factor'!#REF!</definedName>
    <definedName name="primary.prc.index" localSheetId="36">'[13]PRC Repricing Factor'!#REF!</definedName>
    <definedName name="primary.prc.index" localSheetId="29">'[13]PRC Repricing Factor'!#REF!</definedName>
    <definedName name="primary.prc.index">'[13]PRC Repricing Factor'!#REF!</definedName>
    <definedName name="Primary_Lump_sum">[8]Proforma!$F$37</definedName>
    <definedName name="Primary_new" localSheetId="31">#REF!</definedName>
    <definedName name="Primary_new" localSheetId="32">#REF!</definedName>
    <definedName name="Primary_new" localSheetId="36">#REF!</definedName>
    <definedName name="Primary_new" localSheetId="29">#REF!</definedName>
    <definedName name="Primary_new">#REF!</definedName>
    <definedName name="primaryprctotal" localSheetId="31">'[19]Split Under Fives from Primary'!#REF!</definedName>
    <definedName name="primaryprctotal" localSheetId="32">'[19]Split Under Fives from Primary'!#REF!</definedName>
    <definedName name="primaryprctotal" localSheetId="36">'[19]Split Under Fives from Primary'!#REF!</definedName>
    <definedName name="primaryprctotal" localSheetId="29">'[19]Split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1">'[12]Inputs for SWGE Forecasting'!#REF!</definedName>
    <definedName name="primPRC" localSheetId="32">'[12]Inputs for SWGE Forecasting'!#REF!</definedName>
    <definedName name="primPRC" localSheetId="36">'[12]Inputs for SWGE Forecasting'!#REF!</definedName>
    <definedName name="primPRC" localSheetId="29">'[12]Inputs for SWGE Forecasting'!#REF!</definedName>
    <definedName name="primPRC">'[12]Inputs for SWGE Forecasting'!#REF!</definedName>
    <definedName name="primteas">'[12]Inputs for SWGE Forecasting'!$B$139:$H$139</definedName>
    <definedName name="_xlnm.Print_Area" localSheetId="6">SchoolReport!$C$2:$M$64</definedName>
    <definedName name="proportion.PRC.second" localSheetId="31">'[12]Secondary Forecasting'!#REF!</definedName>
    <definedName name="proportion.PRC.second" localSheetId="32">'[12]Secondary Forecasting'!#REF!</definedName>
    <definedName name="proportion.PRC.second" localSheetId="36">'[12]Secondary Forecasting'!#REF!</definedName>
    <definedName name="proportion.PRC.second" localSheetId="29">'[12]Secondary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1">#REF!</definedName>
    <definedName name="Prow" localSheetId="32">#REF!</definedName>
    <definedName name="Prow" localSheetId="36">#REF!</definedName>
    <definedName name="Prow" localSheetId="29">#REF!</definedName>
    <definedName name="Prow">#REF!</definedName>
    <definedName name="PS_Rows" localSheetId="31">#REF!</definedName>
    <definedName name="PS_Rows" localSheetId="32">#REF!</definedName>
    <definedName name="PS_Rows" localSheetId="36">#REF!</definedName>
    <definedName name="PS_Rows" localSheetId="29">#REF!</definedName>
    <definedName name="PS_Rows">#REF!</definedName>
    <definedName name="PSBP2_Switch">[27]Control!$D$70</definedName>
    <definedName name="pup" localSheetId="31">#REF!</definedName>
    <definedName name="pup" localSheetId="32">#REF!</definedName>
    <definedName name="pup" localSheetId="36">#REF!</definedName>
    <definedName name="pup" localSheetId="29">#REF!</definedName>
    <definedName name="pup">#REF!</definedName>
    <definedName name="pupeq">'[14]Grant 1.2'!$K$5</definedName>
    <definedName name="pupf">'[14]Grant 1.2'!$K$1</definedName>
    <definedName name="Pupil" localSheetId="31">'[63]Pupil Numbers'!#REF!</definedName>
    <definedName name="Pupil" localSheetId="32">'[63]Pupil Numbers'!#REF!</definedName>
    <definedName name="Pupil" localSheetId="36">'[63]Pupil Numbers'!#REF!</definedName>
    <definedName name="Pupil" localSheetId="29">'[63]Pupil Numbers'!#REF!</definedName>
    <definedName name="Pupil">'[63]Pupil Numbers'!#REF!</definedName>
    <definedName name="pupil.support.expend" localSheetId="31">#REF!</definedName>
    <definedName name="pupil.support.expend" localSheetId="32">#REF!</definedName>
    <definedName name="pupil.support.expend" localSheetId="36">#REF!</definedName>
    <definedName name="pupil.support.expend" localSheetId="29">#REF!</definedName>
    <definedName name="pupil.support.expend">#REF!</definedName>
    <definedName name="pupil.support.income" localSheetId="31">#REF!</definedName>
    <definedName name="pupil.support.income" localSheetId="32">#REF!</definedName>
    <definedName name="pupil.support.income" localSheetId="36">#REF!</definedName>
    <definedName name="pupil.support.income" localSheetId="29">#REF!</definedName>
    <definedName name="pupil.support.income">#REF!</definedName>
    <definedName name="Pupil_numbers" localSheetId="31">#REF!</definedName>
    <definedName name="Pupil_numbers" localSheetId="32">#REF!</definedName>
    <definedName name="Pupil_numbers" localSheetId="36">#REF!</definedName>
    <definedName name="Pupil_numbers" localSheetId="29">#REF!</definedName>
    <definedName name="Pupil_numbers">#REF!</definedName>
    <definedName name="PUPIL_SUPPORT" localSheetId="31">#REF!</definedName>
    <definedName name="PUPIL_SUPPORT" localSheetId="32">#REF!</definedName>
    <definedName name="PUPIL_SUPPORT" localSheetId="36">#REF!</definedName>
    <definedName name="PUPIL_SUPPORT" localSheetId="29">#REF!</definedName>
    <definedName name="PUPIL_SUPPORT">#REF!</definedName>
    <definedName name="Pupils" localSheetId="31">[64]MFGreport!#REF!</definedName>
    <definedName name="Pupils" localSheetId="32">[64]MFGreport!#REF!</definedName>
    <definedName name="Pupils" localSheetId="36">[64]MFGreport!#REF!</definedName>
    <definedName name="Pupils" localSheetId="29">[64]MFGreport!#REF!</definedName>
    <definedName name="Pupils">[64]MFGreport!#REF!</definedName>
    <definedName name="PupPre" localSheetId="31">#REF!</definedName>
    <definedName name="PupPre" localSheetId="32">#REF!</definedName>
    <definedName name="PupPre" localSheetId="36">#REF!</definedName>
    <definedName name="PupPre" localSheetId="29">#REF!</definedName>
    <definedName name="PupPre">#REF!</definedName>
    <definedName name="PVI" localSheetId="31">#REF!</definedName>
    <definedName name="PVI" localSheetId="32">#REF!</definedName>
    <definedName name="PVI" localSheetId="36">#REF!</definedName>
    <definedName name="PVI" localSheetId="29">#REF!</definedName>
    <definedName name="PVI">#REF!</definedName>
    <definedName name="Qdate">[22]data!$B$3</definedName>
    <definedName name="qpupiltotal" localSheetId="31">#REF!</definedName>
    <definedName name="qpupiltotal" localSheetId="32">#REF!</definedName>
    <definedName name="qpupiltotal" localSheetId="36">#REF!</definedName>
    <definedName name="qpupiltotal" localSheetId="29">#REF!</definedName>
    <definedName name="qpupiltotal">#REF!</definedName>
    <definedName name="QShortname">[22]Submit!$F$18</definedName>
    <definedName name="r_ri" localSheetId="31">'[23]Resources Fwd Plan'!#REF!</definedName>
    <definedName name="r_ri" localSheetId="32">'[23]Resources Fwd Plan'!#REF!</definedName>
    <definedName name="r_ri" localSheetId="36">'[23]Resources Fwd Plan'!#REF!</definedName>
    <definedName name="r_ri" localSheetId="29">'[23]Resources Fwd Plan'!#REF!</definedName>
    <definedName name="r_ri">'[23]Resources Fwd Plan'!#REF!</definedName>
    <definedName name="r_sd" localSheetId="31">#REF!</definedName>
    <definedName name="r_sd" localSheetId="32">#REF!</definedName>
    <definedName name="r_sd" localSheetId="36">#REF!</definedName>
    <definedName name="r_sd" localSheetId="29">#REF!</definedName>
    <definedName name="r_sd">#REF!</definedName>
    <definedName name="RATES">'[65]Total Exclus 2013-14'!$T$5:$Z$6</definedName>
    <definedName name="Rates_Total">'[8]New ISB'!$AG$5</definedName>
    <definedName name="Reasons_list">'[8]Inputs &amp; Adjustments'!$BN$6:$BN$14</definedName>
    <definedName name="Rec_Up" localSheetId="31">#REF!</definedName>
    <definedName name="Rec_Up" localSheetId="32">#REF!</definedName>
    <definedName name="Rec_Up" localSheetId="36">#REF!</definedName>
    <definedName name="Rec_Up" localSheetId="29">#REF!</definedName>
    <definedName name="Rec_Up">#REF!</definedName>
    <definedName name="Reception_Uplift_YesNo">[8]Proforma!$E$9</definedName>
    <definedName name="Reference" localSheetId="31">#REF!</definedName>
    <definedName name="Reference" localSheetId="32">#REF!</definedName>
    <definedName name="Reference" localSheetId="36">#REF!</definedName>
    <definedName name="Reference" localSheetId="29">#REF!</definedName>
    <definedName name="Reference">#REF!</definedName>
    <definedName name="Release">[45]Home!$H$11</definedName>
    <definedName name="REM">'[14]Grant 1.2'!$I$5</definedName>
    <definedName name="Repnum">[6]Choose!$F$16</definedName>
    <definedName name="rising5.income" localSheetId="31">#REF!</definedName>
    <definedName name="rising5.income" localSheetId="32">#REF!</definedName>
    <definedName name="rising5.income" localSheetId="36">#REF!</definedName>
    <definedName name="rising5.income" localSheetId="29">#REF!</definedName>
    <definedName name="rising5.income">#REF!</definedName>
    <definedName name="rising5.julypay" localSheetId="31">#REF!</definedName>
    <definedName name="rising5.julypay" localSheetId="32">#REF!</definedName>
    <definedName name="rising5.julypay" localSheetId="36">#REF!</definedName>
    <definedName name="rising5.julypay" localSheetId="29">#REF!</definedName>
    <definedName name="rising5.julypay">#REF!</definedName>
    <definedName name="rising5.netexpend" localSheetId="31">#REF!</definedName>
    <definedName name="rising5.netexpend" localSheetId="32">#REF!</definedName>
    <definedName name="rising5.netexpend" localSheetId="36">#REF!</definedName>
    <definedName name="rising5.netexpend" localSheetId="29">#REF!</definedName>
    <definedName name="rising5.netexpend">#REF!</definedName>
    <definedName name="rising5.novpay" localSheetId="31">#REF!</definedName>
    <definedName name="rising5.novpay" localSheetId="32">#REF!</definedName>
    <definedName name="rising5.novpay" localSheetId="36">#REF!</definedName>
    <definedName name="rising5.novpay" localSheetId="29">#REF!</definedName>
    <definedName name="rising5.novpay">#REF!</definedName>
    <definedName name="rising5.othercosts" localSheetId="31">#REF!</definedName>
    <definedName name="rising5.othercosts" localSheetId="32">#REF!</definedName>
    <definedName name="rising5.othercosts" localSheetId="36">#REF!</definedName>
    <definedName name="rising5.othercosts" localSheetId="29">#REF!</definedName>
    <definedName name="rising5.othercosts">#REF!</definedName>
    <definedName name="rising5.pups">'[12]Inputs for SWGE Forecasting'!$B$146:$H$146</definedName>
    <definedName name="rising5.teaching" localSheetId="31">#REF!</definedName>
    <definedName name="rising5.teaching" localSheetId="32">#REF!</definedName>
    <definedName name="rising5.teaching" localSheetId="36">#REF!</definedName>
    <definedName name="rising5.teaching" localSheetId="29">#REF!</definedName>
    <definedName name="rising5.teaching">#REF!</definedName>
    <definedName name="risk_ass" localSheetId="31">#REF!</definedName>
    <definedName name="risk_ass" localSheetId="32">#REF!</definedName>
    <definedName name="risk_ass" localSheetId="36">#REF!</definedName>
    <definedName name="risk_ass" localSheetId="29">#REF!</definedName>
    <definedName name="risk_ass">#REF!</definedName>
    <definedName name="risk_cec" localSheetId="31">#REF!</definedName>
    <definedName name="risk_cec" localSheetId="32">#REF!</definedName>
    <definedName name="risk_cec" localSheetId="36">#REF!</definedName>
    <definedName name="risk_cec" localSheetId="29">#REF!</definedName>
    <definedName name="risk_cec">#REF!</definedName>
    <definedName name="risk_cexp" localSheetId="31">#REF!</definedName>
    <definedName name="risk_cexp" localSheetId="32">#REF!</definedName>
    <definedName name="risk_cexp" localSheetId="36">#REF!</definedName>
    <definedName name="risk_cexp" localSheetId="29">#REF!</definedName>
    <definedName name="risk_cexp">#REF!</definedName>
    <definedName name="risk_cs" localSheetId="31">#REF!</definedName>
    <definedName name="risk_cs" localSheetId="32">#REF!</definedName>
    <definedName name="risk_cs" localSheetId="36">#REF!</definedName>
    <definedName name="risk_cs" localSheetId="29">#REF!</definedName>
    <definedName name="risk_cs">#REF!</definedName>
    <definedName name="risk_et" localSheetId="31">#REF!</definedName>
    <definedName name="risk_et" localSheetId="32">#REF!</definedName>
    <definedName name="risk_et" localSheetId="36">#REF!</definedName>
    <definedName name="risk_et" localSheetId="29">#REF!</definedName>
    <definedName name="risk_et">#REF!</definedName>
    <definedName name="risk_gov" localSheetId="31">#REF!</definedName>
    <definedName name="risk_gov" localSheetId="32">#REF!</definedName>
    <definedName name="risk_gov" localSheetId="36">#REF!</definedName>
    <definedName name="risk_gov" localSheetId="29">#REF!</definedName>
    <definedName name="risk_gov">#REF!</definedName>
    <definedName name="risk_hra" localSheetId="31">#REF!</definedName>
    <definedName name="risk_hra" localSheetId="32">#REF!</definedName>
    <definedName name="risk_hra" localSheetId="36">#REF!</definedName>
    <definedName name="risk_hra" localSheetId="29">#REF!</definedName>
    <definedName name="risk_hra">#REF!</definedName>
    <definedName name="risk_hsg" localSheetId="31">#REF!</definedName>
    <definedName name="risk_hsg" localSheetId="32">#REF!</definedName>
    <definedName name="risk_hsg" localSheetId="36">#REF!</definedName>
    <definedName name="risk_hsg" localSheetId="29">#REF!</definedName>
    <definedName name="risk_hsg">#REF!</definedName>
    <definedName name="risk_pep" localSheetId="31">#REF!</definedName>
    <definedName name="risk_pep" localSheetId="32">#REF!</definedName>
    <definedName name="risk_pep" localSheetId="36">#REF!</definedName>
    <definedName name="risk_pep" localSheetId="29">#REF!</definedName>
    <definedName name="risk_pep">#REF!</definedName>
    <definedName name="risk_r" localSheetId="31">#REF!</definedName>
    <definedName name="risk_r" localSheetId="32">#REF!</definedName>
    <definedName name="risk_r" localSheetId="36">#REF!</definedName>
    <definedName name="risk_r" localSheetId="29">#REF!</definedName>
    <definedName name="risk_r">#REF!</definedName>
    <definedName name="risk_sd" localSheetId="31">#REF!</definedName>
    <definedName name="risk_sd" localSheetId="32">#REF!</definedName>
    <definedName name="risk_sd" localSheetId="36">#REF!</definedName>
    <definedName name="risk_sd" localSheetId="29">#REF!</definedName>
    <definedName name="risk_sd">#REF!</definedName>
    <definedName name="risk_speg" localSheetId="31">#REF!</definedName>
    <definedName name="risk_speg" localSheetId="32">#REF!</definedName>
    <definedName name="risk_speg" localSheetId="36">#REF!</definedName>
    <definedName name="risk_speg" localSheetId="29">#REF!</definedName>
    <definedName name="risk_speg">#REF!</definedName>
    <definedName name="RorTot_2" localSheetId="31">#REF!</definedName>
    <definedName name="RorTot_2" localSheetId="32">#REF!</definedName>
    <definedName name="RorTot_2" localSheetId="36">#REF!</definedName>
    <definedName name="RorTot_2" localSheetId="29">#REF!</definedName>
    <definedName name="RorTot_2">#REF!</definedName>
    <definedName name="RorTot1" localSheetId="31">#REF!</definedName>
    <definedName name="RorTot1" localSheetId="32">#REF!</definedName>
    <definedName name="RorTot1" localSheetId="36">#REF!</definedName>
    <definedName name="RorTot1" localSheetId="29">#REF!</definedName>
    <definedName name="RorTot1">#REF!</definedName>
    <definedName name="rownames" localSheetId="31">#REF!</definedName>
    <definedName name="rownames" localSheetId="32">#REF!</definedName>
    <definedName name="rownames" localSheetId="36">#REF!</definedName>
    <definedName name="rownames" localSheetId="29">#REF!</definedName>
    <definedName name="rownames">#REF!</definedName>
    <definedName name="RowTot" localSheetId="31">#REF!</definedName>
    <definedName name="RowTot" localSheetId="32">#REF!</definedName>
    <definedName name="RowTot" localSheetId="36">#REF!</definedName>
    <definedName name="RowTot" localSheetId="29">#REF!</definedName>
    <definedName name="RowTot">#REF!</definedName>
    <definedName name="RowTot_1" localSheetId="31">#REF!</definedName>
    <definedName name="RowTot_1" localSheetId="32">#REF!</definedName>
    <definedName name="RowTot_1" localSheetId="36">#REF!</definedName>
    <definedName name="RowTot_1" localSheetId="29">#REF!</definedName>
    <definedName name="RowTot_1">#REF!</definedName>
    <definedName name="RowTot_16" localSheetId="31">#REF!</definedName>
    <definedName name="RowTot_16" localSheetId="32">#REF!</definedName>
    <definedName name="RowTot_16" localSheetId="36">#REF!</definedName>
    <definedName name="RowTot_16" localSheetId="29">#REF!</definedName>
    <definedName name="RowTot_16">#REF!</definedName>
    <definedName name="RowTot_17" localSheetId="31">#REF!</definedName>
    <definedName name="RowTot_17" localSheetId="32">#REF!</definedName>
    <definedName name="RowTot_17" localSheetId="36">#REF!</definedName>
    <definedName name="RowTot_17" localSheetId="29">#REF!</definedName>
    <definedName name="RowTot_17">#REF!</definedName>
    <definedName name="RowTot_2" localSheetId="31">#REF!</definedName>
    <definedName name="RowTot_2" localSheetId="32">#REF!</definedName>
    <definedName name="RowTot_2" localSheetId="36">#REF!</definedName>
    <definedName name="RowTot_2" localSheetId="29">#REF!</definedName>
    <definedName name="RowTot_2">#REF!</definedName>
    <definedName name="RowTot_3" localSheetId="31">#REF!</definedName>
    <definedName name="RowTot_3" localSheetId="32">#REF!</definedName>
    <definedName name="RowTot_3" localSheetId="36">#REF!</definedName>
    <definedName name="RowTot_3" localSheetId="29">#REF!</definedName>
    <definedName name="RowTot_3">#REF!</definedName>
    <definedName name="RowTot_4" localSheetId="31">#REF!</definedName>
    <definedName name="RowTot_4" localSheetId="32">#REF!</definedName>
    <definedName name="RowTot_4" localSheetId="36">#REF!</definedName>
    <definedName name="RowTot_4" localSheetId="29">#REF!</definedName>
    <definedName name="RowTot_4">#REF!</definedName>
    <definedName name="RowTot_5" localSheetId="31">#REF!</definedName>
    <definedName name="RowTot_5" localSheetId="32">#REF!</definedName>
    <definedName name="RowTot_5" localSheetId="36">#REF!</definedName>
    <definedName name="RowTot_5" localSheetId="29">#REF!</definedName>
    <definedName name="RowTot_5">#REF!</definedName>
    <definedName name="RowTot_6" localSheetId="31">#REF!</definedName>
    <definedName name="RowTot_6" localSheetId="32">#REF!</definedName>
    <definedName name="RowTot_6" localSheetId="36">#REF!</definedName>
    <definedName name="RowTot_6" localSheetId="29">#REF!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1">#REF!</definedName>
    <definedName name="Scale_factor" localSheetId="32">#REF!</definedName>
    <definedName name="Scale_factor" localSheetId="36">#REF!</definedName>
    <definedName name="Scale_factor" localSheetId="29">#REF!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1">#REF!</definedName>
    <definedName name="school_Note" localSheetId="32">#REF!</definedName>
    <definedName name="school_Note" localSheetId="36">#REF!</definedName>
    <definedName name="school_Note" localSheetId="29">#REF!</definedName>
    <definedName name="school_Note">#REF!</definedName>
    <definedName name="SCHOOL_TRANSPORT" localSheetId="31">#REF!</definedName>
    <definedName name="SCHOOL_TRANSPORT" localSheetId="32">#REF!</definedName>
    <definedName name="SCHOOL_TRANSPORT" localSheetId="36">#REF!</definedName>
    <definedName name="SCHOOL_TRANSPORT" localSheetId="29">#REF!</definedName>
    <definedName name="SCHOOL_TRANSPORT">#REF!</definedName>
    <definedName name="School_URN_ChartData" localSheetId="31">#REF!</definedName>
    <definedName name="School_URN_ChartData" localSheetId="32">#REF!</definedName>
    <definedName name="School_URN_ChartData" localSheetId="36">#REF!</definedName>
    <definedName name="School_URN_ChartData" localSheetId="29">#REF!</definedName>
    <definedName name="School_URN_ChartData">#REF!</definedName>
    <definedName name="School_URN_DD" localSheetId="31">'[20]G) De Delegation'!#REF!</definedName>
    <definedName name="School_URN_DD" localSheetId="32">'[20]G) De Delegation'!#REF!</definedName>
    <definedName name="School_URN_DD" localSheetId="36">'[20]G) De Delegation'!#REF!</definedName>
    <definedName name="School_URN_DD" localSheetId="29">'[20]G) De Delegation'!#REF!</definedName>
    <definedName name="School_URN_DD">'[20]G) De Delegation'!#REF!</definedName>
    <definedName name="School_URN_Factors">[21]Factors!$A$3:$A$109</definedName>
    <definedName name="School_URN_Input" localSheetId="31">#REF!</definedName>
    <definedName name="School_URN_Input" localSheetId="32">#REF!</definedName>
    <definedName name="School_URN_Input" localSheetId="36">#REF!</definedName>
    <definedName name="School_URN_Input" localSheetId="29">#REF!</definedName>
    <definedName name="School_URN_Input">#REF!</definedName>
    <definedName name="School_URN_NDShare" localSheetId="31">'[20]F) New Delegation Control'!#REF!</definedName>
    <definedName name="School_URN_NDShare" localSheetId="32">'[20]F) New Delegation Control'!#REF!</definedName>
    <definedName name="School_URN_NDShare" localSheetId="36">'[20]F) New Delegation Control'!#REF!</definedName>
    <definedName name="School_URN_NDShare" localSheetId="29">'[20]F)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1">#REF!</definedName>
    <definedName name="Schools" localSheetId="32">#REF!</definedName>
    <definedName name="Schools" localSheetId="36">#REF!</definedName>
    <definedName name="Schools" localSheetId="29">#REF!</definedName>
    <definedName name="Schools">#REF!</definedName>
    <definedName name="Schoolsblock">[29]Schools!$C$11:$AZ$22</definedName>
    <definedName name="SchRow_Tot" localSheetId="31">#REF!</definedName>
    <definedName name="SchRow_Tot" localSheetId="32">#REF!</definedName>
    <definedName name="SchRow_Tot" localSheetId="36">#REF!</definedName>
    <definedName name="SchRow_Tot" localSheetId="29">#REF!</definedName>
    <definedName name="SchRow_Tot">#REF!</definedName>
    <definedName name="SchRowTot" localSheetId="31">#REF!</definedName>
    <definedName name="SchRowTot" localSheetId="32">#REF!</definedName>
    <definedName name="SchRowTot" localSheetId="36">#REF!</definedName>
    <definedName name="SchRowTot" localSheetId="29">#REF!</definedName>
    <definedName name="SchRowTot">#REF!</definedName>
    <definedName name="SchTypeList">[47]CodeSet!$C$1:$C$10</definedName>
    <definedName name="sd_e" localSheetId="31">#REF!</definedName>
    <definedName name="sd_e" localSheetId="32">#REF!</definedName>
    <definedName name="sd_e" localSheetId="36">#REF!</definedName>
    <definedName name="sd_e" localSheetId="29">#REF!</definedName>
    <definedName name="sd_e">#REF!</definedName>
    <definedName name="sd_fye" localSheetId="31">#REF!</definedName>
    <definedName name="sd_fye" localSheetId="32">#REF!</definedName>
    <definedName name="sd_fye" localSheetId="36">#REF!</definedName>
    <definedName name="sd_fye" localSheetId="29">#REF!</definedName>
    <definedName name="sd_fye">#REF!</definedName>
    <definedName name="sd_p" localSheetId="31">#REF!</definedName>
    <definedName name="sd_p" localSheetId="32">#REF!</definedName>
    <definedName name="sd_p" localSheetId="36">#REF!</definedName>
    <definedName name="sd_p" localSheetId="29">#REF!</definedName>
    <definedName name="sd_p">#REF!</definedName>
    <definedName name="sd_r" localSheetId="31">#REF!</definedName>
    <definedName name="sd_r" localSheetId="32">#REF!</definedName>
    <definedName name="sd_r" localSheetId="36">#REF!</definedName>
    <definedName name="sd_r" localSheetId="29">#REF!</definedName>
    <definedName name="sd_r">#REF!</definedName>
    <definedName name="sd_ri" localSheetId="31">#REF!</definedName>
    <definedName name="sd_ri" localSheetId="32">#REF!</definedName>
    <definedName name="sd_ri" localSheetId="36">#REF!</definedName>
    <definedName name="sd_ri" localSheetId="29">#REF!</definedName>
    <definedName name="sd_ri">#REF!</definedName>
    <definedName name="sdfye" localSheetId="31">#REF!</definedName>
    <definedName name="sdfye" localSheetId="32">#REF!</definedName>
    <definedName name="sdfye" localSheetId="36">#REF!</definedName>
    <definedName name="sdfye" localSheetId="29">#REF!</definedName>
    <definedName name="sdfye">#REF!</definedName>
    <definedName name="sec.average.sal" localSheetId="31">'[13]Inputs for SWGE Forecasting'!#REF!</definedName>
    <definedName name="sec.average.sal" localSheetId="32">'[13]Inputs for SWGE Forecasting'!#REF!</definedName>
    <definedName name="sec.average.sal" localSheetId="36">'[13]Inputs for SWGE Forecasting'!#REF!</definedName>
    <definedName name="sec.average.sal" localSheetId="29">'[13]Inputs for SWGE Forecasting'!#REF!</definedName>
    <definedName name="sec.average.sal">'[13]Inputs for SWGE Forecasting'!#REF!</definedName>
    <definedName name="sec.enhancement" localSheetId="31">'[13]Inputs for SWGE Forecasting'!#REF!</definedName>
    <definedName name="sec.enhancement" localSheetId="32">'[13]Inputs for SWGE Forecasting'!#REF!</definedName>
    <definedName name="sec.enhancement" localSheetId="36">'[13]Inputs for SWGE Forecasting'!#REF!</definedName>
    <definedName name="sec.enhancement" localSheetId="29">'[13]Inputs for SWGE Forecasting'!#REF!</definedName>
    <definedName name="sec.enhancement">'[13]Inputs for SWGE Forecasting'!#REF!</definedName>
    <definedName name="sec.entitlement" localSheetId="31">'[13]Inputs for SWGE Forecasting'!#REF!</definedName>
    <definedName name="sec.entitlement" localSheetId="32">'[13]Inputs for SWGE Forecasting'!#REF!</definedName>
    <definedName name="sec.entitlement" localSheetId="36">'[13]Inputs for SWGE Forecasting'!#REF!</definedName>
    <definedName name="sec.entitlement" localSheetId="29">'[13]Inputs for SWGE Forecasting'!#REF!</definedName>
    <definedName name="sec.entitlement">'[13]Inputs for SWGE Forecasting'!#REF!</definedName>
    <definedName name="sec.mortality" localSheetId="31">'[13]Inputs for SWGE Forecasting'!#REF!</definedName>
    <definedName name="sec.mortality" localSheetId="32">'[13]Inputs for SWGE Forecasting'!#REF!</definedName>
    <definedName name="sec.mortality" localSheetId="36">'[13]Inputs for SWGE Forecasting'!#REF!</definedName>
    <definedName name="sec.mortality" localSheetId="29">'[13]Inputs for SWGE Forecasting'!#REF!</definedName>
    <definedName name="sec.mortality">'[13]Inputs for SWGE Forecasting'!#REF!</definedName>
    <definedName name="sec.other.nonpay" localSheetId="31">#REF!</definedName>
    <definedName name="sec.other.nonpay" localSheetId="32">#REF!</definedName>
    <definedName name="sec.other.nonpay" localSheetId="36">#REF!</definedName>
    <definedName name="sec.other.nonpay" localSheetId="29">#REF!</definedName>
    <definedName name="sec.other.nonpay">#REF!</definedName>
    <definedName name="SEC.PRC" localSheetId="31">'[12]Inputs for SWGE Forecasting'!#REF!</definedName>
    <definedName name="SEC.PRC" localSheetId="32">'[12]Inputs for SWGE Forecasting'!#REF!</definedName>
    <definedName name="SEC.PRC" localSheetId="36">'[12]Inputs for SWGE Forecasting'!#REF!</definedName>
    <definedName name="SEC.PRC" localSheetId="29">'[12]Inputs for SWGE Forecasting'!#REF!</definedName>
    <definedName name="SEC.PRC">'[12]Inputs for SWGE Forecasting'!#REF!</definedName>
    <definedName name="sec.prc.nos" localSheetId="31">'[13]Inputs for SWGE Forecasting'!#REF!</definedName>
    <definedName name="sec.prc.nos" localSheetId="32">'[13]Inputs for SWGE Forecasting'!#REF!</definedName>
    <definedName name="sec.prc.nos" localSheetId="36">'[13]Inputs for SWGE Forecasting'!#REF!</definedName>
    <definedName name="sec.prc.nos" localSheetId="29">'[13]Inputs for SWGE Forecasting'!#REF!</definedName>
    <definedName name="sec.prc.nos">'[13]Inputs for SWGE Forecasting'!#REF!</definedName>
    <definedName name="sec.redundancy" localSheetId="31">'[13]Inputs for SWGE Forecasting'!#REF!</definedName>
    <definedName name="sec.redundancy" localSheetId="32">'[13]Inputs for SWGE Forecasting'!#REF!</definedName>
    <definedName name="sec.redundancy" localSheetId="36">'[13]Inputs for SWGE Forecasting'!#REF!</definedName>
    <definedName name="sec.redundancy" localSheetId="29">'[13]Inputs for SWGE Forecasting'!#REF!</definedName>
    <definedName name="sec.redundancy">'[13]Inputs for SWGE Forecasting'!#REF!</definedName>
    <definedName name="sec.sect.adj" localSheetId="31">'[12]Inputs for SWGE Forecasting'!#REF!</definedName>
    <definedName name="sec.sect.adj" localSheetId="32">'[12]Inputs for SWGE Forecasting'!#REF!</definedName>
    <definedName name="sec.sect.adj" localSheetId="36">'[12]Inputs for SWGE Forecasting'!#REF!</definedName>
    <definedName name="sec.sect.adj" localSheetId="29">'[12]Inputs for SWGE Forecasting'!#REF!</definedName>
    <definedName name="sec.sect.adj">'[12]Inputs for SWGE Forecasting'!#REF!</definedName>
    <definedName name="sec.total.retirees" localSheetId="31">'[13]Inputs for SWGE Forecasting'!#REF!</definedName>
    <definedName name="sec.total.retirees" localSheetId="32">'[13]Inputs for SWGE Forecasting'!#REF!</definedName>
    <definedName name="sec.total.retirees" localSheetId="36">'[13]Inputs for SWGE Forecasting'!#REF!</definedName>
    <definedName name="sec.total.retirees" localSheetId="29">'[13]Inputs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1">#REF!</definedName>
    <definedName name="sec_rows" localSheetId="32">#REF!</definedName>
    <definedName name="sec_rows" localSheetId="36">#REF!</definedName>
    <definedName name="sec_rows" localSheetId="29">#REF!</definedName>
    <definedName name="sec_rows">#REF!</definedName>
    <definedName name="second.fees.cost" localSheetId="31">#REF!</definedName>
    <definedName name="second.fees.cost" localSheetId="32">#REF!</definedName>
    <definedName name="second.fees.cost" localSheetId="36">#REF!</definedName>
    <definedName name="second.fees.cost" localSheetId="29">#REF!</definedName>
    <definedName name="second.fees.cost">#REF!</definedName>
    <definedName name="second.subtotal" localSheetId="31">#REF!</definedName>
    <definedName name="second.subtotal" localSheetId="32">#REF!</definedName>
    <definedName name="second.subtotal" localSheetId="36">#REF!</definedName>
    <definedName name="second.subtotal" localSheetId="29">#REF!</definedName>
    <definedName name="second.subtotal">#REF!</definedName>
    <definedName name="secondary" localSheetId="31">#REF!,#REF!,#REF!</definedName>
    <definedName name="secondary" localSheetId="32">#REF!,#REF!,#REF!</definedName>
    <definedName name="secondary" localSheetId="36">#REF!,#REF!,#REF!</definedName>
    <definedName name="secondary" localSheetId="29">#REF!,#REF!,#REF!</definedName>
    <definedName name="secondary">#REF!,#REF!,#REF!</definedName>
    <definedName name="secondary.prc.costs" localSheetId="31">'[13]PRC Repricing Factor'!#REF!</definedName>
    <definedName name="secondary.prc.costs" localSheetId="32">'[13]PRC Repricing Factor'!#REF!</definedName>
    <definedName name="secondary.prc.costs" localSheetId="36">'[13]PRC Repricing Factor'!#REF!</definedName>
    <definedName name="secondary.prc.costs" localSheetId="29">'[13]PRC Repricing Factor'!#REF!</definedName>
    <definedName name="secondary.prc.costs">'[13]PRC Repricing Factor'!#REF!</definedName>
    <definedName name="secondary.prc.index" localSheetId="31">'[13]PRC Repricing Factor'!#REF!</definedName>
    <definedName name="secondary.prc.index" localSheetId="32">'[13]PRC Repricing Factor'!#REF!</definedName>
    <definedName name="secondary.prc.index" localSheetId="36">'[13]PRC Repricing Factor'!#REF!</definedName>
    <definedName name="secondary.prc.index" localSheetId="29">'[13]PRC Repricing Factor'!#REF!</definedName>
    <definedName name="secondary.prc.index">'[13]PRC Repricing Factor'!#REF!</definedName>
    <definedName name="Secondary_Lump_Sum">[8]Proforma!$H$37</definedName>
    <definedName name="Secondary_new" localSheetId="31">#REF!</definedName>
    <definedName name="Secondary_new" localSheetId="32">#REF!</definedName>
    <definedName name="Secondary_new" localSheetId="36">#REF!</definedName>
    <definedName name="Secondary_new" localSheetId="29">#REF!</definedName>
    <definedName name="Secondary_new">#REF!</definedName>
    <definedName name="SEN_CC_Table">[46]Coding!$A$4:$B$17</definedName>
    <definedName name="sep" localSheetId="31">[15]TRANS!#REF!</definedName>
    <definedName name="sep" localSheetId="32">[15]TRANS!#REF!</definedName>
    <definedName name="sep" localSheetId="36">[15]TRANS!#REF!</definedName>
    <definedName name="sep" localSheetId="29">[15]TRANS!#REF!</definedName>
    <definedName name="sep">[15]TRANS!#REF!</definedName>
    <definedName name="September" localSheetId="31">[15]TRANS!#REF!</definedName>
    <definedName name="September" localSheetId="32">[15]TRANS!#REF!</definedName>
    <definedName name="September" localSheetId="36">[15]TRANS!#REF!</definedName>
    <definedName name="September" localSheetId="29">[15]TRANS!#REF!</definedName>
    <definedName name="September">[15]TRANS!#REF!</definedName>
    <definedName name="Setting" localSheetId="31">#REF!</definedName>
    <definedName name="Setting" localSheetId="32">#REF!</definedName>
    <definedName name="Setting" localSheetId="36">#REF!</definedName>
    <definedName name="Setting" localSheetId="29">#REF!</definedName>
    <definedName name="Setting">#REF!</definedName>
    <definedName name="Settings" localSheetId="31">#REF!</definedName>
    <definedName name="Settings" localSheetId="32">#REF!</definedName>
    <definedName name="Settings" localSheetId="36">#REF!</definedName>
    <definedName name="Settings" localSheetId="29">#REF!</definedName>
    <definedName name="Settings">#REF!</definedName>
    <definedName name="sheet" localSheetId="31">#REF!</definedName>
    <definedName name="sheet" localSheetId="32">#REF!</definedName>
    <definedName name="sheet" localSheetId="36">#REF!</definedName>
    <definedName name="sheet" localSheetId="29">#REF!</definedName>
    <definedName name="sheet">#REF!</definedName>
    <definedName name="Sixth_Form_Total">'[8]New ISB'!$AI$5</definedName>
    <definedName name="SIXTHFORM" localSheetId="31">#REF!</definedName>
    <definedName name="SIXTHFORM" localSheetId="32">#REF!</definedName>
    <definedName name="SIXTHFORM" localSheetId="36">#REF!</definedName>
    <definedName name="SIXTHFORM" localSheetId="29">#REF!</definedName>
    <definedName name="SIXTHFORM">#REF!</definedName>
    <definedName name="SLASC" localSheetId="31">#REF!</definedName>
    <definedName name="SLASC" localSheetId="32">#REF!</definedName>
    <definedName name="SLASC" localSheetId="36">#REF!</definedName>
    <definedName name="SLASC" localSheetId="29">#REF!</definedName>
    <definedName name="SLASC">#REF!</definedName>
    <definedName name="SLCN_Alt">[22]Classifications!$O$30</definedName>
    <definedName name="SLD_Alt">[22]Classifications!$O$21</definedName>
    <definedName name="SMDTot" localSheetId="31">#REF!</definedName>
    <definedName name="SMDTot" localSheetId="32">#REF!</definedName>
    <definedName name="SMDTot" localSheetId="36">#REF!</definedName>
    <definedName name="SMDTot" localSheetId="29">#REF!</definedName>
    <definedName name="SMDTot">#REF!</definedName>
    <definedName name="smrow" localSheetId="31">#REF!</definedName>
    <definedName name="smrow" localSheetId="32">#REF!</definedName>
    <definedName name="smrow" localSheetId="36">#REF!</definedName>
    <definedName name="smrow" localSheetId="29">#REF!</definedName>
    <definedName name="smrow">#REF!</definedName>
    <definedName name="SP_Rows" localSheetId="31">#REF!</definedName>
    <definedName name="SP_Rows" localSheetId="32">#REF!</definedName>
    <definedName name="SP_Rows" localSheetId="36">#REF!</definedName>
    <definedName name="SP_Rows" localSheetId="29">#REF!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1">[26]UnitValues!#REF!</definedName>
    <definedName name="Sparsity_Scaled" localSheetId="32">[26]UnitValues!#REF!</definedName>
    <definedName name="Sparsity_Scaled" localSheetId="36">[26]UnitValues!#REF!</definedName>
    <definedName name="Sparsity_Scaled" localSheetId="29">[26]UnitValues!#REF!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1">#REF!</definedName>
    <definedName name="spe_rows" localSheetId="32">#REF!</definedName>
    <definedName name="spe_rows" localSheetId="36">#REF!</definedName>
    <definedName name="spe_rows" localSheetId="29">#REF!</definedName>
    <definedName name="spe_rows">#REF!</definedName>
    <definedName name="spec.average.sal" localSheetId="31">'[13]Inputs for SWGE Forecasting'!#REF!</definedName>
    <definedName name="spec.average.sal" localSheetId="32">'[13]Inputs for SWGE Forecasting'!#REF!</definedName>
    <definedName name="spec.average.sal" localSheetId="36">'[13]Inputs for SWGE Forecasting'!#REF!</definedName>
    <definedName name="spec.average.sal" localSheetId="29">'[13]Inputs for SWGE Forecasting'!#REF!</definedName>
    <definedName name="spec.average.sal">'[13]Inputs for SWGE Forecasting'!#REF!</definedName>
    <definedName name="spec.enhancement" localSheetId="31">'[13]Inputs for SWGE Forecasting'!#REF!</definedName>
    <definedName name="spec.enhancement" localSheetId="32">'[13]Inputs for SWGE Forecasting'!#REF!</definedName>
    <definedName name="spec.enhancement" localSheetId="36">'[13]Inputs for SWGE Forecasting'!#REF!</definedName>
    <definedName name="spec.enhancement" localSheetId="29">'[13]Inputs for SWGE Forecasting'!#REF!</definedName>
    <definedName name="spec.enhancement">'[13]Inputs for SWGE Forecasting'!#REF!</definedName>
    <definedName name="spec.entitlement" localSheetId="31">'[13]Inputs for SWGE Forecasting'!#REF!</definedName>
    <definedName name="spec.entitlement" localSheetId="32">'[13]Inputs for SWGE Forecasting'!#REF!</definedName>
    <definedName name="spec.entitlement" localSheetId="36">'[13]Inputs for SWGE Forecasting'!#REF!</definedName>
    <definedName name="spec.entitlement" localSheetId="29">'[13]Inputs for SWGE Forecasting'!#REF!</definedName>
    <definedName name="spec.entitlement">'[13]Inputs for SWGE Forecasting'!#REF!</definedName>
    <definedName name="spec.mortality" localSheetId="31">'[13]Inputs for SWGE Forecasting'!#REF!</definedName>
    <definedName name="spec.mortality" localSheetId="32">'[13]Inputs for SWGE Forecasting'!#REF!</definedName>
    <definedName name="spec.mortality" localSheetId="36">'[13]Inputs for SWGE Forecasting'!#REF!</definedName>
    <definedName name="spec.mortality" localSheetId="29">'[13]Inputs for SWGE Forecasting'!#REF!</definedName>
    <definedName name="spec.mortality">'[13]Inputs for SWGE Forecasting'!#REF!</definedName>
    <definedName name="spec.prc.nos" localSheetId="31">'[13]Inputs for SWGE Forecasting'!#REF!</definedName>
    <definedName name="spec.prc.nos" localSheetId="32">'[13]Inputs for SWGE Forecasting'!#REF!</definedName>
    <definedName name="spec.prc.nos" localSheetId="36">'[13]Inputs for SWGE Forecasting'!#REF!</definedName>
    <definedName name="spec.prc.nos" localSheetId="29">'[13]Inputs for SWGE Forecasting'!#REF!</definedName>
    <definedName name="spec.prc.nos">'[13]Inputs for SWGE Forecasting'!#REF!</definedName>
    <definedName name="spec.redundancy" localSheetId="31">'[13]Inputs for SWGE Forecasting'!#REF!</definedName>
    <definedName name="spec.redundancy" localSheetId="32">'[13]Inputs for SWGE Forecasting'!#REF!</definedName>
    <definedName name="spec.redundancy" localSheetId="36">'[13]Inputs for SWGE Forecasting'!#REF!</definedName>
    <definedName name="spec.redundancy" localSheetId="29">'[13]Inputs for SWGE Forecasting'!#REF!</definedName>
    <definedName name="spec.redundancy">'[13]Inputs for SWGE Forecasting'!#REF!</definedName>
    <definedName name="spec.sect.adj" localSheetId="31">'[12]Inputs for SWGE Forecasting'!#REF!</definedName>
    <definedName name="spec.sect.adj" localSheetId="32">'[12]Inputs for SWGE Forecasting'!#REF!</definedName>
    <definedName name="spec.sect.adj" localSheetId="36">'[12]Inputs for SWGE Forecasting'!#REF!</definedName>
    <definedName name="spec.sect.adj" localSheetId="29">'[12]Inputs for SWGE Forecasting'!#REF!</definedName>
    <definedName name="spec.sect.adj">'[12]Inputs for SWGE Forecasting'!#REF!</definedName>
    <definedName name="spec.total.retirees" localSheetId="31">'[13]Inputs for SWGE Forecasting'!#REF!</definedName>
    <definedName name="spec.total.retirees" localSheetId="32">'[13]Inputs for SWGE Forecasting'!#REF!</definedName>
    <definedName name="spec.total.retirees" localSheetId="36">'[13]Inputs for SWGE Forecasting'!#REF!</definedName>
    <definedName name="spec.total.retirees" localSheetId="29">'[13]Inputs for SWGE Forecasting'!#REF!</definedName>
    <definedName name="spec.total.retirees">'[13]Inputs for SWGE Forecasting'!#REF!</definedName>
    <definedName name="spechide" localSheetId="31">#REF!</definedName>
    <definedName name="spechide" localSheetId="32">#REF!</definedName>
    <definedName name="spechide" localSheetId="36">#REF!</definedName>
    <definedName name="spechide" localSheetId="29">#REF!</definedName>
    <definedName name="spechide">#REF!</definedName>
    <definedName name="special" localSheetId="31">#REF!,#REF!</definedName>
    <definedName name="special" localSheetId="32">#REF!,#REF!</definedName>
    <definedName name="special" localSheetId="36">#REF!,#REF!</definedName>
    <definedName name="special" localSheetId="29">#REF!,#REF!</definedName>
    <definedName name="special">#REF!,#REF!</definedName>
    <definedName name="special.fees.cost" localSheetId="31">#REF!</definedName>
    <definedName name="special.fees.cost" localSheetId="32">#REF!</definedName>
    <definedName name="special.fees.cost" localSheetId="36">#REF!</definedName>
    <definedName name="special.fees.cost" localSheetId="29">#REF!</definedName>
    <definedName name="special.fees.cost">#REF!</definedName>
    <definedName name="special.income.tot" localSheetId="31">#REF!</definedName>
    <definedName name="special.income.tot" localSheetId="32">#REF!</definedName>
    <definedName name="special.income.tot" localSheetId="36">#REF!</definedName>
    <definedName name="special.income.tot" localSheetId="29">#REF!</definedName>
    <definedName name="special.income.tot">#REF!</definedName>
    <definedName name="special.net.expend" localSheetId="31">#REF!</definedName>
    <definedName name="special.net.expend" localSheetId="32">#REF!</definedName>
    <definedName name="special.net.expend" localSheetId="36">#REF!</definedName>
    <definedName name="special.net.expend" localSheetId="29">#REF!</definedName>
    <definedName name="special.net.expend">#REF!</definedName>
    <definedName name="special.other.nonpay" localSheetId="31">#REF!</definedName>
    <definedName name="special.other.nonpay" localSheetId="32">#REF!</definedName>
    <definedName name="special.other.nonpay" localSheetId="36">#REF!</definedName>
    <definedName name="special.other.nonpay" localSheetId="29">#REF!</definedName>
    <definedName name="special.other.nonpay">#REF!</definedName>
    <definedName name="special.prc.costs" localSheetId="31">'[13]PRC Repricing Factor'!#REF!</definedName>
    <definedName name="special.prc.costs" localSheetId="32">'[13]PRC Repricing Factor'!#REF!</definedName>
    <definedName name="special.prc.costs" localSheetId="36">'[13]PRC Repricing Factor'!#REF!</definedName>
    <definedName name="special.prc.costs" localSheetId="29">'[13]PRC Repricing Factor'!#REF!</definedName>
    <definedName name="special.prc.costs">'[13]PRC Repricing Factor'!#REF!</definedName>
    <definedName name="special.prc.index" localSheetId="31">'[13]PRC Repricing Factor'!#REF!</definedName>
    <definedName name="special.prc.index" localSheetId="32">'[13]PRC Repricing Factor'!#REF!</definedName>
    <definedName name="special.prc.index" localSheetId="36">'[13]PRC Repricing Factor'!#REF!</definedName>
    <definedName name="special.prc.index" localSheetId="29">'[13]PRC Repricing Factor'!#REF!</definedName>
    <definedName name="special.prc.index">'[13]PRC Repricing Factor'!#REF!</definedName>
    <definedName name="special.subtotal" localSheetId="31">#REF!</definedName>
    <definedName name="special.subtotal" localSheetId="32">#REF!</definedName>
    <definedName name="special.subtotal" localSheetId="36">#REF!</definedName>
    <definedName name="special.subtotal" localSheetId="29">#REF!</definedName>
    <definedName name="special.subtotal">#REF!</definedName>
    <definedName name="SPECIAL_FACTOR" localSheetId="31">'[12]Statemented Adjustment Factor '!#REF!</definedName>
    <definedName name="SPECIAL_FACTOR" localSheetId="32">'[12]Statemented Adjustment Factor '!#REF!</definedName>
    <definedName name="SPECIAL_FACTOR" localSheetId="36">'[12]Statemented Adjustment Factor '!#REF!</definedName>
    <definedName name="SPECIAL_FACTOR" localSheetId="29">'[12]Statemented Adjustment Factor '!#REF!</definedName>
    <definedName name="SPECIAL_FACTOR">'[12]Statemented Adjustment Factor '!#REF!</definedName>
    <definedName name="speg_e" localSheetId="31">#REF!</definedName>
    <definedName name="speg_e" localSheetId="32">#REF!</definedName>
    <definedName name="speg_e" localSheetId="36">#REF!</definedName>
    <definedName name="speg_e" localSheetId="29">#REF!</definedName>
    <definedName name="speg_e">#REF!</definedName>
    <definedName name="speg_fye" localSheetId="31">#REF!</definedName>
    <definedName name="speg_fye" localSheetId="32">#REF!</definedName>
    <definedName name="speg_fye" localSheetId="36">#REF!</definedName>
    <definedName name="speg_fye" localSheetId="29">#REF!</definedName>
    <definedName name="speg_fye">#REF!</definedName>
    <definedName name="speg_p" localSheetId="31">#REF!</definedName>
    <definedName name="speg_p" localSheetId="32">#REF!</definedName>
    <definedName name="speg_p" localSheetId="36">#REF!</definedName>
    <definedName name="speg_p" localSheetId="29">#REF!</definedName>
    <definedName name="speg_p">#REF!</definedName>
    <definedName name="speg_r" localSheetId="31">#REF!</definedName>
    <definedName name="speg_r" localSheetId="32">#REF!</definedName>
    <definedName name="speg_r" localSheetId="36">#REF!</definedName>
    <definedName name="speg_r" localSheetId="29">#REF!</definedName>
    <definedName name="speg_r">#REF!</definedName>
    <definedName name="speg_ri" localSheetId="31">#REF!</definedName>
    <definedName name="speg_ri" localSheetId="32">#REF!</definedName>
    <definedName name="speg_ri" localSheetId="36">#REF!</definedName>
    <definedName name="speg_ri" localSheetId="29">#REF!</definedName>
    <definedName name="speg_ri">#REF!</definedName>
    <definedName name="SpLD_Alt">[22]Classifications!$O$19</definedName>
    <definedName name="Split_Sites_Total">'[8]New ISB'!$AF$5</definedName>
    <definedName name="Spring_term_EFA_prop">[25]Policy_decisions!$I$4</definedName>
    <definedName name="SProw" localSheetId="31">#REF!</definedName>
    <definedName name="SProw" localSheetId="32">#REF!</definedName>
    <definedName name="SProw" localSheetId="36">#REF!</definedName>
    <definedName name="SProw" localSheetId="29">#REF!</definedName>
    <definedName name="SProw">#REF!</definedName>
    <definedName name="SPSS" localSheetId="31">#REF!</definedName>
    <definedName name="SPSS" localSheetId="32">#REF!</definedName>
    <definedName name="SPSS" localSheetId="36">#REF!</definedName>
    <definedName name="SPSS" localSheetId="29">#REF!</definedName>
    <definedName name="SPSS">#REF!</definedName>
    <definedName name="Srow" localSheetId="31">#REF!</definedName>
    <definedName name="Srow" localSheetId="32">#REF!</definedName>
    <definedName name="Srow" localSheetId="36">#REF!</definedName>
    <definedName name="Srow" localSheetId="29">#REF!</definedName>
    <definedName name="Srow">#REF!</definedName>
    <definedName name="SS_OPT">[27]Control!$F$40</definedName>
    <definedName name="SS_Rows" localSheetId="31">#REF!</definedName>
    <definedName name="SS_Rows" localSheetId="32">#REF!</definedName>
    <definedName name="SS_Rows" localSheetId="36">#REF!</definedName>
    <definedName name="SS_Rows" localSheetId="29">#REF!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1">#REF!</definedName>
    <definedName name="Standard" localSheetId="32">#REF!</definedName>
    <definedName name="Standard" localSheetId="36">#REF!</definedName>
    <definedName name="Standard" localSheetId="29">#REF!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1">#REF!</definedName>
    <definedName name="StartCol_7" localSheetId="32">#REF!</definedName>
    <definedName name="StartCol_7" localSheetId="36">#REF!</definedName>
    <definedName name="StartCol_7" localSheetId="29">#REF!</definedName>
    <definedName name="StartCol_7">#REF!</definedName>
    <definedName name="StartCol1" localSheetId="31">#REF!</definedName>
    <definedName name="StartCol1" localSheetId="32">#REF!</definedName>
    <definedName name="StartCol1" localSheetId="36">#REF!</definedName>
    <definedName name="StartCol1" localSheetId="29">#REF!</definedName>
    <definedName name="StartCol1">#REF!</definedName>
    <definedName name="StartCol10" localSheetId="31">#REF!</definedName>
    <definedName name="StartCol10" localSheetId="32">#REF!</definedName>
    <definedName name="StartCol10" localSheetId="36">#REF!</definedName>
    <definedName name="StartCol10" localSheetId="29">#REF!</definedName>
    <definedName name="StartCol10">#REF!</definedName>
    <definedName name="StartCol11" localSheetId="31">#REF!</definedName>
    <definedName name="StartCol11" localSheetId="32">#REF!</definedName>
    <definedName name="StartCol11" localSheetId="36">#REF!</definedName>
    <definedName name="StartCol11" localSheetId="29">#REF!</definedName>
    <definedName name="StartCol11">#REF!</definedName>
    <definedName name="StartCol12" localSheetId="31">#REF!</definedName>
    <definedName name="StartCol12" localSheetId="32">#REF!</definedName>
    <definedName name="StartCol12" localSheetId="36">#REF!</definedName>
    <definedName name="StartCol12" localSheetId="29">#REF!</definedName>
    <definedName name="StartCol12">#REF!</definedName>
    <definedName name="StartCol13" localSheetId="31">#REF!</definedName>
    <definedName name="StartCol13" localSheetId="32">#REF!</definedName>
    <definedName name="StartCol13" localSheetId="36">#REF!</definedName>
    <definedName name="StartCol13" localSheetId="29">#REF!</definedName>
    <definedName name="StartCol13">#REF!</definedName>
    <definedName name="StartCol14" localSheetId="31">#REF!</definedName>
    <definedName name="StartCol14" localSheetId="32">#REF!</definedName>
    <definedName name="StartCol14" localSheetId="36">#REF!</definedName>
    <definedName name="StartCol14" localSheetId="29">#REF!</definedName>
    <definedName name="StartCol14">#REF!</definedName>
    <definedName name="StartCol15" localSheetId="31">#REF!</definedName>
    <definedName name="StartCol15" localSheetId="32">#REF!</definedName>
    <definedName name="StartCol15" localSheetId="36">#REF!</definedName>
    <definedName name="StartCol15" localSheetId="29">#REF!</definedName>
    <definedName name="StartCol15">#REF!</definedName>
    <definedName name="StartCol16" localSheetId="31">#REF!</definedName>
    <definedName name="StartCol16" localSheetId="32">#REF!</definedName>
    <definedName name="StartCol16" localSheetId="36">#REF!</definedName>
    <definedName name="StartCol16" localSheetId="29">#REF!</definedName>
    <definedName name="StartCol16">#REF!</definedName>
    <definedName name="StartCol17" localSheetId="31">#REF!</definedName>
    <definedName name="StartCol17" localSheetId="32">#REF!</definedName>
    <definedName name="StartCol17" localSheetId="36">#REF!</definedName>
    <definedName name="StartCol17" localSheetId="29">#REF!</definedName>
    <definedName name="StartCol17">#REF!</definedName>
    <definedName name="StartCol18" localSheetId="31">#REF!</definedName>
    <definedName name="StartCol18" localSheetId="32">#REF!</definedName>
    <definedName name="StartCol18" localSheetId="36">#REF!</definedName>
    <definedName name="StartCol18" localSheetId="29">#REF!</definedName>
    <definedName name="StartCol18">#REF!</definedName>
    <definedName name="StartCol19" localSheetId="31">#REF!</definedName>
    <definedName name="StartCol19" localSheetId="32">#REF!</definedName>
    <definedName name="StartCol19" localSheetId="36">#REF!</definedName>
    <definedName name="StartCol19" localSheetId="29">#REF!</definedName>
    <definedName name="StartCol19">#REF!</definedName>
    <definedName name="StartCol2" localSheetId="31">#REF!</definedName>
    <definedName name="StartCol2" localSheetId="32">#REF!</definedName>
    <definedName name="StartCol2" localSheetId="36">#REF!</definedName>
    <definedName name="StartCol2" localSheetId="29">#REF!</definedName>
    <definedName name="StartCol2">#REF!</definedName>
    <definedName name="StartCol20" localSheetId="31">#REF!</definedName>
    <definedName name="StartCol20" localSheetId="32">#REF!</definedName>
    <definedName name="StartCol20" localSheetId="36">#REF!</definedName>
    <definedName name="StartCol20" localSheetId="29">#REF!</definedName>
    <definedName name="StartCol20">#REF!</definedName>
    <definedName name="StartCol3" localSheetId="31">#REF!</definedName>
    <definedName name="StartCol3" localSheetId="32">#REF!</definedName>
    <definedName name="StartCol3" localSheetId="36">#REF!</definedName>
    <definedName name="StartCol3" localSheetId="29">#REF!</definedName>
    <definedName name="StartCol3">#REF!</definedName>
    <definedName name="StartCol4" localSheetId="31">#REF!</definedName>
    <definedName name="StartCol4" localSheetId="32">#REF!</definedName>
    <definedName name="StartCol4" localSheetId="36">#REF!</definedName>
    <definedName name="StartCol4" localSheetId="29">#REF!</definedName>
    <definedName name="StartCol4">#REF!</definedName>
    <definedName name="StartCol5" localSheetId="31">#REF!</definedName>
    <definedName name="StartCol5" localSheetId="32">#REF!</definedName>
    <definedName name="StartCol5" localSheetId="36">#REF!</definedName>
    <definedName name="StartCol5" localSheetId="29">#REF!</definedName>
    <definedName name="StartCol5">#REF!</definedName>
    <definedName name="StartCol6" localSheetId="31">#REF!</definedName>
    <definedName name="StartCol6" localSheetId="32">#REF!</definedName>
    <definedName name="StartCol6" localSheetId="36">#REF!</definedName>
    <definedName name="StartCol6" localSheetId="29">#REF!</definedName>
    <definedName name="StartCol6">#REF!</definedName>
    <definedName name="StartCol7" localSheetId="31">#REF!</definedName>
    <definedName name="StartCol7" localSheetId="32">#REF!</definedName>
    <definedName name="StartCol7" localSheetId="36">#REF!</definedName>
    <definedName name="StartCol7" localSheetId="29">#REF!</definedName>
    <definedName name="StartCol7">#REF!</definedName>
    <definedName name="StartCol8" localSheetId="31">#REF!</definedName>
    <definedName name="StartCol8" localSheetId="32">#REF!</definedName>
    <definedName name="StartCol8" localSheetId="36">#REF!</definedName>
    <definedName name="StartCol8" localSheetId="29">#REF!</definedName>
    <definedName name="StartCol8">#REF!</definedName>
    <definedName name="StartCol9" localSheetId="31">#REF!</definedName>
    <definedName name="StartCol9" localSheetId="32">#REF!</definedName>
    <definedName name="StartCol9" localSheetId="36">#REF!</definedName>
    <definedName name="StartCol9" localSheetId="29">#REF!</definedName>
    <definedName name="StartCol9">#REF!</definedName>
    <definedName name="startdfes" localSheetId="31">#REF!</definedName>
    <definedName name="startdfes" localSheetId="32">#REF!</definedName>
    <definedName name="startdfes" localSheetId="36">#REF!</definedName>
    <definedName name="startdfes" localSheetId="29">#REF!</definedName>
    <definedName name="startdfes">#REF!</definedName>
    <definedName name="SUMADJ">[18]TRANSold1920!$A$3427</definedName>
    <definedName name="SUMMARY" localSheetId="31">#REF!</definedName>
    <definedName name="SUMMARY" localSheetId="32">#REF!</definedName>
    <definedName name="SUMMARY" localSheetId="36">#REF!</definedName>
    <definedName name="SUMMARY" localSheetId="29">#REF!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1">#REF!</definedName>
    <definedName name="T_Specialist_Schools_Designated" localSheetId="32">#REF!</definedName>
    <definedName name="T_Specialist_Schools_Designated" localSheetId="36">#REF!</definedName>
    <definedName name="T_Specialist_Schools_Designated" localSheetId="29">#REF!</definedName>
    <definedName name="T_Specialist_Schools_Designated">#REF!</definedName>
    <definedName name="T1_School" localSheetId="31">#REF!</definedName>
    <definedName name="T1_School" localSheetId="32">#REF!</definedName>
    <definedName name="T1_School" localSheetId="36">#REF!</definedName>
    <definedName name="T1_School" localSheetId="29">#REF!</definedName>
    <definedName name="T1_School">#REF!</definedName>
    <definedName name="T1_School_HN" localSheetId="31">#REF!</definedName>
    <definedName name="T1_School_HN" localSheetId="32">#REF!</definedName>
    <definedName name="T1_School_HN" localSheetId="36">#REF!</definedName>
    <definedName name="T1_School_HN" localSheetId="29">#REF!</definedName>
    <definedName name="T1_School_HN">#REF!</definedName>
    <definedName name="T1_Transfer" localSheetId="31">#REF!</definedName>
    <definedName name="T1_Transfer" localSheetId="32">#REF!</definedName>
    <definedName name="T1_Transfer" localSheetId="36">#REF!</definedName>
    <definedName name="T1_Transfer" localSheetId="29">#REF!</definedName>
    <definedName name="T1_Transfer">#REF!</definedName>
    <definedName name="T1Used" localSheetId="31">'[1]Running info'!#REF!</definedName>
    <definedName name="T1Used" localSheetId="32">'[1]Running info'!#REF!</definedName>
    <definedName name="T1Used" localSheetId="36">'[1]Running info'!#REF!</definedName>
    <definedName name="T1Used" localSheetId="29">'[1]Running info'!#REF!</definedName>
    <definedName name="T1Used">'[1]Running info'!#REF!</definedName>
    <definedName name="T2_Notes_Check" localSheetId="31">#REF!</definedName>
    <definedName name="T2_Notes_Check" localSheetId="32">#REF!</definedName>
    <definedName name="T2_Notes_Check" localSheetId="36">#REF!</definedName>
    <definedName name="T2_Notes_Check" localSheetId="29">#REF!</definedName>
    <definedName name="T2_Notes_Check">#REF!</definedName>
    <definedName name="T4_School" localSheetId="31">#REF!</definedName>
    <definedName name="T4_School" localSheetId="32">#REF!</definedName>
    <definedName name="T4_School" localSheetId="36">#REF!</definedName>
    <definedName name="T4_School" localSheetId="29">#REF!</definedName>
    <definedName name="T4_School">#REF!</definedName>
    <definedName name="table" localSheetId="31">#REF!</definedName>
    <definedName name="table" localSheetId="32">#REF!</definedName>
    <definedName name="table" localSheetId="36">#REF!</definedName>
    <definedName name="table" localSheetId="29">#REF!</definedName>
    <definedName name="table">#REF!</definedName>
    <definedName name="Table_2" localSheetId="31">#REF!,#REF!,#REF!,#REF!,#REF!,#REF!,#REF!,#REF!,#REF!,#REF!,#REF!</definedName>
    <definedName name="Table_2" localSheetId="32">#REF!,#REF!,#REF!,#REF!,#REF!,#REF!,#REF!,#REF!,#REF!,#REF!,#REF!</definedName>
    <definedName name="Table_2" localSheetId="36">#REF!,#REF!,#REF!,#REF!,#REF!,#REF!,#REF!,#REF!,#REF!,#REF!,#REF!</definedName>
    <definedName name="Table_2" localSheetId="29">#REF!,#REF!,#REF!,#REF!,#REF!,#REF!,#REF!,#REF!,#REF!,#REF!,#REF!</definedName>
    <definedName name="Table_2">#REF!,#REF!,#REF!,#REF!,#REF!,#REF!,#REF!,#REF!,#REF!,#REF!,#REF!</definedName>
    <definedName name="Table2" localSheetId="31">#REF!,#REF!,#REF!,#REF!,#REF!,#REF!,#REF!</definedName>
    <definedName name="Table2" localSheetId="32">#REF!,#REF!,#REF!,#REF!,#REF!,#REF!,#REF!</definedName>
    <definedName name="Table2" localSheetId="36">#REF!,#REF!,#REF!,#REF!,#REF!,#REF!,#REF!</definedName>
    <definedName name="Table2" localSheetId="29">#REF!,#REF!,#REF!,#REF!,#REF!,#REF!,#REF!</definedName>
    <definedName name="Table2">#REF!,#REF!,#REF!,#REF!,#REF!,#REF!,#REF!</definedName>
    <definedName name="Table2_2" localSheetId="31">#REF!,#REF!,#REF!,#REF!,#REF!,#REF!,#REF!</definedName>
    <definedName name="Table2_2" localSheetId="32">#REF!,#REF!,#REF!,#REF!,#REF!,#REF!,#REF!</definedName>
    <definedName name="Table2_2" localSheetId="36">#REF!,#REF!,#REF!,#REF!,#REF!,#REF!,#REF!</definedName>
    <definedName name="Table2_2" localSheetId="29">#REF!,#REF!,#REF!,#REF!,#REF!,#REF!,#REF!</definedName>
    <definedName name="Table2_2">#REF!,#REF!,#REF!,#REF!,#REF!,#REF!,#REF!</definedName>
    <definedName name="Table2_3" localSheetId="31">#REF!,#REF!,#REF!,#REF!,#REF!,#REF!,#REF!</definedName>
    <definedName name="Table2_3" localSheetId="32">#REF!,#REF!,#REF!,#REF!,#REF!,#REF!,#REF!</definedName>
    <definedName name="Table2_3" localSheetId="36">#REF!,#REF!,#REF!,#REF!,#REF!,#REF!,#REF!</definedName>
    <definedName name="Table2_3" localSheetId="29">#REF!,#REF!,#REF!,#REF!,#REF!,#REF!,#REF!</definedName>
    <definedName name="Table2_3">#REF!,#REF!,#REF!,#REF!,#REF!,#REF!,#REF!</definedName>
    <definedName name="Table2_4" localSheetId="31">#REF!</definedName>
    <definedName name="Table2_4" localSheetId="32">#REF!</definedName>
    <definedName name="Table2_4" localSheetId="36">#REF!</definedName>
    <definedName name="Table2_4" localSheetId="29">#REF!</definedName>
    <definedName name="Table2_4">#REF!</definedName>
    <definedName name="Table2_5" localSheetId="31">#REF!,#REF!,#REF!,#REF!,#REF!,#REF!</definedName>
    <definedName name="Table2_5" localSheetId="32">#REF!,#REF!,#REF!,#REF!,#REF!,#REF!</definedName>
    <definedName name="Table2_5" localSheetId="36">#REF!,#REF!,#REF!,#REF!,#REF!,#REF!</definedName>
    <definedName name="Table2_5" localSheetId="29">#REF!,#REF!,#REF!,#REF!,#REF!,#REF!</definedName>
    <definedName name="Table2_5">#REF!,#REF!,#REF!,#REF!,#REF!,#REF!</definedName>
    <definedName name="Table20" localSheetId="31">#REF!,#REF!,#REF!,#REF!,#REF!,#REF!,#REF!</definedName>
    <definedName name="Table20" localSheetId="32">#REF!,#REF!,#REF!,#REF!,#REF!,#REF!,#REF!</definedName>
    <definedName name="Table20" localSheetId="36">#REF!,#REF!,#REF!,#REF!,#REF!,#REF!,#REF!</definedName>
    <definedName name="Table20" localSheetId="29">#REF!,#REF!,#REF!,#REF!,#REF!,#REF!,#REF!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1">#REF!</definedName>
    <definedName name="TC.manual.costs" localSheetId="32">#REF!</definedName>
    <definedName name="TC.manual.costs" localSheetId="36">#REF!</definedName>
    <definedName name="TC.manual.costs" localSheetId="29">#REF!</definedName>
    <definedName name="TC.manual.costs">#REF!</definedName>
    <definedName name="TC.nonpay.costs" localSheetId="31">#REF!</definedName>
    <definedName name="TC.nonpay.costs" localSheetId="32">#REF!</definedName>
    <definedName name="TC.nonpay.costs" localSheetId="36">#REF!</definedName>
    <definedName name="TC.nonpay.costs" localSheetId="29">#REF!</definedName>
    <definedName name="TC.nonpay.costs">#REF!</definedName>
    <definedName name="tc.prc.proportion" localSheetId="31">'[12]Other Forecasting'!#REF!</definedName>
    <definedName name="tc.prc.proportion" localSheetId="32">'[12]Other Forecasting'!#REF!</definedName>
    <definedName name="tc.prc.proportion" localSheetId="36">'[12]Other Forecasting'!#REF!</definedName>
    <definedName name="tc.prc.proportion" localSheetId="29">'[12]Other Forecasting'!#REF!</definedName>
    <definedName name="tc.prc.proportion">'[12]Other Forecasting'!#REF!</definedName>
    <definedName name="TC.support.costs" localSheetId="31">#REF!</definedName>
    <definedName name="TC.support.costs" localSheetId="32">#REF!</definedName>
    <definedName name="TC.support.costs" localSheetId="36">#REF!</definedName>
    <definedName name="TC.support.costs" localSheetId="29">#REF!</definedName>
    <definedName name="TC.support.costs">#REF!</definedName>
    <definedName name="TC.teachers.pay" localSheetId="31">#REF!</definedName>
    <definedName name="TC.teachers.pay" localSheetId="32">#REF!</definedName>
    <definedName name="TC.teachers.pay" localSheetId="36">#REF!</definedName>
    <definedName name="TC.teachers.pay" localSheetId="29">#REF!</definedName>
    <definedName name="TC.teachers.pay">#REF!</definedName>
    <definedName name="TCtotalprc" localSheetId="31">#REF!</definedName>
    <definedName name="TCtotalprc" localSheetId="32">#REF!</definedName>
    <definedName name="TCtotalprc" localSheetId="36">#REF!</definedName>
    <definedName name="TCtotalprc" localSheetId="29">#REF!</definedName>
    <definedName name="TCtotalprc">#REF!</definedName>
    <definedName name="TE_Nursery" localSheetId="31">#REF!</definedName>
    <definedName name="TE_Nursery" localSheetId="32">#REF!</definedName>
    <definedName name="TE_Nursery" localSheetId="36">#REF!</definedName>
    <definedName name="TE_Nursery" localSheetId="29">#REF!</definedName>
    <definedName name="TE_Nursery">#REF!</definedName>
    <definedName name="TE_Primary" localSheetId="31">#REF!</definedName>
    <definedName name="TE_Primary" localSheetId="32">#REF!</definedName>
    <definedName name="TE_Primary" localSheetId="36">#REF!</definedName>
    <definedName name="TE_Primary" localSheetId="29">#REF!</definedName>
    <definedName name="TE_Primary">#REF!</definedName>
    <definedName name="TE_SecMiddle" localSheetId="31">#REF!</definedName>
    <definedName name="TE_SecMiddle" localSheetId="32">#REF!</definedName>
    <definedName name="TE_SecMiddle" localSheetId="36">#REF!</definedName>
    <definedName name="TE_SecMiddle" localSheetId="29">#REF!</definedName>
    <definedName name="TE_SecMiddle">#REF!</definedName>
    <definedName name="TE_Secondary" localSheetId="31">#REF!</definedName>
    <definedName name="TE_Secondary" localSheetId="32">#REF!</definedName>
    <definedName name="TE_Secondary" localSheetId="36">#REF!</definedName>
    <definedName name="TE_Secondary" localSheetId="29">#REF!</definedName>
    <definedName name="TE_Secondary">#REF!</definedName>
    <definedName name="TE_Special" localSheetId="31">#REF!</definedName>
    <definedName name="TE_Special" localSheetId="32">#REF!</definedName>
    <definedName name="TE_Special" localSheetId="36">#REF!</definedName>
    <definedName name="TE_Special" localSheetId="29">#REF!</definedName>
    <definedName name="TE_Special">#REF!</definedName>
    <definedName name="teach.reprice.sum">'[12]Calculation of Repricing Factor'!$B$348:$G$348</definedName>
    <definedName name="TEACHER_CENTRES" localSheetId="31">#REF!</definedName>
    <definedName name="TEACHER_CENTRES" localSheetId="32">#REF!</definedName>
    <definedName name="TEACHER_CENTRES" localSheetId="36">#REF!</definedName>
    <definedName name="TEACHER_CENTRES" localSheetId="29">#REF!</definedName>
    <definedName name="TEACHER_CENTRES">#REF!</definedName>
    <definedName name="Teacher_s_Salary_Repricing_Factor" localSheetId="31">'[13]Inputs for SWGE Forecasting'!#REF!</definedName>
    <definedName name="Teacher_s_Salary_Repricing_Factor" localSheetId="32">'[13]Inputs for SWGE Forecasting'!#REF!</definedName>
    <definedName name="Teacher_s_Salary_Repricing_Factor" localSheetId="36">'[13]Inputs for SWGE Forecasting'!#REF!</definedName>
    <definedName name="Teacher_s_Salary_Repricing_Factor" localSheetId="29">'[13]Inputs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1">'[12]Inputs for SWGE Forecasting'!#REF!</definedName>
    <definedName name="teachpayinc.1" localSheetId="32">'[12]Inputs for SWGE Forecasting'!#REF!</definedName>
    <definedName name="teachpayinc.1" localSheetId="36">'[12]Inputs for SWGE Forecasting'!#REF!</definedName>
    <definedName name="teachpayinc.1" localSheetId="29">'[12]Inputs for SWGE Forecasting'!#REF!</definedName>
    <definedName name="teachpayinc.1">'[12]Inputs for SWGE Forecasting'!#REF!</definedName>
    <definedName name="Term" localSheetId="27">[39]Control!$D$7</definedName>
    <definedName name="Term">[40]Dates!$D$7</definedName>
    <definedName name="TEST0" localSheetId="31">#REF!</definedName>
    <definedName name="TEST0" localSheetId="32">#REF!</definedName>
    <definedName name="TEST0" localSheetId="36">#REF!</definedName>
    <definedName name="TEST0" localSheetId="29">#REF!</definedName>
    <definedName name="TEST0">#REF!</definedName>
    <definedName name="TEST1" localSheetId="31">#REF!</definedName>
    <definedName name="TEST1" localSheetId="32">#REF!</definedName>
    <definedName name="TEST1" localSheetId="36">#REF!</definedName>
    <definedName name="TEST1" localSheetId="29">#REF!</definedName>
    <definedName name="TEST1">#REF!</definedName>
    <definedName name="TEST10" localSheetId="31">#REF!</definedName>
    <definedName name="TEST10" localSheetId="32">#REF!</definedName>
    <definedName name="TEST10" localSheetId="36">#REF!</definedName>
    <definedName name="TEST10" localSheetId="29">#REF!</definedName>
    <definedName name="TEST10">#REF!</definedName>
    <definedName name="TEST11" localSheetId="31">#REF!</definedName>
    <definedName name="TEST11" localSheetId="32">#REF!</definedName>
    <definedName name="TEST11" localSheetId="36">#REF!</definedName>
    <definedName name="TEST11" localSheetId="29">#REF!</definedName>
    <definedName name="TEST11">#REF!</definedName>
    <definedName name="TEST12" localSheetId="31">#REF!</definedName>
    <definedName name="TEST12" localSheetId="32">#REF!</definedName>
    <definedName name="TEST12" localSheetId="36">#REF!</definedName>
    <definedName name="TEST12" localSheetId="29">#REF!</definedName>
    <definedName name="TEST12">#REF!</definedName>
    <definedName name="TEST13" localSheetId="31">#REF!</definedName>
    <definedName name="TEST13" localSheetId="32">#REF!</definedName>
    <definedName name="TEST13" localSheetId="36">#REF!</definedName>
    <definedName name="TEST13" localSheetId="29">#REF!</definedName>
    <definedName name="TEST13">#REF!</definedName>
    <definedName name="TEST2" localSheetId="31">'[69]SAP Download'!#REF!</definedName>
    <definedName name="TEST2" localSheetId="32">'[69]SAP Download'!#REF!</definedName>
    <definedName name="TEST2" localSheetId="36">'[69]SAP Download'!#REF!</definedName>
    <definedName name="TEST2" localSheetId="29">'[69]SAP Download'!#REF!</definedName>
    <definedName name="TEST2">'[69]SAP Download'!#REF!</definedName>
    <definedName name="TEST3" localSheetId="31">#REF!</definedName>
    <definedName name="TEST3" localSheetId="32">#REF!</definedName>
    <definedName name="TEST3" localSheetId="36">#REF!</definedName>
    <definedName name="TEST3" localSheetId="29">#REF!</definedName>
    <definedName name="TEST3">#REF!</definedName>
    <definedName name="TEST4" localSheetId="31">#REF!</definedName>
    <definedName name="TEST4" localSheetId="32">#REF!</definedName>
    <definedName name="TEST4" localSheetId="36">#REF!</definedName>
    <definedName name="TEST4" localSheetId="29">#REF!</definedName>
    <definedName name="TEST4">#REF!</definedName>
    <definedName name="TEST5" localSheetId="31">#REF!</definedName>
    <definedName name="TEST5" localSheetId="32">#REF!</definedName>
    <definedName name="TEST5" localSheetId="36">#REF!</definedName>
    <definedName name="TEST5" localSheetId="29">#REF!</definedName>
    <definedName name="TEST5">#REF!</definedName>
    <definedName name="TEST6" localSheetId="31">#REF!</definedName>
    <definedName name="TEST6" localSheetId="32">#REF!</definedName>
    <definedName name="TEST6" localSheetId="36">#REF!</definedName>
    <definedName name="TEST6" localSheetId="29">#REF!</definedName>
    <definedName name="TEST6">#REF!</definedName>
    <definedName name="TEST7" localSheetId="31">#REF!</definedName>
    <definedName name="TEST7" localSheetId="32">#REF!</definedName>
    <definedName name="TEST7" localSheetId="36">#REF!</definedName>
    <definedName name="TEST7" localSheetId="29">#REF!</definedName>
    <definedName name="TEST7">#REF!</definedName>
    <definedName name="TEST8" localSheetId="31">#REF!</definedName>
    <definedName name="TEST8" localSheetId="32">#REF!</definedName>
    <definedName name="TEST8" localSheetId="36">#REF!</definedName>
    <definedName name="TEST8" localSheetId="29">#REF!</definedName>
    <definedName name="TEST8">#REF!</definedName>
    <definedName name="TEST9" localSheetId="31">#REF!</definedName>
    <definedName name="TEST9" localSheetId="32">#REF!</definedName>
    <definedName name="TEST9" localSheetId="36">#REF!</definedName>
    <definedName name="TEST9" localSheetId="29">#REF!</definedName>
    <definedName name="TEST9">#REF!</definedName>
    <definedName name="TESTHKEY" localSheetId="31">#REF!</definedName>
    <definedName name="TESTHKEY" localSheetId="32">#REF!</definedName>
    <definedName name="TESTHKEY" localSheetId="36">#REF!</definedName>
    <definedName name="TESTHKEY" localSheetId="29">#REF!</definedName>
    <definedName name="TESTHKEY">#REF!</definedName>
    <definedName name="TESTKEYS" localSheetId="31">#REF!</definedName>
    <definedName name="TESTKEYS" localSheetId="32">#REF!</definedName>
    <definedName name="TESTKEYS" localSheetId="36">#REF!</definedName>
    <definedName name="TESTKEYS" localSheetId="29">#REF!</definedName>
    <definedName name="TESTKEYS">#REF!</definedName>
    <definedName name="TESTVKEY" localSheetId="31">#REF!</definedName>
    <definedName name="TESTVKEY" localSheetId="32">#REF!</definedName>
    <definedName name="TESTVKEY" localSheetId="36">#REF!</definedName>
    <definedName name="TESTVKEY" localSheetId="29">#REF!</definedName>
    <definedName name="TESTVKEY">#REF!</definedName>
    <definedName name="ThisFY" localSheetId="27">[39]Control!$D$8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1">#REF!</definedName>
    <definedName name="TopRow_1" localSheetId="32">#REF!</definedName>
    <definedName name="TopRow_1" localSheetId="36">#REF!</definedName>
    <definedName name="TopRow_1" localSheetId="29">#REF!</definedName>
    <definedName name="TopRow_1">#REF!</definedName>
    <definedName name="TopRow_16" localSheetId="31">#REF!</definedName>
    <definedName name="TopRow_16" localSheetId="32">#REF!</definedName>
    <definedName name="TopRow_16" localSheetId="36">#REF!</definedName>
    <definedName name="TopRow_16" localSheetId="29">#REF!</definedName>
    <definedName name="TopRow_16">#REF!</definedName>
    <definedName name="TopRow_17" localSheetId="31">#REF!</definedName>
    <definedName name="TopRow_17" localSheetId="32">#REF!</definedName>
    <definedName name="TopRow_17" localSheetId="36">#REF!</definedName>
    <definedName name="TopRow_17" localSheetId="29">#REF!</definedName>
    <definedName name="TopRow_17">#REF!</definedName>
    <definedName name="TopRow_2" localSheetId="31">#REF!</definedName>
    <definedName name="TopRow_2" localSheetId="32">#REF!</definedName>
    <definedName name="TopRow_2" localSheetId="36">#REF!</definedName>
    <definedName name="TopRow_2" localSheetId="29">#REF!</definedName>
    <definedName name="TopRow_2">#REF!</definedName>
    <definedName name="TopRow_3" localSheetId="31">#REF!</definedName>
    <definedName name="TopRow_3" localSheetId="32">#REF!</definedName>
    <definedName name="TopRow_3" localSheetId="36">#REF!</definedName>
    <definedName name="TopRow_3" localSheetId="29">#REF!</definedName>
    <definedName name="TopRow_3">#REF!</definedName>
    <definedName name="TopRow_4" localSheetId="31">#REF!</definedName>
    <definedName name="TopRow_4" localSheetId="32">#REF!</definedName>
    <definedName name="TopRow_4" localSheetId="36">#REF!</definedName>
    <definedName name="TopRow_4" localSheetId="29">#REF!</definedName>
    <definedName name="TopRow_4">#REF!</definedName>
    <definedName name="TopRow_5" localSheetId="31">#REF!</definedName>
    <definedName name="TopRow_5" localSheetId="32">#REF!</definedName>
    <definedName name="TopRow_5" localSheetId="36">#REF!</definedName>
    <definedName name="TopRow_5" localSheetId="29">#REF!</definedName>
    <definedName name="TopRow_5">#REF!</definedName>
    <definedName name="TopRow_6" localSheetId="31">#REF!</definedName>
    <definedName name="TopRow_6" localSheetId="32">#REF!</definedName>
    <definedName name="TopRow_6" localSheetId="36">#REF!</definedName>
    <definedName name="TopRow_6" localSheetId="29">#REF!</definedName>
    <definedName name="TopRow_6">#REF!</definedName>
    <definedName name="TopRowPri" localSheetId="31">#REF!</definedName>
    <definedName name="TopRowPri" localSheetId="32">#REF!</definedName>
    <definedName name="TopRowPri" localSheetId="36">#REF!</definedName>
    <definedName name="TopRowPri" localSheetId="29">#REF!</definedName>
    <definedName name="TopRowPri">#REF!</definedName>
    <definedName name="tot.spec.recoupment" localSheetId="31">#REF!</definedName>
    <definedName name="tot.spec.recoupment" localSheetId="32">#REF!</definedName>
    <definedName name="tot.spec.recoupment" localSheetId="36">#REF!</definedName>
    <definedName name="tot.spec.recoupment" localSheetId="29">#REF!</definedName>
    <definedName name="tot.spec.recoupment">#REF!</definedName>
    <definedName name="tot_1" localSheetId="31">#REF!</definedName>
    <definedName name="tot_1" localSheetId="32">#REF!</definedName>
    <definedName name="tot_1" localSheetId="36">#REF!</definedName>
    <definedName name="tot_1" localSheetId="29">#REF!</definedName>
    <definedName name="tot_1">#REF!</definedName>
    <definedName name="tot_2" localSheetId="31">#REF!</definedName>
    <definedName name="tot_2" localSheetId="32">#REF!</definedName>
    <definedName name="tot_2" localSheetId="36">#REF!</definedName>
    <definedName name="tot_2" localSheetId="29">#REF!</definedName>
    <definedName name="tot_2">#REF!</definedName>
    <definedName name="tot_3" localSheetId="31">#REF!</definedName>
    <definedName name="tot_3" localSheetId="32">#REF!</definedName>
    <definedName name="tot_3" localSheetId="36">#REF!</definedName>
    <definedName name="tot_3" localSheetId="29">#REF!</definedName>
    <definedName name="tot_3">#REF!</definedName>
    <definedName name="tot_4" localSheetId="31">#REF!</definedName>
    <definedName name="tot_4" localSheetId="32">#REF!</definedName>
    <definedName name="tot_4" localSheetId="36">#REF!</definedName>
    <definedName name="tot_4" localSheetId="29">#REF!</definedName>
    <definedName name="tot_4">#REF!</definedName>
    <definedName name="tot_5" localSheetId="31">#REF!</definedName>
    <definedName name="tot_5" localSheetId="32">#REF!</definedName>
    <definedName name="tot_5" localSheetId="36">#REF!</definedName>
    <definedName name="tot_5" localSheetId="29">#REF!</definedName>
    <definedName name="tot_5">#REF!</definedName>
    <definedName name="tot_6" localSheetId="31">#REF!</definedName>
    <definedName name="tot_6" localSheetId="32">#REF!</definedName>
    <definedName name="tot_6" localSheetId="36">#REF!</definedName>
    <definedName name="tot_6" localSheetId="29">#REF!</definedName>
    <definedName name="tot_6">#REF!</definedName>
    <definedName name="total.PRC" localSheetId="31">'[12]Secondary Forecasting'!#REF!</definedName>
    <definedName name="total.PRC" localSheetId="32">'[12]Secondary Forecasting'!#REF!</definedName>
    <definedName name="total.PRC" localSheetId="36">'[12]Secondary Forecasting'!#REF!</definedName>
    <definedName name="total.PRC" localSheetId="29">'[12]Secondary Forecasting'!#REF!</definedName>
    <definedName name="total.PRC">'[12]Secondary Forecasting'!#REF!</definedName>
    <definedName name="Total_1314_Quantum" localSheetId="31">#REF!</definedName>
    <definedName name="Total_1314_Quantum" localSheetId="32">#REF!</definedName>
    <definedName name="Total_1314_Quantum" localSheetId="36">#REF!</definedName>
    <definedName name="Total_1314_Quantum" localSheetId="29">#REF!</definedName>
    <definedName name="Total_1314_Quantum">#REF!</definedName>
    <definedName name="Total_ACA_inflated_Ever6_Jan12_pupils" localSheetId="31">#REF!</definedName>
    <definedName name="Total_ACA_inflated_Ever6_Jan12_pupils" localSheetId="32">#REF!</definedName>
    <definedName name="Total_ACA_inflated_Ever6_Jan12_pupils" localSheetId="36">#REF!</definedName>
    <definedName name="Total_ACA_inflated_Ever6_Jan12_pupils" localSheetId="29">#REF!</definedName>
    <definedName name="Total_ACA_inflated_Ever6_Jan12_pupils">#REF!</definedName>
    <definedName name="Total_ACA_inflated_Jan12_pupils" localSheetId="31">#REF!</definedName>
    <definedName name="Total_ACA_inflated_Jan12_pupils" localSheetId="32">#REF!</definedName>
    <definedName name="Total_ACA_inflated_Jan12_pupils" localSheetId="36">#REF!</definedName>
    <definedName name="Total_ACA_inflated_Jan12_pupils" localSheetId="29">#REF!</definedName>
    <definedName name="Total_ACA_inflated_Jan12_pupils">#REF!</definedName>
    <definedName name="Total_DFC">'[71]DFC filter'!$D$11</definedName>
    <definedName name="Total_Ever6_Jan12_pupils" localSheetId="31">#REF!</definedName>
    <definedName name="Total_Ever6_Jan12_pupils" localSheetId="32">#REF!</definedName>
    <definedName name="Total_Ever6_Jan12_pupils" localSheetId="36">#REF!</definedName>
    <definedName name="Total_Ever6_Jan12_pupils" localSheetId="29">#REF!</definedName>
    <definedName name="Total_Ever6_Jan12_pupils">#REF!</definedName>
    <definedName name="Total_Inflated_pupil_numbers" localSheetId="31">#REF!</definedName>
    <definedName name="Total_Inflated_pupil_numbers" localSheetId="32">#REF!</definedName>
    <definedName name="Total_Inflated_pupil_numbers" localSheetId="36">#REF!</definedName>
    <definedName name="Total_Inflated_pupil_numbers" localSheetId="29">#REF!</definedName>
    <definedName name="Total_Inflated_pupil_numbers">#REF!</definedName>
    <definedName name="Total_Jan12_Inflated_pupils" localSheetId="31">#REF!</definedName>
    <definedName name="Total_Jan12_Inflated_pupils" localSheetId="32">#REF!</definedName>
    <definedName name="Total_Jan12_Inflated_pupils" localSheetId="36">#REF!</definedName>
    <definedName name="Total_Jan12_Inflated_pupils" localSheetId="29">#REF!</definedName>
    <definedName name="Total_Jan12_Inflated_pupils">#REF!</definedName>
    <definedName name="Total_Jan12_pupils" localSheetId="31">#REF!</definedName>
    <definedName name="Total_Jan12_pupils" localSheetId="32">#REF!</definedName>
    <definedName name="Total_Jan12_pupils" localSheetId="36">#REF!</definedName>
    <definedName name="Total_Jan12_pupils" localSheetId="29">#REF!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1">#REF!</definedName>
    <definedName name="TotalRow_1" localSheetId="32">#REF!</definedName>
    <definedName name="TotalRow_1" localSheetId="36">#REF!</definedName>
    <definedName name="TotalRow_1" localSheetId="29">#REF!</definedName>
    <definedName name="TotalRow_1">#REF!</definedName>
    <definedName name="TotalRow_2" localSheetId="31">#REF!</definedName>
    <definedName name="TotalRow_2" localSheetId="32">#REF!</definedName>
    <definedName name="TotalRow_2" localSheetId="36">#REF!</definedName>
    <definedName name="TotalRow_2" localSheetId="29">#REF!</definedName>
    <definedName name="TotalRow_2">#REF!</definedName>
    <definedName name="TotalRow_3" localSheetId="31">#REF!</definedName>
    <definedName name="TotalRow_3" localSheetId="32">#REF!</definedName>
    <definedName name="TotalRow_3" localSheetId="36">#REF!</definedName>
    <definedName name="TotalRow_3" localSheetId="29">#REF!</definedName>
    <definedName name="TotalRow_3">#REF!</definedName>
    <definedName name="TotalRow_4" localSheetId="31">#REF!</definedName>
    <definedName name="TotalRow_4" localSheetId="32">#REF!</definedName>
    <definedName name="TotalRow_4" localSheetId="36">#REF!</definedName>
    <definedName name="TotalRow_4" localSheetId="29">#REF!</definedName>
    <definedName name="TotalRow_4">#REF!</definedName>
    <definedName name="TotalRow_5" localSheetId="31">#REF!</definedName>
    <definedName name="TotalRow_5" localSheetId="32">#REF!</definedName>
    <definedName name="TotalRow_5" localSheetId="36">#REF!</definedName>
    <definedName name="TotalRow_5" localSheetId="29">#REF!</definedName>
    <definedName name="TotalRow_5">#REF!</definedName>
    <definedName name="totalspecprc" localSheetId="31">#REF!</definedName>
    <definedName name="totalspecprc" localSheetId="32">#REF!</definedName>
    <definedName name="totalspecprc" localSheetId="36">#REF!</definedName>
    <definedName name="totalspecprc" localSheetId="29">#REF!</definedName>
    <definedName name="totalspecprc">#REF!</definedName>
    <definedName name="totprc" localSheetId="31">'[12]Special Forecasting'!#REF!</definedName>
    <definedName name="totprc" localSheetId="32">'[12]Special Forecasting'!#REF!</definedName>
    <definedName name="totprc" localSheetId="36">'[12]Special Forecasting'!#REF!</definedName>
    <definedName name="totprc" localSheetId="29">'[12]Special Forecasting'!#REF!</definedName>
    <definedName name="totprc">'[12]Special Forecasting'!#REF!</definedName>
    <definedName name="totprim.pups">'[12]Inputs for SWGE Forecasting'!$B$148:$H$148</definedName>
    <definedName name="Transactions">[72]trans!$C$5639</definedName>
    <definedName name="TRANSPORT" localSheetId="31">'[12]Other Forecasting'!#REF!</definedName>
    <definedName name="TRANSPORT" localSheetId="32">'[12]Other Forecasting'!#REF!</definedName>
    <definedName name="TRANSPORT" localSheetId="36">'[12]Other Forecasting'!#REF!</definedName>
    <definedName name="TRANSPORT" localSheetId="29">'[12]Other Forecasting'!#REF!</definedName>
    <definedName name="TRANSPORT">'[12]Other Forecasting'!#REF!</definedName>
    <definedName name="transport.5plus" localSheetId="31">'[19]Split Under Fives from Primary'!#REF!</definedName>
    <definedName name="transport.5plus" localSheetId="32">'[19]Split Under Fives from Primary'!#REF!</definedName>
    <definedName name="transport.5plus" localSheetId="36">'[19]Split Under Fives from Primary'!#REF!</definedName>
    <definedName name="transport.5plus" localSheetId="29">'[19]Split Under Fives from Primary'!#REF!</definedName>
    <definedName name="transport.5plus">'[19]Split Under Fives from Primary'!#REF!</definedName>
    <definedName name="transport.nurs.classes" localSheetId="31">'[19]Split Under Fives from Primary'!#REF!</definedName>
    <definedName name="transport.nurs.classes" localSheetId="32">'[19]Split Under Fives from Primary'!#REF!</definedName>
    <definedName name="transport.nurs.classes" localSheetId="36">'[19]Split Under Fives from Primary'!#REF!</definedName>
    <definedName name="transport.nurs.classes" localSheetId="29">'[19]Split Under Fives from Primary'!#REF!</definedName>
    <definedName name="transport.nurs.classes">'[19]Split Under Fives from Primary'!#REF!</definedName>
    <definedName name="transport.nurs.pups" localSheetId="31">'[19]Split Under Fives from Primary'!#REF!</definedName>
    <definedName name="transport.nurs.pups" localSheetId="32">'[19]Split Under Fives from Primary'!#REF!</definedName>
    <definedName name="transport.nurs.pups" localSheetId="36">'[19]Split Under Fives from Primary'!#REF!</definedName>
    <definedName name="transport.nurs.pups" localSheetId="29">'[19]Split Under Fives from Primary'!#REF!</definedName>
    <definedName name="transport.nurs.pups">'[19]Split Under Fives from Primary'!#REF!</definedName>
    <definedName name="transport.otheru5" localSheetId="31">'[19]Split Under Fives from Primary'!#REF!</definedName>
    <definedName name="transport.otheru5" localSheetId="32">'[19]Split Under Fives from Primary'!#REF!</definedName>
    <definedName name="transport.otheru5" localSheetId="36">'[19]Split Under Fives from Primary'!#REF!</definedName>
    <definedName name="transport.otheru5" localSheetId="29">'[19]Split Under Fives from Primary'!#REF!</definedName>
    <definedName name="transport.otheru5">'[19]Split Under Fives from Primary'!#REF!</definedName>
    <definedName name="transport.rising5" localSheetId="31">'[19]Split Under Fives from Primary'!#REF!</definedName>
    <definedName name="transport.rising5" localSheetId="32">'[19]Split Under Fives from Primary'!#REF!</definedName>
    <definedName name="transport.rising5" localSheetId="36">'[19]Split Under Fives from Primary'!#REF!</definedName>
    <definedName name="transport.rising5" localSheetId="29">'[19]Split Under Fives from Primary'!#REF!</definedName>
    <definedName name="transport.rising5">'[19]Split Under Fives from Primary'!#REF!</definedName>
    <definedName name="TS_Nursery" localSheetId="31">#REF!</definedName>
    <definedName name="TS_Nursery" localSheetId="32">#REF!</definedName>
    <definedName name="TS_Nursery" localSheetId="36">#REF!</definedName>
    <definedName name="TS_Nursery" localSheetId="29">#REF!</definedName>
    <definedName name="TS_Nursery">#REF!</definedName>
    <definedName name="TS_Primary" localSheetId="31">#REF!</definedName>
    <definedName name="TS_Primary" localSheetId="32">#REF!</definedName>
    <definedName name="TS_Primary" localSheetId="36">#REF!</definedName>
    <definedName name="TS_Primary" localSheetId="29">#REF!</definedName>
    <definedName name="TS_Primary">#REF!</definedName>
    <definedName name="TS_PriMiddle" localSheetId="31">#REF!</definedName>
    <definedName name="TS_PriMiddle" localSheetId="32">#REF!</definedName>
    <definedName name="TS_PriMiddle" localSheetId="36">#REF!</definedName>
    <definedName name="TS_PriMiddle" localSheetId="29">#REF!</definedName>
    <definedName name="TS_PriMiddle">#REF!</definedName>
    <definedName name="TS_SecMiddle" localSheetId="31">#REF!</definedName>
    <definedName name="TS_SecMiddle" localSheetId="32">#REF!</definedName>
    <definedName name="TS_SecMiddle" localSheetId="36">#REF!</definedName>
    <definedName name="TS_SecMiddle" localSheetId="29">#REF!</definedName>
    <definedName name="TS_SecMiddle">#REF!</definedName>
    <definedName name="TS_Secondary" localSheetId="31">#REF!</definedName>
    <definedName name="TS_Secondary" localSheetId="32">#REF!</definedName>
    <definedName name="TS_Secondary" localSheetId="36">#REF!</definedName>
    <definedName name="TS_Secondary" localSheetId="29">#REF!</definedName>
    <definedName name="TS_Secondary">#REF!</definedName>
    <definedName name="TS_Special" localSheetId="31">#REF!</definedName>
    <definedName name="TS_Special" localSheetId="32">#REF!</definedName>
    <definedName name="TS_Special" localSheetId="36">#REF!</definedName>
    <definedName name="TS_Special" localSheetId="29">#REF!</definedName>
    <definedName name="TS_Special">#REF!</definedName>
    <definedName name="TVEI" localSheetId="31">'[12]Inputs for SWGE Forecasting'!#REF!</definedName>
    <definedName name="TVEI" localSheetId="32">'[12]Inputs for SWGE Forecasting'!#REF!</definedName>
    <definedName name="TVEI" localSheetId="36">'[12]Inputs for SWGE Forecasting'!#REF!</definedName>
    <definedName name="TVEI" localSheetId="29">'[12]Inputs for SWGE Forecasting'!#REF!</definedName>
    <definedName name="TVEI">'[12]Inputs for SWGE Forecasting'!#REF!</definedName>
    <definedName name="TVEI.income" localSheetId="31">'[12]Secondary Forecasting'!#REF!</definedName>
    <definedName name="TVEI.income" localSheetId="32">'[12]Secondary Forecasting'!#REF!</definedName>
    <definedName name="TVEI.income" localSheetId="36">'[12]Secondary Forecasting'!#REF!</definedName>
    <definedName name="TVEI.income" localSheetId="29">'[12]Secondary Forecasting'!#REF!</definedName>
    <definedName name="TVEI.income">'[12]Secondary Forecasting'!#REF!</definedName>
    <definedName name="unitvalues" localSheetId="31">#REF!</definedName>
    <definedName name="unitvalues" localSheetId="32">#REF!</definedName>
    <definedName name="unitvalues" localSheetId="36">#REF!</definedName>
    <definedName name="unitvalues" localSheetId="29">#REF!</definedName>
    <definedName name="unitvalues">#REF!</definedName>
    <definedName name="Upper" localSheetId="31">#REF!</definedName>
    <definedName name="Upper" localSheetId="32">#REF!</definedName>
    <definedName name="Upper" localSheetId="36">#REF!</definedName>
    <definedName name="Upper" localSheetId="29">#REF!</definedName>
    <definedName name="Upper">#REF!</definedName>
    <definedName name="URN" localSheetId="31">#REF!</definedName>
    <definedName name="URN" localSheetId="32">#REF!</definedName>
    <definedName name="URN" localSheetId="36">#REF!</definedName>
    <definedName name="URN" localSheetId="29">#REF!</definedName>
    <definedName name="URN">#REF!</definedName>
    <definedName name="VA_Weight">[27]Control!$I$26</definedName>
    <definedName name="VENDORNO" localSheetId="31">#REF!</definedName>
    <definedName name="VENDORNO" localSheetId="32">#REF!</definedName>
    <definedName name="VENDORNO" localSheetId="36">#REF!</definedName>
    <definedName name="VENDORNO" localSheetId="29">#REF!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1">#REF!</definedName>
    <definedName name="X_Label" localSheetId="32">#REF!</definedName>
    <definedName name="X_Label" localSheetId="36">#REF!</definedName>
    <definedName name="X_Label" localSheetId="29">#REF!</definedName>
    <definedName name="X_Label">#REF!</definedName>
    <definedName name="XAxis" localSheetId="31">#REF!</definedName>
    <definedName name="XAxis" localSheetId="32">#REF!</definedName>
    <definedName name="XAxis" localSheetId="36">#REF!</definedName>
    <definedName name="XAxis" localSheetId="29">#REF!</definedName>
    <definedName name="XAxis">#REF!</definedName>
    <definedName name="Y_Label" localSheetId="31">#REF!</definedName>
    <definedName name="Y_Label" localSheetId="32">#REF!</definedName>
    <definedName name="Y_Label" localSheetId="36">#REF!</definedName>
    <definedName name="Y_Label" localSheetId="29">#REF!</definedName>
    <definedName name="Y_Label">#REF!</definedName>
    <definedName name="YAxis" localSheetId="31">#REF!</definedName>
    <definedName name="YAxis" localSheetId="32">#REF!</definedName>
    <definedName name="YAxis" localSheetId="36">#REF!</definedName>
    <definedName name="YAxis" localSheetId="29">#REF!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1">[27]Control!#REF!</definedName>
    <definedName name="YearBudget_1" localSheetId="32">[27]Control!#REF!</definedName>
    <definedName name="YearBudget_1" localSheetId="36">[27]Control!#REF!</definedName>
    <definedName name="YearBudget_1" localSheetId="29">[27]Control!#REF!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1">#REF!</definedName>
    <definedName name="YOUTH" localSheetId="32">#REF!</definedName>
    <definedName name="YOUTH" localSheetId="36">#REF!</definedName>
    <definedName name="YOUTH" localSheetId="29">#REF!</definedName>
    <definedName name="YOUTH">#REF!</definedName>
    <definedName name="youth.manual.costs" localSheetId="31">#REF!</definedName>
    <definedName name="youth.manual.costs" localSheetId="32">#REF!</definedName>
    <definedName name="youth.manual.costs" localSheetId="36">#REF!</definedName>
    <definedName name="youth.manual.costs" localSheetId="29">#REF!</definedName>
    <definedName name="youth.manual.costs">#REF!</definedName>
    <definedName name="youth.net.expend" localSheetId="31">#REF!</definedName>
    <definedName name="youth.net.expend" localSheetId="32">#REF!</definedName>
    <definedName name="youth.net.expend" localSheetId="36">#REF!</definedName>
    <definedName name="youth.net.expend" localSheetId="29">#REF!</definedName>
    <definedName name="youth.net.expend">#REF!</definedName>
    <definedName name="youth.nonpay.costs" localSheetId="31">#REF!</definedName>
    <definedName name="youth.nonpay.costs" localSheetId="32">#REF!</definedName>
    <definedName name="youth.nonpay.costs" localSheetId="36">#REF!</definedName>
    <definedName name="youth.nonpay.costs" localSheetId="29">#REF!</definedName>
    <definedName name="youth.nonpay.costs">#REF!</definedName>
    <definedName name="youth.otherapril.costs" localSheetId="31">#REF!</definedName>
    <definedName name="youth.otherapril.costs" localSheetId="32">#REF!</definedName>
    <definedName name="youth.otherapril.costs" localSheetId="36">#REF!</definedName>
    <definedName name="youth.otherapril.costs" localSheetId="29">#REF!</definedName>
    <definedName name="youth.otherapril.costs">#REF!</definedName>
    <definedName name="youth.PRC" localSheetId="31">'[12]Other Forecasting'!#REF!</definedName>
    <definedName name="youth.PRC" localSheetId="32">'[12]Other Forecasting'!#REF!</definedName>
    <definedName name="youth.PRC" localSheetId="36">'[12]Other Forecasting'!#REF!</definedName>
    <definedName name="youth.PRC" localSheetId="29">'[12]Other Forecasting'!#REF!</definedName>
    <definedName name="youth.PRC">'[12]Other Forecasting'!#REF!</definedName>
    <definedName name="youth.support.costs" localSheetId="31">#REF!</definedName>
    <definedName name="youth.support.costs" localSheetId="32">#REF!</definedName>
    <definedName name="youth.support.costs" localSheetId="36">#REF!</definedName>
    <definedName name="youth.support.costs" localSheetId="29">#REF!</definedName>
    <definedName name="youth.support.costs">#REF!</definedName>
    <definedName name="youth.teachers.pay" localSheetId="31">#REF!</definedName>
    <definedName name="youth.teachers.pay" localSheetId="32">#REF!</definedName>
    <definedName name="youth.teachers.pay" localSheetId="36">#REF!</definedName>
    <definedName name="youth.teachers.pay" localSheetId="29">#REF!</definedName>
    <definedName name="youth.teachers.pay">#REF!</definedName>
    <definedName name="youthtotalprc" localSheetId="31">#REF!</definedName>
    <definedName name="youthtotalprc" localSheetId="32">#REF!</definedName>
    <definedName name="youthtotalprc" localSheetId="36">#REF!</definedName>
    <definedName name="youthtotalprc" localSheetId="29">#REF!</definedName>
    <definedName name="youthtotalprc">#REF!</definedName>
    <definedName name="z" localSheetId="31">#REF!</definedName>
    <definedName name="z" localSheetId="32">#REF!</definedName>
    <definedName name="z" localSheetId="36">#REF!</definedName>
    <definedName name="z" localSheetId="29">#REF!</definedName>
    <definedName name="z">#REF!</definedName>
  </definedNames>
  <calcPr calcId="171027" calcMode="autoNoTable"/>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46" i="40" l="1"/>
  <c r="N8" i="62" l="1"/>
  <c r="O11" i="62" l="1"/>
  <c r="O21" i="11" l="1"/>
  <c r="O22" i="11"/>
  <c r="O23" i="11"/>
  <c r="O24" i="11"/>
  <c r="O25" i="11"/>
  <c r="O26" i="11"/>
  <c r="O27" i="11"/>
  <c r="O28" i="11"/>
  <c r="O29" i="11"/>
  <c r="H21" i="11"/>
  <c r="H22" i="11"/>
  <c r="H23" i="11"/>
  <c r="H24" i="11"/>
  <c r="H25" i="11"/>
  <c r="H26" i="11"/>
  <c r="H27" i="11"/>
  <c r="H28" i="11"/>
  <c r="H29" i="11"/>
  <c r="H20" i="11"/>
  <c r="G21" i="11"/>
  <c r="G22" i="11"/>
  <c r="G23" i="11"/>
  <c r="G24" i="11"/>
  <c r="G25" i="11"/>
  <c r="G26" i="11"/>
  <c r="G27" i="11"/>
  <c r="G28" i="11"/>
  <c r="G29" i="11"/>
  <c r="G30" i="11"/>
  <c r="G31" i="11"/>
  <c r="G32" i="11"/>
  <c r="G33" i="11"/>
  <c r="F21" i="11"/>
  <c r="F22" i="11"/>
  <c r="F23" i="11"/>
  <c r="F24" i="11"/>
  <c r="F25" i="11"/>
  <c r="F26" i="11"/>
  <c r="F27" i="11"/>
  <c r="F28" i="11"/>
  <c r="F29" i="11"/>
  <c r="F30" i="11"/>
  <c r="F31" i="11"/>
  <c r="D21" i="11"/>
  <c r="D22" i="11"/>
  <c r="D23" i="11"/>
  <c r="D24" i="11"/>
  <c r="D25" i="11"/>
  <c r="D26" i="11"/>
  <c r="D27" i="11"/>
  <c r="D28" i="11"/>
  <c r="D29" i="11"/>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G26" i="10" l="1"/>
  <c r="G27" i="10"/>
  <c r="J21" i="10"/>
  <c r="J22" i="10"/>
  <c r="J23" i="10"/>
  <c r="J24" i="10"/>
  <c r="J25" i="10"/>
  <c r="J26" i="10"/>
  <c r="G21" i="10"/>
  <c r="G22" i="10"/>
  <c r="G23" i="10"/>
  <c r="G24" i="10"/>
  <c r="G25" i="10"/>
  <c r="G20" i="10"/>
  <c r="F21" i="10"/>
  <c r="F22" i="10"/>
  <c r="F23" i="10"/>
  <c r="F24" i="10"/>
  <c r="F25" i="10"/>
  <c r="F26" i="10"/>
  <c r="F27" i="10"/>
  <c r="F28" i="10"/>
  <c r="E21" i="10"/>
  <c r="E22" i="10"/>
  <c r="E23" i="10"/>
  <c r="E24" i="10"/>
  <c r="E25" i="10"/>
  <c r="E26" i="10"/>
  <c r="E27"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G22" i="13" l="1"/>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4" i="62"/>
  <c r="O3" i="62"/>
  <c r="O2" i="62"/>
  <c r="B11" i="62"/>
  <c r="B3" i="62"/>
  <c r="R29" i="40"/>
  <c r="R30" i="40"/>
  <c r="R31" i="40"/>
  <c r="R61" i="40"/>
  <c r="R62" i="40"/>
  <c r="R63" i="40"/>
  <c r="F27" i="9" l="1"/>
  <c r="F26" i="9"/>
  <c r="F25" i="9"/>
  <c r="H15" i="40" l="1"/>
  <c r="I15" i="40"/>
  <c r="J15" i="40"/>
  <c r="K15" i="40"/>
  <c r="L15" i="40"/>
  <c r="M15" i="40"/>
  <c r="N15" i="40"/>
  <c r="O15" i="40"/>
  <c r="P15" i="40"/>
  <c r="Q15" i="40"/>
  <c r="R14" i="40"/>
  <c r="G15" i="40"/>
  <c r="G64" i="40"/>
  <c r="H64" i="40"/>
  <c r="I64" i="40"/>
  <c r="J64" i="40"/>
  <c r="K64" i="40"/>
  <c r="L64" i="40"/>
  <c r="M64" i="40"/>
  <c r="N64" i="40"/>
  <c r="O64" i="40"/>
  <c r="P64" i="40"/>
  <c r="Q64" i="40"/>
  <c r="M23" i="9"/>
  <c r="M22" i="9"/>
  <c r="B10" i="27" l="1"/>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 i="27"/>
  <c r="N9" i="42" l="1"/>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8" i="42"/>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 i="27"/>
  <c r="M9" i="42"/>
  <c r="M10" i="42"/>
  <c r="M11" i="42"/>
  <c r="M12" i="42"/>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8" i="42"/>
  <c r="L39" i="42"/>
  <c r="L40" i="42"/>
  <c r="L41" i="42"/>
  <c r="L42" i="42"/>
  <c r="L43" i="42"/>
  <c r="L44" i="42" s="1"/>
  <c r="L45" i="42"/>
  <c r="L46" i="42"/>
  <c r="L47" i="42" s="1"/>
  <c r="L48" i="42" s="1"/>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s="1"/>
  <c r="L80" i="42"/>
  <c r="L81" i="42"/>
  <c r="L82" i="42"/>
  <c r="L83" i="42"/>
  <c r="L84" i="42"/>
  <c r="L85" i="42"/>
  <c r="L86" i="42"/>
  <c r="L87" i="42"/>
  <c r="L88" i="42"/>
  <c r="L89" i="42"/>
  <c r="L90" i="42"/>
  <c r="L91" i="42"/>
  <c r="L92" i="42"/>
  <c r="L93" i="42"/>
  <c r="L94" i="42"/>
  <c r="L95" i="42"/>
  <c r="L96" i="42"/>
  <c r="L97" i="42"/>
  <c r="L98" i="42"/>
  <c r="L99" i="42"/>
  <c r="L100" i="42"/>
  <c r="L101" i="42"/>
  <c r="L102" i="42"/>
  <c r="L103" i="42" s="1"/>
  <c r="L104" i="42"/>
  <c r="L105" i="42"/>
  <c r="L106" i="42"/>
  <c r="L107" i="42"/>
  <c r="L108" i="42"/>
  <c r="L109" i="42"/>
  <c r="L110" i="42"/>
  <c r="L111" i="42" s="1"/>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s="1"/>
  <c r="L148" i="42" s="1"/>
  <c r="L149" i="42"/>
  <c r="L150" i="42"/>
  <c r="L151" i="42"/>
  <c r="L152" i="42"/>
  <c r="L153" i="42"/>
  <c r="L154" i="42"/>
  <c r="L155" i="42" s="1"/>
  <c r="L156" i="42"/>
  <c r="L157" i="42"/>
  <c r="L158" i="42"/>
  <c r="L159" i="42" s="1"/>
  <c r="L160" i="42"/>
  <c r="L161" i="42"/>
  <c r="L162" i="42"/>
  <c r="L163" i="42" s="1"/>
  <c r="L20" i="42"/>
  <c r="L21" i="42"/>
  <c r="L22" i="42"/>
  <c r="L23" i="42"/>
  <c r="L24" i="42"/>
  <c r="L25" i="42"/>
  <c r="L26" i="42"/>
  <c r="L27" i="42"/>
  <c r="L28" i="42" s="1"/>
  <c r="L29" i="42"/>
  <c r="L30" i="42"/>
  <c r="L31" i="42"/>
  <c r="L32" i="42"/>
  <c r="L33" i="42"/>
  <c r="L34" i="42"/>
  <c r="L35" i="42"/>
  <c r="L36" i="42" s="1"/>
  <c r="L37" i="42" s="1"/>
  <c r="L38" i="42"/>
  <c r="L14" i="42"/>
  <c r="L15" i="42"/>
  <c r="L16" i="42"/>
  <c r="L17" i="42"/>
  <c r="L18" i="42"/>
  <c r="L19" i="42"/>
  <c r="L9" i="42"/>
  <c r="L10" i="42"/>
  <c r="L11" i="42"/>
  <c r="L12" i="42"/>
  <c r="L13" i="42"/>
  <c r="L8" i="42"/>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 i="27"/>
  <c r="AC9" i="42"/>
  <c r="AC10" i="42"/>
  <c r="AC11" i="42"/>
  <c r="AC12" i="42"/>
  <c r="AD12" i="42" s="1"/>
  <c r="AC13" i="42"/>
  <c r="AC14" i="42"/>
  <c r="AC15" i="42"/>
  <c r="AC16" i="42"/>
  <c r="AD16" i="42" s="1"/>
  <c r="AC17" i="42"/>
  <c r="AC18" i="42"/>
  <c r="AC19" i="42"/>
  <c r="AC20" i="42"/>
  <c r="AD20" i="42" s="1"/>
  <c r="AC21" i="42"/>
  <c r="AC22" i="42"/>
  <c r="AC23" i="42"/>
  <c r="AC24" i="42"/>
  <c r="AD24" i="42" s="1"/>
  <c r="AC25" i="42"/>
  <c r="AC26" i="42"/>
  <c r="AC27" i="42"/>
  <c r="AC28" i="42"/>
  <c r="AD28" i="42" s="1"/>
  <c r="AC29" i="42"/>
  <c r="AC30" i="42"/>
  <c r="AC31" i="42"/>
  <c r="AC32" i="42"/>
  <c r="AD32" i="42" s="1"/>
  <c r="AC33" i="42"/>
  <c r="AC34" i="42"/>
  <c r="AC35" i="42"/>
  <c r="AC36" i="42"/>
  <c r="AD36" i="42" s="1"/>
  <c r="AC37" i="42"/>
  <c r="AC38" i="42"/>
  <c r="AC39" i="42"/>
  <c r="AC40" i="42"/>
  <c r="AD40" i="42" s="1"/>
  <c r="AC41" i="42"/>
  <c r="AC42" i="42"/>
  <c r="AC43" i="42"/>
  <c r="AC44" i="42"/>
  <c r="AD44" i="42" s="1"/>
  <c r="AC45" i="42"/>
  <c r="AC46" i="42"/>
  <c r="AC47" i="42"/>
  <c r="AC48" i="42"/>
  <c r="AD48" i="42" s="1"/>
  <c r="AC49" i="42"/>
  <c r="AC50" i="42"/>
  <c r="AC51" i="42"/>
  <c r="AC52" i="42"/>
  <c r="AD52" i="42" s="1"/>
  <c r="AC53" i="42"/>
  <c r="AC54" i="42"/>
  <c r="AC55" i="42"/>
  <c r="AC56" i="42"/>
  <c r="AD56" i="42" s="1"/>
  <c r="AC57" i="42"/>
  <c r="AC58" i="42"/>
  <c r="AC59" i="42"/>
  <c r="AC60" i="42"/>
  <c r="AD60" i="42" s="1"/>
  <c r="AC61" i="42"/>
  <c r="AC62" i="42"/>
  <c r="AC63" i="42"/>
  <c r="AC64" i="42"/>
  <c r="AD64" i="42" s="1"/>
  <c r="AC65" i="42"/>
  <c r="AC66" i="42"/>
  <c r="AC67" i="42"/>
  <c r="AC68" i="42"/>
  <c r="AD68" i="42" s="1"/>
  <c r="AC69" i="42"/>
  <c r="AC70" i="42"/>
  <c r="AC71" i="42"/>
  <c r="AC72" i="42"/>
  <c r="AD72" i="42" s="1"/>
  <c r="AC73" i="42"/>
  <c r="AC74" i="42"/>
  <c r="AC75" i="42"/>
  <c r="AC76" i="42"/>
  <c r="AD76" i="42" s="1"/>
  <c r="AC77" i="42"/>
  <c r="AC78" i="42"/>
  <c r="AC79" i="42"/>
  <c r="AC80" i="42"/>
  <c r="AD80" i="42" s="1"/>
  <c r="AC81" i="42"/>
  <c r="AC82" i="42"/>
  <c r="AC83" i="42"/>
  <c r="AC84" i="42"/>
  <c r="AD84" i="42" s="1"/>
  <c r="AC85" i="42"/>
  <c r="AC86" i="42"/>
  <c r="AC87" i="42"/>
  <c r="AC88" i="42"/>
  <c r="AD88" i="42" s="1"/>
  <c r="AC89" i="42"/>
  <c r="AC90" i="42"/>
  <c r="AC91" i="42"/>
  <c r="AC92" i="42"/>
  <c r="AD92" i="42" s="1"/>
  <c r="AC93" i="42"/>
  <c r="AC94" i="42"/>
  <c r="AC95" i="42"/>
  <c r="AC96" i="42"/>
  <c r="AD96" i="42" s="1"/>
  <c r="AC97" i="42"/>
  <c r="AC98" i="42"/>
  <c r="AC99" i="42"/>
  <c r="AC100" i="42"/>
  <c r="AD100" i="42" s="1"/>
  <c r="AC101" i="42"/>
  <c r="AC102" i="42"/>
  <c r="AC103" i="42"/>
  <c r="AC104" i="42"/>
  <c r="AD104" i="42" s="1"/>
  <c r="AC105" i="42"/>
  <c r="AC106" i="42"/>
  <c r="AC107" i="42"/>
  <c r="AC108" i="42"/>
  <c r="AD108" i="42" s="1"/>
  <c r="AC109" i="42"/>
  <c r="AC110" i="42"/>
  <c r="AC111" i="42"/>
  <c r="AC112" i="42"/>
  <c r="AD112" i="42" s="1"/>
  <c r="AC113" i="42"/>
  <c r="AC114" i="42"/>
  <c r="AC115" i="42"/>
  <c r="AC116" i="42"/>
  <c r="AD116" i="42" s="1"/>
  <c r="AC117" i="42"/>
  <c r="AC118" i="42"/>
  <c r="AC119" i="42"/>
  <c r="AC120" i="42"/>
  <c r="AD120" i="42" s="1"/>
  <c r="AC121" i="42"/>
  <c r="AC122" i="42"/>
  <c r="AC123" i="42"/>
  <c r="AC124" i="42"/>
  <c r="AD124" i="42" s="1"/>
  <c r="AC125" i="42"/>
  <c r="AC126" i="42"/>
  <c r="AC127" i="42"/>
  <c r="AC128" i="42"/>
  <c r="AD128" i="42" s="1"/>
  <c r="AC129" i="42"/>
  <c r="AC130" i="42"/>
  <c r="AC131" i="42"/>
  <c r="AC132" i="42"/>
  <c r="AD132" i="42" s="1"/>
  <c r="AC133" i="42"/>
  <c r="AC134" i="42"/>
  <c r="AC135" i="42"/>
  <c r="AC136" i="42"/>
  <c r="AD136" i="42" s="1"/>
  <c r="AC137" i="42"/>
  <c r="AC138" i="42"/>
  <c r="AC139" i="42"/>
  <c r="AC140" i="42"/>
  <c r="AD140" i="42" s="1"/>
  <c r="AC141" i="42"/>
  <c r="AC142" i="42"/>
  <c r="AC143" i="42"/>
  <c r="AC144" i="42"/>
  <c r="AD144" i="42" s="1"/>
  <c r="AC145" i="42"/>
  <c r="AC146" i="42"/>
  <c r="AC147" i="42"/>
  <c r="AC148" i="42"/>
  <c r="AD148" i="42" s="1"/>
  <c r="AC149" i="42"/>
  <c r="AC150" i="42"/>
  <c r="AC151" i="42"/>
  <c r="AC152" i="42"/>
  <c r="AD152" i="42" s="1"/>
  <c r="AC153" i="42"/>
  <c r="AC154" i="42"/>
  <c r="AC155" i="42"/>
  <c r="AC156" i="42"/>
  <c r="AD156" i="42" s="1"/>
  <c r="AC157" i="42"/>
  <c r="AC158" i="42"/>
  <c r="AC159" i="42"/>
  <c r="AC160" i="42"/>
  <c r="AD160" i="42" s="1"/>
  <c r="AC161" i="42"/>
  <c r="AC162" i="42"/>
  <c r="AC163" i="42"/>
  <c r="AD9" i="42"/>
  <c r="AD10" i="42"/>
  <c r="AD11" i="42"/>
  <c r="AD13" i="42"/>
  <c r="AD14" i="42"/>
  <c r="AD15" i="42"/>
  <c r="AD17" i="42"/>
  <c r="AD18" i="42"/>
  <c r="AD19" i="42"/>
  <c r="AD21" i="42"/>
  <c r="AD22" i="42"/>
  <c r="AD23" i="42"/>
  <c r="AD25" i="42"/>
  <c r="AD26" i="42"/>
  <c r="AD27" i="42"/>
  <c r="AD29" i="42"/>
  <c r="AD30" i="42"/>
  <c r="AD31" i="42"/>
  <c r="AD33" i="42"/>
  <c r="AD34" i="42"/>
  <c r="AD35" i="42"/>
  <c r="AD37" i="42"/>
  <c r="AD38" i="42"/>
  <c r="AD39" i="42"/>
  <c r="AD41" i="42"/>
  <c r="AD42" i="42"/>
  <c r="AD43" i="42"/>
  <c r="AD45" i="42"/>
  <c r="AD46" i="42"/>
  <c r="AD47" i="42"/>
  <c r="AD49" i="42"/>
  <c r="AD50" i="42"/>
  <c r="AD51" i="42"/>
  <c r="AD53" i="42"/>
  <c r="AD54" i="42"/>
  <c r="AD55" i="42"/>
  <c r="AD57" i="42"/>
  <c r="AD58" i="42"/>
  <c r="AD59" i="42"/>
  <c r="AD61" i="42"/>
  <c r="AD62" i="42"/>
  <c r="AD63" i="42"/>
  <c r="AD65" i="42"/>
  <c r="AD66" i="42"/>
  <c r="AD67" i="42"/>
  <c r="AD69" i="42"/>
  <c r="AD70" i="42"/>
  <c r="AD71" i="42"/>
  <c r="AD73" i="42"/>
  <c r="AD74" i="42"/>
  <c r="AD75" i="42"/>
  <c r="AD77" i="42"/>
  <c r="AD78" i="42"/>
  <c r="AD79" i="42"/>
  <c r="AD81" i="42"/>
  <c r="AD82" i="42"/>
  <c r="AD83" i="42"/>
  <c r="AD85" i="42"/>
  <c r="AD86" i="42"/>
  <c r="AD87" i="42"/>
  <c r="AD89" i="42"/>
  <c r="AD90" i="42"/>
  <c r="AD91" i="42"/>
  <c r="AD93" i="42"/>
  <c r="AD94" i="42"/>
  <c r="AD95" i="42"/>
  <c r="AD97" i="42"/>
  <c r="AD98" i="42"/>
  <c r="AD99" i="42"/>
  <c r="AD101" i="42"/>
  <c r="AD102" i="42"/>
  <c r="AD103" i="42"/>
  <c r="AD105" i="42"/>
  <c r="AD106" i="42"/>
  <c r="AD107" i="42"/>
  <c r="AD109" i="42"/>
  <c r="AD110" i="42"/>
  <c r="AD111" i="42"/>
  <c r="AD113" i="42"/>
  <c r="AD114" i="42"/>
  <c r="AD115" i="42"/>
  <c r="AD117" i="42"/>
  <c r="AD118" i="42"/>
  <c r="AD119" i="42"/>
  <c r="AD121" i="42"/>
  <c r="AD122" i="42"/>
  <c r="AD123" i="42"/>
  <c r="AD125" i="42"/>
  <c r="AD126" i="42"/>
  <c r="AD127" i="42"/>
  <c r="AD129" i="42"/>
  <c r="AD130" i="42"/>
  <c r="AD131" i="42"/>
  <c r="AD133" i="42"/>
  <c r="AD134" i="42"/>
  <c r="AD135" i="42"/>
  <c r="AD137" i="42"/>
  <c r="AD138" i="42"/>
  <c r="AD139" i="42"/>
  <c r="AD141" i="42"/>
  <c r="AD142" i="42"/>
  <c r="AD143" i="42"/>
  <c r="AD145" i="42"/>
  <c r="AD146" i="42"/>
  <c r="AD147" i="42"/>
  <c r="AD149" i="42"/>
  <c r="AD150" i="42"/>
  <c r="AD151" i="42"/>
  <c r="AD153" i="42"/>
  <c r="AD154" i="42"/>
  <c r="AD155" i="42"/>
  <c r="AD157" i="42"/>
  <c r="AD158" i="42"/>
  <c r="AD159" i="42"/>
  <c r="AD161" i="42"/>
  <c r="AD162" i="42"/>
  <c r="AD163" i="42"/>
  <c r="AD164" i="42" l="1"/>
  <c r="AD8" i="42"/>
  <c r="AC8" i="42"/>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O482" i="14"/>
  <c r="O466" i="14"/>
  <c r="O450" i="14"/>
  <c r="I450" i="14" s="1"/>
  <c r="P450" i="15" s="1"/>
  <c r="O434" i="14"/>
  <c r="O418" i="14"/>
  <c r="O402" i="14"/>
  <c r="O386" i="14"/>
  <c r="I386" i="14" s="1"/>
  <c r="P386" i="15" s="1"/>
  <c r="O370" i="14"/>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I499" i="14" s="1"/>
  <c r="P499" i="15" s="1"/>
  <c r="P499" i="14"/>
  <c r="O495" i="14"/>
  <c r="P495" i="14"/>
  <c r="O491" i="14"/>
  <c r="I491" i="14" s="1"/>
  <c r="P491" i="15" s="1"/>
  <c r="P491" i="14"/>
  <c r="O487" i="14"/>
  <c r="P487" i="14"/>
  <c r="O483" i="14"/>
  <c r="I483" i="14" s="1"/>
  <c r="P483" i="15" s="1"/>
  <c r="P483" i="14"/>
  <c r="O479" i="14"/>
  <c r="P479" i="14"/>
  <c r="O475" i="14"/>
  <c r="I475" i="14" s="1"/>
  <c r="P475" i="15" s="1"/>
  <c r="P475" i="14"/>
  <c r="O471" i="14"/>
  <c r="P471" i="14"/>
  <c r="O467" i="14"/>
  <c r="I467" i="14" s="1"/>
  <c r="P467" i="15" s="1"/>
  <c r="P467" i="14"/>
  <c r="O463" i="14"/>
  <c r="P463" i="14"/>
  <c r="O459" i="14"/>
  <c r="I459" i="14" s="1"/>
  <c r="P459" i="15" s="1"/>
  <c r="P459" i="14"/>
  <c r="O455" i="14"/>
  <c r="P455" i="14"/>
  <c r="O451" i="14"/>
  <c r="I451" i="14" s="1"/>
  <c r="P451" i="15" s="1"/>
  <c r="P451" i="14"/>
  <c r="O447" i="14"/>
  <c r="P447" i="14"/>
  <c r="O443" i="14"/>
  <c r="I443" i="14" s="1"/>
  <c r="P443" i="15" s="1"/>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O462" i="14"/>
  <c r="O446" i="14"/>
  <c r="I446" i="14" s="1"/>
  <c r="P446" i="15" s="1"/>
  <c r="O430" i="14"/>
  <c r="I430" i="14" s="1"/>
  <c r="P430" i="15" s="1"/>
  <c r="O414" i="14"/>
  <c r="O398" i="14"/>
  <c r="O382" i="14"/>
  <c r="O366" i="14"/>
  <c r="I366" i="14" s="1"/>
  <c r="P366" i="15" s="1"/>
  <c r="O350" i="14"/>
  <c r="O334" i="14"/>
  <c r="O318" i="14"/>
  <c r="O302" i="14"/>
  <c r="I302" i="14" s="1"/>
  <c r="P302" i="15" s="1"/>
  <c r="O286" i="14"/>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O490" i="14"/>
  <c r="O474" i="14"/>
  <c r="I474" i="14" s="1"/>
  <c r="P474" i="15" s="1"/>
  <c r="O458" i="14"/>
  <c r="I458" i="14" s="1"/>
  <c r="P458" i="15" s="1"/>
  <c r="O442" i="14"/>
  <c r="O426" i="14"/>
  <c r="I426" i="14" s="1"/>
  <c r="P426" i="15" s="1"/>
  <c r="O410" i="14"/>
  <c r="I410" i="14" s="1"/>
  <c r="P410" i="15" s="1"/>
  <c r="O394" i="14"/>
  <c r="I394" i="14" s="1"/>
  <c r="P394" i="15" s="1"/>
  <c r="O378" i="14"/>
  <c r="O362" i="14"/>
  <c r="O346" i="14"/>
  <c r="I346" i="14" s="1"/>
  <c r="P346" i="15" s="1"/>
  <c r="O330" i="14"/>
  <c r="I330" i="14" s="1"/>
  <c r="P330" i="15" s="1"/>
  <c r="O314" i="14"/>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O454" i="14"/>
  <c r="I454" i="14" s="1"/>
  <c r="P454" i="15" s="1"/>
  <c r="O438" i="14"/>
  <c r="I438" i="14" s="1"/>
  <c r="P438" i="15" s="1"/>
  <c r="O422" i="14"/>
  <c r="I422" i="14" s="1"/>
  <c r="P422" i="15" s="1"/>
  <c r="O406" i="14"/>
  <c r="O390" i="14"/>
  <c r="I390" i="14" s="1"/>
  <c r="P390" i="15" s="1"/>
  <c r="O374" i="14"/>
  <c r="I374" i="14" s="1"/>
  <c r="P374" i="15" s="1"/>
  <c r="O358" i="14"/>
  <c r="I358" i="14" s="1"/>
  <c r="P358" i="15" s="1"/>
  <c r="O342" i="14"/>
  <c r="O326" i="14"/>
  <c r="I326" i="14" s="1"/>
  <c r="P326" i="15" s="1"/>
  <c r="O310" i="14"/>
  <c r="I310" i="14" s="1"/>
  <c r="P310" i="15" s="1"/>
  <c r="O294" i="14"/>
  <c r="I294" i="14" s="1"/>
  <c r="P294" i="15" s="1"/>
  <c r="O278" i="14"/>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8" i="14"/>
  <c r="P498" i="15" s="1"/>
  <c r="I494" i="14"/>
  <c r="P494" i="15" s="1"/>
  <c r="I490" i="14"/>
  <c r="P490" i="15" s="1"/>
  <c r="I482" i="14"/>
  <c r="P482" i="15" s="1"/>
  <c r="I478" i="14"/>
  <c r="P478" i="15" s="1"/>
  <c r="I470" i="14"/>
  <c r="P470" i="15" s="1"/>
  <c r="I466" i="14"/>
  <c r="P466" i="15" s="1"/>
  <c r="I462" i="14"/>
  <c r="P462" i="15" s="1"/>
  <c r="I442" i="14"/>
  <c r="P442" i="15" s="1"/>
  <c r="I434" i="14"/>
  <c r="P434" i="15" s="1"/>
  <c r="I418" i="14"/>
  <c r="P418" i="15" s="1"/>
  <c r="I414" i="14"/>
  <c r="P414" i="15" s="1"/>
  <c r="I406" i="14"/>
  <c r="P406" i="15" s="1"/>
  <c r="I402" i="14"/>
  <c r="P402" i="15" s="1"/>
  <c r="I398" i="14"/>
  <c r="P398" i="15" s="1"/>
  <c r="I382" i="14"/>
  <c r="P382" i="15" s="1"/>
  <c r="I378" i="14"/>
  <c r="P378" i="15" s="1"/>
  <c r="I370" i="14"/>
  <c r="P370" i="15" s="1"/>
  <c r="I362" i="14"/>
  <c r="P362" i="15" s="1"/>
  <c r="I354" i="14"/>
  <c r="P354" i="15" s="1"/>
  <c r="I350" i="14"/>
  <c r="P350" i="15" s="1"/>
  <c r="I342" i="14"/>
  <c r="P342" i="15" s="1"/>
  <c r="I338" i="14"/>
  <c r="P338" i="15" s="1"/>
  <c r="I334" i="14"/>
  <c r="P334" i="15" s="1"/>
  <c r="I318" i="14"/>
  <c r="P318" i="15" s="1"/>
  <c r="I314" i="14"/>
  <c r="P314" i="15" s="1"/>
  <c r="I306" i="14"/>
  <c r="P306" i="15" s="1"/>
  <c r="I290" i="14"/>
  <c r="P290" i="15" s="1"/>
  <c r="I286" i="14"/>
  <c r="P286" i="15" s="1"/>
  <c r="I278" i="14"/>
  <c r="P278" i="15" s="1"/>
  <c r="I274" i="14"/>
  <c r="P274" i="15" s="1"/>
  <c r="I270" i="14"/>
  <c r="P270" i="15" s="1"/>
  <c r="I464" i="14" l="1"/>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N9" i="62" l="1"/>
  <c r="O6" i="62"/>
  <c r="N6" i="62"/>
  <c r="B6" i="62"/>
  <c r="O5" i="62"/>
  <c r="N4" i="62"/>
  <c r="B4" i="62"/>
  <c r="B11" i="27"/>
  <c r="B7" i="13" l="1"/>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C221" i="25"/>
  <c r="C222" i="25"/>
  <c r="C223" i="25"/>
  <c r="C224" i="25"/>
  <c r="C225" i="25"/>
  <c r="C226" i="25"/>
  <c r="C227" i="25"/>
  <c r="C228" i="25"/>
  <c r="C229" i="25"/>
  <c r="C230" i="25"/>
  <c r="C231" i="25"/>
  <c r="C232" i="25"/>
  <c r="C233" i="25"/>
  <c r="C234" i="25"/>
  <c r="C235" i="25"/>
  <c r="C236" i="25"/>
  <c r="C237" i="25"/>
  <c r="C238" i="25"/>
  <c r="C239" i="25"/>
  <c r="C240"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B7" i="27"/>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221" i="25"/>
  <c r="G222" i="25"/>
  <c r="G223" i="25"/>
  <c r="G224" i="25"/>
  <c r="G225" i="25"/>
  <c r="G226" i="25"/>
  <c r="G227" i="25"/>
  <c r="G228" i="25"/>
  <c r="G229" i="25"/>
  <c r="G230" i="25"/>
  <c r="G231" i="25"/>
  <c r="G232" i="25"/>
  <c r="G233" i="25"/>
  <c r="G234" i="25"/>
  <c r="G235" i="25"/>
  <c r="G236" i="25"/>
  <c r="G237" i="25"/>
  <c r="G238" i="25"/>
  <c r="G239" i="25"/>
  <c r="G240" i="25"/>
  <c r="G241" i="25"/>
  <c r="G20" i="25"/>
  <c r="G21" i="17"/>
  <c r="G22" i="17"/>
  <c r="G23" i="17"/>
  <c r="G24" i="17"/>
  <c r="G25" i="17"/>
  <c r="G20" i="17"/>
  <c r="D159" i="21"/>
  <c r="D160" i="21"/>
  <c r="D161" i="21"/>
  <c r="D162" i="21"/>
  <c r="D163" i="21"/>
  <c r="D164" i="21"/>
  <c r="D165" i="21"/>
  <c r="D166" i="21"/>
  <c r="D167" i="21"/>
  <c r="D168" i="21"/>
  <c r="D169" i="21"/>
  <c r="E159" i="22"/>
  <c r="E160" i="22"/>
  <c r="E161" i="22"/>
  <c r="E162" i="22"/>
  <c r="E163" i="22"/>
  <c r="E164" i="22"/>
  <c r="E165" i="22"/>
  <c r="E166" i="22"/>
  <c r="E167" i="22"/>
  <c r="E168" i="22"/>
  <c r="E169" i="22"/>
  <c r="E170" i="22"/>
  <c r="E171" i="22"/>
  <c r="B10"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B7"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B2" i="62" l="1"/>
  <c r="N2" i="62" s="1"/>
  <c r="B1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G21" i="13"/>
  <c r="G20" i="13"/>
  <c r="E5" i="13"/>
  <c r="AJ9" i="42" l="1"/>
  <c r="AJ10" i="42"/>
  <c r="AJ11" i="42"/>
  <c r="AJ12" i="42"/>
  <c r="AJ13" i="42"/>
  <c r="AJ14"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8" i="42"/>
  <c r="AJ69" i="42"/>
  <c r="AJ70" i="42"/>
  <c r="AJ71" i="42"/>
  <c r="AJ72" i="42"/>
  <c r="AJ73" i="42"/>
  <c r="AJ74" i="42"/>
  <c r="AJ75" i="42"/>
  <c r="AJ76" i="42"/>
  <c r="AJ77" i="42"/>
  <c r="AJ78" i="42"/>
  <c r="AJ79" i="42"/>
  <c r="AJ80" i="42"/>
  <c r="AJ81" i="42"/>
  <c r="AJ82" i="42"/>
  <c r="AJ83" i="42"/>
  <c r="AJ84" i="42"/>
  <c r="AJ85" i="42"/>
  <c r="AJ86" i="42"/>
  <c r="AJ87" i="42"/>
  <c r="AJ88" i="42"/>
  <c r="AJ89" i="42"/>
  <c r="AJ90" i="42"/>
  <c r="AJ91" i="42"/>
  <c r="AJ92" i="42"/>
  <c r="AJ93" i="42"/>
  <c r="AJ94" i="42"/>
  <c r="AJ95" i="42"/>
  <c r="AJ96" i="42"/>
  <c r="AJ97" i="42"/>
  <c r="AJ98" i="42"/>
  <c r="AJ99" i="42"/>
  <c r="AJ100" i="42"/>
  <c r="AJ101" i="42"/>
  <c r="AJ102" i="42"/>
  <c r="AJ103" i="42"/>
  <c r="AJ104" i="42"/>
  <c r="AJ105" i="42"/>
  <c r="AJ106" i="42"/>
  <c r="AJ107" i="42"/>
  <c r="AJ108" i="42"/>
  <c r="AJ109" i="42"/>
  <c r="AJ110" i="42"/>
  <c r="AJ111" i="42"/>
  <c r="AJ112" i="42"/>
  <c r="AJ113" i="42"/>
  <c r="AJ114" i="42"/>
  <c r="AJ115" i="42"/>
  <c r="AJ116" i="42"/>
  <c r="AJ117" i="42"/>
  <c r="AJ118" i="42"/>
  <c r="AJ119" i="42"/>
  <c r="AJ120" i="42"/>
  <c r="AJ121" i="42"/>
  <c r="AJ122" i="42"/>
  <c r="AJ123" i="42"/>
  <c r="AJ124" i="42"/>
  <c r="AJ125" i="42"/>
  <c r="AJ126" i="42"/>
  <c r="AJ127" i="42"/>
  <c r="AJ128" i="42"/>
  <c r="AJ129" i="42"/>
  <c r="AJ130" i="42"/>
  <c r="AJ131" i="42"/>
  <c r="AJ132" i="42"/>
  <c r="AJ133"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0" i="42"/>
  <c r="AJ161" i="42"/>
  <c r="AJ162" i="42"/>
  <c r="AJ163" i="42"/>
  <c r="AI9" i="42"/>
  <c r="AI10" i="42"/>
  <c r="AI11" i="42"/>
  <c r="AI12" i="42"/>
  <c r="AI13" i="42"/>
  <c r="AI14"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8" i="42"/>
  <c r="AI69" i="42"/>
  <c r="AI70" i="42"/>
  <c r="AI71" i="42"/>
  <c r="AI72" i="42"/>
  <c r="AI73" i="42"/>
  <c r="AI74" i="42"/>
  <c r="AI75" i="42"/>
  <c r="AI76" i="42"/>
  <c r="AI77" i="42"/>
  <c r="AI78" i="42"/>
  <c r="AI79" i="42"/>
  <c r="AI80" i="42"/>
  <c r="AI81" i="42"/>
  <c r="AI82" i="42"/>
  <c r="AI83" i="42"/>
  <c r="AI84" i="42"/>
  <c r="AI85" i="42"/>
  <c r="AI86" i="42"/>
  <c r="AI87" i="42"/>
  <c r="AI88" i="42"/>
  <c r="AI89" i="42"/>
  <c r="AI90" i="42"/>
  <c r="AI91" i="42"/>
  <c r="AI92" i="42"/>
  <c r="AI93" i="42"/>
  <c r="AI94" i="42"/>
  <c r="AI95" i="42"/>
  <c r="AI96" i="42"/>
  <c r="AI97" i="42"/>
  <c r="AI98" i="42"/>
  <c r="AI99" i="42"/>
  <c r="AI100" i="42"/>
  <c r="AI101" i="42"/>
  <c r="AI102" i="42"/>
  <c r="AI103" i="42"/>
  <c r="AI104" i="42"/>
  <c r="AI105" i="42"/>
  <c r="AI106" i="42"/>
  <c r="AI107" i="42"/>
  <c r="AI108" i="42"/>
  <c r="AI109" i="42"/>
  <c r="AI110" i="42"/>
  <c r="AI111" i="42"/>
  <c r="AI112" i="42"/>
  <c r="AI113" i="42"/>
  <c r="AI114" i="42"/>
  <c r="AI115" i="42"/>
  <c r="AI116" i="42"/>
  <c r="AI117" i="42"/>
  <c r="AI118" i="42"/>
  <c r="AI119" i="42"/>
  <c r="AI120" i="42"/>
  <c r="AI121" i="42"/>
  <c r="AI122" i="42"/>
  <c r="AI123" i="42"/>
  <c r="AI124" i="42"/>
  <c r="AI125" i="42"/>
  <c r="AI126" i="42"/>
  <c r="AI127" i="42"/>
  <c r="AI128" i="42"/>
  <c r="AI129" i="42"/>
  <c r="AI130" i="42"/>
  <c r="AI131" i="42"/>
  <c r="AI132" i="42"/>
  <c r="AI133"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0" i="42"/>
  <c r="AI161" i="42"/>
  <c r="AI162" i="42"/>
  <c r="AI163" i="42"/>
  <c r="AI164" i="42"/>
  <c r="AH9" i="42"/>
  <c r="AH10" i="42"/>
  <c r="AH11" i="42"/>
  <c r="AH12" i="42"/>
  <c r="AH13" i="42"/>
  <c r="AH14"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8" i="42"/>
  <c r="AH69" i="42"/>
  <c r="AH70" i="42"/>
  <c r="AH71" i="42"/>
  <c r="AH72" i="42"/>
  <c r="AH73" i="42"/>
  <c r="AH74" i="42"/>
  <c r="AH75" i="42"/>
  <c r="AH76" i="42"/>
  <c r="AH77" i="42"/>
  <c r="AH78" i="42"/>
  <c r="AH79" i="42"/>
  <c r="AH80" i="42"/>
  <c r="AH81" i="42"/>
  <c r="AH82" i="42"/>
  <c r="AH83" i="42"/>
  <c r="AH84" i="42"/>
  <c r="AH85" i="42"/>
  <c r="AH86" i="42"/>
  <c r="AH87" i="42"/>
  <c r="AH88" i="42"/>
  <c r="AH89" i="42"/>
  <c r="AH90" i="42"/>
  <c r="AH91" i="42"/>
  <c r="AH92" i="42"/>
  <c r="AH93" i="42"/>
  <c r="AH94" i="42"/>
  <c r="AH95" i="42"/>
  <c r="AH96" i="42"/>
  <c r="AH97" i="42"/>
  <c r="AH98" i="42"/>
  <c r="AH99" i="42"/>
  <c r="AH100" i="42"/>
  <c r="AH101" i="42"/>
  <c r="AH102" i="42"/>
  <c r="AH103" i="42"/>
  <c r="AH104" i="42"/>
  <c r="AH105" i="42"/>
  <c r="AH106" i="42"/>
  <c r="AH107" i="42"/>
  <c r="AH108" i="42"/>
  <c r="AH109" i="42"/>
  <c r="AH110" i="42"/>
  <c r="AH111" i="42"/>
  <c r="AH112" i="42"/>
  <c r="AH113" i="42"/>
  <c r="AH114" i="42"/>
  <c r="AH115" i="42"/>
  <c r="AH116" i="42"/>
  <c r="AH117" i="42"/>
  <c r="AH118" i="42"/>
  <c r="AH119" i="42"/>
  <c r="AH120" i="42"/>
  <c r="AH121" i="42"/>
  <c r="AH122" i="42"/>
  <c r="AH123" i="42"/>
  <c r="AH124" i="42"/>
  <c r="AH125" i="42"/>
  <c r="AH126" i="42"/>
  <c r="AH127" i="42"/>
  <c r="AH128" i="42"/>
  <c r="AH129" i="42"/>
  <c r="AH130" i="42"/>
  <c r="AH131" i="42"/>
  <c r="AH132" i="42"/>
  <c r="AH133"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0" i="42"/>
  <c r="AH161" i="42"/>
  <c r="AH162" i="42"/>
  <c r="AH163" i="42"/>
  <c r="AH164" i="42"/>
  <c r="AJ8" i="42"/>
  <c r="AI8" i="42"/>
  <c r="AH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8" i="42"/>
  <c r="Q21" i="5"/>
  <c r="G21" i="6" s="1"/>
  <c r="Q22" i="5"/>
  <c r="G22" i="6" s="1"/>
  <c r="Q23" i="5"/>
  <c r="Q24" i="5"/>
  <c r="G24" i="6" s="1"/>
  <c r="Q25" i="5"/>
  <c r="G25" i="6" s="1"/>
  <c r="Q26" i="5"/>
  <c r="G26" i="6" s="1"/>
  <c r="Q27" i="5"/>
  <c r="Q28" i="5"/>
  <c r="G28" i="6" s="1"/>
  <c r="Q29" i="5"/>
  <c r="G29" i="6" s="1"/>
  <c r="Q30" i="5"/>
  <c r="G30" i="6" s="1"/>
  <c r="Q31" i="5"/>
  <c r="Q32" i="5"/>
  <c r="G32" i="6" s="1"/>
  <c r="Q33" i="5"/>
  <c r="G33" i="6" s="1"/>
  <c r="Q34" i="5"/>
  <c r="G34" i="6" s="1"/>
  <c r="Q20" i="5"/>
  <c r="AJ21" i="21"/>
  <c r="AJ22" i="21"/>
  <c r="AJ23" i="21"/>
  <c r="AJ24" i="21"/>
  <c r="AJ25" i="21"/>
  <c r="AJ26" i="21"/>
  <c r="AJ27" i="21"/>
  <c r="AJ28" i="21"/>
  <c r="AJ29" i="21"/>
  <c r="AJ30" i="21"/>
  <c r="AJ31" i="21"/>
  <c r="AJ32" i="21"/>
  <c r="AJ33" i="21"/>
  <c r="AJ34" i="21"/>
  <c r="AJ35" i="21"/>
  <c r="AJ36" i="21"/>
  <c r="AJ37" i="21"/>
  <c r="AJ38" i="21"/>
  <c r="AJ39" i="21"/>
  <c r="AJ40" i="21"/>
  <c r="AJ41" i="21"/>
  <c r="AJ42" i="21"/>
  <c r="AJ43" i="21"/>
  <c r="AJ44" i="21"/>
  <c r="AJ45" i="21"/>
  <c r="AJ46" i="21"/>
  <c r="AJ47" i="21"/>
  <c r="AJ48" i="21"/>
  <c r="AJ49" i="21"/>
  <c r="AJ50" i="21"/>
  <c r="AJ51" i="21"/>
  <c r="AJ52" i="21"/>
  <c r="AJ53" i="21"/>
  <c r="AJ54" i="21"/>
  <c r="AJ55" i="21"/>
  <c r="AJ56" i="21"/>
  <c r="AJ57" i="21"/>
  <c r="AJ58" i="21"/>
  <c r="AJ59" i="21"/>
  <c r="AJ60" i="21"/>
  <c r="AJ61" i="21"/>
  <c r="AJ62" i="21"/>
  <c r="AJ63" i="21"/>
  <c r="AJ64" i="21"/>
  <c r="AJ65" i="21"/>
  <c r="AJ66" i="21"/>
  <c r="AJ67" i="21"/>
  <c r="AJ68" i="21"/>
  <c r="AJ69" i="21"/>
  <c r="AJ70" i="21"/>
  <c r="AJ71" i="21"/>
  <c r="AJ72" i="21"/>
  <c r="AJ73" i="21"/>
  <c r="AJ74" i="21"/>
  <c r="AJ75" i="21"/>
  <c r="AJ76" i="21"/>
  <c r="AJ77" i="21"/>
  <c r="AJ78" i="21"/>
  <c r="AJ79" i="21"/>
  <c r="AJ80" i="21"/>
  <c r="AJ81" i="21"/>
  <c r="AJ82" i="21"/>
  <c r="AJ83" i="21"/>
  <c r="AJ84" i="21"/>
  <c r="AJ85" i="21"/>
  <c r="AJ86" i="21"/>
  <c r="AJ87" i="21"/>
  <c r="AJ88" i="21"/>
  <c r="AJ89" i="21"/>
  <c r="AJ90" i="21"/>
  <c r="AJ91" i="21"/>
  <c r="AJ92" i="21"/>
  <c r="AJ93" i="21"/>
  <c r="AJ94" i="21"/>
  <c r="AJ95" i="21"/>
  <c r="AJ96" i="21"/>
  <c r="AJ97" i="21"/>
  <c r="AJ98" i="21"/>
  <c r="AJ99" i="21"/>
  <c r="AJ100" i="21"/>
  <c r="AJ101" i="21"/>
  <c r="AJ102" i="21"/>
  <c r="AJ103" i="21"/>
  <c r="AJ104" i="21"/>
  <c r="AJ105" i="21"/>
  <c r="AJ106" i="21"/>
  <c r="AJ107" i="21"/>
  <c r="AJ108" i="21"/>
  <c r="AJ109" i="21"/>
  <c r="AJ110" i="21"/>
  <c r="AJ111" i="21"/>
  <c r="AJ112" i="21"/>
  <c r="AJ113" i="21"/>
  <c r="AJ114" i="21"/>
  <c r="AJ115" i="21"/>
  <c r="AJ116" i="21"/>
  <c r="AJ117" i="21"/>
  <c r="AJ118" i="21"/>
  <c r="AJ119" i="21"/>
  <c r="AJ120" i="21"/>
  <c r="AJ121" i="21"/>
  <c r="AJ122" i="21"/>
  <c r="AJ123" i="21"/>
  <c r="AJ124" i="21"/>
  <c r="AJ125" i="21"/>
  <c r="AJ126" i="21"/>
  <c r="AJ127" i="21"/>
  <c r="AJ128" i="21"/>
  <c r="AJ129" i="21"/>
  <c r="AJ130" i="21"/>
  <c r="AJ131" i="21"/>
  <c r="AJ132" i="21"/>
  <c r="AJ133" i="21"/>
  <c r="AJ134" i="21"/>
  <c r="AJ135" i="21"/>
  <c r="AJ136" i="21"/>
  <c r="AJ137" i="21"/>
  <c r="AJ138" i="21"/>
  <c r="AJ139" i="21"/>
  <c r="AJ140" i="21"/>
  <c r="AJ141" i="21"/>
  <c r="AJ142" i="21"/>
  <c r="AJ143" i="21"/>
  <c r="AJ144" i="21"/>
  <c r="AJ145" i="21"/>
  <c r="AJ146" i="21"/>
  <c r="AJ147" i="21"/>
  <c r="AJ148" i="21"/>
  <c r="AJ149" i="21"/>
  <c r="AJ150" i="21"/>
  <c r="AJ151" i="21"/>
  <c r="AJ152" i="21"/>
  <c r="AJ153" i="21"/>
  <c r="AJ154" i="21"/>
  <c r="AJ155" i="21"/>
  <c r="AJ156" i="21"/>
  <c r="AJ157" i="21"/>
  <c r="AJ158" i="21"/>
  <c r="AJ159" i="21"/>
  <c r="AJ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20" i="21"/>
  <c r="AH21" i="21"/>
  <c r="AH22" i="21"/>
  <c r="AH23" i="21"/>
  <c r="AH24" i="21"/>
  <c r="AH25" i="21"/>
  <c r="AH26" i="21"/>
  <c r="AH27" i="21"/>
  <c r="AH28" i="21"/>
  <c r="AH29" i="21"/>
  <c r="AH30" i="21"/>
  <c r="AH31" i="21"/>
  <c r="AH32" i="21"/>
  <c r="AH33" i="21"/>
  <c r="AH34" i="21"/>
  <c r="AH35" i="21"/>
  <c r="AH36" i="21"/>
  <c r="AH37" i="21"/>
  <c r="AH38" i="21"/>
  <c r="AH39" i="21"/>
  <c r="AH40" i="21"/>
  <c r="AH41" i="21"/>
  <c r="AH42" i="21"/>
  <c r="AH43" i="21"/>
  <c r="AH44" i="21"/>
  <c r="AH45" i="21"/>
  <c r="AH46" i="21"/>
  <c r="AH47" i="21"/>
  <c r="AH48" i="21"/>
  <c r="AH49" i="21"/>
  <c r="AH50" i="21"/>
  <c r="AH51" i="21"/>
  <c r="AH52" i="21"/>
  <c r="AH53" i="21"/>
  <c r="AH54" i="21"/>
  <c r="AH55" i="21"/>
  <c r="AH56" i="21"/>
  <c r="AH57" i="21"/>
  <c r="AH58" i="21"/>
  <c r="AH59" i="21"/>
  <c r="AH60" i="21"/>
  <c r="AH61" i="21"/>
  <c r="AH62" i="21"/>
  <c r="AH63" i="21"/>
  <c r="AH64" i="21"/>
  <c r="AH65" i="21"/>
  <c r="AH66" i="21"/>
  <c r="AH67" i="21"/>
  <c r="AH68" i="21"/>
  <c r="AH69" i="21"/>
  <c r="AH70" i="21"/>
  <c r="AH71" i="21"/>
  <c r="AH72" i="21"/>
  <c r="AH73" i="21"/>
  <c r="AH74" i="21"/>
  <c r="AH75" i="21"/>
  <c r="AH76" i="21"/>
  <c r="AH77" i="21"/>
  <c r="AH78" i="21"/>
  <c r="AH79" i="21"/>
  <c r="AH80" i="21"/>
  <c r="AH81" i="21"/>
  <c r="AH82" i="21"/>
  <c r="AH83" i="21"/>
  <c r="AH84" i="21"/>
  <c r="AH85" i="21"/>
  <c r="AH86" i="21"/>
  <c r="AH87" i="21"/>
  <c r="AH88" i="21"/>
  <c r="AH89" i="21"/>
  <c r="AH90" i="21"/>
  <c r="AH91" i="21"/>
  <c r="AH92" i="21"/>
  <c r="AH93" i="21"/>
  <c r="AH94" i="21"/>
  <c r="AH95" i="21"/>
  <c r="AH96" i="21"/>
  <c r="AH97" i="21"/>
  <c r="AH98" i="21"/>
  <c r="AH99" i="21"/>
  <c r="AH100" i="21"/>
  <c r="AH101" i="21"/>
  <c r="AH102" i="21"/>
  <c r="AH103" i="21"/>
  <c r="AH104" i="21"/>
  <c r="AH105" i="21"/>
  <c r="AH106" i="21"/>
  <c r="AH107" i="21"/>
  <c r="AH108" i="21"/>
  <c r="AH109"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H155" i="21"/>
  <c r="AH156" i="21"/>
  <c r="AH157" i="21"/>
  <c r="AH158" i="21"/>
  <c r="AH159" i="21"/>
  <c r="AH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20"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68" i="21"/>
  <c r="I166" i="21"/>
  <c r="I164" i="21"/>
  <c r="I162" i="21"/>
  <c r="I160" i="21"/>
  <c r="I161" i="21"/>
  <c r="I165" i="21"/>
  <c r="I169" i="21"/>
  <c r="E160" i="21"/>
  <c r="E161" i="21"/>
  <c r="E162" i="21"/>
  <c r="E163" i="21"/>
  <c r="E164" i="21"/>
  <c r="E165" i="21"/>
  <c r="E166" i="21"/>
  <c r="E167" i="21"/>
  <c r="E168" i="21"/>
  <c r="E169" i="21"/>
  <c r="Q72" i="24"/>
  <c r="G72" i="25" s="1"/>
  <c r="Q73" i="24"/>
  <c r="G73" i="25" s="1"/>
  <c r="Q74" i="24"/>
  <c r="G74" i="25" s="1"/>
  <c r="Q75" i="24"/>
  <c r="G75" i="25" s="1"/>
  <c r="Q76" i="24"/>
  <c r="G76" i="25" s="1"/>
  <c r="Q77" i="24"/>
  <c r="G77" i="25" s="1"/>
  <c r="Q78" i="24"/>
  <c r="G78" i="25" s="1"/>
  <c r="Q79" i="24"/>
  <c r="G79" i="25" s="1"/>
  <c r="Q80" i="24"/>
  <c r="G80" i="25" s="1"/>
  <c r="Q81" i="24"/>
  <c r="G81" i="25" s="1"/>
  <c r="Q82" i="24"/>
  <c r="G82" i="25" s="1"/>
  <c r="Q83" i="24"/>
  <c r="G83" i="25" s="1"/>
  <c r="Q84" i="24"/>
  <c r="G84" i="25" s="1"/>
  <c r="Q85" i="24"/>
  <c r="G85" i="25" s="1"/>
  <c r="Q86" i="24"/>
  <c r="G86" i="25" s="1"/>
  <c r="Q87" i="24"/>
  <c r="G87" i="25" s="1"/>
  <c r="Q88" i="24"/>
  <c r="G88" i="25" s="1"/>
  <c r="Q89" i="24"/>
  <c r="G89" i="25" s="1"/>
  <c r="Q90" i="24"/>
  <c r="G90" i="25" s="1"/>
  <c r="Q91" i="24"/>
  <c r="G91" i="25" s="1"/>
  <c r="Q92" i="24"/>
  <c r="G92" i="25" s="1"/>
  <c r="Q93" i="24"/>
  <c r="G93" i="25" s="1"/>
  <c r="Q94" i="24"/>
  <c r="G94" i="25" s="1"/>
  <c r="Q95" i="24"/>
  <c r="G95" i="25" s="1"/>
  <c r="Q96" i="24"/>
  <c r="G96" i="25" s="1"/>
  <c r="Q97" i="24"/>
  <c r="G97" i="25" s="1"/>
  <c r="Q98" i="24"/>
  <c r="G98" i="25" s="1"/>
  <c r="Q99" i="24"/>
  <c r="G99" i="25" s="1"/>
  <c r="Q100" i="24"/>
  <c r="G100" i="25" s="1"/>
  <c r="Q101" i="24"/>
  <c r="G101" i="25" s="1"/>
  <c r="Q102" i="24"/>
  <c r="G102" i="25" s="1"/>
  <c r="Q103" i="24"/>
  <c r="G103" i="25" s="1"/>
  <c r="Q104" i="24"/>
  <c r="G104" i="25" s="1"/>
  <c r="Q105" i="24"/>
  <c r="G105" i="25" s="1"/>
  <c r="Q106" i="24"/>
  <c r="G106" i="25" s="1"/>
  <c r="Q107" i="24"/>
  <c r="G107" i="25" s="1"/>
  <c r="Q108" i="24"/>
  <c r="G108" i="25" s="1"/>
  <c r="Q109" i="24"/>
  <c r="G109" i="25" s="1"/>
  <c r="Q110" i="24"/>
  <c r="G110" i="25" s="1"/>
  <c r="Q111" i="24"/>
  <c r="G111" i="25" s="1"/>
  <c r="Q112" i="24"/>
  <c r="G112" i="25" s="1"/>
  <c r="Q113" i="24"/>
  <c r="G113" i="25" s="1"/>
  <c r="Q114" i="24"/>
  <c r="G114" i="25" s="1"/>
  <c r="Q115" i="24"/>
  <c r="G115" i="25" s="1"/>
  <c r="Q116" i="24"/>
  <c r="G116" i="25" s="1"/>
  <c r="Q117" i="24"/>
  <c r="G117" i="25" s="1"/>
  <c r="Q118" i="24"/>
  <c r="G118" i="25" s="1"/>
  <c r="Q119" i="24"/>
  <c r="G119" i="25" s="1"/>
  <c r="Q120" i="24"/>
  <c r="G120" i="25" s="1"/>
  <c r="Q121" i="24"/>
  <c r="G121" i="25" s="1"/>
  <c r="Q122" i="24"/>
  <c r="G122" i="25" s="1"/>
  <c r="Q123" i="24"/>
  <c r="G123" i="25" s="1"/>
  <c r="Q124" i="24"/>
  <c r="G124" i="25" s="1"/>
  <c r="Q125" i="24"/>
  <c r="G125" i="25" s="1"/>
  <c r="Q126" i="24"/>
  <c r="G126" i="25" s="1"/>
  <c r="Q127" i="24"/>
  <c r="G127" i="25" s="1"/>
  <c r="Q128" i="24"/>
  <c r="G128" i="25" s="1"/>
  <c r="Q129" i="24"/>
  <c r="G129" i="25" s="1"/>
  <c r="Q130" i="24"/>
  <c r="G130" i="25" s="1"/>
  <c r="Q131" i="24"/>
  <c r="G131" i="25" s="1"/>
  <c r="Q132" i="24"/>
  <c r="G132" i="25" s="1"/>
  <c r="Q133" i="24"/>
  <c r="G133" i="25" s="1"/>
  <c r="Q134" i="24"/>
  <c r="G134" i="25" s="1"/>
  <c r="Q135" i="24"/>
  <c r="G135" i="25" s="1"/>
  <c r="Q136" i="24"/>
  <c r="G136" i="25" s="1"/>
  <c r="Q137" i="24"/>
  <c r="G137" i="25" s="1"/>
  <c r="Q138" i="24"/>
  <c r="G138" i="25" s="1"/>
  <c r="Q139" i="24"/>
  <c r="G139" i="25" s="1"/>
  <c r="Q140" i="24"/>
  <c r="G140" i="25" s="1"/>
  <c r="Q141" i="24"/>
  <c r="G141" i="25" s="1"/>
  <c r="Q142" i="24"/>
  <c r="G142" i="25" s="1"/>
  <c r="Q143" i="24"/>
  <c r="G143" i="25" s="1"/>
  <c r="Q144" i="24"/>
  <c r="G144" i="25" s="1"/>
  <c r="Q145" i="24"/>
  <c r="G145" i="25" s="1"/>
  <c r="Q146" i="24"/>
  <c r="G146" i="25" s="1"/>
  <c r="Q147" i="24"/>
  <c r="G147" i="25" s="1"/>
  <c r="Q148" i="24"/>
  <c r="G148" i="25" s="1"/>
  <c r="Q71" i="24"/>
  <c r="I167" i="21"/>
  <c r="I163" i="21"/>
  <c r="AJ21" i="16"/>
  <c r="AJ22" i="16"/>
  <c r="AJ23" i="16"/>
  <c r="AJ24" i="16"/>
  <c r="AJ25" i="16"/>
  <c r="AH21" i="16"/>
  <c r="AH22" i="16"/>
  <c r="AH23" i="16"/>
  <c r="AH24" i="16"/>
  <c r="AH25" i="16"/>
  <c r="AJ20" i="16"/>
  <c r="AI21" i="16"/>
  <c r="AI22" i="16"/>
  <c r="AI23" i="16"/>
  <c r="AI24" i="16"/>
  <c r="AI25" i="16"/>
  <c r="AI20" i="16"/>
  <c r="AH20" i="16"/>
  <c r="AG21" i="16"/>
  <c r="AG22" i="16"/>
  <c r="AG23" i="16"/>
  <c r="AG24" i="16"/>
  <c r="AG25" i="16"/>
  <c r="AG20" i="16"/>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I110" i="54"/>
  <c r="AI111" i="54"/>
  <c r="AI112" i="54"/>
  <c r="AI113" i="54"/>
  <c r="AI114" i="54"/>
  <c r="AI115" i="54"/>
  <c r="AI116" i="54"/>
  <c r="AI117" i="54"/>
  <c r="AI118" i="54"/>
  <c r="AI119" i="54"/>
  <c r="AI120" i="54"/>
  <c r="AI121" i="54"/>
  <c r="AI122" i="54"/>
  <c r="AI123" i="54"/>
  <c r="AI124" i="54"/>
  <c r="AI125" i="54"/>
  <c r="AI126" i="54"/>
  <c r="AI127" i="54"/>
  <c r="AI128" i="54"/>
  <c r="AI129" i="54"/>
  <c r="AI130" i="54"/>
  <c r="AI131" i="54"/>
  <c r="AI132" i="54"/>
  <c r="AI133" i="54"/>
  <c r="AI134" i="54"/>
  <c r="AI135" i="54"/>
  <c r="AI136" i="54"/>
  <c r="AI137" i="54"/>
  <c r="AI138" i="54"/>
  <c r="AI139" i="54"/>
  <c r="AI140" i="54"/>
  <c r="AI141" i="54"/>
  <c r="AI142" i="54"/>
  <c r="AI143" i="54"/>
  <c r="AI144" i="54"/>
  <c r="AI145" i="54"/>
  <c r="AI146" i="54"/>
  <c r="AI147" i="54"/>
  <c r="AI148" i="54"/>
  <c r="AI149" i="54"/>
  <c r="AI150" i="54"/>
  <c r="AI151" i="54"/>
  <c r="AI152" i="54"/>
  <c r="AI153" i="54"/>
  <c r="AI154" i="54"/>
  <c r="AI155" i="54"/>
  <c r="AI156" i="54"/>
  <c r="AI157" i="54"/>
  <c r="AI158" i="54"/>
  <c r="AI159" i="54"/>
  <c r="AI160" i="54"/>
  <c r="AI161" i="54"/>
  <c r="AI162" i="54"/>
  <c r="AI163" i="54"/>
  <c r="AI164" i="54"/>
  <c r="AI165" i="54"/>
  <c r="AI166" i="54"/>
  <c r="AI167" i="54"/>
  <c r="AI168" i="54"/>
  <c r="AI169" i="54"/>
  <c r="AI170" i="54"/>
  <c r="AI171" i="54"/>
  <c r="AI172" i="54"/>
  <c r="AI173" i="54"/>
  <c r="AI174" i="54"/>
  <c r="AI175" i="54"/>
  <c r="AI176" i="54"/>
  <c r="AI177" i="54"/>
  <c r="AI178" i="54"/>
  <c r="AI179" i="54"/>
  <c r="AI180" i="54"/>
  <c r="AI181" i="54"/>
  <c r="AI182" i="54"/>
  <c r="AI183" i="54"/>
  <c r="AI184" i="54"/>
  <c r="AI185" i="54"/>
  <c r="AI186" i="54"/>
  <c r="AI187" i="54"/>
  <c r="AI188" i="54"/>
  <c r="AI189" i="54"/>
  <c r="AI190" i="54"/>
  <c r="AI191" i="54"/>
  <c r="AI192" i="54"/>
  <c r="AI193" i="54"/>
  <c r="AI194" i="54"/>
  <c r="AI195" i="54"/>
  <c r="AI196" i="54"/>
  <c r="AI197" i="54"/>
  <c r="AI198" i="54"/>
  <c r="AI199" i="54"/>
  <c r="AI200" i="54"/>
  <c r="AI201" i="54"/>
  <c r="AI202"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J110" i="54"/>
  <c r="AJ111" i="54"/>
  <c r="AJ112" i="54"/>
  <c r="AJ113" i="54"/>
  <c r="AJ114" i="54"/>
  <c r="AJ115" i="54"/>
  <c r="AJ116" i="54"/>
  <c r="AJ117" i="54"/>
  <c r="AJ118" i="54"/>
  <c r="AJ119" i="54"/>
  <c r="AJ120" i="54"/>
  <c r="AJ121" i="54"/>
  <c r="AJ122" i="54"/>
  <c r="AJ123" i="54"/>
  <c r="AJ124" i="54"/>
  <c r="AJ125" i="54"/>
  <c r="AJ126" i="54"/>
  <c r="AJ127" i="54"/>
  <c r="AJ128" i="54"/>
  <c r="AJ129" i="54"/>
  <c r="AJ130" i="54"/>
  <c r="AJ131" i="54"/>
  <c r="AJ132" i="54"/>
  <c r="AJ133" i="54"/>
  <c r="AJ134" i="54"/>
  <c r="AJ135" i="54"/>
  <c r="AJ136" i="54"/>
  <c r="AJ137" i="54"/>
  <c r="AJ138" i="54"/>
  <c r="AJ139" i="54"/>
  <c r="AJ140" i="54"/>
  <c r="AJ141" i="54"/>
  <c r="AJ142" i="54"/>
  <c r="AJ143" i="54"/>
  <c r="AJ144" i="54"/>
  <c r="AJ145" i="54"/>
  <c r="AJ146" i="54"/>
  <c r="AJ147" i="54"/>
  <c r="AJ148" i="54"/>
  <c r="AJ149" i="54"/>
  <c r="AJ150" i="54"/>
  <c r="AJ151" i="54"/>
  <c r="AJ152" i="54"/>
  <c r="AJ153" i="54"/>
  <c r="AJ154" i="54"/>
  <c r="AJ155" i="54"/>
  <c r="AJ156" i="54"/>
  <c r="AJ157" i="54"/>
  <c r="AJ158" i="54"/>
  <c r="AJ159" i="54"/>
  <c r="AJ160" i="54"/>
  <c r="AJ161" i="54"/>
  <c r="AJ162" i="54"/>
  <c r="AJ163" i="54"/>
  <c r="AJ164" i="54"/>
  <c r="AJ165" i="54"/>
  <c r="AJ166" i="54"/>
  <c r="AJ167" i="54"/>
  <c r="AJ168" i="54"/>
  <c r="AJ169" i="54"/>
  <c r="AJ170" i="54"/>
  <c r="AJ171" i="54"/>
  <c r="AJ172" i="54"/>
  <c r="AJ173" i="54"/>
  <c r="AJ174" i="54"/>
  <c r="AJ175" i="54"/>
  <c r="AJ176" i="54"/>
  <c r="AJ177" i="54"/>
  <c r="AJ178" i="54"/>
  <c r="AJ179" i="54"/>
  <c r="AJ180" i="54"/>
  <c r="AJ181" i="54"/>
  <c r="AJ182" i="54"/>
  <c r="AJ183" i="54"/>
  <c r="AJ184" i="54"/>
  <c r="AJ185" i="54"/>
  <c r="AJ186" i="54"/>
  <c r="AJ187" i="54"/>
  <c r="AJ188" i="54"/>
  <c r="AJ189" i="54"/>
  <c r="AJ190" i="54"/>
  <c r="AJ191" i="54"/>
  <c r="AJ192" i="54"/>
  <c r="AJ193" i="54"/>
  <c r="AJ194" i="54"/>
  <c r="AJ195" i="54"/>
  <c r="AJ196" i="54"/>
  <c r="AJ197" i="54"/>
  <c r="AJ198" i="54"/>
  <c r="AJ199" i="54"/>
  <c r="AJ200" i="54"/>
  <c r="AJ201" i="54"/>
  <c r="AJ202" i="54"/>
  <c r="AJ20" i="54"/>
  <c r="AI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H110" i="54"/>
  <c r="AH111" i="54"/>
  <c r="AH112" i="54"/>
  <c r="AH113" i="54"/>
  <c r="AH114" i="54"/>
  <c r="AH115" i="54"/>
  <c r="AH116" i="54"/>
  <c r="AH117" i="54"/>
  <c r="AH118" i="54"/>
  <c r="AH119" i="54"/>
  <c r="AH120" i="54"/>
  <c r="AH121" i="54"/>
  <c r="AH122" i="54"/>
  <c r="AH123" i="54"/>
  <c r="AH124" i="54"/>
  <c r="AH125" i="54"/>
  <c r="AH126" i="54"/>
  <c r="AH127" i="54"/>
  <c r="AH128" i="54"/>
  <c r="AH129" i="54"/>
  <c r="AH130" i="54"/>
  <c r="AH131" i="54"/>
  <c r="AH132" i="54"/>
  <c r="AH133" i="54"/>
  <c r="AH134" i="54"/>
  <c r="AH135" i="54"/>
  <c r="AH136" i="54"/>
  <c r="AH137" i="54"/>
  <c r="AH138" i="54"/>
  <c r="AH139" i="54"/>
  <c r="AH140" i="54"/>
  <c r="AH141" i="54"/>
  <c r="AH142" i="54"/>
  <c r="AH143" i="54"/>
  <c r="AH144" i="54"/>
  <c r="AH145" i="54"/>
  <c r="AH146" i="54"/>
  <c r="AH147" i="54"/>
  <c r="AH148" i="54"/>
  <c r="AH149" i="54"/>
  <c r="AH150" i="54"/>
  <c r="AH151" i="54"/>
  <c r="AH152" i="54"/>
  <c r="AH153" i="54"/>
  <c r="AH154" i="54"/>
  <c r="AH155" i="54"/>
  <c r="AH156" i="54"/>
  <c r="AH157" i="54"/>
  <c r="AH158" i="54"/>
  <c r="AH159" i="54"/>
  <c r="AH160" i="54"/>
  <c r="AH161" i="54"/>
  <c r="AH162" i="54"/>
  <c r="AH163" i="54"/>
  <c r="AH164" i="54"/>
  <c r="AH165" i="54"/>
  <c r="AH166" i="54"/>
  <c r="AH167" i="54"/>
  <c r="AH168" i="54"/>
  <c r="AH169" i="54"/>
  <c r="AH170" i="54"/>
  <c r="AH171" i="54"/>
  <c r="AH172" i="54"/>
  <c r="AH173" i="54"/>
  <c r="AH174" i="54"/>
  <c r="AH175" i="54"/>
  <c r="AH176" i="54"/>
  <c r="AH177" i="54"/>
  <c r="AH178" i="54"/>
  <c r="AH179" i="54"/>
  <c r="AH180" i="54"/>
  <c r="AH181" i="54"/>
  <c r="AH182" i="54"/>
  <c r="AH183" i="54"/>
  <c r="AH184" i="54"/>
  <c r="AH185" i="54"/>
  <c r="AH186" i="54"/>
  <c r="AH187" i="54"/>
  <c r="AH188" i="54"/>
  <c r="AH189" i="54"/>
  <c r="AH190" i="54"/>
  <c r="AH191" i="54"/>
  <c r="AH192" i="54"/>
  <c r="AH193" i="54"/>
  <c r="AH194" i="54"/>
  <c r="AH195" i="54"/>
  <c r="AH196" i="54"/>
  <c r="AH197" i="54"/>
  <c r="AH198" i="54"/>
  <c r="AH199" i="54"/>
  <c r="AH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G101" i="54"/>
  <c r="AG102" i="54"/>
  <c r="AG103" i="54"/>
  <c r="AG104" i="54"/>
  <c r="AG105" i="54"/>
  <c r="AG106" i="54"/>
  <c r="AG107" i="54"/>
  <c r="AG108" i="54"/>
  <c r="AG109" i="54"/>
  <c r="AG110" i="54"/>
  <c r="AG111" i="54"/>
  <c r="AG112" i="54"/>
  <c r="AG113" i="54"/>
  <c r="AG114" i="54"/>
  <c r="AG115" i="54"/>
  <c r="AG116" i="54"/>
  <c r="AG117" i="54"/>
  <c r="AG118" i="54"/>
  <c r="AG119" i="54"/>
  <c r="AG120" i="54"/>
  <c r="AG121" i="54"/>
  <c r="AG122" i="54"/>
  <c r="AG123" i="54"/>
  <c r="AG124" i="54"/>
  <c r="AG125" i="54"/>
  <c r="AG126" i="54"/>
  <c r="AG127" i="54"/>
  <c r="AG128" i="54"/>
  <c r="AG129" i="54"/>
  <c r="AG130" i="54"/>
  <c r="AG131" i="54"/>
  <c r="AG132" i="54"/>
  <c r="AG133" i="54"/>
  <c r="AG134" i="54"/>
  <c r="AG135" i="54"/>
  <c r="AG136" i="54"/>
  <c r="AG137" i="54"/>
  <c r="AG138" i="54"/>
  <c r="AG139" i="54"/>
  <c r="AG140" i="54"/>
  <c r="AG141" i="54"/>
  <c r="AG142" i="54"/>
  <c r="AG143" i="54"/>
  <c r="AG144" i="54"/>
  <c r="AG145" i="54"/>
  <c r="AG146" i="54"/>
  <c r="AG147" i="54"/>
  <c r="AG148" i="54"/>
  <c r="AG149" i="54"/>
  <c r="AG150" i="54"/>
  <c r="AG151" i="54"/>
  <c r="AG152" i="54"/>
  <c r="AG153" i="54"/>
  <c r="AG154" i="54"/>
  <c r="AG155" i="54"/>
  <c r="AG156" i="54"/>
  <c r="AG157" i="54"/>
  <c r="AG158" i="54"/>
  <c r="AG159" i="54"/>
  <c r="AG160" i="54"/>
  <c r="AG161" i="54"/>
  <c r="AG162" i="54"/>
  <c r="AG163" i="54"/>
  <c r="AG164" i="54"/>
  <c r="AG165" i="54"/>
  <c r="AG166" i="54"/>
  <c r="AG167" i="54"/>
  <c r="AG168" i="54"/>
  <c r="AG169" i="54"/>
  <c r="AG170" i="54"/>
  <c r="AG171" i="54"/>
  <c r="AG172" i="54"/>
  <c r="AG173" i="54"/>
  <c r="AG174" i="54"/>
  <c r="AG175" i="54"/>
  <c r="AG176" i="54"/>
  <c r="AG177" i="54"/>
  <c r="AG178" i="54"/>
  <c r="AG179" i="54"/>
  <c r="AG180" i="54"/>
  <c r="AG181" i="54"/>
  <c r="AG182" i="54"/>
  <c r="AG183" i="54"/>
  <c r="AG184" i="54"/>
  <c r="AG185" i="54"/>
  <c r="AG186" i="54"/>
  <c r="AG187" i="54"/>
  <c r="AG188" i="54"/>
  <c r="AG189" i="54"/>
  <c r="AG190" i="54"/>
  <c r="AG191" i="54"/>
  <c r="AG192" i="54"/>
  <c r="AG193" i="54"/>
  <c r="AG194" i="54"/>
  <c r="AG195" i="54"/>
  <c r="AG196" i="54"/>
  <c r="AG197" i="54"/>
  <c r="AG198" i="54"/>
  <c r="AG199" i="54"/>
  <c r="AG20"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AJ301" i="18"/>
  <c r="AJ302" i="18"/>
  <c r="AJ303" i="18"/>
  <c r="AJ304" i="18"/>
  <c r="AJ305" i="18"/>
  <c r="AJ306" i="18"/>
  <c r="AJ307" i="18"/>
  <c r="AJ308" i="18"/>
  <c r="AJ309" i="18"/>
  <c r="AJ310" i="18"/>
  <c r="AJ311" i="18"/>
  <c r="AJ312" i="18"/>
  <c r="AJ313" i="18"/>
  <c r="AJ314" i="18"/>
  <c r="AJ315" i="18"/>
  <c r="AJ316" i="18"/>
  <c r="AJ317" i="18"/>
  <c r="AJ318" i="18"/>
  <c r="AJ319" i="18"/>
  <c r="AJ320" i="18"/>
  <c r="AJ321" i="18"/>
  <c r="AJ322" i="18"/>
  <c r="AJ323" i="18"/>
  <c r="AJ324" i="18"/>
  <c r="AJ325" i="18"/>
  <c r="AJ326" i="18"/>
  <c r="AJ327" i="18"/>
  <c r="AJ328" i="18"/>
  <c r="AJ329" i="18"/>
  <c r="AJ330" i="18"/>
  <c r="AJ331" i="18"/>
  <c r="AJ332" i="18"/>
  <c r="AJ333" i="18"/>
  <c r="AJ334" i="18"/>
  <c r="AJ335" i="18"/>
  <c r="AJ336" i="18"/>
  <c r="AJ337" i="18"/>
  <c r="AJ338" i="18"/>
  <c r="AJ339" i="18"/>
  <c r="AJ340" i="18"/>
  <c r="AJ341" i="18"/>
  <c r="AJ342" i="18"/>
  <c r="AJ343" i="18"/>
  <c r="AJ344" i="18"/>
  <c r="AJ345" i="18"/>
  <c r="AJ346" i="18"/>
  <c r="AJ347" i="18"/>
  <c r="AJ348" i="18"/>
  <c r="AJ349" i="18"/>
  <c r="AJ350" i="18"/>
  <c r="AJ351" i="18"/>
  <c r="AJ352" i="18"/>
  <c r="AJ353" i="18"/>
  <c r="AJ354" i="18"/>
  <c r="AJ355" i="18"/>
  <c r="AJ356" i="18"/>
  <c r="AJ357" i="18"/>
  <c r="AJ358" i="18"/>
  <c r="AJ359" i="18"/>
  <c r="AJ360" i="18"/>
  <c r="AJ361" i="18"/>
  <c r="AJ362" i="18"/>
  <c r="AJ363" i="18"/>
  <c r="AJ364" i="18"/>
  <c r="AJ365" i="18"/>
  <c r="AJ366" i="18"/>
  <c r="AJ367" i="18"/>
  <c r="AJ368" i="18"/>
  <c r="AJ369" i="18"/>
  <c r="AJ370" i="18"/>
  <c r="AJ371" i="18"/>
  <c r="AJ372" i="18"/>
  <c r="AJ373" i="18"/>
  <c r="AJ374" i="18"/>
  <c r="AJ375" i="18"/>
  <c r="AJ376" i="18"/>
  <c r="AJ377" i="18"/>
  <c r="AJ378" i="18"/>
  <c r="AJ379" i="18"/>
  <c r="AJ380" i="18"/>
  <c r="AJ381" i="18"/>
  <c r="AJ382" i="18"/>
  <c r="AJ383" i="18"/>
  <c r="AJ384" i="18"/>
  <c r="AJ385" i="18"/>
  <c r="AJ386" i="18"/>
  <c r="AJ387" i="18"/>
  <c r="AJ388" i="18"/>
  <c r="AJ389" i="18"/>
  <c r="AJ390" i="18"/>
  <c r="AJ391" i="18"/>
  <c r="AJ392" i="18"/>
  <c r="AJ393" i="18"/>
  <c r="AJ394" i="18"/>
  <c r="AJ395" i="18"/>
  <c r="AJ396" i="18"/>
  <c r="AJ397" i="18"/>
  <c r="AJ398" i="18"/>
  <c r="AJ399" i="18"/>
  <c r="AJ400" i="18"/>
  <c r="AJ401" i="18"/>
  <c r="AJ402" i="18"/>
  <c r="AJ403" i="18"/>
  <c r="AJ404" i="18"/>
  <c r="AJ405" i="18"/>
  <c r="AJ406"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134" i="18"/>
  <c r="AI135" i="18"/>
  <c r="AI136" i="18"/>
  <c r="AI137" i="18"/>
  <c r="AI138" i="18"/>
  <c r="AI139" i="18"/>
  <c r="AI140" i="18"/>
  <c r="AI141" i="18"/>
  <c r="AI142" i="18"/>
  <c r="AI143" i="18"/>
  <c r="AI144" i="18"/>
  <c r="AI145" i="18"/>
  <c r="AI146" i="18"/>
  <c r="AI147" i="18"/>
  <c r="AI148" i="18"/>
  <c r="AI149" i="18"/>
  <c r="AI150" i="18"/>
  <c r="AI151" i="18"/>
  <c r="AI152" i="18"/>
  <c r="AI153" i="18"/>
  <c r="AI154" i="18"/>
  <c r="AI155" i="18"/>
  <c r="AI156" i="18"/>
  <c r="AI157" i="18"/>
  <c r="AI158" i="18"/>
  <c r="AI159" i="18"/>
  <c r="AI160" i="18"/>
  <c r="AI161" i="18"/>
  <c r="AI162" i="18"/>
  <c r="AI163" i="18"/>
  <c r="AI164" i="18"/>
  <c r="AI165" i="18"/>
  <c r="AI166" i="18"/>
  <c r="AI167" i="18"/>
  <c r="AI168" i="18"/>
  <c r="AI169" i="18"/>
  <c r="AI170" i="18"/>
  <c r="AI171" i="18"/>
  <c r="AI172" i="18"/>
  <c r="AI173" i="18"/>
  <c r="AI174" i="18"/>
  <c r="AI175" i="18"/>
  <c r="AI176" i="18"/>
  <c r="AI177" i="18"/>
  <c r="AI178" i="18"/>
  <c r="AI179" i="18"/>
  <c r="AI180" i="18"/>
  <c r="AI181" i="18"/>
  <c r="AI182" i="18"/>
  <c r="AI183" i="18"/>
  <c r="AI184" i="18"/>
  <c r="AI185" i="18"/>
  <c r="AI186" i="18"/>
  <c r="AI187" i="18"/>
  <c r="AI188" i="18"/>
  <c r="AI189" i="18"/>
  <c r="AI190" i="18"/>
  <c r="AI191" i="18"/>
  <c r="AI192" i="18"/>
  <c r="AI193" i="18"/>
  <c r="AI194" i="18"/>
  <c r="AI195" i="18"/>
  <c r="AI196" i="18"/>
  <c r="AI197" i="18"/>
  <c r="AI198" i="18"/>
  <c r="AI199" i="18"/>
  <c r="AI200" i="18"/>
  <c r="AI201" i="18"/>
  <c r="AI202" i="18"/>
  <c r="AI203" i="18"/>
  <c r="AI204" i="18"/>
  <c r="AI205" i="18"/>
  <c r="AI206"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95" i="18"/>
  <c r="AI296" i="18"/>
  <c r="AI297" i="18"/>
  <c r="AI298" i="18"/>
  <c r="AI299"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AI327" i="18"/>
  <c r="AI328" i="18"/>
  <c r="AI329" i="18"/>
  <c r="AI330" i="18"/>
  <c r="AI331" i="18"/>
  <c r="AI332" i="18"/>
  <c r="AI333" i="18"/>
  <c r="AI334" i="18"/>
  <c r="AI335" i="18"/>
  <c r="AI336" i="18"/>
  <c r="AI337" i="18"/>
  <c r="AI338" i="18"/>
  <c r="AI339" i="18"/>
  <c r="AI340" i="18"/>
  <c r="AI341" i="18"/>
  <c r="AI342" i="18"/>
  <c r="AI343" i="18"/>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380" i="18"/>
  <c r="AI381" i="18"/>
  <c r="AI382" i="18"/>
  <c r="AI383" i="18"/>
  <c r="AI384" i="18"/>
  <c r="AI385" i="18"/>
  <c r="AI386" i="18"/>
  <c r="AI387" i="18"/>
  <c r="AI388" i="18"/>
  <c r="AI389" i="18"/>
  <c r="AI390" i="18"/>
  <c r="AI391" i="18"/>
  <c r="AI392" i="18"/>
  <c r="AI393" i="18"/>
  <c r="AI394" i="18"/>
  <c r="AI395" i="18"/>
  <c r="AI396" i="18"/>
  <c r="AI397" i="18"/>
  <c r="AI398" i="18"/>
  <c r="AI399" i="18"/>
  <c r="AI400" i="18"/>
  <c r="AI401" i="18"/>
  <c r="AI402" i="18"/>
  <c r="AI403" i="18"/>
  <c r="AI404" i="18"/>
  <c r="AI405" i="18"/>
  <c r="AI406"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134" i="18"/>
  <c r="AH135" i="18"/>
  <c r="AH136" i="18"/>
  <c r="AH137" i="18"/>
  <c r="AH138" i="18"/>
  <c r="AH139" i="18"/>
  <c r="AH140" i="18"/>
  <c r="AH141" i="18"/>
  <c r="AH142" i="18"/>
  <c r="AH143" i="18"/>
  <c r="AH144" i="18"/>
  <c r="AH145" i="18"/>
  <c r="AH146" i="18"/>
  <c r="AH147" i="18"/>
  <c r="AH148" i="18"/>
  <c r="AH149" i="18"/>
  <c r="AH150" i="18"/>
  <c r="AH151" i="18"/>
  <c r="AH152" i="18"/>
  <c r="AH153" i="18"/>
  <c r="AH154" i="18"/>
  <c r="AH155" i="18"/>
  <c r="AH156" i="18"/>
  <c r="AH157" i="18"/>
  <c r="AH158" i="18"/>
  <c r="AH159" i="18"/>
  <c r="AH160" i="18"/>
  <c r="AH161" i="18"/>
  <c r="AH162" i="18"/>
  <c r="AH163" i="18"/>
  <c r="AH164" i="18"/>
  <c r="AH165" i="18"/>
  <c r="AH166" i="18"/>
  <c r="AH167" i="18"/>
  <c r="AH168" i="18"/>
  <c r="AH169" i="18"/>
  <c r="AH170" i="18"/>
  <c r="AH171" i="18"/>
  <c r="AH172" i="18"/>
  <c r="AH173" i="18"/>
  <c r="AH174" i="18"/>
  <c r="AH175" i="18"/>
  <c r="AH176" i="18"/>
  <c r="AH177" i="18"/>
  <c r="AH178" i="18"/>
  <c r="AH179" i="18"/>
  <c r="AH180" i="18"/>
  <c r="AH181" i="18"/>
  <c r="AH182" i="18"/>
  <c r="AH183" i="18"/>
  <c r="AH184" i="18"/>
  <c r="AH185" i="18"/>
  <c r="AH186" i="18"/>
  <c r="AH187" i="18"/>
  <c r="AH188" i="18"/>
  <c r="AH189" i="18"/>
  <c r="AH190" i="18"/>
  <c r="AH191" i="18"/>
  <c r="AH192" i="18"/>
  <c r="AH193" i="18"/>
  <c r="AH194" i="18"/>
  <c r="AH195" i="18"/>
  <c r="AH196" i="18"/>
  <c r="AH197" i="18"/>
  <c r="AH198" i="18"/>
  <c r="AH199" i="18"/>
  <c r="AH200" i="18"/>
  <c r="AH201" i="18"/>
  <c r="AH202" i="18"/>
  <c r="AH203" i="18"/>
  <c r="AH204" i="18"/>
  <c r="AH205" i="18"/>
  <c r="AH206" i="18"/>
  <c r="AH207" i="18"/>
  <c r="AH20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H237" i="18"/>
  <c r="AH238" i="18"/>
  <c r="AH239" i="18"/>
  <c r="AH240" i="18"/>
  <c r="AH241" i="18"/>
  <c r="AH242" i="18"/>
  <c r="AH243" i="18"/>
  <c r="AH244" i="18"/>
  <c r="AH245" i="18"/>
  <c r="AH246" i="18"/>
  <c r="AH247" i="18"/>
  <c r="AH248" i="18"/>
  <c r="AH249" i="18"/>
  <c r="AH250" i="18"/>
  <c r="AH251" i="18"/>
  <c r="AH252" i="18"/>
  <c r="AH253" i="18"/>
  <c r="AH254" i="18"/>
  <c r="AH255" i="18"/>
  <c r="AH256" i="18"/>
  <c r="AH257" i="18"/>
  <c r="AH258" i="18"/>
  <c r="AH259" i="18"/>
  <c r="AH260" i="18"/>
  <c r="AH261" i="18"/>
  <c r="AH262" i="18"/>
  <c r="AH263" i="18"/>
  <c r="AH264" i="18"/>
  <c r="AH265" i="18"/>
  <c r="AH266" i="18"/>
  <c r="AH267" i="18"/>
  <c r="AH268" i="18"/>
  <c r="AH269" i="18"/>
  <c r="AH270" i="18"/>
  <c r="AH271" i="18"/>
  <c r="AH272" i="18"/>
  <c r="AH273" i="18"/>
  <c r="AH274" i="18"/>
  <c r="AH275" i="18"/>
  <c r="AH276" i="18"/>
  <c r="AH277" i="18"/>
  <c r="AH278" i="18"/>
  <c r="AH279" i="18"/>
  <c r="AH280" i="18"/>
  <c r="AH281" i="18"/>
  <c r="AH282" i="18"/>
  <c r="AH283" i="18"/>
  <c r="AH284" i="18"/>
  <c r="AH285" i="18"/>
  <c r="AH286" i="18"/>
  <c r="AH287" i="18"/>
  <c r="AH288" i="18"/>
  <c r="AH289" i="18"/>
  <c r="AH290" i="18"/>
  <c r="AH291" i="18"/>
  <c r="AH292" i="18"/>
  <c r="AH293" i="18"/>
  <c r="AH294" i="18"/>
  <c r="AH295" i="18"/>
  <c r="AH296" i="18"/>
  <c r="AH297" i="18"/>
  <c r="AH298" i="18"/>
  <c r="AH299" i="18"/>
  <c r="AH300" i="18"/>
  <c r="AH301" i="18"/>
  <c r="AH302" i="18"/>
  <c r="AH303" i="18"/>
  <c r="AH304" i="18"/>
  <c r="AH305" i="18"/>
  <c r="AH306" i="18"/>
  <c r="AH307" i="18"/>
  <c r="AH308" i="18"/>
  <c r="AH309" i="18"/>
  <c r="AH310" i="18"/>
  <c r="AH311" i="18"/>
  <c r="AH312" i="18"/>
  <c r="AH313" i="18"/>
  <c r="AH314" i="18"/>
  <c r="AH315" i="18"/>
  <c r="AH316" i="18"/>
  <c r="AH317" i="18"/>
  <c r="AH318" i="18"/>
  <c r="AH319" i="18"/>
  <c r="AH320" i="18"/>
  <c r="AH321" i="18"/>
  <c r="AH322" i="18"/>
  <c r="AH323" i="18"/>
  <c r="AH324" i="18"/>
  <c r="AH325" i="18"/>
  <c r="AH326" i="18"/>
  <c r="AH327" i="18"/>
  <c r="AH328" i="18"/>
  <c r="AH329" i="18"/>
  <c r="AH330" i="18"/>
  <c r="AH331" i="18"/>
  <c r="AH332" i="18"/>
  <c r="AH333" i="18"/>
  <c r="AH334" i="18"/>
  <c r="AH335" i="18"/>
  <c r="AH336" i="18"/>
  <c r="AH337" i="18"/>
  <c r="AH338" i="18"/>
  <c r="AH339" i="18"/>
  <c r="AH340" i="18"/>
  <c r="AH341" i="18"/>
  <c r="AH342" i="18"/>
  <c r="AH343" i="18"/>
  <c r="AH344" i="18"/>
  <c r="AH345" i="18"/>
  <c r="AH346" i="18"/>
  <c r="AH347" i="18"/>
  <c r="AH348" i="18"/>
  <c r="AH349" i="18"/>
  <c r="AH350" i="18"/>
  <c r="AH351" i="18"/>
  <c r="AH352" i="18"/>
  <c r="AH353" i="18"/>
  <c r="AH354" i="18"/>
  <c r="AH355" i="18"/>
  <c r="AH356" i="18"/>
  <c r="AH357" i="18"/>
  <c r="AH358" i="18"/>
  <c r="AH359" i="18"/>
  <c r="AH360" i="18"/>
  <c r="AH361" i="18"/>
  <c r="AH362" i="18"/>
  <c r="AH363" i="18"/>
  <c r="AH364" i="18"/>
  <c r="AH365" i="18"/>
  <c r="AH366" i="18"/>
  <c r="AH367" i="18"/>
  <c r="AH368" i="18"/>
  <c r="AH369" i="18"/>
  <c r="AH370" i="18"/>
  <c r="AH371" i="18"/>
  <c r="AH372" i="18"/>
  <c r="AH373" i="18"/>
  <c r="AH374" i="18"/>
  <c r="AH375" i="18"/>
  <c r="AH376" i="18"/>
  <c r="AH377" i="18"/>
  <c r="AH378" i="18"/>
  <c r="AH379" i="18"/>
  <c r="AH380" i="18"/>
  <c r="AH381" i="18"/>
  <c r="AH382" i="18"/>
  <c r="AH383" i="18"/>
  <c r="AH384" i="18"/>
  <c r="AH385" i="18"/>
  <c r="AH386" i="18"/>
  <c r="AH387" i="18"/>
  <c r="AH388" i="18"/>
  <c r="AH389" i="18"/>
  <c r="AH390" i="18"/>
  <c r="AH391" i="18"/>
  <c r="AH392" i="18"/>
  <c r="AH393" i="18"/>
  <c r="AH394" i="18"/>
  <c r="AH395" i="18"/>
  <c r="AH396" i="18"/>
  <c r="AH397" i="18"/>
  <c r="AH398" i="18"/>
  <c r="AH399" i="18"/>
  <c r="AH400" i="18"/>
  <c r="AH401" i="18"/>
  <c r="AH402" i="18"/>
  <c r="AH403" i="18"/>
  <c r="AH404" i="18"/>
  <c r="AH405" i="18"/>
  <c r="AH406"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G284" i="18"/>
  <c r="AG285" i="18"/>
  <c r="AG286" i="18"/>
  <c r="AG287" i="18"/>
  <c r="AG288" i="18"/>
  <c r="AG289" i="18"/>
  <c r="AG290" i="18"/>
  <c r="AG291" i="18"/>
  <c r="AG292" i="18"/>
  <c r="AG293" i="18"/>
  <c r="AG294" i="18"/>
  <c r="AG295" i="18"/>
  <c r="AG296" i="18"/>
  <c r="AG297" i="18"/>
  <c r="AG298" i="18"/>
  <c r="AG299" i="18"/>
  <c r="AG300" i="18"/>
  <c r="AG301" i="18"/>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AG345" i="18"/>
  <c r="AG346" i="18"/>
  <c r="AG347" i="18"/>
  <c r="AG348" i="18"/>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76" i="18"/>
  <c r="AG377" i="18"/>
  <c r="AG378" i="18"/>
  <c r="AG379" i="18"/>
  <c r="AG380" i="18"/>
  <c r="AG381" i="18"/>
  <c r="AG382" i="18"/>
  <c r="AG383" i="18"/>
  <c r="AG384" i="18"/>
  <c r="AG385" i="18"/>
  <c r="AG386" i="18"/>
  <c r="AG387" i="18"/>
  <c r="AG388" i="18"/>
  <c r="AG389" i="18"/>
  <c r="AG390" i="18"/>
  <c r="AG391" i="18"/>
  <c r="AG392" i="18"/>
  <c r="AG393" i="18"/>
  <c r="AG394" i="18"/>
  <c r="AG395" i="18"/>
  <c r="AG396" i="18"/>
  <c r="AG397" i="18"/>
  <c r="AG398" i="18"/>
  <c r="AG399" i="18"/>
  <c r="AG400" i="18"/>
  <c r="AG401" i="18"/>
  <c r="AG402" i="18"/>
  <c r="AG403" i="18"/>
  <c r="AG404" i="18"/>
  <c r="AG405" i="18"/>
  <c r="AG406" i="18"/>
  <c r="AG20" i="18"/>
  <c r="AJ220" i="24"/>
  <c r="AI220" i="24"/>
  <c r="AH220" i="24"/>
  <c r="AG220" i="24"/>
  <c r="AJ219" i="24"/>
  <c r="AI219" i="24"/>
  <c r="AH219" i="24"/>
  <c r="AG219" i="24"/>
  <c r="AJ218" i="24"/>
  <c r="AI218" i="24"/>
  <c r="AH218" i="24"/>
  <c r="AG218" i="24"/>
  <c r="AJ217" i="24"/>
  <c r="AI217" i="24"/>
  <c r="AH217" i="24"/>
  <c r="AG217" i="24"/>
  <c r="AJ216" i="24"/>
  <c r="AI216" i="24"/>
  <c r="AH216" i="24"/>
  <c r="AG216" i="24"/>
  <c r="AJ215" i="24"/>
  <c r="AI215" i="24"/>
  <c r="AH215" i="24"/>
  <c r="AG215" i="24"/>
  <c r="AJ214" i="24"/>
  <c r="AI214" i="24"/>
  <c r="AH214" i="24"/>
  <c r="AG214" i="24"/>
  <c r="AJ213" i="24"/>
  <c r="AI213" i="24"/>
  <c r="AH213" i="24"/>
  <c r="AG213" i="24"/>
  <c r="AJ212" i="24"/>
  <c r="AI212" i="24"/>
  <c r="AH212" i="24"/>
  <c r="AG212" i="24"/>
  <c r="AJ211" i="24"/>
  <c r="AI211" i="24"/>
  <c r="AH211" i="24"/>
  <c r="AG211" i="24"/>
  <c r="AJ210" i="24"/>
  <c r="AI210" i="24"/>
  <c r="AH210" i="24"/>
  <c r="AG210" i="24"/>
  <c r="AJ209" i="24"/>
  <c r="AI209" i="24"/>
  <c r="AH209" i="24"/>
  <c r="AG209" i="24"/>
  <c r="AJ208" i="24"/>
  <c r="AI208" i="24"/>
  <c r="AH208" i="24"/>
  <c r="AG208" i="24"/>
  <c r="AJ207" i="24"/>
  <c r="AI207" i="24"/>
  <c r="AH207" i="24"/>
  <c r="AG207" i="24"/>
  <c r="AJ206" i="24"/>
  <c r="AI206" i="24"/>
  <c r="AH206" i="24"/>
  <c r="AG206" i="24"/>
  <c r="AJ205" i="24"/>
  <c r="AI205" i="24"/>
  <c r="AH205" i="24"/>
  <c r="AG205" i="24"/>
  <c r="AJ204" i="24"/>
  <c r="AI204" i="24"/>
  <c r="AH204" i="24"/>
  <c r="AG204" i="24"/>
  <c r="AJ203" i="24"/>
  <c r="AI203" i="24"/>
  <c r="AH203" i="24"/>
  <c r="AG203" i="24"/>
  <c r="AJ202" i="24"/>
  <c r="AI202" i="24"/>
  <c r="AH202" i="24"/>
  <c r="AG202" i="24"/>
  <c r="AJ201" i="24"/>
  <c r="AI201" i="24"/>
  <c r="AH201" i="24"/>
  <c r="AG201" i="24"/>
  <c r="AJ200" i="24"/>
  <c r="AI200" i="24"/>
  <c r="AH200" i="24"/>
  <c r="AG200" i="24"/>
  <c r="AJ199" i="24"/>
  <c r="AI199" i="24"/>
  <c r="AH199" i="24"/>
  <c r="AG199" i="24"/>
  <c r="AJ198" i="24"/>
  <c r="AI198" i="24"/>
  <c r="AH198" i="24"/>
  <c r="AG198" i="24"/>
  <c r="AJ197" i="24"/>
  <c r="AI197" i="24"/>
  <c r="AH197" i="24"/>
  <c r="AG197" i="24"/>
  <c r="AJ196" i="24"/>
  <c r="AI196" i="24"/>
  <c r="AH196" i="24"/>
  <c r="AG196" i="24"/>
  <c r="AJ195" i="24"/>
  <c r="AI195" i="24"/>
  <c r="AH195" i="24"/>
  <c r="AG195" i="24"/>
  <c r="AJ194" i="24"/>
  <c r="AI194" i="24"/>
  <c r="AH194" i="24"/>
  <c r="AG194" i="24"/>
  <c r="AJ193" i="24"/>
  <c r="AI193" i="24"/>
  <c r="AH193" i="24"/>
  <c r="AG193" i="24"/>
  <c r="AJ192" i="24"/>
  <c r="AI192" i="24"/>
  <c r="AH192" i="24"/>
  <c r="AG192" i="24"/>
  <c r="AJ191" i="24"/>
  <c r="AI191" i="24"/>
  <c r="AH191" i="24"/>
  <c r="AG191" i="24"/>
  <c r="AJ190" i="24"/>
  <c r="AI190" i="24"/>
  <c r="AH190" i="24"/>
  <c r="AG190" i="24"/>
  <c r="AJ189" i="24"/>
  <c r="AI189" i="24"/>
  <c r="AH189" i="24"/>
  <c r="AG189" i="24"/>
  <c r="AJ188" i="24"/>
  <c r="AI188" i="24"/>
  <c r="AH188" i="24"/>
  <c r="AG188" i="24"/>
  <c r="AJ187" i="24"/>
  <c r="AI187" i="24"/>
  <c r="AH187" i="24"/>
  <c r="AG187" i="24"/>
  <c r="AJ186" i="24"/>
  <c r="AI186" i="24"/>
  <c r="AH186" i="24"/>
  <c r="AG186" i="24"/>
  <c r="AJ185" i="24"/>
  <c r="AI185" i="24"/>
  <c r="AH185" i="24"/>
  <c r="AG185" i="24"/>
  <c r="AJ184" i="24"/>
  <c r="AI184" i="24"/>
  <c r="AH184" i="24"/>
  <c r="AG184" i="24"/>
  <c r="AJ183" i="24"/>
  <c r="AI183" i="24"/>
  <c r="AH183" i="24"/>
  <c r="AG183" i="24"/>
  <c r="AJ182" i="24"/>
  <c r="AI182" i="24"/>
  <c r="AH182" i="24"/>
  <c r="AG182" i="24"/>
  <c r="AJ181" i="24"/>
  <c r="AI181" i="24"/>
  <c r="AH181" i="24"/>
  <c r="AG181" i="24"/>
  <c r="AJ180" i="24"/>
  <c r="AI180" i="24"/>
  <c r="AH180" i="24"/>
  <c r="AG180" i="24"/>
  <c r="AJ179" i="24"/>
  <c r="AI179" i="24"/>
  <c r="AH179" i="24"/>
  <c r="AG179" i="24"/>
  <c r="AJ178" i="24"/>
  <c r="AI178" i="24"/>
  <c r="AH178" i="24"/>
  <c r="AG178" i="24"/>
  <c r="AJ177" i="24"/>
  <c r="AI177" i="24"/>
  <c r="AH177" i="24"/>
  <c r="AG177" i="24"/>
  <c r="AJ176" i="24"/>
  <c r="AI176" i="24"/>
  <c r="AH176" i="24"/>
  <c r="AG176" i="24"/>
  <c r="AJ175" i="24"/>
  <c r="AI175" i="24"/>
  <c r="AH175" i="24"/>
  <c r="AG175" i="24"/>
  <c r="AJ174" i="24"/>
  <c r="AI174" i="24"/>
  <c r="AH174" i="24"/>
  <c r="AG174" i="24"/>
  <c r="AJ173" i="24"/>
  <c r="AI173" i="24"/>
  <c r="AH173" i="24"/>
  <c r="AG173" i="24"/>
  <c r="AJ172" i="24"/>
  <c r="AI172" i="24"/>
  <c r="AH172" i="24"/>
  <c r="AG172" i="24"/>
  <c r="AJ171" i="24"/>
  <c r="AI171" i="24"/>
  <c r="AH171" i="24"/>
  <c r="AG171" i="24"/>
  <c r="AJ170" i="24"/>
  <c r="AI170" i="24"/>
  <c r="AH170" i="24"/>
  <c r="AG170" i="24"/>
  <c r="AJ169" i="24"/>
  <c r="AI169" i="24"/>
  <c r="AH169" i="24"/>
  <c r="AG169" i="24"/>
  <c r="AJ168" i="24"/>
  <c r="AI168" i="24"/>
  <c r="AH168" i="24"/>
  <c r="AG168" i="24"/>
  <c r="AJ167" i="24"/>
  <c r="AI167" i="24"/>
  <c r="AH167" i="24"/>
  <c r="AG167" i="24"/>
  <c r="AJ166" i="24"/>
  <c r="AI166" i="24"/>
  <c r="AH166" i="24"/>
  <c r="AG166" i="24"/>
  <c r="AJ165" i="24"/>
  <c r="AI165" i="24"/>
  <c r="AH165" i="24"/>
  <c r="AG165" i="24"/>
  <c r="AJ164" i="24"/>
  <c r="AI164" i="24"/>
  <c r="AH164" i="24"/>
  <c r="AG164" i="24"/>
  <c r="AJ163" i="24"/>
  <c r="AI163" i="24"/>
  <c r="AH163" i="24"/>
  <c r="AG163" i="24"/>
  <c r="AJ162" i="24"/>
  <c r="AI162" i="24"/>
  <c r="AH162" i="24"/>
  <c r="AG162" i="24"/>
  <c r="AJ161" i="24"/>
  <c r="AI161" i="24"/>
  <c r="AH161" i="24"/>
  <c r="AG161" i="24"/>
  <c r="AJ160" i="24"/>
  <c r="AI160" i="24"/>
  <c r="AH160" i="24"/>
  <c r="AG160" i="24"/>
  <c r="AJ159" i="24"/>
  <c r="AI159" i="24"/>
  <c r="AH159" i="24"/>
  <c r="AG159" i="24"/>
  <c r="AJ158" i="24"/>
  <c r="AI158" i="24"/>
  <c r="AH158" i="24"/>
  <c r="AG158" i="24"/>
  <c r="AJ157" i="24"/>
  <c r="AI157" i="24"/>
  <c r="AH157" i="24"/>
  <c r="AG157" i="24"/>
  <c r="AJ156" i="24"/>
  <c r="AI156" i="24"/>
  <c r="AH156" i="24"/>
  <c r="AG156" i="24"/>
  <c r="AJ155" i="24"/>
  <c r="AI155" i="24"/>
  <c r="AH155" i="24"/>
  <c r="AG155" i="24"/>
  <c r="AJ154" i="24"/>
  <c r="AI154" i="24"/>
  <c r="AH154" i="24"/>
  <c r="AG154" i="24"/>
  <c r="AJ153" i="24"/>
  <c r="AI153" i="24"/>
  <c r="AH153" i="24"/>
  <c r="AG153" i="24"/>
  <c r="AJ152" i="24"/>
  <c r="AI152" i="24"/>
  <c r="AH152" i="24"/>
  <c r="AG152" i="24"/>
  <c r="AJ151" i="24"/>
  <c r="AI151" i="24"/>
  <c r="AH151" i="24"/>
  <c r="AG151" i="24"/>
  <c r="AJ150" i="24"/>
  <c r="AI150" i="24"/>
  <c r="AH150" i="24"/>
  <c r="AG150" i="24"/>
  <c r="AJ149" i="24"/>
  <c r="AI149" i="24"/>
  <c r="AH149" i="24"/>
  <c r="AG149" i="24"/>
  <c r="AJ70" i="24"/>
  <c r="AI70" i="24"/>
  <c r="AH70" i="24"/>
  <c r="AG70" i="24"/>
  <c r="AJ69" i="24"/>
  <c r="AI69" i="24"/>
  <c r="AH69" i="24"/>
  <c r="AG69" i="24"/>
  <c r="AJ68" i="24"/>
  <c r="AI68" i="24"/>
  <c r="AH68" i="24"/>
  <c r="AG68" i="24"/>
  <c r="AJ67" i="24"/>
  <c r="AI67" i="24"/>
  <c r="AH67" i="24"/>
  <c r="AG67" i="24"/>
  <c r="AJ66" i="24"/>
  <c r="AI66" i="24"/>
  <c r="AH66" i="24"/>
  <c r="AG66" i="24"/>
  <c r="AJ65" i="24"/>
  <c r="AI65" i="24"/>
  <c r="AH65" i="24"/>
  <c r="AG65" i="24"/>
  <c r="AJ64" i="24"/>
  <c r="AI64" i="24"/>
  <c r="AH64" i="24"/>
  <c r="AG64" i="24"/>
  <c r="AJ63" i="24"/>
  <c r="AI63" i="24"/>
  <c r="AH63" i="24"/>
  <c r="AG63" i="24"/>
  <c r="AJ62" i="24"/>
  <c r="AI62" i="24"/>
  <c r="AH62" i="24"/>
  <c r="AG62" i="24"/>
  <c r="AJ61" i="24"/>
  <c r="AI61" i="24"/>
  <c r="AH61" i="24"/>
  <c r="AG61" i="24"/>
  <c r="AJ60" i="24"/>
  <c r="AI60" i="24"/>
  <c r="AH60" i="24"/>
  <c r="AG60" i="24"/>
  <c r="AJ59" i="24"/>
  <c r="AI59" i="24"/>
  <c r="AH59" i="24"/>
  <c r="AG59" i="24"/>
  <c r="AJ58" i="24"/>
  <c r="AI58" i="24"/>
  <c r="AH58" i="24"/>
  <c r="AG58" i="24"/>
  <c r="AJ57" i="24"/>
  <c r="AI57" i="24"/>
  <c r="AH57" i="24"/>
  <c r="AG57" i="24"/>
  <c r="AJ56" i="24"/>
  <c r="AI56" i="24"/>
  <c r="AH56" i="24"/>
  <c r="AG56" i="24"/>
  <c r="AJ55" i="24"/>
  <c r="AI55" i="24"/>
  <c r="AH55" i="24"/>
  <c r="AG55" i="24"/>
  <c r="AJ54" i="24"/>
  <c r="AI54" i="24"/>
  <c r="AH54" i="24"/>
  <c r="AG54" i="24"/>
  <c r="AJ53" i="24"/>
  <c r="AI53" i="24"/>
  <c r="AH53" i="24"/>
  <c r="AG53" i="24"/>
  <c r="AJ52" i="24"/>
  <c r="AI52" i="24"/>
  <c r="AH52" i="24"/>
  <c r="AG52" i="24"/>
  <c r="AJ51" i="24"/>
  <c r="AI51" i="24"/>
  <c r="AH51" i="24"/>
  <c r="AG51" i="24"/>
  <c r="AJ50" i="24"/>
  <c r="AI50" i="24"/>
  <c r="AH50" i="24"/>
  <c r="AG50" i="24"/>
  <c r="AJ49" i="24"/>
  <c r="AI49" i="24"/>
  <c r="AH49" i="24"/>
  <c r="AG49" i="24"/>
  <c r="AJ48" i="24"/>
  <c r="AI48" i="24"/>
  <c r="AH48" i="24"/>
  <c r="AG48" i="24"/>
  <c r="AJ47" i="24"/>
  <c r="AI47" i="24"/>
  <c r="AH47" i="24"/>
  <c r="AG47" i="24"/>
  <c r="AJ46" i="24"/>
  <c r="AI46" i="24"/>
  <c r="AH46" i="24"/>
  <c r="AG46" i="24"/>
  <c r="AJ45" i="24"/>
  <c r="AI45" i="24"/>
  <c r="AH45" i="24"/>
  <c r="AG45" i="24"/>
  <c r="AJ44" i="24"/>
  <c r="AI44" i="24"/>
  <c r="AH44" i="24"/>
  <c r="AG44" i="24"/>
  <c r="AJ43" i="24"/>
  <c r="AI43" i="24"/>
  <c r="AH43" i="24"/>
  <c r="AG43" i="24"/>
  <c r="AJ42" i="24"/>
  <c r="AI42" i="24"/>
  <c r="AH42" i="24"/>
  <c r="AG42" i="24"/>
  <c r="AJ41" i="24"/>
  <c r="AI41" i="24"/>
  <c r="AH41" i="24"/>
  <c r="AG41" i="24"/>
  <c r="AJ40" i="24"/>
  <c r="AI40" i="24"/>
  <c r="AH40" i="24"/>
  <c r="AG40" i="24"/>
  <c r="AJ39" i="24"/>
  <c r="AI39" i="24"/>
  <c r="AH39" i="24"/>
  <c r="AG39" i="24"/>
  <c r="AJ38" i="24"/>
  <c r="AI38" i="24"/>
  <c r="AH38" i="24"/>
  <c r="AG38" i="24"/>
  <c r="AJ37" i="24"/>
  <c r="AI37" i="24"/>
  <c r="AH37" i="24"/>
  <c r="AG37" i="24"/>
  <c r="AJ36" i="24"/>
  <c r="AI36" i="24"/>
  <c r="AH36" i="24"/>
  <c r="AG36" i="24"/>
  <c r="AJ35" i="24"/>
  <c r="AI35" i="24"/>
  <c r="AH35" i="24"/>
  <c r="AG35" i="24"/>
  <c r="AJ34" i="24"/>
  <c r="AI34" i="24"/>
  <c r="AH34" i="24"/>
  <c r="AG34" i="24"/>
  <c r="AJ33" i="24"/>
  <c r="AI33" i="24"/>
  <c r="AH33" i="24"/>
  <c r="AG33" i="24"/>
  <c r="AJ32" i="24"/>
  <c r="AI32" i="24"/>
  <c r="AH32" i="24"/>
  <c r="AG32" i="24"/>
  <c r="AJ31" i="24"/>
  <c r="AI31" i="24"/>
  <c r="AH31" i="24"/>
  <c r="AG31" i="24"/>
  <c r="AJ30" i="24"/>
  <c r="AI30" i="24"/>
  <c r="AH30" i="24"/>
  <c r="AG30" i="24"/>
  <c r="AJ29" i="24"/>
  <c r="AI29" i="24"/>
  <c r="AH29" i="24"/>
  <c r="AG29" i="24"/>
  <c r="AJ28" i="24"/>
  <c r="AI28" i="24"/>
  <c r="AH28" i="24"/>
  <c r="AG28" i="24"/>
  <c r="AJ27" i="24"/>
  <c r="AI27" i="24"/>
  <c r="AH27" i="24"/>
  <c r="AG27" i="24"/>
  <c r="AJ26" i="24"/>
  <c r="AI26" i="24"/>
  <c r="AH26" i="24"/>
  <c r="AG26" i="24"/>
  <c r="AJ25" i="24"/>
  <c r="AI25" i="24"/>
  <c r="AH25" i="24"/>
  <c r="AG25" i="24"/>
  <c r="AJ24" i="24"/>
  <c r="AI24" i="24"/>
  <c r="AH24" i="24"/>
  <c r="AG24" i="24"/>
  <c r="AJ23" i="24"/>
  <c r="AI23" i="24"/>
  <c r="AH23" i="24"/>
  <c r="AG23" i="24"/>
  <c r="AJ22" i="24"/>
  <c r="AI22" i="24"/>
  <c r="AH22" i="24"/>
  <c r="AG22" i="24"/>
  <c r="AJ21" i="24"/>
  <c r="AI21" i="24"/>
  <c r="AH21" i="24"/>
  <c r="AG21" i="24"/>
  <c r="R38" i="21"/>
  <c r="S38" i="21"/>
  <c r="AI20" i="24"/>
  <c r="AJ20" i="24"/>
  <c r="AH20" i="24"/>
  <c r="AG20" i="24"/>
  <c r="W16" i="12"/>
  <c r="X16" i="12"/>
  <c r="Y16" i="12"/>
  <c r="Z16" i="12"/>
  <c r="Z14" i="12"/>
  <c r="AA16" i="12"/>
  <c r="AB16" i="12"/>
  <c r="AC16" i="12"/>
  <c r="V14" i="12"/>
  <c r="S15" i="12"/>
  <c r="S14" i="12"/>
  <c r="T15" i="12"/>
  <c r="T14" i="12"/>
  <c r="U15" i="12"/>
  <c r="U14" i="12"/>
  <c r="V15" i="12"/>
  <c r="W15" i="12"/>
  <c r="W14" i="12"/>
  <c r="X15" i="12"/>
  <c r="Y15" i="12"/>
  <c r="Y14" i="12"/>
  <c r="Z15" i="12"/>
  <c r="AA15" i="12"/>
  <c r="AA14" i="12"/>
  <c r="AB15" i="12"/>
  <c r="AC15" i="12"/>
  <c r="AC14"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20" i="12"/>
  <c r="AB14" i="12"/>
  <c r="X14" i="12"/>
  <c r="R145" i="24"/>
  <c r="S145" i="24" s="1"/>
  <c r="R129" i="24"/>
  <c r="S129" i="24" s="1"/>
  <c r="R117" i="24"/>
  <c r="R96" i="24"/>
  <c r="S96" i="24" s="1"/>
  <c r="R80" i="24"/>
  <c r="S80" i="24" s="1"/>
  <c r="R71" i="24"/>
  <c r="R113" i="24"/>
  <c r="S113" i="24" s="1"/>
  <c r="R97" i="24"/>
  <c r="S97" i="24"/>
  <c r="T97" i="24" s="1"/>
  <c r="U97" i="24" s="1"/>
  <c r="R85" i="24"/>
  <c r="S85" i="24" s="1"/>
  <c r="R147" i="24"/>
  <c r="S147" i="24" s="1"/>
  <c r="AG147" i="24" s="1"/>
  <c r="R143" i="24"/>
  <c r="S143" i="24"/>
  <c r="T143" i="24" s="1"/>
  <c r="AG143" i="24"/>
  <c r="R131" i="24"/>
  <c r="S131" i="24" s="1"/>
  <c r="T131" i="24" s="1"/>
  <c r="U131" i="24" s="1"/>
  <c r="R127" i="24"/>
  <c r="S127" i="24" s="1"/>
  <c r="T127" i="24" s="1"/>
  <c r="U127" i="24" s="1"/>
  <c r="R115" i="24"/>
  <c r="S115" i="24"/>
  <c r="AG115" i="24" s="1"/>
  <c r="R111" i="24"/>
  <c r="S111" i="24" s="1"/>
  <c r="R99" i="24"/>
  <c r="S99" i="24"/>
  <c r="T99" i="24" s="1"/>
  <c r="U99" i="24" s="1"/>
  <c r="R95" i="24"/>
  <c r="S95" i="24"/>
  <c r="T95" i="24" s="1"/>
  <c r="AG95" i="24"/>
  <c r="R83" i="24"/>
  <c r="S83" i="24"/>
  <c r="T83" i="24" s="1"/>
  <c r="U83" i="24" s="1"/>
  <c r="AG83" i="24"/>
  <c r="R79" i="24"/>
  <c r="S79" i="24" s="1"/>
  <c r="R81" i="24"/>
  <c r="S81" i="24"/>
  <c r="T81" i="24" s="1"/>
  <c r="U81" i="24" s="1"/>
  <c r="R142" i="24"/>
  <c r="S142" i="24"/>
  <c r="T142" i="24" s="1"/>
  <c r="U142" i="24" s="1"/>
  <c r="R138" i="24"/>
  <c r="S138" i="24"/>
  <c r="T138" i="24" s="1"/>
  <c r="AG138" i="24"/>
  <c r="R126" i="24"/>
  <c r="S126" i="24" s="1"/>
  <c r="R122" i="24"/>
  <c r="S122" i="24" s="1"/>
  <c r="T122" i="24" s="1"/>
  <c r="U122" i="24" s="1"/>
  <c r="R110" i="24"/>
  <c r="S110" i="24" s="1"/>
  <c r="R106" i="24"/>
  <c r="S106" i="24"/>
  <c r="T106" i="24" s="1"/>
  <c r="AG106" i="24"/>
  <c r="R94" i="24"/>
  <c r="S94" i="24"/>
  <c r="T94" i="24" s="1"/>
  <c r="AG94" i="24"/>
  <c r="R90" i="24"/>
  <c r="S90" i="24"/>
  <c r="T90" i="24" s="1"/>
  <c r="U90" i="24" s="1"/>
  <c r="R78" i="24"/>
  <c r="S78" i="24"/>
  <c r="T78" i="24" s="1"/>
  <c r="U78" i="24" s="1"/>
  <c r="AG78" i="24"/>
  <c r="R74" i="24"/>
  <c r="S74" i="24" s="1"/>
  <c r="R140" i="24"/>
  <c r="S140" i="24" s="1"/>
  <c r="T140" i="24" s="1"/>
  <c r="U140" i="24" s="1"/>
  <c r="R124" i="24"/>
  <c r="S124" i="24" s="1"/>
  <c r="T124" i="24" s="1"/>
  <c r="U124" i="24" s="1"/>
  <c r="R100" i="24"/>
  <c r="S100" i="24" s="1"/>
  <c r="T100" i="24" s="1"/>
  <c r="U100" i="24" s="1"/>
  <c r="R84" i="24"/>
  <c r="S84" i="24" s="1"/>
  <c r="T84" i="24" s="1"/>
  <c r="U84" i="24" s="1"/>
  <c r="T115" i="24"/>
  <c r="U115" i="24" s="1"/>
  <c r="R144" i="24"/>
  <c r="S144" i="24" s="1"/>
  <c r="T144" i="24" s="1"/>
  <c r="U144" i="24" s="1"/>
  <c r="R128" i="24"/>
  <c r="S128" i="24" s="1"/>
  <c r="T128" i="24" s="1"/>
  <c r="U128" i="24" s="1"/>
  <c r="R112" i="24"/>
  <c r="S112" i="24" s="1"/>
  <c r="T112" i="24" s="1"/>
  <c r="U112" i="24" s="1"/>
  <c r="R148" i="24"/>
  <c r="S148" i="24" s="1"/>
  <c r="T148" i="24" s="1"/>
  <c r="U148" i="24" s="1"/>
  <c r="R132" i="24"/>
  <c r="S132" i="24" s="1"/>
  <c r="T132" i="24" s="1"/>
  <c r="U132" i="24" s="1"/>
  <c r="R116" i="24"/>
  <c r="S116" i="24" s="1"/>
  <c r="T116" i="24" s="1"/>
  <c r="U116" i="24" s="1"/>
  <c r="R108" i="24"/>
  <c r="S108" i="24" s="1"/>
  <c r="T108" i="24" s="1"/>
  <c r="U108" i="24" s="1"/>
  <c r="R92" i="24"/>
  <c r="S92" i="24" s="1"/>
  <c r="T92" i="24" s="1"/>
  <c r="U92" i="24" s="1"/>
  <c r="R76" i="24"/>
  <c r="S76" i="24" s="1"/>
  <c r="T76" i="24"/>
  <c r="U76" i="24" s="1"/>
  <c r="R136" i="24"/>
  <c r="S136" i="24" s="1"/>
  <c r="T136" i="24"/>
  <c r="U136" i="24" s="1"/>
  <c r="R120" i="24"/>
  <c r="S120" i="24" s="1"/>
  <c r="T120" i="24"/>
  <c r="U120" i="24" s="1"/>
  <c r="R104" i="24"/>
  <c r="S104" i="24" s="1"/>
  <c r="T104" i="24"/>
  <c r="U104" i="24" s="1"/>
  <c r="R88" i="24"/>
  <c r="S88" i="24" s="1"/>
  <c r="T88" i="24"/>
  <c r="U88" i="24" s="1"/>
  <c r="R72" i="24"/>
  <c r="S72" i="24" s="1"/>
  <c r="T72" i="24"/>
  <c r="U72" i="24" s="1"/>
  <c r="R141" i="24"/>
  <c r="S141" i="24" s="1"/>
  <c r="T141" i="24" s="1"/>
  <c r="U141" i="24" s="1"/>
  <c r="R133" i="24"/>
  <c r="S133" i="24" s="1"/>
  <c r="T133" i="24" s="1"/>
  <c r="U133" i="24" s="1"/>
  <c r="R125" i="24"/>
  <c r="S125" i="24" s="1"/>
  <c r="T125" i="24" s="1"/>
  <c r="R109" i="24"/>
  <c r="S109" i="24" s="1"/>
  <c r="T109" i="24" s="1"/>
  <c r="U109" i="24" s="1"/>
  <c r="R101" i="24"/>
  <c r="S101" i="24" s="1"/>
  <c r="T101" i="24" s="1"/>
  <c r="U101" i="24" s="1"/>
  <c r="R93" i="24"/>
  <c r="S93" i="24" s="1"/>
  <c r="T93" i="24" s="1"/>
  <c r="U93" i="24" s="1"/>
  <c r="AC81" i="24"/>
  <c r="AD81" i="24" s="1"/>
  <c r="R77" i="24"/>
  <c r="S77" i="24" s="1"/>
  <c r="T77" i="24" s="1"/>
  <c r="R137" i="24"/>
  <c r="S137" i="24" s="1"/>
  <c r="T137" i="24" s="1"/>
  <c r="R121" i="24"/>
  <c r="S121" i="24" s="1"/>
  <c r="T121" i="24" s="1"/>
  <c r="R105" i="24"/>
  <c r="S105" i="24" s="1"/>
  <c r="T105" i="24" s="1"/>
  <c r="R89" i="24"/>
  <c r="S89" i="24" s="1"/>
  <c r="T89" i="24" s="1"/>
  <c r="R73" i="24"/>
  <c r="S73" i="24" s="1"/>
  <c r="T73" i="24" s="1"/>
  <c r="T147" i="24"/>
  <c r="U147" i="24" s="1"/>
  <c r="AC83" i="24"/>
  <c r="AD83" i="24" s="1"/>
  <c r="R139" i="24"/>
  <c r="S139" i="24" s="1"/>
  <c r="T139" i="24"/>
  <c r="U139" i="24" s="1"/>
  <c r="R135" i="24"/>
  <c r="S135" i="24" s="1"/>
  <c r="T135" i="24"/>
  <c r="U135" i="24" s="1"/>
  <c r="R123" i="24"/>
  <c r="S123" i="24" s="1"/>
  <c r="T123" i="24"/>
  <c r="U123" i="24" s="1"/>
  <c r="R119" i="24"/>
  <c r="S119" i="24" s="1"/>
  <c r="T119" i="24"/>
  <c r="U119" i="24" s="1"/>
  <c r="R107" i="24"/>
  <c r="S107" i="24" s="1"/>
  <c r="T107" i="24"/>
  <c r="U107" i="24" s="1"/>
  <c r="R103" i="24"/>
  <c r="S103" i="24" s="1"/>
  <c r="T103" i="24"/>
  <c r="U103" i="24" s="1"/>
  <c r="R91" i="24"/>
  <c r="S91" i="24" s="1"/>
  <c r="T91" i="24"/>
  <c r="U91" i="24" s="1"/>
  <c r="R87" i="24"/>
  <c r="S87" i="24" s="1"/>
  <c r="T87" i="24"/>
  <c r="U87" i="24" s="1"/>
  <c r="R75" i="24"/>
  <c r="S75" i="24" s="1"/>
  <c r="T75" i="24"/>
  <c r="U75" i="24" s="1"/>
  <c r="AC122" i="24"/>
  <c r="AD122" i="24" s="1"/>
  <c r="R146" i="24"/>
  <c r="S146" i="24" s="1"/>
  <c r="T146" i="24"/>
  <c r="U146" i="24" s="1"/>
  <c r="R134" i="24"/>
  <c r="S134" i="24" s="1"/>
  <c r="T134" i="24"/>
  <c r="U134" i="24" s="1"/>
  <c r="R130" i="24"/>
  <c r="S130" i="24" s="1"/>
  <c r="T130" i="24"/>
  <c r="U130" i="24" s="1"/>
  <c r="R118" i="24"/>
  <c r="S118" i="24" s="1"/>
  <c r="T118" i="24"/>
  <c r="U118" i="24" s="1"/>
  <c r="R114" i="24"/>
  <c r="S114" i="24" s="1"/>
  <c r="T114" i="24" s="1"/>
  <c r="R102" i="24"/>
  <c r="S102" i="24" s="1"/>
  <c r="T102" i="24"/>
  <c r="R98" i="24"/>
  <c r="S98" i="24" s="1"/>
  <c r="R86" i="24"/>
  <c r="S86" i="24" s="1"/>
  <c r="R82" i="24"/>
  <c r="S82" i="24" s="1"/>
  <c r="AC142" i="24"/>
  <c r="AD142" i="24" s="1"/>
  <c r="AC99" i="24"/>
  <c r="AD99" i="24" s="1"/>
  <c r="AC78" i="24"/>
  <c r="AD78" i="24" s="1"/>
  <c r="AC21" i="16"/>
  <c r="AC22" i="16"/>
  <c r="AC23" i="16"/>
  <c r="AC24" i="16"/>
  <c r="AC25" i="16"/>
  <c r="V21" i="16"/>
  <c r="V22" i="16"/>
  <c r="V23" i="16"/>
  <c r="V24" i="16"/>
  <c r="V25" i="16"/>
  <c r="V20" i="16"/>
  <c r="R22" i="16"/>
  <c r="S22" i="16"/>
  <c r="T22" i="16"/>
  <c r="U22" i="16"/>
  <c r="W22" i="16"/>
  <c r="X22" i="16"/>
  <c r="Y22" i="16"/>
  <c r="Z22" i="16"/>
  <c r="AA22" i="16"/>
  <c r="AB22" i="16"/>
  <c r="R24" i="16"/>
  <c r="S24" i="16"/>
  <c r="T24" i="16"/>
  <c r="U24" i="16"/>
  <c r="R25" i="16"/>
  <c r="S25" i="16"/>
  <c r="T25" i="16"/>
  <c r="U25" i="16"/>
  <c r="Q21" i="16"/>
  <c r="R21" i="16"/>
  <c r="S21" i="16"/>
  <c r="T21" i="16"/>
  <c r="U21" i="16"/>
  <c r="Q22" i="16"/>
  <c r="Q23" i="16"/>
  <c r="R23" i="16"/>
  <c r="S23" i="16"/>
  <c r="T23" i="16"/>
  <c r="U23" i="16"/>
  <c r="W23" i="16"/>
  <c r="X23" i="16"/>
  <c r="Y23" i="16"/>
  <c r="Z23" i="16"/>
  <c r="AA23" i="16"/>
  <c r="AB23" i="16"/>
  <c r="Q24" i="16"/>
  <c r="Q25" i="16"/>
  <c r="Q26" i="16"/>
  <c r="R26" i="16"/>
  <c r="S26" i="16"/>
  <c r="T26" i="16" s="1"/>
  <c r="Q20" i="16"/>
  <c r="S20" i="12"/>
  <c r="T20" i="12"/>
  <c r="U20" i="12"/>
  <c r="V20" i="12"/>
  <c r="W20" i="12"/>
  <c r="X20" i="12"/>
  <c r="Y20" i="12"/>
  <c r="Z20" i="12"/>
  <c r="AA20" i="12"/>
  <c r="AB20" i="12"/>
  <c r="R20" i="12"/>
  <c r="R21" i="12"/>
  <c r="S21" i="12"/>
  <c r="T21" i="12"/>
  <c r="U21" i="12"/>
  <c r="V21" i="12"/>
  <c r="W21" i="12"/>
  <c r="X21" i="12"/>
  <c r="Y21" i="12"/>
  <c r="Z21" i="12"/>
  <c r="AA21" i="12"/>
  <c r="AB21" i="12"/>
  <c r="R22" i="12"/>
  <c r="S22" i="12"/>
  <c r="T22" i="12"/>
  <c r="U22" i="12"/>
  <c r="V22" i="12"/>
  <c r="W22" i="12"/>
  <c r="X22" i="12"/>
  <c r="Y22" i="12"/>
  <c r="Z22" i="12"/>
  <c r="AA22" i="12"/>
  <c r="AB22" i="12"/>
  <c r="R23" i="12"/>
  <c r="S23" i="12"/>
  <c r="T23" i="12"/>
  <c r="U23" i="12"/>
  <c r="V23" i="12"/>
  <c r="W23" i="12"/>
  <c r="X23" i="12"/>
  <c r="Y23" i="12"/>
  <c r="Z23" i="12"/>
  <c r="AA23" i="12"/>
  <c r="AB23" i="12"/>
  <c r="R24" i="12"/>
  <c r="S24" i="12"/>
  <c r="T24" i="12"/>
  <c r="U24" i="12"/>
  <c r="V24" i="12"/>
  <c r="W24" i="12"/>
  <c r="X24" i="12"/>
  <c r="Y24" i="12"/>
  <c r="Z24" i="12"/>
  <c r="AA24" i="12"/>
  <c r="AB24" i="12"/>
  <c r="R25" i="12"/>
  <c r="S25" i="12"/>
  <c r="T25" i="12"/>
  <c r="U25" i="12"/>
  <c r="V25" i="12"/>
  <c r="W25" i="12"/>
  <c r="X25" i="12"/>
  <c r="Y25" i="12"/>
  <c r="Z25" i="12"/>
  <c r="AA25" i="12"/>
  <c r="AB25" i="12"/>
  <c r="R26" i="12"/>
  <c r="S26" i="12"/>
  <c r="T26" i="12"/>
  <c r="U26" i="12"/>
  <c r="V26" i="12"/>
  <c r="W26" i="12"/>
  <c r="X26" i="12"/>
  <c r="Y26" i="12"/>
  <c r="Z26" i="12"/>
  <c r="AA26" i="12"/>
  <c r="AB26" i="12"/>
  <c r="R27" i="12"/>
  <c r="S27" i="12"/>
  <c r="T27" i="12"/>
  <c r="U27" i="12"/>
  <c r="V27" i="12"/>
  <c r="W27" i="12"/>
  <c r="X27" i="12"/>
  <c r="Y27" i="12"/>
  <c r="Z27" i="12"/>
  <c r="AA27" i="12"/>
  <c r="AB27" i="12"/>
  <c r="R28" i="12"/>
  <c r="S28" i="12"/>
  <c r="T28" i="12"/>
  <c r="U28" i="12"/>
  <c r="V28" i="12"/>
  <c r="W28" i="12"/>
  <c r="X28" i="12"/>
  <c r="Y28" i="12"/>
  <c r="Z28" i="12"/>
  <c r="AA28" i="12"/>
  <c r="AB28" i="12"/>
  <c r="R29" i="12"/>
  <c r="S29" i="12"/>
  <c r="T29" i="12"/>
  <c r="U29" i="12"/>
  <c r="V29" i="12"/>
  <c r="W29" i="12"/>
  <c r="X29" i="12"/>
  <c r="Y29" i="12"/>
  <c r="Z29" i="12"/>
  <c r="AA29" i="12"/>
  <c r="AB29" i="12"/>
  <c r="R30" i="12"/>
  <c r="S30" i="12"/>
  <c r="T30" i="12"/>
  <c r="U30" i="12"/>
  <c r="V30" i="12"/>
  <c r="W30" i="12"/>
  <c r="X30" i="12"/>
  <c r="Y30" i="12"/>
  <c r="Z30" i="12"/>
  <c r="AA30" i="12"/>
  <c r="AB30" i="12"/>
  <c r="R31" i="12"/>
  <c r="S31" i="12"/>
  <c r="T31" i="12"/>
  <c r="U31" i="12"/>
  <c r="V31" i="12"/>
  <c r="W31" i="12"/>
  <c r="X31" i="12"/>
  <c r="Y31" i="12"/>
  <c r="Z31" i="12"/>
  <c r="AA31" i="12"/>
  <c r="AB31" i="12"/>
  <c r="R32" i="12"/>
  <c r="S32" i="12"/>
  <c r="T32" i="12"/>
  <c r="U32" i="12"/>
  <c r="V32" i="12"/>
  <c r="W32" i="12"/>
  <c r="X32" i="12"/>
  <c r="Y32" i="12"/>
  <c r="Z32" i="12"/>
  <c r="AA32" i="12"/>
  <c r="AB32" i="12"/>
  <c r="R33" i="12"/>
  <c r="S33" i="12"/>
  <c r="T33" i="12"/>
  <c r="U33" i="12"/>
  <c r="V33" i="12"/>
  <c r="W33" i="12"/>
  <c r="X33" i="12"/>
  <c r="Y33" i="12"/>
  <c r="Z33" i="12"/>
  <c r="AA33" i="12"/>
  <c r="AB33" i="12"/>
  <c r="R34" i="12"/>
  <c r="S34" i="12"/>
  <c r="T34" i="12"/>
  <c r="U34" i="12"/>
  <c r="V34" i="12"/>
  <c r="W34" i="12"/>
  <c r="X34" i="12"/>
  <c r="Y34" i="12"/>
  <c r="Z34" i="12"/>
  <c r="AA34" i="12"/>
  <c r="AB34" i="12"/>
  <c r="R35" i="12"/>
  <c r="S35" i="12"/>
  <c r="T35" i="12"/>
  <c r="U35" i="12"/>
  <c r="V35" i="12"/>
  <c r="W35" i="12"/>
  <c r="X35" i="12"/>
  <c r="Y35" i="12"/>
  <c r="Z35" i="12"/>
  <c r="AA35" i="12"/>
  <c r="AB35" i="12"/>
  <c r="R36" i="12"/>
  <c r="S36" i="12"/>
  <c r="T36" i="12"/>
  <c r="U36" i="12"/>
  <c r="V36" i="12"/>
  <c r="W36" i="12"/>
  <c r="X36" i="12"/>
  <c r="Y36" i="12"/>
  <c r="Z36" i="12"/>
  <c r="AA36" i="12"/>
  <c r="AB36" i="12"/>
  <c r="R37" i="12"/>
  <c r="S37" i="12"/>
  <c r="T37" i="12"/>
  <c r="U37" i="12"/>
  <c r="V37" i="12"/>
  <c r="W37" i="12"/>
  <c r="X37" i="12"/>
  <c r="Y37" i="12"/>
  <c r="Z37" i="12"/>
  <c r="AA37" i="12"/>
  <c r="AB37" i="12"/>
  <c r="R38" i="12"/>
  <c r="S38" i="12"/>
  <c r="T38" i="12"/>
  <c r="U38" i="12"/>
  <c r="V38" i="12"/>
  <c r="W38" i="12"/>
  <c r="X38" i="12"/>
  <c r="Y38" i="12"/>
  <c r="Z38" i="12"/>
  <c r="AA38" i="12"/>
  <c r="AB38" i="12"/>
  <c r="R39" i="12"/>
  <c r="S39" i="12"/>
  <c r="T39" i="12"/>
  <c r="U39" i="12"/>
  <c r="V39" i="12"/>
  <c r="W39" i="12"/>
  <c r="X39" i="12"/>
  <c r="Y39" i="12"/>
  <c r="Z39" i="12"/>
  <c r="AA39" i="12"/>
  <c r="AB39" i="12"/>
  <c r="R40" i="12"/>
  <c r="S40" i="12"/>
  <c r="T40" i="12"/>
  <c r="U40" i="12"/>
  <c r="V40" i="12"/>
  <c r="W40" i="12"/>
  <c r="X40" i="12"/>
  <c r="Y40" i="12"/>
  <c r="Z40" i="12"/>
  <c r="AA40" i="12"/>
  <c r="AB40" i="12"/>
  <c r="R41" i="12"/>
  <c r="S41" i="12"/>
  <c r="T41" i="12"/>
  <c r="U41" i="12"/>
  <c r="V41" i="12"/>
  <c r="W41" i="12"/>
  <c r="X41" i="12"/>
  <c r="Y41" i="12"/>
  <c r="Z41" i="12"/>
  <c r="AA41" i="12"/>
  <c r="AB41" i="12"/>
  <c r="R42" i="12"/>
  <c r="S42" i="12"/>
  <c r="T42" i="12"/>
  <c r="U42" i="12"/>
  <c r="V42" i="12"/>
  <c r="W42" i="12"/>
  <c r="X42" i="12"/>
  <c r="Y42" i="12"/>
  <c r="Z42" i="12"/>
  <c r="AA42" i="12"/>
  <c r="AB42" i="12"/>
  <c r="R43" i="12"/>
  <c r="S43" i="12"/>
  <c r="T43" i="12"/>
  <c r="U43" i="12"/>
  <c r="V43" i="12"/>
  <c r="W43" i="12"/>
  <c r="X43" i="12"/>
  <c r="Y43" i="12"/>
  <c r="Z43" i="12"/>
  <c r="AA43" i="12"/>
  <c r="AB43" i="12"/>
  <c r="R44" i="12"/>
  <c r="S44" i="12"/>
  <c r="T44" i="12"/>
  <c r="U44" i="12"/>
  <c r="V44" i="12"/>
  <c r="W44" i="12"/>
  <c r="X44" i="12"/>
  <c r="Y44" i="12"/>
  <c r="Z44" i="12"/>
  <c r="AA44" i="12"/>
  <c r="AB44" i="12"/>
  <c r="R45" i="12"/>
  <c r="S45" i="12"/>
  <c r="T45" i="12"/>
  <c r="U45" i="12"/>
  <c r="V45" i="12"/>
  <c r="W45" i="12"/>
  <c r="X45" i="12"/>
  <c r="Y45" i="12"/>
  <c r="Z45" i="12"/>
  <c r="AA45" i="12"/>
  <c r="AB45" i="12"/>
  <c r="R46" i="12"/>
  <c r="S46" i="12"/>
  <c r="T46" i="12"/>
  <c r="U46" i="12"/>
  <c r="V46" i="12"/>
  <c r="W46" i="12"/>
  <c r="X46" i="12"/>
  <c r="Y46" i="12"/>
  <c r="Z46" i="12"/>
  <c r="AA46" i="12"/>
  <c r="AB46" i="12"/>
  <c r="R47" i="12"/>
  <c r="S47" i="12"/>
  <c r="T47" i="12"/>
  <c r="U47" i="12"/>
  <c r="V47" i="12"/>
  <c r="W47" i="12"/>
  <c r="X47" i="12"/>
  <c r="Y47" i="12"/>
  <c r="Z47" i="12"/>
  <c r="AA47" i="12"/>
  <c r="AB47" i="12"/>
  <c r="R48" i="12"/>
  <c r="S48" i="12"/>
  <c r="T48" i="12"/>
  <c r="U48" i="12"/>
  <c r="V48" i="12"/>
  <c r="W48" i="12"/>
  <c r="X48" i="12"/>
  <c r="Y48" i="12"/>
  <c r="Z48" i="12"/>
  <c r="AA48" i="12"/>
  <c r="AB48" i="12"/>
  <c r="R49" i="12"/>
  <c r="S49" i="12"/>
  <c r="T49" i="12"/>
  <c r="U49" i="12"/>
  <c r="V49" i="12"/>
  <c r="W49" i="12"/>
  <c r="X49" i="12"/>
  <c r="Y49" i="12"/>
  <c r="Z49" i="12"/>
  <c r="AA49" i="12"/>
  <c r="AB49" i="12"/>
  <c r="R50" i="12"/>
  <c r="S50" i="12"/>
  <c r="T50" i="12"/>
  <c r="U50" i="12"/>
  <c r="V50" i="12"/>
  <c r="W50" i="12"/>
  <c r="X50" i="12"/>
  <c r="Y50" i="12"/>
  <c r="Z50" i="12"/>
  <c r="AA50" i="12"/>
  <c r="AB50" i="12"/>
  <c r="R51" i="12"/>
  <c r="S51" i="12"/>
  <c r="T51" i="12"/>
  <c r="U51" i="12"/>
  <c r="V51" i="12"/>
  <c r="W51" i="12"/>
  <c r="X51" i="12"/>
  <c r="Y51" i="12"/>
  <c r="Z51" i="12"/>
  <c r="AA51" i="12"/>
  <c r="AB51" i="12"/>
  <c r="R52" i="12"/>
  <c r="S52" i="12"/>
  <c r="T52" i="12"/>
  <c r="U52" i="12"/>
  <c r="V52" i="12"/>
  <c r="W52" i="12"/>
  <c r="X52" i="12"/>
  <c r="Y52" i="12"/>
  <c r="Z52" i="12"/>
  <c r="AA52" i="12"/>
  <c r="AB52" i="12"/>
  <c r="R53" i="12"/>
  <c r="S53" i="12"/>
  <c r="T53" i="12"/>
  <c r="U53" i="12"/>
  <c r="V53" i="12"/>
  <c r="W53" i="12"/>
  <c r="X53" i="12"/>
  <c r="Y53" i="12"/>
  <c r="Z53" i="12"/>
  <c r="AA53" i="12"/>
  <c r="AB53" i="12"/>
  <c r="R54" i="12"/>
  <c r="S54" i="12"/>
  <c r="T54" i="12"/>
  <c r="U54" i="12"/>
  <c r="V54" i="12"/>
  <c r="W54" i="12"/>
  <c r="X54" i="12"/>
  <c r="Y54" i="12"/>
  <c r="Z54" i="12"/>
  <c r="AA54" i="12"/>
  <c r="AB54" i="12"/>
  <c r="R55" i="12"/>
  <c r="S55" i="12"/>
  <c r="T55" i="12"/>
  <c r="U55" i="12"/>
  <c r="V55" i="12"/>
  <c r="W55" i="12"/>
  <c r="X55" i="12"/>
  <c r="Y55" i="12"/>
  <c r="Z55" i="12"/>
  <c r="AA55" i="12"/>
  <c r="AB55" i="12"/>
  <c r="R56" i="12"/>
  <c r="S56" i="12"/>
  <c r="T56" i="12"/>
  <c r="U56" i="12"/>
  <c r="V56" i="12"/>
  <c r="W56" i="12"/>
  <c r="X56" i="12"/>
  <c r="Y56" i="12"/>
  <c r="Z56" i="12"/>
  <c r="AA56" i="12"/>
  <c r="AB56" i="12"/>
  <c r="R57" i="12"/>
  <c r="S57" i="12"/>
  <c r="T57" i="12"/>
  <c r="U57" i="12"/>
  <c r="V57" i="12"/>
  <c r="W57" i="12"/>
  <c r="X57" i="12"/>
  <c r="Y57" i="12"/>
  <c r="Z57" i="12"/>
  <c r="AA57" i="12"/>
  <c r="AB57" i="12"/>
  <c r="R58" i="12"/>
  <c r="S58" i="12"/>
  <c r="T58" i="12"/>
  <c r="U58" i="12"/>
  <c r="V58" i="12"/>
  <c r="W58" i="12"/>
  <c r="X58" i="12"/>
  <c r="Y58" i="12"/>
  <c r="Z58" i="12"/>
  <c r="AA58" i="12"/>
  <c r="AB58" i="12"/>
  <c r="R59" i="12"/>
  <c r="S59" i="12"/>
  <c r="T59" i="12"/>
  <c r="U59" i="12"/>
  <c r="V59" i="12"/>
  <c r="W59" i="12"/>
  <c r="X59" i="12"/>
  <c r="Y59" i="12"/>
  <c r="Z59" i="12"/>
  <c r="AA59" i="12"/>
  <c r="AB59" i="12"/>
  <c r="R60" i="12"/>
  <c r="S60" i="12"/>
  <c r="T60" i="12"/>
  <c r="U60" i="12"/>
  <c r="V60" i="12"/>
  <c r="W60" i="12"/>
  <c r="X60" i="12"/>
  <c r="Y60" i="12"/>
  <c r="Z60" i="12"/>
  <c r="AA60" i="12"/>
  <c r="AB60" i="12"/>
  <c r="R61" i="12"/>
  <c r="S61" i="12"/>
  <c r="T61" i="12"/>
  <c r="U61" i="12"/>
  <c r="V61" i="12"/>
  <c r="W61" i="12"/>
  <c r="X61" i="12"/>
  <c r="Y61" i="12"/>
  <c r="Z61" i="12"/>
  <c r="AA61" i="12"/>
  <c r="AB61" i="12"/>
  <c r="R62" i="12"/>
  <c r="S62" i="12"/>
  <c r="T62" i="12"/>
  <c r="U62" i="12"/>
  <c r="V62" i="12"/>
  <c r="W62" i="12"/>
  <c r="X62" i="12"/>
  <c r="Y62" i="12"/>
  <c r="Z62" i="12"/>
  <c r="AA62" i="12"/>
  <c r="AB62" i="12"/>
  <c r="R63" i="12"/>
  <c r="S63" i="12"/>
  <c r="T63" i="12"/>
  <c r="U63" i="12"/>
  <c r="V63" i="12"/>
  <c r="W63" i="12"/>
  <c r="X63" i="12"/>
  <c r="Y63" i="12"/>
  <c r="Z63" i="12"/>
  <c r="AA63" i="12"/>
  <c r="AB63" i="12"/>
  <c r="R64" i="12"/>
  <c r="S64" i="12"/>
  <c r="T64" i="12"/>
  <c r="U64" i="12"/>
  <c r="V64" i="12"/>
  <c r="W64" i="12"/>
  <c r="X64" i="12"/>
  <c r="Y64" i="12"/>
  <c r="Z64" i="12"/>
  <c r="AA64" i="12"/>
  <c r="AB64" i="12"/>
  <c r="R65" i="12"/>
  <c r="S65" i="12"/>
  <c r="T65" i="12"/>
  <c r="U65" i="12"/>
  <c r="V65" i="12"/>
  <c r="W65" i="12"/>
  <c r="X65" i="12"/>
  <c r="Y65" i="12"/>
  <c r="Z65" i="12"/>
  <c r="AA65" i="12"/>
  <c r="AB65" i="12"/>
  <c r="R66" i="12"/>
  <c r="S66" i="12"/>
  <c r="T66" i="12"/>
  <c r="U66" i="12"/>
  <c r="V66" i="12"/>
  <c r="W66" i="12"/>
  <c r="X66" i="12"/>
  <c r="Y66" i="12"/>
  <c r="Z66" i="12"/>
  <c r="AA66" i="12"/>
  <c r="AB66" i="12"/>
  <c r="R67" i="12"/>
  <c r="S67" i="12"/>
  <c r="T67" i="12"/>
  <c r="U67" i="12"/>
  <c r="V67" i="12"/>
  <c r="W67" i="12"/>
  <c r="X67" i="12"/>
  <c r="Y67" i="12"/>
  <c r="Z67" i="12"/>
  <c r="AA67" i="12"/>
  <c r="AB67" i="12"/>
  <c r="R68" i="12"/>
  <c r="S68" i="12"/>
  <c r="T68" i="12"/>
  <c r="U68" i="12"/>
  <c r="V68" i="12"/>
  <c r="W68" i="12"/>
  <c r="X68" i="12"/>
  <c r="Y68" i="12"/>
  <c r="Z68" i="12"/>
  <c r="AA68" i="12"/>
  <c r="AB68" i="12"/>
  <c r="R69" i="12"/>
  <c r="S69" i="12"/>
  <c r="T69" i="12"/>
  <c r="U69" i="12"/>
  <c r="V69" i="12"/>
  <c r="W69" i="12"/>
  <c r="X69" i="12"/>
  <c r="Y69" i="12"/>
  <c r="Z69" i="12"/>
  <c r="AA69" i="12"/>
  <c r="AB69" i="12"/>
  <c r="R70" i="12"/>
  <c r="S70" i="12"/>
  <c r="T70" i="12"/>
  <c r="U70" i="12"/>
  <c r="V70" i="12"/>
  <c r="W70" i="12"/>
  <c r="X70" i="12"/>
  <c r="Y70" i="12"/>
  <c r="Z70" i="12"/>
  <c r="AA70" i="12"/>
  <c r="AB70" i="12"/>
  <c r="R71" i="12"/>
  <c r="S71" i="12"/>
  <c r="T71" i="12"/>
  <c r="U71" i="12"/>
  <c r="V71" i="12"/>
  <c r="W71" i="12"/>
  <c r="X71" i="12"/>
  <c r="Y71" i="12"/>
  <c r="Z71" i="12"/>
  <c r="AA71" i="12"/>
  <c r="AB71" i="12"/>
  <c r="R72" i="12"/>
  <c r="S72" i="12"/>
  <c r="T72" i="12"/>
  <c r="U72" i="12"/>
  <c r="V72" i="12"/>
  <c r="W72" i="12"/>
  <c r="X72" i="12"/>
  <c r="Y72" i="12"/>
  <c r="Z72" i="12"/>
  <c r="AA72" i="12"/>
  <c r="AB72" i="12"/>
  <c r="R73" i="12"/>
  <c r="S73" i="12"/>
  <c r="T73" i="12"/>
  <c r="U73" i="12"/>
  <c r="V73" i="12"/>
  <c r="W73" i="12"/>
  <c r="X73" i="12"/>
  <c r="Y73" i="12"/>
  <c r="Z73" i="12"/>
  <c r="AA73" i="12"/>
  <c r="AB73" i="12"/>
  <c r="R74" i="12"/>
  <c r="S74" i="12"/>
  <c r="T74" i="12"/>
  <c r="U74" i="12"/>
  <c r="V74" i="12"/>
  <c r="W74" i="12"/>
  <c r="X74" i="12"/>
  <c r="Y74" i="12"/>
  <c r="Z74" i="12"/>
  <c r="AA74" i="12"/>
  <c r="AB74" i="12"/>
  <c r="R75" i="12"/>
  <c r="S75" i="12"/>
  <c r="T75" i="12"/>
  <c r="U75" i="12"/>
  <c r="V75" i="12"/>
  <c r="W75" i="12"/>
  <c r="X75" i="12"/>
  <c r="Y75" i="12"/>
  <c r="Z75" i="12"/>
  <c r="AA75" i="12"/>
  <c r="AB75" i="12"/>
  <c r="R76" i="12"/>
  <c r="S76" i="12"/>
  <c r="T76" i="12"/>
  <c r="U76" i="12"/>
  <c r="V76" i="12"/>
  <c r="W76" i="12"/>
  <c r="X76" i="12"/>
  <c r="Y76" i="12"/>
  <c r="Z76" i="12"/>
  <c r="AA76" i="12"/>
  <c r="AB76" i="12"/>
  <c r="R77" i="12"/>
  <c r="S77" i="12"/>
  <c r="T77" i="12"/>
  <c r="U77" i="12"/>
  <c r="V77" i="12"/>
  <c r="W77" i="12"/>
  <c r="X77" i="12"/>
  <c r="Y77" i="12"/>
  <c r="Z77" i="12"/>
  <c r="AA77" i="12"/>
  <c r="AB77" i="12"/>
  <c r="R78" i="12"/>
  <c r="S78" i="12"/>
  <c r="T78" i="12"/>
  <c r="U78" i="12"/>
  <c r="V78" i="12"/>
  <c r="W78" i="12"/>
  <c r="X78" i="12"/>
  <c r="Y78" i="12"/>
  <c r="Z78" i="12"/>
  <c r="AA78" i="12"/>
  <c r="AB78" i="12"/>
  <c r="R79" i="12"/>
  <c r="S79" i="12"/>
  <c r="T79" i="12"/>
  <c r="U79" i="12"/>
  <c r="V79" i="12"/>
  <c r="W79" i="12"/>
  <c r="X79" i="12"/>
  <c r="Y79" i="12"/>
  <c r="Z79" i="12"/>
  <c r="AA79" i="12"/>
  <c r="AB79" i="12"/>
  <c r="R80" i="12"/>
  <c r="S80" i="12"/>
  <c r="T80" i="12"/>
  <c r="U80" i="12"/>
  <c r="V80" i="12"/>
  <c r="W80" i="12"/>
  <c r="X80" i="12"/>
  <c r="Y80" i="12"/>
  <c r="Z80" i="12"/>
  <c r="AA80" i="12"/>
  <c r="AB80" i="12"/>
  <c r="R81" i="12"/>
  <c r="S81" i="12"/>
  <c r="T81" i="12"/>
  <c r="U81" i="12"/>
  <c r="V81" i="12"/>
  <c r="W81" i="12"/>
  <c r="X81" i="12"/>
  <c r="Y81" i="12"/>
  <c r="Z81" i="12"/>
  <c r="AA81" i="12"/>
  <c r="AB81" i="12"/>
  <c r="R82" i="12"/>
  <c r="S82" i="12"/>
  <c r="T82" i="12"/>
  <c r="U82" i="12"/>
  <c r="V82" i="12"/>
  <c r="W82" i="12"/>
  <c r="X82" i="12"/>
  <c r="Y82" i="12"/>
  <c r="Z82" i="12"/>
  <c r="AA82" i="12"/>
  <c r="AB82" i="12"/>
  <c r="R83" i="12"/>
  <c r="S83" i="12"/>
  <c r="T83" i="12"/>
  <c r="U83" i="12"/>
  <c r="V83" i="12"/>
  <c r="W83" i="12"/>
  <c r="X83" i="12"/>
  <c r="Y83" i="12"/>
  <c r="Z83" i="12"/>
  <c r="AA83" i="12"/>
  <c r="AB83" i="12"/>
  <c r="R84" i="12"/>
  <c r="S84" i="12"/>
  <c r="T84" i="12"/>
  <c r="U84" i="12"/>
  <c r="V84" i="12"/>
  <c r="W84" i="12"/>
  <c r="X84" i="12"/>
  <c r="Y84" i="12"/>
  <c r="Z84" i="12"/>
  <c r="AA84" i="12"/>
  <c r="AB84" i="12"/>
  <c r="R85" i="12"/>
  <c r="S85" i="12"/>
  <c r="T85" i="12"/>
  <c r="U85" i="12"/>
  <c r="V85" i="12"/>
  <c r="W85" i="12"/>
  <c r="X85" i="12"/>
  <c r="Y85" i="12"/>
  <c r="Z85" i="12"/>
  <c r="AA85" i="12"/>
  <c r="AB85" i="12"/>
  <c r="R86" i="12"/>
  <c r="S86" i="12"/>
  <c r="T86" i="12"/>
  <c r="U86" i="12"/>
  <c r="V86" i="12"/>
  <c r="W86" i="12"/>
  <c r="X86" i="12"/>
  <c r="Y86" i="12"/>
  <c r="Z86" i="12"/>
  <c r="AA86" i="12"/>
  <c r="AB86" i="12"/>
  <c r="R87" i="12"/>
  <c r="S87" i="12"/>
  <c r="T87" i="12"/>
  <c r="U87" i="12"/>
  <c r="V87" i="12"/>
  <c r="W87" i="12"/>
  <c r="X87" i="12"/>
  <c r="Y87" i="12"/>
  <c r="Z87" i="12"/>
  <c r="AA87" i="12"/>
  <c r="AB87" i="12"/>
  <c r="R88" i="12"/>
  <c r="S88" i="12"/>
  <c r="T88" i="12"/>
  <c r="U88" i="12"/>
  <c r="V88" i="12"/>
  <c r="W88" i="12"/>
  <c r="X88" i="12"/>
  <c r="Y88" i="12"/>
  <c r="Z88" i="12"/>
  <c r="AA88" i="12"/>
  <c r="AB88" i="12"/>
  <c r="R89" i="12"/>
  <c r="S89" i="12"/>
  <c r="T89" i="12"/>
  <c r="U89" i="12"/>
  <c r="V89" i="12"/>
  <c r="W89" i="12"/>
  <c r="X89" i="12"/>
  <c r="Y89" i="12"/>
  <c r="Z89" i="12"/>
  <c r="AA89" i="12"/>
  <c r="AB89" i="12"/>
  <c r="R90" i="12"/>
  <c r="S90" i="12"/>
  <c r="T90" i="12"/>
  <c r="U90" i="12"/>
  <c r="V90" i="12"/>
  <c r="W90" i="12"/>
  <c r="X90" i="12"/>
  <c r="Y90" i="12"/>
  <c r="Z90" i="12"/>
  <c r="AA90" i="12"/>
  <c r="AB90" i="12"/>
  <c r="R91" i="12"/>
  <c r="S91" i="12"/>
  <c r="T91" i="12"/>
  <c r="U91" i="12"/>
  <c r="V91" i="12"/>
  <c r="W91" i="12"/>
  <c r="X91" i="12"/>
  <c r="Y91" i="12"/>
  <c r="Z91" i="12"/>
  <c r="AA91" i="12"/>
  <c r="AB91" i="12"/>
  <c r="R92" i="12"/>
  <c r="S92" i="12"/>
  <c r="T92" i="12"/>
  <c r="U92" i="12"/>
  <c r="V92" i="12"/>
  <c r="W92" i="12"/>
  <c r="X92" i="12"/>
  <c r="Y92" i="12"/>
  <c r="Z92" i="12"/>
  <c r="AA92" i="12"/>
  <c r="AB92" i="12"/>
  <c r="R93" i="12"/>
  <c r="S93" i="12"/>
  <c r="T93" i="12"/>
  <c r="U93" i="12"/>
  <c r="V93" i="12"/>
  <c r="W93" i="12"/>
  <c r="X93" i="12"/>
  <c r="Y93" i="12"/>
  <c r="Z93" i="12"/>
  <c r="AA93" i="12"/>
  <c r="AB93" i="12"/>
  <c r="R94" i="12"/>
  <c r="S94" i="12"/>
  <c r="T94" i="12"/>
  <c r="U94" i="12"/>
  <c r="V94" i="12"/>
  <c r="W94" i="12"/>
  <c r="X94" i="12"/>
  <c r="Y94" i="12"/>
  <c r="Z94" i="12"/>
  <c r="AA94" i="12"/>
  <c r="AB94" i="12"/>
  <c r="R95" i="12"/>
  <c r="S95" i="12"/>
  <c r="T95" i="12"/>
  <c r="U95" i="12"/>
  <c r="V95" i="12"/>
  <c r="W95" i="12"/>
  <c r="X95" i="12"/>
  <c r="Y95" i="12"/>
  <c r="Z95" i="12"/>
  <c r="AA95" i="12"/>
  <c r="AB95" i="12"/>
  <c r="R96" i="12"/>
  <c r="S96" i="12"/>
  <c r="T96" i="12"/>
  <c r="U96" i="12"/>
  <c r="V96" i="12"/>
  <c r="W96" i="12"/>
  <c r="X96" i="12"/>
  <c r="Y96" i="12"/>
  <c r="Z96" i="12"/>
  <c r="AA96" i="12"/>
  <c r="AB96" i="12"/>
  <c r="R97" i="12"/>
  <c r="S97" i="12"/>
  <c r="T97" i="12"/>
  <c r="U97" i="12"/>
  <c r="V97" i="12"/>
  <c r="W97" i="12"/>
  <c r="X97" i="12"/>
  <c r="Y97" i="12"/>
  <c r="Z97" i="12"/>
  <c r="AA97" i="12"/>
  <c r="AB97" i="12"/>
  <c r="R98" i="12"/>
  <c r="S98" i="12"/>
  <c r="T98" i="12"/>
  <c r="U98" i="12"/>
  <c r="V98" i="12"/>
  <c r="W98" i="12"/>
  <c r="X98" i="12"/>
  <c r="Y98" i="12"/>
  <c r="Z98" i="12"/>
  <c r="AA98" i="12"/>
  <c r="AB98" i="12"/>
  <c r="R99" i="12"/>
  <c r="S99" i="12"/>
  <c r="T99" i="12"/>
  <c r="U99" i="12"/>
  <c r="V99" i="12"/>
  <c r="W99" i="12"/>
  <c r="X99" i="12"/>
  <c r="Y99" i="12"/>
  <c r="Z99" i="12"/>
  <c r="AA99" i="12"/>
  <c r="AB99" i="12"/>
  <c r="R100" i="12"/>
  <c r="S100" i="12"/>
  <c r="T100" i="12"/>
  <c r="U100" i="12"/>
  <c r="V100" i="12"/>
  <c r="W100" i="12"/>
  <c r="X100" i="12"/>
  <c r="Y100" i="12"/>
  <c r="Z100" i="12"/>
  <c r="AA100" i="12"/>
  <c r="AB10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18" i="24"/>
  <c r="AH142" i="24"/>
  <c r="AI83" i="24"/>
  <c r="AJ107" i="24"/>
  <c r="AH119" i="24"/>
  <c r="AG80" i="24"/>
  <c r="AG92" i="24"/>
  <c r="AJ116" i="24"/>
  <c r="AJ132" i="24"/>
  <c r="AJ148" i="24"/>
  <c r="AJ101" i="24"/>
  <c r="AJ75" i="24"/>
  <c r="AG111" i="24"/>
  <c r="AJ135" i="24"/>
  <c r="AI147" i="24"/>
  <c r="AJ120" i="24"/>
  <c r="AJ136" i="24"/>
  <c r="AH78" i="24"/>
  <c r="AG134" i="24"/>
  <c r="AG81" i="24"/>
  <c r="AG79" i="24"/>
  <c r="AH87" i="24"/>
  <c r="AI115" i="24"/>
  <c r="AH127" i="24"/>
  <c r="AJ139" i="24"/>
  <c r="AJ124" i="24"/>
  <c r="AJ140" i="24"/>
  <c r="AG137" i="24"/>
  <c r="AG142" i="24"/>
  <c r="AH83" i="24"/>
  <c r="AI141" i="24"/>
  <c r="AH72" i="24"/>
  <c r="AG84" i="24"/>
  <c r="AJ104" i="24"/>
  <c r="AJ128" i="24"/>
  <c r="AJ144" i="24"/>
  <c r="AJ93" i="24"/>
  <c r="AG129" i="24"/>
  <c r="AG90" i="24"/>
  <c r="AG114" i="24"/>
  <c r="AG122" i="24"/>
  <c r="AH91" i="24"/>
  <c r="AG99" i="24"/>
  <c r="AH123" i="24"/>
  <c r="AG131" i="24"/>
  <c r="AG88" i="24"/>
  <c r="AJ112" i="24"/>
  <c r="AJ109" i="24"/>
  <c r="AI78" i="24"/>
  <c r="AH90" i="24"/>
  <c r="AH122" i="24"/>
  <c r="AJ130" i="24"/>
  <c r="AJ134" i="24"/>
  <c r="AI142" i="24"/>
  <c r="AG146" i="24"/>
  <c r="AH81" i="24"/>
  <c r="AG125" i="24"/>
  <c r="AG75" i="24"/>
  <c r="AJ83" i="24"/>
  <c r="AI87" i="24"/>
  <c r="AI91" i="24"/>
  <c r="AH99" i="24"/>
  <c r="AG103" i="24"/>
  <c r="AG107" i="24"/>
  <c r="AJ115" i="24"/>
  <c r="AI119" i="24"/>
  <c r="AI123" i="24"/>
  <c r="AI127" i="24"/>
  <c r="AH131" i="24"/>
  <c r="AH135" i="24"/>
  <c r="AH139" i="24"/>
  <c r="AJ147" i="24"/>
  <c r="AH97" i="24"/>
  <c r="AG105" i="24"/>
  <c r="AJ133" i="24"/>
  <c r="AJ141" i="24"/>
  <c r="AI72" i="24"/>
  <c r="AI76" i="24"/>
  <c r="AH84" i="24"/>
  <c r="AH88" i="24"/>
  <c r="AH92" i="24"/>
  <c r="AG100" i="24"/>
  <c r="AG104" i="24"/>
  <c r="AG108" i="24"/>
  <c r="AG112" i="24"/>
  <c r="AG116" i="24"/>
  <c r="AG120" i="24"/>
  <c r="AG124" i="24"/>
  <c r="AG128" i="24"/>
  <c r="AH132" i="24"/>
  <c r="AG136" i="24"/>
  <c r="AG140" i="24"/>
  <c r="AH144" i="24"/>
  <c r="AH148" i="24"/>
  <c r="AG77" i="24"/>
  <c r="AG89" i="24"/>
  <c r="AG93" i="24"/>
  <c r="AG101" i="24"/>
  <c r="AG109" i="24"/>
  <c r="AI133" i="24"/>
  <c r="AH76" i="24"/>
  <c r="AJ100" i="24"/>
  <c r="AC131" i="24"/>
  <c r="AD131" i="24" s="1"/>
  <c r="AC90" i="24"/>
  <c r="AD90" i="24" s="1"/>
  <c r="AC97" i="24"/>
  <c r="AD97" i="24" s="1"/>
  <c r="AJ78" i="24"/>
  <c r="AI90" i="24"/>
  <c r="AG102" i="24"/>
  <c r="AI122" i="24"/>
  <c r="AG130" i="24"/>
  <c r="AH134" i="24"/>
  <c r="AJ142" i="24"/>
  <c r="AI146" i="24"/>
  <c r="AI81" i="24"/>
  <c r="AH75" i="24"/>
  <c r="AJ87" i="24"/>
  <c r="AJ91" i="24"/>
  <c r="AI99" i="24"/>
  <c r="AH103" i="24"/>
  <c r="AH107" i="24"/>
  <c r="AJ119" i="24"/>
  <c r="AJ123" i="24"/>
  <c r="AJ127" i="24"/>
  <c r="AI131" i="24"/>
  <c r="AG135" i="24"/>
  <c r="AG139" i="24"/>
  <c r="AI97" i="24"/>
  <c r="AG121" i="24"/>
  <c r="AG133" i="24"/>
  <c r="AH141" i="24"/>
  <c r="AJ72" i="24"/>
  <c r="AJ76" i="24"/>
  <c r="AI84" i="24"/>
  <c r="AI88" i="24"/>
  <c r="AI92" i="24"/>
  <c r="AH100" i="24"/>
  <c r="AH104" i="24"/>
  <c r="AH108" i="24"/>
  <c r="AH112" i="24"/>
  <c r="AH116" i="24"/>
  <c r="AH120" i="24"/>
  <c r="AH124" i="24"/>
  <c r="AH128" i="24"/>
  <c r="AG132" i="24"/>
  <c r="AH136" i="24"/>
  <c r="AH140" i="24"/>
  <c r="AG144" i="24"/>
  <c r="AI148" i="24"/>
  <c r="AH93" i="24"/>
  <c r="AH101" i="24"/>
  <c r="AH109" i="24"/>
  <c r="AJ108" i="24"/>
  <c r="AJ90" i="24"/>
  <c r="AJ122" i="24"/>
  <c r="AH130" i="24"/>
  <c r="AI134" i="24"/>
  <c r="AJ146" i="24"/>
  <c r="AJ81" i="24"/>
  <c r="AI75" i="24"/>
  <c r="AG87" i="24"/>
  <c r="AG91" i="24"/>
  <c r="AJ99" i="24"/>
  <c r="AI103" i="24"/>
  <c r="AI107" i="24"/>
  <c r="AH115" i="24"/>
  <c r="AG119" i="24"/>
  <c r="AG123" i="24"/>
  <c r="AJ131" i="24"/>
  <c r="AI135" i="24"/>
  <c r="AI139" i="24"/>
  <c r="AH147" i="24"/>
  <c r="AG73" i="24"/>
  <c r="AJ97" i="24"/>
  <c r="AH133" i="24"/>
  <c r="AG141" i="24"/>
  <c r="AG72" i="24"/>
  <c r="AG76" i="24"/>
  <c r="AJ84" i="24"/>
  <c r="AJ88" i="24"/>
  <c r="AJ92" i="24"/>
  <c r="AI100" i="24"/>
  <c r="AI104" i="24"/>
  <c r="AI108" i="24"/>
  <c r="AI112" i="24"/>
  <c r="AI116" i="24"/>
  <c r="AI120" i="24"/>
  <c r="AI124" i="24"/>
  <c r="AI128" i="24"/>
  <c r="AI132" i="24"/>
  <c r="AI136" i="24"/>
  <c r="AI140" i="24"/>
  <c r="AI144" i="24"/>
  <c r="AG148" i="24"/>
  <c r="AI93" i="24"/>
  <c r="AI101" i="24"/>
  <c r="AI109" i="24"/>
  <c r="AJ94" i="12"/>
  <c r="AG94" i="12"/>
  <c r="AH94" i="12"/>
  <c r="AI94" i="12"/>
  <c r="AC86" i="12"/>
  <c r="AJ86" i="12"/>
  <c r="AG86" i="12"/>
  <c r="AH86" i="12"/>
  <c r="AI86" i="12"/>
  <c r="AC78" i="12"/>
  <c r="AJ78" i="12"/>
  <c r="AG78" i="12"/>
  <c r="AH78" i="12"/>
  <c r="AI78" i="12"/>
  <c r="AC66" i="12"/>
  <c r="AJ66" i="12"/>
  <c r="AG66" i="12"/>
  <c r="AH66" i="12"/>
  <c r="AI66" i="12"/>
  <c r="AC58" i="12"/>
  <c r="AJ58" i="12"/>
  <c r="AG58" i="12"/>
  <c r="AH58" i="12"/>
  <c r="AI58" i="12"/>
  <c r="AC46" i="12"/>
  <c r="AJ46" i="12"/>
  <c r="AG46" i="12"/>
  <c r="AH46" i="12"/>
  <c r="AI46" i="12"/>
  <c r="AC34" i="12"/>
  <c r="AJ34" i="12"/>
  <c r="AG34" i="12"/>
  <c r="AH34" i="12"/>
  <c r="AI34" i="12"/>
  <c r="AJ93" i="12"/>
  <c r="AG93" i="12"/>
  <c r="AH93" i="12"/>
  <c r="AI93" i="12"/>
  <c r="AJ89" i="12"/>
  <c r="AG89" i="12"/>
  <c r="AH89" i="12"/>
  <c r="AI89" i="12"/>
  <c r="AC85" i="12"/>
  <c r="AJ85" i="12"/>
  <c r="AG85" i="12"/>
  <c r="AH85" i="12"/>
  <c r="AI85" i="12"/>
  <c r="AC81" i="12"/>
  <c r="AJ81" i="12"/>
  <c r="AG81" i="12"/>
  <c r="AH81" i="12"/>
  <c r="AI81" i="12"/>
  <c r="AC77" i="12"/>
  <c r="AJ77" i="12"/>
  <c r="AG77" i="12"/>
  <c r="AH77" i="12"/>
  <c r="AI77" i="12"/>
  <c r="AC73" i="12"/>
  <c r="AJ73" i="12"/>
  <c r="AG73" i="12"/>
  <c r="AH73" i="12"/>
  <c r="AI73" i="12"/>
  <c r="AC69" i="12"/>
  <c r="AJ69" i="12"/>
  <c r="AG69" i="12"/>
  <c r="AH69" i="12"/>
  <c r="AI69" i="12"/>
  <c r="AC65" i="12"/>
  <c r="AJ65" i="12"/>
  <c r="AG65" i="12"/>
  <c r="AH65" i="12"/>
  <c r="AI65" i="12"/>
  <c r="AC61" i="12"/>
  <c r="AJ61" i="12"/>
  <c r="AG61" i="12"/>
  <c r="AH61" i="12"/>
  <c r="AI61" i="12"/>
  <c r="AC57" i="12"/>
  <c r="AJ57" i="12"/>
  <c r="AG57" i="12"/>
  <c r="AH57" i="12"/>
  <c r="AI57" i="12"/>
  <c r="AC53" i="12"/>
  <c r="AJ53" i="12"/>
  <c r="AG53" i="12"/>
  <c r="AH53" i="12"/>
  <c r="AI53" i="12"/>
  <c r="AC49" i="12"/>
  <c r="AJ49" i="12"/>
  <c r="AG49" i="12"/>
  <c r="AH49" i="12"/>
  <c r="AI49" i="12"/>
  <c r="AC45" i="12"/>
  <c r="AJ45" i="12"/>
  <c r="AG45" i="12"/>
  <c r="AH45" i="12"/>
  <c r="AI45" i="12"/>
  <c r="AC41" i="12"/>
  <c r="AJ41" i="12"/>
  <c r="AG41" i="12"/>
  <c r="AH41" i="12"/>
  <c r="AI41" i="12"/>
  <c r="AC37" i="12"/>
  <c r="AJ37" i="12"/>
  <c r="AG37" i="12"/>
  <c r="AH37" i="12"/>
  <c r="AI37" i="12"/>
  <c r="AC33" i="12"/>
  <c r="AJ33" i="12"/>
  <c r="AG33" i="12"/>
  <c r="AH33" i="12"/>
  <c r="AI33" i="12"/>
  <c r="AC29" i="12"/>
  <c r="AJ29" i="12"/>
  <c r="AG29" i="12"/>
  <c r="AH29" i="12"/>
  <c r="AI29" i="12"/>
  <c r="AC25" i="12"/>
  <c r="AJ25" i="12"/>
  <c r="AG25" i="12"/>
  <c r="AI25" i="12"/>
  <c r="AH25" i="12"/>
  <c r="AJ21" i="12"/>
  <c r="AI21" i="12"/>
  <c r="AG21" i="12"/>
  <c r="AH21" i="12"/>
  <c r="AJ98" i="12"/>
  <c r="AG98" i="12"/>
  <c r="AH98" i="12"/>
  <c r="AI98" i="12"/>
  <c r="AC70" i="12"/>
  <c r="AJ70" i="12"/>
  <c r="AG70" i="12"/>
  <c r="AH70" i="12"/>
  <c r="AI70" i="12"/>
  <c r="AC42" i="12"/>
  <c r="AJ42" i="12"/>
  <c r="AG42" i="12"/>
  <c r="AH42" i="12"/>
  <c r="AI42" i="12"/>
  <c r="AJ92" i="12"/>
  <c r="AG92" i="12"/>
  <c r="AH92" i="12"/>
  <c r="AI92" i="12"/>
  <c r="AC80" i="12"/>
  <c r="AJ80" i="12"/>
  <c r="AG80" i="12"/>
  <c r="AH80" i="12"/>
  <c r="AI80" i="12"/>
  <c r="AC68" i="12"/>
  <c r="AJ68" i="12"/>
  <c r="AG68" i="12"/>
  <c r="AH68" i="12"/>
  <c r="AI68" i="12"/>
  <c r="AC56" i="12"/>
  <c r="AJ56" i="12"/>
  <c r="AG56" i="12"/>
  <c r="AH56" i="12"/>
  <c r="AI56" i="12"/>
  <c r="AC44" i="12"/>
  <c r="AJ44" i="12"/>
  <c r="AG44" i="12"/>
  <c r="AH44" i="12"/>
  <c r="AI44" i="12"/>
  <c r="AC40" i="12"/>
  <c r="AJ40" i="12"/>
  <c r="AG40" i="12"/>
  <c r="AH40" i="12"/>
  <c r="AI40" i="12"/>
  <c r="AC32" i="12"/>
  <c r="AJ32" i="12"/>
  <c r="AG32" i="12"/>
  <c r="AH32" i="12"/>
  <c r="AI32" i="12"/>
  <c r="AC28" i="12"/>
  <c r="AJ28" i="12"/>
  <c r="AG28" i="12"/>
  <c r="AH28" i="12"/>
  <c r="AI28" i="12"/>
  <c r="AJ24" i="12"/>
  <c r="AI24" i="12"/>
  <c r="AG24" i="12"/>
  <c r="AH24" i="12"/>
  <c r="AJ90" i="12"/>
  <c r="AG90" i="12"/>
  <c r="AH90" i="12"/>
  <c r="AI90" i="12"/>
  <c r="AC82" i="12"/>
  <c r="AJ82" i="12"/>
  <c r="AG82" i="12"/>
  <c r="AH82" i="12"/>
  <c r="AI82" i="12"/>
  <c r="AC74" i="12"/>
  <c r="AJ74" i="12"/>
  <c r="AG74" i="12"/>
  <c r="AH74" i="12"/>
  <c r="AI74" i="12"/>
  <c r="AC62" i="12"/>
  <c r="AJ62" i="12"/>
  <c r="AG62" i="12"/>
  <c r="AH62" i="12"/>
  <c r="AI62" i="12"/>
  <c r="AC54" i="12"/>
  <c r="AJ54" i="12"/>
  <c r="AG54" i="12"/>
  <c r="AH54" i="12"/>
  <c r="AI54" i="12"/>
  <c r="AC50" i="12"/>
  <c r="AJ50" i="12"/>
  <c r="AG50" i="12"/>
  <c r="AH50" i="12"/>
  <c r="AI50" i="12"/>
  <c r="AC38" i="12"/>
  <c r="AJ38" i="12"/>
  <c r="AG38" i="12"/>
  <c r="AH38" i="12"/>
  <c r="AI38" i="12"/>
  <c r="AC30" i="12"/>
  <c r="AJ30" i="12"/>
  <c r="AG30" i="12"/>
  <c r="AI30" i="12"/>
  <c r="AH30" i="12"/>
  <c r="AC26" i="12"/>
  <c r="AJ26" i="12"/>
  <c r="AI26" i="12"/>
  <c r="AG26" i="12"/>
  <c r="AH26" i="12"/>
  <c r="AJ22" i="12"/>
  <c r="AG22" i="12"/>
  <c r="AI22" i="12"/>
  <c r="AH22" i="12"/>
  <c r="AC20" i="12"/>
  <c r="AG20" i="12"/>
  <c r="AJ20" i="12"/>
  <c r="AI20" i="12"/>
  <c r="AH20" i="12"/>
  <c r="AJ97" i="12"/>
  <c r="AG97" i="12"/>
  <c r="AH97" i="12"/>
  <c r="AI97" i="12"/>
  <c r="AJ100" i="12"/>
  <c r="AG100" i="12"/>
  <c r="AH100" i="12"/>
  <c r="AI100" i="12"/>
  <c r="AJ96" i="12"/>
  <c r="AG96" i="12"/>
  <c r="AH96" i="12"/>
  <c r="AI96" i="12"/>
  <c r="AJ88" i="12"/>
  <c r="AG88" i="12"/>
  <c r="AH88" i="12"/>
  <c r="AI88" i="12"/>
  <c r="AC84" i="12"/>
  <c r="AJ84" i="12"/>
  <c r="AG84" i="12"/>
  <c r="AH84" i="12"/>
  <c r="AI84" i="12"/>
  <c r="AC76" i="12"/>
  <c r="AJ76" i="12"/>
  <c r="AG76" i="12"/>
  <c r="AH76" i="12"/>
  <c r="AI76" i="12"/>
  <c r="AC72" i="12"/>
  <c r="AJ72" i="12"/>
  <c r="AG72" i="12"/>
  <c r="AH72" i="12"/>
  <c r="AI72" i="12"/>
  <c r="AC64" i="12"/>
  <c r="AJ64" i="12"/>
  <c r="AG64" i="12"/>
  <c r="AH64" i="12"/>
  <c r="AI64" i="12"/>
  <c r="AC60" i="12"/>
  <c r="AJ60" i="12"/>
  <c r="AG60" i="12"/>
  <c r="AH60" i="12"/>
  <c r="AI60" i="12"/>
  <c r="AC52" i="12"/>
  <c r="AJ52" i="12"/>
  <c r="AG52" i="12"/>
  <c r="AH52" i="12"/>
  <c r="AI52" i="12"/>
  <c r="AC48" i="12"/>
  <c r="AJ48" i="12"/>
  <c r="AG48" i="12"/>
  <c r="AH48" i="12"/>
  <c r="AI48" i="12"/>
  <c r="AC36" i="12"/>
  <c r="AJ36" i="12"/>
  <c r="AG36" i="12"/>
  <c r="AH36" i="12"/>
  <c r="AI36" i="12"/>
  <c r="AJ99" i="12"/>
  <c r="AG99" i="12"/>
  <c r="AH99" i="12"/>
  <c r="AI99" i="12"/>
  <c r="AJ95" i="12"/>
  <c r="AG95" i="12"/>
  <c r="AH95" i="12"/>
  <c r="AI95" i="12"/>
  <c r="AJ91" i="12"/>
  <c r="AG91" i="12"/>
  <c r="AH91" i="12"/>
  <c r="AI91" i="12"/>
  <c r="AC87" i="12"/>
  <c r="AJ87" i="12"/>
  <c r="AG87" i="12"/>
  <c r="AH87" i="12"/>
  <c r="AI87" i="12"/>
  <c r="AC83" i="12"/>
  <c r="AJ83" i="12"/>
  <c r="AG83" i="12"/>
  <c r="AH83" i="12"/>
  <c r="AI83" i="12"/>
  <c r="AC79" i="12"/>
  <c r="AJ79" i="12"/>
  <c r="AG79" i="12"/>
  <c r="AH79" i="12"/>
  <c r="AI79" i="12"/>
  <c r="AC75" i="12"/>
  <c r="AJ75" i="12"/>
  <c r="AG75" i="12"/>
  <c r="AH75" i="12"/>
  <c r="AI75" i="12"/>
  <c r="AC71" i="12"/>
  <c r="AJ71" i="12"/>
  <c r="AG71" i="12"/>
  <c r="AH71" i="12"/>
  <c r="AI71" i="12"/>
  <c r="AC67" i="12"/>
  <c r="AJ67" i="12"/>
  <c r="AG67" i="12"/>
  <c r="AH67" i="12"/>
  <c r="AI67" i="12"/>
  <c r="AC63" i="12"/>
  <c r="AJ63" i="12"/>
  <c r="AG63" i="12"/>
  <c r="AH63" i="12"/>
  <c r="AI63" i="12"/>
  <c r="AC59" i="12"/>
  <c r="AJ59" i="12"/>
  <c r="AG59" i="12"/>
  <c r="AH59" i="12"/>
  <c r="AI59" i="12"/>
  <c r="AC55" i="12"/>
  <c r="AJ55" i="12"/>
  <c r="AG55" i="12"/>
  <c r="AH55" i="12"/>
  <c r="AI55" i="12"/>
  <c r="AC51" i="12"/>
  <c r="AJ51" i="12"/>
  <c r="AG51" i="12"/>
  <c r="AH51" i="12"/>
  <c r="AI51" i="12"/>
  <c r="AC47" i="12"/>
  <c r="AJ47" i="12"/>
  <c r="AG47" i="12"/>
  <c r="AH47" i="12"/>
  <c r="AI47" i="12"/>
  <c r="AC43" i="12"/>
  <c r="AJ43" i="12"/>
  <c r="AG43" i="12"/>
  <c r="AH43" i="12"/>
  <c r="AI43" i="12"/>
  <c r="AC39" i="12"/>
  <c r="AJ39" i="12"/>
  <c r="AG39" i="12"/>
  <c r="AH39" i="12"/>
  <c r="AI39" i="12"/>
  <c r="AC35" i="12"/>
  <c r="AJ35" i="12"/>
  <c r="AG35" i="12"/>
  <c r="AH35" i="12"/>
  <c r="AI35" i="12"/>
  <c r="AC31" i="12"/>
  <c r="AJ31" i="12"/>
  <c r="AG31" i="12"/>
  <c r="AH31" i="12"/>
  <c r="AI31" i="12"/>
  <c r="AC27" i="12"/>
  <c r="AJ27" i="12"/>
  <c r="AG27" i="12"/>
  <c r="AI27" i="12"/>
  <c r="AH27" i="12"/>
  <c r="AJ23" i="12"/>
  <c r="AG23" i="12"/>
  <c r="AH23" i="12"/>
  <c r="AI23" i="12"/>
  <c r="AC109" i="24"/>
  <c r="AD109" i="24" s="1"/>
  <c r="AC140" i="24"/>
  <c r="AD140" i="24" s="1"/>
  <c r="AC87" i="24"/>
  <c r="AD87" i="24" s="1"/>
  <c r="AC103" i="24"/>
  <c r="AD103" i="24" s="1"/>
  <c r="AC119" i="24"/>
  <c r="AD119" i="24" s="1"/>
  <c r="AC135" i="24"/>
  <c r="AD135" i="24" s="1"/>
  <c r="AC147" i="24"/>
  <c r="AD147" i="24" s="1"/>
  <c r="AC72" i="24"/>
  <c r="AD72" i="24" s="1"/>
  <c r="AC104" i="24"/>
  <c r="AD104" i="24" s="1"/>
  <c r="AC128" i="24"/>
  <c r="AD128" i="24" s="1"/>
  <c r="AC134" i="24"/>
  <c r="AD134" i="24" s="1"/>
  <c r="AC75" i="24"/>
  <c r="AD75" i="24" s="1"/>
  <c r="AC91" i="24"/>
  <c r="AD91" i="24" s="1"/>
  <c r="AC107" i="24"/>
  <c r="AD107" i="24" s="1"/>
  <c r="AC123" i="24"/>
  <c r="AD123" i="24" s="1"/>
  <c r="AC139" i="24"/>
  <c r="AD139" i="24" s="1"/>
  <c r="AC115" i="24"/>
  <c r="AD115" i="24" s="1"/>
  <c r="AC127" i="24"/>
  <c r="AD127" i="24" s="1"/>
  <c r="AC101" i="24"/>
  <c r="AD101" i="24" s="1"/>
  <c r="AC108" i="24"/>
  <c r="AD108" i="24" s="1"/>
  <c r="AC148" i="24"/>
  <c r="AD148" i="24" s="1"/>
  <c r="AC100" i="24"/>
  <c r="AD100" i="24" s="1"/>
  <c r="AC124" i="24"/>
  <c r="AD124" i="24" s="1"/>
  <c r="AC144" i="24"/>
  <c r="AD144" i="24" s="1"/>
  <c r="AC93" i="24"/>
  <c r="AD93" i="24" s="1"/>
  <c r="AC141" i="24"/>
  <c r="AD141" i="24" s="1"/>
  <c r="AC92" i="24"/>
  <c r="AD92" i="24" s="1"/>
  <c r="AC132" i="24"/>
  <c r="AD132" i="24" s="1"/>
  <c r="AC84" i="24"/>
  <c r="AD84" i="24" s="1"/>
  <c r="AC130" i="24"/>
  <c r="AD130" i="24" s="1"/>
  <c r="AC146" i="24"/>
  <c r="AD146" i="24" s="1"/>
  <c r="AC133" i="24"/>
  <c r="AD133" i="24" s="1"/>
  <c r="AC76" i="24"/>
  <c r="AD76" i="24" s="1"/>
  <c r="AC116" i="24"/>
  <c r="AD116" i="24" s="1"/>
  <c r="AC136" i="24"/>
  <c r="AD136" i="24" s="1"/>
  <c r="AC88" i="24"/>
  <c r="AD88" i="24" s="1"/>
  <c r="AC112" i="24"/>
  <c r="AD112" i="24" s="1"/>
  <c r="AC120" i="24"/>
  <c r="AD120" i="24" s="1"/>
  <c r="AC93" i="12"/>
  <c r="AC100" i="12"/>
  <c r="AC96" i="12"/>
  <c r="AC92" i="12"/>
  <c r="AC88" i="12"/>
  <c r="AC24" i="12"/>
  <c r="AC97" i="12"/>
  <c r="AC89" i="12"/>
  <c r="AC21" i="12"/>
  <c r="AC99" i="12"/>
  <c r="AC95" i="12"/>
  <c r="AC91" i="12"/>
  <c r="AC23" i="12"/>
  <c r="AC98" i="12"/>
  <c r="AC94" i="12"/>
  <c r="AC90" i="12"/>
  <c r="AC22" i="12"/>
  <c r="W21" i="16"/>
  <c r="X21" i="16"/>
  <c r="Y21" i="16"/>
  <c r="Z21" i="16"/>
  <c r="AA21" i="16"/>
  <c r="AB21" i="16"/>
  <c r="W25" i="16"/>
  <c r="X25" i="16"/>
  <c r="Y25" i="16"/>
  <c r="Z25" i="16"/>
  <c r="AA25" i="16"/>
  <c r="AB25" i="16"/>
  <c r="W24" i="16"/>
  <c r="X24" i="16"/>
  <c r="Y24" i="16"/>
  <c r="Z24" i="16"/>
  <c r="AA24" i="16"/>
  <c r="AB24" i="16"/>
  <c r="R20" i="16"/>
  <c r="S20" i="16"/>
  <c r="T20" i="16"/>
  <c r="U20" i="16"/>
  <c r="W20" i="16"/>
  <c r="X20" i="16"/>
  <c r="Y20" i="16"/>
  <c r="Z20" i="16"/>
  <c r="AA20" i="16"/>
  <c r="AB20" i="16"/>
  <c r="AC20" i="16"/>
  <c r="T38" i="21"/>
  <c r="U38" i="21"/>
  <c r="V38" i="21"/>
  <c r="W38" i="21"/>
  <c r="X38" i="21"/>
  <c r="Y38" i="21"/>
  <c r="Z38" i="21"/>
  <c r="AA38" i="21"/>
  <c r="AB38" i="21"/>
  <c r="Q38"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21" i="21"/>
  <c r="Q22" i="21"/>
  <c r="Q23" i="21"/>
  <c r="Q24" i="21"/>
  <c r="Q25" i="21"/>
  <c r="Q26" i="21"/>
  <c r="Q27" i="21"/>
  <c r="Q28" i="21"/>
  <c r="Q29" i="21"/>
  <c r="Q30" i="21"/>
  <c r="Q31" i="21"/>
  <c r="Q32" i="21"/>
  <c r="Q33" i="21"/>
  <c r="Q34" i="21"/>
  <c r="Q35" i="21"/>
  <c r="Q36" i="21"/>
  <c r="Q37"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20" i="21"/>
  <c r="Q116" i="21"/>
  <c r="AC38" i="21"/>
  <c r="H10" i="9"/>
  <c r="I10" i="9"/>
  <c r="I4" i="16"/>
  <c r="I3" i="16"/>
  <c r="R18" i="16"/>
  <c r="U16" i="18"/>
  <c r="U15" i="18"/>
  <c r="T16" i="18"/>
  <c r="T15" i="18"/>
  <c r="S16" i="18"/>
  <c r="S15" i="18"/>
  <c r="R16" i="18"/>
  <c r="R15" i="18"/>
  <c r="Q15" i="18"/>
  <c r="S14" i="18"/>
  <c r="U14" i="18"/>
  <c r="R14" i="18"/>
  <c r="J10" i="5"/>
  <c r="AC109" i="9"/>
  <c r="AD109" i="9"/>
  <c r="N109" i="9"/>
  <c r="J109" i="9"/>
  <c r="I109" i="9"/>
  <c r="O109" i="10" s="1"/>
  <c r="A109" i="9"/>
  <c r="E109" i="9"/>
  <c r="AC108" i="9"/>
  <c r="AD108" i="9"/>
  <c r="J108" i="9"/>
  <c r="N108" i="9"/>
  <c r="I108" i="9"/>
  <c r="P108" i="11" s="1"/>
  <c r="E108" i="9"/>
  <c r="AC107" i="9"/>
  <c r="AD107" i="9" s="1"/>
  <c r="I107" i="9"/>
  <c r="J107" i="9"/>
  <c r="E107" i="9"/>
  <c r="AC106" i="9"/>
  <c r="AD106" i="9" s="1"/>
  <c r="N106" i="9"/>
  <c r="N107" i="9"/>
  <c r="J106" i="9"/>
  <c r="D106" i="11" s="1"/>
  <c r="I106" i="9"/>
  <c r="E106" i="9"/>
  <c r="A108" i="9"/>
  <c r="A107" i="9"/>
  <c r="A106" i="9"/>
  <c r="AC105" i="9"/>
  <c r="AD105" i="9"/>
  <c r="N105" i="9"/>
  <c r="J105" i="9"/>
  <c r="A105" i="9"/>
  <c r="E105" i="9"/>
  <c r="I105" i="9" s="1"/>
  <c r="AC104" i="9"/>
  <c r="AD104" i="9" s="1"/>
  <c r="N104" i="9"/>
  <c r="J104" i="9"/>
  <c r="I104" i="9"/>
  <c r="P104" i="11" s="1"/>
  <c r="A104" i="9"/>
  <c r="E104" i="9"/>
  <c r="H21" i="48"/>
  <c r="H35" i="48"/>
  <c r="H47" i="48"/>
  <c r="H68" i="48"/>
  <c r="H71" i="48"/>
  <c r="H72"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P106" i="11"/>
  <c r="P107"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B11"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I21" i="11"/>
  <c r="I22" i="11"/>
  <c r="I23" i="11"/>
  <c r="I24" i="11"/>
  <c r="I25" i="11"/>
  <c r="I26" i="11"/>
  <c r="I27" i="11"/>
  <c r="I28" i="11"/>
  <c r="I29" i="11"/>
  <c r="I30" i="11"/>
  <c r="I31" i="11"/>
  <c r="I32" i="11"/>
  <c r="I33" i="1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D104" i="11"/>
  <c r="D105"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F90" i="10"/>
  <c r="H90" i="10" s="1"/>
  <c r="F91" i="10"/>
  <c r="H91" i="10" s="1"/>
  <c r="G91" i="10"/>
  <c r="F92" i="10"/>
  <c r="H92" i="10" s="1"/>
  <c r="G92" i="10"/>
  <c r="F93" i="10"/>
  <c r="H93" i="10" s="1"/>
  <c r="G93" i="10"/>
  <c r="F94" i="10"/>
  <c r="H94" i="10" s="1"/>
  <c r="G94" i="10"/>
  <c r="F95" i="10"/>
  <c r="H95" i="10" s="1"/>
  <c r="G95" i="10"/>
  <c r="F96" i="10"/>
  <c r="H96" i="10" s="1"/>
  <c r="G96" i="10"/>
  <c r="F97" i="10"/>
  <c r="H97" i="10" s="1"/>
  <c r="G97" i="10"/>
  <c r="F98" i="10"/>
  <c r="H98" i="10" s="1"/>
  <c r="G98" i="10"/>
  <c r="F99" i="10"/>
  <c r="H99" i="10" s="1"/>
  <c r="G99" i="10"/>
  <c r="F100" i="10"/>
  <c r="H100" i="10" s="1"/>
  <c r="G100" i="10"/>
  <c r="F101" i="10"/>
  <c r="H101" i="10" s="1"/>
  <c r="G101" i="10"/>
  <c r="F102" i="10"/>
  <c r="H102" i="10" s="1"/>
  <c r="G102" i="10"/>
  <c r="F103" i="10"/>
  <c r="H103" i="10" s="1"/>
  <c r="G103" i="10"/>
  <c r="F104" i="10"/>
  <c r="H104" i="10" s="1"/>
  <c r="G104" i="10"/>
  <c r="O104" i="10"/>
  <c r="F105" i="10"/>
  <c r="H105" i="10" s="1"/>
  <c r="G105" i="10"/>
  <c r="F106" i="10"/>
  <c r="H106" i="10" s="1"/>
  <c r="G106" i="10"/>
  <c r="O106" i="10"/>
  <c r="F107" i="10"/>
  <c r="H107" i="10" s="1"/>
  <c r="G107" i="10"/>
  <c r="O107" i="10"/>
  <c r="F108" i="10"/>
  <c r="H108" i="10" s="1"/>
  <c r="G108" i="10"/>
  <c r="F109" i="10"/>
  <c r="H109" i="10" s="1"/>
  <c r="G109" i="10"/>
  <c r="C110" i="10"/>
  <c r="F110" i="10"/>
  <c r="H110" i="10" s="1"/>
  <c r="G110" i="10"/>
  <c r="O110" i="10"/>
  <c r="C111" i="10"/>
  <c r="F111" i="10"/>
  <c r="H111" i="10" s="1"/>
  <c r="G111" i="10"/>
  <c r="O111" i="10"/>
  <c r="C112" i="10"/>
  <c r="F112" i="10"/>
  <c r="H112" i="10" s="1"/>
  <c r="G112" i="10"/>
  <c r="O112" i="10"/>
  <c r="C113" i="10"/>
  <c r="F113" i="10"/>
  <c r="H113" i="10" s="1"/>
  <c r="G113" i="10"/>
  <c r="O113" i="10"/>
  <c r="C114" i="10"/>
  <c r="F114" i="10"/>
  <c r="H114" i="10" s="1"/>
  <c r="G114" i="10"/>
  <c r="O114" i="10"/>
  <c r="C115" i="10"/>
  <c r="F115" i="10"/>
  <c r="H115" i="10" s="1"/>
  <c r="G115" i="10"/>
  <c r="O115" i="10"/>
  <c r="C116" i="10"/>
  <c r="F116" i="10"/>
  <c r="H116" i="10" s="1"/>
  <c r="G116" i="10"/>
  <c r="O116" i="10"/>
  <c r="C117" i="10"/>
  <c r="F117" i="10"/>
  <c r="H117" i="10" s="1"/>
  <c r="G117" i="10"/>
  <c r="O117" i="10"/>
  <c r="C118" i="10"/>
  <c r="F118" i="10"/>
  <c r="H118" i="10" s="1"/>
  <c r="G118" i="10"/>
  <c r="O118" i="10"/>
  <c r="C119" i="10"/>
  <c r="F119" i="10"/>
  <c r="H119" i="10" s="1"/>
  <c r="G119" i="10"/>
  <c r="O119" i="10"/>
  <c r="C120" i="10"/>
  <c r="F120" i="10"/>
  <c r="H120" i="10" s="1"/>
  <c r="G120" i="10"/>
  <c r="O120" i="10"/>
  <c r="C121" i="10"/>
  <c r="F121" i="10"/>
  <c r="H121" i="10" s="1"/>
  <c r="G121" i="10"/>
  <c r="O121" i="10"/>
  <c r="C122" i="10"/>
  <c r="F122" i="10"/>
  <c r="H122" i="10" s="1"/>
  <c r="G122" i="10"/>
  <c r="O122" i="10"/>
  <c r="C123" i="10"/>
  <c r="F123" i="10"/>
  <c r="H123" i="10" s="1"/>
  <c r="G123" i="10"/>
  <c r="O123" i="10"/>
  <c r="C124" i="10"/>
  <c r="F124" i="10"/>
  <c r="H124" i="10" s="1"/>
  <c r="G124" i="10"/>
  <c r="O124" i="10"/>
  <c r="C125" i="10"/>
  <c r="F125" i="10"/>
  <c r="H125" i="10" s="1"/>
  <c r="G125" i="10"/>
  <c r="O125" i="10"/>
  <c r="C126" i="10"/>
  <c r="F126" i="10"/>
  <c r="H126" i="10" s="1"/>
  <c r="G126" i="10"/>
  <c r="O126" i="10"/>
  <c r="C127" i="10"/>
  <c r="F127" i="10"/>
  <c r="H127" i="10" s="1"/>
  <c r="G127" i="10"/>
  <c r="O127" i="10"/>
  <c r="C128" i="10"/>
  <c r="F128" i="10"/>
  <c r="H128" i="10" s="1"/>
  <c r="G128" i="10"/>
  <c r="O128" i="10"/>
  <c r="C129" i="10"/>
  <c r="F129" i="10"/>
  <c r="H129" i="10" s="1"/>
  <c r="G129" i="10"/>
  <c r="O129" i="10"/>
  <c r="C130" i="10"/>
  <c r="F130" i="10"/>
  <c r="H130" i="10" s="1"/>
  <c r="G130" i="10"/>
  <c r="O130" i="10"/>
  <c r="C131" i="10"/>
  <c r="F131" i="10"/>
  <c r="H131" i="10" s="1"/>
  <c r="G131" i="10"/>
  <c r="O131" i="10"/>
  <c r="C132" i="10"/>
  <c r="F132" i="10"/>
  <c r="H132" i="10" s="1"/>
  <c r="G132" i="10"/>
  <c r="O132" i="10"/>
  <c r="C133" i="10"/>
  <c r="F133" i="10"/>
  <c r="H133" i="10" s="1"/>
  <c r="G133" i="10"/>
  <c r="O133" i="10"/>
  <c r="C134" i="10"/>
  <c r="F134" i="10"/>
  <c r="H134" i="10" s="1"/>
  <c r="G134" i="10"/>
  <c r="O134" i="10"/>
  <c r="C135" i="10"/>
  <c r="F135" i="10"/>
  <c r="H135" i="10" s="1"/>
  <c r="G135" i="10"/>
  <c r="O135" i="10"/>
  <c r="C136" i="10"/>
  <c r="F136" i="10"/>
  <c r="H136" i="10" s="1"/>
  <c r="G136" i="10"/>
  <c r="O136" i="10"/>
  <c r="C137" i="10"/>
  <c r="F137" i="10"/>
  <c r="H137" i="10" s="1"/>
  <c r="G137" i="10"/>
  <c r="O137" i="10"/>
  <c r="C138" i="10"/>
  <c r="F138" i="10"/>
  <c r="H138" i="10" s="1"/>
  <c r="G138" i="10"/>
  <c r="O138" i="10"/>
  <c r="C139" i="10"/>
  <c r="F139" i="10"/>
  <c r="H139" i="10" s="1"/>
  <c r="G139" i="10"/>
  <c r="O139" i="10"/>
  <c r="C140" i="10"/>
  <c r="F140" i="10"/>
  <c r="H140" i="10" s="1"/>
  <c r="G140" i="10"/>
  <c r="O140" i="10"/>
  <c r="C141" i="10"/>
  <c r="F141" i="10"/>
  <c r="H141" i="10" s="1"/>
  <c r="G141" i="10"/>
  <c r="O141" i="10"/>
  <c r="C142" i="10"/>
  <c r="F142" i="10"/>
  <c r="H142" i="10" s="1"/>
  <c r="G142" i="10"/>
  <c r="O142" i="10"/>
  <c r="C143" i="10"/>
  <c r="F143" i="10"/>
  <c r="H143" i="10" s="1"/>
  <c r="G143" i="10"/>
  <c r="O143" i="10"/>
  <c r="C144" i="10"/>
  <c r="F144" i="10"/>
  <c r="H144" i="10" s="1"/>
  <c r="G144" i="10"/>
  <c r="O144" i="10"/>
  <c r="C145" i="10"/>
  <c r="F145" i="10"/>
  <c r="H145" i="10" s="1"/>
  <c r="G145" i="10"/>
  <c r="O145" i="10"/>
  <c r="C146" i="10"/>
  <c r="F146" i="10"/>
  <c r="H146" i="10" s="1"/>
  <c r="G146" i="10"/>
  <c r="O146" i="10"/>
  <c r="C147" i="10"/>
  <c r="F147" i="10"/>
  <c r="H147" i="10" s="1"/>
  <c r="G147" i="10"/>
  <c r="O147" i="10"/>
  <c r="C148" i="10"/>
  <c r="F148" i="10"/>
  <c r="H148" i="10" s="1"/>
  <c r="G148" i="10"/>
  <c r="O148" i="10"/>
  <c r="C149" i="10"/>
  <c r="F149" i="10"/>
  <c r="H149" i="10" s="1"/>
  <c r="G149" i="10"/>
  <c r="O149" i="10"/>
  <c r="C150" i="10"/>
  <c r="F150" i="10"/>
  <c r="H150" i="10" s="1"/>
  <c r="G150" i="10"/>
  <c r="O150" i="10"/>
  <c r="C151" i="10"/>
  <c r="F151" i="10"/>
  <c r="H151" i="10" s="1"/>
  <c r="G151" i="10"/>
  <c r="O151" i="10"/>
  <c r="C152" i="10"/>
  <c r="F152" i="10"/>
  <c r="H152" i="10" s="1"/>
  <c r="G152" i="10"/>
  <c r="O152" i="10"/>
  <c r="C153" i="10"/>
  <c r="F153" i="10"/>
  <c r="H153" i="10" s="1"/>
  <c r="G153" i="10"/>
  <c r="O153" i="10"/>
  <c r="C154" i="10"/>
  <c r="F154" i="10"/>
  <c r="H154" i="10" s="1"/>
  <c r="G154" i="10"/>
  <c r="O154" i="10"/>
  <c r="C155" i="10"/>
  <c r="F155" i="10"/>
  <c r="H155" i="10" s="1"/>
  <c r="G155" i="10"/>
  <c r="O155" i="10"/>
  <c r="C156" i="10"/>
  <c r="F156" i="10"/>
  <c r="H156" i="10" s="1"/>
  <c r="G156" i="10"/>
  <c r="O156" i="10"/>
  <c r="C157" i="10"/>
  <c r="F157" i="10"/>
  <c r="H157" i="10" s="1"/>
  <c r="G157" i="10"/>
  <c r="O157" i="10"/>
  <c r="C158" i="10"/>
  <c r="F158" i="10"/>
  <c r="H158" i="10" s="1"/>
  <c r="G158" i="10"/>
  <c r="O158" i="10"/>
  <c r="C159" i="10"/>
  <c r="F159" i="10"/>
  <c r="H159" i="10" s="1"/>
  <c r="G159" i="10"/>
  <c r="O159" i="10"/>
  <c r="C160" i="10"/>
  <c r="F160" i="10"/>
  <c r="H160" i="10" s="1"/>
  <c r="G160" i="10"/>
  <c r="O160" i="10"/>
  <c r="C161" i="10"/>
  <c r="F161" i="10"/>
  <c r="H161" i="10" s="1"/>
  <c r="G161" i="10"/>
  <c r="O161" i="10"/>
  <c r="C162" i="10"/>
  <c r="F162" i="10"/>
  <c r="H162" i="10" s="1"/>
  <c r="G162" i="10"/>
  <c r="O162" i="10"/>
  <c r="C163" i="10"/>
  <c r="F163" i="10"/>
  <c r="H163" i="10" s="1"/>
  <c r="G163" i="10"/>
  <c r="O163" i="10"/>
  <c r="C164" i="10"/>
  <c r="F164" i="10"/>
  <c r="H164" i="10" s="1"/>
  <c r="G164" i="10"/>
  <c r="O164" i="10"/>
  <c r="C165" i="10"/>
  <c r="F165" i="10"/>
  <c r="H165" i="10" s="1"/>
  <c r="G165" i="10"/>
  <c r="O165" i="10"/>
  <c r="C166" i="10"/>
  <c r="F166" i="10"/>
  <c r="H166" i="10" s="1"/>
  <c r="G166" i="10"/>
  <c r="O166" i="10"/>
  <c r="C167" i="10"/>
  <c r="F167" i="10"/>
  <c r="H167" i="10" s="1"/>
  <c r="G167" i="10"/>
  <c r="O167" i="10"/>
  <c r="C168" i="10"/>
  <c r="F168" i="10"/>
  <c r="H168" i="10" s="1"/>
  <c r="G168" i="10"/>
  <c r="O168" i="10"/>
  <c r="C169" i="10"/>
  <c r="F169" i="10"/>
  <c r="H169" i="10" s="1"/>
  <c r="G169" i="10"/>
  <c r="O169" i="10"/>
  <c r="C170" i="10"/>
  <c r="F170" i="10"/>
  <c r="H170" i="10" s="1"/>
  <c r="G170" i="10"/>
  <c r="O170" i="10"/>
  <c r="C171" i="10"/>
  <c r="F171" i="10"/>
  <c r="H171" i="10" s="1"/>
  <c r="G171" i="10"/>
  <c r="O171" i="10"/>
  <c r="C172" i="10"/>
  <c r="F172" i="10"/>
  <c r="H172" i="10" s="1"/>
  <c r="G172" i="10"/>
  <c r="O172" i="10"/>
  <c r="C173" i="10"/>
  <c r="F173" i="10"/>
  <c r="H173" i="10" s="1"/>
  <c r="G173" i="10"/>
  <c r="O173" i="10"/>
  <c r="C174" i="10"/>
  <c r="F174" i="10"/>
  <c r="H174" i="10" s="1"/>
  <c r="G174" i="10"/>
  <c r="O174" i="10"/>
  <c r="C175" i="10"/>
  <c r="F175" i="10"/>
  <c r="H175" i="10" s="1"/>
  <c r="G175" i="10"/>
  <c r="O175" i="10"/>
  <c r="C176" i="10"/>
  <c r="F176" i="10"/>
  <c r="H176" i="10" s="1"/>
  <c r="G176" i="10"/>
  <c r="O176" i="10"/>
  <c r="C177" i="10"/>
  <c r="F177" i="10"/>
  <c r="H177" i="10" s="1"/>
  <c r="G177" i="10"/>
  <c r="O177" i="10"/>
  <c r="C178" i="10"/>
  <c r="F178" i="10"/>
  <c r="H178" i="10" s="1"/>
  <c r="G178" i="10"/>
  <c r="O178" i="10"/>
  <c r="C179" i="10"/>
  <c r="F179" i="10"/>
  <c r="H179" i="10" s="1"/>
  <c r="G179" i="10"/>
  <c r="O179" i="10"/>
  <c r="C180" i="10"/>
  <c r="F180" i="10"/>
  <c r="H180" i="10" s="1"/>
  <c r="G180" i="10"/>
  <c r="O180" i="10"/>
  <c r="C181" i="10"/>
  <c r="F181" i="10"/>
  <c r="H181" i="10" s="1"/>
  <c r="G181" i="10"/>
  <c r="O181" i="10"/>
  <c r="C182" i="10"/>
  <c r="F182" i="10"/>
  <c r="H182" i="10" s="1"/>
  <c r="G182" i="10"/>
  <c r="O182" i="10"/>
  <c r="C183" i="10"/>
  <c r="F183" i="10"/>
  <c r="H183" i="10" s="1"/>
  <c r="G183" i="10"/>
  <c r="O183" i="10"/>
  <c r="C184" i="10"/>
  <c r="F184" i="10"/>
  <c r="H184" i="10" s="1"/>
  <c r="G184" i="10"/>
  <c r="O184" i="10"/>
  <c r="C185" i="10"/>
  <c r="F185" i="10"/>
  <c r="H185" i="10" s="1"/>
  <c r="G185" i="10"/>
  <c r="O185" i="10"/>
  <c r="C186" i="10"/>
  <c r="F186" i="10"/>
  <c r="H186" i="10" s="1"/>
  <c r="G186" i="10"/>
  <c r="O186" i="10"/>
  <c r="C187" i="10"/>
  <c r="F187" i="10"/>
  <c r="H187" i="10" s="1"/>
  <c r="G187" i="10"/>
  <c r="O187" i="10"/>
  <c r="C188" i="10"/>
  <c r="F188" i="10"/>
  <c r="H188" i="10" s="1"/>
  <c r="G188" i="10"/>
  <c r="O188" i="10"/>
  <c r="C189" i="10"/>
  <c r="F189" i="10"/>
  <c r="H189" i="10" s="1"/>
  <c r="G189" i="10"/>
  <c r="O189" i="10"/>
  <c r="C190" i="10"/>
  <c r="F190" i="10"/>
  <c r="H190" i="10" s="1"/>
  <c r="G190" i="10"/>
  <c r="O190" i="10"/>
  <c r="C191" i="10"/>
  <c r="F191" i="10"/>
  <c r="H191" i="10" s="1"/>
  <c r="G191" i="10"/>
  <c r="O191" i="10"/>
  <c r="C192" i="10"/>
  <c r="F192" i="10"/>
  <c r="H192" i="10" s="1"/>
  <c r="G192" i="10"/>
  <c r="O192" i="10"/>
  <c r="C193" i="10"/>
  <c r="F193" i="10"/>
  <c r="H193" i="10" s="1"/>
  <c r="G193" i="10"/>
  <c r="O193" i="10"/>
  <c r="C194" i="10"/>
  <c r="F194" i="10"/>
  <c r="H194" i="10" s="1"/>
  <c r="G194" i="10"/>
  <c r="O194" i="10"/>
  <c r="C195" i="10"/>
  <c r="F195" i="10"/>
  <c r="H195" i="10" s="1"/>
  <c r="G195" i="10"/>
  <c r="O195" i="10"/>
  <c r="C196" i="10"/>
  <c r="F196" i="10"/>
  <c r="H196" i="10" s="1"/>
  <c r="G196" i="10"/>
  <c r="O196" i="10"/>
  <c r="C197" i="10"/>
  <c r="F197" i="10"/>
  <c r="H197" i="10" s="1"/>
  <c r="G197" i="10"/>
  <c r="O19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AC103" i="9"/>
  <c r="AD103" i="9" s="1"/>
  <c r="N103" i="9"/>
  <c r="J103" i="9"/>
  <c r="D103" i="11" s="1"/>
  <c r="I103" i="9"/>
  <c r="P103" i="11" s="1"/>
  <c r="E103" i="9"/>
  <c r="A103" i="9"/>
  <c r="H66" i="48"/>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E92" i="9"/>
  <c r="E93" i="9"/>
  <c r="E94" i="9"/>
  <c r="E95" i="9"/>
  <c r="E96" i="9"/>
  <c r="E97" i="9"/>
  <c r="E98" i="9"/>
  <c r="E99" i="9"/>
  <c r="E100" i="9"/>
  <c r="E101" i="9"/>
  <c r="E102" i="9"/>
  <c r="H44" i="48"/>
  <c r="H40" i="48"/>
  <c r="H74" i="48"/>
  <c r="H46" i="48"/>
  <c r="H42" i="48"/>
  <c r="H38" i="48"/>
  <c r="H60" i="48"/>
  <c r="H59" i="48"/>
  <c r="H58" i="48"/>
  <c r="H26" i="48"/>
  <c r="H36" i="48"/>
  <c r="H52" i="48"/>
  <c r="H64" i="48"/>
  <c r="H45" i="48"/>
  <c r="H67" i="48"/>
  <c r="H24" i="48"/>
  <c r="H50" i="48"/>
  <c r="H62" i="48"/>
  <c r="H75" i="48"/>
  <c r="H48" i="48"/>
  <c r="H30" i="48"/>
  <c r="H27" i="48"/>
  <c r="H70" i="48"/>
  <c r="I99" i="9"/>
  <c r="P99" i="11" s="1"/>
  <c r="I100" i="9"/>
  <c r="I101" i="9"/>
  <c r="P101" i="11" s="1"/>
  <c r="P100" i="11"/>
  <c r="O100" i="10"/>
  <c r="AC102" i="9"/>
  <c r="AD102" i="9"/>
  <c r="N102" i="9"/>
  <c r="J102" i="9"/>
  <c r="D102" i="11" s="1"/>
  <c r="I102" i="9"/>
  <c r="A102" i="9"/>
  <c r="P102" i="11"/>
  <c r="O102" i="10"/>
  <c r="I98" i="9"/>
  <c r="O98" i="10" s="1"/>
  <c r="P98" i="11"/>
  <c r="AC98" i="9"/>
  <c r="AD98" i="9" s="1"/>
  <c r="AC99" i="9"/>
  <c r="AD99" i="9"/>
  <c r="AC100" i="9"/>
  <c r="AD100" i="9" s="1"/>
  <c r="AC101" i="9"/>
  <c r="AD101" i="9"/>
  <c r="N98" i="9"/>
  <c r="N99" i="9"/>
  <c r="N100" i="9"/>
  <c r="N101" i="9"/>
  <c r="J98" i="9"/>
  <c r="D98" i="11" s="1"/>
  <c r="J99" i="9"/>
  <c r="J100" i="9"/>
  <c r="J101" i="9"/>
  <c r="A101" i="9"/>
  <c r="A100" i="9"/>
  <c r="A99" i="9"/>
  <c r="A98" i="9"/>
  <c r="AC97" i="9"/>
  <c r="AD97" i="9" s="1"/>
  <c r="N97" i="9"/>
  <c r="J97" i="9"/>
  <c r="D97" i="11" s="1"/>
  <c r="I97" i="9"/>
  <c r="A97" i="9"/>
  <c r="AC96" i="9"/>
  <c r="AD96" i="9"/>
  <c r="AC95" i="9"/>
  <c r="AD95" i="9"/>
  <c r="N95" i="9"/>
  <c r="N96" i="9"/>
  <c r="J94" i="9"/>
  <c r="D94" i="11" s="1"/>
  <c r="J95" i="9"/>
  <c r="J96" i="9"/>
  <c r="I91" i="9"/>
  <c r="O91" i="10" s="1"/>
  <c r="I92" i="9"/>
  <c r="I93" i="9"/>
  <c r="P93" i="11" s="1"/>
  <c r="I94" i="9"/>
  <c r="P94" i="11" s="1"/>
  <c r="I95" i="9"/>
  <c r="I96" i="9"/>
  <c r="A96" i="9"/>
  <c r="A95" i="9"/>
  <c r="AC91" i="9"/>
  <c r="AD91" i="9" s="1"/>
  <c r="AC92" i="9"/>
  <c r="AD92" i="9"/>
  <c r="AC93" i="9"/>
  <c r="AD93" i="9" s="1"/>
  <c r="AC94" i="9"/>
  <c r="AD94" i="9"/>
  <c r="N91" i="9"/>
  <c r="N92" i="9"/>
  <c r="N93" i="9"/>
  <c r="N94" i="9"/>
  <c r="J91" i="9"/>
  <c r="J92" i="9"/>
  <c r="J93" i="9"/>
  <c r="E87" i="9"/>
  <c r="I87" i="9" s="1"/>
  <c r="P87" i="11" s="1"/>
  <c r="E88" i="9"/>
  <c r="E89" i="9"/>
  <c r="E90" i="9"/>
  <c r="E91" i="9"/>
  <c r="A94" i="9"/>
  <c r="A93" i="9"/>
  <c r="A92" i="9"/>
  <c r="A91" i="9"/>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O36" i="6"/>
  <c r="O37" i="6"/>
  <c r="O38" i="6"/>
  <c r="O39" i="6"/>
  <c r="O40" i="6"/>
  <c r="O41" i="6"/>
  <c r="O42" i="6"/>
  <c r="O43" i="6"/>
  <c r="O44" i="6"/>
  <c r="O45" i="6"/>
  <c r="O46" i="6"/>
  <c r="O47" i="6"/>
  <c r="O48" i="6"/>
  <c r="O49" i="6"/>
  <c r="O50" i="6"/>
  <c r="O51" i="6"/>
  <c r="G36" i="6"/>
  <c r="G37" i="6"/>
  <c r="G38" i="6"/>
  <c r="G39" i="6"/>
  <c r="G40" i="6"/>
  <c r="G41" i="6"/>
  <c r="G42" i="6"/>
  <c r="G43" i="6"/>
  <c r="G44" i="6"/>
  <c r="G45" i="6"/>
  <c r="G46" i="6"/>
  <c r="G47" i="6"/>
  <c r="G48" i="6"/>
  <c r="G49" i="6"/>
  <c r="G50" i="6"/>
  <c r="G51" i="6"/>
  <c r="C36" i="6"/>
  <c r="C37" i="6"/>
  <c r="C38" i="6"/>
  <c r="C39" i="6"/>
  <c r="C40" i="6"/>
  <c r="C41" i="6"/>
  <c r="C42" i="6"/>
  <c r="C43" i="6"/>
  <c r="C44" i="6"/>
  <c r="C45" i="6"/>
  <c r="C46" i="6"/>
  <c r="C47" i="6"/>
  <c r="C48" i="6"/>
  <c r="C49" i="6"/>
  <c r="C50" i="6"/>
  <c r="C51" i="6"/>
  <c r="O203" i="19"/>
  <c r="O204" i="19"/>
  <c r="O205" i="19"/>
  <c r="O389" i="19"/>
  <c r="O390" i="19"/>
  <c r="O391"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221" i="25"/>
  <c r="O222" i="25"/>
  <c r="O223" i="25"/>
  <c r="O224" i="25"/>
  <c r="O225" i="25"/>
  <c r="O226" i="25"/>
  <c r="O227" i="25"/>
  <c r="O228" i="25"/>
  <c r="O229" i="25"/>
  <c r="O230" i="25"/>
  <c r="O231" i="25"/>
  <c r="O232" i="25"/>
  <c r="O233" i="25"/>
  <c r="O234" i="25"/>
  <c r="O235" i="25"/>
  <c r="O236" i="25"/>
  <c r="O237" i="25"/>
  <c r="O238" i="25"/>
  <c r="O239" i="25"/>
  <c r="O240" i="25"/>
  <c r="F21" i="25"/>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C241" i="25"/>
  <c r="C242" i="25"/>
  <c r="C243" i="25"/>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H21" i="13"/>
  <c r="H22" i="13"/>
  <c r="H23" i="13"/>
  <c r="H25" i="13"/>
  <c r="H26" i="13"/>
  <c r="H27" i="13"/>
  <c r="H28" i="13"/>
  <c r="H29" i="13"/>
  <c r="H30" i="13"/>
  <c r="H31" i="13"/>
  <c r="H33" i="13"/>
  <c r="H34" i="13"/>
  <c r="H35" i="13"/>
  <c r="H36" i="13"/>
  <c r="H37" i="13"/>
  <c r="H38" i="13"/>
  <c r="H39" i="13"/>
  <c r="H41" i="13"/>
  <c r="H42" i="13"/>
  <c r="H43" i="13"/>
  <c r="H44" i="13"/>
  <c r="H45" i="13"/>
  <c r="H46" i="13"/>
  <c r="H47" i="13"/>
  <c r="H48" i="13"/>
  <c r="H49" i="13"/>
  <c r="H50" i="13"/>
  <c r="H51" i="13"/>
  <c r="H53" i="13"/>
  <c r="H54" i="13"/>
  <c r="H55" i="13"/>
  <c r="H56" i="13"/>
  <c r="H57" i="13"/>
  <c r="H58" i="13"/>
  <c r="H59" i="13"/>
  <c r="H61" i="13"/>
  <c r="H62" i="13"/>
  <c r="H63" i="13"/>
  <c r="H64" i="13"/>
  <c r="H65" i="13"/>
  <c r="H66" i="13"/>
  <c r="H67" i="13"/>
  <c r="H69" i="13"/>
  <c r="H70" i="13"/>
  <c r="H71" i="13"/>
  <c r="H72" i="13"/>
  <c r="H73" i="13"/>
  <c r="H74" i="13"/>
  <c r="H75" i="13"/>
  <c r="H77" i="13"/>
  <c r="H79" i="13"/>
  <c r="H81" i="13"/>
  <c r="H82" i="13"/>
  <c r="H83" i="13"/>
  <c r="H84" i="13"/>
  <c r="H85" i="13"/>
  <c r="H86" i="13"/>
  <c r="H87" i="13"/>
  <c r="H89" i="13"/>
  <c r="H90" i="13"/>
  <c r="H91" i="13"/>
  <c r="H92" i="13"/>
  <c r="H93" i="13"/>
  <c r="H94" i="13"/>
  <c r="H95" i="13"/>
  <c r="H97" i="13"/>
  <c r="H98" i="13"/>
  <c r="H99" i="13"/>
  <c r="H100" i="13"/>
  <c r="H101" i="13"/>
  <c r="H102" i="13"/>
  <c r="H103" i="13"/>
  <c r="H104" i="13"/>
  <c r="H105" i="13"/>
  <c r="H106" i="13"/>
  <c r="H107" i="13"/>
  <c r="H109" i="13"/>
  <c r="H110" i="13"/>
  <c r="H111" i="13"/>
  <c r="H112" i="13"/>
  <c r="H113" i="13"/>
  <c r="H114" i="13"/>
  <c r="H115" i="13"/>
  <c r="H116" i="13"/>
  <c r="H117" i="13"/>
  <c r="H118" i="13"/>
  <c r="H119" i="13"/>
  <c r="H120" i="13"/>
  <c r="H121" i="13"/>
  <c r="H122" i="13"/>
  <c r="H123" i="13"/>
  <c r="H124" i="13"/>
  <c r="H125" i="13"/>
  <c r="H126" i="13"/>
  <c r="H127" i="13"/>
  <c r="H129" i="13"/>
  <c r="H130" i="13"/>
  <c r="H131" i="13"/>
  <c r="H132" i="13"/>
  <c r="H133" i="13"/>
  <c r="H134" i="13"/>
  <c r="H135" i="13"/>
  <c r="H137" i="13"/>
  <c r="H138" i="13"/>
  <c r="H139" i="13"/>
  <c r="H140" i="13"/>
  <c r="H141" i="13"/>
  <c r="H142" i="13"/>
  <c r="H143" i="13"/>
  <c r="H144" i="13"/>
  <c r="H145" i="13"/>
  <c r="H146" i="13"/>
  <c r="H147" i="13"/>
  <c r="H149" i="13"/>
  <c r="H150" i="13"/>
  <c r="H151" i="13"/>
  <c r="H152" i="13"/>
  <c r="H153" i="13"/>
  <c r="H154" i="13"/>
  <c r="H155" i="13"/>
  <c r="H157" i="13"/>
  <c r="H158" i="13"/>
  <c r="H159" i="13"/>
  <c r="H160" i="13"/>
  <c r="H161" i="13"/>
  <c r="H162" i="13"/>
  <c r="H163" i="13"/>
  <c r="H165" i="13"/>
  <c r="H166" i="13"/>
  <c r="H167" i="13"/>
  <c r="H168" i="13"/>
  <c r="H169" i="13"/>
  <c r="H170" i="13"/>
  <c r="H171" i="13"/>
  <c r="H172" i="13"/>
  <c r="H173" i="13"/>
  <c r="H174" i="13"/>
  <c r="H175" i="13"/>
  <c r="H176" i="13"/>
  <c r="H177" i="13"/>
  <c r="H178" i="13"/>
  <c r="H179" i="13"/>
  <c r="H181" i="13"/>
  <c r="H183" i="13"/>
  <c r="H184" i="13"/>
  <c r="H185" i="13"/>
  <c r="D92" i="11"/>
  <c r="O93" i="10"/>
  <c r="D95" i="11"/>
  <c r="D101" i="11"/>
  <c r="P96" i="11"/>
  <c r="O96" i="10"/>
  <c r="P92" i="11"/>
  <c r="O92" i="10"/>
  <c r="D100" i="11"/>
  <c r="P91" i="11"/>
  <c r="D99" i="11"/>
  <c r="D93" i="11"/>
  <c r="D96" i="11"/>
  <c r="I90" i="9"/>
  <c r="O90" i="10" s="1"/>
  <c r="N90" i="9"/>
  <c r="J90" i="9"/>
  <c r="D90" i="11" s="1"/>
  <c r="A90" i="9"/>
  <c r="I89" i="9"/>
  <c r="N89" i="9"/>
  <c r="J89" i="9"/>
  <c r="D89" i="11" s="1"/>
  <c r="A89" i="9"/>
  <c r="G89" i="10"/>
  <c r="AC90" i="9"/>
  <c r="AD90" i="9" s="1"/>
  <c r="H90" i="11"/>
  <c r="G90" i="10"/>
  <c r="B11" i="10" s="1"/>
  <c r="H89" i="11"/>
  <c r="AC89" i="9"/>
  <c r="AD89" i="9"/>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77" i="48"/>
  <c r="B26" i="62"/>
  <c r="B30" i="62" s="1"/>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8" i="62"/>
  <c r="O14" i="62"/>
  <c r="X67" i="41"/>
  <c r="X66" i="41"/>
  <c r="F89" i="10"/>
  <c r="H89" i="10" s="1"/>
  <c r="F88" i="10"/>
  <c r="H88" i="10" s="1"/>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H156"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E159" i="21"/>
  <c r="A159" i="21"/>
  <c r="D159" i="23"/>
  <c r="I159" i="21"/>
  <c r="P159" i="23"/>
  <c r="AC88" i="9"/>
  <c r="AD88" i="9"/>
  <c r="AC87" i="9"/>
  <c r="AD87" i="9"/>
  <c r="N87" i="9"/>
  <c r="N88" i="9"/>
  <c r="J87" i="9"/>
  <c r="J88" i="9"/>
  <c r="D88" i="11" s="1"/>
  <c r="I88" i="9"/>
  <c r="A88" i="9"/>
  <c r="A87" i="9"/>
  <c r="AD159" i="21"/>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AC73" i="9"/>
  <c r="AC74" i="9"/>
  <c r="AC75" i="9"/>
  <c r="AC76" i="9"/>
  <c r="AC77" i="9"/>
  <c r="O12" i="62"/>
  <c r="B12" i="62"/>
  <c r="O13" i="62"/>
  <c r="O10" i="62"/>
  <c r="B9" i="62"/>
  <c r="B8" i="62"/>
  <c r="O7" i="62"/>
  <c r="B7" i="62"/>
  <c r="N7" i="62" s="1"/>
  <c r="P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67" i="9"/>
  <c r="AC60" i="9"/>
  <c r="AC55" i="9"/>
  <c r="AC22" i="9"/>
  <c r="AC20" i="9"/>
  <c r="AC21" i="9"/>
  <c r="AC86" i="9"/>
  <c r="AD86" i="9" s="1"/>
  <c r="AC85" i="9"/>
  <c r="AD85" i="9" s="1"/>
  <c r="AC84" i="9"/>
  <c r="AC83" i="9"/>
  <c r="AC82" i="9"/>
  <c r="AC81" i="9"/>
  <c r="AC80" i="9"/>
  <c r="AC79" i="9"/>
  <c r="AC78"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7" i="9"/>
  <c r="AC58" i="9"/>
  <c r="AC59" i="9"/>
  <c r="AC61" i="9"/>
  <c r="AC62" i="9"/>
  <c r="AC63" i="9"/>
  <c r="AC64" i="9"/>
  <c r="AC65" i="9"/>
  <c r="AC66" i="9"/>
  <c r="AC68" i="9"/>
  <c r="AC69" i="9"/>
  <c r="AC70" i="9"/>
  <c r="AC71" i="9"/>
  <c r="AC72" i="9"/>
  <c r="M403" i="18"/>
  <c r="M404" i="18"/>
  <c r="M405" i="18"/>
  <c r="M406" i="18"/>
  <c r="M402" i="18"/>
  <c r="N404" i="18"/>
  <c r="O404" i="18"/>
  <c r="N403" i="18"/>
  <c r="O403" i="18"/>
  <c r="N402" i="18"/>
  <c r="O402" i="18"/>
  <c r="N406" i="18"/>
  <c r="O406" i="18"/>
  <c r="N405" i="18"/>
  <c r="O405" i="18"/>
  <c r="J406" i="18"/>
  <c r="C406" i="19" s="1"/>
  <c r="J405" i="18"/>
  <c r="C405" i="19" s="1"/>
  <c r="J404" i="18"/>
  <c r="C404" i="19" s="1"/>
  <c r="J403" i="18"/>
  <c r="C403" i="19" s="1"/>
  <c r="J402" i="18"/>
  <c r="C402" i="19" s="1"/>
  <c r="E406" i="18"/>
  <c r="P406" i="18" s="1"/>
  <c r="I406" i="18" s="1"/>
  <c r="A406" i="18"/>
  <c r="E405" i="18"/>
  <c r="P405" i="18" s="1"/>
  <c r="I405" i="18" s="1"/>
  <c r="A405" i="18"/>
  <c r="E404" i="18"/>
  <c r="P404" i="18" s="1"/>
  <c r="I404" i="18" s="1"/>
  <c r="D404" i="18"/>
  <c r="A404" i="18"/>
  <c r="E403" i="18"/>
  <c r="P403" i="18" s="1"/>
  <c r="I403" i="18" s="1"/>
  <c r="D403" i="18"/>
  <c r="A403" i="18"/>
  <c r="E402" i="18"/>
  <c r="P402" i="18" s="1"/>
  <c r="I402" i="18" s="1"/>
  <c r="D402" i="18"/>
  <c r="A402" i="18"/>
  <c r="AC56" i="9"/>
  <c r="AD84" i="9"/>
  <c r="AD82" i="9"/>
  <c r="AD83" i="9"/>
  <c r="N86" i="9"/>
  <c r="N85" i="9"/>
  <c r="N84" i="9"/>
  <c r="J86" i="9"/>
  <c r="D86" i="11" s="1"/>
  <c r="J85" i="9"/>
  <c r="D85" i="11" s="1"/>
  <c r="J84" i="9"/>
  <c r="D84" i="11" s="1"/>
  <c r="E86" i="9"/>
  <c r="I86" i="9" s="1"/>
  <c r="A86" i="9"/>
  <c r="E85" i="9"/>
  <c r="I85" i="9" s="1"/>
  <c r="A85" i="9"/>
  <c r="E84" i="9"/>
  <c r="I84" i="9" s="1"/>
  <c r="A84" i="9"/>
  <c r="N83" i="9"/>
  <c r="J83" i="9"/>
  <c r="E83" i="9"/>
  <c r="I83" i="9" s="1"/>
  <c r="A83" i="9"/>
  <c r="N82" i="9"/>
  <c r="J82" i="9"/>
  <c r="E82" i="9"/>
  <c r="I82" i="9" s="1"/>
  <c r="A82" i="9"/>
  <c r="H22" i="58"/>
  <c r="H108" i="58"/>
  <c r="H25" i="58"/>
  <c r="H46" i="58"/>
  <c r="H33" i="58"/>
  <c r="H34" i="58"/>
  <c r="H32" i="58"/>
  <c r="H43" i="58"/>
  <c r="P6" i="59"/>
  <c r="Q6" i="59"/>
  <c r="N6" i="59"/>
  <c r="K6" i="59"/>
  <c r="M6" i="59"/>
  <c r="O6" i="59"/>
  <c r="L6" i="59"/>
  <c r="J6" i="59"/>
  <c r="H20" i="58"/>
  <c r="W20" i="59"/>
  <c r="W10" i="59"/>
  <c r="B7" i="57"/>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N11" i="62"/>
  <c r="P11" i="62" s="1"/>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M391" i="18"/>
  <c r="M390" i="18"/>
  <c r="M389" i="18"/>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N396" i="18"/>
  <c r="J396" i="18"/>
  <c r="C396" i="19" s="1"/>
  <c r="N395" i="18"/>
  <c r="J395" i="18"/>
  <c r="C395" i="19" s="1"/>
  <c r="N394" i="18"/>
  <c r="J394" i="18"/>
  <c r="C394" i="19" s="1"/>
  <c r="N393" i="18"/>
  <c r="J393" i="18"/>
  <c r="C393" i="19" s="1"/>
  <c r="N392" i="18"/>
  <c r="J392" i="18"/>
  <c r="C392" i="19" s="1"/>
  <c r="E396" i="18"/>
  <c r="P396" i="18" s="1"/>
  <c r="D396" i="18"/>
  <c r="A396" i="18"/>
  <c r="E395" i="18"/>
  <c r="P395" i="18" s="1"/>
  <c r="D395" i="18"/>
  <c r="A395" i="18"/>
  <c r="E394" i="18"/>
  <c r="P394" i="18" s="1"/>
  <c r="D394" i="18"/>
  <c r="A394" i="18"/>
  <c r="E393" i="18"/>
  <c r="P393" i="18" s="1"/>
  <c r="D393" i="18"/>
  <c r="A393" i="18"/>
  <c r="E392" i="18"/>
  <c r="P392" i="18" s="1"/>
  <c r="D392" i="18"/>
  <c r="A392" i="18"/>
  <c r="P401" i="18"/>
  <c r="N401" i="18"/>
  <c r="O401" i="18"/>
  <c r="M401" i="18"/>
  <c r="J401" i="18"/>
  <c r="C401" i="19" s="1"/>
  <c r="P400" i="18"/>
  <c r="N400" i="18"/>
  <c r="O400" i="18"/>
  <c r="M400" i="18"/>
  <c r="J400" i="18"/>
  <c r="C400" i="19" s="1"/>
  <c r="P399" i="18"/>
  <c r="N399" i="18"/>
  <c r="O399" i="18"/>
  <c r="M399" i="18"/>
  <c r="J399" i="18"/>
  <c r="C399" i="19" s="1"/>
  <c r="P398" i="18"/>
  <c r="N398" i="18"/>
  <c r="O398" i="18"/>
  <c r="M398" i="18"/>
  <c r="J398" i="18"/>
  <c r="C398" i="19" s="1"/>
  <c r="P397" i="18"/>
  <c r="N397" i="18"/>
  <c r="O397" i="18"/>
  <c r="M397" i="18"/>
  <c r="J397" i="18"/>
  <c r="C397" i="19" s="1"/>
  <c r="H326" i="20"/>
  <c r="H330" i="20"/>
  <c r="N391" i="18"/>
  <c r="O391" i="18"/>
  <c r="J391" i="18"/>
  <c r="C391" i="19" s="1"/>
  <c r="N390" i="18"/>
  <c r="O390" i="18"/>
  <c r="J390" i="18"/>
  <c r="C390" i="19" s="1"/>
  <c r="N389" i="18"/>
  <c r="O389" i="18"/>
  <c r="J389" i="18"/>
  <c r="C389" i="19" s="1"/>
  <c r="N388" i="18"/>
  <c r="M388" i="18"/>
  <c r="J388" i="18"/>
  <c r="C388" i="19" s="1"/>
  <c r="N387" i="18"/>
  <c r="O387" i="18"/>
  <c r="M387" i="18"/>
  <c r="J387" i="18"/>
  <c r="C387" i="19" s="1"/>
  <c r="N386" i="18"/>
  <c r="O386" i="18"/>
  <c r="M386" i="18"/>
  <c r="J386" i="18"/>
  <c r="C386" i="19" s="1"/>
  <c r="N385" i="18"/>
  <c r="O385" i="18"/>
  <c r="M385" i="18"/>
  <c r="J385" i="18"/>
  <c r="C385" i="19" s="1"/>
  <c r="N384" i="18"/>
  <c r="M384" i="18"/>
  <c r="J384" i="18"/>
  <c r="C384" i="19" s="1"/>
  <c r="N383" i="18"/>
  <c r="M383" i="18"/>
  <c r="J383" i="18"/>
  <c r="C383" i="19" s="1"/>
  <c r="N382" i="18"/>
  <c r="M382" i="18"/>
  <c r="J382" i="18"/>
  <c r="C382" i="19" s="1"/>
  <c r="N381" i="18"/>
  <c r="M381" i="18"/>
  <c r="J381" i="18"/>
  <c r="C381" i="19" s="1"/>
  <c r="N380" i="18"/>
  <c r="M380" i="18"/>
  <c r="J380" i="18"/>
  <c r="C380" i="19" s="1"/>
  <c r="N379" i="18"/>
  <c r="M379" i="18"/>
  <c r="J379" i="18"/>
  <c r="C379" i="19" s="1"/>
  <c r="N378" i="18"/>
  <c r="O378" i="18"/>
  <c r="M378" i="18"/>
  <c r="J378" i="18"/>
  <c r="C378" i="19" s="1"/>
  <c r="N377" i="18"/>
  <c r="O377" i="18"/>
  <c r="M377" i="18"/>
  <c r="J377" i="18"/>
  <c r="C377" i="19" s="1"/>
  <c r="N376" i="18"/>
  <c r="M376" i="18"/>
  <c r="J376" i="18"/>
  <c r="C376" i="19" s="1"/>
  <c r="N375" i="18"/>
  <c r="M375" i="18"/>
  <c r="J375" i="18"/>
  <c r="C375" i="19" s="1"/>
  <c r="N374" i="18"/>
  <c r="M374" i="18"/>
  <c r="J374" i="18"/>
  <c r="C374" i="19" s="1"/>
  <c r="N373" i="18"/>
  <c r="M373" i="18"/>
  <c r="J373" i="18"/>
  <c r="C373" i="19" s="1"/>
  <c r="N372" i="18"/>
  <c r="M372" i="18"/>
  <c r="J372" i="18"/>
  <c r="C372" i="19" s="1"/>
  <c r="N371" i="18"/>
  <c r="M371" i="18"/>
  <c r="J371" i="18"/>
  <c r="C371" i="19" s="1"/>
  <c r="N370" i="18"/>
  <c r="M370" i="18"/>
  <c r="J370" i="18"/>
  <c r="C370" i="19" s="1"/>
  <c r="N369" i="18"/>
  <c r="M369" i="18"/>
  <c r="J369" i="18"/>
  <c r="C369" i="19" s="1"/>
  <c r="N368" i="18"/>
  <c r="M368" i="18"/>
  <c r="J368" i="18"/>
  <c r="C368" i="19" s="1"/>
  <c r="N367" i="18"/>
  <c r="M367" i="18"/>
  <c r="J367" i="18"/>
  <c r="C367" i="19" s="1"/>
  <c r="N366" i="18"/>
  <c r="M366" i="18"/>
  <c r="J366" i="18"/>
  <c r="C366" i="19" s="1"/>
  <c r="N365" i="18"/>
  <c r="M365" i="18"/>
  <c r="J365" i="18"/>
  <c r="C365" i="19" s="1"/>
  <c r="N364" i="18"/>
  <c r="M364" i="18"/>
  <c r="J364" i="18"/>
  <c r="C364" i="19" s="1"/>
  <c r="N363" i="18"/>
  <c r="M363" i="18"/>
  <c r="J363" i="18"/>
  <c r="C363" i="19" s="1"/>
  <c r="N362" i="18"/>
  <c r="M362" i="18"/>
  <c r="J362" i="18"/>
  <c r="C362" i="19" s="1"/>
  <c r="N361" i="18"/>
  <c r="M361" i="18"/>
  <c r="J361" i="18"/>
  <c r="C361" i="19" s="1"/>
  <c r="N360" i="18"/>
  <c r="M360" i="18"/>
  <c r="J360" i="18"/>
  <c r="C360" i="19" s="1"/>
  <c r="N359" i="18"/>
  <c r="M359" i="18"/>
  <c r="J359" i="18"/>
  <c r="C359" i="19" s="1"/>
  <c r="N358" i="18"/>
  <c r="M358" i="18"/>
  <c r="J358" i="18"/>
  <c r="C358" i="19" s="1"/>
  <c r="N357" i="18"/>
  <c r="M357" i="18"/>
  <c r="J357" i="18"/>
  <c r="C357" i="19" s="1"/>
  <c r="N356" i="18"/>
  <c r="M356" i="18"/>
  <c r="J356" i="18"/>
  <c r="C356" i="19" s="1"/>
  <c r="N355" i="18"/>
  <c r="M355" i="18"/>
  <c r="J355" i="18"/>
  <c r="C355" i="19" s="1"/>
  <c r="N354" i="18"/>
  <c r="M354" i="18"/>
  <c r="J354" i="18"/>
  <c r="C354" i="19" s="1"/>
  <c r="N353" i="18"/>
  <c r="M353" i="18"/>
  <c r="J353" i="18"/>
  <c r="C353" i="19" s="1"/>
  <c r="N352" i="18"/>
  <c r="M352" i="18"/>
  <c r="J352" i="18"/>
  <c r="C352" i="19" s="1"/>
  <c r="N351" i="18"/>
  <c r="M351" i="18"/>
  <c r="J351" i="18"/>
  <c r="C351" i="19" s="1"/>
  <c r="N350" i="18"/>
  <c r="M350" i="18"/>
  <c r="J350" i="18"/>
  <c r="D350" i="20" s="1"/>
  <c r="N349" i="18"/>
  <c r="M349" i="18"/>
  <c r="J349" i="18"/>
  <c r="C349" i="19" s="1"/>
  <c r="N348" i="18"/>
  <c r="M348" i="18"/>
  <c r="J348" i="18"/>
  <c r="D348" i="20" s="1"/>
  <c r="N347" i="18"/>
  <c r="M347" i="18"/>
  <c r="J347" i="18"/>
  <c r="D347" i="20" s="1"/>
  <c r="N346" i="18"/>
  <c r="M346" i="18"/>
  <c r="J346" i="18"/>
  <c r="C346" i="19" s="1"/>
  <c r="N345" i="18"/>
  <c r="M345" i="18"/>
  <c r="J345" i="18"/>
  <c r="D345" i="20" s="1"/>
  <c r="N344" i="18"/>
  <c r="M344" i="18"/>
  <c r="J344" i="18"/>
  <c r="C344" i="19" s="1"/>
  <c r="N343" i="18"/>
  <c r="M343" i="18"/>
  <c r="J343" i="18"/>
  <c r="C343" i="19" s="1"/>
  <c r="N342" i="18"/>
  <c r="M342" i="18"/>
  <c r="J342" i="18"/>
  <c r="C342" i="19" s="1"/>
  <c r="N341" i="18"/>
  <c r="M341" i="18"/>
  <c r="J341" i="18"/>
  <c r="C341" i="19" s="1"/>
  <c r="N340" i="18"/>
  <c r="M340" i="18"/>
  <c r="J340" i="18"/>
  <c r="C340" i="19" s="1"/>
  <c r="N339" i="18"/>
  <c r="M339" i="18"/>
  <c r="J339" i="18"/>
  <c r="C339" i="19" s="1"/>
  <c r="N338" i="18"/>
  <c r="M338" i="18"/>
  <c r="J338" i="18"/>
  <c r="C338" i="19" s="1"/>
  <c r="N337" i="18"/>
  <c r="M337" i="18"/>
  <c r="J337" i="18"/>
  <c r="C337" i="19" s="1"/>
  <c r="N336" i="18"/>
  <c r="M336" i="18"/>
  <c r="J336" i="18"/>
  <c r="C336" i="19" s="1"/>
  <c r="N335" i="18"/>
  <c r="M335" i="18"/>
  <c r="J335" i="18"/>
  <c r="C335" i="19" s="1"/>
  <c r="N334" i="18"/>
  <c r="M334" i="18"/>
  <c r="J334" i="18"/>
  <c r="D334" i="20" s="1"/>
  <c r="N333" i="18"/>
  <c r="M333" i="18"/>
  <c r="J333" i="18"/>
  <c r="D333" i="20" s="1"/>
  <c r="N332" i="18"/>
  <c r="M332" i="18"/>
  <c r="J332" i="18"/>
  <c r="D332" i="20" s="1"/>
  <c r="N331" i="18"/>
  <c r="M331" i="18"/>
  <c r="J331" i="18"/>
  <c r="C331" i="19" s="1"/>
  <c r="N330" i="18"/>
  <c r="M330" i="18"/>
  <c r="J330" i="18"/>
  <c r="C330" i="19" s="1"/>
  <c r="N329" i="18"/>
  <c r="M329" i="18"/>
  <c r="J329" i="18"/>
  <c r="C329" i="19" s="1"/>
  <c r="N328" i="18"/>
  <c r="M328" i="18"/>
  <c r="J328" i="18"/>
  <c r="C328" i="19" s="1"/>
  <c r="N327" i="18"/>
  <c r="M327" i="18"/>
  <c r="J327" i="18"/>
  <c r="D327" i="20" s="1"/>
  <c r="N326" i="18"/>
  <c r="M326" i="18"/>
  <c r="J326" i="18"/>
  <c r="C326" i="19" s="1"/>
  <c r="N325" i="18"/>
  <c r="M325" i="18"/>
  <c r="J325" i="18"/>
  <c r="D325" i="20" s="1"/>
  <c r="N324" i="18"/>
  <c r="M324" i="18"/>
  <c r="J324" i="18"/>
  <c r="C324" i="19" s="1"/>
  <c r="N323" i="18"/>
  <c r="M323" i="18"/>
  <c r="J323" i="18"/>
  <c r="D323" i="20" s="1"/>
  <c r="N322" i="18"/>
  <c r="M322" i="18"/>
  <c r="J322" i="18"/>
  <c r="C322" i="19" s="1"/>
  <c r="N321" i="18"/>
  <c r="M321" i="18"/>
  <c r="J321" i="18"/>
  <c r="C321" i="19" s="1"/>
  <c r="N320" i="18"/>
  <c r="M320" i="18"/>
  <c r="J320" i="18"/>
  <c r="C320" i="19" s="1"/>
  <c r="N319" i="18"/>
  <c r="M319" i="18"/>
  <c r="J319" i="18"/>
  <c r="C319" i="19" s="1"/>
  <c r="N318" i="18"/>
  <c r="M318" i="18"/>
  <c r="J318" i="18"/>
  <c r="C318" i="19" s="1"/>
  <c r="N317" i="18"/>
  <c r="M317" i="18"/>
  <c r="J317" i="18"/>
  <c r="D317" i="20" s="1"/>
  <c r="N316" i="18"/>
  <c r="M316" i="18"/>
  <c r="J316" i="18"/>
  <c r="D316" i="20" s="1"/>
  <c r="N315" i="18"/>
  <c r="M315" i="18"/>
  <c r="J315" i="18"/>
  <c r="C315" i="19" s="1"/>
  <c r="N314" i="18"/>
  <c r="M314" i="18"/>
  <c r="J314" i="18"/>
  <c r="D314" i="20" s="1"/>
  <c r="N313" i="18"/>
  <c r="M313" i="18"/>
  <c r="J313" i="18"/>
  <c r="D313" i="20" s="1"/>
  <c r="N312" i="18"/>
  <c r="M312" i="18"/>
  <c r="J312" i="18"/>
  <c r="D312" i="20" s="1"/>
  <c r="N311" i="18"/>
  <c r="M311" i="18"/>
  <c r="J311" i="18"/>
  <c r="D311" i="20" s="1"/>
  <c r="N310" i="18"/>
  <c r="M310" i="18"/>
  <c r="J310" i="18"/>
  <c r="D310" i="20" s="1"/>
  <c r="N309" i="18"/>
  <c r="M309" i="18"/>
  <c r="J309" i="18"/>
  <c r="C309" i="19" s="1"/>
  <c r="N308" i="18"/>
  <c r="M308" i="18"/>
  <c r="J308" i="18"/>
  <c r="C308" i="19" s="1"/>
  <c r="N307" i="18"/>
  <c r="M307" i="18"/>
  <c r="J307" i="18"/>
  <c r="C307" i="19" s="1"/>
  <c r="N306" i="18"/>
  <c r="M306" i="18"/>
  <c r="J306" i="18"/>
  <c r="C306" i="19" s="1"/>
  <c r="N305" i="18"/>
  <c r="M305" i="18"/>
  <c r="J305" i="18"/>
  <c r="D305" i="20" s="1"/>
  <c r="N304" i="18"/>
  <c r="M304" i="18"/>
  <c r="J304" i="18"/>
  <c r="C304" i="19" s="1"/>
  <c r="N303" i="18"/>
  <c r="M303" i="18"/>
  <c r="J303" i="18"/>
  <c r="D303" i="20" s="1"/>
  <c r="N302" i="18"/>
  <c r="M302" i="18"/>
  <c r="J302" i="18"/>
  <c r="C302" i="19" s="1"/>
  <c r="N301" i="18"/>
  <c r="M301" i="18"/>
  <c r="J301" i="18"/>
  <c r="D301" i="20" s="1"/>
  <c r="N300" i="18"/>
  <c r="M300" i="18"/>
  <c r="J300" i="18"/>
  <c r="D300" i="20" s="1"/>
  <c r="N299" i="18"/>
  <c r="M299" i="18"/>
  <c r="J299" i="18"/>
  <c r="D299" i="20" s="1"/>
  <c r="E391" i="18"/>
  <c r="P391" i="18" s="1"/>
  <c r="A391" i="18"/>
  <c r="E390" i="18"/>
  <c r="P390" i="18" s="1"/>
  <c r="A390" i="18"/>
  <c r="E389" i="18"/>
  <c r="P389" i="18" s="1"/>
  <c r="A389" i="18"/>
  <c r="E388" i="18"/>
  <c r="P388" i="18" s="1"/>
  <c r="D388" i="18"/>
  <c r="A388" i="18"/>
  <c r="E387" i="18"/>
  <c r="P387" i="18" s="1"/>
  <c r="I387" i="18" s="1"/>
  <c r="D387" i="18"/>
  <c r="A387" i="18"/>
  <c r="E386" i="18"/>
  <c r="P386" i="18" s="1"/>
  <c r="I386" i="18" s="1"/>
  <c r="O386" i="19" s="1"/>
  <c r="D386" i="18"/>
  <c r="A386" i="18"/>
  <c r="E385" i="18"/>
  <c r="P385" i="18" s="1"/>
  <c r="I385" i="18" s="1"/>
  <c r="O385" i="19" s="1"/>
  <c r="D385" i="18"/>
  <c r="A385" i="18"/>
  <c r="E384" i="18"/>
  <c r="P384" i="18" s="1"/>
  <c r="D384" i="18"/>
  <c r="A384" i="18"/>
  <c r="E383" i="18"/>
  <c r="D383" i="18"/>
  <c r="A383" i="18"/>
  <c r="E382" i="18"/>
  <c r="P382" i="18"/>
  <c r="D382" i="18"/>
  <c r="A382" i="18"/>
  <c r="E381" i="18"/>
  <c r="P381" i="18" s="1"/>
  <c r="D381" i="18"/>
  <c r="A381" i="18"/>
  <c r="E380" i="18"/>
  <c r="P380" i="18" s="1"/>
  <c r="D380" i="18"/>
  <c r="A380" i="18"/>
  <c r="E379" i="18"/>
  <c r="P379" i="18" s="1"/>
  <c r="D379" i="18"/>
  <c r="A379" i="18"/>
  <c r="E378" i="18"/>
  <c r="P378" i="18" s="1"/>
  <c r="I378" i="18" s="1"/>
  <c r="D378" i="18"/>
  <c r="A378" i="18"/>
  <c r="E377" i="18"/>
  <c r="P377" i="18" s="1"/>
  <c r="I377" i="18" s="1"/>
  <c r="D377" i="18"/>
  <c r="A377" i="18"/>
  <c r="E376" i="18"/>
  <c r="P376" i="18" s="1"/>
  <c r="D376" i="18"/>
  <c r="A376" i="18"/>
  <c r="E375" i="18"/>
  <c r="P375" i="18" s="1"/>
  <c r="D375" i="18"/>
  <c r="A375" i="18"/>
  <c r="E374" i="18"/>
  <c r="P374" i="18" s="1"/>
  <c r="D374" i="18"/>
  <c r="A374" i="18"/>
  <c r="E373" i="18"/>
  <c r="P373" i="18" s="1"/>
  <c r="D373" i="18"/>
  <c r="A373" i="18"/>
  <c r="E372" i="18"/>
  <c r="P372" i="18" s="1"/>
  <c r="D372" i="18"/>
  <c r="A372" i="18"/>
  <c r="E371" i="18"/>
  <c r="P371" i="18" s="1"/>
  <c r="D371" i="18"/>
  <c r="A371" i="18"/>
  <c r="E370" i="18"/>
  <c r="P370" i="18" s="1"/>
  <c r="D370" i="18"/>
  <c r="A370" i="18"/>
  <c r="E369" i="18"/>
  <c r="P369" i="18" s="1"/>
  <c r="D369" i="18"/>
  <c r="A369" i="18"/>
  <c r="E368" i="18"/>
  <c r="P368" i="18" s="1"/>
  <c r="D368" i="18"/>
  <c r="A368" i="18"/>
  <c r="E367" i="18"/>
  <c r="P367" i="18" s="1"/>
  <c r="D367" i="18"/>
  <c r="A367" i="18"/>
  <c r="E366" i="18"/>
  <c r="P366" i="18" s="1"/>
  <c r="D366" i="18"/>
  <c r="A366" i="18"/>
  <c r="E365" i="18"/>
  <c r="P365" i="18" s="1"/>
  <c r="D365" i="18"/>
  <c r="A365" i="18"/>
  <c r="E364" i="18"/>
  <c r="P364" i="18" s="1"/>
  <c r="D364" i="18"/>
  <c r="A364" i="18"/>
  <c r="E363" i="18"/>
  <c r="P363" i="18" s="1"/>
  <c r="D363" i="18"/>
  <c r="A363" i="18"/>
  <c r="E362" i="18"/>
  <c r="P362" i="18" s="1"/>
  <c r="D362" i="18"/>
  <c r="A362" i="18"/>
  <c r="E361" i="18"/>
  <c r="P361" i="18" s="1"/>
  <c r="D361" i="18"/>
  <c r="A361" i="18"/>
  <c r="E360" i="18"/>
  <c r="P360" i="18" s="1"/>
  <c r="D360" i="18"/>
  <c r="A360" i="18"/>
  <c r="E359" i="18"/>
  <c r="P359" i="18" s="1"/>
  <c r="D359" i="18"/>
  <c r="A359" i="18"/>
  <c r="E358" i="18"/>
  <c r="P358" i="18" s="1"/>
  <c r="D358" i="18"/>
  <c r="A358" i="18"/>
  <c r="E357" i="18"/>
  <c r="P357" i="18" s="1"/>
  <c r="D357" i="18"/>
  <c r="A357" i="18"/>
  <c r="E356" i="18"/>
  <c r="P356" i="18" s="1"/>
  <c r="D356" i="18"/>
  <c r="A356" i="18"/>
  <c r="E355" i="18"/>
  <c r="P355" i="18" s="1"/>
  <c r="D355" i="18"/>
  <c r="A355" i="18"/>
  <c r="E354" i="18"/>
  <c r="P354" i="18" s="1"/>
  <c r="D354" i="18"/>
  <c r="A354" i="18"/>
  <c r="E353" i="18"/>
  <c r="P353" i="18" s="1"/>
  <c r="D353" i="18"/>
  <c r="A353" i="18"/>
  <c r="E352" i="18"/>
  <c r="P352" i="18" s="1"/>
  <c r="D352" i="18"/>
  <c r="A352" i="18"/>
  <c r="E351" i="18"/>
  <c r="P351" i="18" s="1"/>
  <c r="D351" i="18"/>
  <c r="A351" i="18"/>
  <c r="E350" i="18"/>
  <c r="P350" i="18" s="1"/>
  <c r="D350" i="18"/>
  <c r="A350" i="18"/>
  <c r="E349" i="18"/>
  <c r="O349" i="18" s="1"/>
  <c r="D349" i="18"/>
  <c r="A349" i="18"/>
  <c r="E348" i="18"/>
  <c r="O348" i="18" s="1"/>
  <c r="D348" i="18"/>
  <c r="A348" i="18"/>
  <c r="E347" i="18"/>
  <c r="O347" i="18" s="1"/>
  <c r="D347" i="18"/>
  <c r="A347" i="18"/>
  <c r="E346" i="18"/>
  <c r="P346" i="18" s="1"/>
  <c r="D346" i="18"/>
  <c r="A346" i="18"/>
  <c r="E345" i="18"/>
  <c r="O345" i="18" s="1"/>
  <c r="D345" i="18"/>
  <c r="A345" i="18"/>
  <c r="E344" i="18"/>
  <c r="P344" i="18" s="1"/>
  <c r="D344" i="18"/>
  <c r="A344" i="18"/>
  <c r="E343" i="18"/>
  <c r="P343" i="18" s="1"/>
  <c r="D343" i="18"/>
  <c r="A343" i="18"/>
  <c r="E342" i="18"/>
  <c r="O342" i="18" s="1"/>
  <c r="D342" i="18"/>
  <c r="A342" i="18"/>
  <c r="E341" i="18"/>
  <c r="P341" i="18" s="1"/>
  <c r="D341" i="18"/>
  <c r="A341" i="18"/>
  <c r="E340" i="18"/>
  <c r="P340" i="18" s="1"/>
  <c r="D340" i="18"/>
  <c r="A340" i="18"/>
  <c r="E339" i="18"/>
  <c r="P339" i="18" s="1"/>
  <c r="D339" i="18"/>
  <c r="A339" i="18"/>
  <c r="E338" i="18"/>
  <c r="P338" i="18" s="1"/>
  <c r="D338" i="18"/>
  <c r="A338" i="18"/>
  <c r="E337" i="18"/>
  <c r="P337" i="18" s="1"/>
  <c r="D337" i="18"/>
  <c r="A337" i="18"/>
  <c r="E336" i="18"/>
  <c r="P336" i="18" s="1"/>
  <c r="D336" i="18"/>
  <c r="A336" i="18"/>
  <c r="E335" i="18"/>
  <c r="P335" i="18" s="1"/>
  <c r="D335" i="18"/>
  <c r="A335" i="18"/>
  <c r="E334" i="18"/>
  <c r="P334" i="18" s="1"/>
  <c r="D334" i="18"/>
  <c r="A334" i="18"/>
  <c r="E333" i="18"/>
  <c r="P333" i="18" s="1"/>
  <c r="D333" i="18"/>
  <c r="A333" i="18"/>
  <c r="E332" i="18"/>
  <c r="P332" i="18" s="1"/>
  <c r="D332" i="18"/>
  <c r="A332" i="18"/>
  <c r="E331" i="18"/>
  <c r="P331" i="18" s="1"/>
  <c r="D331" i="18"/>
  <c r="A331" i="18"/>
  <c r="E330" i="18"/>
  <c r="P330" i="18" s="1"/>
  <c r="D330" i="18"/>
  <c r="A330" i="18"/>
  <c r="E329" i="18"/>
  <c r="P329" i="18" s="1"/>
  <c r="D329" i="18"/>
  <c r="A329" i="18"/>
  <c r="E328" i="18"/>
  <c r="P328" i="18" s="1"/>
  <c r="D328" i="18"/>
  <c r="A328" i="18"/>
  <c r="E327" i="18"/>
  <c r="P327" i="18" s="1"/>
  <c r="D327" i="18"/>
  <c r="A327" i="18"/>
  <c r="E326" i="18"/>
  <c r="P326" i="18" s="1"/>
  <c r="D326" i="18"/>
  <c r="A326" i="18"/>
  <c r="E325" i="18"/>
  <c r="P325" i="18" s="1"/>
  <c r="D325" i="18"/>
  <c r="A325" i="18"/>
  <c r="E324" i="18"/>
  <c r="P324" i="18" s="1"/>
  <c r="D324" i="18"/>
  <c r="A324" i="18"/>
  <c r="E323" i="18"/>
  <c r="P323" i="18" s="1"/>
  <c r="D323" i="18"/>
  <c r="A323" i="18"/>
  <c r="E322" i="18"/>
  <c r="P322" i="18" s="1"/>
  <c r="D322" i="18"/>
  <c r="A322" i="18"/>
  <c r="E321" i="18"/>
  <c r="P321" i="18" s="1"/>
  <c r="D321" i="18"/>
  <c r="A321" i="18"/>
  <c r="E320" i="18"/>
  <c r="P320" i="18" s="1"/>
  <c r="D320" i="18"/>
  <c r="A320" i="18"/>
  <c r="E319" i="18"/>
  <c r="P319" i="18" s="1"/>
  <c r="D319" i="18"/>
  <c r="A319" i="18"/>
  <c r="E318" i="18"/>
  <c r="P318" i="18" s="1"/>
  <c r="D318" i="18"/>
  <c r="A318" i="18"/>
  <c r="E317" i="18"/>
  <c r="P317" i="18" s="1"/>
  <c r="D317" i="18"/>
  <c r="A317" i="18"/>
  <c r="E316" i="18"/>
  <c r="P316" i="18" s="1"/>
  <c r="D316" i="18"/>
  <c r="A316" i="18"/>
  <c r="E315" i="18"/>
  <c r="P315" i="18" s="1"/>
  <c r="D315" i="18"/>
  <c r="A315" i="18"/>
  <c r="E314" i="18"/>
  <c r="P314" i="18" s="1"/>
  <c r="D314" i="18"/>
  <c r="A314" i="18"/>
  <c r="E313" i="18"/>
  <c r="P313" i="18" s="1"/>
  <c r="D313" i="18"/>
  <c r="A313" i="18"/>
  <c r="E312" i="18"/>
  <c r="P312" i="18" s="1"/>
  <c r="D312" i="18"/>
  <c r="A312" i="18"/>
  <c r="E311" i="18"/>
  <c r="P311" i="18" s="1"/>
  <c r="D311" i="18"/>
  <c r="A311" i="18"/>
  <c r="E310" i="18"/>
  <c r="P310" i="18" s="1"/>
  <c r="D310" i="18"/>
  <c r="A310" i="18"/>
  <c r="E309" i="18"/>
  <c r="P309" i="18" s="1"/>
  <c r="D309" i="18"/>
  <c r="A309" i="18"/>
  <c r="E308" i="18"/>
  <c r="P308" i="18" s="1"/>
  <c r="D308" i="18"/>
  <c r="A308" i="18"/>
  <c r="E307" i="18"/>
  <c r="P307" i="18" s="1"/>
  <c r="D307" i="18"/>
  <c r="A307" i="18"/>
  <c r="E306" i="18"/>
  <c r="P306" i="18" s="1"/>
  <c r="D306" i="18"/>
  <c r="A306" i="18"/>
  <c r="E305" i="18"/>
  <c r="P305" i="18" s="1"/>
  <c r="D305" i="18"/>
  <c r="A305" i="18"/>
  <c r="E304" i="18"/>
  <c r="P304" i="18" s="1"/>
  <c r="D304" i="18"/>
  <c r="A304" i="18"/>
  <c r="E303" i="18"/>
  <c r="P303" i="18" s="1"/>
  <c r="D303" i="18"/>
  <c r="A303" i="18"/>
  <c r="E302" i="18"/>
  <c r="P302" i="18" s="1"/>
  <c r="D302" i="18"/>
  <c r="A302" i="18"/>
  <c r="E301" i="18"/>
  <c r="P301" i="18" s="1"/>
  <c r="D301" i="18"/>
  <c r="A301" i="18"/>
  <c r="E300" i="18"/>
  <c r="P300" i="18" s="1"/>
  <c r="D300" i="18"/>
  <c r="A300" i="18"/>
  <c r="E299" i="18"/>
  <c r="P299" i="18" s="1"/>
  <c r="D299" i="18"/>
  <c r="A299" i="18"/>
  <c r="W67" i="59"/>
  <c r="D395" i="20"/>
  <c r="D307" i="20"/>
  <c r="D319" i="20"/>
  <c r="D331" i="20"/>
  <c r="D335" i="20"/>
  <c r="D339" i="20"/>
  <c r="D351" i="20"/>
  <c r="D355" i="20"/>
  <c r="D359" i="20"/>
  <c r="D363" i="20"/>
  <c r="D367" i="20"/>
  <c r="D371" i="20"/>
  <c r="D375" i="20"/>
  <c r="D383" i="20"/>
  <c r="D387" i="20"/>
  <c r="D390" i="20"/>
  <c r="D302" i="20"/>
  <c r="D306" i="20"/>
  <c r="D318" i="20"/>
  <c r="D326" i="20"/>
  <c r="D330" i="20"/>
  <c r="D338" i="20"/>
  <c r="D342" i="20"/>
  <c r="D346" i="20"/>
  <c r="D354" i="20"/>
  <c r="D362" i="20"/>
  <c r="D366" i="20"/>
  <c r="D370" i="20"/>
  <c r="D374" i="20"/>
  <c r="D378" i="20"/>
  <c r="D382" i="20"/>
  <c r="D386" i="20"/>
  <c r="D398" i="20"/>
  <c r="D399" i="20"/>
  <c r="D400" i="20"/>
  <c r="D394" i="20"/>
  <c r="D353" i="20"/>
  <c r="D357" i="20"/>
  <c r="D361" i="20"/>
  <c r="D373" i="20"/>
  <c r="D377" i="20"/>
  <c r="D381" i="20"/>
  <c r="D385" i="20"/>
  <c r="D389" i="20"/>
  <c r="D391" i="20"/>
  <c r="U6" i="59"/>
  <c r="O394" i="18"/>
  <c r="I394" i="18" s="1"/>
  <c r="O394" i="19" s="1"/>
  <c r="D379" i="20"/>
  <c r="O396" i="18"/>
  <c r="I396" i="18" s="1"/>
  <c r="O396" i="19" s="1"/>
  <c r="D369" i="20"/>
  <c r="D365" i="20"/>
  <c r="D315" i="20"/>
  <c r="O393" i="18"/>
  <c r="I393" i="18" s="1"/>
  <c r="O393" i="19" s="1"/>
  <c r="D401" i="20"/>
  <c r="D343" i="20"/>
  <c r="H386" i="20"/>
  <c r="H377" i="20"/>
  <c r="H361" i="20"/>
  <c r="H353" i="20"/>
  <c r="H341" i="20"/>
  <c r="H333" i="20"/>
  <c r="H399" i="20"/>
  <c r="H392" i="20"/>
  <c r="H369" i="20"/>
  <c r="D321" i="20"/>
  <c r="D329" i="20"/>
  <c r="D341" i="20"/>
  <c r="H390" i="20"/>
  <c r="H382" i="20"/>
  <c r="H365" i="20"/>
  <c r="H357" i="20"/>
  <c r="H349" i="20"/>
  <c r="H345" i="20"/>
  <c r="H337" i="20"/>
  <c r="H329" i="20"/>
  <c r="H325" i="20"/>
  <c r="H321" i="20"/>
  <c r="H317" i="20"/>
  <c r="H313" i="20"/>
  <c r="H309" i="20"/>
  <c r="H305" i="20"/>
  <c r="H301" i="20"/>
  <c r="D396" i="20"/>
  <c r="D322" i="20"/>
  <c r="D309" i="20"/>
  <c r="D349" i="20"/>
  <c r="D358" i="20"/>
  <c r="D337" i="20"/>
  <c r="D304" i="20"/>
  <c r="D308" i="20"/>
  <c r="D320" i="20"/>
  <c r="D324" i="20"/>
  <c r="D328" i="20"/>
  <c r="D336" i="20"/>
  <c r="D340" i="20"/>
  <c r="D344" i="20"/>
  <c r="D352" i="20"/>
  <c r="D356" i="20"/>
  <c r="D360" i="20"/>
  <c r="D364" i="20"/>
  <c r="D368" i="20"/>
  <c r="D372" i="20"/>
  <c r="D376" i="20"/>
  <c r="D380" i="20"/>
  <c r="D384" i="20"/>
  <c r="D388" i="20"/>
  <c r="H388" i="20"/>
  <c r="H384" i="20"/>
  <c r="H380" i="20"/>
  <c r="H375" i="20"/>
  <c r="D397" i="20"/>
  <c r="D392"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D393"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O392" i="18"/>
  <c r="O395" i="18"/>
  <c r="I395" i="18" s="1"/>
  <c r="O395" i="19" s="1"/>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I397" i="18"/>
  <c r="O397" i="19"/>
  <c r="I398" i="18"/>
  <c r="O398" i="19"/>
  <c r="I399" i="18"/>
  <c r="O399" i="19"/>
  <c r="I400" i="18"/>
  <c r="O400" i="19"/>
  <c r="I401" i="18"/>
  <c r="O401" i="19"/>
  <c r="O383" i="18"/>
  <c r="O303" i="18"/>
  <c r="I303" i="18" s="1"/>
  <c r="O303" i="19" s="1"/>
  <c r="O315" i="18"/>
  <c r="O370" i="18"/>
  <c r="I370" i="18" s="1"/>
  <c r="O370" i="19" s="1"/>
  <c r="P383" i="18"/>
  <c r="O346" i="18"/>
  <c r="O356" i="18"/>
  <c r="O363" i="18"/>
  <c r="O373" i="18"/>
  <c r="O381" i="18"/>
  <c r="O338" i="18"/>
  <c r="I338" i="18" s="1"/>
  <c r="O338" i="19" s="1"/>
  <c r="O372" i="18"/>
  <c r="I372" i="18" s="1"/>
  <c r="O372" i="19" s="1"/>
  <c r="O380" i="18"/>
  <c r="O304" i="18"/>
  <c r="I304" i="18" s="1"/>
  <c r="O304" i="19" s="1"/>
  <c r="O332" i="18"/>
  <c r="I332" i="18" s="1"/>
  <c r="O332" i="19" s="1"/>
  <c r="O379" i="18"/>
  <c r="O318" i="18"/>
  <c r="I318" i="18" s="1"/>
  <c r="O318" i="19" s="1"/>
  <c r="O334" i="18"/>
  <c r="I334" i="18" s="1"/>
  <c r="O334" i="19" s="1"/>
  <c r="O335" i="18"/>
  <c r="I335" i="18" s="1"/>
  <c r="O335" i="19" s="1"/>
  <c r="O336" i="18"/>
  <c r="I336" i="18" s="1"/>
  <c r="O350" i="18"/>
  <c r="I350" i="18" s="1"/>
  <c r="O350" i="19" s="1"/>
  <c r="O351" i="18"/>
  <c r="O352" i="18"/>
  <c r="O366" i="18"/>
  <c r="I366" i="18" s="1"/>
  <c r="O366" i="19" s="1"/>
  <c r="O367" i="18"/>
  <c r="I367" i="18" s="1"/>
  <c r="O368" i="18"/>
  <c r="I368" i="18" s="1"/>
  <c r="O382" i="18"/>
  <c r="I382" i="18" s="1"/>
  <c r="O382" i="19" s="1"/>
  <c r="O308" i="18"/>
  <c r="I308" i="18" s="1"/>
  <c r="O308" i="19" s="1"/>
  <c r="O339" i="18"/>
  <c r="I339" i="18" s="1"/>
  <c r="O339" i="19" s="1"/>
  <c r="O355" i="18"/>
  <c r="O371" i="18"/>
  <c r="I371" i="18" s="1"/>
  <c r="O388" i="18"/>
  <c r="O323" i="18"/>
  <c r="I323" i="18" s="1"/>
  <c r="O323" i="19" s="1"/>
  <c r="O369" i="18"/>
  <c r="I369" i="18" s="1"/>
  <c r="O369" i="19" s="1"/>
  <c r="O310" i="18"/>
  <c r="I310" i="18" s="1"/>
  <c r="O310" i="19" s="1"/>
  <c r="O311" i="18"/>
  <c r="I311" i="18" s="1"/>
  <c r="O326" i="18"/>
  <c r="I326" i="18" s="1"/>
  <c r="O326" i="19" s="1"/>
  <c r="O327" i="18"/>
  <c r="I327" i="18" s="1"/>
  <c r="O327" i="19" s="1"/>
  <c r="O328" i="18"/>
  <c r="I328" i="18" s="1"/>
  <c r="O328" i="19" s="1"/>
  <c r="O343" i="18"/>
  <c r="O358" i="18"/>
  <c r="O359" i="18"/>
  <c r="I359" i="18" s="1"/>
  <c r="O359" i="19" s="1"/>
  <c r="O360" i="18"/>
  <c r="O374" i="18"/>
  <c r="I374" i="18" s="1"/>
  <c r="O374" i="19" s="1"/>
  <c r="O375" i="18"/>
  <c r="I375" i="18" s="1"/>
  <c r="O376" i="18"/>
  <c r="I376" i="18" s="1"/>
  <c r="O384" i="18"/>
  <c r="N298" i="18"/>
  <c r="O298" i="18"/>
  <c r="J298" i="18"/>
  <c r="C298" i="19" s="1"/>
  <c r="N297" i="18"/>
  <c r="O297" i="18"/>
  <c r="J297" i="18"/>
  <c r="C297" i="19" s="1"/>
  <c r="N296" i="18"/>
  <c r="O296" i="18"/>
  <c r="J296" i="18"/>
  <c r="C296" i="19" s="1"/>
  <c r="N295" i="18"/>
  <c r="J295" i="18"/>
  <c r="C295" i="19" s="1"/>
  <c r="N294" i="18"/>
  <c r="O294" i="18"/>
  <c r="J294" i="18"/>
  <c r="C294" i="19" s="1"/>
  <c r="N293" i="18"/>
  <c r="O293" i="18"/>
  <c r="J293" i="18"/>
  <c r="C293" i="19" s="1"/>
  <c r="N292" i="18"/>
  <c r="O292" i="18"/>
  <c r="J292" i="18"/>
  <c r="C292" i="19" s="1"/>
  <c r="N291" i="18"/>
  <c r="J291" i="18"/>
  <c r="C291" i="19" s="1"/>
  <c r="N290" i="18"/>
  <c r="J290" i="18"/>
  <c r="C290" i="19" s="1"/>
  <c r="N289" i="18"/>
  <c r="J289" i="18"/>
  <c r="C289" i="19" s="1"/>
  <c r="N288" i="18"/>
  <c r="J288" i="18"/>
  <c r="C288" i="19" s="1"/>
  <c r="N287" i="18"/>
  <c r="J287" i="18"/>
  <c r="C287" i="19" s="1"/>
  <c r="N286" i="18"/>
  <c r="J286" i="18"/>
  <c r="C286" i="19" s="1"/>
  <c r="N285" i="18"/>
  <c r="O285" i="18"/>
  <c r="J285" i="18"/>
  <c r="C285" i="19" s="1"/>
  <c r="N284" i="18"/>
  <c r="O284" i="18"/>
  <c r="J284" i="18"/>
  <c r="C284" i="19" s="1"/>
  <c r="N283" i="18"/>
  <c r="J283" i="18"/>
  <c r="C283" i="19" s="1"/>
  <c r="N282" i="18"/>
  <c r="J282" i="18"/>
  <c r="C282" i="19" s="1"/>
  <c r="N281" i="18"/>
  <c r="J281" i="18"/>
  <c r="C281" i="19" s="1"/>
  <c r="N280" i="18"/>
  <c r="J280" i="18"/>
  <c r="C280" i="19" s="1"/>
  <c r="N279" i="18"/>
  <c r="J279" i="18"/>
  <c r="C279" i="19" s="1"/>
  <c r="N278" i="18"/>
  <c r="J278" i="18"/>
  <c r="C278" i="19" s="1"/>
  <c r="N277" i="18"/>
  <c r="J277" i="18"/>
  <c r="C277" i="19" s="1"/>
  <c r="N276" i="18"/>
  <c r="J276" i="18"/>
  <c r="C276" i="19" s="1"/>
  <c r="N275" i="18"/>
  <c r="J275" i="18"/>
  <c r="C275" i="19" s="1"/>
  <c r="N274" i="18"/>
  <c r="J274" i="18"/>
  <c r="C274" i="19" s="1"/>
  <c r="N273" i="18"/>
  <c r="J273" i="18"/>
  <c r="C273" i="19" s="1"/>
  <c r="N272" i="18"/>
  <c r="J272" i="18"/>
  <c r="C272" i="19" s="1"/>
  <c r="N271" i="18"/>
  <c r="J271" i="18"/>
  <c r="C271" i="19" s="1"/>
  <c r="N270" i="18"/>
  <c r="J270" i="18"/>
  <c r="C270" i="19" s="1"/>
  <c r="N269" i="18"/>
  <c r="J269" i="18"/>
  <c r="C269" i="19" s="1"/>
  <c r="N268" i="18"/>
  <c r="J268" i="18"/>
  <c r="C268" i="19" s="1"/>
  <c r="N267" i="18"/>
  <c r="J267" i="18"/>
  <c r="C267" i="19" s="1"/>
  <c r="N266" i="18"/>
  <c r="J266" i="18"/>
  <c r="C266" i="19" s="1"/>
  <c r="N265" i="18"/>
  <c r="J265" i="18"/>
  <c r="C265" i="19" s="1"/>
  <c r="N264" i="18"/>
  <c r="J264" i="18"/>
  <c r="C264" i="19" s="1"/>
  <c r="N263" i="18"/>
  <c r="J263" i="18"/>
  <c r="C263" i="19" s="1"/>
  <c r="N262" i="18"/>
  <c r="J262" i="18"/>
  <c r="C262" i="19" s="1"/>
  <c r="N261" i="18"/>
  <c r="J261" i="18"/>
  <c r="C261" i="19" s="1"/>
  <c r="N260" i="18"/>
  <c r="J260" i="18"/>
  <c r="C260" i="19" s="1"/>
  <c r="N259" i="18"/>
  <c r="J259" i="18"/>
  <c r="C259" i="19" s="1"/>
  <c r="N258" i="18"/>
  <c r="J258" i="18"/>
  <c r="C258" i="19" s="1"/>
  <c r="N257" i="18"/>
  <c r="J257" i="18"/>
  <c r="C257" i="19" s="1"/>
  <c r="N256" i="18"/>
  <c r="J256" i="18"/>
  <c r="C256" i="19" s="1"/>
  <c r="N255" i="18"/>
  <c r="J255" i="18"/>
  <c r="C255" i="19" s="1"/>
  <c r="N254" i="18"/>
  <c r="J254" i="18"/>
  <c r="C254" i="19" s="1"/>
  <c r="N253" i="18"/>
  <c r="J253" i="18"/>
  <c r="C253" i="19" s="1"/>
  <c r="N252" i="18"/>
  <c r="J252" i="18"/>
  <c r="C252" i="19" s="1"/>
  <c r="N251" i="18"/>
  <c r="J251" i="18"/>
  <c r="C251" i="19" s="1"/>
  <c r="N250" i="18"/>
  <c r="J250" i="18"/>
  <c r="C250" i="19" s="1"/>
  <c r="N249" i="18"/>
  <c r="J249" i="18"/>
  <c r="C249" i="19" s="1"/>
  <c r="N248" i="18"/>
  <c r="J248" i="18"/>
  <c r="C248" i="19" s="1"/>
  <c r="N247" i="18"/>
  <c r="J247" i="18"/>
  <c r="C247" i="19" s="1"/>
  <c r="N246" i="18"/>
  <c r="J246" i="18"/>
  <c r="C246" i="19" s="1"/>
  <c r="N245" i="18"/>
  <c r="J245" i="18"/>
  <c r="C245" i="19" s="1"/>
  <c r="N244" i="18"/>
  <c r="J244" i="18"/>
  <c r="C244" i="19" s="1"/>
  <c r="N243" i="18"/>
  <c r="J243" i="18"/>
  <c r="C243" i="19" s="1"/>
  <c r="N242" i="18"/>
  <c r="J242" i="18"/>
  <c r="C242" i="19" s="1"/>
  <c r="N241" i="18"/>
  <c r="J241" i="18"/>
  <c r="C241" i="19" s="1"/>
  <c r="N240" i="18"/>
  <c r="J240" i="18"/>
  <c r="C240" i="19" s="1"/>
  <c r="N239" i="18"/>
  <c r="J239" i="18"/>
  <c r="C239" i="19" s="1"/>
  <c r="N238" i="18"/>
  <c r="J238" i="18"/>
  <c r="C238" i="19" s="1"/>
  <c r="N237" i="18"/>
  <c r="J237" i="18"/>
  <c r="C237" i="19" s="1"/>
  <c r="N236" i="18"/>
  <c r="J236" i="18"/>
  <c r="C236" i="19" s="1"/>
  <c r="N235" i="18"/>
  <c r="J235" i="18"/>
  <c r="C235" i="19" s="1"/>
  <c r="N234" i="18"/>
  <c r="J234" i="18"/>
  <c r="C234" i="19" s="1"/>
  <c r="N233" i="18"/>
  <c r="J233" i="18"/>
  <c r="C233" i="19" s="1"/>
  <c r="N232" i="18"/>
  <c r="J232" i="18"/>
  <c r="C232" i="19" s="1"/>
  <c r="N231" i="18"/>
  <c r="J231" i="18"/>
  <c r="C231" i="19" s="1"/>
  <c r="N230" i="18"/>
  <c r="J230" i="18"/>
  <c r="C230" i="19" s="1"/>
  <c r="N229" i="18"/>
  <c r="J229" i="18"/>
  <c r="C229" i="19" s="1"/>
  <c r="N228" i="18"/>
  <c r="J228" i="18"/>
  <c r="C228" i="19" s="1"/>
  <c r="N227" i="18"/>
  <c r="J227" i="18"/>
  <c r="C227" i="19" s="1"/>
  <c r="N226" i="18"/>
  <c r="J226" i="18"/>
  <c r="C226" i="19" s="1"/>
  <c r="N225" i="18"/>
  <c r="J225" i="18"/>
  <c r="C225" i="19" s="1"/>
  <c r="N224" i="18"/>
  <c r="J224" i="18"/>
  <c r="C224" i="19" s="1"/>
  <c r="N223" i="18"/>
  <c r="J223" i="18"/>
  <c r="C223" i="19" s="1"/>
  <c r="N222" i="18"/>
  <c r="J222" i="18"/>
  <c r="C222" i="19" s="1"/>
  <c r="N221" i="18"/>
  <c r="J221" i="18"/>
  <c r="C221" i="19" s="1"/>
  <c r="N220" i="18"/>
  <c r="J220" i="18"/>
  <c r="C220" i="19" s="1"/>
  <c r="N219" i="18"/>
  <c r="J219" i="18"/>
  <c r="C219" i="19" s="1"/>
  <c r="N218" i="18"/>
  <c r="J218" i="18"/>
  <c r="C218" i="19" s="1"/>
  <c r="N217" i="18"/>
  <c r="J217" i="18"/>
  <c r="C217" i="19" s="1"/>
  <c r="N216" i="18"/>
  <c r="J216" i="18"/>
  <c r="C216" i="19" s="1"/>
  <c r="N215" i="18"/>
  <c r="J215" i="18"/>
  <c r="C215" i="19" s="1"/>
  <c r="N214" i="18"/>
  <c r="J214" i="18"/>
  <c r="C214" i="19" s="1"/>
  <c r="N213" i="18"/>
  <c r="J213" i="18"/>
  <c r="C213" i="19" s="1"/>
  <c r="N212" i="18"/>
  <c r="J212" i="18"/>
  <c r="C212" i="19" s="1"/>
  <c r="N211" i="18"/>
  <c r="J211" i="18"/>
  <c r="C211" i="19" s="1"/>
  <c r="N210" i="18"/>
  <c r="J210" i="18"/>
  <c r="C210" i="19" s="1"/>
  <c r="N209" i="18"/>
  <c r="J209" i="18"/>
  <c r="C209" i="19" s="1"/>
  <c r="N208" i="18"/>
  <c r="J208" i="18"/>
  <c r="C208" i="19" s="1"/>
  <c r="N207" i="18"/>
  <c r="J207" i="18"/>
  <c r="C207" i="19" s="1"/>
  <c r="N206" i="18"/>
  <c r="J206" i="18"/>
  <c r="C206" i="19" s="1"/>
  <c r="E298" i="18"/>
  <c r="P298" i="18" s="1"/>
  <c r="D298" i="18"/>
  <c r="E297" i="18"/>
  <c r="P297" i="18" s="1"/>
  <c r="I297" i="18" s="1"/>
  <c r="D297" i="18"/>
  <c r="E296" i="18"/>
  <c r="P296" i="18" s="1"/>
  <c r="D296" i="18"/>
  <c r="E295" i="18"/>
  <c r="P295" i="18" s="1"/>
  <c r="D295" i="18"/>
  <c r="A295" i="18"/>
  <c r="E294" i="18"/>
  <c r="P294" i="18" s="1"/>
  <c r="I294" i="18" s="1"/>
  <c r="D294" i="18"/>
  <c r="A294" i="18"/>
  <c r="E293" i="18"/>
  <c r="P293" i="18" s="1"/>
  <c r="I293" i="18" s="1"/>
  <c r="O293" i="19" s="1"/>
  <c r="D293" i="18"/>
  <c r="A293" i="18"/>
  <c r="E292" i="18"/>
  <c r="P292" i="18" s="1"/>
  <c r="D292" i="18"/>
  <c r="A292" i="18"/>
  <c r="E291" i="18"/>
  <c r="D291" i="18"/>
  <c r="A291" i="18"/>
  <c r="E290" i="18"/>
  <c r="P290" i="18" s="1"/>
  <c r="D290" i="18"/>
  <c r="A290" i="18"/>
  <c r="E289" i="18"/>
  <c r="P289" i="18" s="1"/>
  <c r="D289" i="18"/>
  <c r="A289" i="18"/>
  <c r="E288" i="18"/>
  <c r="P288" i="18" s="1"/>
  <c r="D288" i="18"/>
  <c r="A288" i="18"/>
  <c r="E287" i="18"/>
  <c r="P287" i="18" s="1"/>
  <c r="D287" i="18"/>
  <c r="A287" i="18"/>
  <c r="E286" i="18"/>
  <c r="P286" i="18" s="1"/>
  <c r="D286" i="18"/>
  <c r="A286" i="18"/>
  <c r="E285" i="18"/>
  <c r="P285" i="18" s="1"/>
  <c r="I285" i="18" s="1"/>
  <c r="O285" i="19" s="1"/>
  <c r="D285" i="18"/>
  <c r="A285" i="18"/>
  <c r="E284" i="18"/>
  <c r="P284" i="18" s="1"/>
  <c r="I284" i="18" s="1"/>
  <c r="O284" i="19" s="1"/>
  <c r="D284" i="18"/>
  <c r="A284" i="18"/>
  <c r="E283" i="18"/>
  <c r="O283" i="18" s="1"/>
  <c r="D283" i="18"/>
  <c r="A283" i="18"/>
  <c r="E282" i="18"/>
  <c r="P282" i="18" s="1"/>
  <c r="D282" i="18"/>
  <c r="A282" i="18"/>
  <c r="E281" i="18"/>
  <c r="P281" i="18" s="1"/>
  <c r="D281" i="18"/>
  <c r="A281" i="18"/>
  <c r="E280" i="18"/>
  <c r="D280" i="18"/>
  <c r="A280" i="18"/>
  <c r="E279" i="18"/>
  <c r="P279" i="18" s="1"/>
  <c r="D279" i="18"/>
  <c r="A279" i="18"/>
  <c r="E278" i="18"/>
  <c r="P278" i="18" s="1"/>
  <c r="D278" i="18"/>
  <c r="A278" i="18"/>
  <c r="E277" i="18"/>
  <c r="P277" i="18" s="1"/>
  <c r="D277" i="18"/>
  <c r="A277" i="18"/>
  <c r="E276" i="18"/>
  <c r="O276" i="18" s="1"/>
  <c r="D276" i="18"/>
  <c r="A276" i="18"/>
  <c r="E275" i="18"/>
  <c r="D275" i="18"/>
  <c r="A275" i="18"/>
  <c r="E274" i="18"/>
  <c r="P274" i="18" s="1"/>
  <c r="D274" i="18"/>
  <c r="A274" i="18"/>
  <c r="E273" i="18"/>
  <c r="P273" i="18" s="1"/>
  <c r="D273" i="18"/>
  <c r="A273" i="18"/>
  <c r="E272" i="18"/>
  <c r="P272" i="18" s="1"/>
  <c r="D272" i="18"/>
  <c r="A272" i="18"/>
  <c r="E271" i="18"/>
  <c r="P271" i="18" s="1"/>
  <c r="D271" i="18"/>
  <c r="A271" i="18"/>
  <c r="E270" i="18"/>
  <c r="P270" i="18" s="1"/>
  <c r="D270" i="18"/>
  <c r="A270" i="18"/>
  <c r="E269" i="18"/>
  <c r="P269" i="18" s="1"/>
  <c r="D269" i="18"/>
  <c r="A269" i="18"/>
  <c r="E268" i="18"/>
  <c r="O268" i="18" s="1"/>
  <c r="D268" i="18"/>
  <c r="A268" i="18"/>
  <c r="E267" i="18"/>
  <c r="D267" i="18"/>
  <c r="A267" i="18"/>
  <c r="E266" i="18"/>
  <c r="P266" i="18" s="1"/>
  <c r="D266" i="18"/>
  <c r="A266" i="18"/>
  <c r="E265" i="18"/>
  <c r="P265" i="18" s="1"/>
  <c r="D265" i="18"/>
  <c r="A265" i="18"/>
  <c r="E264" i="18"/>
  <c r="D264" i="18"/>
  <c r="A264" i="18"/>
  <c r="E263" i="18"/>
  <c r="P263" i="18" s="1"/>
  <c r="D263" i="18"/>
  <c r="A263" i="18"/>
  <c r="E262" i="18"/>
  <c r="P262" i="18" s="1"/>
  <c r="D262" i="18"/>
  <c r="A262" i="18"/>
  <c r="E261" i="18"/>
  <c r="P261" i="18" s="1"/>
  <c r="D261" i="18"/>
  <c r="A261" i="18"/>
  <c r="E260" i="18"/>
  <c r="O260" i="18" s="1"/>
  <c r="D260" i="18"/>
  <c r="A260" i="18"/>
  <c r="E259" i="18"/>
  <c r="O259" i="18" s="1"/>
  <c r="D259" i="18"/>
  <c r="A259" i="18"/>
  <c r="E258" i="18"/>
  <c r="P258" i="18" s="1"/>
  <c r="D258" i="18"/>
  <c r="A258" i="18"/>
  <c r="E257" i="18"/>
  <c r="P257" i="18" s="1"/>
  <c r="D257" i="18"/>
  <c r="A257" i="18"/>
  <c r="E256" i="18"/>
  <c r="P256" i="18" s="1"/>
  <c r="D256" i="18"/>
  <c r="A256" i="18"/>
  <c r="E255" i="18"/>
  <c r="P255" i="18" s="1"/>
  <c r="D255" i="18"/>
  <c r="A255" i="18"/>
  <c r="E254" i="18"/>
  <c r="P254" i="18" s="1"/>
  <c r="D254" i="18"/>
  <c r="A254" i="18"/>
  <c r="E253" i="18"/>
  <c r="P253" i="18" s="1"/>
  <c r="D253" i="18"/>
  <c r="A253" i="18"/>
  <c r="E252" i="18"/>
  <c r="O252" i="18" s="1"/>
  <c r="D252" i="18"/>
  <c r="A252" i="18"/>
  <c r="E251" i="18"/>
  <c r="P251" i="18" s="1"/>
  <c r="D251" i="18"/>
  <c r="A251" i="18"/>
  <c r="E250" i="18"/>
  <c r="P250" i="18" s="1"/>
  <c r="D250" i="18"/>
  <c r="A250" i="18"/>
  <c r="E249" i="18"/>
  <c r="D249" i="18"/>
  <c r="A249" i="18"/>
  <c r="E248" i="18"/>
  <c r="P248" i="18" s="1"/>
  <c r="D248" i="18"/>
  <c r="A248" i="18"/>
  <c r="E247" i="18"/>
  <c r="P247" i="18" s="1"/>
  <c r="D247" i="18"/>
  <c r="A247" i="18"/>
  <c r="E246" i="18"/>
  <c r="P246" i="18" s="1"/>
  <c r="D246" i="18"/>
  <c r="A246" i="18"/>
  <c r="E245" i="18"/>
  <c r="P245" i="18" s="1"/>
  <c r="D245" i="18"/>
  <c r="A245" i="18"/>
  <c r="E244" i="18"/>
  <c r="O244" i="18" s="1"/>
  <c r="D244" i="18"/>
  <c r="A244" i="18"/>
  <c r="E243" i="18"/>
  <c r="P243" i="18" s="1"/>
  <c r="D243" i="18"/>
  <c r="A243" i="18"/>
  <c r="E242" i="18"/>
  <c r="P242" i="18" s="1"/>
  <c r="D242" i="18"/>
  <c r="A242" i="18"/>
  <c r="E241" i="18"/>
  <c r="P241" i="18" s="1"/>
  <c r="D241" i="18"/>
  <c r="A241" i="18"/>
  <c r="E240" i="18"/>
  <c r="P240" i="18" s="1"/>
  <c r="D240" i="18"/>
  <c r="A240" i="18"/>
  <c r="E239" i="18"/>
  <c r="P239" i="18" s="1"/>
  <c r="D239" i="18"/>
  <c r="A239" i="18"/>
  <c r="E238" i="18"/>
  <c r="P238" i="18" s="1"/>
  <c r="D238" i="18"/>
  <c r="A238" i="18"/>
  <c r="E237" i="18"/>
  <c r="P237" i="18" s="1"/>
  <c r="D237" i="18"/>
  <c r="A237" i="18"/>
  <c r="E236" i="18"/>
  <c r="O236" i="18" s="1"/>
  <c r="D236" i="18"/>
  <c r="A236" i="18"/>
  <c r="E235" i="18"/>
  <c r="O235" i="18" s="1"/>
  <c r="D235" i="18"/>
  <c r="A235" i="18"/>
  <c r="E234" i="18"/>
  <c r="P234" i="18" s="1"/>
  <c r="D234" i="18"/>
  <c r="A234" i="18"/>
  <c r="E233" i="18"/>
  <c r="P233" i="18" s="1"/>
  <c r="D233" i="18"/>
  <c r="A233" i="18"/>
  <c r="E232" i="18"/>
  <c r="P232" i="18" s="1"/>
  <c r="D232" i="18"/>
  <c r="A232" i="18"/>
  <c r="E231" i="18"/>
  <c r="D231" i="18"/>
  <c r="A231" i="18"/>
  <c r="E230" i="18"/>
  <c r="P230" i="18" s="1"/>
  <c r="D230" i="18"/>
  <c r="A230" i="18"/>
  <c r="E229" i="18"/>
  <c r="P229" i="18" s="1"/>
  <c r="D229" i="18"/>
  <c r="A229" i="18"/>
  <c r="E228" i="18"/>
  <c r="O228" i="18" s="1"/>
  <c r="D228" i="18"/>
  <c r="A228" i="18"/>
  <c r="E227" i="18"/>
  <c r="P227" i="18" s="1"/>
  <c r="D227" i="18"/>
  <c r="A227" i="18"/>
  <c r="E226" i="18"/>
  <c r="P226" i="18" s="1"/>
  <c r="D226" i="18"/>
  <c r="A226" i="18"/>
  <c r="E225" i="18"/>
  <c r="P225" i="18" s="1"/>
  <c r="D225" i="18"/>
  <c r="A225" i="18"/>
  <c r="E224" i="18"/>
  <c r="P224" i="18" s="1"/>
  <c r="D224" i="18"/>
  <c r="A224" i="18"/>
  <c r="E223" i="18"/>
  <c r="P223" i="18" s="1"/>
  <c r="D223" i="18"/>
  <c r="A223" i="18"/>
  <c r="E222" i="18"/>
  <c r="P222" i="18" s="1"/>
  <c r="D222" i="18"/>
  <c r="A222" i="18"/>
  <c r="E221" i="18"/>
  <c r="P221" i="18" s="1"/>
  <c r="D221" i="18"/>
  <c r="A221" i="18"/>
  <c r="E220" i="18"/>
  <c r="P220" i="18" s="1"/>
  <c r="D220" i="18"/>
  <c r="A220" i="18"/>
  <c r="E219" i="18"/>
  <c r="D219" i="18"/>
  <c r="A219" i="18"/>
  <c r="E218" i="18"/>
  <c r="P218" i="18" s="1"/>
  <c r="D218" i="18"/>
  <c r="A218" i="18"/>
  <c r="E217" i="18"/>
  <c r="P217" i="18" s="1"/>
  <c r="D217" i="18"/>
  <c r="A217" i="18"/>
  <c r="E216" i="18"/>
  <c r="P216" i="18" s="1"/>
  <c r="D216" i="18"/>
  <c r="A216" i="18"/>
  <c r="E215" i="18"/>
  <c r="O215" i="18" s="1"/>
  <c r="D215" i="18"/>
  <c r="A215" i="18"/>
  <c r="E214" i="18"/>
  <c r="P214" i="18" s="1"/>
  <c r="D214" i="18"/>
  <c r="A214" i="18"/>
  <c r="E213" i="18"/>
  <c r="P213" i="18" s="1"/>
  <c r="D213" i="18"/>
  <c r="A213" i="18"/>
  <c r="E212" i="18"/>
  <c r="P212" i="18" s="1"/>
  <c r="D212" i="18"/>
  <c r="A212" i="18"/>
  <c r="E211" i="18"/>
  <c r="P211" i="18" s="1"/>
  <c r="D211" i="18"/>
  <c r="A211" i="18"/>
  <c r="E210" i="18"/>
  <c r="P210" i="18" s="1"/>
  <c r="D210" i="18"/>
  <c r="A210" i="18"/>
  <c r="E209" i="18"/>
  <c r="P209" i="18" s="1"/>
  <c r="D209" i="18"/>
  <c r="A209" i="18"/>
  <c r="E208" i="18"/>
  <c r="P208" i="18" s="1"/>
  <c r="D208" i="18"/>
  <c r="A208" i="18"/>
  <c r="E207" i="18"/>
  <c r="P207" i="18" s="1"/>
  <c r="D207" i="18"/>
  <c r="A207" i="18"/>
  <c r="E206" i="18"/>
  <c r="P206" i="18" s="1"/>
  <c r="D206" i="18"/>
  <c r="A206" i="18"/>
  <c r="P393" i="20"/>
  <c r="P396" i="20"/>
  <c r="W9" i="59"/>
  <c r="V6" i="59"/>
  <c r="D224" i="20"/>
  <c r="D232" i="20"/>
  <c r="D234" i="20"/>
  <c r="D236" i="20"/>
  <c r="D240" i="20"/>
  <c r="D242" i="20"/>
  <c r="D244" i="20"/>
  <c r="D248" i="20"/>
  <c r="D252" i="20"/>
  <c r="D254" i="20"/>
  <c r="D258" i="20"/>
  <c r="D260" i="20"/>
  <c r="D262" i="20"/>
  <c r="D268" i="20"/>
  <c r="D270" i="20"/>
  <c r="D272" i="20"/>
  <c r="D274" i="20"/>
  <c r="D276" i="20"/>
  <c r="D278" i="20"/>
  <c r="D280" i="20"/>
  <c r="D282" i="20"/>
  <c r="D284" i="20"/>
  <c r="D286" i="20"/>
  <c r="D288" i="20"/>
  <c r="D290" i="20"/>
  <c r="D292" i="20"/>
  <c r="D294" i="20"/>
  <c r="D296" i="20"/>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P310" i="20"/>
  <c r="P374" i="20"/>
  <c r="P327" i="20"/>
  <c r="P335" i="20"/>
  <c r="P332" i="20"/>
  <c r="P304" i="20"/>
  <c r="P401" i="20"/>
  <c r="P397" i="20"/>
  <c r="P394"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P338" i="20"/>
  <c r="P326" i="20"/>
  <c r="P386" i="20"/>
  <c r="P308" i="20"/>
  <c r="P334" i="20"/>
  <c r="P303" i="20"/>
  <c r="P400" i="20"/>
  <c r="D209" i="20"/>
  <c r="D213" i="20"/>
  <c r="D215" i="20"/>
  <c r="D217" i="20"/>
  <c r="D219" i="20"/>
  <c r="D221" i="20"/>
  <c r="D223" i="20"/>
  <c r="D225" i="20"/>
  <c r="D227" i="20"/>
  <c r="D229" i="20"/>
  <c r="D231" i="20"/>
  <c r="D233" i="20"/>
  <c r="D235" i="20"/>
  <c r="D237" i="20"/>
  <c r="D239" i="20"/>
  <c r="D241" i="20"/>
  <c r="D243" i="20"/>
  <c r="D245" i="20"/>
  <c r="D247" i="20"/>
  <c r="D249" i="20"/>
  <c r="D251" i="20"/>
  <c r="D253" i="20"/>
  <c r="D255" i="20"/>
  <c r="D257" i="20"/>
  <c r="D259" i="20"/>
  <c r="D261" i="20"/>
  <c r="D263" i="20"/>
  <c r="D265" i="20"/>
  <c r="D267" i="20"/>
  <c r="D269" i="20"/>
  <c r="D271" i="20"/>
  <c r="D273" i="20"/>
  <c r="D275" i="20"/>
  <c r="D277" i="20"/>
  <c r="D279" i="20"/>
  <c r="D281" i="20"/>
  <c r="D283" i="20"/>
  <c r="D285" i="20"/>
  <c r="D287" i="20"/>
  <c r="D289" i="20"/>
  <c r="D291" i="20"/>
  <c r="D293" i="20"/>
  <c r="D297"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P318" i="20"/>
  <c r="P359" i="20"/>
  <c r="P323" i="20"/>
  <c r="P366" i="20"/>
  <c r="P350" i="20"/>
  <c r="P399"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P328" i="20"/>
  <c r="P339" i="20"/>
  <c r="P382" i="20"/>
  <c r="P385" i="20"/>
  <c r="P398" i="20"/>
  <c r="P395" i="20"/>
  <c r="O291" i="18"/>
  <c r="O287" i="18"/>
  <c r="I287" i="18" s="1"/>
  <c r="O289" i="18"/>
  <c r="I289" i="18" s="1"/>
  <c r="O267" i="18"/>
  <c r="O227" i="18"/>
  <c r="O275" i="18"/>
  <c r="P215" i="18"/>
  <c r="P291" i="18"/>
  <c r="O247" i="18"/>
  <c r="I247" i="18" s="1"/>
  <c r="O247" i="19" s="1"/>
  <c r="P275" i="18"/>
  <c r="O279" i="18"/>
  <c r="I279" i="18" s="1"/>
  <c r="P267" i="18"/>
  <c r="O271" i="18"/>
  <c r="I271" i="18" s="1"/>
  <c r="P283" i="18"/>
  <c r="I283" i="18" s="1"/>
  <c r="O283" i="19" s="1"/>
  <c r="O295" i="18"/>
  <c r="I295" i="18" s="1"/>
  <c r="I296" i="18"/>
  <c r="O296" i="19" s="1"/>
  <c r="O270" i="18"/>
  <c r="I270" i="18" s="1"/>
  <c r="O245" i="18"/>
  <c r="I245" i="18" s="1"/>
  <c r="O269" i="18"/>
  <c r="I269" i="18" s="1"/>
  <c r="O277" i="18"/>
  <c r="I277" i="18" s="1"/>
  <c r="O220" i="18"/>
  <c r="I220" i="18" s="1"/>
  <c r="O274" i="18"/>
  <c r="O290" i="18"/>
  <c r="I290" i="18" s="1"/>
  <c r="I298" i="18"/>
  <c r="O298" i="19" s="1"/>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P247" i="20"/>
  <c r="B10" i="58"/>
  <c r="C10" i="58"/>
  <c r="BM9" i="42"/>
  <c r="BM12" i="42"/>
  <c r="BM14" i="42"/>
  <c r="BM15" i="42"/>
  <c r="BM16" i="42"/>
  <c r="BM17" i="42"/>
  <c r="BM18" i="42"/>
  <c r="BM19" i="42"/>
  <c r="BM20" i="42"/>
  <c r="BM23" i="42"/>
  <c r="BM24" i="42"/>
  <c r="BM26" i="42"/>
  <c r="BM27" i="42"/>
  <c r="BM28" i="42"/>
  <c r="BM29" i="42"/>
  <c r="BM31" i="42"/>
  <c r="BM32" i="42"/>
  <c r="BM33" i="42"/>
  <c r="BM36" i="42"/>
  <c r="BM37" i="42"/>
  <c r="BM38" i="42"/>
  <c r="BM39" i="42"/>
  <c r="BM40" i="42"/>
  <c r="BM41" i="42"/>
  <c r="BM42" i="42"/>
  <c r="BM43" i="42"/>
  <c r="BM44" i="42"/>
  <c r="BM45" i="42"/>
  <c r="BM46" i="42"/>
  <c r="BM47" i="42"/>
  <c r="BM48" i="42"/>
  <c r="BM49" i="42"/>
  <c r="BM50" i="42"/>
  <c r="BM51" i="42"/>
  <c r="BM55" i="42"/>
  <c r="BM56" i="42"/>
  <c r="BM57" i="42"/>
  <c r="BM58" i="42"/>
  <c r="BM61" i="42"/>
  <c r="BM62" i="42"/>
  <c r="BM63" i="42"/>
  <c r="BM64" i="42"/>
  <c r="BM65" i="42"/>
  <c r="BM66" i="42"/>
  <c r="BM70" i="42"/>
  <c r="BM71" i="42"/>
  <c r="BM72" i="42"/>
  <c r="BM75" i="42"/>
  <c r="BM76" i="42"/>
  <c r="BM79" i="42"/>
  <c r="BM82" i="42"/>
  <c r="BM84" i="42"/>
  <c r="BM85" i="42"/>
  <c r="BM90" i="42"/>
  <c r="BM91" i="42"/>
  <c r="BM92" i="42"/>
  <c r="BM93" i="42"/>
  <c r="BM94" i="42"/>
  <c r="BM95" i="42"/>
  <c r="BM96" i="42"/>
  <c r="BM97" i="42"/>
  <c r="BM101" i="42"/>
  <c r="BM102" i="42"/>
  <c r="BM103" i="42"/>
  <c r="BM104" i="42"/>
  <c r="BM105" i="42"/>
  <c r="BM106" i="42"/>
  <c r="BM107" i="42"/>
  <c r="BM108" i="42"/>
  <c r="BM109" i="42"/>
  <c r="BM110" i="42"/>
  <c r="BM111" i="42"/>
  <c r="BM112" i="42"/>
  <c r="BM113" i="42"/>
  <c r="BM114" i="42"/>
  <c r="BM115" i="42"/>
  <c r="BM116" i="42"/>
  <c r="BM117" i="42"/>
  <c r="BM119" i="42"/>
  <c r="BM120" i="42"/>
  <c r="BM123" i="42"/>
  <c r="BM124" i="42"/>
  <c r="BM125" i="42"/>
  <c r="BM126" i="42"/>
  <c r="BM131" i="42"/>
  <c r="BM134" i="42"/>
  <c r="BM135" i="42"/>
  <c r="BM136" i="42"/>
  <c r="BM137" i="42"/>
  <c r="BM138" i="42"/>
  <c r="BM139" i="42"/>
  <c r="BM140" i="42"/>
  <c r="BM141" i="42"/>
  <c r="BM142" i="42"/>
  <c r="BM143" i="42"/>
  <c r="BM144" i="42"/>
  <c r="BM145" i="42"/>
  <c r="BM146" i="42"/>
  <c r="BM147" i="42"/>
  <c r="BM148" i="42"/>
  <c r="BM149" i="42"/>
  <c r="BM150" i="42"/>
  <c r="BM151" i="42"/>
  <c r="BM153" i="42"/>
  <c r="BM154" i="42"/>
  <c r="BM155" i="42"/>
  <c r="BM158" i="42"/>
  <c r="BM159" i="42"/>
  <c r="BM160" i="42"/>
  <c r="BM161" i="42"/>
  <c r="BM162" i="42"/>
  <c r="BM163" i="42"/>
  <c r="BM8" i="42"/>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20"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O398" i="57"/>
  <c r="F398" i="57"/>
  <c r="H398" i="57" s="1"/>
  <c r="C398" i="57"/>
  <c r="O397" i="57"/>
  <c r="F397" i="57"/>
  <c r="H397" i="57" s="1"/>
  <c r="C397" i="57"/>
  <c r="O396" i="57"/>
  <c r="F396" i="57"/>
  <c r="H396" i="57" s="1"/>
  <c r="C396" i="57"/>
  <c r="O395" i="57"/>
  <c r="F395" i="57"/>
  <c r="H395" i="57" s="1"/>
  <c r="C395" i="57"/>
  <c r="O394" i="57"/>
  <c r="F394" i="57"/>
  <c r="H394" i="57" s="1"/>
  <c r="C394" i="57"/>
  <c r="O393" i="57"/>
  <c r="F393" i="57"/>
  <c r="H393" i="57" s="1"/>
  <c r="C393" i="57"/>
  <c r="O392" i="57"/>
  <c r="F392" i="57"/>
  <c r="H392" i="57" s="1"/>
  <c r="C392" i="57"/>
  <c r="O391" i="57"/>
  <c r="F391" i="57"/>
  <c r="H391" i="57" s="1"/>
  <c r="C391" i="57"/>
  <c r="O390" i="57"/>
  <c r="F390" i="57"/>
  <c r="H390" i="57" s="1"/>
  <c r="C390" i="57"/>
  <c r="O389" i="57"/>
  <c r="F389" i="57"/>
  <c r="H389" i="57" s="1"/>
  <c r="C389" i="57"/>
  <c r="O388" i="57"/>
  <c r="F388" i="57"/>
  <c r="H388" i="57" s="1"/>
  <c r="C388" i="57"/>
  <c r="O387" i="57"/>
  <c r="F387" i="57"/>
  <c r="H387" i="57" s="1"/>
  <c r="C387" i="57"/>
  <c r="O386" i="57"/>
  <c r="F386" i="57"/>
  <c r="H386" i="57" s="1"/>
  <c r="C386" i="57"/>
  <c r="O385" i="57"/>
  <c r="F385" i="57"/>
  <c r="H385" i="57" s="1"/>
  <c r="C385" i="57"/>
  <c r="O384" i="57"/>
  <c r="F384" i="57"/>
  <c r="H384" i="57" s="1"/>
  <c r="C384" i="57"/>
  <c r="O383" i="57"/>
  <c r="F383" i="57"/>
  <c r="H383" i="57" s="1"/>
  <c r="C383" i="57"/>
  <c r="O382" i="57"/>
  <c r="F382" i="57"/>
  <c r="H382" i="57" s="1"/>
  <c r="C382" i="57"/>
  <c r="O381" i="57"/>
  <c r="F381" i="57"/>
  <c r="H381" i="57" s="1"/>
  <c r="C381" i="57"/>
  <c r="O380" i="57"/>
  <c r="F380" i="57"/>
  <c r="H380" i="57" s="1"/>
  <c r="C380" i="57"/>
  <c r="O379" i="57"/>
  <c r="F379" i="57"/>
  <c r="H379" i="57" s="1"/>
  <c r="C379" i="57"/>
  <c r="O378" i="57"/>
  <c r="F378" i="57"/>
  <c r="H378" i="57" s="1"/>
  <c r="C378" i="57"/>
  <c r="O377" i="57"/>
  <c r="F377" i="57"/>
  <c r="H377" i="57" s="1"/>
  <c r="C377" i="57"/>
  <c r="O376" i="57"/>
  <c r="F376" i="57"/>
  <c r="H376" i="57" s="1"/>
  <c r="C376" i="57"/>
  <c r="O375" i="57"/>
  <c r="F375" i="57"/>
  <c r="H375" i="57" s="1"/>
  <c r="C375" i="57"/>
  <c r="O374" i="57"/>
  <c r="F374" i="57"/>
  <c r="H374" i="57" s="1"/>
  <c r="C374" i="57"/>
  <c r="O373" i="57"/>
  <c r="F373" i="57"/>
  <c r="H373" i="57" s="1"/>
  <c r="C373" i="57"/>
  <c r="O372" i="57"/>
  <c r="F372" i="57"/>
  <c r="H372" i="57" s="1"/>
  <c r="C372" i="57"/>
  <c r="O371" i="57"/>
  <c r="F371" i="57"/>
  <c r="H371" i="57" s="1"/>
  <c r="C371" i="57"/>
  <c r="O370" i="57"/>
  <c r="F370" i="57"/>
  <c r="H370" i="57" s="1"/>
  <c r="C370" i="57"/>
  <c r="O369" i="57"/>
  <c r="F369" i="57"/>
  <c r="H369" i="57" s="1"/>
  <c r="C369" i="57"/>
  <c r="O368" i="57"/>
  <c r="F368" i="57"/>
  <c r="H368" i="57" s="1"/>
  <c r="C368" i="57"/>
  <c r="O367" i="57"/>
  <c r="F367" i="57"/>
  <c r="H367" i="57" s="1"/>
  <c r="C367" i="57"/>
  <c r="O366" i="57"/>
  <c r="F366" i="57"/>
  <c r="H366" i="57" s="1"/>
  <c r="C366" i="57"/>
  <c r="O365" i="57"/>
  <c r="F365" i="57"/>
  <c r="H365" i="57" s="1"/>
  <c r="C365" i="57"/>
  <c r="O364" i="57"/>
  <c r="F364" i="57"/>
  <c r="H364" i="57" s="1"/>
  <c r="C364" i="57"/>
  <c r="O363" i="57"/>
  <c r="F363" i="57"/>
  <c r="H363" i="57" s="1"/>
  <c r="C363" i="57"/>
  <c r="O362" i="57"/>
  <c r="F362" i="57"/>
  <c r="H362" i="57" s="1"/>
  <c r="C362" i="57"/>
  <c r="O361" i="57"/>
  <c r="F361" i="57"/>
  <c r="H361" i="57" s="1"/>
  <c r="C361" i="57"/>
  <c r="O360" i="57"/>
  <c r="F360" i="57"/>
  <c r="H360" i="57" s="1"/>
  <c r="C360" i="57"/>
  <c r="O359" i="57"/>
  <c r="F359" i="57"/>
  <c r="H359" i="57" s="1"/>
  <c r="C359" i="57"/>
  <c r="O358" i="57"/>
  <c r="F358" i="57"/>
  <c r="H358" i="57" s="1"/>
  <c r="C358" i="57"/>
  <c r="O357" i="57"/>
  <c r="F357" i="57"/>
  <c r="H357" i="57" s="1"/>
  <c r="C357" i="57"/>
  <c r="O356" i="57"/>
  <c r="F356" i="57"/>
  <c r="H356" i="57" s="1"/>
  <c r="C356" i="57"/>
  <c r="O355" i="57"/>
  <c r="F355" i="57"/>
  <c r="H355" i="57" s="1"/>
  <c r="C355" i="57"/>
  <c r="O354" i="57"/>
  <c r="F354" i="57"/>
  <c r="H354" i="57" s="1"/>
  <c r="C354" i="57"/>
  <c r="O353" i="57"/>
  <c r="F353" i="57"/>
  <c r="H353" i="57" s="1"/>
  <c r="O352" i="57"/>
  <c r="F352" i="57"/>
  <c r="H352" i="57" s="1"/>
  <c r="O351" i="57"/>
  <c r="F351" i="57"/>
  <c r="H351" i="57" s="1"/>
  <c r="O350" i="57"/>
  <c r="F350" i="57"/>
  <c r="H350" i="57" s="1"/>
  <c r="O349" i="57"/>
  <c r="F349" i="57"/>
  <c r="H349" i="57" s="1"/>
  <c r="O348" i="57"/>
  <c r="F348" i="57"/>
  <c r="H348" i="57" s="1"/>
  <c r="O347" i="57"/>
  <c r="F347" i="57"/>
  <c r="H347" i="57" s="1"/>
  <c r="O346" i="57"/>
  <c r="F346" i="57"/>
  <c r="H346" i="57" s="1"/>
  <c r="O345" i="57"/>
  <c r="F345" i="57"/>
  <c r="H345" i="57" s="1"/>
  <c r="O344" i="57"/>
  <c r="F344" i="57"/>
  <c r="H344" i="57" s="1"/>
  <c r="O343" i="57"/>
  <c r="F343" i="57"/>
  <c r="H343" i="57" s="1"/>
  <c r="O342" i="57"/>
  <c r="F342" i="57"/>
  <c r="H342" i="57" s="1"/>
  <c r="O341" i="57"/>
  <c r="F341" i="57"/>
  <c r="H341" i="57" s="1"/>
  <c r="O340" i="57"/>
  <c r="F340" i="57"/>
  <c r="H340" i="57" s="1"/>
  <c r="O339" i="57"/>
  <c r="F339" i="57"/>
  <c r="H339" i="57" s="1"/>
  <c r="O338" i="57"/>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D5" i="57"/>
  <c r="C5" i="57"/>
  <c r="E25" i="57" s="1"/>
  <c r="J25" i="57" s="1"/>
  <c r="E197" i="57"/>
  <c r="J197" i="57" s="1"/>
  <c r="E251" i="57"/>
  <c r="J251" i="57" s="1"/>
  <c r="E176" i="57"/>
  <c r="E299" i="57"/>
  <c r="J299" i="57" s="1"/>
  <c r="E235" i="57"/>
  <c r="J235" i="57" s="1"/>
  <c r="E155" i="57"/>
  <c r="J155" i="57" s="1"/>
  <c r="E64" i="57"/>
  <c r="E283" i="57"/>
  <c r="J283" i="57" s="1"/>
  <c r="E219" i="57"/>
  <c r="J219" i="57" s="1"/>
  <c r="E133" i="57"/>
  <c r="E292" i="57"/>
  <c r="J292" i="57" s="1"/>
  <c r="E276" i="57"/>
  <c r="J276" i="57" s="1"/>
  <c r="E260" i="57"/>
  <c r="J260" i="57" s="1"/>
  <c r="E244" i="57"/>
  <c r="J244" i="57" s="1"/>
  <c r="E228" i="57"/>
  <c r="J228" i="57" s="1"/>
  <c r="E209" i="57"/>
  <c r="J209" i="57" s="1"/>
  <c r="E188" i="57"/>
  <c r="J188" i="57" s="1"/>
  <c r="E167" i="57"/>
  <c r="E145" i="57"/>
  <c r="E103" i="57"/>
  <c r="J103" i="57" s="1"/>
  <c r="E81" i="57"/>
  <c r="E49" i="57"/>
  <c r="E275" i="57"/>
  <c r="J275" i="57" s="1"/>
  <c r="E243" i="57"/>
  <c r="J243" i="57" s="1"/>
  <c r="E208" i="57"/>
  <c r="J208" i="57" s="1"/>
  <c r="E165" i="57"/>
  <c r="J165" i="57" s="1"/>
  <c r="E144" i="57"/>
  <c r="E123" i="57"/>
  <c r="E80" i="57"/>
  <c r="J80" i="57" s="1"/>
  <c r="E48" i="57"/>
  <c r="J48" i="57" s="1"/>
  <c r="E300" i="57"/>
  <c r="J300" i="57" s="1"/>
  <c r="E284" i="57"/>
  <c r="J284" i="57" s="1"/>
  <c r="E268" i="57"/>
  <c r="J268" i="57" s="1"/>
  <c r="E252" i="57"/>
  <c r="J252" i="57" s="1"/>
  <c r="E236" i="57"/>
  <c r="J236" i="57" s="1"/>
  <c r="E220" i="57"/>
  <c r="J220" i="57" s="1"/>
  <c r="E199" i="57"/>
  <c r="E177" i="57"/>
  <c r="E156" i="57"/>
  <c r="J156" i="57" s="1"/>
  <c r="E135" i="57"/>
  <c r="E113" i="57"/>
  <c r="E92" i="57"/>
  <c r="J92" i="57" s="1"/>
  <c r="E65" i="57"/>
  <c r="E33" i="57"/>
  <c r="E296" i="57"/>
  <c r="J296" i="57" s="1"/>
  <c r="E288" i="57"/>
  <c r="J288" i="57" s="1"/>
  <c r="E272" i="57"/>
  <c r="J272" i="57" s="1"/>
  <c r="E264" i="57"/>
  <c r="J264" i="57" s="1"/>
  <c r="E256" i="57"/>
  <c r="J256" i="57" s="1"/>
  <c r="E248" i="57"/>
  <c r="J248" i="57" s="1"/>
  <c r="E240" i="57"/>
  <c r="J240" i="57" s="1"/>
  <c r="E232" i="57"/>
  <c r="J232" i="57" s="1"/>
  <c r="E224" i="57"/>
  <c r="J224" i="57" s="1"/>
  <c r="E215" i="57"/>
  <c r="J215" i="57" s="1"/>
  <c r="E204" i="57"/>
  <c r="J204" i="57" s="1"/>
  <c r="E193" i="57"/>
  <c r="J193" i="57" s="1"/>
  <c r="E183" i="57"/>
  <c r="E172" i="57"/>
  <c r="E161" i="57"/>
  <c r="E151" i="57"/>
  <c r="J151" i="57" s="1"/>
  <c r="E140" i="57"/>
  <c r="E129" i="57"/>
  <c r="J129" i="57" s="1"/>
  <c r="E119" i="57"/>
  <c r="E108" i="57"/>
  <c r="J108" i="57" s="1"/>
  <c r="E97" i="57"/>
  <c r="E87" i="57"/>
  <c r="J87" i="57" s="1"/>
  <c r="E73" i="57"/>
  <c r="E57" i="57"/>
  <c r="E41" i="57"/>
  <c r="E22" i="57"/>
  <c r="J22" i="57" s="1"/>
  <c r="E26" i="57"/>
  <c r="E30" i="57"/>
  <c r="J30" i="57" s="1"/>
  <c r="E34" i="57"/>
  <c r="E38" i="57"/>
  <c r="J38" i="57" s="1"/>
  <c r="E42" i="57"/>
  <c r="E46" i="57"/>
  <c r="J46" i="57" s="1"/>
  <c r="E50" i="57"/>
  <c r="E54" i="57"/>
  <c r="J54" i="57" s="1"/>
  <c r="E58" i="57"/>
  <c r="E62" i="57"/>
  <c r="J62" i="57" s="1"/>
  <c r="E66" i="57"/>
  <c r="E70" i="57"/>
  <c r="J70" i="57" s="1"/>
  <c r="E74" i="57"/>
  <c r="E78" i="57"/>
  <c r="J78" i="57" s="1"/>
  <c r="E82" i="57"/>
  <c r="E86" i="57"/>
  <c r="J86" i="57" s="1"/>
  <c r="E90" i="57"/>
  <c r="E94" i="57"/>
  <c r="J94" i="57" s="1"/>
  <c r="E98" i="57"/>
  <c r="E102" i="57"/>
  <c r="E106" i="57"/>
  <c r="E110" i="57"/>
  <c r="J110" i="57" s="1"/>
  <c r="E114" i="57"/>
  <c r="E118" i="57"/>
  <c r="J118" i="57" s="1"/>
  <c r="E122" i="57"/>
  <c r="E126" i="57"/>
  <c r="J126" i="57" s="1"/>
  <c r="E130" i="57"/>
  <c r="E134" i="57"/>
  <c r="J134" i="57" s="1"/>
  <c r="E138" i="57"/>
  <c r="E142" i="57"/>
  <c r="J142" i="57" s="1"/>
  <c r="E146" i="57"/>
  <c r="E150" i="57"/>
  <c r="E154" i="57"/>
  <c r="E158" i="57"/>
  <c r="J158" i="57" s="1"/>
  <c r="E162" i="57"/>
  <c r="E166" i="57"/>
  <c r="J166" i="57" s="1"/>
  <c r="E170" i="57"/>
  <c r="E174" i="57"/>
  <c r="J174" i="57" s="1"/>
  <c r="E178" i="57"/>
  <c r="E182" i="57"/>
  <c r="J182" i="57" s="1"/>
  <c r="E186" i="57"/>
  <c r="E190" i="57"/>
  <c r="J190" i="57" s="1"/>
  <c r="E194" i="57"/>
  <c r="E198" i="57"/>
  <c r="E202" i="57"/>
  <c r="J202" i="57"/>
  <c r="E206" i="57"/>
  <c r="J206" i="57"/>
  <c r="E210" i="57"/>
  <c r="J210" i="57"/>
  <c r="E214" i="57"/>
  <c r="J214" i="57"/>
  <c r="E218" i="57"/>
  <c r="J218" i="57"/>
  <c r="E23" i="57"/>
  <c r="E27" i="57"/>
  <c r="J27" i="57" s="1"/>
  <c r="E31" i="57"/>
  <c r="E35" i="57"/>
  <c r="E39" i="57"/>
  <c r="E43" i="57"/>
  <c r="E47" i="57"/>
  <c r="E51" i="57"/>
  <c r="E55" i="57"/>
  <c r="E59" i="57"/>
  <c r="J59" i="57" s="1"/>
  <c r="E63" i="57"/>
  <c r="E67" i="57"/>
  <c r="E71" i="57"/>
  <c r="E75" i="57"/>
  <c r="J75" i="57" s="1"/>
  <c r="E79" i="57"/>
  <c r="E28" i="57"/>
  <c r="J28" i="57" s="1"/>
  <c r="E36" i="57"/>
  <c r="E44" i="57"/>
  <c r="J44" i="57" s="1"/>
  <c r="E52" i="57"/>
  <c r="E60" i="57"/>
  <c r="J60" i="57" s="1"/>
  <c r="E68" i="57"/>
  <c r="E76" i="57"/>
  <c r="E83" i="57"/>
  <c r="E88" i="57"/>
  <c r="J88" i="57" s="1"/>
  <c r="E93" i="57"/>
  <c r="E99" i="57"/>
  <c r="J99" i="57" s="1"/>
  <c r="E104" i="57"/>
  <c r="E109" i="57"/>
  <c r="J109" i="57" s="1"/>
  <c r="E115" i="57"/>
  <c r="E120" i="57"/>
  <c r="J120" i="57" s="1"/>
  <c r="E125" i="57"/>
  <c r="E131" i="57"/>
  <c r="J131" i="57" s="1"/>
  <c r="E136" i="57"/>
  <c r="E141" i="57"/>
  <c r="J141" i="57" s="1"/>
  <c r="E147" i="57"/>
  <c r="E152" i="57"/>
  <c r="J152" i="57" s="1"/>
  <c r="E157" i="57"/>
  <c r="E163" i="57"/>
  <c r="E168" i="57"/>
  <c r="E173" i="57"/>
  <c r="J173" i="57" s="1"/>
  <c r="E179" i="57"/>
  <c r="E184" i="57"/>
  <c r="J184" i="57" s="1"/>
  <c r="E189" i="57"/>
  <c r="E195" i="57"/>
  <c r="J195" i="57" s="1"/>
  <c r="E200" i="57"/>
  <c r="J200" i="57"/>
  <c r="E205" i="57"/>
  <c r="J205" i="57"/>
  <c r="E211" i="57"/>
  <c r="J211" i="57"/>
  <c r="E216" i="57"/>
  <c r="J216" i="57"/>
  <c r="E221" i="57"/>
  <c r="J221" i="57"/>
  <c r="E225" i="57"/>
  <c r="J225" i="57"/>
  <c r="E229" i="57"/>
  <c r="J229" i="57"/>
  <c r="E233" i="57"/>
  <c r="J233" i="57"/>
  <c r="E237" i="57"/>
  <c r="J237" i="57"/>
  <c r="E241" i="57"/>
  <c r="J241" i="57"/>
  <c r="E245" i="57"/>
  <c r="J245" i="57"/>
  <c r="E249" i="57"/>
  <c r="J249" i="57"/>
  <c r="E253" i="57"/>
  <c r="J253" i="57"/>
  <c r="E257" i="57"/>
  <c r="J257" i="57"/>
  <c r="E261" i="57"/>
  <c r="J261" i="57"/>
  <c r="E265" i="57"/>
  <c r="J265" i="57"/>
  <c r="E269" i="57"/>
  <c r="J269" i="57"/>
  <c r="E273" i="57"/>
  <c r="J273" i="57"/>
  <c r="E277" i="57"/>
  <c r="J277" i="57"/>
  <c r="E281" i="57"/>
  <c r="J281" i="57"/>
  <c r="E285" i="57"/>
  <c r="J285" i="57"/>
  <c r="E289" i="57"/>
  <c r="J289" i="57"/>
  <c r="E293" i="57"/>
  <c r="J293" i="57"/>
  <c r="E297" i="57"/>
  <c r="J297" i="57"/>
  <c r="E20" i="57"/>
  <c r="E21" i="57"/>
  <c r="J21" i="57" s="1"/>
  <c r="E29" i="57"/>
  <c r="E37" i="57"/>
  <c r="E45" i="57"/>
  <c r="E53" i="57"/>
  <c r="J53" i="57" s="1"/>
  <c r="E61" i="57"/>
  <c r="E69" i="57"/>
  <c r="E77" i="57"/>
  <c r="E84" i="57"/>
  <c r="J84" i="57" s="1"/>
  <c r="E89" i="57"/>
  <c r="E95" i="57"/>
  <c r="J95" i="57" s="1"/>
  <c r="E100" i="57"/>
  <c r="E105" i="57"/>
  <c r="J105" i="57" s="1"/>
  <c r="E111" i="57"/>
  <c r="E116" i="57"/>
  <c r="J116" i="57" s="1"/>
  <c r="E121" i="57"/>
  <c r="E127" i="57"/>
  <c r="J127" i="57" s="1"/>
  <c r="E132" i="57"/>
  <c r="E137" i="57"/>
  <c r="J137" i="57" s="1"/>
  <c r="E143" i="57"/>
  <c r="E148" i="57"/>
  <c r="E153" i="57"/>
  <c r="E159" i="57"/>
  <c r="J159" i="57" s="1"/>
  <c r="E164" i="57"/>
  <c r="E169" i="57"/>
  <c r="J169" i="57" s="1"/>
  <c r="E175" i="57"/>
  <c r="E180" i="57"/>
  <c r="J180" i="57" s="1"/>
  <c r="E185" i="57"/>
  <c r="E191" i="57"/>
  <c r="E196" i="57"/>
  <c r="E201" i="57"/>
  <c r="J201" i="57" s="1"/>
  <c r="E207" i="57"/>
  <c r="J207" i="57" s="1"/>
  <c r="E212" i="57"/>
  <c r="J212" i="57" s="1"/>
  <c r="E217" i="57"/>
  <c r="J217" i="57" s="1"/>
  <c r="E222" i="57"/>
  <c r="J222" i="57" s="1"/>
  <c r="E226" i="57"/>
  <c r="J226" i="57" s="1"/>
  <c r="E230" i="57"/>
  <c r="J230" i="57" s="1"/>
  <c r="E234" i="57"/>
  <c r="J234" i="57" s="1"/>
  <c r="E238" i="57"/>
  <c r="J238" i="57" s="1"/>
  <c r="E242" i="57"/>
  <c r="J242" i="57" s="1"/>
  <c r="E246" i="57"/>
  <c r="J246" i="57" s="1"/>
  <c r="E250" i="57"/>
  <c r="J250" i="57" s="1"/>
  <c r="E254" i="57"/>
  <c r="J254" i="57" s="1"/>
  <c r="E258" i="57"/>
  <c r="J258" i="57" s="1"/>
  <c r="E262" i="57"/>
  <c r="J262" i="57" s="1"/>
  <c r="E266" i="57"/>
  <c r="J266" i="57" s="1"/>
  <c r="E270" i="57"/>
  <c r="J270" i="57" s="1"/>
  <c r="E274" i="57"/>
  <c r="J274" i="57" s="1"/>
  <c r="E278" i="57"/>
  <c r="J278" i="57" s="1"/>
  <c r="E282" i="57"/>
  <c r="J282" i="57" s="1"/>
  <c r="E286" i="57"/>
  <c r="J286" i="57" s="1"/>
  <c r="E290" i="57"/>
  <c r="J290" i="57" s="1"/>
  <c r="E294" i="57"/>
  <c r="J294" i="57" s="1"/>
  <c r="E298" i="57"/>
  <c r="J298" i="57" s="1"/>
  <c r="E280" i="57"/>
  <c r="J280" i="57" s="1"/>
  <c r="E295" i="57"/>
  <c r="J295" i="57" s="1"/>
  <c r="E287" i="57"/>
  <c r="J287" i="57" s="1"/>
  <c r="E279" i="57"/>
  <c r="J279" i="57" s="1"/>
  <c r="E271" i="57"/>
  <c r="J271" i="57" s="1"/>
  <c r="E263" i="57"/>
  <c r="J263" i="57" s="1"/>
  <c r="E255" i="57"/>
  <c r="J255" i="57" s="1"/>
  <c r="E247" i="57"/>
  <c r="J247" i="57" s="1"/>
  <c r="E239" i="57"/>
  <c r="J239" i="57" s="1"/>
  <c r="E231" i="57"/>
  <c r="J231" i="57" s="1"/>
  <c r="E223" i="57"/>
  <c r="J223" i="57" s="1"/>
  <c r="E213" i="57"/>
  <c r="J213" i="57" s="1"/>
  <c r="E203" i="57"/>
  <c r="J203" i="57" s="1"/>
  <c r="E192" i="57"/>
  <c r="E181" i="57"/>
  <c r="J181" i="57" s="1"/>
  <c r="E171" i="57"/>
  <c r="J171" i="57" s="1"/>
  <c r="E160" i="57"/>
  <c r="E149" i="57"/>
  <c r="E139" i="57"/>
  <c r="J139" i="57" s="1"/>
  <c r="E128" i="57"/>
  <c r="J128" i="57" s="1"/>
  <c r="E117" i="57"/>
  <c r="E107" i="57"/>
  <c r="E96" i="57"/>
  <c r="J96" i="57" s="1"/>
  <c r="E85" i="57"/>
  <c r="J85" i="57" s="1"/>
  <c r="E72" i="57"/>
  <c r="E56" i="57"/>
  <c r="E40" i="57"/>
  <c r="J40" i="57" s="1"/>
  <c r="E24" i="57"/>
  <c r="J24" i="57" s="1"/>
  <c r="E397" i="57"/>
  <c r="J397" i="57" s="1"/>
  <c r="E393" i="57"/>
  <c r="J393" i="57" s="1"/>
  <c r="E389" i="57"/>
  <c r="J389" i="57" s="1"/>
  <c r="E385" i="57"/>
  <c r="J385" i="57" s="1"/>
  <c r="E381" i="57"/>
  <c r="J381" i="57" s="1"/>
  <c r="E377" i="57"/>
  <c r="J377" i="57" s="1"/>
  <c r="E373" i="57"/>
  <c r="J373" i="57" s="1"/>
  <c r="E369" i="57"/>
  <c r="J369" i="57" s="1"/>
  <c r="E365" i="57"/>
  <c r="J365" i="57" s="1"/>
  <c r="E361" i="57"/>
  <c r="J361" i="57" s="1"/>
  <c r="E357" i="57"/>
  <c r="J357" i="57" s="1"/>
  <c r="E353" i="57"/>
  <c r="J353" i="57" s="1"/>
  <c r="E349" i="57"/>
  <c r="J349" i="57" s="1"/>
  <c r="E345" i="57"/>
  <c r="J345" i="57" s="1"/>
  <c r="E341" i="57"/>
  <c r="J341" i="57" s="1"/>
  <c r="E337" i="57"/>
  <c r="J337" i="57" s="1"/>
  <c r="E333" i="57"/>
  <c r="J333" i="57" s="1"/>
  <c r="E329" i="57"/>
  <c r="J329" i="57" s="1"/>
  <c r="E325" i="57"/>
  <c r="J325" i="57" s="1"/>
  <c r="E321" i="57"/>
  <c r="J321" i="57" s="1"/>
  <c r="E317" i="57"/>
  <c r="J317" i="57" s="1"/>
  <c r="E313" i="57"/>
  <c r="J313" i="57" s="1"/>
  <c r="E309" i="57"/>
  <c r="J309" i="57" s="1"/>
  <c r="E305" i="57"/>
  <c r="J305" i="57" s="1"/>
  <c r="E301" i="57"/>
  <c r="J301" i="57" s="1"/>
  <c r="E398" i="57"/>
  <c r="J398" i="57" s="1"/>
  <c r="E394" i="57"/>
  <c r="J394" i="57" s="1"/>
  <c r="E390" i="57"/>
  <c r="J390" i="57" s="1"/>
  <c r="E386" i="57"/>
  <c r="J386" i="57" s="1"/>
  <c r="E382" i="57"/>
  <c r="J382" i="57" s="1"/>
  <c r="E378" i="57"/>
  <c r="J378" i="57" s="1"/>
  <c r="E374" i="57"/>
  <c r="J374" i="57" s="1"/>
  <c r="E370" i="57"/>
  <c r="J370" i="57" s="1"/>
  <c r="E366" i="57"/>
  <c r="J366" i="57" s="1"/>
  <c r="E362" i="57"/>
  <c r="J362" i="57" s="1"/>
  <c r="E358" i="57"/>
  <c r="J358" i="57" s="1"/>
  <c r="E354" i="57"/>
  <c r="J354" i="57" s="1"/>
  <c r="E350" i="57"/>
  <c r="J350" i="57" s="1"/>
  <c r="E346" i="57"/>
  <c r="J346" i="57" s="1"/>
  <c r="E342" i="57"/>
  <c r="J342" i="57" s="1"/>
  <c r="E338" i="57"/>
  <c r="J338" i="57" s="1"/>
  <c r="E334" i="57"/>
  <c r="J334" i="57" s="1"/>
  <c r="E330" i="57"/>
  <c r="J330" i="57" s="1"/>
  <c r="E326" i="57"/>
  <c r="J326" i="57" s="1"/>
  <c r="E322" i="57"/>
  <c r="J322" i="57" s="1"/>
  <c r="E318" i="57"/>
  <c r="J318" i="57" s="1"/>
  <c r="E314" i="57"/>
  <c r="J314" i="57" s="1"/>
  <c r="E310" i="57"/>
  <c r="J310" i="57" s="1"/>
  <c r="E306" i="57"/>
  <c r="J306" i="57" s="1"/>
  <c r="E302" i="57"/>
  <c r="J302" i="57" s="1"/>
  <c r="E395" i="57"/>
  <c r="J395" i="57" s="1"/>
  <c r="E387" i="57"/>
  <c r="J387" i="57" s="1"/>
  <c r="E379" i="57"/>
  <c r="J379" i="57" s="1"/>
  <c r="E371" i="57"/>
  <c r="J371" i="57" s="1"/>
  <c r="E363" i="57"/>
  <c r="J363" i="57" s="1"/>
  <c r="E355" i="57"/>
  <c r="J355" i="57" s="1"/>
  <c r="E347" i="57"/>
  <c r="J347" i="57" s="1"/>
  <c r="E339" i="57"/>
  <c r="J339" i="57" s="1"/>
  <c r="E331" i="57"/>
  <c r="J331" i="57" s="1"/>
  <c r="E323" i="57"/>
  <c r="J323" i="57" s="1"/>
  <c r="E315" i="57"/>
  <c r="J315" i="57" s="1"/>
  <c r="E307" i="57"/>
  <c r="J307" i="57" s="1"/>
  <c r="E396" i="57"/>
  <c r="J396" i="57" s="1"/>
  <c r="E388" i="57"/>
  <c r="J388" i="57" s="1"/>
  <c r="E380" i="57"/>
  <c r="J380" i="57" s="1"/>
  <c r="E372" i="57"/>
  <c r="J372" i="57" s="1"/>
  <c r="E364" i="57"/>
  <c r="J364" i="57" s="1"/>
  <c r="E356" i="57"/>
  <c r="J356" i="57" s="1"/>
  <c r="E348" i="57"/>
  <c r="J348" i="57" s="1"/>
  <c r="E340" i="57"/>
  <c r="J340" i="57" s="1"/>
  <c r="E332" i="57"/>
  <c r="J332" i="57" s="1"/>
  <c r="E324" i="57"/>
  <c r="J324" i="57" s="1"/>
  <c r="E316" i="57"/>
  <c r="J316" i="57" s="1"/>
  <c r="E308" i="57"/>
  <c r="J308" i="57" s="1"/>
  <c r="E391" i="57"/>
  <c r="J391" i="57" s="1"/>
  <c r="E383" i="57"/>
  <c r="J383" i="57" s="1"/>
  <c r="E375" i="57"/>
  <c r="J375" i="57" s="1"/>
  <c r="E367" i="57"/>
  <c r="J367" i="57" s="1"/>
  <c r="E359" i="57"/>
  <c r="J359" i="57" s="1"/>
  <c r="E351" i="57"/>
  <c r="J351" i="57" s="1"/>
  <c r="E343" i="57"/>
  <c r="J343" i="57" s="1"/>
  <c r="E335" i="57"/>
  <c r="J335" i="57" s="1"/>
  <c r="E327" i="57"/>
  <c r="J327" i="57" s="1"/>
  <c r="E319" i="57"/>
  <c r="J319" i="57" s="1"/>
  <c r="E311" i="57"/>
  <c r="J311" i="57" s="1"/>
  <c r="E303" i="57"/>
  <c r="J303" i="57" s="1"/>
  <c r="E376" i="57"/>
  <c r="J376" i="57" s="1"/>
  <c r="E344" i="57"/>
  <c r="J344" i="57" s="1"/>
  <c r="E312" i="57"/>
  <c r="J312" i="57" s="1"/>
  <c r="E368" i="57"/>
  <c r="J368" i="57" s="1"/>
  <c r="E336" i="57"/>
  <c r="J336" i="57" s="1"/>
  <c r="E304" i="57"/>
  <c r="J304" i="57" s="1"/>
  <c r="E352" i="57"/>
  <c r="J352" i="57" s="1"/>
  <c r="E320" i="57"/>
  <c r="J320" i="57" s="1"/>
  <c r="E392" i="57"/>
  <c r="J392" i="57" s="1"/>
  <c r="E360" i="57"/>
  <c r="J360" i="57" s="1"/>
  <c r="E328" i="57"/>
  <c r="J328" i="57" s="1"/>
  <c r="E384" i="57"/>
  <c r="J384" i="57" s="1"/>
  <c r="BM127" i="42"/>
  <c r="BM130" i="42"/>
  <c r="BM129" i="42"/>
  <c r="BM128" i="42"/>
  <c r="B10" i="19"/>
  <c r="B7" i="20"/>
  <c r="H26" i="20"/>
  <c r="H146" i="20"/>
  <c r="H173" i="20"/>
  <c r="H53" i="20"/>
  <c r="H163" i="20"/>
  <c r="BM54" i="42"/>
  <c r="BM53" i="42"/>
  <c r="BM52" i="42"/>
  <c r="H17" i="58"/>
  <c r="B8" i="58"/>
  <c r="C7" i="58"/>
  <c r="BM73" i="42"/>
  <c r="BM98" i="42"/>
  <c r="BM11" i="42"/>
  <c r="BM22" i="42"/>
  <c r="BM88" i="42"/>
  <c r="BM67" i="42"/>
  <c r="BM100" i="42"/>
  <c r="BM83" i="42"/>
  <c r="BM13" i="42"/>
  <c r="BM68" i="42"/>
  <c r="BM77" i="42"/>
  <c r="BM99" i="42"/>
  <c r="BM86" i="42"/>
  <c r="BM152" i="42"/>
  <c r="BM25" i="42"/>
  <c r="BM156" i="42"/>
  <c r="BM60" i="42"/>
  <c r="BM121" i="42"/>
  <c r="BM132" i="42"/>
  <c r="BM80" i="42"/>
  <c r="BM34" i="42"/>
  <c r="BM74" i="42"/>
  <c r="BM122" i="42"/>
  <c r="BM133" i="42"/>
  <c r="BM81" i="42"/>
  <c r="BM89" i="42"/>
  <c r="BM35" i="42"/>
  <c r="BM59" i="42"/>
  <c r="BM69" i="42"/>
  <c r="BM78" i="42"/>
  <c r="BM118" i="42"/>
  <c r="BM10" i="42"/>
  <c r="BM87" i="42"/>
  <c r="BM21" i="42"/>
  <c r="BM30" i="42"/>
  <c r="BM157" i="42"/>
  <c r="B7" i="19"/>
  <c r="B11" i="19"/>
  <c r="AH202" i="54"/>
  <c r="AH201" i="54"/>
  <c r="AH200" i="54"/>
  <c r="N199" i="54"/>
  <c r="J199" i="54"/>
  <c r="C199" i="57" s="1"/>
  <c r="E199" i="54"/>
  <c r="P199" i="54" s="1"/>
  <c r="D199" i="54"/>
  <c r="N198" i="54"/>
  <c r="J198" i="54"/>
  <c r="C198" i="57" s="1"/>
  <c r="E198" i="54"/>
  <c r="P198" i="54" s="1"/>
  <c r="D198" i="54"/>
  <c r="N197" i="54"/>
  <c r="J197" i="54"/>
  <c r="C197" i="57" s="1"/>
  <c r="E197" i="54"/>
  <c r="P197" i="54" s="1"/>
  <c r="D197" i="54"/>
  <c r="N196" i="54"/>
  <c r="J196" i="54"/>
  <c r="C196" i="57" s="1"/>
  <c r="E196" i="54"/>
  <c r="P196" i="54" s="1"/>
  <c r="D196" i="54"/>
  <c r="N195" i="54"/>
  <c r="J195" i="54"/>
  <c r="C195" i="57" s="1"/>
  <c r="E195" i="54"/>
  <c r="D195" i="54"/>
  <c r="N194" i="54"/>
  <c r="J194" i="54"/>
  <c r="C194" i="57" s="1"/>
  <c r="E194" i="54"/>
  <c r="P194" i="54" s="1"/>
  <c r="D194" i="54"/>
  <c r="N193" i="54"/>
  <c r="J193" i="54"/>
  <c r="C193" i="57" s="1"/>
  <c r="E193" i="54"/>
  <c r="P193" i="54" s="1"/>
  <c r="D193" i="54"/>
  <c r="N192" i="54"/>
  <c r="J192" i="54"/>
  <c r="C192" i="57" s="1"/>
  <c r="E192" i="54"/>
  <c r="P192" i="54" s="1"/>
  <c r="D192" i="54"/>
  <c r="N191" i="54"/>
  <c r="J191" i="54"/>
  <c r="C191" i="57" s="1"/>
  <c r="E191" i="54"/>
  <c r="P191" i="54" s="1"/>
  <c r="D191" i="54"/>
  <c r="N190" i="54"/>
  <c r="J190" i="54"/>
  <c r="C190" i="57" s="1"/>
  <c r="E190" i="54"/>
  <c r="P190" i="54" s="1"/>
  <c r="D190" i="54"/>
  <c r="N189" i="54"/>
  <c r="J189" i="54"/>
  <c r="C189" i="57" s="1"/>
  <c r="E189" i="54"/>
  <c r="P189" i="54" s="1"/>
  <c r="D189" i="54"/>
  <c r="N188" i="54"/>
  <c r="J188" i="54"/>
  <c r="C188" i="57" s="1"/>
  <c r="E188" i="54"/>
  <c r="P188" i="54" s="1"/>
  <c r="D188" i="54"/>
  <c r="N187" i="54"/>
  <c r="J187" i="54"/>
  <c r="C187" i="57" s="1"/>
  <c r="E187" i="54"/>
  <c r="P187" i="54" s="1"/>
  <c r="D187" i="54"/>
  <c r="N186" i="54"/>
  <c r="J186" i="54"/>
  <c r="C186" i="57" s="1"/>
  <c r="E186" i="54"/>
  <c r="P186" i="54" s="1"/>
  <c r="D186" i="54"/>
  <c r="N185" i="54"/>
  <c r="J185" i="54"/>
  <c r="C185" i="57" s="1"/>
  <c r="E185" i="54"/>
  <c r="P185" i="54" s="1"/>
  <c r="D185" i="54"/>
  <c r="N184" i="54"/>
  <c r="J184" i="54"/>
  <c r="C184" i="57" s="1"/>
  <c r="E184" i="54"/>
  <c r="P184" i="54" s="1"/>
  <c r="D184" i="54"/>
  <c r="N183" i="54"/>
  <c r="J183" i="54"/>
  <c r="C183" i="57" s="1"/>
  <c r="E183" i="54"/>
  <c r="P183" i="54" s="1"/>
  <c r="D183" i="54"/>
  <c r="N182" i="54"/>
  <c r="J182" i="54"/>
  <c r="C182" i="57" s="1"/>
  <c r="E182" i="54"/>
  <c r="P182" i="54" s="1"/>
  <c r="D182" i="54"/>
  <c r="N181" i="54"/>
  <c r="J181" i="54"/>
  <c r="C181" i="57" s="1"/>
  <c r="E181" i="54"/>
  <c r="D181" i="54"/>
  <c r="N180" i="54"/>
  <c r="J180" i="54"/>
  <c r="C180" i="57" s="1"/>
  <c r="E180" i="54"/>
  <c r="P180" i="54" s="1"/>
  <c r="D180" i="54"/>
  <c r="N179" i="54"/>
  <c r="J179" i="54"/>
  <c r="C179" i="57" s="1"/>
  <c r="E179" i="54"/>
  <c r="D179" i="54"/>
  <c r="N178" i="54"/>
  <c r="J178" i="54"/>
  <c r="C178" i="57" s="1"/>
  <c r="E178" i="54"/>
  <c r="P178" i="54" s="1"/>
  <c r="D178" i="54"/>
  <c r="N177" i="54"/>
  <c r="J177" i="54"/>
  <c r="C177" i="57" s="1"/>
  <c r="E177" i="54"/>
  <c r="P177" i="54" s="1"/>
  <c r="D177" i="54"/>
  <c r="N176" i="54"/>
  <c r="J176" i="54"/>
  <c r="C176" i="57" s="1"/>
  <c r="E176" i="54"/>
  <c r="P176" i="54" s="1"/>
  <c r="D176" i="54"/>
  <c r="N175" i="54"/>
  <c r="J175" i="54"/>
  <c r="C175" i="57" s="1"/>
  <c r="E175" i="54"/>
  <c r="P175" i="54" s="1"/>
  <c r="D175" i="54"/>
  <c r="N174" i="54"/>
  <c r="J174" i="54"/>
  <c r="C174" i="57" s="1"/>
  <c r="E174" i="54"/>
  <c r="D174" i="54"/>
  <c r="N173" i="54"/>
  <c r="J173" i="54"/>
  <c r="C173" i="57" s="1"/>
  <c r="E173" i="54"/>
  <c r="P173" i="54" s="1"/>
  <c r="D173" i="54"/>
  <c r="N172" i="54"/>
  <c r="J172" i="54"/>
  <c r="C172" i="57" s="1"/>
  <c r="E172" i="54"/>
  <c r="P172" i="54" s="1"/>
  <c r="D172" i="54"/>
  <c r="N171" i="54"/>
  <c r="J171" i="54"/>
  <c r="C171" i="57" s="1"/>
  <c r="E171" i="54"/>
  <c r="P171" i="54" s="1"/>
  <c r="D171" i="54"/>
  <c r="N170" i="54"/>
  <c r="J170" i="54"/>
  <c r="C170" i="57" s="1"/>
  <c r="E170" i="54"/>
  <c r="P170" i="54" s="1"/>
  <c r="D170" i="54"/>
  <c r="N169" i="54"/>
  <c r="J169" i="54"/>
  <c r="C169" i="57" s="1"/>
  <c r="E169" i="54"/>
  <c r="P169" i="54" s="1"/>
  <c r="D169" i="54"/>
  <c r="N168" i="54"/>
  <c r="J168" i="54"/>
  <c r="C168" i="57" s="1"/>
  <c r="E168" i="54"/>
  <c r="P168" i="54" s="1"/>
  <c r="D168" i="54"/>
  <c r="N167" i="54"/>
  <c r="J167" i="54"/>
  <c r="C167" i="57" s="1"/>
  <c r="E167" i="54"/>
  <c r="P167" i="54" s="1"/>
  <c r="D167" i="54"/>
  <c r="N166" i="54"/>
  <c r="J166" i="54"/>
  <c r="C166" i="57" s="1"/>
  <c r="E166" i="54"/>
  <c r="P166" i="54" s="1"/>
  <c r="D166" i="54"/>
  <c r="N165" i="54"/>
  <c r="J165" i="54"/>
  <c r="C165" i="57" s="1"/>
  <c r="E165" i="54"/>
  <c r="O165" i="54" s="1"/>
  <c r="D165" i="54"/>
  <c r="N164" i="54"/>
  <c r="J164" i="54"/>
  <c r="C164" i="57" s="1"/>
  <c r="E164" i="54"/>
  <c r="P164" i="54" s="1"/>
  <c r="D164" i="54"/>
  <c r="N163" i="54"/>
  <c r="J163" i="54"/>
  <c r="C163" i="57" s="1"/>
  <c r="E163" i="54"/>
  <c r="O163" i="54" s="1"/>
  <c r="D163" i="54"/>
  <c r="N162" i="54"/>
  <c r="J162" i="54"/>
  <c r="C162" i="57" s="1"/>
  <c r="E162" i="54"/>
  <c r="P162" i="54" s="1"/>
  <c r="D162" i="54"/>
  <c r="N161" i="54"/>
  <c r="J161" i="54"/>
  <c r="C161" i="57" s="1"/>
  <c r="E161" i="54"/>
  <c r="P161" i="54" s="1"/>
  <c r="D161" i="54"/>
  <c r="N160" i="54"/>
  <c r="J160" i="54"/>
  <c r="C160" i="57" s="1"/>
  <c r="E160" i="54"/>
  <c r="P160" i="54" s="1"/>
  <c r="D160" i="54"/>
  <c r="N159" i="54"/>
  <c r="J159" i="54"/>
  <c r="C159" i="57" s="1"/>
  <c r="E159" i="54"/>
  <c r="P159" i="54" s="1"/>
  <c r="D159" i="54"/>
  <c r="N158" i="54"/>
  <c r="J158" i="54"/>
  <c r="C158" i="57" s="1"/>
  <c r="E158" i="54"/>
  <c r="P158" i="54" s="1"/>
  <c r="D158" i="54"/>
  <c r="N157" i="54"/>
  <c r="J157" i="54"/>
  <c r="C157" i="57" s="1"/>
  <c r="E157" i="54"/>
  <c r="P157" i="54" s="1"/>
  <c r="D157" i="54"/>
  <c r="N156" i="54"/>
  <c r="J156" i="54"/>
  <c r="C156" i="57" s="1"/>
  <c r="E156" i="54"/>
  <c r="P156" i="54" s="1"/>
  <c r="D156" i="54"/>
  <c r="N155" i="54"/>
  <c r="J155" i="54"/>
  <c r="C155" i="57" s="1"/>
  <c r="E155" i="54"/>
  <c r="O155" i="54" s="1"/>
  <c r="D155" i="54"/>
  <c r="N154" i="54"/>
  <c r="J154" i="54"/>
  <c r="C154" i="57" s="1"/>
  <c r="E154" i="54"/>
  <c r="P154" i="54" s="1"/>
  <c r="D154" i="54"/>
  <c r="N153" i="54"/>
  <c r="J153" i="54"/>
  <c r="C153" i="57" s="1"/>
  <c r="E153" i="54"/>
  <c r="O153" i="54" s="1"/>
  <c r="D153" i="54"/>
  <c r="N152" i="54"/>
  <c r="J152" i="54"/>
  <c r="C152" i="57" s="1"/>
  <c r="E152" i="54"/>
  <c r="P152" i="54" s="1"/>
  <c r="D152" i="54"/>
  <c r="N151" i="54"/>
  <c r="J151" i="54"/>
  <c r="C151" i="57" s="1"/>
  <c r="E151" i="54"/>
  <c r="O151" i="54" s="1"/>
  <c r="D151" i="54"/>
  <c r="N150" i="54"/>
  <c r="J150" i="54"/>
  <c r="C150" i="57" s="1"/>
  <c r="E150" i="54"/>
  <c r="P150" i="54" s="1"/>
  <c r="D150" i="54"/>
  <c r="N149" i="54"/>
  <c r="J149" i="54"/>
  <c r="C149" i="57" s="1"/>
  <c r="E149" i="54"/>
  <c r="P149" i="54" s="1"/>
  <c r="D149" i="54"/>
  <c r="N148" i="54"/>
  <c r="J148" i="54"/>
  <c r="C148" i="57" s="1"/>
  <c r="E148" i="54"/>
  <c r="P148" i="54" s="1"/>
  <c r="D148" i="54"/>
  <c r="N147" i="54"/>
  <c r="J147" i="54"/>
  <c r="C147" i="57" s="1"/>
  <c r="E147" i="54"/>
  <c r="P147" i="54" s="1"/>
  <c r="D147" i="54"/>
  <c r="N146" i="54"/>
  <c r="J146" i="54"/>
  <c r="C146" i="57" s="1"/>
  <c r="E146" i="54"/>
  <c r="P146" i="54" s="1"/>
  <c r="D146" i="54"/>
  <c r="N145" i="54"/>
  <c r="J145" i="54"/>
  <c r="C145" i="57" s="1"/>
  <c r="E145" i="54"/>
  <c r="P145" i="54" s="1"/>
  <c r="D145" i="54"/>
  <c r="N144" i="54"/>
  <c r="J144" i="54"/>
  <c r="C144" i="57" s="1"/>
  <c r="E144" i="54"/>
  <c r="P144" i="54" s="1"/>
  <c r="D144" i="54"/>
  <c r="N143" i="54"/>
  <c r="J143" i="54"/>
  <c r="C143" i="57" s="1"/>
  <c r="E143" i="54"/>
  <c r="O143" i="54" s="1"/>
  <c r="D143" i="54"/>
  <c r="N142" i="54"/>
  <c r="J142" i="54"/>
  <c r="C142" i="57" s="1"/>
  <c r="E142" i="54"/>
  <c r="P142" i="54" s="1"/>
  <c r="D142" i="54"/>
  <c r="N141" i="54"/>
  <c r="J141" i="54"/>
  <c r="C141" i="57" s="1"/>
  <c r="E141" i="54"/>
  <c r="P141" i="54" s="1"/>
  <c r="D141" i="54"/>
  <c r="N140" i="54"/>
  <c r="J140" i="54"/>
  <c r="C140" i="57" s="1"/>
  <c r="E140" i="54"/>
  <c r="P140" i="54" s="1"/>
  <c r="D140" i="54"/>
  <c r="N139" i="54"/>
  <c r="J139" i="54"/>
  <c r="C139" i="57" s="1"/>
  <c r="E139" i="54"/>
  <c r="P139" i="54" s="1"/>
  <c r="D139" i="54"/>
  <c r="N138" i="54"/>
  <c r="J138" i="54"/>
  <c r="C138" i="57" s="1"/>
  <c r="E138" i="54"/>
  <c r="P138" i="54" s="1"/>
  <c r="D138" i="54"/>
  <c r="N137" i="54"/>
  <c r="J137" i="54"/>
  <c r="C137" i="57" s="1"/>
  <c r="E137" i="54"/>
  <c r="P137" i="54" s="1"/>
  <c r="D137" i="54"/>
  <c r="N136" i="54"/>
  <c r="J136" i="54"/>
  <c r="C136" i="57" s="1"/>
  <c r="E136" i="54"/>
  <c r="P136" i="54" s="1"/>
  <c r="D136" i="54"/>
  <c r="N135" i="54"/>
  <c r="J135" i="54"/>
  <c r="C135" i="57" s="1"/>
  <c r="E135" i="54"/>
  <c r="P135" i="54" s="1"/>
  <c r="D135" i="54"/>
  <c r="N134" i="54"/>
  <c r="J134" i="54"/>
  <c r="C134" i="57" s="1"/>
  <c r="E134" i="54"/>
  <c r="P134" i="54" s="1"/>
  <c r="D134" i="54"/>
  <c r="N133" i="54"/>
  <c r="J133" i="54"/>
  <c r="C133" i="57" s="1"/>
  <c r="E133" i="54"/>
  <c r="P133" i="54" s="1"/>
  <c r="D133" i="54"/>
  <c r="N132" i="54"/>
  <c r="J132" i="54"/>
  <c r="C132" i="57" s="1"/>
  <c r="E132" i="54"/>
  <c r="P132" i="54" s="1"/>
  <c r="D132" i="54"/>
  <c r="N131" i="54"/>
  <c r="J131" i="54"/>
  <c r="C131" i="57" s="1"/>
  <c r="E131" i="54"/>
  <c r="D131" i="54"/>
  <c r="N130" i="54"/>
  <c r="J130" i="54"/>
  <c r="C130" i="57" s="1"/>
  <c r="E130" i="54"/>
  <c r="P130" i="54" s="1"/>
  <c r="D130" i="54"/>
  <c r="N129" i="54"/>
  <c r="J129" i="54"/>
  <c r="C129" i="57" s="1"/>
  <c r="E129" i="54"/>
  <c r="D129" i="54"/>
  <c r="N128" i="54"/>
  <c r="J128" i="54"/>
  <c r="C128" i="57" s="1"/>
  <c r="E128" i="54"/>
  <c r="P128" i="54" s="1"/>
  <c r="D128" i="54"/>
  <c r="N127" i="54"/>
  <c r="J127" i="54"/>
  <c r="C127" i="57" s="1"/>
  <c r="E127" i="54"/>
  <c r="P127" i="54" s="1"/>
  <c r="D127" i="54"/>
  <c r="N126" i="54"/>
  <c r="J126" i="54"/>
  <c r="C126" i="57" s="1"/>
  <c r="E126" i="54"/>
  <c r="P126" i="54" s="1"/>
  <c r="D126" i="54"/>
  <c r="N125" i="54"/>
  <c r="J125" i="54"/>
  <c r="C125" i="57" s="1"/>
  <c r="E125" i="54"/>
  <c r="D125" i="54"/>
  <c r="N124" i="54"/>
  <c r="J124" i="54"/>
  <c r="C124" i="57" s="1"/>
  <c r="E124" i="54"/>
  <c r="P124" i="54" s="1"/>
  <c r="D124" i="54"/>
  <c r="N123" i="54"/>
  <c r="J123" i="54"/>
  <c r="C123" i="57" s="1"/>
  <c r="E123" i="54"/>
  <c r="P123" i="54" s="1"/>
  <c r="D123" i="54"/>
  <c r="N122" i="54"/>
  <c r="J122" i="54"/>
  <c r="C122" i="57" s="1"/>
  <c r="E122" i="54"/>
  <c r="D122" i="54"/>
  <c r="N121" i="54"/>
  <c r="J121" i="54"/>
  <c r="C121" i="57" s="1"/>
  <c r="E121" i="54"/>
  <c r="P121" i="54" s="1"/>
  <c r="D121" i="54"/>
  <c r="N120" i="54"/>
  <c r="J120" i="54"/>
  <c r="C120" i="57" s="1"/>
  <c r="E120" i="54"/>
  <c r="P120" i="54" s="1"/>
  <c r="D120" i="54"/>
  <c r="N119" i="54"/>
  <c r="J119" i="54"/>
  <c r="C119" i="57" s="1"/>
  <c r="E119" i="54"/>
  <c r="D119" i="54"/>
  <c r="N118" i="54"/>
  <c r="J118" i="54"/>
  <c r="C118" i="57" s="1"/>
  <c r="E118" i="54"/>
  <c r="P118" i="54" s="1"/>
  <c r="D118" i="54"/>
  <c r="N117" i="54"/>
  <c r="J117" i="54"/>
  <c r="C117" i="57" s="1"/>
  <c r="E117" i="54"/>
  <c r="P117" i="54" s="1"/>
  <c r="D117" i="54"/>
  <c r="N116" i="54"/>
  <c r="J116" i="54"/>
  <c r="C116" i="57" s="1"/>
  <c r="E116" i="54"/>
  <c r="P116" i="54" s="1"/>
  <c r="D116" i="54"/>
  <c r="N115" i="54"/>
  <c r="J115" i="54"/>
  <c r="C115" i="57" s="1"/>
  <c r="E115" i="54"/>
  <c r="P115" i="54" s="1"/>
  <c r="D115" i="54"/>
  <c r="N114" i="54"/>
  <c r="J114" i="54"/>
  <c r="C114" i="57" s="1"/>
  <c r="E114" i="54"/>
  <c r="O114" i="54" s="1"/>
  <c r="D114" i="54"/>
  <c r="N113" i="54"/>
  <c r="J113" i="54"/>
  <c r="C113" i="57" s="1"/>
  <c r="E113" i="54"/>
  <c r="P113" i="54" s="1"/>
  <c r="D113" i="54"/>
  <c r="N112" i="54"/>
  <c r="J112" i="54"/>
  <c r="C112" i="57" s="1"/>
  <c r="E112" i="54"/>
  <c r="D112" i="54"/>
  <c r="N111" i="54"/>
  <c r="J111" i="54"/>
  <c r="C111" i="57" s="1"/>
  <c r="E111" i="54"/>
  <c r="P111" i="54" s="1"/>
  <c r="D111" i="54"/>
  <c r="N110" i="54"/>
  <c r="J110" i="54"/>
  <c r="C110" i="57" s="1"/>
  <c r="E110" i="54"/>
  <c r="O110" i="54" s="1"/>
  <c r="D110" i="54"/>
  <c r="N109" i="54"/>
  <c r="J109" i="54"/>
  <c r="C109" i="57" s="1"/>
  <c r="E109" i="54"/>
  <c r="P109" i="54" s="1"/>
  <c r="D109" i="54"/>
  <c r="N108" i="54"/>
  <c r="J108" i="54"/>
  <c r="C108" i="57" s="1"/>
  <c r="E108" i="54"/>
  <c r="P108" i="54" s="1"/>
  <c r="D108" i="54"/>
  <c r="N107" i="54"/>
  <c r="J107" i="54"/>
  <c r="C107" i="57" s="1"/>
  <c r="E107" i="54"/>
  <c r="P107" i="54" s="1"/>
  <c r="D107" i="54"/>
  <c r="N106" i="54"/>
  <c r="J106" i="54"/>
  <c r="C106" i="57" s="1"/>
  <c r="E106" i="54"/>
  <c r="P106" i="54" s="1"/>
  <c r="D106" i="54"/>
  <c r="N105" i="54"/>
  <c r="J105" i="54"/>
  <c r="C105" i="57" s="1"/>
  <c r="E105" i="54"/>
  <c r="P105" i="54" s="1"/>
  <c r="D105" i="54"/>
  <c r="N104" i="54"/>
  <c r="J104" i="54"/>
  <c r="C104" i="57" s="1"/>
  <c r="E104" i="54"/>
  <c r="P104" i="54" s="1"/>
  <c r="D104" i="54"/>
  <c r="N103" i="54"/>
  <c r="J103" i="54"/>
  <c r="C103" i="57" s="1"/>
  <c r="E103" i="54"/>
  <c r="P103" i="54" s="1"/>
  <c r="D103" i="54"/>
  <c r="N102" i="54"/>
  <c r="J102" i="54"/>
  <c r="C102" i="57" s="1"/>
  <c r="E102" i="54"/>
  <c r="P102" i="54" s="1"/>
  <c r="D102" i="54"/>
  <c r="N101" i="54"/>
  <c r="J101" i="54"/>
  <c r="C101" i="57" s="1"/>
  <c r="E101" i="54"/>
  <c r="P101" i="54" s="1"/>
  <c r="D101" i="54"/>
  <c r="N100" i="54"/>
  <c r="J100" i="54"/>
  <c r="C100" i="57" s="1"/>
  <c r="E100" i="54"/>
  <c r="P100" i="54" s="1"/>
  <c r="D100" i="54"/>
  <c r="N99" i="54"/>
  <c r="J99" i="54"/>
  <c r="C99" i="57" s="1"/>
  <c r="E99" i="54"/>
  <c r="P99" i="54" s="1"/>
  <c r="D99" i="54"/>
  <c r="N98" i="54"/>
  <c r="J98" i="54"/>
  <c r="C98" i="57" s="1"/>
  <c r="E98" i="54"/>
  <c r="P98" i="54" s="1"/>
  <c r="D98" i="54"/>
  <c r="N97" i="54"/>
  <c r="J97" i="54"/>
  <c r="C97" i="57" s="1"/>
  <c r="E97" i="54"/>
  <c r="P97" i="54" s="1"/>
  <c r="D97" i="54"/>
  <c r="N96" i="54"/>
  <c r="J96" i="54"/>
  <c r="C96" i="57" s="1"/>
  <c r="E96" i="54"/>
  <c r="P96" i="54" s="1"/>
  <c r="D96" i="54"/>
  <c r="N95" i="54"/>
  <c r="J95" i="54"/>
  <c r="C95" i="57" s="1"/>
  <c r="E95" i="54"/>
  <c r="P95" i="54" s="1"/>
  <c r="D95" i="54"/>
  <c r="N94" i="54"/>
  <c r="J94" i="54"/>
  <c r="C94" i="57" s="1"/>
  <c r="E94" i="54"/>
  <c r="P94" i="54" s="1"/>
  <c r="D94" i="54"/>
  <c r="N93" i="54"/>
  <c r="J93" i="54"/>
  <c r="C93" i="57" s="1"/>
  <c r="E93" i="54"/>
  <c r="P93" i="54" s="1"/>
  <c r="D93" i="54"/>
  <c r="N92" i="54"/>
  <c r="J92" i="54"/>
  <c r="C92" i="57" s="1"/>
  <c r="E92" i="54"/>
  <c r="P92" i="54" s="1"/>
  <c r="D92" i="54"/>
  <c r="N91" i="54"/>
  <c r="J91" i="54"/>
  <c r="C91" i="57" s="1"/>
  <c r="E91" i="54"/>
  <c r="P91" i="54" s="1"/>
  <c r="D91" i="54"/>
  <c r="N90" i="54"/>
  <c r="J90" i="54"/>
  <c r="C90" i="57" s="1"/>
  <c r="E90" i="54"/>
  <c r="P90" i="54" s="1"/>
  <c r="D90" i="54"/>
  <c r="N89" i="54"/>
  <c r="J89" i="54"/>
  <c r="C89" i="57" s="1"/>
  <c r="E89" i="54"/>
  <c r="P89" i="54" s="1"/>
  <c r="D89" i="54"/>
  <c r="N88" i="54"/>
  <c r="J88" i="54"/>
  <c r="C88" i="57" s="1"/>
  <c r="E88" i="54"/>
  <c r="P88" i="54" s="1"/>
  <c r="D88" i="54"/>
  <c r="N87" i="54"/>
  <c r="J87" i="54"/>
  <c r="C87" i="57" s="1"/>
  <c r="E87" i="54"/>
  <c r="P87" i="54" s="1"/>
  <c r="D87" i="54"/>
  <c r="N86" i="54"/>
  <c r="J86" i="54"/>
  <c r="C86" i="57" s="1"/>
  <c r="E86" i="54"/>
  <c r="P86" i="54" s="1"/>
  <c r="D86" i="54"/>
  <c r="N85" i="54"/>
  <c r="J85" i="54"/>
  <c r="C85" i="57" s="1"/>
  <c r="E85" i="54"/>
  <c r="P85" i="54" s="1"/>
  <c r="D85" i="54"/>
  <c r="N84" i="54"/>
  <c r="J84" i="54"/>
  <c r="C84" i="57" s="1"/>
  <c r="E84" i="54"/>
  <c r="P84" i="54" s="1"/>
  <c r="D84" i="54"/>
  <c r="N83" i="54"/>
  <c r="J83" i="54"/>
  <c r="C83" i="57" s="1"/>
  <c r="E83" i="54"/>
  <c r="P83" i="54" s="1"/>
  <c r="D83" i="54"/>
  <c r="N82" i="54"/>
  <c r="J82" i="54"/>
  <c r="C82" i="57" s="1"/>
  <c r="E82" i="54"/>
  <c r="P82" i="54" s="1"/>
  <c r="D82" i="54"/>
  <c r="N81" i="54"/>
  <c r="J81" i="54"/>
  <c r="C81" i="57" s="1"/>
  <c r="E81" i="54"/>
  <c r="P81" i="54" s="1"/>
  <c r="D81" i="54"/>
  <c r="N80" i="54"/>
  <c r="J80" i="54"/>
  <c r="C80" i="57" s="1"/>
  <c r="E80" i="54"/>
  <c r="P80" i="54" s="1"/>
  <c r="D80" i="54"/>
  <c r="N79" i="54"/>
  <c r="J79" i="54"/>
  <c r="C79" i="57" s="1"/>
  <c r="E79" i="54"/>
  <c r="P79" i="54" s="1"/>
  <c r="D79" i="54"/>
  <c r="N78" i="54"/>
  <c r="J78" i="54"/>
  <c r="C78" i="57" s="1"/>
  <c r="E78" i="54"/>
  <c r="P78" i="54" s="1"/>
  <c r="D78" i="54"/>
  <c r="N77" i="54"/>
  <c r="J77" i="54"/>
  <c r="C77" i="57" s="1"/>
  <c r="E77" i="54"/>
  <c r="P77" i="54" s="1"/>
  <c r="D77" i="54"/>
  <c r="N76" i="54"/>
  <c r="J76" i="54"/>
  <c r="C76" i="57" s="1"/>
  <c r="E76" i="54"/>
  <c r="P76" i="54" s="1"/>
  <c r="D76" i="54"/>
  <c r="N75" i="54"/>
  <c r="J75" i="54"/>
  <c r="C75" i="57" s="1"/>
  <c r="E75" i="54"/>
  <c r="P75" i="54" s="1"/>
  <c r="D75" i="54"/>
  <c r="N74" i="54"/>
  <c r="J74" i="54"/>
  <c r="C74" i="57" s="1"/>
  <c r="E74" i="54"/>
  <c r="P74" i="54" s="1"/>
  <c r="D74" i="54"/>
  <c r="N73" i="54"/>
  <c r="J73" i="54"/>
  <c r="C73" i="57" s="1"/>
  <c r="E73" i="54"/>
  <c r="P73" i="54" s="1"/>
  <c r="D73" i="54"/>
  <c r="N72" i="54"/>
  <c r="J72" i="54"/>
  <c r="C72" i="57" s="1"/>
  <c r="E72" i="54"/>
  <c r="P72" i="54" s="1"/>
  <c r="D72" i="54"/>
  <c r="N71" i="54"/>
  <c r="J71" i="54"/>
  <c r="C71" i="57" s="1"/>
  <c r="E71" i="54"/>
  <c r="P71" i="54" s="1"/>
  <c r="D71" i="54"/>
  <c r="N70" i="54"/>
  <c r="J70" i="54"/>
  <c r="C70" i="57" s="1"/>
  <c r="E70" i="54"/>
  <c r="P70" i="54" s="1"/>
  <c r="D70" i="54"/>
  <c r="N69" i="54"/>
  <c r="J69" i="54"/>
  <c r="C69" i="57" s="1"/>
  <c r="E69" i="54"/>
  <c r="P69" i="54" s="1"/>
  <c r="D69" i="54"/>
  <c r="N68" i="54"/>
  <c r="J68" i="54"/>
  <c r="C68" i="57" s="1"/>
  <c r="E68" i="54"/>
  <c r="P68" i="54" s="1"/>
  <c r="D68" i="54"/>
  <c r="N67" i="54"/>
  <c r="J67" i="54"/>
  <c r="C67" i="57" s="1"/>
  <c r="E67" i="54"/>
  <c r="P67" i="54" s="1"/>
  <c r="D67" i="54"/>
  <c r="N66" i="54"/>
  <c r="J66" i="54"/>
  <c r="C66" i="57" s="1"/>
  <c r="E66" i="54"/>
  <c r="P66" i="54" s="1"/>
  <c r="D66" i="54"/>
  <c r="N65" i="54"/>
  <c r="J65" i="54"/>
  <c r="C65" i="57" s="1"/>
  <c r="E65" i="54"/>
  <c r="P65" i="54" s="1"/>
  <c r="D65" i="54"/>
  <c r="N64" i="54"/>
  <c r="J64" i="54"/>
  <c r="C64" i="57" s="1"/>
  <c r="E64" i="54"/>
  <c r="P64" i="54" s="1"/>
  <c r="D64" i="54"/>
  <c r="N63" i="54"/>
  <c r="J63" i="54"/>
  <c r="C63" i="57" s="1"/>
  <c r="E63" i="54"/>
  <c r="P63" i="54" s="1"/>
  <c r="D63" i="54"/>
  <c r="N62" i="54"/>
  <c r="J62" i="54"/>
  <c r="C62" i="57" s="1"/>
  <c r="E62" i="54"/>
  <c r="P62" i="54" s="1"/>
  <c r="D62" i="54"/>
  <c r="N61" i="54"/>
  <c r="J61" i="54"/>
  <c r="C61" i="57" s="1"/>
  <c r="E61" i="54"/>
  <c r="P61" i="54" s="1"/>
  <c r="D61" i="54"/>
  <c r="N60" i="54"/>
  <c r="J60" i="54"/>
  <c r="C60" i="57" s="1"/>
  <c r="E60" i="54"/>
  <c r="P60" i="54" s="1"/>
  <c r="D60" i="54"/>
  <c r="N59" i="54"/>
  <c r="J59" i="54"/>
  <c r="C59" i="57" s="1"/>
  <c r="E59" i="54"/>
  <c r="P59" i="54" s="1"/>
  <c r="D59" i="54"/>
  <c r="N58" i="54"/>
  <c r="J58" i="54"/>
  <c r="C58" i="57" s="1"/>
  <c r="E58" i="54"/>
  <c r="P58" i="54" s="1"/>
  <c r="D58" i="54"/>
  <c r="N57" i="54"/>
  <c r="J57" i="54"/>
  <c r="C57" i="57" s="1"/>
  <c r="E57" i="54"/>
  <c r="P57" i="54" s="1"/>
  <c r="D57" i="54"/>
  <c r="N56" i="54"/>
  <c r="J56" i="54"/>
  <c r="C56" i="57" s="1"/>
  <c r="E56" i="54"/>
  <c r="P56" i="54" s="1"/>
  <c r="D56" i="54"/>
  <c r="N55" i="54"/>
  <c r="J55" i="54"/>
  <c r="C55" i="57" s="1"/>
  <c r="E55" i="54"/>
  <c r="P55" i="54" s="1"/>
  <c r="D55" i="54"/>
  <c r="N54" i="54"/>
  <c r="J54" i="54"/>
  <c r="C54" i="57" s="1"/>
  <c r="E54" i="54"/>
  <c r="P54" i="54" s="1"/>
  <c r="D54" i="54"/>
  <c r="N53" i="54"/>
  <c r="J53" i="54"/>
  <c r="C53" i="57" s="1"/>
  <c r="E53" i="54"/>
  <c r="P53" i="54" s="1"/>
  <c r="D53" i="54"/>
  <c r="N52" i="54"/>
  <c r="J52" i="54"/>
  <c r="C52" i="57" s="1"/>
  <c r="E52" i="54"/>
  <c r="P52" i="54" s="1"/>
  <c r="D52" i="54"/>
  <c r="N51" i="54"/>
  <c r="J51" i="54"/>
  <c r="C51" i="57" s="1"/>
  <c r="E51" i="54"/>
  <c r="P51" i="54" s="1"/>
  <c r="D51" i="54"/>
  <c r="N50" i="54"/>
  <c r="J50" i="54"/>
  <c r="C50" i="57" s="1"/>
  <c r="E50" i="54"/>
  <c r="P50" i="54" s="1"/>
  <c r="D50" i="54"/>
  <c r="N49" i="54"/>
  <c r="J49" i="54"/>
  <c r="C49" i="57" s="1"/>
  <c r="E49" i="54"/>
  <c r="P49" i="54" s="1"/>
  <c r="D49" i="54"/>
  <c r="N48" i="54"/>
  <c r="J48" i="54"/>
  <c r="C48" i="57" s="1"/>
  <c r="E48" i="54"/>
  <c r="P48" i="54" s="1"/>
  <c r="D48" i="54"/>
  <c r="N47" i="54"/>
  <c r="J47" i="54"/>
  <c r="C47" i="57" s="1"/>
  <c r="E47" i="54"/>
  <c r="P47" i="54" s="1"/>
  <c r="D47" i="54"/>
  <c r="N46" i="54"/>
  <c r="J46" i="54"/>
  <c r="C46" i="57" s="1"/>
  <c r="E46" i="54"/>
  <c r="P46" i="54" s="1"/>
  <c r="D46" i="54"/>
  <c r="N45" i="54"/>
  <c r="J45" i="54"/>
  <c r="C45" i="57" s="1"/>
  <c r="E45" i="54"/>
  <c r="P45" i="54" s="1"/>
  <c r="D45" i="54"/>
  <c r="N44" i="54"/>
  <c r="J44" i="54"/>
  <c r="C44" i="57" s="1"/>
  <c r="E44" i="54"/>
  <c r="P44" i="54" s="1"/>
  <c r="D44" i="54"/>
  <c r="N43" i="54"/>
  <c r="J43" i="54"/>
  <c r="C43" i="57" s="1"/>
  <c r="E43" i="54"/>
  <c r="P43" i="54" s="1"/>
  <c r="D43" i="54"/>
  <c r="N42" i="54"/>
  <c r="J42" i="54"/>
  <c r="C42" i="57" s="1"/>
  <c r="E42" i="54"/>
  <c r="P42" i="54" s="1"/>
  <c r="D42" i="54"/>
  <c r="N41" i="54"/>
  <c r="J41" i="54"/>
  <c r="C41" i="57" s="1"/>
  <c r="E41" i="54"/>
  <c r="P41" i="54" s="1"/>
  <c r="D41" i="54"/>
  <c r="N40" i="54"/>
  <c r="J40" i="54"/>
  <c r="C40" i="57" s="1"/>
  <c r="E40" i="54"/>
  <c r="P40" i="54" s="1"/>
  <c r="D40" i="54"/>
  <c r="N39" i="54"/>
  <c r="J39" i="54"/>
  <c r="C39" i="57" s="1"/>
  <c r="E39" i="54"/>
  <c r="P39" i="54" s="1"/>
  <c r="D39" i="54"/>
  <c r="N38" i="54"/>
  <c r="J38" i="54"/>
  <c r="C38" i="57" s="1"/>
  <c r="E38" i="54"/>
  <c r="P38" i="54" s="1"/>
  <c r="D38" i="54"/>
  <c r="N37" i="54"/>
  <c r="J37" i="54"/>
  <c r="C37" i="57" s="1"/>
  <c r="E37" i="54"/>
  <c r="P37" i="54" s="1"/>
  <c r="D37" i="54"/>
  <c r="N36" i="54"/>
  <c r="J36" i="54"/>
  <c r="C36" i="57" s="1"/>
  <c r="E36" i="54"/>
  <c r="P36" i="54" s="1"/>
  <c r="D36" i="54"/>
  <c r="N35" i="54"/>
  <c r="J35" i="54"/>
  <c r="C35" i="57" s="1"/>
  <c r="E35" i="54"/>
  <c r="P35" i="54" s="1"/>
  <c r="D35" i="54"/>
  <c r="N34" i="54"/>
  <c r="J34" i="54"/>
  <c r="C34" i="57" s="1"/>
  <c r="E34" i="54"/>
  <c r="P34" i="54" s="1"/>
  <c r="D34" i="54"/>
  <c r="N33" i="54"/>
  <c r="J33" i="54"/>
  <c r="C33" i="57" s="1"/>
  <c r="E33" i="54"/>
  <c r="P33" i="54" s="1"/>
  <c r="D33" i="54"/>
  <c r="N32" i="54"/>
  <c r="J32" i="54"/>
  <c r="C32" i="57" s="1"/>
  <c r="E32" i="54"/>
  <c r="P32" i="54" s="1"/>
  <c r="D32" i="54"/>
  <c r="N31" i="54"/>
  <c r="J31" i="54"/>
  <c r="C31" i="57" s="1"/>
  <c r="E31" i="54"/>
  <c r="P31" i="54" s="1"/>
  <c r="D31" i="54"/>
  <c r="N30" i="54"/>
  <c r="J30" i="54"/>
  <c r="C30" i="57" s="1"/>
  <c r="E30" i="54"/>
  <c r="P30" i="54" s="1"/>
  <c r="D30" i="54"/>
  <c r="N29" i="54"/>
  <c r="J29" i="54"/>
  <c r="C29" i="57" s="1"/>
  <c r="E29" i="54"/>
  <c r="P29" i="54" s="1"/>
  <c r="D29" i="54"/>
  <c r="N28" i="54"/>
  <c r="J28" i="54"/>
  <c r="C28" i="57" s="1"/>
  <c r="E28" i="54"/>
  <c r="P28" i="54" s="1"/>
  <c r="D28" i="54"/>
  <c r="N27" i="54"/>
  <c r="J27" i="54"/>
  <c r="C27" i="57" s="1"/>
  <c r="E27" i="54"/>
  <c r="P27" i="54" s="1"/>
  <c r="D27" i="54"/>
  <c r="N26" i="54"/>
  <c r="J26" i="54"/>
  <c r="C26" i="57" s="1"/>
  <c r="E26" i="54"/>
  <c r="P26" i="54" s="1"/>
  <c r="D26" i="54"/>
  <c r="N25" i="54"/>
  <c r="J25" i="54"/>
  <c r="C25" i="57" s="1"/>
  <c r="E25" i="54"/>
  <c r="P25" i="54" s="1"/>
  <c r="D25" i="54"/>
  <c r="N24" i="54"/>
  <c r="J24" i="54"/>
  <c r="C24" i="57" s="1"/>
  <c r="E24" i="54"/>
  <c r="P24" i="54" s="1"/>
  <c r="D24" i="54"/>
  <c r="N23" i="54"/>
  <c r="J23" i="54"/>
  <c r="C23" i="57" s="1"/>
  <c r="E23" i="54"/>
  <c r="P23" i="54" s="1"/>
  <c r="D23" i="54"/>
  <c r="N22" i="54"/>
  <c r="J22" i="54"/>
  <c r="C22" i="57" s="1"/>
  <c r="E22" i="54"/>
  <c r="P22" i="54" s="1"/>
  <c r="D22" i="54"/>
  <c r="N21" i="54"/>
  <c r="J21" i="54"/>
  <c r="C21" i="57" s="1"/>
  <c r="E21" i="54"/>
  <c r="P21" i="54" s="1"/>
  <c r="D21" i="54"/>
  <c r="N20" i="54"/>
  <c r="J20" i="54"/>
  <c r="C20" i="57" s="1"/>
  <c r="E20" i="54"/>
  <c r="P20" i="54" s="1"/>
  <c r="D20" i="54"/>
  <c r="A17" i="54"/>
  <c r="Y16" i="54"/>
  <c r="X16" i="54"/>
  <c r="W16" i="54"/>
  <c r="V16" i="54"/>
  <c r="Y15" i="54"/>
  <c r="X15" i="54"/>
  <c r="W15" i="54"/>
  <c r="V15" i="54"/>
  <c r="I3" i="54"/>
  <c r="B10" i="57"/>
  <c r="Z92" i="54"/>
  <c r="Z88" i="54"/>
  <c r="AC88" i="54"/>
  <c r="Z80" i="54"/>
  <c r="Z68" i="54"/>
  <c r="AC68" i="54"/>
  <c r="Z60" i="54"/>
  <c r="AC60" i="54"/>
  <c r="Z48" i="54"/>
  <c r="AC48" i="54"/>
  <c r="Z40" i="54"/>
  <c r="AC40" i="54"/>
  <c r="Z24" i="54"/>
  <c r="AC24" i="54"/>
  <c r="Z192" i="54"/>
  <c r="AC192" i="54"/>
  <c r="AC179" i="54"/>
  <c r="Z179" i="54"/>
  <c r="Z170" i="54"/>
  <c r="AC170" i="54"/>
  <c r="Z156" i="54"/>
  <c r="Z148" i="54"/>
  <c r="AC148" i="54"/>
  <c r="Z130" i="54"/>
  <c r="Z119" i="54"/>
  <c r="AC119" i="54"/>
  <c r="Z115" i="54"/>
  <c r="Z196" i="54"/>
  <c r="AC196" i="54"/>
  <c r="Z103" i="54"/>
  <c r="AC103" i="54"/>
  <c r="Z95" i="54"/>
  <c r="AC95" i="54"/>
  <c r="Z87" i="54"/>
  <c r="AC87" i="54"/>
  <c r="Z79" i="54"/>
  <c r="AC79" i="54"/>
  <c r="Z71" i="54"/>
  <c r="AC71" i="54"/>
  <c r="Z63" i="54"/>
  <c r="AC63" i="54"/>
  <c r="Z55" i="54"/>
  <c r="AC55" i="54"/>
  <c r="Z47" i="54"/>
  <c r="AC47" i="54"/>
  <c r="Z35" i="54"/>
  <c r="AC35" i="54"/>
  <c r="Z195" i="54"/>
  <c r="AC195" i="54"/>
  <c r="Z155" i="54"/>
  <c r="AC155" i="54"/>
  <c r="AE20" i="54"/>
  <c r="J20" i="57"/>
  <c r="AE21" i="54"/>
  <c r="AE22" i="54"/>
  <c r="AE23" i="54"/>
  <c r="J23" i="57"/>
  <c r="AE24" i="54"/>
  <c r="AE25" i="54"/>
  <c r="AE26" i="54"/>
  <c r="J26" i="57"/>
  <c r="AE27" i="54"/>
  <c r="AE28" i="54"/>
  <c r="AE29" i="54"/>
  <c r="J29" i="57"/>
  <c r="AE30" i="54"/>
  <c r="AE31" i="54"/>
  <c r="J31" i="57"/>
  <c r="AE32" i="54"/>
  <c r="AE33" i="54"/>
  <c r="J33" i="57"/>
  <c r="AE34" i="54"/>
  <c r="J34" i="57"/>
  <c r="AE35" i="54"/>
  <c r="J35" i="57"/>
  <c r="AE36" i="54"/>
  <c r="J36" i="57"/>
  <c r="AE37" i="54"/>
  <c r="J37" i="57"/>
  <c r="AE38" i="54"/>
  <c r="AE39" i="54"/>
  <c r="J39" i="57"/>
  <c r="AE40" i="54"/>
  <c r="AE41" i="54"/>
  <c r="J41" i="57"/>
  <c r="AE42" i="54"/>
  <c r="J42" i="57"/>
  <c r="AE43" i="54"/>
  <c r="J43" i="57"/>
  <c r="AE44" i="54"/>
  <c r="AE45" i="54"/>
  <c r="J45" i="57"/>
  <c r="AE46" i="54"/>
  <c r="AE47" i="54"/>
  <c r="J47" i="57"/>
  <c r="AE48" i="54"/>
  <c r="AE49" i="54"/>
  <c r="J49" i="57"/>
  <c r="AE50" i="54"/>
  <c r="J50" i="57"/>
  <c r="AE51" i="54"/>
  <c r="J51" i="57"/>
  <c r="AE52" i="54"/>
  <c r="J52" i="57"/>
  <c r="AE53" i="54"/>
  <c r="AE54" i="54"/>
  <c r="AE55" i="54"/>
  <c r="J55" i="57"/>
  <c r="AE56" i="54"/>
  <c r="J56" i="57"/>
  <c r="AE57" i="54"/>
  <c r="J57" i="57"/>
  <c r="AE58" i="54"/>
  <c r="J58" i="57"/>
  <c r="AE59" i="54"/>
  <c r="AE60" i="54"/>
  <c r="AE61" i="54"/>
  <c r="J61" i="57"/>
  <c r="AE62" i="54"/>
  <c r="AE63" i="54"/>
  <c r="J63" i="57"/>
  <c r="AE64" i="54"/>
  <c r="J64" i="57"/>
  <c r="AE65" i="54"/>
  <c r="J65" i="57"/>
  <c r="AE66" i="54"/>
  <c r="J66" i="57"/>
  <c r="AE67" i="54"/>
  <c r="J67" i="57"/>
  <c r="AE68" i="54"/>
  <c r="J68" i="57"/>
  <c r="AE69" i="54"/>
  <c r="J69" i="57"/>
  <c r="AE70" i="54"/>
  <c r="AE71" i="54"/>
  <c r="J71" i="57"/>
  <c r="AE72" i="54"/>
  <c r="J72" i="57"/>
  <c r="AE73" i="54"/>
  <c r="J73" i="57"/>
  <c r="AE74" i="54"/>
  <c r="J74" i="57"/>
  <c r="Z20" i="54"/>
  <c r="Z106" i="54"/>
  <c r="AC106" i="54"/>
  <c r="Z102" i="54"/>
  <c r="AC102" i="54"/>
  <c r="Z98" i="54"/>
  <c r="AC98" i="54"/>
  <c r="Z94" i="54"/>
  <c r="AC94" i="54"/>
  <c r="Z90" i="54"/>
  <c r="AC90" i="54"/>
  <c r="Z86" i="54"/>
  <c r="AC86" i="54"/>
  <c r="Z82" i="54"/>
  <c r="AC82" i="54"/>
  <c r="Z78" i="54"/>
  <c r="AC78" i="54"/>
  <c r="Z74" i="54"/>
  <c r="AC74" i="54"/>
  <c r="Z70" i="54"/>
  <c r="AC70" i="54"/>
  <c r="Z66" i="54"/>
  <c r="AC66" i="54"/>
  <c r="Z62" i="54"/>
  <c r="AC62" i="54"/>
  <c r="Z58" i="54"/>
  <c r="AC58" i="54"/>
  <c r="Z54" i="54"/>
  <c r="AC54" i="54"/>
  <c r="Z50" i="54"/>
  <c r="AC50" i="54"/>
  <c r="Z46" i="54"/>
  <c r="AC46" i="54"/>
  <c r="Z42" i="54"/>
  <c r="AC42" i="54"/>
  <c r="Z38" i="54"/>
  <c r="AC38" i="54"/>
  <c r="Z34" i="54"/>
  <c r="AC34" i="54"/>
  <c r="Z30" i="54"/>
  <c r="AC30" i="54"/>
  <c r="Z26" i="54"/>
  <c r="AC26" i="54"/>
  <c r="Z22" i="54"/>
  <c r="AC22" i="54"/>
  <c r="Z194" i="54"/>
  <c r="Z186" i="54"/>
  <c r="AC186" i="54"/>
  <c r="Z181" i="54"/>
  <c r="Z177" i="54"/>
  <c r="AC177" i="54"/>
  <c r="Z173" i="54"/>
  <c r="AC173" i="54"/>
  <c r="Z168" i="54"/>
  <c r="AC168" i="54"/>
  <c r="Z163" i="54"/>
  <c r="AC163" i="54"/>
  <c r="Z158" i="54"/>
  <c r="AC158" i="54"/>
  <c r="Z154" i="54"/>
  <c r="AC154" i="54"/>
  <c r="Z150" i="54"/>
  <c r="AC150" i="54"/>
  <c r="Z145" i="54"/>
  <c r="AC145" i="54"/>
  <c r="Z141" i="54"/>
  <c r="AC141" i="54"/>
  <c r="Z137" i="54"/>
  <c r="AC137" i="54"/>
  <c r="Z132" i="54"/>
  <c r="AC132" i="54"/>
  <c r="Z128" i="54"/>
  <c r="Z122" i="54"/>
  <c r="AC122" i="54"/>
  <c r="Z117" i="54"/>
  <c r="AC117" i="54"/>
  <c r="Z110" i="54"/>
  <c r="AC110" i="54"/>
  <c r="Z188" i="54"/>
  <c r="Z198" i="54"/>
  <c r="AC198" i="54"/>
  <c r="Z108" i="54"/>
  <c r="AC108" i="54"/>
  <c r="Z104" i="54"/>
  <c r="AC104" i="54"/>
  <c r="Z100" i="54"/>
  <c r="AC100" i="54"/>
  <c r="Z76" i="54"/>
  <c r="AC76" i="54"/>
  <c r="Z72" i="54"/>
  <c r="AC72" i="54"/>
  <c r="Z64" i="54"/>
  <c r="AC64" i="54"/>
  <c r="Z56" i="54"/>
  <c r="AC56" i="54"/>
  <c r="Z52" i="54"/>
  <c r="AC52" i="54"/>
  <c r="Z44" i="54"/>
  <c r="AC44" i="54"/>
  <c r="Z36" i="54"/>
  <c r="AC36" i="54"/>
  <c r="Z32" i="54"/>
  <c r="AC32" i="54"/>
  <c r="Z28" i="54"/>
  <c r="Z199" i="54"/>
  <c r="AC199" i="54"/>
  <c r="Z184" i="54"/>
  <c r="AC184" i="54"/>
  <c r="Z175" i="54"/>
  <c r="AC175" i="54"/>
  <c r="Z165" i="54"/>
  <c r="AC165" i="54"/>
  <c r="Z161" i="54"/>
  <c r="AC161" i="54"/>
  <c r="Z152" i="54"/>
  <c r="Z143" i="54"/>
  <c r="AC143" i="54"/>
  <c r="Z139" i="54"/>
  <c r="AC139" i="54"/>
  <c r="Z134" i="54"/>
  <c r="AC134" i="54"/>
  <c r="Z125" i="54"/>
  <c r="AC125" i="54"/>
  <c r="Z112" i="54"/>
  <c r="AC112" i="54"/>
  <c r="Z107" i="54"/>
  <c r="AC107" i="54"/>
  <c r="Z99" i="54"/>
  <c r="AC99" i="54"/>
  <c r="Z91" i="54"/>
  <c r="AC91" i="54"/>
  <c r="Z83" i="54"/>
  <c r="AC83" i="54"/>
  <c r="Z75" i="54"/>
  <c r="AC75" i="54"/>
  <c r="Z67" i="54"/>
  <c r="AC67" i="54"/>
  <c r="Z59" i="54"/>
  <c r="AC59" i="54"/>
  <c r="Z51" i="54"/>
  <c r="AC51" i="54"/>
  <c r="Z43" i="54"/>
  <c r="AC43" i="54"/>
  <c r="Z39" i="54"/>
  <c r="AC39" i="54"/>
  <c r="Z31" i="54"/>
  <c r="AC31" i="54"/>
  <c r="Z27" i="54"/>
  <c r="AC27" i="54"/>
  <c r="Z23" i="54"/>
  <c r="AC23" i="54"/>
  <c r="Z190" i="54"/>
  <c r="AC190" i="54"/>
  <c r="Z182" i="54"/>
  <c r="Z178" i="54"/>
  <c r="AC178" i="54"/>
  <c r="Z174" i="54"/>
  <c r="AC174" i="54"/>
  <c r="Z169" i="54"/>
  <c r="AC169" i="54"/>
  <c r="Z164" i="54"/>
  <c r="AC164" i="54"/>
  <c r="Z160" i="54"/>
  <c r="AC160" i="54"/>
  <c r="Z151" i="54"/>
  <c r="AC151" i="54"/>
  <c r="Z146" i="54"/>
  <c r="AC146" i="54"/>
  <c r="Z142" i="54"/>
  <c r="AC142" i="54"/>
  <c r="Z138" i="54"/>
  <c r="AC138" i="54"/>
  <c r="Z133" i="54"/>
  <c r="AC133" i="54"/>
  <c r="Z129" i="54"/>
  <c r="AC129" i="54"/>
  <c r="Z124" i="54"/>
  <c r="AC124" i="54"/>
  <c r="Z118" i="54"/>
  <c r="AC118" i="54"/>
  <c r="Z114" i="54"/>
  <c r="Z113" i="54"/>
  <c r="AC113" i="54"/>
  <c r="Z197" i="54"/>
  <c r="AC197" i="54"/>
  <c r="AE75" i="54"/>
  <c r="AE76" i="54"/>
  <c r="J76" i="57"/>
  <c r="AE77" i="54"/>
  <c r="J77" i="57"/>
  <c r="AE78" i="54"/>
  <c r="AE79" i="54"/>
  <c r="J79" i="57"/>
  <c r="AE80" i="54"/>
  <c r="AE81" i="54"/>
  <c r="J81" i="57"/>
  <c r="AE82" i="54"/>
  <c r="J82" i="57"/>
  <c r="AE83" i="54"/>
  <c r="J83" i="57"/>
  <c r="AE84" i="54"/>
  <c r="AE85" i="54"/>
  <c r="AE86" i="54"/>
  <c r="AE87" i="54"/>
  <c r="AE88" i="54"/>
  <c r="AE89" i="54"/>
  <c r="J89" i="57"/>
  <c r="AE90" i="54"/>
  <c r="J90" i="57"/>
  <c r="AE91" i="54"/>
  <c r="AE92" i="54"/>
  <c r="AE93" i="54"/>
  <c r="J93" i="57"/>
  <c r="AE94" i="54"/>
  <c r="AE95" i="54"/>
  <c r="AE96" i="54"/>
  <c r="AE97" i="54"/>
  <c r="J97" i="57"/>
  <c r="AE98" i="54"/>
  <c r="J98" i="57"/>
  <c r="AE99" i="54"/>
  <c r="AE100" i="54"/>
  <c r="J100" i="57"/>
  <c r="AE101" i="54"/>
  <c r="AE102" i="54"/>
  <c r="J102" i="57"/>
  <c r="AE103" i="54"/>
  <c r="AE104" i="54"/>
  <c r="J104" i="57"/>
  <c r="AE105" i="54"/>
  <c r="AE106" i="54"/>
  <c r="J106" i="57"/>
  <c r="AE107" i="54"/>
  <c r="J107" i="57"/>
  <c r="AE108" i="54"/>
  <c r="AE109" i="54"/>
  <c r="AE110" i="54"/>
  <c r="AE111" i="54"/>
  <c r="J111" i="57"/>
  <c r="AE112" i="54"/>
  <c r="AE113" i="54"/>
  <c r="J113" i="57"/>
  <c r="AE114" i="54"/>
  <c r="J114" i="57"/>
  <c r="AE115" i="54"/>
  <c r="J115" i="57"/>
  <c r="AE116" i="54"/>
  <c r="AE117" i="54"/>
  <c r="J117" i="57"/>
  <c r="AE118" i="54"/>
  <c r="AE119" i="54"/>
  <c r="J119" i="57"/>
  <c r="AE120" i="54"/>
  <c r="AE121" i="54"/>
  <c r="J121" i="57"/>
  <c r="AE122" i="54"/>
  <c r="J122" i="57"/>
  <c r="AE123" i="54"/>
  <c r="J123" i="57"/>
  <c r="AE124" i="54"/>
  <c r="AE125" i="54"/>
  <c r="J125" i="57"/>
  <c r="AE126" i="54"/>
  <c r="AE127" i="54"/>
  <c r="AE128" i="54"/>
  <c r="AE129" i="54"/>
  <c r="AE130" i="54"/>
  <c r="J130" i="57"/>
  <c r="AE131" i="54"/>
  <c r="AE132" i="54"/>
  <c r="J132" i="57"/>
  <c r="AE133" i="54"/>
  <c r="J133" i="57"/>
  <c r="AE134" i="54"/>
  <c r="AE135" i="54"/>
  <c r="J135" i="57"/>
  <c r="AE136" i="54"/>
  <c r="J136" i="57"/>
  <c r="AE137" i="54"/>
  <c r="AE138" i="54"/>
  <c r="J138" i="57"/>
  <c r="AE139" i="54"/>
  <c r="AE140" i="54"/>
  <c r="J140" i="57"/>
  <c r="AE141" i="54"/>
  <c r="AE142" i="54"/>
  <c r="AE143" i="54"/>
  <c r="J143" i="57"/>
  <c r="AE144" i="54"/>
  <c r="J144" i="57"/>
  <c r="AE145" i="54"/>
  <c r="J145" i="57"/>
  <c r="AE146" i="54"/>
  <c r="J146" i="57"/>
  <c r="AE147" i="54"/>
  <c r="J147" i="57"/>
  <c r="AE148" i="54"/>
  <c r="J148" i="57"/>
  <c r="AE149" i="54"/>
  <c r="J149" i="57"/>
  <c r="AE150" i="54"/>
  <c r="J150" i="57"/>
  <c r="AE151" i="54"/>
  <c r="AE152" i="54"/>
  <c r="AE153" i="54"/>
  <c r="J153" i="57"/>
  <c r="AE154" i="54"/>
  <c r="J154" i="57"/>
  <c r="AE155" i="54"/>
  <c r="AE156" i="54"/>
  <c r="AE157" i="54"/>
  <c r="J157" i="57"/>
  <c r="AE158" i="54"/>
  <c r="AE159" i="54"/>
  <c r="AE160" i="54"/>
  <c r="J160" i="57"/>
  <c r="AE161" i="54"/>
  <c r="J161" i="57"/>
  <c r="AE162" i="54"/>
  <c r="J162" i="57"/>
  <c r="AE163" i="54"/>
  <c r="J163" i="57"/>
  <c r="AE164" i="54"/>
  <c r="J164" i="57"/>
  <c r="AE165" i="54"/>
  <c r="AE166" i="54"/>
  <c r="AE167" i="54"/>
  <c r="J167" i="57"/>
  <c r="AE168" i="54"/>
  <c r="J168" i="57"/>
  <c r="AE169" i="54"/>
  <c r="AE170" i="54"/>
  <c r="J170" i="57"/>
  <c r="AE171" i="54"/>
  <c r="AE172" i="54"/>
  <c r="J172" i="57"/>
  <c r="AE173" i="54"/>
  <c r="AE174" i="54"/>
  <c r="AE175" i="54"/>
  <c r="J175" i="57"/>
  <c r="AE176" i="54"/>
  <c r="J176" i="57"/>
  <c r="AE177" i="54"/>
  <c r="J177" i="57"/>
  <c r="AE178" i="54"/>
  <c r="J178" i="57"/>
  <c r="AE179" i="54"/>
  <c r="J179" i="57"/>
  <c r="AE180" i="54"/>
  <c r="AE181" i="54"/>
  <c r="AE182" i="54"/>
  <c r="AE183" i="54"/>
  <c r="J183" i="57"/>
  <c r="AE184" i="54"/>
  <c r="AE185" i="54"/>
  <c r="J185" i="57"/>
  <c r="AE186" i="54"/>
  <c r="J186" i="57"/>
  <c r="AE187" i="54"/>
  <c r="AE188" i="54"/>
  <c r="AE189" i="54"/>
  <c r="J189" i="57"/>
  <c r="AE190" i="54"/>
  <c r="AE191" i="54"/>
  <c r="J191" i="57"/>
  <c r="AE192" i="54"/>
  <c r="J192" i="57"/>
  <c r="AE193" i="54"/>
  <c r="AE194" i="54"/>
  <c r="J194" i="57"/>
  <c r="AE195" i="54"/>
  <c r="AE196" i="54"/>
  <c r="J196" i="57"/>
  <c r="AE197" i="54"/>
  <c r="AE198" i="54"/>
  <c r="J198" i="57"/>
  <c r="AE199" i="54"/>
  <c r="J199" i="57"/>
  <c r="Z109" i="54"/>
  <c r="AC109" i="54"/>
  <c r="Z105" i="54"/>
  <c r="AC105" i="54"/>
  <c r="Z101" i="54"/>
  <c r="AC101" i="54"/>
  <c r="Z97" i="54"/>
  <c r="AC97" i="54"/>
  <c r="Z93" i="54"/>
  <c r="AC93" i="54"/>
  <c r="Z89" i="54"/>
  <c r="AC89" i="54"/>
  <c r="Z85" i="54"/>
  <c r="AC85" i="54"/>
  <c r="Z81" i="54"/>
  <c r="AC81" i="54"/>
  <c r="Z77" i="54"/>
  <c r="AC77" i="54"/>
  <c r="Z73" i="54"/>
  <c r="AC73" i="54"/>
  <c r="Z69" i="54"/>
  <c r="AC69" i="54"/>
  <c r="Z65" i="54"/>
  <c r="AC65" i="54"/>
  <c r="Z61" i="54"/>
  <c r="AC61" i="54"/>
  <c r="Z57" i="54"/>
  <c r="AC57" i="54"/>
  <c r="Z53" i="54"/>
  <c r="AC53" i="54"/>
  <c r="Z49" i="54"/>
  <c r="AC49" i="54"/>
  <c r="Z45" i="54"/>
  <c r="AC45" i="54"/>
  <c r="Z41" i="54"/>
  <c r="AC41" i="54"/>
  <c r="Z37" i="54"/>
  <c r="AC37" i="54"/>
  <c r="Z33" i="54"/>
  <c r="AC33" i="54"/>
  <c r="Z29" i="54"/>
  <c r="AC29" i="54"/>
  <c r="Z25" i="54"/>
  <c r="AC25" i="54"/>
  <c r="Z21" i="54"/>
  <c r="AC21" i="54"/>
  <c r="Z193" i="54"/>
  <c r="AC193" i="54"/>
  <c r="Z185" i="54"/>
  <c r="AC185" i="54"/>
  <c r="Z180" i="54"/>
  <c r="AC180" i="54"/>
  <c r="Z176" i="54"/>
  <c r="AC176" i="54"/>
  <c r="Z172" i="54"/>
  <c r="AC172" i="54"/>
  <c r="Z166" i="54"/>
  <c r="AC166" i="54"/>
  <c r="Z162" i="54"/>
  <c r="AC162" i="54"/>
  <c r="Z157" i="54"/>
  <c r="AC157" i="54"/>
  <c r="Z153" i="54"/>
  <c r="AC153" i="54"/>
  <c r="Z149" i="54"/>
  <c r="AC149" i="54"/>
  <c r="Z144" i="54"/>
  <c r="AC144" i="54"/>
  <c r="Z140" i="54"/>
  <c r="AC140" i="54"/>
  <c r="Z136" i="54"/>
  <c r="AC136" i="54"/>
  <c r="Z131" i="54"/>
  <c r="AC131" i="54"/>
  <c r="Z126" i="54"/>
  <c r="AC126" i="54"/>
  <c r="Z121" i="54"/>
  <c r="AC121" i="54"/>
  <c r="Z116" i="54"/>
  <c r="AC116" i="54"/>
  <c r="Z111" i="54"/>
  <c r="AC111" i="54"/>
  <c r="Z189" i="54"/>
  <c r="AC189" i="54"/>
  <c r="Z84" i="54"/>
  <c r="AC84" i="54"/>
  <c r="O120" i="54"/>
  <c r="AC115" i="54"/>
  <c r="V14" i="54"/>
  <c r="X14" i="54"/>
  <c r="AC128" i="54"/>
  <c r="AC152" i="54"/>
  <c r="AC156" i="54"/>
  <c r="O146" i="54"/>
  <c r="M4" i="54"/>
  <c r="AC181" i="54"/>
  <c r="Y14" i="54"/>
  <c r="O144" i="54"/>
  <c r="Z96" i="54"/>
  <c r="AC96" i="54"/>
  <c r="AC114" i="54"/>
  <c r="I4" i="54"/>
  <c r="AC130" i="54"/>
  <c r="AC194" i="54"/>
  <c r="AC182" i="54"/>
  <c r="W14" i="54"/>
  <c r="O187" i="54"/>
  <c r="O126" i="54"/>
  <c r="O172" i="54"/>
  <c r="O178" i="54"/>
  <c r="O159" i="54"/>
  <c r="O162" i="54"/>
  <c r="O184" i="54"/>
  <c r="O141" i="54"/>
  <c r="O177" i="54"/>
  <c r="K4" i="54"/>
  <c r="AC80" i="54"/>
  <c r="AC92" i="54"/>
  <c r="AC28" i="54"/>
  <c r="O182" i="54"/>
  <c r="P195" i="54"/>
  <c r="O138" i="54"/>
  <c r="O157" i="54"/>
  <c r="O185" i="54"/>
  <c r="O160" i="54"/>
  <c r="O142" i="54"/>
  <c r="O176" i="54"/>
  <c r="AC188" i="54"/>
  <c r="AC20" i="54"/>
  <c r="N13" i="62"/>
  <c r="P13" i="62"/>
  <c r="Z183" i="54"/>
  <c r="AC183" i="54"/>
  <c r="Z159" i="54"/>
  <c r="AC159" i="54"/>
  <c r="Z123" i="54"/>
  <c r="AC123" i="54"/>
  <c r="Z127" i="54"/>
  <c r="AC127" i="54"/>
  <c r="Z171" i="54"/>
  <c r="AC171" i="54"/>
  <c r="Z120" i="54"/>
  <c r="AC120" i="54"/>
  <c r="Z167" i="54"/>
  <c r="AC167" i="54"/>
  <c r="Z191" i="54"/>
  <c r="AC191" i="54"/>
  <c r="Z147" i="54"/>
  <c r="AC147" i="54"/>
  <c r="Z135" i="54"/>
  <c r="AC135" i="54"/>
  <c r="Z187" i="54"/>
  <c r="AC187" i="54"/>
  <c r="R15" i="54"/>
  <c r="R16" i="54"/>
  <c r="Z15" i="54"/>
  <c r="Z14" i="54"/>
  <c r="Z16" i="54"/>
  <c r="B8" i="57"/>
  <c r="C7" i="57" s="1"/>
  <c r="G17" i="57"/>
  <c r="AD15" i="54"/>
  <c r="AD16" i="54"/>
  <c r="AC15" i="54"/>
  <c r="AC16" i="54"/>
  <c r="R14" i="54"/>
  <c r="G35" i="6"/>
  <c r="B8" i="13"/>
  <c r="C7" i="13" s="1"/>
  <c r="AD14" i="54"/>
  <c r="AC14" i="54"/>
  <c r="J25" i="9"/>
  <c r="J20" i="9"/>
  <c r="D20" i="11" s="1"/>
  <c r="J21" i="9"/>
  <c r="J22" i="9"/>
  <c r="J23" i="9"/>
  <c r="J24" i="9"/>
  <c r="J26" i="9"/>
  <c r="J27" i="9"/>
  <c r="J28" i="9"/>
  <c r="J29" i="9"/>
  <c r="J30" i="9"/>
  <c r="D30" i="11" s="1"/>
  <c r="J31" i="9"/>
  <c r="J32" i="9"/>
  <c r="D32" i="11" s="1"/>
  <c r="J33" i="9"/>
  <c r="D33" i="11" s="1"/>
  <c r="J34" i="9"/>
  <c r="D34" i="11" s="1"/>
  <c r="J35" i="9"/>
  <c r="D35" i="11" s="1"/>
  <c r="J36" i="9"/>
  <c r="J37" i="9"/>
  <c r="D37" i="11" s="1"/>
  <c r="J38" i="9"/>
  <c r="D38" i="11" s="1"/>
  <c r="J39" i="9"/>
  <c r="D39" i="11" s="1"/>
  <c r="J40" i="9"/>
  <c r="D40" i="11" s="1"/>
  <c r="J41" i="9"/>
  <c r="D41" i="11" s="1"/>
  <c r="J42" i="9"/>
  <c r="D42" i="11" s="1"/>
  <c r="J43" i="9"/>
  <c r="D43" i="11" s="1"/>
  <c r="J44" i="9"/>
  <c r="D44" i="11" s="1"/>
  <c r="J45" i="9"/>
  <c r="D45" i="11" s="1"/>
  <c r="J46" i="9"/>
  <c r="D46" i="11" s="1"/>
  <c r="J47" i="9"/>
  <c r="D47" i="11" s="1"/>
  <c r="J48" i="9"/>
  <c r="D48" i="11" s="1"/>
  <c r="J49" i="9"/>
  <c r="D49" i="11" s="1"/>
  <c r="J50" i="9"/>
  <c r="D50" i="11" s="1"/>
  <c r="J51" i="9"/>
  <c r="D51" i="11" s="1"/>
  <c r="J52" i="9"/>
  <c r="D52" i="11" s="1"/>
  <c r="J53" i="9"/>
  <c r="D53" i="11" s="1"/>
  <c r="J54" i="9"/>
  <c r="D54" i="11" s="1"/>
  <c r="J55" i="9"/>
  <c r="D55" i="11" s="1"/>
  <c r="J56" i="9"/>
  <c r="D56" i="11" s="1"/>
  <c r="J57" i="9"/>
  <c r="D57" i="11" s="1"/>
  <c r="J58" i="9"/>
  <c r="J59" i="9"/>
  <c r="D59" i="11" s="1"/>
  <c r="J60" i="9"/>
  <c r="D60" i="11" s="1"/>
  <c r="J61" i="9"/>
  <c r="D61" i="11" s="1"/>
  <c r="J62" i="9"/>
  <c r="D62" i="11" s="1"/>
  <c r="J63" i="9"/>
  <c r="J64" i="9"/>
  <c r="D64" i="11" s="1"/>
  <c r="J65" i="9"/>
  <c r="D65" i="11" s="1"/>
  <c r="J66" i="9"/>
  <c r="D66" i="11" s="1"/>
  <c r="J67" i="9"/>
  <c r="D67" i="11" s="1"/>
  <c r="J68" i="9"/>
  <c r="D68" i="11" s="1"/>
  <c r="J69" i="9"/>
  <c r="D69" i="11" s="1"/>
  <c r="J70" i="9"/>
  <c r="D70" i="11" s="1"/>
  <c r="J71" i="9"/>
  <c r="D71" i="11" s="1"/>
  <c r="J72" i="9"/>
  <c r="J73" i="9"/>
  <c r="D73" i="11" s="1"/>
  <c r="J74" i="9"/>
  <c r="D74" i="11" s="1"/>
  <c r="J75" i="9"/>
  <c r="D75" i="11" s="1"/>
  <c r="J76" i="9"/>
  <c r="D76" i="11" s="1"/>
  <c r="J77" i="9"/>
  <c r="D77" i="11" s="1"/>
  <c r="J78" i="9"/>
  <c r="D78" i="11" s="1"/>
  <c r="J79" i="9"/>
  <c r="J80" i="9"/>
  <c r="D80" i="11" s="1"/>
  <c r="J81" i="9"/>
  <c r="D81" i="11" s="1"/>
  <c r="G9" i="40"/>
  <c r="F21" i="19"/>
  <c r="H21" i="19" s="1"/>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D57" i="41"/>
  <c r="D74" i="48" s="1"/>
  <c r="D58" i="41"/>
  <c r="D75" i="48" s="1"/>
  <c r="D59" i="41"/>
  <c r="D76" i="48" s="1"/>
  <c r="D3" i="41"/>
  <c r="G185" i="48"/>
  <c r="I185" i="48" s="1"/>
  <c r="G184" i="48"/>
  <c r="I184" i="48" s="1"/>
  <c r="G183" i="48"/>
  <c r="I183" i="48" s="1"/>
  <c r="G182" i="48"/>
  <c r="I182" i="48" s="1"/>
  <c r="G181" i="48"/>
  <c r="I181" i="48" s="1"/>
  <c r="G180" i="48"/>
  <c r="I180" i="48" s="1"/>
  <c r="G179" i="48"/>
  <c r="I179" i="48" s="1"/>
  <c r="G178" i="48"/>
  <c r="I178" i="48" s="1"/>
  <c r="G177" i="48"/>
  <c r="I177" i="48" s="1"/>
  <c r="G176" i="48"/>
  <c r="I176" i="48" s="1"/>
  <c r="G175" i="48"/>
  <c r="I175" i="48" s="1"/>
  <c r="G174" i="48"/>
  <c r="I174" i="48" s="1"/>
  <c r="G173" i="48"/>
  <c r="I173" i="48" s="1"/>
  <c r="G172" i="48"/>
  <c r="I172" i="48" s="1"/>
  <c r="G171" i="48"/>
  <c r="I171" i="48" s="1"/>
  <c r="G170" i="48"/>
  <c r="I170" i="48" s="1"/>
  <c r="G169" i="48"/>
  <c r="I169" i="48" s="1"/>
  <c r="G168" i="48"/>
  <c r="I168" i="48" s="1"/>
  <c r="G167" i="48"/>
  <c r="I167" i="48" s="1"/>
  <c r="G166" i="48"/>
  <c r="I166" i="48" s="1"/>
  <c r="G165" i="48"/>
  <c r="I165" i="48" s="1"/>
  <c r="G164" i="48"/>
  <c r="I164" i="48" s="1"/>
  <c r="G163" i="48"/>
  <c r="I163" i="48" s="1"/>
  <c r="G162" i="48"/>
  <c r="I162" i="48" s="1"/>
  <c r="G161" i="48"/>
  <c r="I161" i="48" s="1"/>
  <c r="G160" i="48"/>
  <c r="I160" i="48" s="1"/>
  <c r="G159" i="48"/>
  <c r="I159" i="48" s="1"/>
  <c r="G158" i="48"/>
  <c r="I158" i="48" s="1"/>
  <c r="G157" i="48"/>
  <c r="I157" i="48" s="1"/>
  <c r="G156" i="48"/>
  <c r="I156" i="48" s="1"/>
  <c r="G155" i="48"/>
  <c r="I155" i="48" s="1"/>
  <c r="G154" i="48"/>
  <c r="I154" i="48" s="1"/>
  <c r="G153" i="48"/>
  <c r="I153" i="48" s="1"/>
  <c r="G152" i="48"/>
  <c r="I152" i="48" s="1"/>
  <c r="G151" i="48"/>
  <c r="I151" i="48" s="1"/>
  <c r="G150" i="48"/>
  <c r="I150" i="48" s="1"/>
  <c r="G149" i="48"/>
  <c r="I149" i="48" s="1"/>
  <c r="G148" i="48"/>
  <c r="I148" i="48" s="1"/>
  <c r="G147" i="48"/>
  <c r="I147" i="48" s="1"/>
  <c r="G146" i="48"/>
  <c r="I146" i="48" s="1"/>
  <c r="G145" i="48"/>
  <c r="I145" i="48" s="1"/>
  <c r="G144" i="48"/>
  <c r="I144" i="48" s="1"/>
  <c r="G143" i="48"/>
  <c r="I143" i="48" s="1"/>
  <c r="G142" i="48"/>
  <c r="I142" i="48" s="1"/>
  <c r="G141" i="48"/>
  <c r="I141" i="48" s="1"/>
  <c r="G140" i="48"/>
  <c r="I140" i="48" s="1"/>
  <c r="G139" i="48"/>
  <c r="I139" i="48" s="1"/>
  <c r="G138" i="48"/>
  <c r="I138" i="48" s="1"/>
  <c r="G137" i="48"/>
  <c r="I137" i="48" s="1"/>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F42" i="48" s="1"/>
  <c r="O42" i="48" s="1"/>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c r="F102" i="28"/>
  <c r="O102" i="28"/>
  <c r="F103" i="28"/>
  <c r="O103" i="28"/>
  <c r="F104" i="28"/>
  <c r="O104" i="28"/>
  <c r="F105" i="28"/>
  <c r="O105" i="28"/>
  <c r="F106" i="28"/>
  <c r="O106" i="28"/>
  <c r="F107" i="28"/>
  <c r="O107" i="28"/>
  <c r="F108" i="28"/>
  <c r="O108" i="28"/>
  <c r="F109" i="28"/>
  <c r="O109" i="28"/>
  <c r="F110" i="28"/>
  <c r="O110" i="28"/>
  <c r="F111" i="28"/>
  <c r="O111" i="28"/>
  <c r="F112" i="28"/>
  <c r="O112" i="28"/>
  <c r="F113" i="28"/>
  <c r="O113" i="28"/>
  <c r="F114" i="28"/>
  <c r="O114" i="28"/>
  <c r="F115" i="28"/>
  <c r="O115" i="28"/>
  <c r="F116" i="28"/>
  <c r="O116" i="28"/>
  <c r="F117" i="28"/>
  <c r="O117" i="28"/>
  <c r="F118" i="28"/>
  <c r="O118" i="28"/>
  <c r="F119" i="28"/>
  <c r="O119" i="28"/>
  <c r="F120" i="28"/>
  <c r="O120" i="28"/>
  <c r="F121" i="28"/>
  <c r="O121" i="28"/>
  <c r="F122" i="28"/>
  <c r="O122" i="28"/>
  <c r="F123" i="28"/>
  <c r="O123" i="28"/>
  <c r="F124" i="28"/>
  <c r="O124" i="28"/>
  <c r="F125" i="28"/>
  <c r="O125" i="28"/>
  <c r="F126" i="28"/>
  <c r="O126" i="28"/>
  <c r="F127" i="28"/>
  <c r="O127" i="28"/>
  <c r="F128" i="28"/>
  <c r="O128" i="28"/>
  <c r="F129" i="28"/>
  <c r="O129" i="28"/>
  <c r="F130" i="28"/>
  <c r="O130" i="28"/>
  <c r="F131" i="28"/>
  <c r="O131" i="28"/>
  <c r="F132" i="28"/>
  <c r="O132" i="28"/>
  <c r="F133" i="28"/>
  <c r="O133" i="28"/>
  <c r="F134" i="28"/>
  <c r="O134" i="28"/>
  <c r="F135" i="28"/>
  <c r="O135" i="28"/>
  <c r="F136" i="28"/>
  <c r="O136" i="28"/>
  <c r="F137" i="28"/>
  <c r="O137" i="28"/>
  <c r="F138" i="28"/>
  <c r="O138" i="28"/>
  <c r="F139" i="28"/>
  <c r="O139" i="28"/>
  <c r="F140" i="28"/>
  <c r="O140" i="28"/>
  <c r="F141" i="28"/>
  <c r="O141" i="28"/>
  <c r="F142" i="28"/>
  <c r="O142" i="28"/>
  <c r="F143" i="28"/>
  <c r="O143" i="28"/>
  <c r="F144" i="28"/>
  <c r="O144" i="28"/>
  <c r="F145" i="28"/>
  <c r="O145" i="28"/>
  <c r="F146" i="28"/>
  <c r="O146" i="28"/>
  <c r="F147" i="28"/>
  <c r="O147" i="28"/>
  <c r="F148" i="28"/>
  <c r="O148" i="28"/>
  <c r="F149" i="28"/>
  <c r="O149" i="28"/>
  <c r="F150" i="28"/>
  <c r="O150" i="28"/>
  <c r="F151" i="28"/>
  <c r="O151" i="28"/>
  <c r="F152" i="28"/>
  <c r="O152" i="28"/>
  <c r="F153" i="28"/>
  <c r="O153" i="28"/>
  <c r="F154" i="28"/>
  <c r="O154" i="28"/>
  <c r="F155" i="28"/>
  <c r="O155" i="28"/>
  <c r="F156" i="28"/>
  <c r="O156" i="28"/>
  <c r="F157" i="28"/>
  <c r="O157" i="28"/>
  <c r="F158" i="28"/>
  <c r="O158" i="28"/>
  <c r="F159" i="28"/>
  <c r="O159" i="28"/>
  <c r="F160" i="28"/>
  <c r="O160" i="28"/>
  <c r="F161" i="28"/>
  <c r="O161" i="28"/>
  <c r="F162" i="28"/>
  <c r="O162" i="28"/>
  <c r="F163" i="28"/>
  <c r="O163" i="28"/>
  <c r="F164" i="28"/>
  <c r="O164" i="28"/>
  <c r="F165" i="28"/>
  <c r="O165" i="28"/>
  <c r="F166" i="28"/>
  <c r="O166" i="28"/>
  <c r="F167" i="28"/>
  <c r="O167" i="28"/>
  <c r="F168" i="28"/>
  <c r="O168" i="28"/>
  <c r="F169" i="28"/>
  <c r="O169" i="28"/>
  <c r="F170" i="28"/>
  <c r="O170" i="28"/>
  <c r="F171" i="28"/>
  <c r="O171" i="28"/>
  <c r="F172" i="28"/>
  <c r="O172" i="28"/>
  <c r="F173" i="28"/>
  <c r="O173" i="28"/>
  <c r="F174" i="28"/>
  <c r="O174" i="28"/>
  <c r="F175" i="28"/>
  <c r="O175" i="28"/>
  <c r="F176" i="28"/>
  <c r="O176" i="28"/>
  <c r="F177" i="28"/>
  <c r="O177" i="28"/>
  <c r="F178" i="28"/>
  <c r="O178" i="28"/>
  <c r="F179" i="28"/>
  <c r="O179" i="28"/>
  <c r="F180" i="28"/>
  <c r="O180" i="28"/>
  <c r="F181" i="28"/>
  <c r="O181" i="28"/>
  <c r="F182" i="28"/>
  <c r="O182" i="28"/>
  <c r="F183" i="28"/>
  <c r="O183" i="28"/>
  <c r="F184" i="28"/>
  <c r="O184" i="28"/>
  <c r="F185" i="28"/>
  <c r="O185" i="28"/>
  <c r="F186" i="28"/>
  <c r="O186" i="28"/>
  <c r="F187" i="28"/>
  <c r="O187" i="28"/>
  <c r="F188" i="28"/>
  <c r="O188" i="28"/>
  <c r="F189" i="28"/>
  <c r="O189" i="28"/>
  <c r="F190" i="28"/>
  <c r="O190" i="28"/>
  <c r="F191" i="28"/>
  <c r="O191" i="28"/>
  <c r="F192" i="28"/>
  <c r="O192" i="28"/>
  <c r="F193" i="28"/>
  <c r="O193" i="28"/>
  <c r="F194" i="28"/>
  <c r="O194" i="28"/>
  <c r="F195" i="28"/>
  <c r="O195" i="28"/>
  <c r="F196" i="28"/>
  <c r="O196" i="28"/>
  <c r="F197" i="28"/>
  <c r="O197" i="28"/>
  <c r="F198" i="28"/>
  <c r="O198" i="28"/>
  <c r="F199" i="28"/>
  <c r="O199" i="28"/>
  <c r="F200" i="28"/>
  <c r="O200" i="28"/>
  <c r="F201" i="28"/>
  <c r="O201" i="28"/>
  <c r="F202" i="28"/>
  <c r="O202" i="28"/>
  <c r="F203" i="28"/>
  <c r="O203" i="28"/>
  <c r="F204" i="28"/>
  <c r="O204" i="28"/>
  <c r="F205" i="28"/>
  <c r="O205" i="28"/>
  <c r="F206" i="28"/>
  <c r="O206" i="28"/>
  <c r="F207" i="28"/>
  <c r="O207" i="28"/>
  <c r="F208" i="28"/>
  <c r="O208" i="28"/>
  <c r="F209" i="28"/>
  <c r="O209" i="28"/>
  <c r="F210" i="28"/>
  <c r="O210" i="28"/>
  <c r="F211" i="28"/>
  <c r="O211" i="28"/>
  <c r="F212" i="28"/>
  <c r="O212" i="28"/>
  <c r="F213" i="28"/>
  <c r="O213" i="28"/>
  <c r="F214" i="28"/>
  <c r="O214" i="28"/>
  <c r="F215" i="28"/>
  <c r="O215" i="28"/>
  <c r="F216" i="28"/>
  <c r="O216" i="28"/>
  <c r="F217" i="28"/>
  <c r="O217" i="28"/>
  <c r="F218" i="28"/>
  <c r="O218" i="28"/>
  <c r="F219" i="28"/>
  <c r="O219" i="28"/>
  <c r="F220" i="28"/>
  <c r="O220" i="28"/>
  <c r="F221" i="28"/>
  <c r="O221" i="28"/>
  <c r="F222" i="28"/>
  <c r="O222" i="28"/>
  <c r="F223" i="28"/>
  <c r="O223" i="28"/>
  <c r="F224" i="28"/>
  <c r="O224" i="28"/>
  <c r="F225" i="28"/>
  <c r="O225" i="28"/>
  <c r="F226" i="28"/>
  <c r="O226" i="28"/>
  <c r="F227" i="28"/>
  <c r="O227" i="28"/>
  <c r="F228" i="28"/>
  <c r="O228" i="28"/>
  <c r="F229" i="28"/>
  <c r="O229" i="28"/>
  <c r="F230" i="28"/>
  <c r="O230" i="28"/>
  <c r="F231" i="28"/>
  <c r="O231" i="28"/>
  <c r="F232" i="28"/>
  <c r="O232" i="28"/>
  <c r="F233" i="28"/>
  <c r="O233" i="28"/>
  <c r="F234" i="28"/>
  <c r="O234" i="28"/>
  <c r="F235" i="28"/>
  <c r="O235" i="28"/>
  <c r="F236" i="28"/>
  <c r="O236" i="28"/>
  <c r="F237" i="28"/>
  <c r="O237" i="28"/>
  <c r="F238" i="28"/>
  <c r="O238" i="28"/>
  <c r="F239" i="28"/>
  <c r="O239" i="28"/>
  <c r="F240" i="28"/>
  <c r="O240" i="28"/>
  <c r="F241" i="28"/>
  <c r="O241" i="28"/>
  <c r="F242" i="28"/>
  <c r="O242"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H108" i="13"/>
  <c r="F48" i="6"/>
  <c r="H48" i="6" s="1"/>
  <c r="F49" i="6"/>
  <c r="H49" i="6" s="1"/>
  <c r="F50" i="6"/>
  <c r="H50" i="6" s="1"/>
  <c r="F51" i="6"/>
  <c r="H51" i="6" s="1"/>
  <c r="H180" i="13"/>
  <c r="H182" i="1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AF203" i="18"/>
  <c r="AF204" i="18"/>
  <c r="AF205" i="18"/>
  <c r="N201" i="18"/>
  <c r="O201" i="18"/>
  <c r="N202" i="18"/>
  <c r="N203" i="18"/>
  <c r="O203" i="18"/>
  <c r="N204" i="18"/>
  <c r="O204" i="18"/>
  <c r="N205" i="18"/>
  <c r="O205" i="18"/>
  <c r="J200" i="18"/>
  <c r="C200" i="19" s="1"/>
  <c r="J201" i="18"/>
  <c r="C201" i="19" s="1"/>
  <c r="J202" i="18"/>
  <c r="C202" i="19" s="1"/>
  <c r="J203" i="18"/>
  <c r="C203" i="19" s="1"/>
  <c r="J204" i="18"/>
  <c r="D204" i="20" s="1"/>
  <c r="J205" i="18"/>
  <c r="C205" i="19" s="1"/>
  <c r="E203" i="18"/>
  <c r="P203" i="18" s="1"/>
  <c r="E204" i="18"/>
  <c r="P204" i="18" s="1"/>
  <c r="E205" i="18"/>
  <c r="P205" i="18" s="1"/>
  <c r="A203" i="18"/>
  <c r="A204" i="18"/>
  <c r="A205" i="18"/>
  <c r="N111" i="18"/>
  <c r="O111" i="18"/>
  <c r="N112" i="18"/>
  <c r="O112" i="18"/>
  <c r="J110" i="18"/>
  <c r="C110" i="19" s="1"/>
  <c r="J111" i="18"/>
  <c r="C111" i="19" s="1"/>
  <c r="J112" i="18"/>
  <c r="D112" i="20" s="1"/>
  <c r="E110" i="18"/>
  <c r="P110" i="18" s="1"/>
  <c r="E111" i="18"/>
  <c r="P111" i="18" s="1"/>
  <c r="E112" i="18"/>
  <c r="P112" i="18" s="1"/>
  <c r="D111" i="18"/>
  <c r="D112" i="18"/>
  <c r="N110" i="18"/>
  <c r="O110" i="18"/>
  <c r="D110" i="18"/>
  <c r="O9" i="62"/>
  <c r="AF112" i="18"/>
  <c r="AF111" i="18"/>
  <c r="AF110" i="18"/>
  <c r="A2" i="4"/>
  <c r="D26" i="30"/>
  <c r="D25" i="30"/>
  <c r="D23" i="30"/>
  <c r="D21" i="30"/>
  <c r="D18" i="30"/>
  <c r="D16" i="30"/>
  <c r="D15" i="30"/>
  <c r="D14" i="30"/>
  <c r="D13" i="30"/>
  <c r="D12" i="30"/>
  <c r="D11" i="30"/>
  <c r="D10" i="30"/>
  <c r="A3" i="30"/>
  <c r="B3" i="29"/>
  <c r="D150" i="26"/>
  <c r="K150" i="26"/>
  <c r="D149" i="26"/>
  <c r="K149" i="26"/>
  <c r="D148" i="26"/>
  <c r="O148" i="26"/>
  <c r="D147" i="26"/>
  <c r="D146" i="26"/>
  <c r="K146" i="26"/>
  <c r="D145" i="26"/>
  <c r="BD145" i="26"/>
  <c r="D144" i="26"/>
  <c r="K144" i="26"/>
  <c r="D143" i="26"/>
  <c r="D142" i="26"/>
  <c r="K142" i="26"/>
  <c r="D141" i="26"/>
  <c r="K141" i="26"/>
  <c r="D140" i="26"/>
  <c r="K140" i="26"/>
  <c r="D139" i="26"/>
  <c r="D138" i="26"/>
  <c r="K138" i="26"/>
  <c r="D137" i="26"/>
  <c r="BD137" i="26"/>
  <c r="D136" i="26"/>
  <c r="F136" i="26"/>
  <c r="Q136" i="26" s="1"/>
  <c r="J136" i="26" s="1"/>
  <c r="D135" i="26"/>
  <c r="D134" i="26"/>
  <c r="BD134" i="26"/>
  <c r="D133" i="26"/>
  <c r="K133" i="26"/>
  <c r="D132" i="26"/>
  <c r="K132" i="26"/>
  <c r="D131" i="26"/>
  <c r="D130" i="26"/>
  <c r="K130" i="26"/>
  <c r="D129" i="26"/>
  <c r="G129" i="26"/>
  <c r="D128" i="26"/>
  <c r="K128" i="26"/>
  <c r="D127" i="26"/>
  <c r="D126" i="26"/>
  <c r="BD126" i="26"/>
  <c r="D125" i="26"/>
  <c r="K125" i="26"/>
  <c r="D124" i="26"/>
  <c r="K124" i="26"/>
  <c r="D123" i="26"/>
  <c r="D122" i="26"/>
  <c r="K122" i="26"/>
  <c r="D121" i="26"/>
  <c r="BD121" i="26"/>
  <c r="D120" i="26"/>
  <c r="F120" i="26"/>
  <c r="D119" i="26"/>
  <c r="D118" i="26"/>
  <c r="BD118" i="26"/>
  <c r="D117" i="26"/>
  <c r="K117" i="26"/>
  <c r="D116" i="26"/>
  <c r="K116" i="26"/>
  <c r="D115" i="26"/>
  <c r="D114" i="26"/>
  <c r="K114" i="26"/>
  <c r="D113" i="26"/>
  <c r="BD113" i="26"/>
  <c r="D112" i="26"/>
  <c r="K112" i="26"/>
  <c r="D111" i="26"/>
  <c r="D110" i="26"/>
  <c r="BD110" i="26"/>
  <c r="D109" i="26"/>
  <c r="K109" i="26"/>
  <c r="D108" i="26"/>
  <c r="K108" i="26"/>
  <c r="D107" i="26"/>
  <c r="D106" i="26"/>
  <c r="K106" i="26"/>
  <c r="D105" i="26"/>
  <c r="BD105" i="26"/>
  <c r="D104" i="26"/>
  <c r="F104" i="26"/>
  <c r="Q104" i="26" s="1"/>
  <c r="J104" i="26" s="1"/>
  <c r="D103" i="26"/>
  <c r="D102" i="26"/>
  <c r="BD102" i="26"/>
  <c r="D101" i="26"/>
  <c r="K101" i="26"/>
  <c r="D100" i="26"/>
  <c r="K100" i="26"/>
  <c r="D99" i="26"/>
  <c r="D98" i="26"/>
  <c r="K98" i="26"/>
  <c r="D97" i="26"/>
  <c r="BD97" i="26"/>
  <c r="D96" i="26"/>
  <c r="K96" i="26"/>
  <c r="D95" i="26"/>
  <c r="D94" i="26"/>
  <c r="K94" i="26"/>
  <c r="D93" i="26"/>
  <c r="K93" i="26"/>
  <c r="D92" i="26"/>
  <c r="K92" i="26"/>
  <c r="D91" i="26"/>
  <c r="D90" i="26"/>
  <c r="K90" i="26"/>
  <c r="D89" i="26"/>
  <c r="BD89" i="26"/>
  <c r="D88" i="26"/>
  <c r="F88" i="26"/>
  <c r="Q88" i="26" s="1"/>
  <c r="J88" i="26" s="1"/>
  <c r="D87" i="26"/>
  <c r="D86" i="26"/>
  <c r="BD86" i="26"/>
  <c r="D85" i="26"/>
  <c r="K85" i="26"/>
  <c r="D84" i="26"/>
  <c r="K84" i="26"/>
  <c r="D83" i="26"/>
  <c r="D82" i="26"/>
  <c r="K82" i="26"/>
  <c r="D81" i="26"/>
  <c r="BD81" i="26"/>
  <c r="D80" i="26"/>
  <c r="K80" i="26"/>
  <c r="D79" i="26"/>
  <c r="D78" i="26"/>
  <c r="K78" i="26"/>
  <c r="D77" i="26"/>
  <c r="K77" i="26"/>
  <c r="D76" i="26"/>
  <c r="K76" i="26"/>
  <c r="D75" i="26"/>
  <c r="D74" i="26"/>
  <c r="K74" i="26"/>
  <c r="D73" i="26"/>
  <c r="BD73" i="26"/>
  <c r="D72" i="26"/>
  <c r="F72" i="26"/>
  <c r="D71" i="26"/>
  <c r="D70" i="26"/>
  <c r="BD70" i="26"/>
  <c r="D69" i="26"/>
  <c r="K69" i="26"/>
  <c r="D68" i="26"/>
  <c r="K68" i="26"/>
  <c r="D67" i="26"/>
  <c r="D66" i="26"/>
  <c r="K66" i="26"/>
  <c r="D65" i="26"/>
  <c r="BD65" i="26"/>
  <c r="D64" i="26"/>
  <c r="K64" i="26"/>
  <c r="D63" i="26"/>
  <c r="D62" i="26"/>
  <c r="BD62" i="26"/>
  <c r="D61" i="26"/>
  <c r="K61" i="26"/>
  <c r="D60" i="26"/>
  <c r="K60" i="26"/>
  <c r="D59" i="26"/>
  <c r="D58" i="26"/>
  <c r="K58" i="26"/>
  <c r="D57" i="26"/>
  <c r="BD57" i="26"/>
  <c r="D56" i="26"/>
  <c r="F56" i="26"/>
  <c r="Q56" i="26" s="1"/>
  <c r="J56" i="26" s="1"/>
  <c r="D55" i="26"/>
  <c r="D54" i="26"/>
  <c r="BD54" i="26"/>
  <c r="D53" i="26"/>
  <c r="K53" i="26"/>
  <c r="D52" i="26"/>
  <c r="K52" i="26"/>
  <c r="D51" i="26"/>
  <c r="D50" i="26"/>
  <c r="K50" i="26"/>
  <c r="D49" i="26"/>
  <c r="BD49" i="26"/>
  <c r="D48" i="26"/>
  <c r="K48" i="26"/>
  <c r="D47" i="26"/>
  <c r="D46" i="26"/>
  <c r="BD46" i="26"/>
  <c r="D45" i="26"/>
  <c r="K45" i="26"/>
  <c r="D44" i="26"/>
  <c r="K44" i="26"/>
  <c r="D43" i="26"/>
  <c r="D42" i="26"/>
  <c r="K42" i="26"/>
  <c r="D41" i="26"/>
  <c r="BD41" i="26"/>
  <c r="D40" i="26"/>
  <c r="F40" i="26"/>
  <c r="Q40" i="26" s="1"/>
  <c r="J40" i="26" s="1"/>
  <c r="D39" i="26"/>
  <c r="D38" i="26"/>
  <c r="BD38" i="26"/>
  <c r="D37" i="26"/>
  <c r="K37" i="26"/>
  <c r="D36" i="26"/>
  <c r="K36" i="26"/>
  <c r="D35" i="26"/>
  <c r="D34" i="26"/>
  <c r="K34" i="26"/>
  <c r="D33" i="26"/>
  <c r="BD33" i="26"/>
  <c r="D32" i="26"/>
  <c r="AB32" i="26"/>
  <c r="D31" i="26"/>
  <c r="D30" i="26"/>
  <c r="K30" i="26"/>
  <c r="D29" i="26"/>
  <c r="K29" i="26"/>
  <c r="D28" i="26"/>
  <c r="K28" i="26"/>
  <c r="D27" i="26"/>
  <c r="D26" i="26"/>
  <c r="K26" i="26"/>
  <c r="D25" i="26"/>
  <c r="BD25" i="26"/>
  <c r="D24" i="26"/>
  <c r="F24" i="26"/>
  <c r="Q24" i="26" s="1"/>
  <c r="J24" i="26" s="1"/>
  <c r="D23" i="26"/>
  <c r="E22" i="26"/>
  <c r="D22" i="26"/>
  <c r="BD22" i="26"/>
  <c r="D21" i="26"/>
  <c r="K21" i="26"/>
  <c r="D20" i="26"/>
  <c r="K20" i="26"/>
  <c r="C220" i="24"/>
  <c r="C219" i="24"/>
  <c r="C218" i="24"/>
  <c r="C217" i="24"/>
  <c r="C216" i="24"/>
  <c r="C215" i="24"/>
  <c r="C214" i="24"/>
  <c r="C213" i="24"/>
  <c r="E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E126" i="24"/>
  <c r="P126" i="24" s="1"/>
  <c r="C125" i="24"/>
  <c r="C124" i="24"/>
  <c r="C123" i="24"/>
  <c r="C122" i="24"/>
  <c r="C121" i="24"/>
  <c r="C120" i="24"/>
  <c r="C119" i="24"/>
  <c r="D119" i="24"/>
  <c r="C118" i="24"/>
  <c r="C117" i="24"/>
  <c r="E117" i="24"/>
  <c r="P117" i="24" s="1"/>
  <c r="C116" i="24"/>
  <c r="E116" i="24"/>
  <c r="C115" i="24"/>
  <c r="C114" i="24"/>
  <c r="C113" i="24"/>
  <c r="D113" i="24"/>
  <c r="C112" i="24"/>
  <c r="C111" i="24"/>
  <c r="D111" i="24"/>
  <c r="C110" i="24"/>
  <c r="E110" i="24"/>
  <c r="C109" i="24"/>
  <c r="D109" i="24"/>
  <c r="C108" i="24"/>
  <c r="C107" i="24"/>
  <c r="E107" i="24"/>
  <c r="P107" i="24" s="1"/>
  <c r="C106" i="24"/>
  <c r="C105" i="24"/>
  <c r="C104" i="24"/>
  <c r="D104" i="24"/>
  <c r="C103" i="24"/>
  <c r="E103" i="24"/>
  <c r="C102" i="24"/>
  <c r="C101" i="24"/>
  <c r="C100" i="24"/>
  <c r="C99" i="24"/>
  <c r="D99" i="24"/>
  <c r="C98" i="24"/>
  <c r="C97" i="24"/>
  <c r="E97" i="24"/>
  <c r="C96" i="24"/>
  <c r="C95" i="24"/>
  <c r="C94" i="24"/>
  <c r="C93" i="24"/>
  <c r="C92" i="24"/>
  <c r="E92" i="24"/>
  <c r="P92" i="24" s="1"/>
  <c r="C91" i="24"/>
  <c r="E91" i="24"/>
  <c r="P91" i="24" s="1"/>
  <c r="C90" i="24"/>
  <c r="C89" i="24"/>
  <c r="C88" i="24"/>
  <c r="C87" i="24"/>
  <c r="E87" i="24"/>
  <c r="C86" i="24"/>
  <c r="D86" i="24"/>
  <c r="C85" i="24"/>
  <c r="C84" i="24"/>
  <c r="E84" i="24"/>
  <c r="O84" i="24" s="1"/>
  <c r="C83" i="24"/>
  <c r="C82" i="24"/>
  <c r="C81" i="24"/>
  <c r="E81" i="24"/>
  <c r="O81" i="24" s="1"/>
  <c r="C80" i="24"/>
  <c r="C79" i="24"/>
  <c r="C78" i="24"/>
  <c r="E78" i="24"/>
  <c r="O78" i="24" s="1"/>
  <c r="C77" i="24"/>
  <c r="C76" i="24"/>
  <c r="C75" i="24"/>
  <c r="E75" i="24"/>
  <c r="P75" i="24" s="1"/>
  <c r="C74" i="24"/>
  <c r="C73" i="24"/>
  <c r="C72" i="24"/>
  <c r="E72" i="24"/>
  <c r="P72" i="24" s="1"/>
  <c r="C71" i="24"/>
  <c r="E71" i="24"/>
  <c r="C70" i="24"/>
  <c r="C69" i="24"/>
  <c r="C68" i="24"/>
  <c r="E68" i="24"/>
  <c r="C67" i="24"/>
  <c r="C66" i="24"/>
  <c r="D66" i="24"/>
  <c r="C65" i="24"/>
  <c r="C64" i="24"/>
  <c r="E64" i="24"/>
  <c r="P64" i="24" s="1"/>
  <c r="C63" i="24"/>
  <c r="E63" i="24"/>
  <c r="C62" i="24"/>
  <c r="C61" i="24"/>
  <c r="C60" i="24"/>
  <c r="E60" i="24"/>
  <c r="C59" i="24"/>
  <c r="C58" i="24"/>
  <c r="C57" i="24"/>
  <c r="C56" i="24"/>
  <c r="E56" i="24"/>
  <c r="C55" i="24"/>
  <c r="E55" i="24"/>
  <c r="C54" i="24"/>
  <c r="C53" i="24"/>
  <c r="E53" i="24"/>
  <c r="C52" i="24"/>
  <c r="D52" i="24"/>
  <c r="C51" i="24"/>
  <c r="C50" i="24"/>
  <c r="D50" i="24"/>
  <c r="C49" i="24"/>
  <c r="C48" i="24"/>
  <c r="E48" i="24"/>
  <c r="P48" i="24" s="1"/>
  <c r="C47" i="24"/>
  <c r="C46" i="24"/>
  <c r="C45" i="24"/>
  <c r="E45" i="24"/>
  <c r="P45" i="24" s="1"/>
  <c r="C44" i="24"/>
  <c r="E44" i="24"/>
  <c r="C43" i="24"/>
  <c r="C42" i="24"/>
  <c r="D42" i="24"/>
  <c r="C41" i="24"/>
  <c r="C40" i="24"/>
  <c r="E40" i="24"/>
  <c r="P40" i="24" s="1"/>
  <c r="C39" i="24"/>
  <c r="E39" i="24"/>
  <c r="C38" i="24"/>
  <c r="C37" i="24"/>
  <c r="C36" i="24"/>
  <c r="E36" i="24"/>
  <c r="C35" i="24"/>
  <c r="C34" i="24"/>
  <c r="C33" i="24"/>
  <c r="E33" i="24"/>
  <c r="P33" i="24" s="1"/>
  <c r="I33" i="24" s="1"/>
  <c r="O33" i="25" s="1"/>
  <c r="C32" i="24"/>
  <c r="E32" i="24"/>
  <c r="P32" i="24" s="1"/>
  <c r="C31" i="24"/>
  <c r="E31" i="24"/>
  <c r="C30" i="24"/>
  <c r="C29" i="24"/>
  <c r="C28" i="24"/>
  <c r="E28" i="24"/>
  <c r="C27" i="24"/>
  <c r="C26" i="24"/>
  <c r="D26" i="24"/>
  <c r="C25" i="24"/>
  <c r="C24" i="24"/>
  <c r="E24" i="24"/>
  <c r="P24" i="24" s="1"/>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E25" i="25" s="1"/>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E21" i="25"/>
  <c r="T21" i="25" s="1"/>
  <c r="E29" i="25"/>
  <c r="T29" i="25"/>
  <c r="E33" i="25"/>
  <c r="T33" i="25" s="1"/>
  <c r="E41" i="25"/>
  <c r="E45" i="25"/>
  <c r="T45" i="25" s="1"/>
  <c r="E49" i="25"/>
  <c r="E57" i="25"/>
  <c r="T57" i="25"/>
  <c r="E61" i="25"/>
  <c r="T61" i="25" s="1"/>
  <c r="E65" i="25"/>
  <c r="T65" i="25"/>
  <c r="E69" i="25"/>
  <c r="T69" i="25" s="1"/>
  <c r="E77" i="25"/>
  <c r="E81" i="25"/>
  <c r="T81" i="25" s="1"/>
  <c r="E85" i="25"/>
  <c r="E93" i="25"/>
  <c r="T93" i="25" s="1"/>
  <c r="E97" i="25"/>
  <c r="E101" i="25"/>
  <c r="J101" i="25" s="1"/>
  <c r="U101" i="25" s="1"/>
  <c r="E109" i="25"/>
  <c r="J109" i="25" s="1"/>
  <c r="U109" i="25" s="1"/>
  <c r="E117" i="25"/>
  <c r="T117" i="25" s="1"/>
  <c r="E121" i="25"/>
  <c r="T121" i="25" s="1"/>
  <c r="E129" i="25"/>
  <c r="T129" i="25" s="1"/>
  <c r="E133" i="25"/>
  <c r="E137" i="25"/>
  <c r="T137" i="25" s="1"/>
  <c r="E141" i="25"/>
  <c r="T141" i="25"/>
  <c r="E145" i="25"/>
  <c r="T145" i="25" s="1"/>
  <c r="E149" i="25"/>
  <c r="E153" i="25"/>
  <c r="E157" i="25"/>
  <c r="T157" i="25" s="1"/>
  <c r="E161" i="25"/>
  <c r="T161" i="25"/>
  <c r="E165" i="25"/>
  <c r="T165" i="25" s="1"/>
  <c r="E173" i="25"/>
  <c r="E177" i="25"/>
  <c r="T177" i="25" s="1"/>
  <c r="E181" i="25"/>
  <c r="T181" i="25" s="1"/>
  <c r="E189" i="25"/>
  <c r="T189" i="25" s="1"/>
  <c r="E193" i="25"/>
  <c r="T193" i="25"/>
  <c r="E197" i="25"/>
  <c r="J197" i="25" s="1"/>
  <c r="U197" i="25" s="1"/>
  <c r="E201" i="25"/>
  <c r="E205" i="25"/>
  <c r="T205" i="25" s="1"/>
  <c r="E209" i="25"/>
  <c r="E213" i="25"/>
  <c r="T213" i="25" s="1"/>
  <c r="E217" i="25"/>
  <c r="T217" i="25" s="1"/>
  <c r="E221" i="25"/>
  <c r="J221" i="25" s="1"/>
  <c r="E225" i="25"/>
  <c r="J225" i="25" s="1"/>
  <c r="E229" i="25"/>
  <c r="J229" i="25" s="1"/>
  <c r="U229" i="25" s="1"/>
  <c r="E233" i="25"/>
  <c r="J233" i="25" s="1"/>
  <c r="E237" i="25"/>
  <c r="J237" i="25" s="1"/>
  <c r="E241" i="25"/>
  <c r="E28" i="25"/>
  <c r="J28" i="25" s="1"/>
  <c r="U28" i="25" s="1"/>
  <c r="E36" i="25"/>
  <c r="E48" i="25"/>
  <c r="T48" i="25" s="1"/>
  <c r="E60" i="25"/>
  <c r="T60" i="25" s="1"/>
  <c r="E72" i="25"/>
  <c r="T72" i="25" s="1"/>
  <c r="E84" i="25"/>
  <c r="T84" i="25" s="1"/>
  <c r="E100" i="25"/>
  <c r="T100" i="25"/>
  <c r="E112" i="25"/>
  <c r="T112" i="25" s="1"/>
  <c r="E124" i="25"/>
  <c r="E136" i="25"/>
  <c r="T136" i="25" s="1"/>
  <c r="E148" i="25"/>
  <c r="E160" i="25"/>
  <c r="T160" i="25" s="1"/>
  <c r="E172" i="25"/>
  <c r="T172" i="25" s="1"/>
  <c r="E184" i="25"/>
  <c r="T184" i="25" s="1"/>
  <c r="E196" i="25"/>
  <c r="T196" i="25"/>
  <c r="E208" i="25"/>
  <c r="T208" i="25" s="1"/>
  <c r="E220" i="25"/>
  <c r="E232" i="25"/>
  <c r="J232" i="25" s="1"/>
  <c r="E22" i="25"/>
  <c r="T22" i="25" s="1"/>
  <c r="E26" i="25"/>
  <c r="E30" i="25"/>
  <c r="E34" i="25"/>
  <c r="T34" i="25"/>
  <c r="E38" i="25"/>
  <c r="T38" i="25" s="1"/>
  <c r="E42" i="25"/>
  <c r="T42" i="25"/>
  <c r="E46" i="25"/>
  <c r="E50" i="25"/>
  <c r="J50" i="25" s="1"/>
  <c r="U50" i="25" s="1"/>
  <c r="E54" i="25"/>
  <c r="E58" i="25"/>
  <c r="T58" i="25" s="1"/>
  <c r="E62" i="25"/>
  <c r="E66" i="25"/>
  <c r="T66" i="25"/>
  <c r="E70" i="25"/>
  <c r="T70" i="25" s="1"/>
  <c r="E74" i="25"/>
  <c r="T74" i="25"/>
  <c r="E78" i="25"/>
  <c r="T78" i="25" s="1"/>
  <c r="E82" i="25"/>
  <c r="E86" i="25"/>
  <c r="J86" i="25"/>
  <c r="E90" i="25"/>
  <c r="T90" i="25" s="1"/>
  <c r="E94" i="25"/>
  <c r="E98" i="25"/>
  <c r="T98" i="25" s="1"/>
  <c r="E102" i="25"/>
  <c r="E106" i="25"/>
  <c r="T106" i="25" s="1"/>
  <c r="E110" i="25"/>
  <c r="T110" i="25" s="1"/>
  <c r="E114" i="25"/>
  <c r="T114" i="25"/>
  <c r="E118" i="25"/>
  <c r="T118" i="25" s="1"/>
  <c r="E122" i="25"/>
  <c r="T122" i="25"/>
  <c r="E126" i="25"/>
  <c r="T126" i="25" s="1"/>
  <c r="E130" i="25"/>
  <c r="T130" i="25" s="1"/>
  <c r="E134" i="25"/>
  <c r="T134" i="25" s="1"/>
  <c r="E138" i="25"/>
  <c r="E142" i="25"/>
  <c r="J142" i="25" s="1"/>
  <c r="U142" i="25" s="1"/>
  <c r="E146" i="25"/>
  <c r="E150" i="25"/>
  <c r="E154" i="25"/>
  <c r="T154" i="25" s="1"/>
  <c r="E158" i="25"/>
  <c r="T158" i="25" s="1"/>
  <c r="E162" i="25"/>
  <c r="T162" i="25"/>
  <c r="E166" i="25"/>
  <c r="T166" i="25" s="1"/>
  <c r="E170" i="25"/>
  <c r="T170" i="25"/>
  <c r="E174" i="25"/>
  <c r="T174" i="25" s="1"/>
  <c r="E178" i="25"/>
  <c r="E182" i="25"/>
  <c r="T182" i="25" s="1"/>
  <c r="E186" i="25"/>
  <c r="E190" i="25"/>
  <c r="T190" i="25" s="1"/>
  <c r="E194" i="25"/>
  <c r="T194" i="25" s="1"/>
  <c r="E198" i="25"/>
  <c r="T198" i="25"/>
  <c r="E202" i="25"/>
  <c r="T202" i="25" s="1"/>
  <c r="E206" i="25"/>
  <c r="E210" i="25"/>
  <c r="T210" i="25" s="1"/>
  <c r="E214" i="25"/>
  <c r="T214" i="25" s="1"/>
  <c r="E218" i="25"/>
  <c r="T218" i="25"/>
  <c r="E222" i="25"/>
  <c r="J222" i="25" s="1"/>
  <c r="U222" i="25" s="1"/>
  <c r="E226" i="25"/>
  <c r="J226" i="25"/>
  <c r="U226" i="25" s="1"/>
  <c r="E230" i="25"/>
  <c r="J230" i="25" s="1"/>
  <c r="U230" i="25" s="1"/>
  <c r="E234" i="25"/>
  <c r="J234" i="25"/>
  <c r="U234" i="25" s="1"/>
  <c r="E238" i="25"/>
  <c r="J238" i="25" s="1"/>
  <c r="U238" i="25" s="1"/>
  <c r="E242" i="25"/>
  <c r="E32" i="25"/>
  <c r="T32" i="25" s="1"/>
  <c r="E44" i="25"/>
  <c r="E56" i="25"/>
  <c r="E68" i="25"/>
  <c r="T68" i="25"/>
  <c r="E80" i="25"/>
  <c r="T80" i="25" s="1"/>
  <c r="E92" i="25"/>
  <c r="T92" i="25"/>
  <c r="E104" i="25"/>
  <c r="J104" i="25" s="1"/>
  <c r="U104" i="25" s="1"/>
  <c r="E116" i="25"/>
  <c r="T116" i="25"/>
  <c r="E128" i="25"/>
  <c r="T128" i="25" s="1"/>
  <c r="E140" i="25"/>
  <c r="T140" i="25"/>
  <c r="E152" i="25"/>
  <c r="T152" i="25" s="1"/>
  <c r="E164" i="25"/>
  <c r="T164" i="25" s="1"/>
  <c r="E176" i="25"/>
  <c r="E188" i="25"/>
  <c r="T188" i="25" s="1"/>
  <c r="E204" i="25"/>
  <c r="E216" i="25"/>
  <c r="E228" i="25"/>
  <c r="J228" i="25" s="1"/>
  <c r="E240" i="25"/>
  <c r="J240" i="25" s="1"/>
  <c r="U240" i="25" s="1"/>
  <c r="E23" i="25"/>
  <c r="T23" i="25" s="1"/>
  <c r="E27" i="25"/>
  <c r="T27" i="25"/>
  <c r="E31" i="25"/>
  <c r="T31" i="25" s="1"/>
  <c r="E35" i="25"/>
  <c r="T35" i="25"/>
  <c r="E39" i="25"/>
  <c r="T39" i="25" s="1"/>
  <c r="E43" i="25"/>
  <c r="T43" i="25" s="1"/>
  <c r="E47" i="25"/>
  <c r="E51" i="25"/>
  <c r="T51" i="25" s="1"/>
  <c r="E55" i="25"/>
  <c r="J55" i="25" s="1"/>
  <c r="E59" i="25"/>
  <c r="T59" i="25" s="1"/>
  <c r="E63" i="25"/>
  <c r="T63" i="25"/>
  <c r="E67" i="25"/>
  <c r="T67" i="25" s="1"/>
  <c r="E71" i="25"/>
  <c r="E75" i="25"/>
  <c r="E79" i="25"/>
  <c r="T79" i="25" s="1"/>
  <c r="E83" i="25"/>
  <c r="E87" i="25"/>
  <c r="E91" i="25"/>
  <c r="T91" i="25" s="1"/>
  <c r="E95" i="25"/>
  <c r="T95" i="25"/>
  <c r="E99" i="25"/>
  <c r="J99" i="25" s="1"/>
  <c r="U99" i="25" s="1"/>
  <c r="E103" i="25"/>
  <c r="E107" i="25"/>
  <c r="T107" i="25" s="1"/>
  <c r="E111" i="25"/>
  <c r="J111" i="25" s="1"/>
  <c r="E115" i="25"/>
  <c r="T115" i="25" s="1"/>
  <c r="E119" i="25"/>
  <c r="E123" i="25"/>
  <c r="T123" i="25" s="1"/>
  <c r="E127" i="25"/>
  <c r="T127" i="25" s="1"/>
  <c r="E131" i="25"/>
  <c r="T131" i="25" s="1"/>
  <c r="E135" i="25"/>
  <c r="J135" i="25" s="1"/>
  <c r="U135" i="25" s="1"/>
  <c r="E139" i="25"/>
  <c r="E143" i="25"/>
  <c r="T143" i="25" s="1"/>
  <c r="E147" i="25"/>
  <c r="E151" i="25"/>
  <c r="E155" i="25"/>
  <c r="T155" i="25"/>
  <c r="E159" i="25"/>
  <c r="T159" i="25" s="1"/>
  <c r="E163" i="25"/>
  <c r="T163" i="25"/>
  <c r="E167" i="25"/>
  <c r="E171" i="25"/>
  <c r="T171" i="25" s="1"/>
  <c r="E175" i="25"/>
  <c r="E179" i="25"/>
  <c r="T179" i="25" s="1"/>
  <c r="E183" i="25"/>
  <c r="E187" i="25"/>
  <c r="E191" i="25"/>
  <c r="T191" i="25" s="1"/>
  <c r="E195" i="25"/>
  <c r="E199" i="25"/>
  <c r="T199" i="25" s="1"/>
  <c r="E203" i="25"/>
  <c r="E207" i="25"/>
  <c r="E211" i="25"/>
  <c r="T211" i="25" s="1"/>
  <c r="E215" i="25"/>
  <c r="E219" i="25"/>
  <c r="T219" i="25"/>
  <c r="E223" i="25"/>
  <c r="J223" i="25" s="1"/>
  <c r="U223" i="25" s="1"/>
  <c r="E227" i="25"/>
  <c r="J227" i="25"/>
  <c r="E231" i="25"/>
  <c r="J231" i="25" s="1"/>
  <c r="U231" i="25" s="1"/>
  <c r="E235" i="25"/>
  <c r="J235" i="25"/>
  <c r="E239" i="25"/>
  <c r="J239" i="25" s="1"/>
  <c r="U239" i="25" s="1"/>
  <c r="E243" i="25"/>
  <c r="E24" i="25"/>
  <c r="E40" i="25"/>
  <c r="T40" i="25" s="1"/>
  <c r="E52" i="25"/>
  <c r="J52" i="25"/>
  <c r="E64" i="25"/>
  <c r="T64" i="25" s="1"/>
  <c r="E76" i="25"/>
  <c r="E88" i="25"/>
  <c r="T88" i="25" s="1"/>
  <c r="E96" i="25"/>
  <c r="E108" i="25"/>
  <c r="T108" i="25" s="1"/>
  <c r="E120" i="25"/>
  <c r="E132" i="25"/>
  <c r="T132" i="25"/>
  <c r="E144" i="25"/>
  <c r="T144" i="25" s="1"/>
  <c r="E156" i="25"/>
  <c r="T156" i="25"/>
  <c r="E168" i="25"/>
  <c r="T168" i="25" s="1"/>
  <c r="E180" i="25"/>
  <c r="T180" i="25" s="1"/>
  <c r="E192" i="25"/>
  <c r="T192" i="25" s="1"/>
  <c r="E200" i="25"/>
  <c r="E212" i="25"/>
  <c r="J212" i="25" s="1"/>
  <c r="U212" i="25" s="1"/>
  <c r="E224" i="25"/>
  <c r="J224" i="25"/>
  <c r="E236" i="25"/>
  <c r="J236" i="25" s="1"/>
  <c r="U236" i="25" s="1"/>
  <c r="E86" i="26"/>
  <c r="E110" i="26"/>
  <c r="E150" i="26"/>
  <c r="K134" i="26"/>
  <c r="E54" i="26"/>
  <c r="E118" i="26"/>
  <c r="E114" i="26"/>
  <c r="E46" i="26"/>
  <c r="E50" i="26"/>
  <c r="E82" i="26"/>
  <c r="E146" i="26"/>
  <c r="BD78" i="26"/>
  <c r="E26" i="26"/>
  <c r="E90" i="26"/>
  <c r="D32" i="24"/>
  <c r="E78" i="26"/>
  <c r="E142" i="26"/>
  <c r="H4" i="63"/>
  <c r="H9" i="63"/>
  <c r="G20" i="63"/>
  <c r="G34" i="63"/>
  <c r="G46" i="63"/>
  <c r="H55" i="63"/>
  <c r="H62" i="63"/>
  <c r="G71" i="63"/>
  <c r="G82" i="63"/>
  <c r="G89" i="63"/>
  <c r="N91" i="63"/>
  <c r="N10" i="63"/>
  <c r="N18" i="63"/>
  <c r="N26" i="63"/>
  <c r="N34" i="63"/>
  <c r="N42" i="63"/>
  <c r="N50" i="63"/>
  <c r="N58" i="63"/>
  <c r="N66" i="63"/>
  <c r="N74" i="63"/>
  <c r="N82" i="63"/>
  <c r="M4" i="63"/>
  <c r="M12" i="63"/>
  <c r="M20" i="63"/>
  <c r="M28" i="63"/>
  <c r="M36" i="63"/>
  <c r="M44" i="63"/>
  <c r="M52" i="63"/>
  <c r="M60" i="63"/>
  <c r="M68" i="63"/>
  <c r="M76" i="63"/>
  <c r="M84" i="63"/>
  <c r="G37" i="63"/>
  <c r="G79" i="63"/>
  <c r="N90" i="63"/>
  <c r="M23" i="63"/>
  <c r="M47" i="63"/>
  <c r="G5" i="63"/>
  <c r="G10" i="63"/>
  <c r="G24" i="63"/>
  <c r="G35" i="63"/>
  <c r="H47" i="63"/>
  <c r="H56" i="63"/>
  <c r="H63" i="63"/>
  <c r="G77" i="63"/>
  <c r="H82" i="63"/>
  <c r="G90" i="63"/>
  <c r="N11" i="63"/>
  <c r="N19" i="63"/>
  <c r="N27" i="63"/>
  <c r="N35" i="63"/>
  <c r="N43" i="63"/>
  <c r="N51" i="63"/>
  <c r="N59" i="63"/>
  <c r="N67" i="63"/>
  <c r="N75" i="63"/>
  <c r="N83" i="63"/>
  <c r="M5" i="63"/>
  <c r="M13" i="63"/>
  <c r="M21" i="63"/>
  <c r="M29" i="63"/>
  <c r="M37" i="63"/>
  <c r="M45" i="63"/>
  <c r="M53" i="63"/>
  <c r="M61" i="63"/>
  <c r="M69" i="63"/>
  <c r="M77" i="63"/>
  <c r="M85" i="63"/>
  <c r="G29" i="63"/>
  <c r="H83" i="63"/>
  <c r="N69" i="63"/>
  <c r="N85" i="63"/>
  <c r="M15" i="63"/>
  <c r="M39" i="63"/>
  <c r="M71" i="63"/>
  <c r="H5" i="63"/>
  <c r="H10" i="63"/>
  <c r="G27" i="63"/>
  <c r="H36" i="63"/>
  <c r="G48" i="63"/>
  <c r="H57" i="63"/>
  <c r="H64" i="63"/>
  <c r="G78" i="63"/>
  <c r="G83" i="63"/>
  <c r="G91" i="63"/>
  <c r="M90" i="63"/>
  <c r="N4" i="63"/>
  <c r="N12" i="63"/>
  <c r="N20" i="63"/>
  <c r="N28" i="63"/>
  <c r="N36" i="63"/>
  <c r="N44" i="63"/>
  <c r="N52" i="63"/>
  <c r="N60" i="63"/>
  <c r="N68" i="63"/>
  <c r="N76" i="63"/>
  <c r="N84" i="63"/>
  <c r="M6" i="63"/>
  <c r="M14" i="63"/>
  <c r="M22" i="63"/>
  <c r="M30" i="63"/>
  <c r="M38" i="63"/>
  <c r="M46" i="63"/>
  <c r="M54" i="63"/>
  <c r="M62" i="63"/>
  <c r="M70" i="63"/>
  <c r="M78" i="63"/>
  <c r="M86" i="63"/>
  <c r="G12" i="63"/>
  <c r="G49" i="63"/>
  <c r="H58" i="63"/>
  <c r="H65" i="63"/>
  <c r="G92" i="63"/>
  <c r="N5" i="63"/>
  <c r="N13" i="63"/>
  <c r="N21" i="63"/>
  <c r="N29" i="63"/>
  <c r="N37" i="63"/>
  <c r="N45" i="63"/>
  <c r="N53" i="63"/>
  <c r="N61" i="63"/>
  <c r="N77" i="63"/>
  <c r="M7" i="63"/>
  <c r="M31" i="63"/>
  <c r="M63" i="63"/>
  <c r="G6" i="63"/>
  <c r="H6" i="63"/>
  <c r="H12" i="63"/>
  <c r="G31" i="63"/>
  <c r="H40" i="63"/>
  <c r="G51" i="63"/>
  <c r="G59" i="63"/>
  <c r="H66" i="63"/>
  <c r="H79" i="63"/>
  <c r="G84" i="63"/>
  <c r="H3" i="63"/>
  <c r="M92" i="63"/>
  <c r="N6" i="63"/>
  <c r="N14" i="63"/>
  <c r="N22" i="63"/>
  <c r="N30" i="63"/>
  <c r="N38" i="63"/>
  <c r="N46" i="63"/>
  <c r="N54" i="63"/>
  <c r="N62" i="63"/>
  <c r="N70" i="63"/>
  <c r="N78" i="63"/>
  <c r="N86" i="63"/>
  <c r="M8" i="63"/>
  <c r="M16" i="63"/>
  <c r="M24" i="63"/>
  <c r="M32" i="63"/>
  <c r="M40" i="63"/>
  <c r="M48" i="63"/>
  <c r="M56" i="63"/>
  <c r="M64" i="63"/>
  <c r="M72" i="63"/>
  <c r="M80" i="63"/>
  <c r="M88" i="63"/>
  <c r="M35" i="63"/>
  <c r="M59" i="63"/>
  <c r="M87" i="63"/>
  <c r="G7" i="63"/>
  <c r="G14" i="63"/>
  <c r="G32" i="63"/>
  <c r="H41" i="63"/>
  <c r="H51" i="63"/>
  <c r="H59" i="63"/>
  <c r="H67" i="63"/>
  <c r="G80" i="63"/>
  <c r="H84" i="63"/>
  <c r="M89" i="63"/>
  <c r="N92" i="63"/>
  <c r="N7" i="63"/>
  <c r="N15" i="63"/>
  <c r="N23" i="63"/>
  <c r="N31" i="63"/>
  <c r="N39" i="63"/>
  <c r="N47" i="63"/>
  <c r="N55" i="63"/>
  <c r="N63" i="63"/>
  <c r="N71" i="63"/>
  <c r="N79" i="63"/>
  <c r="N87" i="63"/>
  <c r="M9" i="63"/>
  <c r="M17" i="63"/>
  <c r="M25" i="63"/>
  <c r="M33" i="63"/>
  <c r="M41" i="63"/>
  <c r="M49" i="63"/>
  <c r="M57" i="63"/>
  <c r="M65" i="63"/>
  <c r="M73" i="63"/>
  <c r="M81" i="63"/>
  <c r="M3" i="63"/>
  <c r="M27" i="63"/>
  <c r="M67" i="63"/>
  <c r="M79" i="63"/>
  <c r="H7" i="63"/>
  <c r="G15" i="63"/>
  <c r="G33" i="63"/>
  <c r="H42" i="63"/>
  <c r="H52" i="63"/>
  <c r="H60" i="63"/>
  <c r="H68" i="63"/>
  <c r="G81" i="63"/>
  <c r="G85" i="63"/>
  <c r="N89" i="63"/>
  <c r="N8" i="63"/>
  <c r="N16" i="63"/>
  <c r="N24" i="63"/>
  <c r="N32" i="63"/>
  <c r="N40" i="63"/>
  <c r="N48" i="63"/>
  <c r="N56" i="63"/>
  <c r="N64" i="63"/>
  <c r="N72" i="63"/>
  <c r="N80" i="63"/>
  <c r="N88" i="63"/>
  <c r="M10" i="63"/>
  <c r="M18" i="63"/>
  <c r="M26" i="63"/>
  <c r="M34" i="63"/>
  <c r="M42" i="63"/>
  <c r="M50" i="63"/>
  <c r="M58" i="63"/>
  <c r="M66" i="63"/>
  <c r="M74" i="63"/>
  <c r="M82" i="63"/>
  <c r="N9" i="63"/>
  <c r="N17" i="63"/>
  <c r="N25" i="63"/>
  <c r="N33" i="63"/>
  <c r="N41" i="63"/>
  <c r="N49" i="63"/>
  <c r="N57" i="63"/>
  <c r="N65" i="63"/>
  <c r="N73" i="63"/>
  <c r="N81" i="63"/>
  <c r="N3" i="63"/>
  <c r="M19" i="63"/>
  <c r="M51" i="63"/>
  <c r="M75" i="63"/>
  <c r="M55" i="63"/>
  <c r="G9" i="63"/>
  <c r="H17" i="63"/>
  <c r="H33" i="63"/>
  <c r="H43" i="63"/>
  <c r="G54" i="63"/>
  <c r="H61" i="63"/>
  <c r="H70" i="63"/>
  <c r="H81" i="63"/>
  <c r="H88" i="63"/>
  <c r="M91" i="63"/>
  <c r="M11" i="63"/>
  <c r="M43" i="63"/>
  <c r="M83" i="63"/>
  <c r="H37" i="63"/>
  <c r="H92" i="63"/>
  <c r="H48" i="63"/>
  <c r="H27" i="63"/>
  <c r="H15" i="63"/>
  <c r="H49" i="63"/>
  <c r="H71" i="63"/>
  <c r="H34" i="63"/>
  <c r="H32" i="63"/>
  <c r="H91" i="63"/>
  <c r="H89" i="63"/>
  <c r="H29" i="63"/>
  <c r="H35" i="63"/>
  <c r="H90" i="63"/>
  <c r="H20" i="63"/>
  <c r="H24" i="63"/>
  <c r="E58" i="26"/>
  <c r="E122" i="26"/>
  <c r="K102" i="26"/>
  <c r="T24" i="25"/>
  <c r="T28" i="25"/>
  <c r="T56" i="25"/>
  <c r="T76" i="25"/>
  <c r="T104" i="25"/>
  <c r="T124" i="25"/>
  <c r="T212" i="25"/>
  <c r="T216" i="25"/>
  <c r="T220" i="25"/>
  <c r="T87" i="25"/>
  <c r="T139" i="25"/>
  <c r="T151" i="25"/>
  <c r="T101" i="25"/>
  <c r="T149" i="25"/>
  <c r="T197" i="25"/>
  <c r="T30" i="25"/>
  <c r="T46" i="25"/>
  <c r="T94" i="25"/>
  <c r="T142" i="25"/>
  <c r="T146" i="25"/>
  <c r="T206" i="25"/>
  <c r="T55" i="25"/>
  <c r="T71" i="25"/>
  <c r="T103" i="25"/>
  <c r="T135" i="25"/>
  <c r="T167" i="25"/>
  <c r="T187" i="25"/>
  <c r="T203" i="25"/>
  <c r="E20" i="25"/>
  <c r="T20" i="25" s="1"/>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Q20" i="26" s="1"/>
  <c r="J20" i="26" s="1"/>
  <c r="F28" i="26"/>
  <c r="Q28" i="26" s="1"/>
  <c r="J28" i="26" s="1"/>
  <c r="F32" i="26"/>
  <c r="Q32" i="26" s="1"/>
  <c r="J32" i="26" s="1"/>
  <c r="F36" i="26"/>
  <c r="Q36" i="26" s="1"/>
  <c r="J36" i="26" s="1"/>
  <c r="F44" i="26"/>
  <c r="Q44" i="26" s="1"/>
  <c r="J44" i="26" s="1"/>
  <c r="F48" i="26"/>
  <c r="Q48" i="26" s="1"/>
  <c r="J48" i="26" s="1"/>
  <c r="F52" i="26"/>
  <c r="Q52" i="26" s="1"/>
  <c r="J52" i="26" s="1"/>
  <c r="F60" i="26"/>
  <c r="Q60" i="26" s="1"/>
  <c r="J60" i="26" s="1"/>
  <c r="F64" i="26"/>
  <c r="F68" i="26"/>
  <c r="Q68" i="26" s="1"/>
  <c r="J68" i="26" s="1"/>
  <c r="F76" i="26"/>
  <c r="Q76" i="26" s="1"/>
  <c r="J76" i="26" s="1"/>
  <c r="F80" i="26"/>
  <c r="Q80" i="26" s="1"/>
  <c r="J80" i="26" s="1"/>
  <c r="F84" i="26"/>
  <c r="Q84" i="26" s="1"/>
  <c r="J84" i="26" s="1"/>
  <c r="F92" i="26"/>
  <c r="Q92" i="26" s="1"/>
  <c r="J92" i="26" s="1"/>
  <c r="F96" i="26"/>
  <c r="Q96" i="26" s="1"/>
  <c r="J96" i="26" s="1"/>
  <c r="F100" i="26"/>
  <c r="Q100" i="26" s="1"/>
  <c r="J100" i="26" s="1"/>
  <c r="F108" i="26"/>
  <c r="Q108" i="26" s="1"/>
  <c r="J108" i="26" s="1"/>
  <c r="F112" i="26"/>
  <c r="Q112" i="26" s="1"/>
  <c r="J112" i="26" s="1"/>
  <c r="F116" i="26"/>
  <c r="Q116" i="26" s="1"/>
  <c r="J116" i="26" s="1"/>
  <c r="F124" i="26"/>
  <c r="Q124" i="26" s="1"/>
  <c r="J124" i="26" s="1"/>
  <c r="F128" i="26"/>
  <c r="Q128" i="26" s="1"/>
  <c r="J128" i="26" s="1"/>
  <c r="F132" i="26"/>
  <c r="Q132" i="26" s="1"/>
  <c r="J132" i="26" s="1"/>
  <c r="F140" i="26"/>
  <c r="Q140" i="26" s="1"/>
  <c r="J140" i="26" s="1"/>
  <c r="F144" i="26"/>
  <c r="Q144" i="26" s="1"/>
  <c r="J144" i="26" s="1"/>
  <c r="F148" i="26"/>
  <c r="O25" i="26"/>
  <c r="O57" i="26"/>
  <c r="O89" i="26"/>
  <c r="O121" i="26"/>
  <c r="BD30" i="26"/>
  <c r="BD94" i="26"/>
  <c r="E20" i="24"/>
  <c r="P20" i="24" s="1"/>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Q137" i="26" s="1"/>
  <c r="J137" i="26" s="1"/>
  <c r="F141" i="26"/>
  <c r="Q141" i="26" s="1"/>
  <c r="J141" i="26" s="1"/>
  <c r="F145" i="26"/>
  <c r="Q145" i="26" s="1"/>
  <c r="J145" i="26" s="1"/>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D112" i="24"/>
  <c r="E114" i="24"/>
  <c r="P114" i="24" s="1"/>
  <c r="D117" i="24"/>
  <c r="D137" i="24"/>
  <c r="E163" i="24"/>
  <c r="E171" i="24"/>
  <c r="E179" i="24"/>
  <c r="E195" i="24"/>
  <c r="O195" i="24" s="1"/>
  <c r="D142" i="24"/>
  <c r="E141" i="24"/>
  <c r="D143" i="24"/>
  <c r="E149" i="24"/>
  <c r="P149" i="24" s="1"/>
  <c r="E157" i="24"/>
  <c r="P157" i="24" s="1"/>
  <c r="E168" i="24"/>
  <c r="P168" i="24" s="1"/>
  <c r="E176" i="24"/>
  <c r="P176" i="24" s="1"/>
  <c r="E184" i="24"/>
  <c r="P184" i="24" s="1"/>
  <c r="D157" i="24"/>
  <c r="E212" i="24"/>
  <c r="P212" i="24" s="1"/>
  <c r="D28" i="24"/>
  <c r="D164" i="24"/>
  <c r="D216" i="24"/>
  <c r="D46" i="24"/>
  <c r="J46" i="25"/>
  <c r="E52" i="24"/>
  <c r="P52" i="24" s="1"/>
  <c r="D196" i="24"/>
  <c r="D47" i="24"/>
  <c r="E185" i="24"/>
  <c r="P185" i="24" s="1"/>
  <c r="D188" i="24"/>
  <c r="E37" i="24"/>
  <c r="D40" i="24"/>
  <c r="D64" i="24"/>
  <c r="D90" i="24"/>
  <c r="E169" i="24"/>
  <c r="D172" i="24"/>
  <c r="J172" i="25"/>
  <c r="E200" i="24"/>
  <c r="P200" i="24" s="1"/>
  <c r="E49" i="24"/>
  <c r="D51" i="24"/>
  <c r="D60" i="24"/>
  <c r="E69" i="24"/>
  <c r="D81" i="24"/>
  <c r="E129" i="24"/>
  <c r="D180" i="24"/>
  <c r="P56" i="24"/>
  <c r="E47" i="24"/>
  <c r="P47" i="24" s="1"/>
  <c r="D76" i="24"/>
  <c r="J76" i="25"/>
  <c r="U76" i="25" s="1"/>
  <c r="E82" i="24"/>
  <c r="P82" i="24" s="1"/>
  <c r="E88" i="24"/>
  <c r="P88" i="24" s="1"/>
  <c r="E90" i="24"/>
  <c r="D93" i="24"/>
  <c r="D102" i="24"/>
  <c r="D108" i="24"/>
  <c r="D124" i="24"/>
  <c r="J124" i="25"/>
  <c r="E127" i="24"/>
  <c r="D129" i="24"/>
  <c r="E131" i="24"/>
  <c r="D133" i="24"/>
  <c r="D147" i="24"/>
  <c r="D153" i="24"/>
  <c r="D159" i="24"/>
  <c r="E161" i="24"/>
  <c r="O161" i="24" s="1"/>
  <c r="D166" i="24"/>
  <c r="D174" i="24"/>
  <c r="E177" i="24"/>
  <c r="D182" i="24"/>
  <c r="D190" i="24"/>
  <c r="J190" i="25"/>
  <c r="U190" i="25" s="1"/>
  <c r="E193" i="24"/>
  <c r="D198" i="24"/>
  <c r="E204" i="24"/>
  <c r="P204" i="24" s="1"/>
  <c r="D218" i="24"/>
  <c r="D220" i="24"/>
  <c r="J220" i="25"/>
  <c r="J188" i="24"/>
  <c r="C188" i="25" s="1"/>
  <c r="J157" i="24"/>
  <c r="C157" i="25" s="1"/>
  <c r="J198" i="24"/>
  <c r="C198" i="25" s="1"/>
  <c r="D20" i="24"/>
  <c r="D23" i="24"/>
  <c r="J23" i="25"/>
  <c r="U23" i="25" s="1"/>
  <c r="D55" i="24"/>
  <c r="D72" i="24"/>
  <c r="D77" i="24"/>
  <c r="D87" i="24"/>
  <c r="J87" i="25"/>
  <c r="D94" i="24"/>
  <c r="J94" i="25"/>
  <c r="U94" i="25" s="1"/>
  <c r="E121" i="24"/>
  <c r="P121" i="24" s="1"/>
  <c r="D128" i="24"/>
  <c r="D132" i="24"/>
  <c r="D134" i="24"/>
  <c r="E145" i="24"/>
  <c r="D146" i="24"/>
  <c r="E205" i="24"/>
  <c r="O205" i="24" s="1"/>
  <c r="D208" i="24"/>
  <c r="E219" i="24"/>
  <c r="J166" i="24"/>
  <c r="C166" i="25" s="1"/>
  <c r="J208" i="24"/>
  <c r="C208" i="25" s="1"/>
  <c r="E23" i="24"/>
  <c r="P23" i="24" s="1"/>
  <c r="E94" i="24"/>
  <c r="P94" i="24" s="1"/>
  <c r="E134" i="24"/>
  <c r="P134" i="24" s="1"/>
  <c r="J180" i="24"/>
  <c r="C180" i="25" s="1"/>
  <c r="J220" i="24"/>
  <c r="C220" i="25" s="1"/>
  <c r="P53" i="24"/>
  <c r="D24" i="24"/>
  <c r="J24" i="25"/>
  <c r="U24" i="25" s="1"/>
  <c r="D30" i="24"/>
  <c r="J30" i="25"/>
  <c r="J32" i="24"/>
  <c r="C32" i="25" s="1"/>
  <c r="D35" i="24"/>
  <c r="D39" i="24"/>
  <c r="J39" i="25"/>
  <c r="U39" i="25" s="1"/>
  <c r="N45" i="24"/>
  <c r="O45" i="24"/>
  <c r="D48" i="24"/>
  <c r="J50" i="24"/>
  <c r="C50" i="25" s="1"/>
  <c r="J52" i="24"/>
  <c r="C52" i="25" s="1"/>
  <c r="J60" i="24"/>
  <c r="C60" i="25" s="1"/>
  <c r="E61" i="24"/>
  <c r="D63" i="24"/>
  <c r="D68" i="24"/>
  <c r="J72" i="24"/>
  <c r="C72" i="25" s="1"/>
  <c r="D75" i="24"/>
  <c r="E77" i="24"/>
  <c r="P77" i="24" s="1"/>
  <c r="E79" i="24"/>
  <c r="P79" i="24" s="1"/>
  <c r="J81" i="24"/>
  <c r="C81" i="25" s="1"/>
  <c r="D89" i="24"/>
  <c r="J91" i="24"/>
  <c r="C91" i="25" s="1"/>
  <c r="D91" i="24"/>
  <c r="J95" i="24"/>
  <c r="C95" i="25" s="1"/>
  <c r="D97" i="24"/>
  <c r="D103" i="24"/>
  <c r="J103" i="25"/>
  <c r="D105" i="24"/>
  <c r="D116" i="24"/>
  <c r="D120" i="24"/>
  <c r="D126" i="24"/>
  <c r="E135" i="24"/>
  <c r="N135" i="24"/>
  <c r="D140" i="24"/>
  <c r="J148" i="24"/>
  <c r="C148" i="25" s="1"/>
  <c r="D149" i="24"/>
  <c r="J149" i="25"/>
  <c r="U149" i="25" s="1"/>
  <c r="J149" i="24"/>
  <c r="C149" i="25" s="1"/>
  <c r="D155" i="24"/>
  <c r="J179" i="24"/>
  <c r="C179" i="25" s="1"/>
  <c r="D179" i="24"/>
  <c r="J184" i="24"/>
  <c r="C184" i="25" s="1"/>
  <c r="D184" i="24"/>
  <c r="E207" i="24"/>
  <c r="D207" i="24"/>
  <c r="N21" i="24"/>
  <c r="O21" i="24"/>
  <c r="J31" i="24"/>
  <c r="C31" i="25" s="1"/>
  <c r="N34" i="24"/>
  <c r="O34" i="24"/>
  <c r="J36" i="24"/>
  <c r="C36" i="25" s="1"/>
  <c r="J44" i="24"/>
  <c r="C44" i="25" s="1"/>
  <c r="J56" i="24"/>
  <c r="C56" i="25" s="1"/>
  <c r="J58" i="24"/>
  <c r="C58" i="25" s="1"/>
  <c r="J71" i="24"/>
  <c r="C71" i="25" s="1"/>
  <c r="J78" i="24"/>
  <c r="C78" i="25" s="1"/>
  <c r="J80" i="24"/>
  <c r="C80" i="25" s="1"/>
  <c r="E96" i="24"/>
  <c r="P96" i="24" s="1"/>
  <c r="J96" i="24"/>
  <c r="C96" i="25" s="1"/>
  <c r="E101" i="24"/>
  <c r="P101" i="24" s="1"/>
  <c r="N101" i="24"/>
  <c r="D106" i="24"/>
  <c r="J106" i="24"/>
  <c r="C106" i="25" s="1"/>
  <c r="J110" i="24"/>
  <c r="C110" i="25" s="1"/>
  <c r="E118" i="24"/>
  <c r="P118" i="24" s="1"/>
  <c r="E123" i="24"/>
  <c r="P123" i="24" s="1"/>
  <c r="J123" i="24"/>
  <c r="C123" i="25" s="1"/>
  <c r="J130" i="24"/>
  <c r="C130" i="25" s="1"/>
  <c r="D130" i="24"/>
  <c r="D136" i="24"/>
  <c r="J144" i="24"/>
  <c r="C144" i="25" s="1"/>
  <c r="D144" i="24"/>
  <c r="D156" i="24"/>
  <c r="D187" i="24"/>
  <c r="J187" i="25"/>
  <c r="D192" i="24"/>
  <c r="J192" i="24"/>
  <c r="C192" i="25" s="1"/>
  <c r="J211" i="24"/>
  <c r="C211" i="25" s="1"/>
  <c r="E211" i="24"/>
  <c r="J20" i="24"/>
  <c r="C20" i="25" s="1"/>
  <c r="E21" i="24"/>
  <c r="J28" i="24"/>
  <c r="C28" i="25" s="1"/>
  <c r="E29" i="24"/>
  <c r="D31" i="24"/>
  <c r="D34" i="24"/>
  <c r="J34" i="25"/>
  <c r="U34" i="25" s="1"/>
  <c r="D36" i="24"/>
  <c r="J38" i="24"/>
  <c r="C38" i="25" s="1"/>
  <c r="J40" i="24"/>
  <c r="C40" i="25" s="1"/>
  <c r="N42" i="24"/>
  <c r="O42" i="24"/>
  <c r="D44" i="24"/>
  <c r="D56" i="24"/>
  <c r="J56" i="25"/>
  <c r="U56" i="25" s="1"/>
  <c r="D58" i="24"/>
  <c r="D62" i="24"/>
  <c r="J64" i="24"/>
  <c r="C64" i="25" s="1"/>
  <c r="E65" i="24"/>
  <c r="D67" i="24"/>
  <c r="D71" i="24"/>
  <c r="J71" i="25"/>
  <c r="J74" i="24"/>
  <c r="C74" i="25" s="1"/>
  <c r="D78" i="24"/>
  <c r="D80" i="24"/>
  <c r="D84" i="24"/>
  <c r="J87" i="24"/>
  <c r="C87" i="25" s="1"/>
  <c r="N92" i="24"/>
  <c r="D96" i="24"/>
  <c r="J104" i="24"/>
  <c r="C104" i="25" s="1"/>
  <c r="E104" i="24"/>
  <c r="P104" i="24" s="1"/>
  <c r="E106" i="24"/>
  <c r="P106" i="24" s="1"/>
  <c r="D110" i="24"/>
  <c r="J110" i="25"/>
  <c r="J111" i="24"/>
  <c r="C111" i="25" s="1"/>
  <c r="E113" i="24"/>
  <c r="P113" i="24" s="1"/>
  <c r="J113" i="24"/>
  <c r="C113" i="25" s="1"/>
  <c r="D115" i="24"/>
  <c r="N119" i="24"/>
  <c r="D123" i="24"/>
  <c r="E130" i="24"/>
  <c r="P130" i="24" s="1"/>
  <c r="E138" i="24"/>
  <c r="O138" i="24" s="1"/>
  <c r="E144" i="24"/>
  <c r="P144" i="24" s="1"/>
  <c r="E156" i="24"/>
  <c r="D163" i="24"/>
  <c r="D168" i="24"/>
  <c r="J168" i="24"/>
  <c r="C168" i="25" s="1"/>
  <c r="E187" i="24"/>
  <c r="E192" i="24"/>
  <c r="P192" i="24" s="1"/>
  <c r="D195" i="24"/>
  <c r="J203" i="24"/>
  <c r="C203" i="25" s="1"/>
  <c r="E203" i="24"/>
  <c r="J24" i="24"/>
  <c r="C24" i="25" s="1"/>
  <c r="J26" i="24"/>
  <c r="C26" i="25" s="1"/>
  <c r="N33" i="24"/>
  <c r="O33" i="24"/>
  <c r="J39" i="24"/>
  <c r="C39" i="25" s="1"/>
  <c r="J48" i="24"/>
  <c r="C48" i="25" s="1"/>
  <c r="N53" i="24"/>
  <c r="O53" i="24"/>
  <c r="J63" i="24"/>
  <c r="C63" i="25" s="1"/>
  <c r="N66" i="24"/>
  <c r="J68" i="24"/>
  <c r="C68" i="25" s="1"/>
  <c r="J75" i="24"/>
  <c r="C75" i="25" s="1"/>
  <c r="J86" i="24"/>
  <c r="C86" i="25" s="1"/>
  <c r="J97" i="24"/>
  <c r="C97" i="25" s="1"/>
  <c r="N99" i="24"/>
  <c r="N107" i="24"/>
  <c r="E109" i="24"/>
  <c r="P109" i="24" s="1"/>
  <c r="J116" i="24"/>
  <c r="C116" i="25" s="1"/>
  <c r="J126" i="24"/>
  <c r="C126" i="25" s="1"/>
  <c r="J139" i="24"/>
  <c r="C139" i="25" s="1"/>
  <c r="D139" i="24"/>
  <c r="D151" i="24"/>
  <c r="J151" i="25"/>
  <c r="U151" i="25" s="1"/>
  <c r="N154" i="24"/>
  <c r="E154" i="24"/>
  <c r="J171" i="24"/>
  <c r="C171" i="25" s="1"/>
  <c r="D171" i="24"/>
  <c r="J171" i="25"/>
  <c r="N173" i="24"/>
  <c r="J176" i="24"/>
  <c r="C176" i="25" s="1"/>
  <c r="D176" i="24"/>
  <c r="E164" i="24"/>
  <c r="E172" i="24"/>
  <c r="P172" i="24" s="1"/>
  <c r="E180" i="24"/>
  <c r="P180" i="24" s="1"/>
  <c r="E188" i="24"/>
  <c r="P188" i="24" s="1"/>
  <c r="E196" i="24"/>
  <c r="P196" i="24" s="1"/>
  <c r="E208" i="24"/>
  <c r="P208" i="24" s="1"/>
  <c r="D215" i="24"/>
  <c r="E216" i="24"/>
  <c r="P216" i="24" s="1"/>
  <c r="E220" i="24"/>
  <c r="P220" i="24" s="1"/>
  <c r="J132" i="24"/>
  <c r="C132" i="25" s="1"/>
  <c r="J159" i="24"/>
  <c r="C159" i="25" s="1"/>
  <c r="J190" i="24"/>
  <c r="C190" i="25" s="1"/>
  <c r="J200" i="24"/>
  <c r="C200" i="25" s="1"/>
  <c r="J216" i="24"/>
  <c r="C216" i="25" s="1"/>
  <c r="N169" i="24"/>
  <c r="E215" i="24"/>
  <c r="J90" i="24"/>
  <c r="C90" i="25" s="1"/>
  <c r="J134" i="24"/>
  <c r="C134" i="25" s="1"/>
  <c r="J143" i="24"/>
  <c r="C143" i="25" s="1"/>
  <c r="J212" i="24"/>
  <c r="C212" i="25" s="1"/>
  <c r="J125" i="24"/>
  <c r="C125" i="25" s="1"/>
  <c r="E137" i="24"/>
  <c r="P137" i="24" s="1"/>
  <c r="E143" i="24"/>
  <c r="P143" i="24" s="1"/>
  <c r="E147" i="24"/>
  <c r="P147" i="24" s="1"/>
  <c r="E153" i="24"/>
  <c r="P153" i="24" s="1"/>
  <c r="D200" i="24"/>
  <c r="D202" i="24"/>
  <c r="D204" i="24"/>
  <c r="J210" i="24"/>
  <c r="C210" i="25" s="1"/>
  <c r="D212" i="24"/>
  <c r="J117" i="24"/>
  <c r="C117" i="25" s="1"/>
  <c r="J137" i="24"/>
  <c r="C137" i="25" s="1"/>
  <c r="J153" i="24"/>
  <c r="C153" i="25" s="1"/>
  <c r="J164" i="24"/>
  <c r="C164" i="25" s="1"/>
  <c r="J172" i="24"/>
  <c r="C172" i="25" s="1"/>
  <c r="J196" i="24"/>
  <c r="C196" i="25" s="1"/>
  <c r="J204" i="24"/>
  <c r="C204" i="25" s="1"/>
  <c r="J214" i="24"/>
  <c r="C214" i="25" s="1"/>
  <c r="N82" i="24"/>
  <c r="N193" i="24"/>
  <c r="J94" i="24"/>
  <c r="C94" i="25" s="1"/>
  <c r="J147" i="24"/>
  <c r="C147" i="25" s="1"/>
  <c r="J215" i="24"/>
  <c r="C215" i="25" s="1"/>
  <c r="N217" i="24"/>
  <c r="E22" i="24"/>
  <c r="P22" i="24" s="1"/>
  <c r="N22" i="24"/>
  <c r="J22" i="24"/>
  <c r="C22" i="25" s="1"/>
  <c r="J25" i="24"/>
  <c r="C25" i="25" s="1"/>
  <c r="D25" i="24"/>
  <c r="N27" i="24"/>
  <c r="J27" i="24"/>
  <c r="C27" i="25" s="1"/>
  <c r="E27" i="24"/>
  <c r="P27" i="24" s="1"/>
  <c r="E54" i="24"/>
  <c r="P54" i="24" s="1"/>
  <c r="N54" i="24"/>
  <c r="J54" i="24"/>
  <c r="C54" i="25" s="1"/>
  <c r="J57" i="24"/>
  <c r="C57" i="25" s="1"/>
  <c r="D57" i="24"/>
  <c r="N59" i="24"/>
  <c r="J59" i="24"/>
  <c r="C59" i="25" s="1"/>
  <c r="E59" i="24"/>
  <c r="P59" i="24" s="1"/>
  <c r="E83" i="24"/>
  <c r="P83" i="24" s="1"/>
  <c r="N83" i="24"/>
  <c r="J83" i="24"/>
  <c r="C83" i="25" s="1"/>
  <c r="J85" i="24"/>
  <c r="C85" i="25" s="1"/>
  <c r="D85" i="24"/>
  <c r="E108" i="24"/>
  <c r="P108" i="24" s="1"/>
  <c r="N108" i="24"/>
  <c r="J108" i="24"/>
  <c r="C108" i="25" s="1"/>
  <c r="N112" i="24"/>
  <c r="J112" i="24"/>
  <c r="C112" i="25" s="1"/>
  <c r="E112" i="24"/>
  <c r="E136" i="24"/>
  <c r="N136" i="24"/>
  <c r="J136" i="24"/>
  <c r="C136" i="25" s="1"/>
  <c r="J138" i="24"/>
  <c r="C138" i="25" s="1"/>
  <c r="D138" i="24"/>
  <c r="N138" i="24"/>
  <c r="N140" i="24"/>
  <c r="J140" i="24"/>
  <c r="C140" i="25" s="1"/>
  <c r="E140" i="24"/>
  <c r="N160" i="24"/>
  <c r="J160" i="24"/>
  <c r="C160" i="25" s="1"/>
  <c r="D160" i="24"/>
  <c r="E160" i="24"/>
  <c r="N167" i="24"/>
  <c r="J167" i="24"/>
  <c r="C167" i="25" s="1"/>
  <c r="D167" i="24"/>
  <c r="J167" i="25"/>
  <c r="U167" i="25" s="1"/>
  <c r="E167" i="24"/>
  <c r="N175" i="24"/>
  <c r="J175" i="24"/>
  <c r="C175" i="25" s="1"/>
  <c r="D175" i="24"/>
  <c r="E175" i="24"/>
  <c r="P175" i="24" s="1"/>
  <c r="N183" i="24"/>
  <c r="D183" i="24"/>
  <c r="E183" i="24"/>
  <c r="N191" i="24"/>
  <c r="J191" i="24"/>
  <c r="C191" i="25" s="1"/>
  <c r="D191" i="24"/>
  <c r="E191" i="24"/>
  <c r="N199" i="24"/>
  <c r="J199" i="24"/>
  <c r="C199" i="25" s="1"/>
  <c r="D199" i="24"/>
  <c r="E199" i="24"/>
  <c r="J213" i="24"/>
  <c r="C213" i="25" s="1"/>
  <c r="D213" i="24"/>
  <c r="J213" i="25"/>
  <c r="U213" i="25" s="1"/>
  <c r="N213" i="24"/>
  <c r="N219" i="24"/>
  <c r="D219" i="24"/>
  <c r="J219" i="24"/>
  <c r="C219" i="25" s="1"/>
  <c r="N25" i="24"/>
  <c r="N85" i="24"/>
  <c r="D22" i="24"/>
  <c r="E25" i="24"/>
  <c r="D27" i="24"/>
  <c r="J27" i="25"/>
  <c r="U27" i="25" s="1"/>
  <c r="E46" i="24"/>
  <c r="P46" i="24" s="1"/>
  <c r="N46" i="24"/>
  <c r="J46" i="24"/>
  <c r="C46" i="25" s="1"/>
  <c r="J49" i="24"/>
  <c r="C49" i="25" s="1"/>
  <c r="D49" i="24"/>
  <c r="N49" i="24"/>
  <c r="N51" i="24"/>
  <c r="J51" i="24"/>
  <c r="C51" i="25" s="1"/>
  <c r="E51" i="24"/>
  <c r="P51" i="24" s="1"/>
  <c r="D54" i="24"/>
  <c r="E57" i="24"/>
  <c r="D59" i="24"/>
  <c r="J59" i="25"/>
  <c r="E76" i="24"/>
  <c r="P76" i="24" s="1"/>
  <c r="N76" i="24"/>
  <c r="J76" i="24"/>
  <c r="C76" i="25" s="1"/>
  <c r="J79" i="24"/>
  <c r="C79" i="25" s="1"/>
  <c r="D79" i="24"/>
  <c r="N79" i="24"/>
  <c r="D83" i="24"/>
  <c r="E85" i="24"/>
  <c r="E102" i="24"/>
  <c r="P102" i="24" s="1"/>
  <c r="N102" i="24"/>
  <c r="J102" i="24"/>
  <c r="C102" i="25" s="1"/>
  <c r="N105" i="24"/>
  <c r="J105" i="24"/>
  <c r="C105" i="25" s="1"/>
  <c r="E105" i="24"/>
  <c r="P105" i="24" s="1"/>
  <c r="E128" i="24"/>
  <c r="P128" i="24" s="1"/>
  <c r="N128" i="24"/>
  <c r="J128" i="24"/>
  <c r="C128" i="25" s="1"/>
  <c r="J131" i="24"/>
  <c r="C131" i="25" s="1"/>
  <c r="D131" i="24"/>
  <c r="N133" i="24"/>
  <c r="J133" i="24"/>
  <c r="C133" i="25" s="1"/>
  <c r="E133" i="24"/>
  <c r="E155" i="24"/>
  <c r="P155" i="24" s="1"/>
  <c r="N155" i="24"/>
  <c r="J155" i="24"/>
  <c r="C155" i="25" s="1"/>
  <c r="J158" i="24"/>
  <c r="C158" i="25" s="1"/>
  <c r="D158" i="24"/>
  <c r="J158" i="25"/>
  <c r="N158" i="24"/>
  <c r="E158" i="24"/>
  <c r="J165" i="24"/>
  <c r="C165" i="25" s="1"/>
  <c r="D165" i="24"/>
  <c r="N165" i="24"/>
  <c r="E165" i="24"/>
  <c r="J173" i="24"/>
  <c r="C173" i="25" s="1"/>
  <c r="D173" i="24"/>
  <c r="E173" i="24"/>
  <c r="J181" i="24"/>
  <c r="C181" i="25" s="1"/>
  <c r="D181" i="24"/>
  <c r="J181" i="25"/>
  <c r="N181" i="24"/>
  <c r="E181" i="24"/>
  <c r="J189" i="24"/>
  <c r="C189" i="25" s="1"/>
  <c r="D189" i="24"/>
  <c r="E189" i="24"/>
  <c r="J197" i="24"/>
  <c r="C197" i="25" s="1"/>
  <c r="D197" i="24"/>
  <c r="N197" i="24"/>
  <c r="E197" i="24"/>
  <c r="E202" i="24"/>
  <c r="N202" i="24"/>
  <c r="J202" i="24"/>
  <c r="C202" i="25" s="1"/>
  <c r="J209" i="24"/>
  <c r="C209" i="25" s="1"/>
  <c r="D209" i="24"/>
  <c r="E209" i="24"/>
  <c r="O209" i="24" s="1"/>
  <c r="J217" i="24"/>
  <c r="C217" i="25" s="1"/>
  <c r="D217" i="24"/>
  <c r="E217" i="24"/>
  <c r="J183" i="24"/>
  <c r="C183" i="25" s="1"/>
  <c r="N131" i="24"/>
  <c r="N209" i="24"/>
  <c r="E38" i="24"/>
  <c r="N38" i="24"/>
  <c r="J41" i="24"/>
  <c r="C41" i="25" s="1"/>
  <c r="D41" i="24"/>
  <c r="N41" i="24"/>
  <c r="N43" i="24"/>
  <c r="E43" i="24"/>
  <c r="P43" i="24" s="1"/>
  <c r="E70" i="24"/>
  <c r="P70" i="24" s="1"/>
  <c r="N70" i="24"/>
  <c r="J73" i="24"/>
  <c r="C73" i="25" s="1"/>
  <c r="D73" i="24"/>
  <c r="N73" i="24"/>
  <c r="N74" i="24"/>
  <c r="E74" i="24"/>
  <c r="P74" i="24" s="1"/>
  <c r="E95" i="24"/>
  <c r="P95" i="24" s="1"/>
  <c r="N95" i="24"/>
  <c r="J98" i="24"/>
  <c r="C98" i="25" s="1"/>
  <c r="D98" i="24"/>
  <c r="N98" i="24"/>
  <c r="N100" i="24"/>
  <c r="E100" i="24"/>
  <c r="P100" i="24" s="1"/>
  <c r="E122" i="24"/>
  <c r="P122" i="24" s="1"/>
  <c r="N122" i="24"/>
  <c r="N125" i="24"/>
  <c r="E125" i="24"/>
  <c r="E148" i="24"/>
  <c r="O148" i="24" s="1"/>
  <c r="N148" i="24"/>
  <c r="J150" i="24"/>
  <c r="C150" i="25" s="1"/>
  <c r="D150" i="24"/>
  <c r="N150" i="24"/>
  <c r="N152" i="24"/>
  <c r="E152" i="24"/>
  <c r="E162" i="24"/>
  <c r="N162" i="24"/>
  <c r="J162" i="24"/>
  <c r="C162" i="25" s="1"/>
  <c r="D162" i="24"/>
  <c r="J162" i="25"/>
  <c r="E170" i="24"/>
  <c r="P170" i="24" s="1"/>
  <c r="N170" i="24"/>
  <c r="J170" i="24"/>
  <c r="C170" i="25" s="1"/>
  <c r="D170" i="24"/>
  <c r="E178" i="24"/>
  <c r="P178" i="24" s="1"/>
  <c r="N178" i="24"/>
  <c r="D178" i="24"/>
  <c r="E186" i="24"/>
  <c r="N186" i="24"/>
  <c r="J186" i="24"/>
  <c r="C186" i="25" s="1"/>
  <c r="D186" i="24"/>
  <c r="E194" i="24"/>
  <c r="N194" i="24"/>
  <c r="J194" i="24"/>
  <c r="C194" i="25" s="1"/>
  <c r="D194" i="24"/>
  <c r="E206" i="24"/>
  <c r="N206" i="24"/>
  <c r="D206" i="24"/>
  <c r="J206" i="25"/>
  <c r="J206" i="24"/>
  <c r="C206" i="25" s="1"/>
  <c r="E210" i="24"/>
  <c r="O210" i="24" s="1"/>
  <c r="N210" i="24"/>
  <c r="D210" i="24"/>
  <c r="J70" i="24"/>
  <c r="C70" i="25" s="1"/>
  <c r="J122" i="24"/>
  <c r="C122" i="25" s="1"/>
  <c r="J178" i="24"/>
  <c r="C178" i="25" s="1"/>
  <c r="N57" i="24"/>
  <c r="AD23" i="26"/>
  <c r="Z23" i="26"/>
  <c r="V23" i="26"/>
  <c r="R23" i="26"/>
  <c r="AC23" i="26"/>
  <c r="Y23" i="26"/>
  <c r="U23" i="26"/>
  <c r="G23" i="26"/>
  <c r="AH23" i="26"/>
  <c r="AB23" i="26"/>
  <c r="X23" i="26"/>
  <c r="T23" i="26"/>
  <c r="AE23" i="26"/>
  <c r="AA23" i="26"/>
  <c r="W23" i="26"/>
  <c r="S23" i="26"/>
  <c r="BH23" i="26"/>
  <c r="BD23" i="26"/>
  <c r="K23" i="26"/>
  <c r="O23" i="26"/>
  <c r="F23" i="26"/>
  <c r="Q23" i="26" s="1"/>
  <c r="J23" i="26" s="1"/>
  <c r="E23" i="26"/>
  <c r="AD27" i="26"/>
  <c r="Z27" i="26"/>
  <c r="V27" i="26"/>
  <c r="R27" i="26"/>
  <c r="AC27" i="26"/>
  <c r="Y27" i="26"/>
  <c r="U27" i="26"/>
  <c r="G27" i="26"/>
  <c r="AH27" i="26"/>
  <c r="AB27" i="26"/>
  <c r="X27" i="26"/>
  <c r="T27" i="26"/>
  <c r="S27" i="26"/>
  <c r="BG27" i="26"/>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c r="BD39" i="26"/>
  <c r="K39" i="26"/>
  <c r="O39" i="26"/>
  <c r="F39" i="26"/>
  <c r="Q39" i="26" s="1"/>
  <c r="J39" i="26" s="1"/>
  <c r="E39" i="26"/>
  <c r="AD43" i="26"/>
  <c r="Z43" i="26"/>
  <c r="AH43" i="26"/>
  <c r="AA43" i="26"/>
  <c r="V43" i="26"/>
  <c r="R43" i="26"/>
  <c r="AE43" i="26"/>
  <c r="Y43" i="26"/>
  <c r="U43" i="26"/>
  <c r="G43" i="26"/>
  <c r="AC43" i="26"/>
  <c r="X43" i="26"/>
  <c r="T43" i="26"/>
  <c r="S43" i="26"/>
  <c r="BG43" i="26"/>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c r="AD51" i="26"/>
  <c r="Z51" i="26"/>
  <c r="V51" i="26"/>
  <c r="R51" i="26"/>
  <c r="AC51" i="26"/>
  <c r="U51" i="26"/>
  <c r="AB51" i="26"/>
  <c r="T51" i="26"/>
  <c r="G51" i="26"/>
  <c r="Y51" i="26"/>
  <c r="AH51" i="26"/>
  <c r="X51" i="26"/>
  <c r="BD51" i="26"/>
  <c r="K51" i="26"/>
  <c r="O51" i="26"/>
  <c r="F51" i="26"/>
  <c r="Q51" i="26" s="1"/>
  <c r="J51" i="26" s="1"/>
  <c r="E51" i="26"/>
  <c r="AE55" i="26"/>
  <c r="AA55" i="26"/>
  <c r="W55" i="26"/>
  <c r="S55" i="26"/>
  <c r="AX55" i="26"/>
  <c r="AD55" i="26"/>
  <c r="Z55" i="26"/>
  <c r="V55" i="26"/>
  <c r="R55" i="26"/>
  <c r="Y55" i="26"/>
  <c r="AH55" i="26"/>
  <c r="X55" i="26"/>
  <c r="G55" i="26"/>
  <c r="AC55" i="26"/>
  <c r="U55" i="26"/>
  <c r="AB55" i="26"/>
  <c r="T55" i="26"/>
  <c r="BD55" i="26"/>
  <c r="K55" i="26"/>
  <c r="O55" i="26"/>
  <c r="F55" i="26"/>
  <c r="Q55" i="26" s="1"/>
  <c r="J55" i="26" s="1"/>
  <c r="E55" i="26"/>
  <c r="AE59" i="26"/>
  <c r="AA59" i="26"/>
  <c r="W59" i="26"/>
  <c r="S59" i="26"/>
  <c r="AX59" i="26"/>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c r="AD67" i="26"/>
  <c r="Z67" i="26"/>
  <c r="V67" i="26"/>
  <c r="R67" i="26"/>
  <c r="AC67" i="26"/>
  <c r="U67" i="26"/>
  <c r="AB67" i="26"/>
  <c r="T67" i="26"/>
  <c r="G67" i="26"/>
  <c r="Y67" i="26"/>
  <c r="AH67" i="26"/>
  <c r="X67" i="26"/>
  <c r="BD67" i="26"/>
  <c r="K67" i="26"/>
  <c r="O67" i="26"/>
  <c r="F67" i="26"/>
  <c r="Q67" i="26" s="1"/>
  <c r="J67" i="26" s="1"/>
  <c r="E67" i="26"/>
  <c r="AE71" i="26"/>
  <c r="AA71" i="26"/>
  <c r="W71" i="26"/>
  <c r="S71" i="26"/>
  <c r="AX71" i="26"/>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c r="AH87" i="26"/>
  <c r="G87" i="26"/>
  <c r="AA87" i="26"/>
  <c r="X87" i="26"/>
  <c r="BD87" i="26"/>
  <c r="K87" i="26"/>
  <c r="O87" i="26"/>
  <c r="F87" i="26"/>
  <c r="Q87" i="26" s="1"/>
  <c r="J87" i="26" s="1"/>
  <c r="E87" i="26"/>
  <c r="AD91" i="26"/>
  <c r="Z91" i="26"/>
  <c r="V91" i="26"/>
  <c r="R91" i="26"/>
  <c r="AC91" i="26"/>
  <c r="Y91" i="26"/>
  <c r="U91" i="26"/>
  <c r="AA91" i="26"/>
  <c r="S91" i="26"/>
  <c r="BH91" i="26"/>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c r="G99" i="26"/>
  <c r="BD99" i="26"/>
  <c r="K99" i="26"/>
  <c r="O99" i="26"/>
  <c r="F99" i="26"/>
  <c r="Q99" i="26" s="1"/>
  <c r="J99" i="26" s="1"/>
  <c r="E99" i="26"/>
  <c r="AD103" i="26"/>
  <c r="Z103" i="26"/>
  <c r="V103" i="26"/>
  <c r="R103" i="26"/>
  <c r="AC103" i="26"/>
  <c r="Y103" i="26"/>
  <c r="U103" i="26"/>
  <c r="AH103" i="26"/>
  <c r="AB103" i="26"/>
  <c r="X103" i="26"/>
  <c r="T103" i="26"/>
  <c r="S103" i="26"/>
  <c r="BH103" i="26"/>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X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c r="Z131" i="26"/>
  <c r="V131" i="26"/>
  <c r="R131" i="26"/>
  <c r="AD131" i="26"/>
  <c r="G131" i="26"/>
  <c r="BD131" i="26"/>
  <c r="K131" i="26"/>
  <c r="O131" i="26"/>
  <c r="F131" i="26"/>
  <c r="Q131" i="26" s="1"/>
  <c r="J131" i="26" s="1"/>
  <c r="E131" i="26"/>
  <c r="AC135" i="26"/>
  <c r="Y135" i="26"/>
  <c r="U135" i="26"/>
  <c r="AH135" i="26"/>
  <c r="BE135" i="26"/>
  <c r="AB135" i="26"/>
  <c r="X135" i="26"/>
  <c r="T135" i="26"/>
  <c r="AE135" i="26"/>
  <c r="AA135" i="26"/>
  <c r="W135" i="26"/>
  <c r="S135" i="26"/>
  <c r="AD135" i="26"/>
  <c r="Z135" i="26"/>
  <c r="V135" i="26"/>
  <c r="R135" i="26"/>
  <c r="G135" i="26"/>
  <c r="BD135" i="26"/>
  <c r="K135" i="26"/>
  <c r="O135" i="26"/>
  <c r="F135" i="26"/>
  <c r="Q135" i="26" s="1"/>
  <c r="J135" i="26" s="1"/>
  <c r="E135" i="26"/>
  <c r="AC139" i="26"/>
  <c r="Y139" i="26"/>
  <c r="U139" i="26"/>
  <c r="AH139" i="26"/>
  <c r="AB139" i="26"/>
  <c r="X139" i="26"/>
  <c r="T139" i="26"/>
  <c r="AE139" i="26"/>
  <c r="AA139" i="26"/>
  <c r="W139" i="26"/>
  <c r="S139" i="26"/>
  <c r="BH139" i="26"/>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E30" i="24"/>
  <c r="N30" i="24"/>
  <c r="J30" i="24"/>
  <c r="C30" i="25" s="1"/>
  <c r="J33" i="24"/>
  <c r="C33" i="25" s="1"/>
  <c r="D33" i="24"/>
  <c r="N35" i="24"/>
  <c r="J35" i="24"/>
  <c r="C35" i="25" s="1"/>
  <c r="E35" i="24"/>
  <c r="P35" i="24" s="1"/>
  <c r="D38" i="24"/>
  <c r="E41" i="24"/>
  <c r="D43" i="24"/>
  <c r="E62" i="24"/>
  <c r="P62" i="24" s="1"/>
  <c r="N62" i="24"/>
  <c r="J62" i="24"/>
  <c r="C62" i="25" s="1"/>
  <c r="J65" i="24"/>
  <c r="C65" i="25" s="1"/>
  <c r="D65" i="24"/>
  <c r="N67" i="24"/>
  <c r="J67" i="24"/>
  <c r="C67" i="25" s="1"/>
  <c r="E67" i="24"/>
  <c r="P67" i="24" s="1"/>
  <c r="D70" i="24"/>
  <c r="E73" i="24"/>
  <c r="D74" i="24"/>
  <c r="E89" i="24"/>
  <c r="N89" i="24"/>
  <c r="J89" i="24"/>
  <c r="C89" i="25" s="1"/>
  <c r="J92" i="24"/>
  <c r="C92" i="25" s="1"/>
  <c r="D92" i="24"/>
  <c r="N93" i="24"/>
  <c r="J93" i="24"/>
  <c r="C93" i="25" s="1"/>
  <c r="E93" i="24"/>
  <c r="P93" i="24" s="1"/>
  <c r="D95" i="24"/>
  <c r="E98" i="24"/>
  <c r="D100" i="24"/>
  <c r="E115" i="24"/>
  <c r="N115" i="24"/>
  <c r="J115" i="24"/>
  <c r="C115" i="25" s="1"/>
  <c r="J118" i="24"/>
  <c r="C118" i="25" s="1"/>
  <c r="D118" i="24"/>
  <c r="N120" i="24"/>
  <c r="J120" i="24"/>
  <c r="C120" i="25" s="1"/>
  <c r="E120" i="24"/>
  <c r="D122" i="24"/>
  <c r="D125" i="24"/>
  <c r="E142" i="24"/>
  <c r="N142" i="24"/>
  <c r="J142" i="24"/>
  <c r="C142" i="25" s="1"/>
  <c r="J145" i="24"/>
  <c r="C145" i="25" s="1"/>
  <c r="D145" i="24"/>
  <c r="N145" i="24"/>
  <c r="N146" i="24"/>
  <c r="J146" i="24"/>
  <c r="C146" i="25" s="1"/>
  <c r="E146" i="24"/>
  <c r="D148" i="24"/>
  <c r="E150" i="24"/>
  <c r="D152" i="24"/>
  <c r="J43" i="24"/>
  <c r="C43" i="25" s="1"/>
  <c r="J100" i="24"/>
  <c r="C100" i="25" s="1"/>
  <c r="J152" i="24"/>
  <c r="C152" i="25" s="1"/>
  <c r="N65" i="24"/>
  <c r="N118" i="24"/>
  <c r="N189" i="24"/>
  <c r="J21" i="24"/>
  <c r="C21" i="25" s="1"/>
  <c r="D21" i="24"/>
  <c r="N23" i="24"/>
  <c r="E26" i="24"/>
  <c r="J29" i="24"/>
  <c r="C29" i="25" s="1"/>
  <c r="D29" i="24"/>
  <c r="N31" i="24"/>
  <c r="E34" i="24"/>
  <c r="J37" i="24"/>
  <c r="C37" i="25" s="1"/>
  <c r="D37" i="24"/>
  <c r="N39" i="24"/>
  <c r="E42" i="24"/>
  <c r="J45" i="24"/>
  <c r="C45" i="25" s="1"/>
  <c r="D45" i="24"/>
  <c r="N47" i="24"/>
  <c r="E50" i="24"/>
  <c r="J53" i="24"/>
  <c r="C53" i="25" s="1"/>
  <c r="D53" i="24"/>
  <c r="N55" i="24"/>
  <c r="E58" i="24"/>
  <c r="J61" i="24"/>
  <c r="C61" i="25" s="1"/>
  <c r="D61" i="24"/>
  <c r="N63" i="24"/>
  <c r="E66" i="24"/>
  <c r="J69" i="24"/>
  <c r="C69" i="25" s="1"/>
  <c r="D69" i="24"/>
  <c r="J69" i="25"/>
  <c r="U69" i="25" s="1"/>
  <c r="N71" i="24"/>
  <c r="N77" i="24"/>
  <c r="E80" i="24"/>
  <c r="O80" i="24" s="1"/>
  <c r="J82" i="24"/>
  <c r="C82" i="25" s="1"/>
  <c r="D82" i="24"/>
  <c r="N84" i="24"/>
  <c r="E86" i="24"/>
  <c r="J88" i="24"/>
  <c r="C88" i="25" s="1"/>
  <c r="D88" i="24"/>
  <c r="J88" i="25"/>
  <c r="N90" i="24"/>
  <c r="N96" i="24"/>
  <c r="E99" i="24"/>
  <c r="J101" i="24"/>
  <c r="C101" i="25" s="1"/>
  <c r="D101" i="24"/>
  <c r="N103" i="24"/>
  <c r="J107" i="24"/>
  <c r="C107" i="25" s="1"/>
  <c r="D107" i="24"/>
  <c r="N109" i="24"/>
  <c r="E111" i="24"/>
  <c r="J114" i="24"/>
  <c r="C114" i="25" s="1"/>
  <c r="D114" i="24"/>
  <c r="N116" i="24"/>
  <c r="E119" i="24"/>
  <c r="J121" i="24"/>
  <c r="C121" i="25" s="1"/>
  <c r="D121" i="24"/>
  <c r="E124" i="24"/>
  <c r="O124" i="24" s="1"/>
  <c r="N124" i="24"/>
  <c r="J127" i="24"/>
  <c r="C127" i="25" s="1"/>
  <c r="D127" i="24"/>
  <c r="N129" i="24"/>
  <c r="E132" i="24"/>
  <c r="N132" i="24"/>
  <c r="J135" i="24"/>
  <c r="C135" i="25" s="1"/>
  <c r="D135" i="24"/>
  <c r="E139" i="24"/>
  <c r="N139" i="24"/>
  <c r="J141" i="24"/>
  <c r="C141" i="25" s="1"/>
  <c r="D141" i="24"/>
  <c r="N143" i="24"/>
  <c r="E151" i="24"/>
  <c r="N151" i="24"/>
  <c r="J154" i="24"/>
  <c r="C154" i="25" s="1"/>
  <c r="D154" i="24"/>
  <c r="N156" i="24"/>
  <c r="E159" i="24"/>
  <c r="N159" i="24"/>
  <c r="J161" i="24"/>
  <c r="C161" i="25" s="1"/>
  <c r="D161" i="24"/>
  <c r="N163" i="24"/>
  <c r="E166" i="24"/>
  <c r="P166" i="24" s="1"/>
  <c r="N166" i="24"/>
  <c r="J169" i="24"/>
  <c r="C169" i="25" s="1"/>
  <c r="D169" i="24"/>
  <c r="N171" i="24"/>
  <c r="E174" i="24"/>
  <c r="N174" i="24"/>
  <c r="J177" i="24"/>
  <c r="C177" i="25" s="1"/>
  <c r="D177" i="24"/>
  <c r="N179" i="24"/>
  <c r="E182" i="24"/>
  <c r="N182" i="24"/>
  <c r="J185" i="24"/>
  <c r="C185" i="25" s="1"/>
  <c r="D185" i="24"/>
  <c r="N187" i="24"/>
  <c r="E190" i="24"/>
  <c r="N190" i="24"/>
  <c r="J193" i="24"/>
  <c r="C193" i="25" s="1"/>
  <c r="D193" i="24"/>
  <c r="N195" i="24"/>
  <c r="E198" i="24"/>
  <c r="P198" i="24" s="1"/>
  <c r="N198" i="24"/>
  <c r="J201" i="24"/>
  <c r="C201" i="25" s="1"/>
  <c r="D201" i="24"/>
  <c r="E201" i="24"/>
  <c r="J205" i="24"/>
  <c r="C205" i="25" s="1"/>
  <c r="D205" i="24"/>
  <c r="N211" i="24"/>
  <c r="D211" i="24"/>
  <c r="N215" i="24"/>
  <c r="J23" i="24"/>
  <c r="C23" i="25" s="1"/>
  <c r="J42" i="24"/>
  <c r="C42" i="25" s="1"/>
  <c r="J55" i="24"/>
  <c r="C55" i="25" s="1"/>
  <c r="J84" i="24"/>
  <c r="C84" i="25" s="1"/>
  <c r="J99" i="24"/>
  <c r="C99" i="25" s="1"/>
  <c r="J109" i="24"/>
  <c r="C109" i="25" s="1"/>
  <c r="J124" i="24"/>
  <c r="C124" i="25" s="1"/>
  <c r="J151" i="24"/>
  <c r="C151" i="25" s="1"/>
  <c r="J163" i="24"/>
  <c r="C163" i="25" s="1"/>
  <c r="J182" i="24"/>
  <c r="C182" i="25" s="1"/>
  <c r="J195" i="24"/>
  <c r="C195" i="25" s="1"/>
  <c r="N29" i="24"/>
  <c r="N50" i="24"/>
  <c r="N61" i="24"/>
  <c r="N80" i="24"/>
  <c r="N88" i="24"/>
  <c r="N114" i="24"/>
  <c r="N127" i="24"/>
  <c r="N161" i="24"/>
  <c r="N185" i="24"/>
  <c r="N205" i="24"/>
  <c r="N203" i="24"/>
  <c r="D203" i="24"/>
  <c r="N207" i="24"/>
  <c r="J207" i="24"/>
  <c r="C207" i="25" s="1"/>
  <c r="E214" i="24"/>
  <c r="N214" i="24"/>
  <c r="D214" i="24"/>
  <c r="E218" i="24"/>
  <c r="N218" i="24"/>
  <c r="J218" i="24"/>
  <c r="C218" i="25" s="1"/>
  <c r="J34" i="24"/>
  <c r="C34" i="25" s="1"/>
  <c r="J47" i="24"/>
  <c r="C47" i="25" s="1"/>
  <c r="J66" i="24"/>
  <c r="C66" i="25" s="1"/>
  <c r="J77" i="24"/>
  <c r="C77" i="25" s="1"/>
  <c r="J103" i="24"/>
  <c r="C103" i="25" s="1"/>
  <c r="J119" i="24"/>
  <c r="C119" i="25" s="1"/>
  <c r="J129" i="24"/>
  <c r="C129" i="25" s="1"/>
  <c r="J156" i="24"/>
  <c r="C156" i="25" s="1"/>
  <c r="J174" i="24"/>
  <c r="C174" i="25" s="1"/>
  <c r="J187" i="24"/>
  <c r="C187" i="25" s="1"/>
  <c r="N26" i="24"/>
  <c r="N37" i="24"/>
  <c r="N58" i="24"/>
  <c r="N69" i="24"/>
  <c r="N86" i="24"/>
  <c r="N111" i="24"/>
  <c r="N121" i="24"/>
  <c r="N141" i="24"/>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c r="Z34" i="26"/>
  <c r="V34" i="26"/>
  <c r="R34" i="26"/>
  <c r="G34" i="26"/>
  <c r="AD34" i="26"/>
  <c r="AC38" i="26"/>
  <c r="Y38" i="26"/>
  <c r="U38" i="26"/>
  <c r="AH38" i="26"/>
  <c r="AB38" i="26"/>
  <c r="X38" i="26"/>
  <c r="T38" i="26"/>
  <c r="AE38" i="26"/>
  <c r="AA38" i="26"/>
  <c r="W38" i="26"/>
  <c r="S38" i="26"/>
  <c r="BH38" i="26"/>
  <c r="AD38" i="26"/>
  <c r="G38" i="26"/>
  <c r="Z38" i="26"/>
  <c r="V38" i="26"/>
  <c r="R38" i="26"/>
  <c r="AC42" i="26"/>
  <c r="Y42" i="26"/>
  <c r="U42" i="26"/>
  <c r="AH42" i="26"/>
  <c r="BE42" i="26"/>
  <c r="AB42" i="26"/>
  <c r="X42" i="26"/>
  <c r="T42" i="26"/>
  <c r="AE42" i="26"/>
  <c r="AA42" i="26"/>
  <c r="W42" i="26"/>
  <c r="S42" i="26"/>
  <c r="R42" i="26"/>
  <c r="AD42" i="26"/>
  <c r="Z42" i="26"/>
  <c r="G42" i="26"/>
  <c r="V42" i="26"/>
  <c r="AD46" i="26"/>
  <c r="Z46" i="26"/>
  <c r="AC46" i="26"/>
  <c r="Y46" i="26"/>
  <c r="U46" i="26"/>
  <c r="AH46" i="26"/>
  <c r="BE46" i="26"/>
  <c r="X46" i="26"/>
  <c r="S46" i="26"/>
  <c r="AX46" i="26"/>
  <c r="AE46" i="26"/>
  <c r="W46" i="26"/>
  <c r="R46" i="26"/>
  <c r="AB46" i="26"/>
  <c r="V46" i="26"/>
  <c r="G46" i="26"/>
  <c r="AA46" i="26"/>
  <c r="T46" i="26"/>
  <c r="AD50" i="26"/>
  <c r="Z50" i="26"/>
  <c r="V50" i="26"/>
  <c r="R50" i="26"/>
  <c r="AC50" i="26"/>
  <c r="Y50" i="26"/>
  <c r="U50" i="26"/>
  <c r="AB50" i="26"/>
  <c r="T50" i="26"/>
  <c r="AA50" i="26"/>
  <c r="S50" i="26"/>
  <c r="AH50" i="26"/>
  <c r="BA50" i="26"/>
  <c r="X50" i="26"/>
  <c r="AE50" i="26"/>
  <c r="G50" i="26"/>
  <c r="W50" i="26"/>
  <c r="AD54" i="26"/>
  <c r="Z54" i="26"/>
  <c r="V54" i="26"/>
  <c r="R54" i="26"/>
  <c r="AC54" i="26"/>
  <c r="Y54" i="26"/>
  <c r="U54" i="26"/>
  <c r="AH54" i="26"/>
  <c r="BE54" i="26"/>
  <c r="X54" i="26"/>
  <c r="AE54" i="26"/>
  <c r="W54" i="26"/>
  <c r="AB54" i="26"/>
  <c r="T54" i="26"/>
  <c r="S54" i="26"/>
  <c r="BG54" i="26"/>
  <c r="G54" i="26"/>
  <c r="AD58" i="26"/>
  <c r="Z58" i="26"/>
  <c r="V58" i="26"/>
  <c r="R58" i="26"/>
  <c r="AC58" i="26"/>
  <c r="Y58" i="26"/>
  <c r="U58" i="26"/>
  <c r="AB58" i="26"/>
  <c r="T58" i="26"/>
  <c r="AA58" i="26"/>
  <c r="S58" i="26"/>
  <c r="AX58" i="26"/>
  <c r="AH58" i="26"/>
  <c r="BA58" i="26"/>
  <c r="X58" i="26"/>
  <c r="W58" i="26"/>
  <c r="G58" i="26"/>
  <c r="AE58" i="26"/>
  <c r="AD62" i="26"/>
  <c r="Z62" i="26"/>
  <c r="V62" i="26"/>
  <c r="R62" i="26"/>
  <c r="AC62" i="26"/>
  <c r="Y62" i="26"/>
  <c r="U62" i="26"/>
  <c r="AH62" i="26"/>
  <c r="BA62" i="26"/>
  <c r="X62" i="26"/>
  <c r="AE62" i="26"/>
  <c r="W62" i="26"/>
  <c r="AB62" i="26"/>
  <c r="T62" i="26"/>
  <c r="AA62" i="26"/>
  <c r="G62" i="26"/>
  <c r="S62" i="26"/>
  <c r="BH62" i="26"/>
  <c r="AD66" i="26"/>
  <c r="Z66" i="26"/>
  <c r="V66" i="26"/>
  <c r="R66" i="26"/>
  <c r="AC66" i="26"/>
  <c r="Y66" i="26"/>
  <c r="U66" i="26"/>
  <c r="AB66" i="26"/>
  <c r="T66" i="26"/>
  <c r="AA66" i="26"/>
  <c r="S66" i="26"/>
  <c r="BH66" i="26"/>
  <c r="AH66" i="26"/>
  <c r="X66" i="26"/>
  <c r="AE66" i="26"/>
  <c r="W66" i="26"/>
  <c r="G66" i="26"/>
  <c r="AD70" i="26"/>
  <c r="Z70" i="26"/>
  <c r="V70" i="26"/>
  <c r="R70" i="26"/>
  <c r="AC70" i="26"/>
  <c r="Y70" i="26"/>
  <c r="U70" i="26"/>
  <c r="AH70" i="26"/>
  <c r="X70" i="26"/>
  <c r="AE70" i="26"/>
  <c r="W70" i="26"/>
  <c r="AB70" i="26"/>
  <c r="T70" i="26"/>
  <c r="G70" i="26"/>
  <c r="AA70" i="26"/>
  <c r="S70" i="26"/>
  <c r="BH70" i="26"/>
  <c r="AC74" i="26"/>
  <c r="Y74" i="26"/>
  <c r="U74" i="26"/>
  <c r="AH74" i="26"/>
  <c r="AB74" i="26"/>
  <c r="X74" i="26"/>
  <c r="T74" i="26"/>
  <c r="Z74" i="26"/>
  <c r="R74" i="26"/>
  <c r="AE74" i="26"/>
  <c r="W74" i="26"/>
  <c r="V74" i="26"/>
  <c r="S74" i="26"/>
  <c r="BH74" i="26"/>
  <c r="AD74" i="26"/>
  <c r="AA74" i="26"/>
  <c r="G74" i="26"/>
  <c r="AC78" i="26"/>
  <c r="Y78" i="26"/>
  <c r="U78" i="26"/>
  <c r="AH78" i="26"/>
  <c r="AB78" i="26"/>
  <c r="X78" i="26"/>
  <c r="T78" i="26"/>
  <c r="AD78" i="26"/>
  <c r="V78" i="26"/>
  <c r="AA78" i="26"/>
  <c r="S78" i="26"/>
  <c r="AX78" i="26"/>
  <c r="Z78" i="26"/>
  <c r="W78" i="26"/>
  <c r="R78" i="26"/>
  <c r="AE78" i="26"/>
  <c r="G78" i="26"/>
  <c r="AC82" i="26"/>
  <c r="Y82" i="26"/>
  <c r="U82" i="26"/>
  <c r="AH82" i="26"/>
  <c r="AB82" i="26"/>
  <c r="X82" i="26"/>
  <c r="T82" i="26"/>
  <c r="Z82" i="26"/>
  <c r="R82" i="26"/>
  <c r="AE82" i="26"/>
  <c r="W82" i="26"/>
  <c r="AD82" i="26"/>
  <c r="AA82" i="26"/>
  <c r="V82" i="26"/>
  <c r="S82" i="26"/>
  <c r="BH82" i="26"/>
  <c r="G82" i="26"/>
  <c r="AC86" i="26"/>
  <c r="Y86" i="26"/>
  <c r="U86" i="26"/>
  <c r="AH86" i="26"/>
  <c r="AB86" i="26"/>
  <c r="X86" i="26"/>
  <c r="T86" i="26"/>
  <c r="AD86" i="26"/>
  <c r="V86" i="26"/>
  <c r="AA86" i="26"/>
  <c r="S86" i="26"/>
  <c r="BG86" i="26"/>
  <c r="R86" i="26"/>
  <c r="AE86" i="26"/>
  <c r="Z86" i="26"/>
  <c r="G86" i="26"/>
  <c r="W86" i="26"/>
  <c r="AC90" i="26"/>
  <c r="Y90" i="26"/>
  <c r="U90" i="26"/>
  <c r="AH90" i="26"/>
  <c r="BE90" i="26"/>
  <c r="AB90" i="26"/>
  <c r="X90" i="26"/>
  <c r="T90" i="26"/>
  <c r="Z90" i="26"/>
  <c r="R90" i="26"/>
  <c r="AE90" i="26"/>
  <c r="W90" i="26"/>
  <c r="V90" i="26"/>
  <c r="S90" i="26"/>
  <c r="AX90" i="26"/>
  <c r="AD90" i="26"/>
  <c r="AA90" i="26"/>
  <c r="G90" i="26"/>
  <c r="AC94" i="26"/>
  <c r="Y94" i="26"/>
  <c r="U94" i="26"/>
  <c r="AH94" i="26"/>
  <c r="BE94" i="26"/>
  <c r="AB94" i="26"/>
  <c r="X94" i="26"/>
  <c r="T94" i="26"/>
  <c r="AE94" i="26"/>
  <c r="AA94" i="26"/>
  <c r="W94" i="26"/>
  <c r="S94" i="26"/>
  <c r="BH94" i="26"/>
  <c r="Z94" i="26"/>
  <c r="V94" i="26"/>
  <c r="AD94" i="26"/>
  <c r="R94" i="26"/>
  <c r="BF94" i="26"/>
  <c r="G94" i="26"/>
  <c r="AC98" i="26"/>
  <c r="Y98" i="26"/>
  <c r="U98" i="26"/>
  <c r="AH98" i="26"/>
  <c r="AB98" i="26"/>
  <c r="X98" i="26"/>
  <c r="T98" i="26"/>
  <c r="AE98" i="26"/>
  <c r="AA98" i="26"/>
  <c r="W98" i="26"/>
  <c r="S98" i="26"/>
  <c r="BH98" i="26"/>
  <c r="AD98" i="26"/>
  <c r="Z98" i="26"/>
  <c r="V98" i="26"/>
  <c r="R98" i="26"/>
  <c r="G98" i="26"/>
  <c r="AC102" i="26"/>
  <c r="Y102" i="26"/>
  <c r="U102" i="26"/>
  <c r="AH102" i="26"/>
  <c r="BA102" i="26"/>
  <c r="AB102" i="26"/>
  <c r="X102" i="26"/>
  <c r="T102" i="26"/>
  <c r="AE102" i="26"/>
  <c r="AA102" i="26"/>
  <c r="W102" i="26"/>
  <c r="S102" i="26"/>
  <c r="BG102" i="26"/>
  <c r="R102" i="26"/>
  <c r="AD102" i="26"/>
  <c r="Z102" i="26"/>
  <c r="G102" i="26"/>
  <c r="V102" i="26"/>
  <c r="AC106" i="26"/>
  <c r="Y106" i="26"/>
  <c r="U106" i="26"/>
  <c r="AH106" i="26"/>
  <c r="BE106" i="26"/>
  <c r="AB106" i="26"/>
  <c r="X106" i="26"/>
  <c r="T106" i="26"/>
  <c r="AE106" i="26"/>
  <c r="AA106" i="26"/>
  <c r="W106" i="26"/>
  <c r="S106" i="26"/>
  <c r="AX106" i="26"/>
  <c r="V106" i="26"/>
  <c r="R106" i="26"/>
  <c r="AD106" i="26"/>
  <c r="Z106" i="26"/>
  <c r="G106" i="26"/>
  <c r="AC110" i="26"/>
  <c r="Y110" i="26"/>
  <c r="U110" i="26"/>
  <c r="AH110" i="26"/>
  <c r="BE110" i="26"/>
  <c r="AB110" i="26"/>
  <c r="X110" i="26"/>
  <c r="T110" i="26"/>
  <c r="AE110" i="26"/>
  <c r="AA110" i="26"/>
  <c r="W110" i="26"/>
  <c r="S110" i="26"/>
  <c r="AX110" i="26"/>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BA118" i="26"/>
  <c r="AB118" i="26"/>
  <c r="X118" i="26"/>
  <c r="T118" i="26"/>
  <c r="AE118" i="26"/>
  <c r="AA118" i="26"/>
  <c r="W118" i="26"/>
  <c r="S118" i="26"/>
  <c r="AX118" i="26"/>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c r="AD21" i="26"/>
  <c r="Z21" i="26"/>
  <c r="AC21" i="26"/>
  <c r="R21" i="26"/>
  <c r="Y21" i="26"/>
  <c r="G21" i="26"/>
  <c r="V21" i="26"/>
  <c r="U21" i="26"/>
  <c r="AH25" i="26"/>
  <c r="AB25" i="26"/>
  <c r="X25" i="26"/>
  <c r="T25" i="26"/>
  <c r="AE25" i="26"/>
  <c r="AA25" i="26"/>
  <c r="W25" i="26"/>
  <c r="S25" i="26"/>
  <c r="BH25" i="26"/>
  <c r="AD25" i="26"/>
  <c r="Z25" i="26"/>
  <c r="V25" i="26"/>
  <c r="R25" i="26"/>
  <c r="AC25" i="26"/>
  <c r="Y25" i="26"/>
  <c r="G25" i="26"/>
  <c r="U25" i="26"/>
  <c r="AH29" i="26"/>
  <c r="AB29" i="26"/>
  <c r="X29" i="26"/>
  <c r="T29" i="26"/>
  <c r="AE29" i="26"/>
  <c r="AA29" i="26"/>
  <c r="W29" i="26"/>
  <c r="S29" i="26"/>
  <c r="BH29" i="26"/>
  <c r="AD29" i="26"/>
  <c r="Z29" i="26"/>
  <c r="V29" i="26"/>
  <c r="R29" i="26"/>
  <c r="U29" i="26"/>
  <c r="G29" i="26"/>
  <c r="AC29" i="26"/>
  <c r="Y29" i="26"/>
  <c r="AH33" i="26"/>
  <c r="AB33" i="26"/>
  <c r="X33" i="26"/>
  <c r="T33" i="26"/>
  <c r="AE33" i="26"/>
  <c r="AA33" i="26"/>
  <c r="W33" i="26"/>
  <c r="S33" i="26"/>
  <c r="BH33" i="26"/>
  <c r="AD33" i="26"/>
  <c r="Z33" i="26"/>
  <c r="V33" i="26"/>
  <c r="R33" i="26"/>
  <c r="Y33" i="26"/>
  <c r="U33" i="26"/>
  <c r="AC33" i="26"/>
  <c r="G33" i="26"/>
  <c r="AH37" i="26"/>
  <c r="AB37" i="26"/>
  <c r="X37" i="26"/>
  <c r="T37" i="26"/>
  <c r="AE37" i="26"/>
  <c r="AA37" i="26"/>
  <c r="W37" i="26"/>
  <c r="S37" i="26"/>
  <c r="BG37" i="26"/>
  <c r="AD37" i="26"/>
  <c r="Z37" i="26"/>
  <c r="V37" i="26"/>
  <c r="R37" i="26"/>
  <c r="AC37" i="26"/>
  <c r="Y37" i="26"/>
  <c r="G37" i="26"/>
  <c r="U37" i="26"/>
  <c r="AH41" i="26"/>
  <c r="AB41" i="26"/>
  <c r="X41" i="26"/>
  <c r="T41" i="26"/>
  <c r="AE41" i="26"/>
  <c r="AA41" i="26"/>
  <c r="W41" i="26"/>
  <c r="S41" i="26"/>
  <c r="AX41" i="26"/>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c r="AC49" i="26"/>
  <c r="Y49" i="26"/>
  <c r="U49" i="26"/>
  <c r="AH49" i="26"/>
  <c r="AB49" i="26"/>
  <c r="X49" i="26"/>
  <c r="T49" i="26"/>
  <c r="AA49" i="26"/>
  <c r="S49" i="26"/>
  <c r="AX49" i="26"/>
  <c r="Z49" i="26"/>
  <c r="R49" i="26"/>
  <c r="AE49" i="26"/>
  <c r="W49" i="26"/>
  <c r="AD49" i="26"/>
  <c r="V49" i="26"/>
  <c r="G49" i="26"/>
  <c r="AC53" i="26"/>
  <c r="Y53" i="26"/>
  <c r="U53" i="26"/>
  <c r="AH53" i="26"/>
  <c r="AB53" i="26"/>
  <c r="X53" i="26"/>
  <c r="T53" i="26"/>
  <c r="AE53" i="26"/>
  <c r="W53" i="26"/>
  <c r="AD53" i="26"/>
  <c r="V53" i="26"/>
  <c r="AA53" i="26"/>
  <c r="S53" i="26"/>
  <c r="AX53" i="26"/>
  <c r="Z53" i="26"/>
  <c r="G53" i="26"/>
  <c r="R53" i="26"/>
  <c r="AC57" i="26"/>
  <c r="Y57" i="26"/>
  <c r="U57" i="26"/>
  <c r="AH57" i="26"/>
  <c r="AB57" i="26"/>
  <c r="X57" i="26"/>
  <c r="T57" i="26"/>
  <c r="AA57" i="26"/>
  <c r="S57" i="26"/>
  <c r="BG57" i="26"/>
  <c r="Z57" i="26"/>
  <c r="R57" i="26"/>
  <c r="AE57" i="26"/>
  <c r="W57" i="26"/>
  <c r="AD57" i="26"/>
  <c r="V57" i="26"/>
  <c r="G57" i="26"/>
  <c r="AC61" i="26"/>
  <c r="Y61" i="26"/>
  <c r="U61" i="26"/>
  <c r="AH61" i="26"/>
  <c r="AB61" i="26"/>
  <c r="X61" i="26"/>
  <c r="T61" i="26"/>
  <c r="AE61" i="26"/>
  <c r="W61" i="26"/>
  <c r="AD61" i="26"/>
  <c r="V61" i="26"/>
  <c r="AA61" i="26"/>
  <c r="S61" i="26"/>
  <c r="BG61" i="26"/>
  <c r="G61" i="26"/>
  <c r="Z61" i="26"/>
  <c r="R61" i="26"/>
  <c r="AC65" i="26"/>
  <c r="Y65" i="26"/>
  <c r="U65" i="26"/>
  <c r="AH65" i="26"/>
  <c r="AB65" i="26"/>
  <c r="X65" i="26"/>
  <c r="T65" i="26"/>
  <c r="AA65" i="26"/>
  <c r="S65" i="26"/>
  <c r="BH65" i="26"/>
  <c r="Z65" i="26"/>
  <c r="R65" i="26"/>
  <c r="AE65" i="26"/>
  <c r="W65" i="26"/>
  <c r="AD65" i="26"/>
  <c r="V65" i="26"/>
  <c r="G65" i="26"/>
  <c r="AC69" i="26"/>
  <c r="Y69" i="26"/>
  <c r="U69" i="26"/>
  <c r="AH69" i="26"/>
  <c r="AB69" i="26"/>
  <c r="X69" i="26"/>
  <c r="T69" i="26"/>
  <c r="AE69" i="26"/>
  <c r="W69" i="26"/>
  <c r="AD69" i="26"/>
  <c r="V69" i="26"/>
  <c r="AA69" i="26"/>
  <c r="S69" i="26"/>
  <c r="BH69" i="26"/>
  <c r="R69" i="26"/>
  <c r="G69" i="26"/>
  <c r="Z69" i="26"/>
  <c r="AH73" i="26"/>
  <c r="AB73" i="26"/>
  <c r="X73" i="26"/>
  <c r="T73" i="26"/>
  <c r="AE73" i="26"/>
  <c r="AA73" i="26"/>
  <c r="W73" i="26"/>
  <c r="S73" i="26"/>
  <c r="BG73" i="26"/>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c r="Y81" i="26"/>
  <c r="AD81" i="26"/>
  <c r="V81" i="26"/>
  <c r="AC81" i="26"/>
  <c r="Z81" i="26"/>
  <c r="U81" i="26"/>
  <c r="R81" i="26"/>
  <c r="G81" i="26"/>
  <c r="AH85" i="26"/>
  <c r="AB85" i="26"/>
  <c r="X85" i="26"/>
  <c r="T85" i="26"/>
  <c r="AE85" i="26"/>
  <c r="AA85" i="26"/>
  <c r="W85" i="26"/>
  <c r="S85" i="26"/>
  <c r="AX85" i="26"/>
  <c r="AC85" i="26"/>
  <c r="U85" i="26"/>
  <c r="Z85" i="26"/>
  <c r="R85" i="26"/>
  <c r="AD85" i="26"/>
  <c r="Y85" i="26"/>
  <c r="G85" i="26"/>
  <c r="V85" i="26"/>
  <c r="AH89" i="26"/>
  <c r="AB89" i="26"/>
  <c r="X89" i="26"/>
  <c r="T89" i="26"/>
  <c r="AE89" i="26"/>
  <c r="AA89" i="26"/>
  <c r="W89" i="26"/>
  <c r="S89" i="26"/>
  <c r="BH89" i="26"/>
  <c r="Y89" i="26"/>
  <c r="AD89" i="26"/>
  <c r="V89" i="26"/>
  <c r="U89" i="26"/>
  <c r="R89" i="26"/>
  <c r="AC89" i="26"/>
  <c r="Z89" i="26"/>
  <c r="G89" i="26"/>
  <c r="AH93" i="26"/>
  <c r="AB93" i="26"/>
  <c r="X93" i="26"/>
  <c r="T93" i="26"/>
  <c r="AE93" i="26"/>
  <c r="AA93" i="26"/>
  <c r="W93" i="26"/>
  <c r="S93" i="26"/>
  <c r="AX93" i="26"/>
  <c r="AC93" i="26"/>
  <c r="U93" i="26"/>
  <c r="Z93" i="26"/>
  <c r="R93" i="26"/>
  <c r="Y93" i="26"/>
  <c r="V93" i="26"/>
  <c r="G93" i="26"/>
  <c r="AD93" i="26"/>
  <c r="AH97" i="26"/>
  <c r="AB97" i="26"/>
  <c r="X97" i="26"/>
  <c r="T97" i="26"/>
  <c r="AE97" i="26"/>
  <c r="AA97" i="26"/>
  <c r="W97" i="26"/>
  <c r="S97" i="26"/>
  <c r="BH97" i="26"/>
  <c r="AD97" i="26"/>
  <c r="Z97" i="26"/>
  <c r="V97" i="26"/>
  <c r="R97" i="26"/>
  <c r="AC97" i="26"/>
  <c r="Y97" i="26"/>
  <c r="U97" i="26"/>
  <c r="G97" i="26"/>
  <c r="AH101" i="26"/>
  <c r="AB101" i="26"/>
  <c r="X101" i="26"/>
  <c r="T101" i="26"/>
  <c r="AE101" i="26"/>
  <c r="AA101" i="26"/>
  <c r="W101" i="26"/>
  <c r="S101" i="26"/>
  <c r="BG101" i="26"/>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c r="AD109" i="26"/>
  <c r="Z109" i="26"/>
  <c r="V109" i="26"/>
  <c r="R109" i="26"/>
  <c r="Y109" i="26"/>
  <c r="U109" i="26"/>
  <c r="AC109" i="26"/>
  <c r="G109" i="26"/>
  <c r="AH113" i="26"/>
  <c r="AB113" i="26"/>
  <c r="X113" i="26"/>
  <c r="T113" i="26"/>
  <c r="AE113" i="26"/>
  <c r="AA113" i="26"/>
  <c r="W113" i="26"/>
  <c r="S113" i="26"/>
  <c r="AX113" i="26"/>
  <c r="AD113" i="26"/>
  <c r="Z113" i="26"/>
  <c r="V113" i="26"/>
  <c r="R113" i="26"/>
  <c r="Y113" i="26"/>
  <c r="U113" i="26"/>
  <c r="AC113" i="26"/>
  <c r="G113" i="26"/>
  <c r="AH117" i="26"/>
  <c r="AB117" i="26"/>
  <c r="X117" i="26"/>
  <c r="T117" i="26"/>
  <c r="AE117" i="26"/>
  <c r="AA117" i="26"/>
  <c r="W117" i="26"/>
  <c r="S117" i="26"/>
  <c r="AX117" i="26"/>
  <c r="AD117" i="26"/>
  <c r="Z117" i="26"/>
  <c r="V117" i="26"/>
  <c r="R117" i="26"/>
  <c r="AC117" i="26"/>
  <c r="Y117" i="26"/>
  <c r="U117" i="26"/>
  <c r="G117" i="26"/>
  <c r="AH121" i="26"/>
  <c r="AB121" i="26"/>
  <c r="X121" i="26"/>
  <c r="T121" i="26"/>
  <c r="AE121" i="26"/>
  <c r="AA121" i="26"/>
  <c r="W121" i="26"/>
  <c r="S121" i="26"/>
  <c r="BH121" i="26"/>
  <c r="AD121" i="26"/>
  <c r="Z121" i="26"/>
  <c r="V121" i="26"/>
  <c r="R121" i="26"/>
  <c r="AC121" i="26"/>
  <c r="Y121" i="26"/>
  <c r="U121" i="26"/>
  <c r="G121" i="26"/>
  <c r="AH125" i="26"/>
  <c r="AB125" i="26"/>
  <c r="X125" i="26"/>
  <c r="T125" i="26"/>
  <c r="AE125" i="26"/>
  <c r="AA125" i="26"/>
  <c r="W125" i="26"/>
  <c r="S125" i="26"/>
  <c r="BG125" i="26"/>
  <c r="AD125" i="26"/>
  <c r="Z125" i="26"/>
  <c r="V125" i="26"/>
  <c r="R125" i="26"/>
  <c r="U125" i="26"/>
  <c r="AC125" i="26"/>
  <c r="Y125" i="26"/>
  <c r="G125" i="26"/>
  <c r="AE129" i="26"/>
  <c r="AA129" i="26"/>
  <c r="W129" i="26"/>
  <c r="S129" i="26"/>
  <c r="BH129" i="26"/>
  <c r="AD129" i="26"/>
  <c r="Z129" i="26"/>
  <c r="V129" i="26"/>
  <c r="R129" i="26"/>
  <c r="AC129" i="26"/>
  <c r="Y129" i="26"/>
  <c r="U129" i="26"/>
  <c r="X129" i="26"/>
  <c r="T129" i="26"/>
  <c r="AH129" i="26"/>
  <c r="AB129" i="26"/>
  <c r="AE133" i="26"/>
  <c r="AA133" i="26"/>
  <c r="W133" i="26"/>
  <c r="S133" i="26"/>
  <c r="BG133" i="26"/>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c r="AB137" i="26"/>
  <c r="X137" i="26"/>
  <c r="T137" i="26"/>
  <c r="G137" i="26"/>
  <c r="AE141" i="26"/>
  <c r="AA141" i="26"/>
  <c r="W141" i="26"/>
  <c r="S141" i="26"/>
  <c r="BH141" i="26"/>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N20" i="24"/>
  <c r="N24" i="24"/>
  <c r="N28" i="24"/>
  <c r="N32" i="24"/>
  <c r="N36" i="24"/>
  <c r="N40" i="24"/>
  <c r="N44" i="24"/>
  <c r="N48" i="24"/>
  <c r="N52" i="24"/>
  <c r="N56" i="24"/>
  <c r="N60" i="24"/>
  <c r="N64" i="24"/>
  <c r="N68" i="24"/>
  <c r="N72" i="24"/>
  <c r="N75" i="24"/>
  <c r="N78" i="24"/>
  <c r="N81"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AC24" i="26"/>
  <c r="Y24" i="26"/>
  <c r="U24" i="26"/>
  <c r="AH24" i="26"/>
  <c r="AB24" i="26"/>
  <c r="X24" i="26"/>
  <c r="T24" i="26"/>
  <c r="BD24" i="26"/>
  <c r="E25" i="26"/>
  <c r="F26" i="26"/>
  <c r="Q26" i="26" s="1"/>
  <c r="J26" i="26" s="1"/>
  <c r="AE28" i="26"/>
  <c r="AA28" i="26"/>
  <c r="W28" i="26"/>
  <c r="S28" i="26"/>
  <c r="G28" i="26"/>
  <c r="AD28" i="26"/>
  <c r="Z28" i="26"/>
  <c r="V28" i="26"/>
  <c r="R28" i="26"/>
  <c r="AC28" i="26"/>
  <c r="Y28" i="26"/>
  <c r="U28" i="26"/>
  <c r="T28" i="26"/>
  <c r="AH28" i="26"/>
  <c r="AB28" i="26"/>
  <c r="X28" i="26"/>
  <c r="BD28" i="26"/>
  <c r="E29" i="26"/>
  <c r="F30" i="26"/>
  <c r="Q30" i="26" s="1"/>
  <c r="J30" i="26" s="1"/>
  <c r="AE32" i="26"/>
  <c r="AA32" i="26"/>
  <c r="W32" i="26"/>
  <c r="S32" i="26"/>
  <c r="G32" i="26"/>
  <c r="AD32" i="26"/>
  <c r="Z32" i="26"/>
  <c r="V32" i="26"/>
  <c r="R32" i="26"/>
  <c r="AC32" i="26"/>
  <c r="Y32" i="26"/>
  <c r="U32" i="26"/>
  <c r="X32" i="26"/>
  <c r="T32" i="26"/>
  <c r="AH32" i="26"/>
  <c r="BD32" i="26"/>
  <c r="E33" i="26"/>
  <c r="F34" i="26"/>
  <c r="Q34" i="26" s="1"/>
  <c r="J34" i="26" s="1"/>
  <c r="AE36" i="26"/>
  <c r="AA36" i="26"/>
  <c r="W36" i="26"/>
  <c r="S36" i="26"/>
  <c r="G36" i="26"/>
  <c r="AD36" i="26"/>
  <c r="Z36" i="26"/>
  <c r="V36" i="26"/>
  <c r="R36" i="26"/>
  <c r="AC36" i="26"/>
  <c r="Y36" i="26"/>
  <c r="U36" i="26"/>
  <c r="AB36" i="26"/>
  <c r="X36" i="26"/>
  <c r="T36" i="26"/>
  <c r="BD36" i="26"/>
  <c r="AH36" i="26"/>
  <c r="E37" i="26"/>
  <c r="F38" i="26"/>
  <c r="Q38" i="26" s="1"/>
  <c r="J38" i="26" s="1"/>
  <c r="AE40" i="26"/>
  <c r="AA40" i="26"/>
  <c r="W40" i="26"/>
  <c r="S40" i="26"/>
  <c r="AX40" i="26"/>
  <c r="G40" i="26"/>
  <c r="AD40" i="26"/>
  <c r="Z40" i="26"/>
  <c r="V40" i="26"/>
  <c r="R40" i="26"/>
  <c r="AC40" i="26"/>
  <c r="Y40" i="26"/>
  <c r="U40" i="26"/>
  <c r="AH40" i="26"/>
  <c r="AB40" i="26"/>
  <c r="X40" i="26"/>
  <c r="T40" i="26"/>
  <c r="BD40" i="26"/>
  <c r="E41" i="26"/>
  <c r="F42" i="26"/>
  <c r="Q42" i="26" s="1"/>
  <c r="J42" i="26" s="1"/>
  <c r="AE44" i="26"/>
  <c r="AA44" i="26"/>
  <c r="W44" i="26"/>
  <c r="S44" i="26"/>
  <c r="BH44" i="26"/>
  <c r="AB44" i="26"/>
  <c r="V44" i="26"/>
  <c r="G44" i="26"/>
  <c r="AH44" i="26"/>
  <c r="BA44" i="26"/>
  <c r="Z44" i="26"/>
  <c r="U44" i="26"/>
  <c r="AD44" i="26"/>
  <c r="Y44" i="26"/>
  <c r="T44" i="26"/>
  <c r="X44" i="26"/>
  <c r="R44" i="26"/>
  <c r="AC44" i="26"/>
  <c r="BD44" i="26"/>
  <c r="E45" i="26"/>
  <c r="F46" i="26"/>
  <c r="Q46" i="26" s="1"/>
  <c r="J46" i="26" s="1"/>
  <c r="AH48" i="26"/>
  <c r="AB48" i="26"/>
  <c r="X48" i="26"/>
  <c r="T48" i="26"/>
  <c r="AE48" i="26"/>
  <c r="AA48" i="26"/>
  <c r="W48" i="26"/>
  <c r="S48" i="26"/>
  <c r="AX48" i="26"/>
  <c r="Z48" i="26"/>
  <c r="R48" i="26"/>
  <c r="G48" i="26"/>
  <c r="Y48" i="26"/>
  <c r="AD48" i="26"/>
  <c r="V48" i="26"/>
  <c r="AC48" i="26"/>
  <c r="U48" i="26"/>
  <c r="BD48" i="26"/>
  <c r="E49" i="26"/>
  <c r="F50" i="26"/>
  <c r="Q50" i="26" s="1"/>
  <c r="J50" i="26" s="1"/>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c r="Z56" i="26"/>
  <c r="R56" i="26"/>
  <c r="G56" i="26"/>
  <c r="Y56" i="26"/>
  <c r="AD56" i="26"/>
  <c r="V56" i="26"/>
  <c r="U56" i="26"/>
  <c r="AC56" i="26"/>
  <c r="BD56" i="26"/>
  <c r="E57" i="26"/>
  <c r="F58" i="26"/>
  <c r="Q58" i="26" s="1"/>
  <c r="J58" i="26" s="1"/>
  <c r="AH60" i="26"/>
  <c r="BA60" i="26"/>
  <c r="AB60" i="26"/>
  <c r="X60" i="26"/>
  <c r="T60" i="26"/>
  <c r="AE60" i="26"/>
  <c r="AA60" i="26"/>
  <c r="W60" i="26"/>
  <c r="S60" i="26"/>
  <c r="BH60" i="26"/>
  <c r="AD60" i="26"/>
  <c r="V60" i="26"/>
  <c r="G60" i="26"/>
  <c r="AC60" i="26"/>
  <c r="U60" i="26"/>
  <c r="Z60" i="26"/>
  <c r="R60" i="26"/>
  <c r="Y60" i="26"/>
  <c r="BD60" i="26"/>
  <c r="E61" i="26"/>
  <c r="F62" i="26"/>
  <c r="Q62" i="26" s="1"/>
  <c r="J62" i="26" s="1"/>
  <c r="AH64" i="26"/>
  <c r="BA64" i="26"/>
  <c r="AB64" i="26"/>
  <c r="X64" i="26"/>
  <c r="T64" i="26"/>
  <c r="AE64" i="26"/>
  <c r="AA64" i="26"/>
  <c r="W64" i="26"/>
  <c r="S64" i="26"/>
  <c r="AX64" i="26"/>
  <c r="Z64" i="26"/>
  <c r="R64" i="26"/>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Y68" i="26"/>
  <c r="BD68" i="26"/>
  <c r="E69" i="26"/>
  <c r="F70" i="26"/>
  <c r="Q70" i="26" s="1"/>
  <c r="J70" i="26" s="1"/>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Q78" i="26" s="1"/>
  <c r="J78" i="26" s="1"/>
  <c r="AE80" i="26"/>
  <c r="AA80" i="26"/>
  <c r="W80" i="26"/>
  <c r="S80" i="26"/>
  <c r="AX80" i="26"/>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c r="X88" i="26"/>
  <c r="AC88" i="26"/>
  <c r="U88" i="26"/>
  <c r="T88" i="26"/>
  <c r="G88" i="26"/>
  <c r="AB88" i="26"/>
  <c r="Y88" i="26"/>
  <c r="BD88" i="26"/>
  <c r="E89" i="26"/>
  <c r="F90" i="26"/>
  <c r="Q90" i="26" s="1"/>
  <c r="J90" i="26" s="1"/>
  <c r="AE92" i="26"/>
  <c r="AA92" i="26"/>
  <c r="W92" i="26"/>
  <c r="S92" i="26"/>
  <c r="AX92" i="26"/>
  <c r="AD92" i="26"/>
  <c r="Z92" i="26"/>
  <c r="V92" i="26"/>
  <c r="R92" i="26"/>
  <c r="AB92" i="26"/>
  <c r="T92" i="26"/>
  <c r="Y92" i="26"/>
  <c r="X92" i="26"/>
  <c r="G92" i="26"/>
  <c r="U92" i="26"/>
  <c r="AH92" i="26"/>
  <c r="BA92" i="26"/>
  <c r="AC92" i="26"/>
  <c r="BD92" i="26"/>
  <c r="E93" i="26"/>
  <c r="F94" i="26"/>
  <c r="Q94" i="26" s="1"/>
  <c r="J94" i="26" s="1"/>
  <c r="AE96" i="26"/>
  <c r="AA96" i="26"/>
  <c r="W96" i="26"/>
  <c r="S96" i="26"/>
  <c r="BH96" i="26"/>
  <c r="AD96" i="26"/>
  <c r="Z96" i="26"/>
  <c r="V96" i="26"/>
  <c r="R96" i="26"/>
  <c r="AC96" i="26"/>
  <c r="Y96" i="26"/>
  <c r="U96" i="26"/>
  <c r="AB96" i="26"/>
  <c r="X96" i="26"/>
  <c r="G96" i="26"/>
  <c r="AH96" i="26"/>
  <c r="BE96" i="26"/>
  <c r="T96" i="26"/>
  <c r="BD96" i="26"/>
  <c r="E97" i="26"/>
  <c r="F98" i="26"/>
  <c r="Q98" i="26" s="1"/>
  <c r="J98" i="26" s="1"/>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D104" i="26"/>
  <c r="Z104" i="26"/>
  <c r="V104" i="26"/>
  <c r="R104" i="26"/>
  <c r="AC104" i="26"/>
  <c r="Y104" i="26"/>
  <c r="U104" i="26"/>
  <c r="T104" i="26"/>
  <c r="AH104" i="26"/>
  <c r="BE104" i="26"/>
  <c r="G104" i="26"/>
  <c r="AB104" i="26"/>
  <c r="X104" i="26"/>
  <c r="BD104" i="26"/>
  <c r="E105" i="26"/>
  <c r="F106" i="26"/>
  <c r="Q106" i="26" s="1"/>
  <c r="J106" i="26" s="1"/>
  <c r="AE108" i="26"/>
  <c r="AA108" i="26"/>
  <c r="W108" i="26"/>
  <c r="S108" i="26"/>
  <c r="BH108" i="26"/>
  <c r="AD108" i="26"/>
  <c r="Z108" i="26"/>
  <c r="V108" i="26"/>
  <c r="R108" i="26"/>
  <c r="AC108" i="26"/>
  <c r="Y108" i="26"/>
  <c r="U108" i="26"/>
  <c r="X108" i="26"/>
  <c r="T108" i="26"/>
  <c r="G108" i="26"/>
  <c r="AH108" i="26"/>
  <c r="AB108" i="26"/>
  <c r="BD108" i="26"/>
  <c r="E109" i="26"/>
  <c r="F110" i="26"/>
  <c r="Q110" i="26" s="1"/>
  <c r="J110" i="26" s="1"/>
  <c r="AE112" i="26"/>
  <c r="AA112" i="26"/>
  <c r="W112" i="26"/>
  <c r="S112" i="26"/>
  <c r="AD112" i="26"/>
  <c r="Z112" i="26"/>
  <c r="AC112" i="26"/>
  <c r="Y112" i="26"/>
  <c r="U112" i="26"/>
  <c r="X112" i="26"/>
  <c r="V112" i="26"/>
  <c r="AH112" i="26"/>
  <c r="BA112" i="26"/>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Q130" i="26" s="1"/>
  <c r="J130" i="26" s="1"/>
  <c r="AD132" i="26"/>
  <c r="Z132" i="26"/>
  <c r="V132" i="26"/>
  <c r="R132" i="26"/>
  <c r="AC132" i="26"/>
  <c r="Y132" i="26"/>
  <c r="U132" i="26"/>
  <c r="AH132" i="26"/>
  <c r="AB132" i="26"/>
  <c r="X132" i="26"/>
  <c r="T132" i="26"/>
  <c r="AA132" i="26"/>
  <c r="W132" i="26"/>
  <c r="S132" i="26"/>
  <c r="AE132" i="26"/>
  <c r="G132" i="26"/>
  <c r="BD132" i="26"/>
  <c r="E133" i="26"/>
  <c r="F134" i="26"/>
  <c r="Q134" i="26" s="1"/>
  <c r="J134" i="26" s="1"/>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P31" i="24"/>
  <c r="P28" i="24"/>
  <c r="P36" i="24"/>
  <c r="P71" i="24"/>
  <c r="P90" i="24"/>
  <c r="H6" i="24"/>
  <c r="P55" i="24"/>
  <c r="P97" i="24"/>
  <c r="P68" i="24"/>
  <c r="P87" i="24"/>
  <c r="P39" i="24"/>
  <c r="P44" i="24"/>
  <c r="P60" i="24"/>
  <c r="P63" i="24"/>
  <c r="P84" i="24"/>
  <c r="P103" i="24"/>
  <c r="P110" i="24"/>
  <c r="A17" i="26"/>
  <c r="I3" i="26"/>
  <c r="AX34" i="26"/>
  <c r="AX67" i="26"/>
  <c r="Q72" i="26"/>
  <c r="J72" i="26" s="1"/>
  <c r="BH42" i="26"/>
  <c r="Q64" i="26"/>
  <c r="J64" i="26" s="1"/>
  <c r="BE98" i="26"/>
  <c r="Q120" i="26"/>
  <c r="J120" i="26" s="1"/>
  <c r="BA114" i="26"/>
  <c r="Q148" i="26"/>
  <c r="J148" i="26" s="1"/>
  <c r="N107" i="21"/>
  <c r="N105" i="21"/>
  <c r="J107" i="21"/>
  <c r="C107" i="22" s="1"/>
  <c r="J105" i="21"/>
  <c r="C105" i="22" s="1"/>
  <c r="E107" i="21"/>
  <c r="D107" i="21"/>
  <c r="E105" i="21"/>
  <c r="D105" i="21"/>
  <c r="D97" i="18"/>
  <c r="D83" i="18"/>
  <c r="D70" i="18"/>
  <c r="D57" i="18"/>
  <c r="D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G20" i="20"/>
  <c r="I20" i="20" s="1"/>
  <c r="D5" i="20"/>
  <c r="C5" i="20"/>
  <c r="F20" i="19"/>
  <c r="H20" i="19" s="1"/>
  <c r="D5" i="19"/>
  <c r="C5" i="19"/>
  <c r="M202" i="18"/>
  <c r="A202" i="18"/>
  <c r="M201" i="18"/>
  <c r="A201" i="18"/>
  <c r="M200" i="18"/>
  <c r="A200" i="18"/>
  <c r="M199" i="18"/>
  <c r="A199" i="18"/>
  <c r="M198" i="18"/>
  <c r="A198" i="18"/>
  <c r="M197" i="18"/>
  <c r="A197" i="18"/>
  <c r="M196" i="18"/>
  <c r="A196" i="18"/>
  <c r="M195" i="18"/>
  <c r="A195" i="18"/>
  <c r="M194" i="18"/>
  <c r="A194" i="18"/>
  <c r="M193" i="18"/>
  <c r="A193" i="18"/>
  <c r="M192" i="18"/>
  <c r="A192" i="18"/>
  <c r="M191" i="18"/>
  <c r="A191" i="18"/>
  <c r="M190" i="18"/>
  <c r="A190" i="18"/>
  <c r="M189" i="18"/>
  <c r="A189" i="18"/>
  <c r="M188" i="18"/>
  <c r="A188" i="18"/>
  <c r="M187" i="18"/>
  <c r="A187" i="18"/>
  <c r="M186" i="18"/>
  <c r="A186" i="18"/>
  <c r="M185" i="18"/>
  <c r="A185" i="18"/>
  <c r="M184" i="18"/>
  <c r="A184" i="18"/>
  <c r="M183" i="18"/>
  <c r="A183" i="18"/>
  <c r="M182" i="18"/>
  <c r="A182" i="18"/>
  <c r="M181" i="18"/>
  <c r="A181" i="18"/>
  <c r="M180" i="18"/>
  <c r="A180" i="18"/>
  <c r="M179" i="18"/>
  <c r="A179" i="18"/>
  <c r="M178" i="18"/>
  <c r="A178" i="18"/>
  <c r="M177" i="18"/>
  <c r="A177" i="18"/>
  <c r="M176" i="18"/>
  <c r="A176" i="18"/>
  <c r="M175" i="18"/>
  <c r="A175" i="18"/>
  <c r="M174" i="18"/>
  <c r="A174" i="18"/>
  <c r="M173" i="18"/>
  <c r="A173" i="18"/>
  <c r="M172" i="18"/>
  <c r="A172" i="18"/>
  <c r="M171" i="18"/>
  <c r="A171" i="18"/>
  <c r="M170" i="18"/>
  <c r="A170" i="18"/>
  <c r="M169" i="18"/>
  <c r="A169" i="18"/>
  <c r="M168" i="18"/>
  <c r="A168" i="18"/>
  <c r="M167" i="18"/>
  <c r="A167" i="18"/>
  <c r="M166" i="18"/>
  <c r="A166" i="18"/>
  <c r="M165" i="18"/>
  <c r="A165" i="18"/>
  <c r="M164" i="18"/>
  <c r="A164" i="18"/>
  <c r="M163" i="18"/>
  <c r="A163" i="18"/>
  <c r="M162" i="18"/>
  <c r="A162" i="18"/>
  <c r="M161" i="18"/>
  <c r="A161" i="18"/>
  <c r="M160" i="18"/>
  <c r="A160" i="18"/>
  <c r="M159" i="18"/>
  <c r="A159" i="18"/>
  <c r="M158" i="18"/>
  <c r="A158" i="18"/>
  <c r="M157" i="18"/>
  <c r="A157" i="18"/>
  <c r="M156" i="18"/>
  <c r="A156" i="18"/>
  <c r="M155" i="18"/>
  <c r="A155" i="18"/>
  <c r="M154" i="18"/>
  <c r="A154" i="18"/>
  <c r="M153" i="18"/>
  <c r="A153" i="18"/>
  <c r="M152" i="18"/>
  <c r="A152" i="18"/>
  <c r="M151" i="18"/>
  <c r="A151" i="18"/>
  <c r="M150" i="18"/>
  <c r="A150" i="18"/>
  <c r="M149" i="18"/>
  <c r="A149" i="18"/>
  <c r="M148" i="18"/>
  <c r="A148" i="18"/>
  <c r="M147" i="18"/>
  <c r="A147" i="18"/>
  <c r="M146" i="18"/>
  <c r="A146" i="18"/>
  <c r="M145" i="18"/>
  <c r="A145" i="18"/>
  <c r="M144" i="18"/>
  <c r="A144" i="18"/>
  <c r="M143" i="18"/>
  <c r="A143" i="18"/>
  <c r="M142" i="18"/>
  <c r="A142" i="18"/>
  <c r="M141" i="18"/>
  <c r="A141" i="18"/>
  <c r="M140" i="18"/>
  <c r="A140" i="18"/>
  <c r="M139" i="18"/>
  <c r="A139" i="18"/>
  <c r="M138" i="18"/>
  <c r="A138" i="18"/>
  <c r="M137" i="18"/>
  <c r="A137" i="18"/>
  <c r="M136" i="18"/>
  <c r="A136" i="18"/>
  <c r="M135" i="18"/>
  <c r="A135" i="18"/>
  <c r="M134" i="18"/>
  <c r="A134" i="18"/>
  <c r="M133" i="18"/>
  <c r="A133" i="18"/>
  <c r="M132" i="18"/>
  <c r="A132" i="18"/>
  <c r="M131" i="18"/>
  <c r="A131" i="18"/>
  <c r="M130" i="18"/>
  <c r="A130" i="18"/>
  <c r="M129" i="18"/>
  <c r="A129" i="18"/>
  <c r="M128" i="18"/>
  <c r="A128" i="18"/>
  <c r="M127" i="18"/>
  <c r="A127" i="18"/>
  <c r="M126" i="18"/>
  <c r="A126" i="18"/>
  <c r="M125" i="18"/>
  <c r="A125" i="18"/>
  <c r="M124" i="18"/>
  <c r="A124" i="18"/>
  <c r="M123" i="18"/>
  <c r="A123" i="18"/>
  <c r="M122" i="18"/>
  <c r="A122" i="18"/>
  <c r="M121" i="18"/>
  <c r="A121" i="18"/>
  <c r="M120" i="18"/>
  <c r="A120" i="18"/>
  <c r="M119" i="18"/>
  <c r="A119" i="18"/>
  <c r="M118" i="18"/>
  <c r="A118" i="18"/>
  <c r="M117" i="18"/>
  <c r="A117" i="18"/>
  <c r="M116" i="18"/>
  <c r="A116" i="18"/>
  <c r="M115" i="18"/>
  <c r="A115" i="18"/>
  <c r="M114" i="18"/>
  <c r="A114" i="18"/>
  <c r="M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E26" i="16"/>
  <c r="D26" i="16"/>
  <c r="E25" i="16"/>
  <c r="P25" i="16" s="1"/>
  <c r="I25" i="16" s="1"/>
  <c r="O25" i="17" s="1"/>
  <c r="D25" i="16"/>
  <c r="E24" i="16"/>
  <c r="D24" i="16"/>
  <c r="E23" i="16"/>
  <c r="P23" i="16" s="1"/>
  <c r="I23" i="16" s="1"/>
  <c r="O23" i="17" s="1"/>
  <c r="D23" i="16"/>
  <c r="E22" i="16"/>
  <c r="D22" i="16"/>
  <c r="E21" i="16"/>
  <c r="P21" i="16" s="1"/>
  <c r="I21" i="16" s="1"/>
  <c r="O21" i="17" s="1"/>
  <c r="D21" i="16"/>
  <c r="E20" i="16"/>
  <c r="D20" i="16"/>
  <c r="A17" i="16"/>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E259" i="14"/>
  <c r="E258" i="14"/>
  <c r="E257" i="14"/>
  <c r="E256" i="14"/>
  <c r="E255" i="14"/>
  <c r="O255" i="14" s="1"/>
  <c r="E254" i="14"/>
  <c r="E253" i="14"/>
  <c r="O253" i="14" s="1"/>
  <c r="E252" i="14"/>
  <c r="E251" i="14"/>
  <c r="E250" i="14"/>
  <c r="E249" i="14"/>
  <c r="P249" i="14" s="1"/>
  <c r="E248" i="14"/>
  <c r="E247" i="14"/>
  <c r="P247" i="14" s="1"/>
  <c r="E246" i="14"/>
  <c r="E245" i="14"/>
  <c r="E244" i="14"/>
  <c r="E243" i="14"/>
  <c r="E242" i="14"/>
  <c r="E241" i="14"/>
  <c r="O241" i="14" s="1"/>
  <c r="E240" i="14"/>
  <c r="E239" i="14"/>
  <c r="P239" i="14" s="1"/>
  <c r="E238" i="14"/>
  <c r="P238" i="14" s="1"/>
  <c r="E237" i="14"/>
  <c r="P237" i="14" s="1"/>
  <c r="E236" i="14"/>
  <c r="E235" i="14"/>
  <c r="P235" i="14" s="1"/>
  <c r="E234" i="14"/>
  <c r="E233" i="14"/>
  <c r="E232" i="14"/>
  <c r="E231" i="14"/>
  <c r="E230" i="14"/>
  <c r="E229" i="14"/>
  <c r="E228" i="14"/>
  <c r="E227" i="14"/>
  <c r="P227" i="14" s="1"/>
  <c r="E226" i="14"/>
  <c r="E225" i="14"/>
  <c r="P225" i="14" s="1"/>
  <c r="E224" i="14"/>
  <c r="P224" i="14" s="1"/>
  <c r="E223" i="14"/>
  <c r="O223" i="14" s="1"/>
  <c r="E222" i="14"/>
  <c r="P222" i="14" s="1"/>
  <c r="E221" i="14"/>
  <c r="E220" i="14"/>
  <c r="E219" i="14"/>
  <c r="E218" i="14"/>
  <c r="E217" i="14"/>
  <c r="O217" i="14" s="1"/>
  <c r="E216" i="14"/>
  <c r="E215" i="14"/>
  <c r="P215" i="14" s="1"/>
  <c r="E214" i="14"/>
  <c r="P214" i="14" s="1"/>
  <c r="E213" i="14"/>
  <c r="O213" i="14" s="1"/>
  <c r="E212" i="14"/>
  <c r="E211" i="14"/>
  <c r="E210" i="14"/>
  <c r="E209" i="14"/>
  <c r="P209" i="14" s="1"/>
  <c r="E208" i="14"/>
  <c r="E207" i="14"/>
  <c r="O207" i="14" s="1"/>
  <c r="E206" i="14"/>
  <c r="P206" i="14" s="1"/>
  <c r="E205" i="14"/>
  <c r="O205" i="14" s="1"/>
  <c r="E204" i="14"/>
  <c r="E203" i="14"/>
  <c r="E202" i="14"/>
  <c r="E201" i="14"/>
  <c r="O201" i="14" s="1"/>
  <c r="E200" i="14"/>
  <c r="E199" i="14"/>
  <c r="P199" i="14" s="1"/>
  <c r="E198" i="14"/>
  <c r="P198" i="14" s="1"/>
  <c r="E197" i="14"/>
  <c r="E196" i="14"/>
  <c r="E195" i="14"/>
  <c r="P195" i="14" s="1"/>
  <c r="E194" i="14"/>
  <c r="E193" i="14"/>
  <c r="O193" i="14" s="1"/>
  <c r="E192" i="14"/>
  <c r="E191" i="14"/>
  <c r="E190" i="14"/>
  <c r="P190" i="14" s="1"/>
  <c r="E189" i="14"/>
  <c r="E188" i="14"/>
  <c r="O188" i="14" s="1"/>
  <c r="E187" i="14"/>
  <c r="E186" i="14"/>
  <c r="O186" i="14" s="1"/>
  <c r="E185" i="14"/>
  <c r="E184" i="14"/>
  <c r="P184" i="14" s="1"/>
  <c r="E183" i="14"/>
  <c r="E182" i="14"/>
  <c r="P182" i="14" s="1"/>
  <c r="E181" i="14"/>
  <c r="P181" i="14" s="1"/>
  <c r="E180" i="14"/>
  <c r="P180" i="14" s="1"/>
  <c r="E179" i="14"/>
  <c r="E178" i="14"/>
  <c r="P178" i="14" s="1"/>
  <c r="E177" i="14"/>
  <c r="E176" i="14"/>
  <c r="P176" i="14" s="1"/>
  <c r="E175" i="14"/>
  <c r="E174" i="14"/>
  <c r="O174" i="14" s="1"/>
  <c r="E173" i="14"/>
  <c r="E172" i="14"/>
  <c r="P172" i="14" s="1"/>
  <c r="E171" i="14"/>
  <c r="E170" i="14"/>
  <c r="O170" i="14" s="1"/>
  <c r="E169" i="14"/>
  <c r="O169" i="14" s="1"/>
  <c r="E168" i="14"/>
  <c r="E167" i="14"/>
  <c r="E166" i="14"/>
  <c r="P166" i="14" s="1"/>
  <c r="E165" i="14"/>
  <c r="O165" i="14" s="1"/>
  <c r="E164" i="14"/>
  <c r="P164" i="14" s="1"/>
  <c r="E163" i="14"/>
  <c r="E162" i="14"/>
  <c r="P162" i="14" s="1"/>
  <c r="E161" i="14"/>
  <c r="O161" i="14" s="1"/>
  <c r="E160" i="14"/>
  <c r="E159" i="14"/>
  <c r="P159" i="14" s="1"/>
  <c r="E158" i="14"/>
  <c r="P158" i="14" s="1"/>
  <c r="E157" i="14"/>
  <c r="O157" i="14" s="1"/>
  <c r="E156" i="14"/>
  <c r="O156" i="14" s="1"/>
  <c r="E155" i="14"/>
  <c r="P155" i="14" s="1"/>
  <c r="E154" i="14"/>
  <c r="E153" i="14"/>
  <c r="O153" i="14" s="1"/>
  <c r="E152" i="14"/>
  <c r="O152" i="14" s="1"/>
  <c r="E151" i="14"/>
  <c r="P151" i="14" s="1"/>
  <c r="E150" i="14"/>
  <c r="E149" i="14"/>
  <c r="E148" i="14"/>
  <c r="E147" i="14"/>
  <c r="P147" i="14" s="1"/>
  <c r="E146" i="14"/>
  <c r="O146" i="14" s="1"/>
  <c r="E145" i="14"/>
  <c r="E144" i="14"/>
  <c r="O144" i="14" s="1"/>
  <c r="E143" i="14"/>
  <c r="E142" i="14"/>
  <c r="E141" i="14"/>
  <c r="O141" i="14" s="1"/>
  <c r="E140" i="14"/>
  <c r="P140" i="14" s="1"/>
  <c r="E139" i="14"/>
  <c r="E138" i="14"/>
  <c r="E137" i="14"/>
  <c r="P137" i="14" s="1"/>
  <c r="E136" i="14"/>
  <c r="O136" i="14" s="1"/>
  <c r="E135" i="14"/>
  <c r="E134" i="14"/>
  <c r="E133" i="14"/>
  <c r="O133" i="14" s="1"/>
  <c r="E132" i="14"/>
  <c r="E131" i="14"/>
  <c r="E130" i="14"/>
  <c r="E129" i="14"/>
  <c r="E128" i="14"/>
  <c r="P128" i="14" s="1"/>
  <c r="E127" i="14"/>
  <c r="P127" i="14" s="1"/>
  <c r="E126" i="14"/>
  <c r="P126" i="14"/>
  <c r="E125" i="14"/>
  <c r="P125" i="14" s="1"/>
  <c r="E124" i="14"/>
  <c r="P124" i="14" s="1"/>
  <c r="E123" i="14"/>
  <c r="E122" i="14"/>
  <c r="P122" i="14" s="1"/>
  <c r="E121" i="14"/>
  <c r="E120" i="14"/>
  <c r="O120" i="14" s="1"/>
  <c r="E119" i="14"/>
  <c r="P119" i="14"/>
  <c r="E118" i="14"/>
  <c r="E117" i="14"/>
  <c r="O117" i="14" s="1"/>
  <c r="E116" i="14"/>
  <c r="E115" i="14"/>
  <c r="E114" i="14"/>
  <c r="P114" i="14" s="1"/>
  <c r="E113" i="14"/>
  <c r="O113" i="14" s="1"/>
  <c r="E112" i="14"/>
  <c r="E111" i="14"/>
  <c r="P111" i="14" s="1"/>
  <c r="E110" i="14"/>
  <c r="O110" i="14" s="1"/>
  <c r="E109" i="14"/>
  <c r="O109" i="14" s="1"/>
  <c r="E108" i="14"/>
  <c r="P108" i="14"/>
  <c r="E107" i="14"/>
  <c r="P107" i="14" s="1"/>
  <c r="E106" i="14"/>
  <c r="P106" i="14" s="1"/>
  <c r="E105" i="14"/>
  <c r="P105" i="14"/>
  <c r="E104" i="14"/>
  <c r="P104" i="14" s="1"/>
  <c r="E103" i="14"/>
  <c r="P103" i="14" s="1"/>
  <c r="E102" i="14"/>
  <c r="O102" i="14" s="1"/>
  <c r="E101" i="14"/>
  <c r="E100" i="14"/>
  <c r="P100" i="14" s="1"/>
  <c r="E99" i="14"/>
  <c r="P99" i="14" s="1"/>
  <c r="E98" i="14"/>
  <c r="O98" i="14" s="1"/>
  <c r="E97" i="14"/>
  <c r="O97" i="14" s="1"/>
  <c r="E96" i="14"/>
  <c r="P96" i="14" s="1"/>
  <c r="E95" i="14"/>
  <c r="P95" i="14" s="1"/>
  <c r="E94" i="14"/>
  <c r="E93" i="14"/>
  <c r="E92" i="14"/>
  <c r="E91" i="14"/>
  <c r="P91" i="14" s="1"/>
  <c r="E90" i="14"/>
  <c r="E89" i="14"/>
  <c r="P89" i="14" s="1"/>
  <c r="E88" i="14"/>
  <c r="P88" i="14" s="1"/>
  <c r="E87" i="14"/>
  <c r="P87" i="14" s="1"/>
  <c r="E86" i="14"/>
  <c r="O86" i="14" s="1"/>
  <c r="E85" i="14"/>
  <c r="E84" i="14"/>
  <c r="P84" i="14" s="1"/>
  <c r="E83" i="14"/>
  <c r="P83" i="14" s="1"/>
  <c r="E82" i="14"/>
  <c r="E81" i="14"/>
  <c r="P81" i="14" s="1"/>
  <c r="E80" i="14"/>
  <c r="P80" i="14" s="1"/>
  <c r="E79" i="14"/>
  <c r="P79" i="14" s="1"/>
  <c r="E78" i="14"/>
  <c r="E77" i="14"/>
  <c r="E76" i="14"/>
  <c r="E75" i="14"/>
  <c r="P75" i="14" s="1"/>
  <c r="E74" i="14"/>
  <c r="E73" i="14"/>
  <c r="E72" i="14"/>
  <c r="O72" i="14" s="1"/>
  <c r="E71" i="14"/>
  <c r="E70" i="14"/>
  <c r="E69" i="14"/>
  <c r="E68" i="14"/>
  <c r="P68" i="14" s="1"/>
  <c r="E67" i="14"/>
  <c r="E66" i="14"/>
  <c r="E65" i="14"/>
  <c r="P65" i="14" s="1"/>
  <c r="E64" i="14"/>
  <c r="P64" i="14" s="1"/>
  <c r="E63" i="14"/>
  <c r="P63" i="14" s="1"/>
  <c r="E62" i="14"/>
  <c r="E61" i="14"/>
  <c r="P61" i="14" s="1"/>
  <c r="E60" i="14"/>
  <c r="P60" i="14" s="1"/>
  <c r="E59" i="14"/>
  <c r="E58" i="14"/>
  <c r="P58" i="14" s="1"/>
  <c r="E57" i="14"/>
  <c r="O57" i="14" s="1"/>
  <c r="E56" i="14"/>
  <c r="P56" i="14" s="1"/>
  <c r="E55" i="14"/>
  <c r="E54" i="14"/>
  <c r="P54" i="14" s="1"/>
  <c r="E53" i="14"/>
  <c r="P53" i="14" s="1"/>
  <c r="E52" i="14"/>
  <c r="E51" i="14"/>
  <c r="E50" i="14"/>
  <c r="P50" i="14" s="1"/>
  <c r="E49" i="14"/>
  <c r="P49" i="14" s="1"/>
  <c r="E48" i="14"/>
  <c r="P48" i="14" s="1"/>
  <c r="E47" i="14"/>
  <c r="E46" i="14"/>
  <c r="P46" i="14" s="1"/>
  <c r="E45" i="14"/>
  <c r="P45" i="14" s="1"/>
  <c r="E44" i="14"/>
  <c r="P44" i="14" s="1"/>
  <c r="E43" i="14"/>
  <c r="E42" i="14"/>
  <c r="E41" i="14"/>
  <c r="O41" i="14" s="1"/>
  <c r="E40" i="14"/>
  <c r="O40" i="14" s="1"/>
  <c r="E39" i="14"/>
  <c r="E38" i="14"/>
  <c r="O38" i="14" s="1"/>
  <c r="E37" i="14"/>
  <c r="E36" i="14"/>
  <c r="P36" i="14" s="1"/>
  <c r="E35" i="14"/>
  <c r="P35" i="14" s="1"/>
  <c r="E34" i="14"/>
  <c r="P34" i="14" s="1"/>
  <c r="E33" i="14"/>
  <c r="E32" i="14"/>
  <c r="P32" i="14" s="1"/>
  <c r="E31" i="14"/>
  <c r="E30" i="14"/>
  <c r="O30" i="14" s="1"/>
  <c r="E29" i="14"/>
  <c r="P29" i="14" s="1"/>
  <c r="E28" i="14"/>
  <c r="P28" i="14" s="1"/>
  <c r="E27" i="14"/>
  <c r="E26" i="14"/>
  <c r="O26" i="14" s="1"/>
  <c r="E25" i="14"/>
  <c r="P25" i="14" s="1"/>
  <c r="E24" i="14"/>
  <c r="O24" i="14" s="1"/>
  <c r="E23" i="14"/>
  <c r="E22" i="14"/>
  <c r="E21" i="14"/>
  <c r="P21" i="14" s="1"/>
  <c r="E20" i="14"/>
  <c r="P20" i="14" s="1"/>
  <c r="F26" i="17"/>
  <c r="H26" i="17" s="1"/>
  <c r="F25" i="17"/>
  <c r="H25" i="17" s="1"/>
  <c r="F24" i="17"/>
  <c r="H24" i="17" s="1"/>
  <c r="F23" i="17"/>
  <c r="H23" i="17" s="1"/>
  <c r="F22" i="17"/>
  <c r="H22" i="17" s="1"/>
  <c r="F21" i="17"/>
  <c r="H21" i="17"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E81" i="9"/>
  <c r="E80" i="9"/>
  <c r="E79" i="9"/>
  <c r="E78" i="9"/>
  <c r="I78" i="9" s="1"/>
  <c r="E77" i="9"/>
  <c r="E76" i="9"/>
  <c r="E75" i="9"/>
  <c r="I75" i="9" s="1"/>
  <c r="O75" i="10" s="1"/>
  <c r="E74" i="9"/>
  <c r="E73" i="9"/>
  <c r="I73" i="9" s="1"/>
  <c r="E72" i="9"/>
  <c r="I72" i="9" s="1"/>
  <c r="E71" i="9"/>
  <c r="E70" i="9"/>
  <c r="I70" i="9" s="1"/>
  <c r="E69" i="9"/>
  <c r="I69" i="9" s="1"/>
  <c r="E68" i="9"/>
  <c r="E67" i="9"/>
  <c r="E66" i="9"/>
  <c r="E65" i="9"/>
  <c r="E64" i="9"/>
  <c r="I64" i="9" s="1"/>
  <c r="E63" i="9"/>
  <c r="E62" i="9"/>
  <c r="E61" i="9"/>
  <c r="I61" i="9" s="1"/>
  <c r="O61" i="10" s="1"/>
  <c r="E60" i="9"/>
  <c r="I60" i="9" s="1"/>
  <c r="E59" i="9"/>
  <c r="E58" i="9"/>
  <c r="I58" i="9" s="1"/>
  <c r="E57" i="9"/>
  <c r="E56" i="9"/>
  <c r="E55" i="9"/>
  <c r="E54" i="9"/>
  <c r="I54" i="9" s="1"/>
  <c r="E53" i="9"/>
  <c r="I53" i="9" s="1"/>
  <c r="E52" i="9"/>
  <c r="E51" i="9"/>
  <c r="E50" i="9"/>
  <c r="I50" i="9" s="1"/>
  <c r="E49" i="9"/>
  <c r="E48" i="9"/>
  <c r="E47" i="9"/>
  <c r="I47" i="9" s="1"/>
  <c r="P47" i="11" s="1"/>
  <c r="E46" i="9"/>
  <c r="I46" i="9" s="1"/>
  <c r="E45" i="9"/>
  <c r="I45" i="9" s="1"/>
  <c r="E44" i="9"/>
  <c r="I44" i="9" s="1"/>
  <c r="P44" i="11" s="1"/>
  <c r="E43" i="9"/>
  <c r="E42" i="9"/>
  <c r="E41" i="9"/>
  <c r="E40" i="9"/>
  <c r="I40" i="9" s="1"/>
  <c r="E39" i="9"/>
  <c r="E38" i="9"/>
  <c r="I38" i="9" s="1"/>
  <c r="E37" i="9"/>
  <c r="I37" i="9" s="1"/>
  <c r="E36" i="9"/>
  <c r="I36" i="9" s="1"/>
  <c r="E35" i="9"/>
  <c r="I35" i="9" s="1"/>
  <c r="E34" i="9"/>
  <c r="E33" i="9"/>
  <c r="I33" i="9" s="1"/>
  <c r="E32" i="9"/>
  <c r="I32" i="9" s="1"/>
  <c r="E31" i="9"/>
  <c r="E30" i="9"/>
  <c r="I30" i="9" s="1"/>
  <c r="E29" i="9"/>
  <c r="I29" i="9" s="1"/>
  <c r="E28" i="9"/>
  <c r="E27" i="9"/>
  <c r="E26" i="9"/>
  <c r="E25" i="9"/>
  <c r="E24" i="9"/>
  <c r="I24" i="9" s="1"/>
  <c r="P24" i="11" s="1"/>
  <c r="E23" i="9"/>
  <c r="E22" i="9"/>
  <c r="E21" i="9"/>
  <c r="E20" i="9"/>
  <c r="I20" i="9" s="1"/>
  <c r="A1" i="5"/>
  <c r="H164" i="13"/>
  <c r="H156" i="13"/>
  <c r="H148" i="13"/>
  <c r="H136" i="13"/>
  <c r="H128" i="13"/>
  <c r="H96" i="13"/>
  <c r="H88" i="13"/>
  <c r="H80" i="13"/>
  <c r="H78" i="13"/>
  <c r="H76" i="13"/>
  <c r="H68" i="13"/>
  <c r="H60" i="13"/>
  <c r="H52" i="13"/>
  <c r="H40" i="13"/>
  <c r="H32" i="13"/>
  <c r="H24" i="13"/>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F40" i="10"/>
  <c r="H40" i="10" s="1"/>
  <c r="F39" i="10"/>
  <c r="H39" i="10" s="1"/>
  <c r="F38" i="10"/>
  <c r="H38" i="10" s="1"/>
  <c r="F37" i="10"/>
  <c r="H37" i="10" s="1"/>
  <c r="F36" i="10"/>
  <c r="H36" i="10" s="1"/>
  <c r="F35" i="10"/>
  <c r="H35" i="10" s="1"/>
  <c r="F34" i="10"/>
  <c r="H34" i="10" s="1"/>
  <c r="F33" i="10"/>
  <c r="H33" i="10" s="1"/>
  <c r="F32" i="10"/>
  <c r="H32" i="10" s="1"/>
  <c r="F31" i="10"/>
  <c r="H31" i="10" s="1"/>
  <c r="F30" i="10"/>
  <c r="H30" i="10" s="1"/>
  <c r="F29" i="10"/>
  <c r="H29" i="10" s="1"/>
  <c r="H28" i="10"/>
  <c r="H27" i="10"/>
  <c r="H26" i="10"/>
  <c r="H25" i="10"/>
  <c r="H24" i="10"/>
  <c r="H23" i="10"/>
  <c r="H22" i="10"/>
  <c r="H21" i="10"/>
  <c r="F20" i="10"/>
  <c r="H20" i="10" s="1"/>
  <c r="D5" i="10"/>
  <c r="C5" i="10"/>
  <c r="E92" i="10" s="1"/>
  <c r="J92" i="10" s="1"/>
  <c r="B3" i="10"/>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C16" i="9"/>
  <c r="U16" i="9"/>
  <c r="U14" i="9" s="1"/>
  <c r="M21" i="9"/>
  <c r="A21" i="9"/>
  <c r="AE15" i="9"/>
  <c r="AA15" i="9"/>
  <c r="M20" i="9"/>
  <c r="E20" i="10" s="1"/>
  <c r="A20" i="9"/>
  <c r="B10" i="9"/>
  <c r="AE18" i="9"/>
  <c r="AD18" i="9"/>
  <c r="AC18" i="9"/>
  <c r="AB18" i="9"/>
  <c r="AA18" i="9"/>
  <c r="Z18" i="9"/>
  <c r="Y18" i="9"/>
  <c r="X18" i="9"/>
  <c r="W18" i="9"/>
  <c r="V18" i="9"/>
  <c r="U18" i="9"/>
  <c r="T18" i="9"/>
  <c r="A17" i="9"/>
  <c r="T16" i="9"/>
  <c r="U15" i="9"/>
  <c r="AF15" i="12"/>
  <c r="AF14" i="12"/>
  <c r="AF16" i="12"/>
  <c r="J211" i="25"/>
  <c r="U211" i="25" s="1"/>
  <c r="J145" i="25"/>
  <c r="J92" i="25"/>
  <c r="U92" i="25" s="1"/>
  <c r="J115" i="25"/>
  <c r="U115" i="25" s="1"/>
  <c r="J106" i="25"/>
  <c r="U106" i="25" s="1"/>
  <c r="J218" i="25"/>
  <c r="U218" i="25" s="1"/>
  <c r="J51" i="25"/>
  <c r="J193" i="25"/>
  <c r="J161" i="25"/>
  <c r="U161" i="25" s="1"/>
  <c r="J122" i="25"/>
  <c r="U122" i="25" s="1"/>
  <c r="J33" i="25"/>
  <c r="J131" i="25"/>
  <c r="J160" i="25"/>
  <c r="U160" i="25" s="1"/>
  <c r="J108" i="25"/>
  <c r="J112" i="25"/>
  <c r="U112" i="25" s="1"/>
  <c r="J74" i="25"/>
  <c r="J65" i="25"/>
  <c r="U65" i="25" s="1"/>
  <c r="J170" i="25"/>
  <c r="U170" i="25" s="1"/>
  <c r="J67" i="25"/>
  <c r="J129" i="25"/>
  <c r="U129" i="25" s="1"/>
  <c r="J60" i="25"/>
  <c r="U60" i="25" s="1"/>
  <c r="A17" i="24"/>
  <c r="J202" i="25"/>
  <c r="J163" i="25"/>
  <c r="J156" i="25"/>
  <c r="U156" i="25" s="1"/>
  <c r="J140" i="25"/>
  <c r="U140" i="25" s="1"/>
  <c r="J35" i="25"/>
  <c r="J208" i="25"/>
  <c r="U208" i="25" s="1"/>
  <c r="J188" i="25"/>
  <c r="U188" i="25" s="1"/>
  <c r="I3" i="24"/>
  <c r="J29" i="25"/>
  <c r="J118" i="25"/>
  <c r="U118" i="25" s="1"/>
  <c r="J95" i="25"/>
  <c r="U95" i="25" s="1"/>
  <c r="J144" i="25"/>
  <c r="J48" i="25"/>
  <c r="U48" i="25" s="1"/>
  <c r="J198" i="25"/>
  <c r="U198" i="25" s="1"/>
  <c r="J159" i="25"/>
  <c r="U159" i="25" s="1"/>
  <c r="J205" i="25"/>
  <c r="U205" i="25" s="1"/>
  <c r="J61" i="25"/>
  <c r="U61" i="25" s="1"/>
  <c r="J80" i="25"/>
  <c r="U80" i="25" s="1"/>
  <c r="J192" i="25"/>
  <c r="U192" i="25" s="1"/>
  <c r="J63" i="25"/>
  <c r="U63" i="25" s="1"/>
  <c r="J128" i="25"/>
  <c r="U128" i="25" s="1"/>
  <c r="J214" i="25"/>
  <c r="U214" i="25"/>
  <c r="J100" i="25"/>
  <c r="U100" i="25" s="1"/>
  <c r="J191" i="25"/>
  <c r="J166" i="25"/>
  <c r="U166" i="25" s="1"/>
  <c r="J93" i="25"/>
  <c r="U93" i="25" s="1"/>
  <c r="J196" i="25"/>
  <c r="U196" i="25" s="1"/>
  <c r="J157" i="25"/>
  <c r="J141" i="25"/>
  <c r="U141" i="25" s="1"/>
  <c r="J38" i="25"/>
  <c r="U38" i="25" s="1"/>
  <c r="J79" i="25"/>
  <c r="U79" i="25" s="1"/>
  <c r="J134" i="25"/>
  <c r="U134" i="25" s="1"/>
  <c r="J182" i="25"/>
  <c r="U182" i="25"/>
  <c r="T86" i="25"/>
  <c r="T52" i="25"/>
  <c r="E21" i="17"/>
  <c r="J21" i="17" s="1"/>
  <c r="E25" i="17"/>
  <c r="J25" i="17" s="1"/>
  <c r="E24" i="17"/>
  <c r="J24" i="17" s="1"/>
  <c r="E22" i="17"/>
  <c r="J22" i="17" s="1"/>
  <c r="E26" i="17"/>
  <c r="J26" i="17" s="1"/>
  <c r="E23" i="17"/>
  <c r="J23" i="17" s="1"/>
  <c r="J194" i="25"/>
  <c r="U194" i="25" s="1"/>
  <c r="J98" i="25"/>
  <c r="U98" i="25" s="1"/>
  <c r="J217" i="25"/>
  <c r="U217" i="25" s="1"/>
  <c r="J57" i="25"/>
  <c r="U57" i="25" s="1"/>
  <c r="J139" i="25"/>
  <c r="U139" i="25" s="1"/>
  <c r="J130" i="25"/>
  <c r="U130" i="25" s="1"/>
  <c r="J155" i="25"/>
  <c r="U155" i="25" s="1"/>
  <c r="J137" i="25"/>
  <c r="U137" i="25"/>
  <c r="J203" i="25"/>
  <c r="U203" i="25" s="1"/>
  <c r="J219" i="25"/>
  <c r="U219" i="25" s="1"/>
  <c r="J123" i="25"/>
  <c r="U123" i="25" s="1"/>
  <c r="J84" i="25"/>
  <c r="U84" i="25" s="1"/>
  <c r="J116" i="25"/>
  <c r="J68" i="25"/>
  <c r="U68" i="25" s="1"/>
  <c r="J132" i="25"/>
  <c r="U132" i="25" s="1"/>
  <c r="J216" i="25"/>
  <c r="J164" i="25"/>
  <c r="U164" i="25" s="1"/>
  <c r="T50" i="25"/>
  <c r="J66" i="25"/>
  <c r="U66" i="25" s="1"/>
  <c r="J114" i="25"/>
  <c r="J107" i="25"/>
  <c r="U107" i="25" s="1"/>
  <c r="J43" i="25"/>
  <c r="U43" i="25" s="1"/>
  <c r="J146" i="25"/>
  <c r="U146" i="25" s="1"/>
  <c r="J180" i="25"/>
  <c r="U180" i="25" s="1"/>
  <c r="J42" i="25"/>
  <c r="U42" i="25" s="1"/>
  <c r="E27" i="22"/>
  <c r="E35" i="22"/>
  <c r="E43" i="22"/>
  <c r="E51" i="22"/>
  <c r="J51" i="22" s="1"/>
  <c r="E59" i="22"/>
  <c r="E67" i="22"/>
  <c r="E75" i="22"/>
  <c r="E83" i="22"/>
  <c r="J83" i="22" s="1"/>
  <c r="E91" i="22"/>
  <c r="E99" i="22"/>
  <c r="E107" i="22"/>
  <c r="J107" i="22"/>
  <c r="E115" i="22"/>
  <c r="E123" i="22"/>
  <c r="E131" i="22"/>
  <c r="E139" i="22"/>
  <c r="J139" i="22" s="1"/>
  <c r="E147" i="22"/>
  <c r="E155" i="22"/>
  <c r="J163" i="22"/>
  <c r="J171" i="22"/>
  <c r="E179" i="22"/>
  <c r="J179" i="22" s="1"/>
  <c r="E187" i="22"/>
  <c r="J187" i="22" s="1"/>
  <c r="E195" i="22"/>
  <c r="J195" i="22" s="1"/>
  <c r="E203" i="22"/>
  <c r="J203" i="22" s="1"/>
  <c r="E211" i="22"/>
  <c r="J211" i="22" s="1"/>
  <c r="E219" i="22"/>
  <c r="J219" i="22" s="1"/>
  <c r="E227" i="22"/>
  <c r="J227" i="22"/>
  <c r="E235" i="22"/>
  <c r="J235" i="22" s="1"/>
  <c r="E243" i="22"/>
  <c r="J243" i="22" s="1"/>
  <c r="E251" i="22"/>
  <c r="J251" i="22" s="1"/>
  <c r="E259" i="22"/>
  <c r="J259" i="22"/>
  <c r="E267" i="22"/>
  <c r="J267" i="22" s="1"/>
  <c r="E275" i="22"/>
  <c r="J275" i="22" s="1"/>
  <c r="E21" i="22"/>
  <c r="E29" i="22"/>
  <c r="E22" i="22"/>
  <c r="E30" i="22"/>
  <c r="E38" i="22"/>
  <c r="E46" i="22"/>
  <c r="E54" i="22"/>
  <c r="E62" i="22"/>
  <c r="E70" i="22"/>
  <c r="E78" i="22"/>
  <c r="E86" i="22"/>
  <c r="E94" i="22"/>
  <c r="E102" i="22"/>
  <c r="E110" i="22"/>
  <c r="E118" i="22"/>
  <c r="E126" i="22"/>
  <c r="E134" i="22"/>
  <c r="E142" i="22"/>
  <c r="E150" i="22"/>
  <c r="E158" i="22"/>
  <c r="J166" i="22"/>
  <c r="E174" i="22"/>
  <c r="J174" i="22"/>
  <c r="E182" i="22"/>
  <c r="J182" i="22" s="1"/>
  <c r="E190" i="22"/>
  <c r="J190" i="22" s="1"/>
  <c r="E198" i="22"/>
  <c r="J198" i="22" s="1"/>
  <c r="E206" i="22"/>
  <c r="J206" i="22"/>
  <c r="E214" i="22"/>
  <c r="J214" i="22" s="1"/>
  <c r="E222" i="22"/>
  <c r="J222" i="22" s="1"/>
  <c r="E230" i="22"/>
  <c r="J230" i="22" s="1"/>
  <c r="E238" i="22"/>
  <c r="J238" i="22"/>
  <c r="E246" i="22"/>
  <c r="J246" i="22" s="1"/>
  <c r="E254" i="22"/>
  <c r="J254" i="22" s="1"/>
  <c r="E262" i="22"/>
  <c r="J262" i="22" s="1"/>
  <c r="E270" i="22"/>
  <c r="J270" i="22"/>
  <c r="E278" i="22"/>
  <c r="J278" i="22" s="1"/>
  <c r="E286" i="22"/>
  <c r="J286" i="22" s="1"/>
  <c r="E294" i="22"/>
  <c r="J294" i="22" s="1"/>
  <c r="E302" i="22"/>
  <c r="J302" i="22"/>
  <c r="E310" i="22"/>
  <c r="J310" i="22" s="1"/>
  <c r="E318" i="22"/>
  <c r="J318" i="22" s="1"/>
  <c r="E326" i="22"/>
  <c r="J326" i="22" s="1"/>
  <c r="E334" i="22"/>
  <c r="J334" i="22"/>
  <c r="E342" i="22"/>
  <c r="J342" i="22" s="1"/>
  <c r="E350" i="22"/>
  <c r="J350" i="22" s="1"/>
  <c r="E358" i="22"/>
  <c r="J358" i="22" s="1"/>
  <c r="E366" i="22"/>
  <c r="J366" i="22"/>
  <c r="E374" i="22"/>
  <c r="J374" i="22" s="1"/>
  <c r="E382" i="22"/>
  <c r="J382" i="22" s="1"/>
  <c r="E390" i="22"/>
  <c r="J390" i="22" s="1"/>
  <c r="E398" i="22"/>
  <c r="J398" i="22"/>
  <c r="E23" i="22"/>
  <c r="E31" i="22"/>
  <c r="J31" i="22" s="1"/>
  <c r="E39" i="22"/>
  <c r="E47" i="22"/>
  <c r="E55" i="22"/>
  <c r="E63" i="22"/>
  <c r="J63" i="22" s="1"/>
  <c r="E71" i="22"/>
  <c r="E79" i="22"/>
  <c r="E87" i="22"/>
  <c r="E95" i="22"/>
  <c r="J95" i="22" s="1"/>
  <c r="E103" i="22"/>
  <c r="E111" i="22"/>
  <c r="E119" i="22"/>
  <c r="E127" i="22"/>
  <c r="E135" i="22"/>
  <c r="E143" i="22"/>
  <c r="E151" i="22"/>
  <c r="J159" i="22"/>
  <c r="J167" i="22"/>
  <c r="E175" i="22"/>
  <c r="J175" i="22"/>
  <c r="E183" i="22"/>
  <c r="J183" i="22" s="1"/>
  <c r="E191" i="22"/>
  <c r="J191" i="22" s="1"/>
  <c r="E199" i="22"/>
  <c r="J199" i="22" s="1"/>
  <c r="E207" i="22"/>
  <c r="J207" i="22"/>
  <c r="E215" i="22"/>
  <c r="J215" i="22" s="1"/>
  <c r="E223" i="22"/>
  <c r="J223" i="22" s="1"/>
  <c r="E231" i="22"/>
  <c r="J231" i="22" s="1"/>
  <c r="E239" i="22"/>
  <c r="J239" i="22"/>
  <c r="E247" i="22"/>
  <c r="J247" i="22" s="1"/>
  <c r="E255" i="22"/>
  <c r="J255" i="22" s="1"/>
  <c r="E263" i="22"/>
  <c r="J263" i="22" s="1"/>
  <c r="E271" i="22"/>
  <c r="J271" i="22"/>
  <c r="E279" i="22"/>
  <c r="J279" i="22" s="1"/>
  <c r="E287" i="22"/>
  <c r="J287" i="22" s="1"/>
  <c r="E295" i="22"/>
  <c r="J295" i="22" s="1"/>
  <c r="E303" i="22"/>
  <c r="J303" i="22"/>
  <c r="E311" i="22"/>
  <c r="J311" i="22" s="1"/>
  <c r="E319" i="22"/>
  <c r="J319" i="22" s="1"/>
  <c r="E327" i="22"/>
  <c r="J327" i="22" s="1"/>
  <c r="E335" i="22"/>
  <c r="J335" i="22"/>
  <c r="E343" i="22"/>
  <c r="J343" i="22" s="1"/>
  <c r="E351" i="22"/>
  <c r="J351" i="22" s="1"/>
  <c r="E359" i="22"/>
  <c r="J359" i="22" s="1"/>
  <c r="E367" i="22"/>
  <c r="J367" i="22"/>
  <c r="E375" i="22"/>
  <c r="J375" i="22" s="1"/>
  <c r="E383" i="22"/>
  <c r="J383" i="22" s="1"/>
  <c r="E391" i="22"/>
  <c r="J391" i="22" s="1"/>
  <c r="E24" i="22"/>
  <c r="E32" i="22"/>
  <c r="E40" i="22"/>
  <c r="E48" i="22"/>
  <c r="J48" i="22" s="1"/>
  <c r="E56" i="22"/>
  <c r="E64" i="22"/>
  <c r="E72" i="22"/>
  <c r="E80" i="22"/>
  <c r="J80" i="22" s="1"/>
  <c r="E88" i="22"/>
  <c r="E96" i="22"/>
  <c r="E104" i="22"/>
  <c r="E112" i="22"/>
  <c r="J112" i="22" s="1"/>
  <c r="E120" i="22"/>
  <c r="E128" i="22"/>
  <c r="E136" i="22"/>
  <c r="E144" i="22"/>
  <c r="J144" i="22" s="1"/>
  <c r="E152" i="22"/>
  <c r="J160" i="22"/>
  <c r="J168" i="22"/>
  <c r="E176" i="22"/>
  <c r="J176" i="22"/>
  <c r="E184" i="22"/>
  <c r="J184" i="22" s="1"/>
  <c r="E192" i="22"/>
  <c r="J192" i="22" s="1"/>
  <c r="E200" i="22"/>
  <c r="J200" i="22" s="1"/>
  <c r="E208" i="22"/>
  <c r="J208" i="22"/>
  <c r="E216" i="22"/>
  <c r="J216" i="22" s="1"/>
  <c r="E224" i="22"/>
  <c r="J224" i="22" s="1"/>
  <c r="E232" i="22"/>
  <c r="J232" i="22" s="1"/>
  <c r="E240" i="22"/>
  <c r="J240" i="22"/>
  <c r="E248" i="22"/>
  <c r="J248" i="22" s="1"/>
  <c r="E256" i="22"/>
  <c r="J256" i="22" s="1"/>
  <c r="E264" i="22"/>
  <c r="J264" i="22" s="1"/>
  <c r="E272" i="22"/>
  <c r="J272" i="22"/>
  <c r="E280" i="22"/>
  <c r="J280" i="22" s="1"/>
  <c r="E288" i="22"/>
  <c r="J288" i="22" s="1"/>
  <c r="E296" i="22"/>
  <c r="J296" i="22" s="1"/>
  <c r="E304" i="22"/>
  <c r="J304" i="22"/>
  <c r="E312" i="22"/>
  <c r="J312" i="22" s="1"/>
  <c r="E320" i="22"/>
  <c r="J320" i="22" s="1"/>
  <c r="E328" i="22"/>
  <c r="J328" i="22" s="1"/>
  <c r="E336" i="22"/>
  <c r="J336" i="22"/>
  <c r="E344" i="22"/>
  <c r="J344" i="22" s="1"/>
  <c r="E352" i="22"/>
  <c r="J352" i="22" s="1"/>
  <c r="E360" i="22"/>
  <c r="J360" i="22" s="1"/>
  <c r="E368" i="22"/>
  <c r="J368" i="22"/>
  <c r="E376" i="22"/>
  <c r="J376" i="22" s="1"/>
  <c r="E384" i="22"/>
  <c r="J384" i="22" s="1"/>
  <c r="E392" i="22"/>
  <c r="J392" i="22" s="1"/>
  <c r="E25" i="22"/>
  <c r="E33" i="22"/>
  <c r="J33" i="22" s="1"/>
  <c r="E41" i="22"/>
  <c r="E49" i="22"/>
  <c r="E57" i="22"/>
  <c r="E65" i="22"/>
  <c r="J65" i="22" s="1"/>
  <c r="E73" i="22"/>
  <c r="E81" i="22"/>
  <c r="E89" i="22"/>
  <c r="E97" i="22"/>
  <c r="J97" i="22" s="1"/>
  <c r="E105" i="22"/>
  <c r="E113" i="22"/>
  <c r="E121" i="22"/>
  <c r="E129" i="22"/>
  <c r="J129" i="22" s="1"/>
  <c r="E137" i="22"/>
  <c r="E145" i="22"/>
  <c r="E153" i="22"/>
  <c r="J161" i="22"/>
  <c r="J169" i="22"/>
  <c r="E177" i="22"/>
  <c r="J177" i="22" s="1"/>
  <c r="E185" i="22"/>
  <c r="J185" i="22" s="1"/>
  <c r="E193" i="22"/>
  <c r="J193" i="22" s="1"/>
  <c r="E201" i="22"/>
  <c r="J201" i="22"/>
  <c r="E209" i="22"/>
  <c r="J209" i="22" s="1"/>
  <c r="E217" i="22"/>
  <c r="J217" i="22" s="1"/>
  <c r="E225" i="22"/>
  <c r="J225" i="22" s="1"/>
  <c r="E233" i="22"/>
  <c r="J233" i="22"/>
  <c r="E241" i="22"/>
  <c r="J241" i="22" s="1"/>
  <c r="E249" i="22"/>
  <c r="J249" i="22" s="1"/>
  <c r="E257" i="22"/>
  <c r="J257" i="22" s="1"/>
  <c r="E265" i="22"/>
  <c r="J265" i="22"/>
  <c r="E273" i="22"/>
  <c r="J273" i="22" s="1"/>
  <c r="E281" i="22"/>
  <c r="J281" i="22" s="1"/>
  <c r="E289" i="22"/>
  <c r="J289" i="22" s="1"/>
  <c r="E297" i="22"/>
  <c r="J297" i="22"/>
  <c r="E305" i="22"/>
  <c r="J305" i="22" s="1"/>
  <c r="E313" i="22"/>
  <c r="J313" i="22" s="1"/>
  <c r="E321" i="22"/>
  <c r="J321" i="22" s="1"/>
  <c r="E329" i="22"/>
  <c r="J329" i="22"/>
  <c r="E337" i="22"/>
  <c r="J337" i="22" s="1"/>
  <c r="E345" i="22"/>
  <c r="J345" i="22" s="1"/>
  <c r="E353" i="22"/>
  <c r="J353" i="22" s="1"/>
  <c r="E361" i="22"/>
  <c r="J361" i="22"/>
  <c r="E369" i="22"/>
  <c r="J369" i="22" s="1"/>
  <c r="E377" i="22"/>
  <c r="J377" i="22" s="1"/>
  <c r="E385" i="22"/>
  <c r="J385" i="22" s="1"/>
  <c r="E393" i="22"/>
  <c r="J393" i="22"/>
  <c r="E34" i="22"/>
  <c r="E53" i="22"/>
  <c r="E76" i="22"/>
  <c r="E98" i="22"/>
  <c r="E117" i="22"/>
  <c r="E140" i="22"/>
  <c r="J162" i="22"/>
  <c r="E181" i="22"/>
  <c r="J181" i="22" s="1"/>
  <c r="E204" i="22"/>
  <c r="J204" i="22" s="1"/>
  <c r="E226" i="22"/>
  <c r="J226" i="22" s="1"/>
  <c r="E245" i="22"/>
  <c r="J245" i="22"/>
  <c r="E268" i="22"/>
  <c r="J268" i="22" s="1"/>
  <c r="E285" i="22"/>
  <c r="J285" i="22" s="1"/>
  <c r="E301" i="22"/>
  <c r="J301" i="22" s="1"/>
  <c r="E317" i="22"/>
  <c r="J317" i="22"/>
  <c r="E333" i="22"/>
  <c r="J333" i="22" s="1"/>
  <c r="E349" i="22"/>
  <c r="J349" i="22" s="1"/>
  <c r="E365" i="22"/>
  <c r="J365" i="22" s="1"/>
  <c r="E381" i="22"/>
  <c r="J381" i="22"/>
  <c r="E397" i="22"/>
  <c r="J397" i="22" s="1"/>
  <c r="E36" i="22"/>
  <c r="E58" i="22"/>
  <c r="E77" i="22"/>
  <c r="E100" i="22"/>
  <c r="E122" i="22"/>
  <c r="E141" i="22"/>
  <c r="J164" i="22"/>
  <c r="E186" i="22"/>
  <c r="J186" i="22"/>
  <c r="E205" i="22"/>
  <c r="J205" i="22" s="1"/>
  <c r="E228" i="22"/>
  <c r="J228" i="22" s="1"/>
  <c r="E250" i="22"/>
  <c r="J250" i="22" s="1"/>
  <c r="E269" i="22"/>
  <c r="J269" i="22"/>
  <c r="E290" i="22"/>
  <c r="J290" i="22" s="1"/>
  <c r="E306" i="22"/>
  <c r="J306" i="22" s="1"/>
  <c r="E322" i="22"/>
  <c r="J322" i="22" s="1"/>
  <c r="E338" i="22"/>
  <c r="J338" i="22"/>
  <c r="E354" i="22"/>
  <c r="J354" i="22" s="1"/>
  <c r="E370" i="22"/>
  <c r="J370" i="22" s="1"/>
  <c r="E386" i="22"/>
  <c r="J386" i="22" s="1"/>
  <c r="E37" i="22"/>
  <c r="E60" i="22"/>
  <c r="E82" i="22"/>
  <c r="E101" i="22"/>
  <c r="E124" i="22"/>
  <c r="E146" i="22"/>
  <c r="J165" i="22"/>
  <c r="E188" i="22"/>
  <c r="J188" i="22" s="1"/>
  <c r="E210" i="22"/>
  <c r="J210" i="22" s="1"/>
  <c r="E229" i="22"/>
  <c r="J229" i="22"/>
  <c r="E252" i="22"/>
  <c r="J252" i="22" s="1"/>
  <c r="E274" i="22"/>
  <c r="J274" i="22" s="1"/>
  <c r="E291" i="22"/>
  <c r="J291" i="22" s="1"/>
  <c r="E307" i="22"/>
  <c r="J307" i="22"/>
  <c r="E323" i="22"/>
  <c r="J323" i="22" s="1"/>
  <c r="E339" i="22"/>
  <c r="J339" i="22" s="1"/>
  <c r="E355" i="22"/>
  <c r="J355" i="22" s="1"/>
  <c r="E371" i="22"/>
  <c r="J371" i="22"/>
  <c r="E387" i="22"/>
  <c r="J387" i="22" s="1"/>
  <c r="E42" i="22"/>
  <c r="E61" i="22"/>
  <c r="E84" i="22"/>
  <c r="J84" i="22" s="1"/>
  <c r="E106" i="22"/>
  <c r="E125" i="22"/>
  <c r="E148" i="22"/>
  <c r="J170" i="22"/>
  <c r="E189" i="22"/>
  <c r="J189" i="22"/>
  <c r="E212" i="22"/>
  <c r="J212" i="22" s="1"/>
  <c r="E234" i="22"/>
  <c r="J234" i="22" s="1"/>
  <c r="E253" i="22"/>
  <c r="J253" i="22" s="1"/>
  <c r="E276" i="22"/>
  <c r="J276" i="22"/>
  <c r="E292" i="22"/>
  <c r="J292" i="22" s="1"/>
  <c r="E308" i="22"/>
  <c r="J308" i="22" s="1"/>
  <c r="E324" i="22"/>
  <c r="J324" i="22" s="1"/>
  <c r="E340" i="22"/>
  <c r="J340" i="22"/>
  <c r="E356" i="22"/>
  <c r="J356" i="22" s="1"/>
  <c r="E372" i="22"/>
  <c r="J372" i="22" s="1"/>
  <c r="E388" i="22"/>
  <c r="J388" i="22" s="1"/>
  <c r="E44" i="22"/>
  <c r="E66" i="22"/>
  <c r="E85" i="22"/>
  <c r="E108" i="22"/>
  <c r="E130" i="22"/>
  <c r="E149" i="22"/>
  <c r="E172" i="22"/>
  <c r="J172" i="22" s="1"/>
  <c r="E194" i="22"/>
  <c r="J194" i="22" s="1"/>
  <c r="E213" i="22"/>
  <c r="J213" i="22" s="1"/>
  <c r="E236" i="22"/>
  <c r="J236" i="22"/>
  <c r="E258" i="22"/>
  <c r="J258" i="22" s="1"/>
  <c r="E277" i="22"/>
  <c r="J277" i="22" s="1"/>
  <c r="E293" i="22"/>
  <c r="J293" i="22" s="1"/>
  <c r="E309" i="22"/>
  <c r="J309" i="22"/>
  <c r="E325" i="22"/>
  <c r="J325" i="22" s="1"/>
  <c r="E341" i="22"/>
  <c r="J341" i="22" s="1"/>
  <c r="E357" i="22"/>
  <c r="J357" i="22" s="1"/>
  <c r="E373" i="22"/>
  <c r="J373" i="22"/>
  <c r="E389" i="22"/>
  <c r="J389" i="22" s="1"/>
  <c r="E45" i="22"/>
  <c r="E68" i="22"/>
  <c r="E90" i="22"/>
  <c r="E109" i="22"/>
  <c r="E132" i="22"/>
  <c r="E154" i="22"/>
  <c r="E173" i="22"/>
  <c r="J173" i="22" s="1"/>
  <c r="E196" i="22"/>
  <c r="J196" i="22"/>
  <c r="E218" i="22"/>
  <c r="J218" i="22" s="1"/>
  <c r="E237" i="22"/>
  <c r="J237" i="22" s="1"/>
  <c r="E260" i="22"/>
  <c r="J260" i="22" s="1"/>
  <c r="E282" i="22"/>
  <c r="J282" i="22"/>
  <c r="E298" i="22"/>
  <c r="J298" i="22" s="1"/>
  <c r="E314" i="22"/>
  <c r="J314" i="22" s="1"/>
  <c r="E330" i="22"/>
  <c r="J330" i="22" s="1"/>
  <c r="E346" i="22"/>
  <c r="J346" i="22"/>
  <c r="E362" i="22"/>
  <c r="J362" i="22" s="1"/>
  <c r="E378" i="22"/>
  <c r="J378" i="22" s="1"/>
  <c r="E394" i="22"/>
  <c r="J394" i="22" s="1"/>
  <c r="E26" i="22"/>
  <c r="E50" i="22"/>
  <c r="E69" i="22"/>
  <c r="E92" i="22"/>
  <c r="E114" i="22"/>
  <c r="E133" i="22"/>
  <c r="E156" i="22"/>
  <c r="E178" i="22"/>
  <c r="J178" i="22" s="1"/>
  <c r="E197" i="22"/>
  <c r="J197" i="22" s="1"/>
  <c r="E220" i="22"/>
  <c r="J220" i="22" s="1"/>
  <c r="E242" i="22"/>
  <c r="J242" i="22" s="1"/>
  <c r="E261" i="22"/>
  <c r="J261" i="22" s="1"/>
  <c r="E283" i="22"/>
  <c r="J283" i="22" s="1"/>
  <c r="E299" i="22"/>
  <c r="J299" i="22" s="1"/>
  <c r="E315" i="22"/>
  <c r="J315" i="22" s="1"/>
  <c r="E331" i="22"/>
  <c r="J331" i="22" s="1"/>
  <c r="E347" i="22"/>
  <c r="J347" i="22" s="1"/>
  <c r="E363" i="22"/>
  <c r="J363" i="22" s="1"/>
  <c r="E379" i="22"/>
  <c r="J379" i="22" s="1"/>
  <c r="E395" i="22"/>
  <c r="J395" i="22" s="1"/>
  <c r="E52" i="22"/>
  <c r="E221" i="22"/>
  <c r="J221" i="22" s="1"/>
  <c r="E364" i="22"/>
  <c r="J364" i="22" s="1"/>
  <c r="E74" i="22"/>
  <c r="E244" i="22"/>
  <c r="J244" i="22"/>
  <c r="E380" i="22"/>
  <c r="J380" i="22"/>
  <c r="E93" i="22"/>
  <c r="E266" i="22"/>
  <c r="J266" i="22" s="1"/>
  <c r="E396" i="22"/>
  <c r="J396" i="22" s="1"/>
  <c r="E116" i="22"/>
  <c r="E284" i="22"/>
  <c r="J284" i="22" s="1"/>
  <c r="E138" i="22"/>
  <c r="E300" i="22"/>
  <c r="J300" i="22" s="1"/>
  <c r="E157" i="22"/>
  <c r="E316" i="22"/>
  <c r="J316" i="22"/>
  <c r="E180" i="22"/>
  <c r="J180" i="22" s="1"/>
  <c r="E332" i="22"/>
  <c r="J332" i="22" s="1"/>
  <c r="E28" i="22"/>
  <c r="J28" i="22" s="1"/>
  <c r="E202" i="22"/>
  <c r="J202" i="22" s="1"/>
  <c r="E348" i="22"/>
  <c r="J348" i="22" s="1"/>
  <c r="J105" i="22"/>
  <c r="E22" i="19"/>
  <c r="E26" i="19"/>
  <c r="E30" i="19"/>
  <c r="E34" i="19"/>
  <c r="T34" i="19" s="1"/>
  <c r="E38" i="19"/>
  <c r="E42" i="19"/>
  <c r="T42" i="19" s="1"/>
  <c r="E46" i="19"/>
  <c r="E50" i="19"/>
  <c r="T50" i="19" s="1"/>
  <c r="E54" i="19"/>
  <c r="J54" i="19" s="1"/>
  <c r="U54" i="19" s="1"/>
  <c r="E58" i="19"/>
  <c r="T58" i="19" s="1"/>
  <c r="E62" i="19"/>
  <c r="T62" i="19" s="1"/>
  <c r="E66" i="19"/>
  <c r="T66" i="19" s="1"/>
  <c r="E70" i="19"/>
  <c r="J70" i="19" s="1"/>
  <c r="E74" i="19"/>
  <c r="T74" i="19" s="1"/>
  <c r="E78" i="19"/>
  <c r="E82" i="19"/>
  <c r="T82" i="19" s="1"/>
  <c r="E86" i="19"/>
  <c r="E90" i="19"/>
  <c r="T90" i="19" s="1"/>
  <c r="E94" i="19"/>
  <c r="J94" i="19" s="1"/>
  <c r="E98" i="19"/>
  <c r="T98" i="19" s="1"/>
  <c r="E102" i="19"/>
  <c r="T102" i="19" s="1"/>
  <c r="E106" i="19"/>
  <c r="T106" i="19" s="1"/>
  <c r="E110" i="19"/>
  <c r="J110" i="19" s="1"/>
  <c r="U110" i="19" s="1"/>
  <c r="E114" i="19"/>
  <c r="T114" i="19" s="1"/>
  <c r="E118" i="19"/>
  <c r="E122" i="19"/>
  <c r="T122" i="19" s="1"/>
  <c r="E126" i="19"/>
  <c r="E130" i="19"/>
  <c r="T130" i="19" s="1"/>
  <c r="E134" i="19"/>
  <c r="T134" i="19" s="1"/>
  <c r="E138" i="19"/>
  <c r="E142" i="19"/>
  <c r="J142" i="19" s="1"/>
  <c r="U142" i="19" s="1"/>
  <c r="E146" i="19"/>
  <c r="T146" i="19"/>
  <c r="E150" i="19"/>
  <c r="E154" i="19"/>
  <c r="T154" i="19" s="1"/>
  <c r="E158" i="19"/>
  <c r="E162" i="19"/>
  <c r="T162" i="19" s="1"/>
  <c r="E166" i="19"/>
  <c r="E170" i="19"/>
  <c r="E174" i="19"/>
  <c r="E178" i="19"/>
  <c r="T178" i="19" s="1"/>
  <c r="E182" i="19"/>
  <c r="E186" i="19"/>
  <c r="E190" i="19"/>
  <c r="E194" i="19"/>
  <c r="T194" i="19" s="1"/>
  <c r="E198" i="19"/>
  <c r="E202" i="19"/>
  <c r="T202" i="19" s="1"/>
  <c r="E206" i="19"/>
  <c r="J206" i="19" s="1"/>
  <c r="E210" i="19"/>
  <c r="E214" i="19"/>
  <c r="J214" i="19"/>
  <c r="U214" i="19" s="1"/>
  <c r="E218" i="19"/>
  <c r="J218" i="19" s="1"/>
  <c r="U218" i="19" s="1"/>
  <c r="E222" i="19"/>
  <c r="J222" i="19" s="1"/>
  <c r="E226" i="19"/>
  <c r="E230" i="19"/>
  <c r="E234" i="19"/>
  <c r="J234" i="19"/>
  <c r="E238" i="19"/>
  <c r="J238" i="19" s="1"/>
  <c r="E242" i="19"/>
  <c r="E246" i="19"/>
  <c r="J246" i="19"/>
  <c r="U246" i="19" s="1"/>
  <c r="E250" i="19"/>
  <c r="J250" i="19" s="1"/>
  <c r="U250" i="19" s="1"/>
  <c r="E254" i="19"/>
  <c r="J254" i="19" s="1"/>
  <c r="E258" i="19"/>
  <c r="E262" i="19"/>
  <c r="J262" i="19" s="1"/>
  <c r="U262" i="19" s="1"/>
  <c r="E266" i="19"/>
  <c r="J266" i="19"/>
  <c r="E270" i="19"/>
  <c r="J270" i="19" s="1"/>
  <c r="E274" i="19"/>
  <c r="E278" i="19"/>
  <c r="J278" i="19"/>
  <c r="E282" i="19"/>
  <c r="J282" i="19" s="1"/>
  <c r="E286" i="19"/>
  <c r="J286" i="19" s="1"/>
  <c r="E290" i="19"/>
  <c r="J290" i="19" s="1"/>
  <c r="U290" i="19" s="1"/>
  <c r="E294" i="19"/>
  <c r="J294" i="19"/>
  <c r="E298" i="19"/>
  <c r="J298" i="19" s="1"/>
  <c r="U298" i="19" s="1"/>
  <c r="E302" i="19"/>
  <c r="J302" i="19" s="1"/>
  <c r="U302" i="19" s="1"/>
  <c r="E306" i="19"/>
  <c r="J306" i="19" s="1"/>
  <c r="U306" i="19" s="1"/>
  <c r="E310" i="19"/>
  <c r="J310" i="19"/>
  <c r="E314" i="19"/>
  <c r="J314" i="19" s="1"/>
  <c r="U314" i="19" s="1"/>
  <c r="E318" i="19"/>
  <c r="J318" i="19" s="1"/>
  <c r="E322" i="19"/>
  <c r="J322" i="19" s="1"/>
  <c r="U322" i="19" s="1"/>
  <c r="E326" i="19"/>
  <c r="J326" i="19"/>
  <c r="E330" i="19"/>
  <c r="J330" i="19" s="1"/>
  <c r="E334" i="19"/>
  <c r="J334" i="19" s="1"/>
  <c r="E338" i="19"/>
  <c r="J338" i="19" s="1"/>
  <c r="E342" i="19"/>
  <c r="J342" i="19" s="1"/>
  <c r="U342" i="19" s="1"/>
  <c r="E346" i="19"/>
  <c r="J346" i="19" s="1"/>
  <c r="E350" i="19"/>
  <c r="J350" i="19"/>
  <c r="U350" i="19" s="1"/>
  <c r="E354" i="19"/>
  <c r="J354" i="19" s="1"/>
  <c r="U354" i="19" s="1"/>
  <c r="E358" i="19"/>
  <c r="J358" i="19" s="1"/>
  <c r="E23" i="19"/>
  <c r="T23" i="19" s="1"/>
  <c r="E27" i="19"/>
  <c r="E31" i="19"/>
  <c r="J31" i="19" s="1"/>
  <c r="U31" i="19" s="1"/>
  <c r="E35" i="19"/>
  <c r="E39" i="19"/>
  <c r="T39" i="19" s="1"/>
  <c r="E43" i="19"/>
  <c r="E47" i="19"/>
  <c r="T47" i="19" s="1"/>
  <c r="E51" i="19"/>
  <c r="T51" i="19" s="1"/>
  <c r="E55" i="19"/>
  <c r="T55" i="19" s="1"/>
  <c r="E59" i="19"/>
  <c r="E63" i="19"/>
  <c r="T63" i="19" s="1"/>
  <c r="E67" i="19"/>
  <c r="E71" i="19"/>
  <c r="E75" i="19"/>
  <c r="T75" i="19" s="1"/>
  <c r="E79" i="19"/>
  <c r="T79" i="19" s="1"/>
  <c r="E83" i="19"/>
  <c r="E87" i="19"/>
  <c r="E91" i="19"/>
  <c r="J91" i="19" s="1"/>
  <c r="U91" i="19" s="1"/>
  <c r="E95" i="19"/>
  <c r="T95" i="19" s="1"/>
  <c r="E99" i="19"/>
  <c r="E103" i="19"/>
  <c r="T103" i="19" s="1"/>
  <c r="E107" i="19"/>
  <c r="T107" i="19" s="1"/>
  <c r="E111" i="19"/>
  <c r="E115" i="19"/>
  <c r="T115" i="19" s="1"/>
  <c r="E119" i="19"/>
  <c r="T119" i="19" s="1"/>
  <c r="E123" i="19"/>
  <c r="T123" i="19" s="1"/>
  <c r="E127" i="19"/>
  <c r="T127" i="19" s="1"/>
  <c r="E131" i="19"/>
  <c r="E135" i="19"/>
  <c r="E139" i="19"/>
  <c r="E143" i="19"/>
  <c r="T143" i="19" s="1"/>
  <c r="E147" i="19"/>
  <c r="E151" i="19"/>
  <c r="T151" i="19" s="1"/>
  <c r="E155" i="19"/>
  <c r="E159" i="19"/>
  <c r="T159" i="19" s="1"/>
  <c r="E163" i="19"/>
  <c r="E167" i="19"/>
  <c r="T167" i="19"/>
  <c r="E171" i="19"/>
  <c r="E175" i="19"/>
  <c r="E179" i="19"/>
  <c r="E183" i="19"/>
  <c r="T183" i="19" s="1"/>
  <c r="E187" i="19"/>
  <c r="E191" i="19"/>
  <c r="E195" i="19"/>
  <c r="E199" i="19"/>
  <c r="T199" i="19" s="1"/>
  <c r="E203" i="19"/>
  <c r="J203" i="19" s="1"/>
  <c r="U203" i="19" s="1"/>
  <c r="E207" i="19"/>
  <c r="E211" i="19"/>
  <c r="J211" i="19"/>
  <c r="U211" i="19" s="1"/>
  <c r="E215" i="19"/>
  <c r="J215" i="19" s="1"/>
  <c r="U215" i="19" s="1"/>
  <c r="E219" i="19"/>
  <c r="E223" i="19"/>
  <c r="T223" i="19" s="1"/>
  <c r="E227" i="19"/>
  <c r="J227" i="19"/>
  <c r="U227" i="19" s="1"/>
  <c r="E231" i="19"/>
  <c r="J231" i="19" s="1"/>
  <c r="E235" i="19"/>
  <c r="E239" i="19"/>
  <c r="E243" i="19"/>
  <c r="J243" i="19" s="1"/>
  <c r="U243" i="19" s="1"/>
  <c r="E247" i="19"/>
  <c r="E251" i="19"/>
  <c r="J251" i="19" s="1"/>
  <c r="E255" i="19"/>
  <c r="E259" i="19"/>
  <c r="J259" i="19"/>
  <c r="U259" i="19" s="1"/>
  <c r="E263" i="19"/>
  <c r="J263" i="19"/>
  <c r="U263" i="19" s="1"/>
  <c r="E267" i="19"/>
  <c r="J267" i="19" s="1"/>
  <c r="E271" i="19"/>
  <c r="E275" i="19"/>
  <c r="J275" i="19"/>
  <c r="U275" i="19" s="1"/>
  <c r="E279" i="19"/>
  <c r="J279" i="19"/>
  <c r="E283" i="19"/>
  <c r="J283" i="19"/>
  <c r="U283" i="19" s="1"/>
  <c r="E287" i="19"/>
  <c r="J287" i="19"/>
  <c r="E291" i="19"/>
  <c r="J291" i="19"/>
  <c r="U291" i="19" s="1"/>
  <c r="E295" i="19"/>
  <c r="J295" i="19"/>
  <c r="E299" i="19"/>
  <c r="J299" i="19"/>
  <c r="U299" i="19" s="1"/>
  <c r="E303" i="19"/>
  <c r="J303" i="19" s="1"/>
  <c r="E307" i="19"/>
  <c r="J307" i="19" s="1"/>
  <c r="E311" i="19"/>
  <c r="J311" i="19" s="1"/>
  <c r="U311" i="19" s="1"/>
  <c r="E315" i="19"/>
  <c r="J315" i="19"/>
  <c r="U315" i="19" s="1"/>
  <c r="E319" i="19"/>
  <c r="J319" i="19" s="1"/>
  <c r="E323" i="19"/>
  <c r="J323" i="19" s="1"/>
  <c r="E327" i="19"/>
  <c r="J327" i="19" s="1"/>
  <c r="E331" i="19"/>
  <c r="J331" i="19" s="1"/>
  <c r="E335" i="19"/>
  <c r="J335" i="19" s="1"/>
  <c r="E339" i="19"/>
  <c r="J339" i="19"/>
  <c r="E343" i="19"/>
  <c r="J343" i="19" s="1"/>
  <c r="U343" i="19" s="1"/>
  <c r="E347" i="19"/>
  <c r="J347" i="19" s="1"/>
  <c r="E351" i="19"/>
  <c r="J351" i="19" s="1"/>
  <c r="E355" i="19"/>
  <c r="J355" i="19" s="1"/>
  <c r="E359" i="19"/>
  <c r="J359" i="19" s="1"/>
  <c r="U359" i="19" s="1"/>
  <c r="E24" i="19"/>
  <c r="E28" i="19"/>
  <c r="T28" i="19" s="1"/>
  <c r="E32" i="19"/>
  <c r="E36" i="19"/>
  <c r="T36" i="19" s="1"/>
  <c r="E40" i="19"/>
  <c r="E44" i="19"/>
  <c r="T44" i="19" s="1"/>
  <c r="E48" i="19"/>
  <c r="E52" i="19"/>
  <c r="T52" i="19" s="1"/>
  <c r="E56" i="19"/>
  <c r="E60" i="19"/>
  <c r="T60" i="19" s="1"/>
  <c r="E64" i="19"/>
  <c r="E68" i="19"/>
  <c r="T68" i="19" s="1"/>
  <c r="E72" i="19"/>
  <c r="T72" i="19" s="1"/>
  <c r="E76" i="19"/>
  <c r="T76" i="19" s="1"/>
  <c r="E80" i="19"/>
  <c r="J80" i="19" s="1"/>
  <c r="E84" i="19"/>
  <c r="T84" i="19" s="1"/>
  <c r="E88" i="19"/>
  <c r="T88" i="19" s="1"/>
  <c r="E92" i="19"/>
  <c r="T92" i="19"/>
  <c r="E96" i="19"/>
  <c r="E100" i="19"/>
  <c r="T100" i="19" s="1"/>
  <c r="E104" i="19"/>
  <c r="E108" i="19"/>
  <c r="T108" i="19" s="1"/>
  <c r="E112" i="19"/>
  <c r="J112" i="19" s="1"/>
  <c r="E116" i="19"/>
  <c r="E120" i="19"/>
  <c r="E124" i="19"/>
  <c r="T124" i="19" s="1"/>
  <c r="E128" i="19"/>
  <c r="E132" i="19"/>
  <c r="T132" i="19" s="1"/>
  <c r="E136" i="19"/>
  <c r="E140" i="19"/>
  <c r="T140" i="19" s="1"/>
  <c r="E144" i="19"/>
  <c r="T144" i="19" s="1"/>
  <c r="E148" i="19"/>
  <c r="T148" i="19" s="1"/>
  <c r="E152" i="19"/>
  <c r="T152" i="19" s="1"/>
  <c r="E156" i="19"/>
  <c r="T156" i="19"/>
  <c r="E160" i="19"/>
  <c r="E164" i="19"/>
  <c r="T164" i="19" s="1"/>
  <c r="E168" i="19"/>
  <c r="T168" i="19" s="1"/>
  <c r="E172" i="19"/>
  <c r="T172" i="19" s="1"/>
  <c r="E176" i="19"/>
  <c r="J176" i="19" s="1"/>
  <c r="E180" i="19"/>
  <c r="T180" i="19" s="1"/>
  <c r="E184" i="19"/>
  <c r="E188" i="19"/>
  <c r="T188" i="19" s="1"/>
  <c r="E192" i="19"/>
  <c r="E196" i="19"/>
  <c r="T196" i="19"/>
  <c r="E200" i="19"/>
  <c r="E204" i="19"/>
  <c r="E208" i="19"/>
  <c r="J208" i="19"/>
  <c r="U208" i="19" s="1"/>
  <c r="E212" i="19"/>
  <c r="J212" i="19" s="1"/>
  <c r="E216" i="19"/>
  <c r="E220" i="19"/>
  <c r="T220" i="19" s="1"/>
  <c r="E224" i="19"/>
  <c r="J224" i="19"/>
  <c r="U224" i="19" s="1"/>
  <c r="E228" i="19"/>
  <c r="J228" i="19"/>
  <c r="U228" i="19" s="1"/>
  <c r="E232" i="19"/>
  <c r="J232" i="19" s="1"/>
  <c r="E236" i="19"/>
  <c r="J236" i="19" s="1"/>
  <c r="U236" i="19" s="1"/>
  <c r="E240" i="19"/>
  <c r="J240" i="19" s="1"/>
  <c r="U240" i="19" s="1"/>
  <c r="E244" i="19"/>
  <c r="J244" i="19"/>
  <c r="U244" i="19" s="1"/>
  <c r="E248" i="19"/>
  <c r="J248" i="19" s="1"/>
  <c r="U248" i="19" s="1"/>
  <c r="E252" i="19"/>
  <c r="T252" i="19" s="1"/>
  <c r="E256" i="19"/>
  <c r="J256" i="19" s="1"/>
  <c r="E260" i="19"/>
  <c r="J260" i="19" s="1"/>
  <c r="U260" i="19" s="1"/>
  <c r="E264" i="19"/>
  <c r="J264" i="19" s="1"/>
  <c r="U264" i="19" s="1"/>
  <c r="E268" i="19"/>
  <c r="E272" i="19"/>
  <c r="J272" i="19" s="1"/>
  <c r="U272" i="19" s="1"/>
  <c r="E276" i="19"/>
  <c r="J276" i="19" s="1"/>
  <c r="E280" i="19"/>
  <c r="J280" i="19"/>
  <c r="U280" i="19" s="1"/>
  <c r="E284" i="19"/>
  <c r="J284" i="19" s="1"/>
  <c r="E288" i="19"/>
  <c r="J288" i="19" s="1"/>
  <c r="E292" i="19"/>
  <c r="J292" i="19" s="1"/>
  <c r="U292" i="19" s="1"/>
  <c r="E296" i="19"/>
  <c r="J296" i="19" s="1"/>
  <c r="E300" i="19"/>
  <c r="J300" i="19" s="1"/>
  <c r="E304" i="19"/>
  <c r="J304" i="19"/>
  <c r="U304" i="19" s="1"/>
  <c r="E308" i="19"/>
  <c r="J308" i="19" s="1"/>
  <c r="E312" i="19"/>
  <c r="J312" i="19" s="1"/>
  <c r="U312" i="19" s="1"/>
  <c r="E316" i="19"/>
  <c r="J316" i="19" s="1"/>
  <c r="E320" i="19"/>
  <c r="J320" i="19"/>
  <c r="E324" i="19"/>
  <c r="J324" i="19" s="1"/>
  <c r="E328" i="19"/>
  <c r="J328" i="19" s="1"/>
  <c r="E332" i="19"/>
  <c r="J332" i="19" s="1"/>
  <c r="E336" i="19"/>
  <c r="J336" i="19" s="1"/>
  <c r="E340" i="19"/>
  <c r="J340" i="19" s="1"/>
  <c r="E344" i="19"/>
  <c r="J344" i="19"/>
  <c r="U344" i="19" s="1"/>
  <c r="E348" i="19"/>
  <c r="J348" i="19" s="1"/>
  <c r="E352" i="19"/>
  <c r="J352" i="19" s="1"/>
  <c r="E356" i="19"/>
  <c r="J356" i="19" s="1"/>
  <c r="U356" i="19" s="1"/>
  <c r="E360" i="19"/>
  <c r="J360" i="19" s="1"/>
  <c r="E25" i="19"/>
  <c r="T25" i="19" s="1"/>
  <c r="E41" i="19"/>
  <c r="E57" i="19"/>
  <c r="J57" i="19" s="1"/>
  <c r="U57" i="19" s="1"/>
  <c r="E73" i="19"/>
  <c r="E89" i="19"/>
  <c r="E105" i="19"/>
  <c r="T105" i="19" s="1"/>
  <c r="E121" i="19"/>
  <c r="T121" i="19"/>
  <c r="E137" i="19"/>
  <c r="E153" i="19"/>
  <c r="T153" i="19" s="1"/>
  <c r="E169" i="19"/>
  <c r="J169" i="19" s="1"/>
  <c r="U169" i="19" s="1"/>
  <c r="E185" i="19"/>
  <c r="T185" i="19" s="1"/>
  <c r="E201" i="19"/>
  <c r="T201" i="19" s="1"/>
  <c r="E217" i="19"/>
  <c r="E233" i="19"/>
  <c r="E249" i="19"/>
  <c r="J249" i="19" s="1"/>
  <c r="U249" i="19" s="1"/>
  <c r="E265" i="19"/>
  <c r="E281" i="19"/>
  <c r="J281" i="19" s="1"/>
  <c r="E297" i="19"/>
  <c r="J297" i="19"/>
  <c r="U297" i="19" s="1"/>
  <c r="E313" i="19"/>
  <c r="J313" i="19" s="1"/>
  <c r="U313" i="19" s="1"/>
  <c r="E329" i="19"/>
  <c r="J329" i="19" s="1"/>
  <c r="E345" i="19"/>
  <c r="J345" i="19" s="1"/>
  <c r="E361" i="19"/>
  <c r="J361" i="19" s="1"/>
  <c r="U361" i="19" s="1"/>
  <c r="E365" i="19"/>
  <c r="J365" i="19" s="1"/>
  <c r="E369" i="19"/>
  <c r="J369" i="19"/>
  <c r="E373" i="19"/>
  <c r="J373" i="19" s="1"/>
  <c r="E377" i="19"/>
  <c r="J377" i="19" s="1"/>
  <c r="E381" i="19"/>
  <c r="J381" i="19" s="1"/>
  <c r="E385" i="19"/>
  <c r="J385" i="19" s="1"/>
  <c r="E389" i="19"/>
  <c r="J389" i="19" s="1"/>
  <c r="U389" i="19" s="1"/>
  <c r="E393" i="19"/>
  <c r="J393" i="19"/>
  <c r="U393" i="19" s="1"/>
  <c r="E397" i="19"/>
  <c r="J397" i="19" s="1"/>
  <c r="E401" i="19"/>
  <c r="J401" i="19" s="1"/>
  <c r="U401" i="19" s="1"/>
  <c r="E405" i="19"/>
  <c r="J405" i="19" s="1"/>
  <c r="E409" i="19"/>
  <c r="E413" i="19"/>
  <c r="J413" i="19" s="1"/>
  <c r="U413" i="19" s="1"/>
  <c r="E417" i="19"/>
  <c r="J417" i="19" s="1"/>
  <c r="E421" i="19"/>
  <c r="E425" i="19"/>
  <c r="J425" i="19"/>
  <c r="U425" i="19" s="1"/>
  <c r="E429" i="19"/>
  <c r="J429" i="19" s="1"/>
  <c r="U429" i="19" s="1"/>
  <c r="E53" i="19"/>
  <c r="J53" i="19" s="1"/>
  <c r="U53" i="19" s="1"/>
  <c r="E133" i="19"/>
  <c r="T133" i="19" s="1"/>
  <c r="E181" i="19"/>
  <c r="T181" i="19" s="1"/>
  <c r="E229" i="19"/>
  <c r="J229" i="19"/>
  <c r="U229" i="19" s="1"/>
  <c r="E277" i="19"/>
  <c r="J277" i="19"/>
  <c r="E309" i="19"/>
  <c r="J309" i="19" s="1"/>
  <c r="U309" i="19" s="1"/>
  <c r="E357" i="19"/>
  <c r="J357" i="19" s="1"/>
  <c r="U357" i="19" s="1"/>
  <c r="E372" i="19"/>
  <c r="J372" i="19" s="1"/>
  <c r="E384" i="19"/>
  <c r="J384" i="19" s="1"/>
  <c r="E396" i="19"/>
  <c r="J396" i="19" s="1"/>
  <c r="E408" i="19"/>
  <c r="J408" i="19" s="1"/>
  <c r="U408" i="19" s="1"/>
  <c r="E416" i="19"/>
  <c r="E428" i="19"/>
  <c r="J428" i="19" s="1"/>
  <c r="E29" i="19"/>
  <c r="T29" i="19" s="1"/>
  <c r="E45" i="19"/>
  <c r="E61" i="19"/>
  <c r="E77" i="19"/>
  <c r="E93" i="19"/>
  <c r="T93" i="19" s="1"/>
  <c r="E109" i="19"/>
  <c r="E125" i="19"/>
  <c r="T125" i="19" s="1"/>
  <c r="E141" i="19"/>
  <c r="T141" i="19" s="1"/>
  <c r="E157" i="19"/>
  <c r="T157" i="19" s="1"/>
  <c r="E173" i="19"/>
  <c r="T173" i="19" s="1"/>
  <c r="E189" i="19"/>
  <c r="T189" i="19"/>
  <c r="E205" i="19"/>
  <c r="J205" i="19" s="1"/>
  <c r="U205" i="19" s="1"/>
  <c r="E221" i="19"/>
  <c r="T221" i="19" s="1"/>
  <c r="E237" i="19"/>
  <c r="J237" i="19" s="1"/>
  <c r="U237" i="19" s="1"/>
  <c r="E253" i="19"/>
  <c r="J253" i="19" s="1"/>
  <c r="U253" i="19" s="1"/>
  <c r="E269" i="19"/>
  <c r="E285" i="19"/>
  <c r="J285" i="19" s="1"/>
  <c r="E301" i="19"/>
  <c r="J301" i="19" s="1"/>
  <c r="U301" i="19" s="1"/>
  <c r="E317" i="19"/>
  <c r="J317" i="19"/>
  <c r="U317" i="19" s="1"/>
  <c r="E333" i="19"/>
  <c r="J333" i="19" s="1"/>
  <c r="E349" i="19"/>
  <c r="J349" i="19" s="1"/>
  <c r="U349" i="19" s="1"/>
  <c r="E362" i="19"/>
  <c r="J362" i="19" s="1"/>
  <c r="E366" i="19"/>
  <c r="J366" i="19" s="1"/>
  <c r="E370" i="19"/>
  <c r="J370" i="19" s="1"/>
  <c r="U370" i="19" s="1"/>
  <c r="E374" i="19"/>
  <c r="J374" i="19" s="1"/>
  <c r="E378" i="19"/>
  <c r="J378" i="19" s="1"/>
  <c r="E382" i="19"/>
  <c r="J382" i="19"/>
  <c r="E386" i="19"/>
  <c r="J386" i="19" s="1"/>
  <c r="E390" i="19"/>
  <c r="J390" i="19" s="1"/>
  <c r="U390" i="19" s="1"/>
  <c r="E394" i="19"/>
  <c r="J394" i="19" s="1"/>
  <c r="E398" i="19"/>
  <c r="J398" i="19" s="1"/>
  <c r="E402" i="19"/>
  <c r="J402" i="19" s="1"/>
  <c r="U402" i="19" s="1"/>
  <c r="E406" i="19"/>
  <c r="J406" i="19" s="1"/>
  <c r="E410" i="19"/>
  <c r="J410" i="19" s="1"/>
  <c r="U410" i="19" s="1"/>
  <c r="E414" i="19"/>
  <c r="J414" i="19"/>
  <c r="E418" i="19"/>
  <c r="J418" i="19"/>
  <c r="U418" i="19" s="1"/>
  <c r="E422" i="19"/>
  <c r="T422" i="19"/>
  <c r="E426" i="19"/>
  <c r="J426" i="19"/>
  <c r="U426" i="19" s="1"/>
  <c r="E430" i="19"/>
  <c r="J430" i="19" s="1"/>
  <c r="U430" i="19" s="1"/>
  <c r="E37" i="19"/>
  <c r="E85" i="19"/>
  <c r="T85" i="19" s="1"/>
  <c r="E101" i="19"/>
  <c r="J101" i="19" s="1"/>
  <c r="U101" i="19" s="1"/>
  <c r="E149" i="19"/>
  <c r="T149" i="19" s="1"/>
  <c r="E197" i="19"/>
  <c r="E245" i="19"/>
  <c r="E293" i="19"/>
  <c r="J293" i="19" s="1"/>
  <c r="U293" i="19" s="1"/>
  <c r="E341" i="19"/>
  <c r="J341" i="19" s="1"/>
  <c r="E368" i="19"/>
  <c r="J368" i="19" s="1"/>
  <c r="U368" i="19" s="1"/>
  <c r="E380" i="19"/>
  <c r="J380" i="19"/>
  <c r="U380" i="19" s="1"/>
  <c r="E392" i="19"/>
  <c r="J392" i="19" s="1"/>
  <c r="U392" i="19" s="1"/>
  <c r="E404" i="19"/>
  <c r="J404" i="19" s="1"/>
  <c r="E420" i="19"/>
  <c r="J420" i="19" s="1"/>
  <c r="U420" i="19" s="1"/>
  <c r="E33" i="19"/>
  <c r="E49" i="19"/>
  <c r="E65" i="19"/>
  <c r="E81" i="19"/>
  <c r="T81" i="19" s="1"/>
  <c r="E97" i="19"/>
  <c r="T97" i="19" s="1"/>
  <c r="E113" i="19"/>
  <c r="E129" i="19"/>
  <c r="T129" i="19"/>
  <c r="E145" i="19"/>
  <c r="E161" i="19"/>
  <c r="T161" i="19" s="1"/>
  <c r="E177" i="19"/>
  <c r="E193" i="19"/>
  <c r="T193" i="19" s="1"/>
  <c r="E209" i="19"/>
  <c r="J209" i="19" s="1"/>
  <c r="U209" i="19" s="1"/>
  <c r="E225" i="19"/>
  <c r="E241" i="19"/>
  <c r="J241" i="19" s="1"/>
  <c r="U241" i="19" s="1"/>
  <c r="E257" i="19"/>
  <c r="E273" i="19"/>
  <c r="J273" i="19"/>
  <c r="U273" i="19" s="1"/>
  <c r="E289" i="19"/>
  <c r="J289" i="19"/>
  <c r="E305" i="19"/>
  <c r="J305" i="19"/>
  <c r="E321" i="19"/>
  <c r="J321" i="19"/>
  <c r="E337" i="19"/>
  <c r="J337" i="19"/>
  <c r="U337" i="19" s="1"/>
  <c r="E353" i="19"/>
  <c r="J353" i="19"/>
  <c r="E363" i="19"/>
  <c r="J363" i="19"/>
  <c r="E367" i="19"/>
  <c r="J367" i="19"/>
  <c r="E371" i="19"/>
  <c r="J371" i="19"/>
  <c r="E375" i="19"/>
  <c r="J375" i="19"/>
  <c r="E379" i="19"/>
  <c r="J379" i="19"/>
  <c r="U379" i="19" s="1"/>
  <c r="E383" i="19"/>
  <c r="J383" i="19"/>
  <c r="E387" i="19"/>
  <c r="J387" i="19"/>
  <c r="U387" i="19" s="1"/>
  <c r="E391" i="19"/>
  <c r="J391" i="19"/>
  <c r="E395" i="19"/>
  <c r="J395" i="19"/>
  <c r="E399" i="19"/>
  <c r="J399" i="19"/>
  <c r="E403" i="19"/>
  <c r="J403" i="19"/>
  <c r="U403" i="19" s="1"/>
  <c r="E407" i="19"/>
  <c r="E411" i="19"/>
  <c r="J411" i="19" s="1"/>
  <c r="U411" i="19" s="1"/>
  <c r="E415" i="19"/>
  <c r="J415" i="19"/>
  <c r="U415" i="19" s="1"/>
  <c r="E419" i="19"/>
  <c r="J419" i="19" s="1"/>
  <c r="U419" i="19" s="1"/>
  <c r="E423" i="19"/>
  <c r="T423" i="19" s="1"/>
  <c r="E427" i="19"/>
  <c r="E21" i="19"/>
  <c r="E69" i="19"/>
  <c r="E117" i="19"/>
  <c r="T117" i="19" s="1"/>
  <c r="E165" i="19"/>
  <c r="E213" i="19"/>
  <c r="J213" i="19" s="1"/>
  <c r="U213" i="19" s="1"/>
  <c r="E261" i="19"/>
  <c r="J261" i="19" s="1"/>
  <c r="E325" i="19"/>
  <c r="J325" i="19" s="1"/>
  <c r="U325" i="19" s="1"/>
  <c r="E364" i="19"/>
  <c r="J364" i="19"/>
  <c r="E376" i="19"/>
  <c r="J376" i="19" s="1"/>
  <c r="U376" i="19" s="1"/>
  <c r="E388" i="19"/>
  <c r="J388" i="19" s="1"/>
  <c r="U388" i="19" s="1"/>
  <c r="E400" i="19"/>
  <c r="J400" i="19" s="1"/>
  <c r="U400" i="19" s="1"/>
  <c r="E412" i="19"/>
  <c r="E424" i="19"/>
  <c r="J424" i="19" s="1"/>
  <c r="U424" i="19" s="1"/>
  <c r="AX66" i="26"/>
  <c r="O70" i="14"/>
  <c r="O142" i="14"/>
  <c r="F27" i="23"/>
  <c r="F35" i="23"/>
  <c r="F43" i="23"/>
  <c r="O43" i="23" s="1"/>
  <c r="F51" i="23"/>
  <c r="F59" i="23"/>
  <c r="F67" i="23"/>
  <c r="F75" i="23"/>
  <c r="O75" i="23" s="1"/>
  <c r="F83" i="23"/>
  <c r="F91" i="23"/>
  <c r="F99" i="23"/>
  <c r="F107" i="23"/>
  <c r="O107" i="23" s="1"/>
  <c r="F115" i="23"/>
  <c r="F123" i="23"/>
  <c r="F131" i="23"/>
  <c r="F139" i="23"/>
  <c r="F147" i="23"/>
  <c r="F155" i="23"/>
  <c r="F163" i="23"/>
  <c r="O163" i="23" s="1"/>
  <c r="F171" i="23"/>
  <c r="O171" i="23" s="1"/>
  <c r="F179" i="23"/>
  <c r="O179" i="23" s="1"/>
  <c r="F187" i="23"/>
  <c r="O187" i="23" s="1"/>
  <c r="F195" i="23"/>
  <c r="O195" i="23" s="1"/>
  <c r="F203" i="23"/>
  <c r="O203" i="23"/>
  <c r="F211" i="23"/>
  <c r="O211" i="23" s="1"/>
  <c r="F219" i="23"/>
  <c r="O219" i="23" s="1"/>
  <c r="F227" i="23"/>
  <c r="O227" i="23" s="1"/>
  <c r="F235" i="23"/>
  <c r="O235" i="23" s="1"/>
  <c r="F243" i="23"/>
  <c r="O243" i="23" s="1"/>
  <c r="F251" i="23"/>
  <c r="O251" i="23"/>
  <c r="F259" i="23"/>
  <c r="F267" i="23"/>
  <c r="O267" i="23" s="1"/>
  <c r="F275" i="23"/>
  <c r="O275" i="23" s="1"/>
  <c r="F29" i="23"/>
  <c r="F45" i="23"/>
  <c r="F69" i="23"/>
  <c r="O69" i="23" s="1"/>
  <c r="F93" i="23"/>
  <c r="F117" i="23"/>
  <c r="F133" i="23"/>
  <c r="F157" i="23"/>
  <c r="O157" i="23" s="1"/>
  <c r="F173" i="23"/>
  <c r="O173" i="23" s="1"/>
  <c r="F197" i="23"/>
  <c r="O197" i="23"/>
  <c r="F229" i="23"/>
  <c r="O229" i="23" s="1"/>
  <c r="F245" i="23"/>
  <c r="O245" i="23" s="1"/>
  <c r="F269" i="23"/>
  <c r="O269" i="23" s="1"/>
  <c r="F28" i="23"/>
  <c r="F36" i="23"/>
  <c r="F44" i="23"/>
  <c r="F52" i="23"/>
  <c r="F60" i="23"/>
  <c r="O60" i="23" s="1"/>
  <c r="F68" i="23"/>
  <c r="F76" i="23"/>
  <c r="F84" i="23"/>
  <c r="F92" i="23"/>
  <c r="O92" i="23" s="1"/>
  <c r="F100" i="23"/>
  <c r="F108" i="23"/>
  <c r="F116" i="23"/>
  <c r="F124" i="23"/>
  <c r="O124" i="23" s="1"/>
  <c r="F132" i="23"/>
  <c r="F140" i="23"/>
  <c r="F148" i="23"/>
  <c r="F156" i="23"/>
  <c r="O156" i="23" s="1"/>
  <c r="F164" i="23"/>
  <c r="O164" i="23" s="1"/>
  <c r="F172" i="23"/>
  <c r="O172" i="23" s="1"/>
  <c r="F180" i="23"/>
  <c r="O180" i="23" s="1"/>
  <c r="F188" i="23"/>
  <c r="O188" i="23"/>
  <c r="F196" i="23"/>
  <c r="O196" i="23" s="1"/>
  <c r="F204" i="23"/>
  <c r="O204" i="23" s="1"/>
  <c r="F212" i="23"/>
  <c r="O212" i="23" s="1"/>
  <c r="F220" i="23"/>
  <c r="O220" i="23"/>
  <c r="F228" i="23"/>
  <c r="O228" i="23" s="1"/>
  <c r="F236" i="23"/>
  <c r="O236" i="23" s="1"/>
  <c r="F244" i="23"/>
  <c r="O244" i="23" s="1"/>
  <c r="F252" i="23"/>
  <c r="O252" i="23"/>
  <c r="F260" i="23"/>
  <c r="F268" i="23"/>
  <c r="O268" i="23" s="1"/>
  <c r="F37" i="23"/>
  <c r="O37" i="23" s="1"/>
  <c r="F53" i="23"/>
  <c r="F61" i="23"/>
  <c r="O61" i="23" s="1"/>
  <c r="F85" i="23"/>
  <c r="F101" i="23"/>
  <c r="F125" i="23"/>
  <c r="F149" i="23"/>
  <c r="O149" i="23" s="1"/>
  <c r="F181" i="23"/>
  <c r="O181" i="23"/>
  <c r="F205" i="23"/>
  <c r="O205" i="23" s="1"/>
  <c r="F221" i="23"/>
  <c r="O221" i="23" s="1"/>
  <c r="F237" i="23"/>
  <c r="O237" i="23" s="1"/>
  <c r="F261" i="23"/>
  <c r="O261" i="23"/>
  <c r="F21" i="23"/>
  <c r="F77" i="23"/>
  <c r="F109" i="23"/>
  <c r="F141" i="23"/>
  <c r="O141" i="23" s="1"/>
  <c r="F165" i="23"/>
  <c r="O165" i="23" s="1"/>
  <c r="F189" i="23"/>
  <c r="O189" i="23" s="1"/>
  <c r="F213" i="23"/>
  <c r="O213" i="23" s="1"/>
  <c r="F253" i="23"/>
  <c r="O253" i="23"/>
  <c r="F23" i="23"/>
  <c r="F31" i="23"/>
  <c r="F39" i="23"/>
  <c r="F47" i="23"/>
  <c r="O47" i="23" s="1"/>
  <c r="F55" i="23"/>
  <c r="F63" i="23"/>
  <c r="F71" i="23"/>
  <c r="F79" i="23"/>
  <c r="O79" i="23" s="1"/>
  <c r="F87" i="23"/>
  <c r="F95" i="23"/>
  <c r="F103" i="23"/>
  <c r="F111" i="23"/>
  <c r="O111" i="23" s="1"/>
  <c r="F119" i="23"/>
  <c r="F127" i="23"/>
  <c r="F135" i="23"/>
  <c r="F143" i="23"/>
  <c r="O143" i="23" s="1"/>
  <c r="F151" i="23"/>
  <c r="F159" i="23"/>
  <c r="O159" i="23" s="1"/>
  <c r="F167" i="23"/>
  <c r="O167" i="23" s="1"/>
  <c r="F175" i="23"/>
  <c r="O175" i="23"/>
  <c r="F183" i="23"/>
  <c r="O183" i="23" s="1"/>
  <c r="F191" i="23"/>
  <c r="O191" i="23" s="1"/>
  <c r="F199" i="23"/>
  <c r="O199" i="23" s="1"/>
  <c r="F207" i="23"/>
  <c r="O207" i="23"/>
  <c r="F215" i="23"/>
  <c r="O215" i="23" s="1"/>
  <c r="F223" i="23"/>
  <c r="O223" i="23" s="1"/>
  <c r="F231" i="23"/>
  <c r="O231" i="23" s="1"/>
  <c r="F239" i="23"/>
  <c r="O239" i="23"/>
  <c r="F247" i="23"/>
  <c r="O247" i="23" s="1"/>
  <c r="F255" i="23"/>
  <c r="F263" i="23"/>
  <c r="O263" i="23"/>
  <c r="F271" i="23"/>
  <c r="O271" i="23" s="1"/>
  <c r="F24" i="23"/>
  <c r="F32" i="23"/>
  <c r="O32" i="23" s="1"/>
  <c r="F40" i="23"/>
  <c r="F48" i="23"/>
  <c r="F56" i="23"/>
  <c r="F64" i="23"/>
  <c r="O64" i="23" s="1"/>
  <c r="F72" i="23"/>
  <c r="F80" i="23"/>
  <c r="F88" i="23"/>
  <c r="F96" i="23"/>
  <c r="O96" i="23" s="1"/>
  <c r="F104" i="23"/>
  <c r="F112" i="23"/>
  <c r="F120" i="23"/>
  <c r="F128" i="23"/>
  <c r="O128" i="23" s="1"/>
  <c r="F136" i="23"/>
  <c r="F144" i="23"/>
  <c r="F152" i="23"/>
  <c r="F160" i="23"/>
  <c r="O160" i="23" s="1"/>
  <c r="F168" i="23"/>
  <c r="O168" i="23" s="1"/>
  <c r="F176" i="23"/>
  <c r="O176" i="23" s="1"/>
  <c r="F184" i="23"/>
  <c r="O184" i="23"/>
  <c r="F192" i="23"/>
  <c r="O192" i="23" s="1"/>
  <c r="F200" i="23"/>
  <c r="O200" i="23" s="1"/>
  <c r="F208" i="23"/>
  <c r="O208" i="23" s="1"/>
  <c r="F216" i="23"/>
  <c r="O216" i="23"/>
  <c r="F224" i="23"/>
  <c r="O224" i="23" s="1"/>
  <c r="F232" i="23"/>
  <c r="O232" i="23" s="1"/>
  <c r="F240" i="23"/>
  <c r="O240" i="23" s="1"/>
  <c r="F248" i="23"/>
  <c r="O248" i="23"/>
  <c r="F256" i="23"/>
  <c r="O256" i="23" s="1"/>
  <c r="F264" i="23"/>
  <c r="O264" i="23" s="1"/>
  <c r="F272" i="23"/>
  <c r="O272" i="23" s="1"/>
  <c r="F33" i="23"/>
  <c r="F49" i="23"/>
  <c r="F65" i="23"/>
  <c r="F81" i="23"/>
  <c r="F97" i="23"/>
  <c r="F113" i="23"/>
  <c r="F121" i="23"/>
  <c r="O121" i="23" s="1"/>
  <c r="F137" i="23"/>
  <c r="F153" i="23"/>
  <c r="F169" i="23"/>
  <c r="O169" i="23" s="1"/>
  <c r="F185" i="23"/>
  <c r="O185" i="23" s="1"/>
  <c r="F201" i="23"/>
  <c r="O201" i="23" s="1"/>
  <c r="F217" i="23"/>
  <c r="O217" i="23" s="1"/>
  <c r="F225" i="23"/>
  <c r="O225" i="23" s="1"/>
  <c r="F241" i="23"/>
  <c r="O241" i="23" s="1"/>
  <c r="F257" i="23"/>
  <c r="O257" i="23" s="1"/>
  <c r="F273" i="23"/>
  <c r="O273" i="23" s="1"/>
  <c r="F25" i="23"/>
  <c r="F41" i="23"/>
  <c r="F57" i="23"/>
  <c r="F73" i="23"/>
  <c r="O73" i="23" s="1"/>
  <c r="F89" i="23"/>
  <c r="F105" i="23"/>
  <c r="O105" i="23" s="1"/>
  <c r="F129" i="23"/>
  <c r="F145" i="23"/>
  <c r="F161" i="23"/>
  <c r="O161" i="23" s="1"/>
  <c r="F177" i="23"/>
  <c r="O177" i="23" s="1"/>
  <c r="F193" i="23"/>
  <c r="O193" i="23" s="1"/>
  <c r="F209" i="23"/>
  <c r="O209" i="23" s="1"/>
  <c r="F233" i="23"/>
  <c r="O233" i="23" s="1"/>
  <c r="F249" i="23"/>
  <c r="O249" i="23" s="1"/>
  <c r="F265" i="23"/>
  <c r="O265" i="23" s="1"/>
  <c r="F22" i="23"/>
  <c r="F54" i="23"/>
  <c r="F86" i="23"/>
  <c r="F118" i="23"/>
  <c r="O118" i="23" s="1"/>
  <c r="F150" i="23"/>
  <c r="O150" i="23" s="1"/>
  <c r="F182" i="23"/>
  <c r="O182" i="23"/>
  <c r="F214" i="23"/>
  <c r="O214" i="23" s="1"/>
  <c r="F246" i="23"/>
  <c r="O246" i="23" s="1"/>
  <c r="F250" i="23"/>
  <c r="O250" i="23" s="1"/>
  <c r="F66" i="23"/>
  <c r="F130" i="23"/>
  <c r="F194" i="23"/>
  <c r="O194" i="23" s="1"/>
  <c r="F258" i="23"/>
  <c r="F114" i="23"/>
  <c r="F210" i="23"/>
  <c r="O210" i="23" s="1"/>
  <c r="F26" i="23"/>
  <c r="F58" i="23"/>
  <c r="F90" i="23"/>
  <c r="O90" i="23" s="1"/>
  <c r="F122" i="23"/>
  <c r="F154" i="23"/>
  <c r="F186" i="23"/>
  <c r="O186" i="23" s="1"/>
  <c r="F218" i="23"/>
  <c r="O218" i="23" s="1"/>
  <c r="F30" i="23"/>
  <c r="F62" i="23"/>
  <c r="O62" i="23" s="1"/>
  <c r="F94" i="23"/>
  <c r="F126" i="23"/>
  <c r="F158" i="23"/>
  <c r="F190" i="23"/>
  <c r="O190" i="23" s="1"/>
  <c r="F222" i="23"/>
  <c r="O222" i="23" s="1"/>
  <c r="F254" i="23"/>
  <c r="O254" i="23" s="1"/>
  <c r="F34" i="23"/>
  <c r="F98" i="23"/>
  <c r="F162" i="23"/>
  <c r="O162" i="23" s="1"/>
  <c r="F226" i="23"/>
  <c r="O226" i="23" s="1"/>
  <c r="F38" i="23"/>
  <c r="O38" i="23" s="1"/>
  <c r="F70" i="23"/>
  <c r="F102" i="23"/>
  <c r="F134" i="23"/>
  <c r="F166" i="23"/>
  <c r="O166" i="23" s="1"/>
  <c r="F198" i="23"/>
  <c r="O198" i="23"/>
  <c r="F230" i="23"/>
  <c r="O230" i="23" s="1"/>
  <c r="F262" i="23"/>
  <c r="O262" i="23" s="1"/>
  <c r="F46" i="23"/>
  <c r="O46" i="23" s="1"/>
  <c r="F78" i="23"/>
  <c r="F110" i="23"/>
  <c r="F142" i="23"/>
  <c r="F206" i="23"/>
  <c r="O206" i="23" s="1"/>
  <c r="F238" i="23"/>
  <c r="O238" i="23"/>
  <c r="F82" i="23"/>
  <c r="F146" i="23"/>
  <c r="F242" i="23"/>
  <c r="O242" i="23"/>
  <c r="F42" i="23"/>
  <c r="O42" i="23" s="1"/>
  <c r="F74" i="23"/>
  <c r="F106" i="23"/>
  <c r="F138" i="23"/>
  <c r="F170" i="23"/>
  <c r="O170" i="23" s="1"/>
  <c r="F202" i="23"/>
  <c r="O202" i="23" s="1"/>
  <c r="F234" i="23"/>
  <c r="O234" i="23" s="1"/>
  <c r="F266" i="23"/>
  <c r="O266" i="23"/>
  <c r="F174" i="23"/>
  <c r="O174" i="23" s="1"/>
  <c r="F270" i="23"/>
  <c r="F50" i="23"/>
  <c r="F178" i="23"/>
  <c r="O178" i="23" s="1"/>
  <c r="F274" i="23"/>
  <c r="O274" i="23"/>
  <c r="I91" i="63"/>
  <c r="I92" i="63"/>
  <c r="I89" i="63"/>
  <c r="I90" i="63"/>
  <c r="I8" i="63"/>
  <c r="I16" i="63"/>
  <c r="I24" i="63"/>
  <c r="I32" i="63"/>
  <c r="I40" i="63"/>
  <c r="I48" i="63"/>
  <c r="I56" i="63"/>
  <c r="I64" i="63"/>
  <c r="I72" i="63"/>
  <c r="I80" i="63"/>
  <c r="I88" i="63"/>
  <c r="I57" i="63"/>
  <c r="I73" i="63"/>
  <c r="I3" i="63"/>
  <c r="I34" i="63"/>
  <c r="I58" i="63"/>
  <c r="I82" i="63"/>
  <c r="I11" i="63"/>
  <c r="I27" i="63"/>
  <c r="I43" i="63"/>
  <c r="I67" i="63"/>
  <c r="I7" i="63"/>
  <c r="I47" i="63"/>
  <c r="I87" i="63"/>
  <c r="I9" i="63"/>
  <c r="I17" i="63"/>
  <c r="I25" i="63"/>
  <c r="I33" i="63"/>
  <c r="I41" i="63"/>
  <c r="I49" i="63"/>
  <c r="I65" i="63"/>
  <c r="I81" i="63"/>
  <c r="I18" i="63"/>
  <c r="I42" i="63"/>
  <c r="I66" i="63"/>
  <c r="I51" i="63"/>
  <c r="I75" i="63"/>
  <c r="I23" i="63"/>
  <c r="I63" i="63"/>
  <c r="I10" i="63"/>
  <c r="I26" i="63"/>
  <c r="I50" i="63"/>
  <c r="I74" i="63"/>
  <c r="I19" i="63"/>
  <c r="I35" i="63"/>
  <c r="I59" i="63"/>
  <c r="I83" i="63"/>
  <c r="I15" i="63"/>
  <c r="I55" i="63"/>
  <c r="I4" i="63"/>
  <c r="I12" i="63"/>
  <c r="I20" i="63"/>
  <c r="I28" i="63"/>
  <c r="I36" i="63"/>
  <c r="I44" i="63"/>
  <c r="I52" i="63"/>
  <c r="I60" i="63"/>
  <c r="I68" i="63"/>
  <c r="I76" i="63"/>
  <c r="I84" i="63"/>
  <c r="I37" i="63"/>
  <c r="I53" i="63"/>
  <c r="I69" i="63"/>
  <c r="I85" i="63"/>
  <c r="I39" i="63"/>
  <c r="I79" i="63"/>
  <c r="I5" i="63"/>
  <c r="I13" i="63"/>
  <c r="I21" i="63"/>
  <c r="I29" i="63"/>
  <c r="I45" i="63"/>
  <c r="I61" i="63"/>
  <c r="I77" i="63"/>
  <c r="I31" i="63"/>
  <c r="I71" i="63"/>
  <c r="I6" i="63"/>
  <c r="I14" i="63"/>
  <c r="I22" i="63"/>
  <c r="I30" i="63"/>
  <c r="I38" i="63"/>
  <c r="I46" i="63"/>
  <c r="I54" i="63"/>
  <c r="I62" i="63"/>
  <c r="I70" i="63"/>
  <c r="I78" i="63"/>
  <c r="I86" i="63"/>
  <c r="C91" i="63"/>
  <c r="C89" i="63"/>
  <c r="C90" i="63"/>
  <c r="T425" i="19"/>
  <c r="D105" i="23"/>
  <c r="D107" i="23"/>
  <c r="T417" i="19"/>
  <c r="T408" i="19"/>
  <c r="T420" i="19"/>
  <c r="T418" i="19"/>
  <c r="T426" i="19"/>
  <c r="T411" i="19"/>
  <c r="E20" i="19"/>
  <c r="T20" i="19" s="1"/>
  <c r="T428" i="19"/>
  <c r="F278" i="20"/>
  <c r="O278" i="20" s="1"/>
  <c r="F282" i="20"/>
  <c r="O282" i="20" s="1"/>
  <c r="F286" i="20"/>
  <c r="O286" i="20" s="1"/>
  <c r="F290" i="20"/>
  <c r="O290" i="20" s="1"/>
  <c r="F294" i="20"/>
  <c r="O294" i="20"/>
  <c r="F298" i="20"/>
  <c r="O298" i="20" s="1"/>
  <c r="F395" i="20"/>
  <c r="O395" i="20" s="1"/>
  <c r="F404" i="20"/>
  <c r="O404" i="20" s="1"/>
  <c r="F408" i="20"/>
  <c r="O408" i="20" s="1"/>
  <c r="F412" i="20"/>
  <c r="O412" i="20" s="1"/>
  <c r="F416" i="20"/>
  <c r="O416" i="20" s="1"/>
  <c r="F420" i="20"/>
  <c r="O420" i="20" s="1"/>
  <c r="F424" i="20"/>
  <c r="O424" i="20"/>
  <c r="F428" i="20"/>
  <c r="O428" i="20" s="1"/>
  <c r="F22" i="20"/>
  <c r="F26" i="20"/>
  <c r="F30" i="20"/>
  <c r="F34" i="20"/>
  <c r="F38" i="20"/>
  <c r="F42" i="20"/>
  <c r="F46" i="20"/>
  <c r="O46" i="20" s="1"/>
  <c r="F50" i="20"/>
  <c r="F54" i="20"/>
  <c r="F58" i="20"/>
  <c r="F62" i="20"/>
  <c r="O62" i="20" s="1"/>
  <c r="F66" i="20"/>
  <c r="F70" i="20"/>
  <c r="O70" i="20" s="1"/>
  <c r="F74" i="20"/>
  <c r="F78" i="20"/>
  <c r="F82" i="20"/>
  <c r="F86" i="20"/>
  <c r="F90" i="20"/>
  <c r="F94" i="20"/>
  <c r="F98" i="20"/>
  <c r="F102" i="20"/>
  <c r="F106" i="20"/>
  <c r="F110" i="20"/>
  <c r="O110" i="20" s="1"/>
  <c r="F204" i="20"/>
  <c r="O204" i="20" s="1"/>
  <c r="F208" i="20"/>
  <c r="O208" i="20" s="1"/>
  <c r="F212" i="20"/>
  <c r="O212" i="20" s="1"/>
  <c r="F216" i="20"/>
  <c r="O216" i="20"/>
  <c r="F220" i="20"/>
  <c r="O220" i="20" s="1"/>
  <c r="F224" i="20"/>
  <c r="O224" i="20" s="1"/>
  <c r="F228" i="20"/>
  <c r="O228" i="20" s="1"/>
  <c r="F232" i="20"/>
  <c r="O232" i="20" s="1"/>
  <c r="F236" i="20"/>
  <c r="O236" i="20" s="1"/>
  <c r="F240" i="20"/>
  <c r="O240" i="20" s="1"/>
  <c r="F244" i="20"/>
  <c r="O244" i="20" s="1"/>
  <c r="F248" i="20"/>
  <c r="O248" i="20"/>
  <c r="F252" i="20"/>
  <c r="O252" i="20" s="1"/>
  <c r="F256" i="20"/>
  <c r="O256" i="20" s="1"/>
  <c r="F260" i="20"/>
  <c r="O260" i="20" s="1"/>
  <c r="F264" i="20"/>
  <c r="O264" i="20" s="1"/>
  <c r="F268" i="20"/>
  <c r="O268" i="20" s="1"/>
  <c r="F272" i="20"/>
  <c r="O272" i="20" s="1"/>
  <c r="F285" i="20"/>
  <c r="O285" i="20" s="1"/>
  <c r="F297" i="20"/>
  <c r="O297" i="20"/>
  <c r="F411" i="20"/>
  <c r="O411" i="20" s="1"/>
  <c r="F427" i="20"/>
  <c r="O427" i="20" s="1"/>
  <c r="F33" i="20"/>
  <c r="F279" i="20"/>
  <c r="O279" i="20" s="1"/>
  <c r="F283" i="20"/>
  <c r="O283" i="20" s="1"/>
  <c r="F287" i="20"/>
  <c r="O287" i="20" s="1"/>
  <c r="F291" i="20"/>
  <c r="O291" i="20" s="1"/>
  <c r="F295" i="20"/>
  <c r="O295" i="20" s="1"/>
  <c r="F392" i="20"/>
  <c r="O392" i="20" s="1"/>
  <c r="F396" i="20"/>
  <c r="O396" i="20" s="1"/>
  <c r="F405" i="20"/>
  <c r="O405" i="20"/>
  <c r="F409" i="20"/>
  <c r="O409" i="20" s="1"/>
  <c r="F413" i="20"/>
  <c r="O413" i="20" s="1"/>
  <c r="F417" i="20"/>
  <c r="O417" i="20" s="1"/>
  <c r="F421" i="20"/>
  <c r="O421" i="20"/>
  <c r="F425" i="20"/>
  <c r="O425" i="20" s="1"/>
  <c r="F429" i="20"/>
  <c r="O429" i="20" s="1"/>
  <c r="F23" i="20"/>
  <c r="F27" i="20"/>
  <c r="F31" i="20"/>
  <c r="O31" i="20" s="1"/>
  <c r="F35" i="20"/>
  <c r="F39" i="20"/>
  <c r="F43" i="20"/>
  <c r="F47" i="20"/>
  <c r="F51" i="20"/>
  <c r="F55" i="20"/>
  <c r="F59" i="20"/>
  <c r="F63" i="20"/>
  <c r="F67" i="20"/>
  <c r="F71" i="20"/>
  <c r="F75" i="20"/>
  <c r="F79" i="20"/>
  <c r="F83" i="20"/>
  <c r="O83" i="20" s="1"/>
  <c r="F87" i="20"/>
  <c r="F91" i="20"/>
  <c r="O91" i="20" s="1"/>
  <c r="F95" i="20"/>
  <c r="F99" i="20"/>
  <c r="F103" i="20"/>
  <c r="F107" i="20"/>
  <c r="O107" i="20" s="1"/>
  <c r="F111" i="20"/>
  <c r="O111" i="20" s="1"/>
  <c r="F205" i="20"/>
  <c r="O205" i="20" s="1"/>
  <c r="F209" i="20"/>
  <c r="O209" i="20" s="1"/>
  <c r="F213" i="20"/>
  <c r="O213" i="20" s="1"/>
  <c r="F217" i="20"/>
  <c r="O217" i="20" s="1"/>
  <c r="F221" i="20"/>
  <c r="O221" i="20" s="1"/>
  <c r="F225" i="20"/>
  <c r="O225" i="20" s="1"/>
  <c r="F229" i="20"/>
  <c r="O229" i="20" s="1"/>
  <c r="F233" i="20"/>
  <c r="O233" i="20" s="1"/>
  <c r="F237" i="20"/>
  <c r="O237" i="20" s="1"/>
  <c r="F241" i="20"/>
  <c r="O241" i="20" s="1"/>
  <c r="F245" i="20"/>
  <c r="O245" i="20" s="1"/>
  <c r="F249" i="20"/>
  <c r="O249" i="20" s="1"/>
  <c r="F253" i="20"/>
  <c r="O253" i="20" s="1"/>
  <c r="F257" i="20"/>
  <c r="O257" i="20" s="1"/>
  <c r="F261" i="20"/>
  <c r="O261" i="20"/>
  <c r="F265" i="20"/>
  <c r="O265" i="20" s="1"/>
  <c r="F269" i="20"/>
  <c r="O269" i="20" s="1"/>
  <c r="F273" i="20"/>
  <c r="O273" i="20" s="1"/>
  <c r="F277" i="20"/>
  <c r="O277" i="20" s="1"/>
  <c r="F289" i="20"/>
  <c r="O289" i="20" s="1"/>
  <c r="F394" i="20"/>
  <c r="O394" i="20" s="1"/>
  <c r="F407" i="20"/>
  <c r="O407" i="20" s="1"/>
  <c r="F419" i="20"/>
  <c r="O419" i="20" s="1"/>
  <c r="F21" i="20"/>
  <c r="F276" i="20"/>
  <c r="O276" i="20" s="1"/>
  <c r="F280" i="20"/>
  <c r="O280" i="20" s="1"/>
  <c r="F284" i="20"/>
  <c r="O284" i="20" s="1"/>
  <c r="F288" i="20"/>
  <c r="O288" i="20" s="1"/>
  <c r="F292" i="20"/>
  <c r="O292" i="20" s="1"/>
  <c r="F296" i="20"/>
  <c r="O296" i="20" s="1"/>
  <c r="F393" i="20"/>
  <c r="O393" i="20"/>
  <c r="F402" i="20"/>
  <c r="O402" i="20" s="1"/>
  <c r="F406" i="20"/>
  <c r="O406" i="20" s="1"/>
  <c r="F410" i="20"/>
  <c r="O410" i="20" s="1"/>
  <c r="F414" i="20"/>
  <c r="O414" i="20" s="1"/>
  <c r="F418" i="20"/>
  <c r="O418" i="20" s="1"/>
  <c r="F422" i="20"/>
  <c r="O422" i="20" s="1"/>
  <c r="F426" i="20"/>
  <c r="O426" i="20" s="1"/>
  <c r="F430" i="20"/>
  <c r="O430" i="20" s="1"/>
  <c r="F24" i="20"/>
  <c r="F28" i="20"/>
  <c r="F32" i="20"/>
  <c r="O32" i="20" s="1"/>
  <c r="F36" i="20"/>
  <c r="F40" i="20"/>
  <c r="F44" i="20"/>
  <c r="F48" i="20"/>
  <c r="F52" i="20"/>
  <c r="F56" i="20"/>
  <c r="F60" i="20"/>
  <c r="F64" i="20"/>
  <c r="O64" i="20" s="1"/>
  <c r="F68" i="20"/>
  <c r="F72" i="20"/>
  <c r="F76" i="20"/>
  <c r="F80" i="20"/>
  <c r="O80" i="20" s="1"/>
  <c r="F84" i="20"/>
  <c r="F88" i="20"/>
  <c r="F92" i="20"/>
  <c r="F96" i="20"/>
  <c r="F100" i="20"/>
  <c r="F104" i="20"/>
  <c r="F108" i="20"/>
  <c r="F112" i="20"/>
  <c r="O112" i="20" s="1"/>
  <c r="F206" i="20"/>
  <c r="O206" i="20" s="1"/>
  <c r="F210" i="20"/>
  <c r="O210" i="20"/>
  <c r="F214" i="20"/>
  <c r="O214" i="20" s="1"/>
  <c r="F218" i="20"/>
  <c r="O218" i="20" s="1"/>
  <c r="F222" i="20"/>
  <c r="O222" i="20" s="1"/>
  <c r="F226" i="20"/>
  <c r="O226" i="20" s="1"/>
  <c r="F230" i="20"/>
  <c r="O230" i="20" s="1"/>
  <c r="F234" i="20"/>
  <c r="O234" i="20" s="1"/>
  <c r="F238" i="20"/>
  <c r="O238" i="20" s="1"/>
  <c r="F242" i="20"/>
  <c r="O242" i="20"/>
  <c r="F246" i="20"/>
  <c r="O246" i="20" s="1"/>
  <c r="F250" i="20"/>
  <c r="O250" i="20" s="1"/>
  <c r="F254" i="20"/>
  <c r="O254" i="20" s="1"/>
  <c r="F258" i="20"/>
  <c r="O258" i="20" s="1"/>
  <c r="F262" i="20"/>
  <c r="O262" i="20" s="1"/>
  <c r="F266" i="20"/>
  <c r="O266" i="20" s="1"/>
  <c r="F270" i="20"/>
  <c r="O270" i="20" s="1"/>
  <c r="F274" i="20"/>
  <c r="O274" i="20"/>
  <c r="F281" i="20"/>
  <c r="O281" i="20" s="1"/>
  <c r="F293" i="20"/>
  <c r="O293" i="20" s="1"/>
  <c r="F403" i="20"/>
  <c r="O403" i="20" s="1"/>
  <c r="F415" i="20"/>
  <c r="O415" i="20" s="1"/>
  <c r="F423" i="20"/>
  <c r="O423" i="20" s="1"/>
  <c r="F25" i="20"/>
  <c r="F29" i="20"/>
  <c r="F45" i="20"/>
  <c r="F61" i="20"/>
  <c r="F77" i="20"/>
  <c r="F93" i="20"/>
  <c r="F109" i="20"/>
  <c r="F215" i="20"/>
  <c r="O215" i="20"/>
  <c r="F231" i="20"/>
  <c r="O231" i="20" s="1"/>
  <c r="F247" i="20"/>
  <c r="O247" i="20" s="1"/>
  <c r="F263" i="20"/>
  <c r="O263" i="20" s="1"/>
  <c r="F49" i="20"/>
  <c r="F65" i="20"/>
  <c r="O65" i="20" s="1"/>
  <c r="F81" i="20"/>
  <c r="F97" i="20"/>
  <c r="O97" i="20" s="1"/>
  <c r="F203" i="20"/>
  <c r="O203" i="20"/>
  <c r="F219" i="20"/>
  <c r="O219" i="20" s="1"/>
  <c r="F235" i="20"/>
  <c r="O235" i="20" s="1"/>
  <c r="F251" i="20"/>
  <c r="O251" i="20" s="1"/>
  <c r="F267" i="20"/>
  <c r="O267" i="20" s="1"/>
  <c r="F37" i="20"/>
  <c r="F53" i="20"/>
  <c r="F69" i="20"/>
  <c r="F85" i="20"/>
  <c r="O85" i="20" s="1"/>
  <c r="F101" i="20"/>
  <c r="F207" i="20"/>
  <c r="O207" i="20" s="1"/>
  <c r="F223" i="20"/>
  <c r="O223" i="20" s="1"/>
  <c r="F239" i="20"/>
  <c r="O239" i="20"/>
  <c r="F255" i="20"/>
  <c r="O255" i="20" s="1"/>
  <c r="F271" i="20"/>
  <c r="O271" i="20" s="1"/>
  <c r="F41" i="20"/>
  <c r="F57" i="20"/>
  <c r="O57" i="20" s="1"/>
  <c r="F73" i="20"/>
  <c r="F89" i="20"/>
  <c r="F105" i="20"/>
  <c r="O105" i="20" s="1"/>
  <c r="F211" i="20"/>
  <c r="O211" i="20"/>
  <c r="F227" i="20"/>
  <c r="O227" i="20" s="1"/>
  <c r="F243" i="20"/>
  <c r="O243" i="20" s="1"/>
  <c r="F259" i="20"/>
  <c r="O259" i="20" s="1"/>
  <c r="F275" i="20"/>
  <c r="O275" i="20"/>
  <c r="F299" i="20"/>
  <c r="O299" i="20" s="1"/>
  <c r="F319" i="20"/>
  <c r="O319" i="20" s="1"/>
  <c r="F339" i="20"/>
  <c r="O339" i="20" s="1"/>
  <c r="F379" i="20"/>
  <c r="O379" i="20"/>
  <c r="F302" i="20"/>
  <c r="O302" i="20" s="1"/>
  <c r="F310" i="20"/>
  <c r="O310" i="20" s="1"/>
  <c r="F318" i="20"/>
  <c r="O318" i="20" s="1"/>
  <c r="F326" i="20"/>
  <c r="O326" i="20"/>
  <c r="F334" i="20"/>
  <c r="O334" i="20" s="1"/>
  <c r="F342" i="20"/>
  <c r="O342" i="20" s="1"/>
  <c r="F350" i="20"/>
  <c r="O350" i="20" s="1"/>
  <c r="F358" i="20"/>
  <c r="O358" i="20"/>
  <c r="F366" i="20"/>
  <c r="O366" i="20" s="1"/>
  <c r="F374" i="20"/>
  <c r="O374" i="20" s="1"/>
  <c r="F382" i="20"/>
  <c r="O382" i="20" s="1"/>
  <c r="F311" i="20"/>
  <c r="O311" i="20"/>
  <c r="F323" i="20"/>
  <c r="O323" i="20" s="1"/>
  <c r="F343" i="20"/>
  <c r="O343" i="20" s="1"/>
  <c r="F359" i="20"/>
  <c r="O359" i="20" s="1"/>
  <c r="F390" i="20"/>
  <c r="O390" i="20"/>
  <c r="F301" i="20"/>
  <c r="O301" i="20" s="1"/>
  <c r="F309" i="20"/>
  <c r="O309" i="20" s="1"/>
  <c r="F317" i="20"/>
  <c r="O317" i="20" s="1"/>
  <c r="F325" i="20"/>
  <c r="O325" i="20"/>
  <c r="F333" i="20"/>
  <c r="O333" i="20" s="1"/>
  <c r="F341" i="20"/>
  <c r="O341" i="20" s="1"/>
  <c r="F349" i="20"/>
  <c r="O349" i="20" s="1"/>
  <c r="F357" i="20"/>
  <c r="O357" i="20"/>
  <c r="F365" i="20"/>
  <c r="O365" i="20" s="1"/>
  <c r="F373" i="20"/>
  <c r="O373" i="20" s="1"/>
  <c r="F381" i="20"/>
  <c r="O381" i="20" s="1"/>
  <c r="F399" i="20"/>
  <c r="O399" i="20" s="1"/>
  <c r="F391" i="20"/>
  <c r="O391" i="20" s="1"/>
  <c r="F307" i="20"/>
  <c r="O307" i="20" s="1"/>
  <c r="F347" i="20"/>
  <c r="O347" i="20" s="1"/>
  <c r="F363" i="20"/>
  <c r="O363" i="20" s="1"/>
  <c r="F383" i="20"/>
  <c r="O383" i="20"/>
  <c r="F304" i="20"/>
  <c r="O304" i="20" s="1"/>
  <c r="F312" i="20"/>
  <c r="O312" i="20" s="1"/>
  <c r="F320" i="20"/>
  <c r="O320" i="20" s="1"/>
  <c r="F328" i="20"/>
  <c r="O328" i="20" s="1"/>
  <c r="F336" i="20"/>
  <c r="O336" i="20" s="1"/>
  <c r="F344" i="20"/>
  <c r="O344" i="20" s="1"/>
  <c r="F352" i="20"/>
  <c r="O352" i="20" s="1"/>
  <c r="F360" i="20"/>
  <c r="O360" i="20"/>
  <c r="F368" i="20"/>
  <c r="O368" i="20" s="1"/>
  <c r="F376" i="20"/>
  <c r="O376" i="20" s="1"/>
  <c r="F384" i="20"/>
  <c r="O384" i="20" s="1"/>
  <c r="F389" i="20"/>
  <c r="O389" i="20" s="1"/>
  <c r="F303" i="20"/>
  <c r="O303" i="20" s="1"/>
  <c r="F335" i="20"/>
  <c r="O335" i="20" s="1"/>
  <c r="F371" i="20"/>
  <c r="O371" i="20" s="1"/>
  <c r="F387" i="20"/>
  <c r="O387" i="20"/>
  <c r="F306" i="20"/>
  <c r="O306" i="20" s="1"/>
  <c r="F314" i="20"/>
  <c r="O314" i="20" s="1"/>
  <c r="F322" i="20"/>
  <c r="O322" i="20" s="1"/>
  <c r="F330" i="20"/>
  <c r="O330" i="20" s="1"/>
  <c r="F338" i="20"/>
  <c r="O338" i="20" s="1"/>
  <c r="F346" i="20"/>
  <c r="O346" i="20" s="1"/>
  <c r="F354" i="20"/>
  <c r="O354" i="20" s="1"/>
  <c r="F362" i="20"/>
  <c r="O362" i="20"/>
  <c r="F370" i="20"/>
  <c r="O370" i="20" s="1"/>
  <c r="F378" i="20"/>
  <c r="O378" i="20" s="1"/>
  <c r="F386" i="20"/>
  <c r="O386" i="20" s="1"/>
  <c r="F315" i="20"/>
  <c r="O315" i="20" s="1"/>
  <c r="F327" i="20"/>
  <c r="O327" i="20" s="1"/>
  <c r="F355" i="20"/>
  <c r="O355" i="20" s="1"/>
  <c r="F375" i="20"/>
  <c r="O375" i="20" s="1"/>
  <c r="F305" i="20"/>
  <c r="O305" i="20" s="1"/>
  <c r="F313" i="20"/>
  <c r="O313" i="20" s="1"/>
  <c r="F321" i="20"/>
  <c r="O321" i="20"/>
  <c r="F329" i="20"/>
  <c r="O329" i="20" s="1"/>
  <c r="F337" i="20"/>
  <c r="O337" i="20" s="1"/>
  <c r="F345" i="20"/>
  <c r="O345" i="20" s="1"/>
  <c r="F353" i="20"/>
  <c r="O353" i="20" s="1"/>
  <c r="F361" i="20"/>
  <c r="O361" i="20" s="1"/>
  <c r="F369" i="20"/>
  <c r="O369" i="20" s="1"/>
  <c r="F377" i="20"/>
  <c r="O377" i="20" s="1"/>
  <c r="F385" i="20"/>
  <c r="O385" i="20"/>
  <c r="F398" i="20"/>
  <c r="O398" i="20" s="1"/>
  <c r="F397" i="20"/>
  <c r="O397" i="20" s="1"/>
  <c r="F400" i="20"/>
  <c r="O400" i="20" s="1"/>
  <c r="F367" i="20"/>
  <c r="O367" i="20" s="1"/>
  <c r="F324" i="20"/>
  <c r="O324" i="20" s="1"/>
  <c r="F356" i="20"/>
  <c r="O356" i="20" s="1"/>
  <c r="F388" i="20"/>
  <c r="O388" i="20" s="1"/>
  <c r="F300" i="20"/>
  <c r="O300" i="20"/>
  <c r="F332" i="20"/>
  <c r="O332" i="20" s="1"/>
  <c r="F364" i="20"/>
  <c r="O364" i="20" s="1"/>
  <c r="F351" i="20"/>
  <c r="O351" i="20" s="1"/>
  <c r="F348" i="20"/>
  <c r="O348" i="20" s="1"/>
  <c r="F331" i="20"/>
  <c r="O331" i="20" s="1"/>
  <c r="F308" i="20"/>
  <c r="O308" i="20" s="1"/>
  <c r="F340" i="20"/>
  <c r="O340" i="20" s="1"/>
  <c r="F372" i="20"/>
  <c r="O372" i="20"/>
  <c r="F401" i="20"/>
  <c r="O401" i="20" s="1"/>
  <c r="F316" i="20"/>
  <c r="O316" i="20" s="1"/>
  <c r="F380" i="20"/>
  <c r="O380" i="20" s="1"/>
  <c r="U52" i="25"/>
  <c r="U86" i="25"/>
  <c r="U206" i="25"/>
  <c r="U59" i="25"/>
  <c r="U67" i="25"/>
  <c r="U172" i="25"/>
  <c r="U193" i="25"/>
  <c r="U114" i="25"/>
  <c r="U158" i="25"/>
  <c r="U171" i="25"/>
  <c r="U187" i="25"/>
  <c r="U103" i="25"/>
  <c r="U30" i="25"/>
  <c r="U88" i="25"/>
  <c r="U33" i="25"/>
  <c r="U181" i="25"/>
  <c r="U202" i="25"/>
  <c r="U163" i="25"/>
  <c r="U110" i="25"/>
  <c r="U35" i="25"/>
  <c r="U55" i="25"/>
  <c r="U124" i="25"/>
  <c r="U29" i="25"/>
  <c r="U145" i="25"/>
  <c r="U191" i="25"/>
  <c r="U220" i="25"/>
  <c r="U51" i="25"/>
  <c r="U157" i="25"/>
  <c r="U74" i="25"/>
  <c r="U162" i="25"/>
  <c r="U131" i="25"/>
  <c r="U71" i="25"/>
  <c r="U144" i="25"/>
  <c r="U116" i="25"/>
  <c r="U87" i="25"/>
  <c r="U108" i="25"/>
  <c r="U46" i="25"/>
  <c r="U216" i="25"/>
  <c r="U111" i="25"/>
  <c r="T226" i="25"/>
  <c r="T233" i="25"/>
  <c r="U233" i="25"/>
  <c r="T232" i="25"/>
  <c r="U232" i="25"/>
  <c r="T238" i="25"/>
  <c r="T222" i="25"/>
  <c r="T237" i="25"/>
  <c r="U237" i="25"/>
  <c r="T228" i="25"/>
  <c r="U228" i="25"/>
  <c r="T239" i="25"/>
  <c r="T227" i="25"/>
  <c r="U227" i="25"/>
  <c r="T234" i="25"/>
  <c r="T225" i="25"/>
  <c r="U225" i="25"/>
  <c r="T240" i="25"/>
  <c r="T224" i="25"/>
  <c r="U224" i="25"/>
  <c r="T235" i="25"/>
  <c r="U235" i="25"/>
  <c r="T230" i="25"/>
  <c r="T221" i="25"/>
  <c r="U221" i="25"/>
  <c r="T236" i="25"/>
  <c r="E20" i="12"/>
  <c r="F113" i="20"/>
  <c r="F114" i="20"/>
  <c r="F115" i="20"/>
  <c r="F116" i="20"/>
  <c r="O116" i="20" s="1"/>
  <c r="F117" i="20"/>
  <c r="F118" i="20"/>
  <c r="O118" i="20" s="1"/>
  <c r="T118" i="19"/>
  <c r="F119" i="20"/>
  <c r="F120" i="20"/>
  <c r="O120" i="20" s="1"/>
  <c r="T120" i="19"/>
  <c r="F121" i="20"/>
  <c r="F122" i="20"/>
  <c r="O122" i="20" s="1"/>
  <c r="F123" i="20"/>
  <c r="F124" i="20"/>
  <c r="F125" i="20"/>
  <c r="F126" i="20"/>
  <c r="O126" i="20" s="1"/>
  <c r="F127" i="20"/>
  <c r="O127" i="20" s="1"/>
  <c r="F128" i="20"/>
  <c r="T128" i="19"/>
  <c r="F129" i="20"/>
  <c r="F130" i="20"/>
  <c r="O130" i="20" s="1"/>
  <c r="F131" i="20"/>
  <c r="F132" i="20"/>
  <c r="O132" i="20" s="1"/>
  <c r="F133" i="20"/>
  <c r="F134" i="20"/>
  <c r="O134" i="20" s="1"/>
  <c r="F135" i="20"/>
  <c r="O135" i="20" s="1"/>
  <c r="F136" i="20"/>
  <c r="T136" i="19"/>
  <c r="F137" i="20"/>
  <c r="F138" i="20"/>
  <c r="O138" i="20" s="1"/>
  <c r="T138" i="19"/>
  <c r="F139" i="20"/>
  <c r="O139" i="20" s="1"/>
  <c r="F140" i="20"/>
  <c r="F141" i="20"/>
  <c r="F142" i="20"/>
  <c r="T142" i="19"/>
  <c r="F143" i="20"/>
  <c r="F144" i="20"/>
  <c r="O144" i="20" s="1"/>
  <c r="F145" i="20"/>
  <c r="O145" i="20" s="1"/>
  <c r="F146" i="20"/>
  <c r="F147" i="20"/>
  <c r="O147" i="20" s="1"/>
  <c r="F148" i="20"/>
  <c r="F149" i="20"/>
  <c r="O149" i="20" s="1"/>
  <c r="F150" i="20"/>
  <c r="T150" i="19"/>
  <c r="F151" i="20"/>
  <c r="F152" i="20"/>
  <c r="O152" i="20" s="1"/>
  <c r="F153" i="20"/>
  <c r="O153" i="20" s="1"/>
  <c r="F154" i="20"/>
  <c r="F155" i="20"/>
  <c r="F156" i="20"/>
  <c r="F157" i="20"/>
  <c r="O157" i="20" s="1"/>
  <c r="F158" i="20"/>
  <c r="T158" i="19"/>
  <c r="F159" i="20"/>
  <c r="F160" i="20"/>
  <c r="T160" i="19"/>
  <c r="F161" i="20"/>
  <c r="O161" i="20" s="1"/>
  <c r="F162" i="20"/>
  <c r="F163" i="20"/>
  <c r="O163" i="20" s="1"/>
  <c r="F164" i="20"/>
  <c r="F165" i="20"/>
  <c r="O165" i="20" s="1"/>
  <c r="F166" i="20"/>
  <c r="T166" i="19"/>
  <c r="F167" i="20"/>
  <c r="F168" i="20"/>
  <c r="O168" i="20" s="1"/>
  <c r="F169" i="20"/>
  <c r="O169" i="20" s="1"/>
  <c r="F170" i="20"/>
  <c r="T170" i="19"/>
  <c r="F171" i="20"/>
  <c r="F172" i="20"/>
  <c r="F173" i="20"/>
  <c r="O173" i="20" s="1"/>
  <c r="F174" i="20"/>
  <c r="T174" i="19"/>
  <c r="F175" i="20"/>
  <c r="O175" i="20" s="1"/>
  <c r="F176" i="20"/>
  <c r="T176" i="19"/>
  <c r="F177" i="20"/>
  <c r="F178" i="20"/>
  <c r="O178" i="20" s="1"/>
  <c r="F179" i="20"/>
  <c r="F180" i="20"/>
  <c r="O180" i="20" s="1"/>
  <c r="F181" i="20"/>
  <c r="F182" i="20"/>
  <c r="O182" i="20" s="1"/>
  <c r="T182" i="19"/>
  <c r="F183" i="20"/>
  <c r="O183" i="20" s="1"/>
  <c r="F184" i="20"/>
  <c r="T184" i="19"/>
  <c r="F185" i="20"/>
  <c r="F186" i="20"/>
  <c r="O186" i="20" s="1"/>
  <c r="F187" i="20"/>
  <c r="F188" i="20"/>
  <c r="O188" i="20" s="1"/>
  <c r="F189" i="20"/>
  <c r="F190" i="20"/>
  <c r="O190" i="20" s="1"/>
  <c r="T190" i="19"/>
  <c r="F191" i="20"/>
  <c r="O191" i="20" s="1"/>
  <c r="F192" i="20"/>
  <c r="T192" i="19"/>
  <c r="F193" i="20"/>
  <c r="F194" i="20"/>
  <c r="O194" i="20" s="1"/>
  <c r="F195" i="20"/>
  <c r="F196" i="20"/>
  <c r="O196" i="20" s="1"/>
  <c r="F197" i="20"/>
  <c r="F198" i="20"/>
  <c r="O198" i="20" s="1"/>
  <c r="T198" i="19"/>
  <c r="F199" i="20"/>
  <c r="O199" i="20" s="1"/>
  <c r="F200" i="20"/>
  <c r="T200" i="19"/>
  <c r="F201" i="20"/>
  <c r="O201" i="20" s="1"/>
  <c r="F202" i="20"/>
  <c r="O202" i="20" s="1"/>
  <c r="T24" i="19"/>
  <c r="T32" i="19"/>
  <c r="T40" i="19"/>
  <c r="T48" i="19"/>
  <c r="T56" i="19"/>
  <c r="T64" i="19"/>
  <c r="T80" i="19"/>
  <c r="T96" i="19"/>
  <c r="T104" i="19"/>
  <c r="T112" i="19"/>
  <c r="T21" i="19"/>
  <c r="T41" i="19"/>
  <c r="T45" i="19"/>
  <c r="T53" i="19"/>
  <c r="T65" i="19"/>
  <c r="T69" i="19"/>
  <c r="T73" i="19"/>
  <c r="T77" i="19"/>
  <c r="T109" i="19"/>
  <c r="T137" i="19"/>
  <c r="T145" i="19"/>
  <c r="T165" i="19"/>
  <c r="T169" i="19"/>
  <c r="T177" i="19"/>
  <c r="T197" i="19"/>
  <c r="T22" i="19"/>
  <c r="T30" i="19"/>
  <c r="T38" i="19"/>
  <c r="T46" i="19"/>
  <c r="T54" i="19"/>
  <c r="T78" i="19"/>
  <c r="T94" i="19"/>
  <c r="T110" i="19"/>
  <c r="T206" i="19"/>
  <c r="T35" i="19"/>
  <c r="T67" i="19"/>
  <c r="T99" i="19"/>
  <c r="T131" i="19"/>
  <c r="T163" i="19"/>
  <c r="T179" i="19"/>
  <c r="T195" i="19"/>
  <c r="T214" i="19"/>
  <c r="T222" i="19"/>
  <c r="T234" i="19"/>
  <c r="T246" i="19"/>
  <c r="T254" i="19"/>
  <c r="T270" i="19"/>
  <c r="U414" i="19"/>
  <c r="T43" i="19"/>
  <c r="T59" i="19"/>
  <c r="T71" i="19"/>
  <c r="T135" i="19"/>
  <c r="T211" i="19"/>
  <c r="T227" i="19"/>
  <c r="T243" i="19"/>
  <c r="T251" i="19"/>
  <c r="T259" i="19"/>
  <c r="T267" i="19"/>
  <c r="T275" i="19"/>
  <c r="T27" i="19"/>
  <c r="T91" i="19"/>
  <c r="T155" i="19"/>
  <c r="T187" i="19"/>
  <c r="T208" i="19"/>
  <c r="T224" i="19"/>
  <c r="T232" i="19"/>
  <c r="T248" i="19"/>
  <c r="T256" i="19"/>
  <c r="T272" i="19"/>
  <c r="T139" i="19"/>
  <c r="U428" i="19"/>
  <c r="T209" i="19"/>
  <c r="T249" i="19"/>
  <c r="T273" i="19"/>
  <c r="U417" i="19"/>
  <c r="T171" i="19"/>
  <c r="T203" i="19"/>
  <c r="T261" i="19"/>
  <c r="O135" i="24"/>
  <c r="F72" i="28"/>
  <c r="F25" i="28"/>
  <c r="F57" i="28"/>
  <c r="F89" i="28"/>
  <c r="F97" i="28"/>
  <c r="U112" i="19"/>
  <c r="F34" i="28"/>
  <c r="F42" i="28"/>
  <c r="F58" i="28"/>
  <c r="F90" i="28"/>
  <c r="F98" i="28"/>
  <c r="F71" i="28"/>
  <c r="F95" i="28"/>
  <c r="F64" i="28"/>
  <c r="F96" i="28"/>
  <c r="F43" i="28"/>
  <c r="F67" i="28"/>
  <c r="F75" i="28"/>
  <c r="F99" i="28"/>
  <c r="F56" i="28"/>
  <c r="F36" i="28"/>
  <c r="F100" i="28"/>
  <c r="BG139" i="26"/>
  <c r="F31" i="28"/>
  <c r="F40" i="28"/>
  <c r="F61" i="28"/>
  <c r="F30" i="28"/>
  <c r="F86" i="28"/>
  <c r="F94" i="28"/>
  <c r="O34" i="14"/>
  <c r="I34" i="14" s="1"/>
  <c r="P34" i="15" s="1"/>
  <c r="BG70" i="26"/>
  <c r="F22" i="28"/>
  <c r="F38" i="28"/>
  <c r="F46" i="28"/>
  <c r="F54" i="28"/>
  <c r="F62" i="28"/>
  <c r="F70" i="28"/>
  <c r="F78" i="28"/>
  <c r="AF31" i="18"/>
  <c r="F32" i="28"/>
  <c r="F23" i="28"/>
  <c r="F39" i="28"/>
  <c r="F47" i="28"/>
  <c r="F55" i="28"/>
  <c r="F63" i="28"/>
  <c r="F79" i="28"/>
  <c r="F87" i="28"/>
  <c r="AF57" i="18"/>
  <c r="AF70" i="18"/>
  <c r="AF83" i="18"/>
  <c r="F24" i="28"/>
  <c r="F33" i="28"/>
  <c r="F49" i="28"/>
  <c r="F73" i="28"/>
  <c r="F81" i="28"/>
  <c r="F26" i="28"/>
  <c r="F50" i="28"/>
  <c r="F66" i="28"/>
  <c r="F74" i="28"/>
  <c r="F82" i="28"/>
  <c r="O20" i="15"/>
  <c r="AF97" i="18"/>
  <c r="F80" i="28"/>
  <c r="F27" i="28"/>
  <c r="F35" i="28"/>
  <c r="F51" i="28"/>
  <c r="F59" i="28"/>
  <c r="F83" i="28"/>
  <c r="F91" i="28"/>
  <c r="F20" i="28"/>
  <c r="F28" i="28"/>
  <c r="F44" i="28"/>
  <c r="F52" i="28"/>
  <c r="F60" i="28"/>
  <c r="F68" i="28"/>
  <c r="F76" i="28"/>
  <c r="F84" i="28"/>
  <c r="F92" i="28"/>
  <c r="O226" i="14"/>
  <c r="O250" i="14"/>
  <c r="O270" i="23"/>
  <c r="F278" i="23"/>
  <c r="O278" i="23"/>
  <c r="F286" i="23"/>
  <c r="O286" i="23" s="1"/>
  <c r="F294" i="23"/>
  <c r="O294" i="23" s="1"/>
  <c r="F302" i="23"/>
  <c r="O302" i="23" s="1"/>
  <c r="F310" i="23"/>
  <c r="O310" i="23"/>
  <c r="F318" i="23"/>
  <c r="O318" i="23" s="1"/>
  <c r="F326" i="23"/>
  <c r="O326" i="23" s="1"/>
  <c r="F334" i="23"/>
  <c r="O334" i="23" s="1"/>
  <c r="F342" i="23"/>
  <c r="O342" i="23"/>
  <c r="F350" i="23"/>
  <c r="O350" i="23" s="1"/>
  <c r="F358" i="23"/>
  <c r="O358" i="23" s="1"/>
  <c r="F366" i="23"/>
  <c r="O366" i="23" s="1"/>
  <c r="F374" i="23"/>
  <c r="O374" i="23"/>
  <c r="F382" i="23"/>
  <c r="O382" i="23" s="1"/>
  <c r="F390" i="23"/>
  <c r="O390" i="23" s="1"/>
  <c r="F398" i="23"/>
  <c r="O398" i="23" s="1"/>
  <c r="O255" i="23"/>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F281" i="23"/>
  <c r="O281" i="23" s="1"/>
  <c r="F289" i="23"/>
  <c r="O289" i="23" s="1"/>
  <c r="F297" i="23"/>
  <c r="O297" i="23" s="1"/>
  <c r="F305" i="23"/>
  <c r="O305" i="23"/>
  <c r="F313" i="23"/>
  <c r="O313" i="23" s="1"/>
  <c r="F321" i="23"/>
  <c r="O321" i="23" s="1"/>
  <c r="F329" i="23"/>
  <c r="O329" i="23" s="1"/>
  <c r="F337" i="23"/>
  <c r="O337" i="23"/>
  <c r="F345" i="23"/>
  <c r="O345" i="23" s="1"/>
  <c r="F353" i="23"/>
  <c r="O353" i="23" s="1"/>
  <c r="F361" i="23"/>
  <c r="O361" i="23" s="1"/>
  <c r="F369" i="23"/>
  <c r="O369" i="23"/>
  <c r="F377" i="23"/>
  <c r="O377" i="23" s="1"/>
  <c r="F385" i="23"/>
  <c r="O385" i="23" s="1"/>
  <c r="F393" i="23"/>
  <c r="O393" i="23" s="1"/>
  <c r="O258" i="23"/>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O259" i="23"/>
  <c r="F283" i="23"/>
  <c r="O283" i="23"/>
  <c r="F291" i="23"/>
  <c r="O291" i="23" s="1"/>
  <c r="F299" i="23"/>
  <c r="O299" i="23" s="1"/>
  <c r="F307" i="23"/>
  <c r="O307" i="23" s="1"/>
  <c r="F315" i="23"/>
  <c r="O315" i="23"/>
  <c r="F323" i="23"/>
  <c r="O323" i="23" s="1"/>
  <c r="F331" i="23"/>
  <c r="O331" i="23" s="1"/>
  <c r="F339" i="23"/>
  <c r="O339" i="23" s="1"/>
  <c r="F347" i="23"/>
  <c r="O347" i="23"/>
  <c r="F355" i="23"/>
  <c r="O355" i="23" s="1"/>
  <c r="F363" i="23"/>
  <c r="O363" i="23" s="1"/>
  <c r="F371" i="23"/>
  <c r="O371" i="23" s="1"/>
  <c r="F379" i="23"/>
  <c r="O379" i="23"/>
  <c r="F387" i="23"/>
  <c r="O387" i="23" s="1"/>
  <c r="F395" i="23"/>
  <c r="O395" i="23" s="1"/>
  <c r="O260" i="23"/>
  <c r="F276" i="23"/>
  <c r="O276" i="23"/>
  <c r="F284" i="23"/>
  <c r="O284" i="23" s="1"/>
  <c r="F292" i="23"/>
  <c r="O292" i="23"/>
  <c r="F300" i="23"/>
  <c r="O300" i="23" s="1"/>
  <c r="F308" i="23"/>
  <c r="O308" i="23"/>
  <c r="F316" i="23"/>
  <c r="O316" i="23" s="1"/>
  <c r="F324" i="23"/>
  <c r="O324" i="23"/>
  <c r="F332" i="23"/>
  <c r="O332" i="23" s="1"/>
  <c r="F340" i="23"/>
  <c r="O340" i="23"/>
  <c r="F348" i="23"/>
  <c r="O348" i="23" s="1"/>
  <c r="F356" i="23"/>
  <c r="O356" i="23"/>
  <c r="F364" i="23"/>
  <c r="O364" i="23" s="1"/>
  <c r="F372" i="23"/>
  <c r="O372" i="23"/>
  <c r="F380" i="23"/>
  <c r="O380" i="23" s="1"/>
  <c r="F388" i="23"/>
  <c r="O388" i="23"/>
  <c r="F396" i="23"/>
  <c r="O396" i="23" s="1"/>
  <c r="F293" i="23"/>
  <c r="O293" i="23"/>
  <c r="F357" i="23"/>
  <c r="O357" i="23" s="1"/>
  <c r="F301" i="23"/>
  <c r="O301" i="23"/>
  <c r="F365" i="23"/>
  <c r="O365" i="23" s="1"/>
  <c r="F333" i="23"/>
  <c r="O333" i="23"/>
  <c r="F309" i="23"/>
  <c r="O309" i="23" s="1"/>
  <c r="F373" i="23"/>
  <c r="O373" i="23"/>
  <c r="F389" i="23"/>
  <c r="O389" i="23" s="1"/>
  <c r="F397" i="23"/>
  <c r="O397" i="23"/>
  <c r="F317" i="23"/>
  <c r="O317" i="23" s="1"/>
  <c r="F381" i="23"/>
  <c r="O381" i="23"/>
  <c r="F325" i="23"/>
  <c r="O325" i="23" s="1"/>
  <c r="F277" i="23"/>
  <c r="O277" i="23"/>
  <c r="F341" i="23"/>
  <c r="O341" i="23" s="1"/>
  <c r="F285" i="23"/>
  <c r="O285" i="23"/>
  <c r="F349" i="23"/>
  <c r="O349" i="23" s="1"/>
  <c r="BH64" i="26"/>
  <c r="F48" i="28"/>
  <c r="F88" i="28"/>
  <c r="F41" i="28"/>
  <c r="F65" i="28"/>
  <c r="F21" i="28"/>
  <c r="F29" i="28"/>
  <c r="F37" i="28"/>
  <c r="F45" i="28"/>
  <c r="F53" i="28"/>
  <c r="F69" i="28"/>
  <c r="F77" i="28"/>
  <c r="F85" i="28"/>
  <c r="F93" i="28"/>
  <c r="AX142" i="26"/>
  <c r="AF92" i="26"/>
  <c r="AG92" i="26"/>
  <c r="BH109" i="26"/>
  <c r="BG117" i="26"/>
  <c r="BG81" i="26"/>
  <c r="AX73" i="26"/>
  <c r="BG85" i="26"/>
  <c r="AX97" i="26"/>
  <c r="BA54" i="26"/>
  <c r="BH35" i="26"/>
  <c r="AX75" i="26"/>
  <c r="AX60" i="26"/>
  <c r="BE44" i="26"/>
  <c r="BH59" i="26"/>
  <c r="AF118" i="26"/>
  <c r="AG118" i="26"/>
  <c r="AX124" i="26"/>
  <c r="AX94" i="26"/>
  <c r="AX102" i="26"/>
  <c r="AX125" i="26"/>
  <c r="BA46" i="26"/>
  <c r="BG143" i="26"/>
  <c r="BH51" i="26"/>
  <c r="BH53" i="26"/>
  <c r="AX86" i="26"/>
  <c r="BH86" i="26"/>
  <c r="BI86" i="26"/>
  <c r="BG58" i="26"/>
  <c r="BH95" i="26"/>
  <c r="BH71" i="26"/>
  <c r="AX82" i="26"/>
  <c r="AX98" i="26"/>
  <c r="BG82" i="26"/>
  <c r="BI82" i="26"/>
  <c r="BH78" i="26"/>
  <c r="AX54" i="26"/>
  <c r="AX43" i="26"/>
  <c r="BG106" i="26"/>
  <c r="BH49" i="26"/>
  <c r="BH31" i="26"/>
  <c r="BH123" i="26"/>
  <c r="BG111" i="26"/>
  <c r="BA141" i="26"/>
  <c r="AX123" i="26"/>
  <c r="AX121" i="26"/>
  <c r="BG93" i="26"/>
  <c r="BG83" i="26"/>
  <c r="BG77" i="26"/>
  <c r="BH55" i="26"/>
  <c r="BH41" i="26"/>
  <c r="BA110" i="26"/>
  <c r="AX96" i="26"/>
  <c r="AX89" i="26"/>
  <c r="BH76" i="26"/>
  <c r="AX77" i="26"/>
  <c r="AF48" i="26"/>
  <c r="AG48" i="26"/>
  <c r="AX76" i="26"/>
  <c r="AX63" i="26"/>
  <c r="AX57" i="26"/>
  <c r="AX45" i="26"/>
  <c r="AX38" i="26"/>
  <c r="BE64" i="26"/>
  <c r="BA48" i="26"/>
  <c r="AX44" i="26"/>
  <c r="BH22" i="26"/>
  <c r="AX39" i="26"/>
  <c r="BG30" i="26"/>
  <c r="BG26" i="26"/>
  <c r="AX27" i="26"/>
  <c r="AX23" i="26"/>
  <c r="AF135" i="26"/>
  <c r="AG135" i="26"/>
  <c r="AF147" i="26"/>
  <c r="AG147" i="26"/>
  <c r="BG127" i="26"/>
  <c r="AX127" i="26"/>
  <c r="BE118" i="26"/>
  <c r="AX111" i="26"/>
  <c r="BH87" i="26"/>
  <c r="AF102" i="26"/>
  <c r="AG102" i="26"/>
  <c r="AX83" i="26"/>
  <c r="BH50" i="26"/>
  <c r="AX70" i="26"/>
  <c r="AX62" i="26"/>
  <c r="AX61" i="26"/>
  <c r="AX30" i="26"/>
  <c r="BE48" i="26"/>
  <c r="AX47" i="26"/>
  <c r="BE62" i="26"/>
  <c r="BE58" i="26"/>
  <c r="AX50" i="26"/>
  <c r="AX42" i="26"/>
  <c r="AX22" i="26"/>
  <c r="AK112" i="26"/>
  <c r="AL112" i="26"/>
  <c r="AX56" i="26"/>
  <c r="BH104" i="26"/>
  <c r="BE100" i="26"/>
  <c r="BF110" i="26"/>
  <c r="BR110" i="26"/>
  <c r="AX104" i="26"/>
  <c r="BH40" i="26"/>
  <c r="BG115" i="26"/>
  <c r="AF137" i="26"/>
  <c r="AG137" i="26"/>
  <c r="BF141" i="26"/>
  <c r="BR141" i="26"/>
  <c r="AF110" i="26"/>
  <c r="AG110" i="26"/>
  <c r="BH84" i="26"/>
  <c r="BG74" i="26"/>
  <c r="BI74" i="26"/>
  <c r="AX74" i="26"/>
  <c r="AX79" i="26"/>
  <c r="BE50" i="26"/>
  <c r="BA42" i="26"/>
  <c r="BG84" i="26"/>
  <c r="BG52" i="26"/>
  <c r="BE40" i="26"/>
  <c r="BF114" i="26"/>
  <c r="BR114" i="26"/>
  <c r="BH90" i="26"/>
  <c r="BH79" i="26"/>
  <c r="BH63" i="26"/>
  <c r="BG47" i="26"/>
  <c r="AX88" i="26"/>
  <c r="BG46" i="26"/>
  <c r="BA56" i="26"/>
  <c r="BG145" i="26"/>
  <c r="AF150" i="26"/>
  <c r="AG150" i="26"/>
  <c r="AX145" i="26"/>
  <c r="BE133" i="26"/>
  <c r="AX116" i="26"/>
  <c r="BG100" i="26"/>
  <c r="BH88" i="26"/>
  <c r="BA100" i="26"/>
  <c r="AF64" i="26"/>
  <c r="AG64" i="26"/>
  <c r="AX52" i="26"/>
  <c r="BE60" i="26"/>
  <c r="BE56" i="26"/>
  <c r="BA133" i="26"/>
  <c r="AK114" i="26"/>
  <c r="AT114" i="26"/>
  <c r="BF112" i="26"/>
  <c r="BR112" i="26"/>
  <c r="AF88" i="26"/>
  <c r="AG88" i="26"/>
  <c r="AX100" i="26"/>
  <c r="AX84" i="26"/>
  <c r="BF88" i="26"/>
  <c r="BR88" i="26"/>
  <c r="BA40" i="26"/>
  <c r="BE92" i="26"/>
  <c r="BH80" i="26"/>
  <c r="BE52" i="26"/>
  <c r="BF106" i="26"/>
  <c r="BF90" i="26"/>
  <c r="AX139" i="26"/>
  <c r="BA135" i="26"/>
  <c r="BA108" i="26"/>
  <c r="BE108" i="26"/>
  <c r="AF60" i="26"/>
  <c r="BA52" i="26"/>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BR94" i="26"/>
  <c r="BA104" i="26"/>
  <c r="BA96" i="26"/>
  <c r="BA88" i="26"/>
  <c r="BF145" i="26"/>
  <c r="AX141" i="26"/>
  <c r="BA137" i="26"/>
  <c r="AX133" i="26"/>
  <c r="AX143" i="26"/>
  <c r="AX107" i="26"/>
  <c r="AX99" i="26"/>
  <c r="AX91" i="26"/>
  <c r="E20" i="17"/>
  <c r="J20" i="17" s="1"/>
  <c r="U261" i="19"/>
  <c r="U212" i="19"/>
  <c r="U206" i="19"/>
  <c r="U222" i="19"/>
  <c r="U238" i="19"/>
  <c r="U254" i="19"/>
  <c r="U270" i="19"/>
  <c r="U232" i="19"/>
  <c r="U231" i="19"/>
  <c r="U251" i="19"/>
  <c r="U267" i="19"/>
  <c r="U256" i="19"/>
  <c r="AE16" i="9"/>
  <c r="AE14" i="9"/>
  <c r="AD16" i="9"/>
  <c r="I23" i="9"/>
  <c r="O23" i="10" s="1"/>
  <c r="W16" i="9"/>
  <c r="Z15" i="9"/>
  <c r="I27" i="9"/>
  <c r="I43" i="9"/>
  <c r="P43" i="11" s="1"/>
  <c r="I51" i="9"/>
  <c r="I55" i="9"/>
  <c r="O55" i="10" s="1"/>
  <c r="I79" i="9"/>
  <c r="P79" i="11" s="1"/>
  <c r="G18" i="9"/>
  <c r="X15" i="9"/>
  <c r="V16" i="9"/>
  <c r="AD68" i="9"/>
  <c r="I26" i="9"/>
  <c r="I34" i="9"/>
  <c r="I42" i="9"/>
  <c r="I48" i="9"/>
  <c r="I52" i="9"/>
  <c r="I68" i="9"/>
  <c r="I76" i="9"/>
  <c r="I80" i="9"/>
  <c r="AD65" i="9"/>
  <c r="AD72" i="9"/>
  <c r="Y15" i="9"/>
  <c r="X16" i="9"/>
  <c r="V15" i="9"/>
  <c r="V14" i="9" s="1"/>
  <c r="R16" i="9"/>
  <c r="Y16" i="9"/>
  <c r="AB16" i="9"/>
  <c r="T15" i="9"/>
  <c r="AC15" i="9"/>
  <c r="AC14" i="9" s="1"/>
  <c r="AA16" i="9"/>
  <c r="AA14" i="9"/>
  <c r="W15" i="9"/>
  <c r="Z16" i="9"/>
  <c r="AD76" i="9"/>
  <c r="I25" i="9"/>
  <c r="I49" i="9"/>
  <c r="I57" i="9"/>
  <c r="I67" i="9"/>
  <c r="I81" i="9"/>
  <c r="P21" i="24"/>
  <c r="I21" i="24" s="1"/>
  <c r="O21" i="25" s="1"/>
  <c r="O66" i="24"/>
  <c r="O169" i="24"/>
  <c r="O101" i="24"/>
  <c r="O154" i="24"/>
  <c r="P69" i="24"/>
  <c r="P164" i="24"/>
  <c r="P49" i="24"/>
  <c r="P37" i="24"/>
  <c r="Z16" i="24"/>
  <c r="O82" i="24"/>
  <c r="P61" i="24"/>
  <c r="G18" i="24"/>
  <c r="O193" i="24"/>
  <c r="P65" i="24"/>
  <c r="AF16" i="24"/>
  <c r="P29" i="24"/>
  <c r="O64" i="24"/>
  <c r="O48" i="24"/>
  <c r="O32" i="24"/>
  <c r="O26" i="24"/>
  <c r="O29" i="24"/>
  <c r="P182" i="24"/>
  <c r="O182" i="24"/>
  <c r="P124" i="24"/>
  <c r="I124" i="24" s="1"/>
  <c r="O124" i="25" s="1"/>
  <c r="P80" i="24"/>
  <c r="P42" i="24"/>
  <c r="O23" i="24"/>
  <c r="O67" i="24"/>
  <c r="O35" i="24"/>
  <c r="O30" i="24"/>
  <c r="O170" i="24"/>
  <c r="O95" i="24"/>
  <c r="P38" i="24"/>
  <c r="O197" i="24"/>
  <c r="O158" i="24"/>
  <c r="O76" i="24"/>
  <c r="O167" i="24"/>
  <c r="O140" i="24"/>
  <c r="O204" i="24"/>
  <c r="O145" i="24"/>
  <c r="O143" i="24"/>
  <c r="O118" i="24"/>
  <c r="I118" i="24" s="1"/>
  <c r="O118" i="25" s="1"/>
  <c r="O109" i="24"/>
  <c r="I109" i="24" s="1"/>
  <c r="O109" i="25" s="1"/>
  <c r="O79" i="24"/>
  <c r="O215" i="24"/>
  <c r="O207" i="24"/>
  <c r="O187" i="24"/>
  <c r="O179" i="24"/>
  <c r="O171" i="24"/>
  <c r="O163" i="24"/>
  <c r="O156" i="24"/>
  <c r="O144" i="24"/>
  <c r="O131" i="24"/>
  <c r="O110" i="24"/>
  <c r="O97" i="24"/>
  <c r="I97" i="24" s="1"/>
  <c r="O97" i="25" s="1"/>
  <c r="O87" i="24"/>
  <c r="I87" i="24" s="1"/>
  <c r="O87" i="25" s="1"/>
  <c r="O216" i="24"/>
  <c r="O208" i="24"/>
  <c r="O196" i="24"/>
  <c r="O172" i="24"/>
  <c r="O60" i="24"/>
  <c r="O44" i="24"/>
  <c r="I44" i="24" s="1"/>
  <c r="O44" i="25" s="1"/>
  <c r="O28" i="24"/>
  <c r="O69" i="24"/>
  <c r="P214" i="24"/>
  <c r="O214" i="24"/>
  <c r="O166" i="24"/>
  <c r="I166" i="24" s="1"/>
  <c r="O166" i="25" s="1"/>
  <c r="O119" i="24"/>
  <c r="O111" i="24"/>
  <c r="P26" i="24"/>
  <c r="P98" i="24"/>
  <c r="O98" i="24"/>
  <c r="P73" i="24"/>
  <c r="O73" i="24"/>
  <c r="P41" i="24"/>
  <c r="O57" i="24"/>
  <c r="P186" i="24"/>
  <c r="O186" i="24"/>
  <c r="O152" i="24"/>
  <c r="O70" i="24"/>
  <c r="I70" i="24" s="1"/>
  <c r="O70" i="25" s="1"/>
  <c r="O38" i="24"/>
  <c r="O217" i="24"/>
  <c r="O173" i="24"/>
  <c r="O133" i="24"/>
  <c r="O105" i="24"/>
  <c r="P85" i="24"/>
  <c r="O85" i="24"/>
  <c r="O51" i="24"/>
  <c r="O46" i="24"/>
  <c r="O199" i="24"/>
  <c r="O183" i="24"/>
  <c r="P136" i="24"/>
  <c r="O136" i="24"/>
  <c r="O54" i="24"/>
  <c r="O192" i="24"/>
  <c r="O176" i="24"/>
  <c r="O168" i="24"/>
  <c r="O127" i="24"/>
  <c r="O121" i="24"/>
  <c r="O106" i="24"/>
  <c r="O91" i="24"/>
  <c r="O134" i="24"/>
  <c r="I134" i="24" s="1"/>
  <c r="O134" i="25" s="1"/>
  <c r="O94" i="24"/>
  <c r="O90" i="24"/>
  <c r="I90" i="24" s="1"/>
  <c r="O90" i="25" s="1"/>
  <c r="O56" i="24"/>
  <c r="O40" i="24"/>
  <c r="O24" i="24"/>
  <c r="O58" i="24"/>
  <c r="O61" i="24"/>
  <c r="P190" i="24"/>
  <c r="O190" i="24"/>
  <c r="P174" i="24"/>
  <c r="O174" i="24"/>
  <c r="P151" i="24"/>
  <c r="O151" i="24"/>
  <c r="P132" i="24"/>
  <c r="O132" i="24"/>
  <c r="P99" i="24"/>
  <c r="O99" i="24"/>
  <c r="P66" i="24"/>
  <c r="O63" i="24"/>
  <c r="I63" i="24" s="1"/>
  <c r="O63" i="25" s="1"/>
  <c r="O55" i="24"/>
  <c r="O31" i="24"/>
  <c r="O65" i="24"/>
  <c r="O120" i="24"/>
  <c r="P115" i="24"/>
  <c r="O115" i="24"/>
  <c r="P30" i="24"/>
  <c r="P206" i="24"/>
  <c r="O206" i="24"/>
  <c r="O178" i="24"/>
  <c r="I178" i="24" s="1"/>
  <c r="O178" i="25" s="1"/>
  <c r="P162" i="24"/>
  <c r="O162" i="24"/>
  <c r="O125" i="24"/>
  <c r="O100" i="24"/>
  <c r="O43" i="24"/>
  <c r="P202" i="24"/>
  <c r="O202" i="24"/>
  <c r="O189" i="24"/>
  <c r="O165" i="24"/>
  <c r="O102" i="24"/>
  <c r="P57" i="24"/>
  <c r="O49" i="24"/>
  <c r="O25" i="24"/>
  <c r="O175" i="24"/>
  <c r="O160" i="24"/>
  <c r="O108" i="24"/>
  <c r="O59" i="24"/>
  <c r="I59" i="24" s="1"/>
  <c r="O59" i="25" s="1"/>
  <c r="O212" i="24"/>
  <c r="O147" i="24"/>
  <c r="O137" i="24"/>
  <c r="O123" i="24"/>
  <c r="O113" i="24"/>
  <c r="I113" i="24" s="1"/>
  <c r="O113" i="25" s="1"/>
  <c r="O104" i="24"/>
  <c r="O75" i="24"/>
  <c r="I75" i="24" s="1"/>
  <c r="O75" i="25" s="1"/>
  <c r="O219" i="24"/>
  <c r="O213" i="24"/>
  <c r="O185" i="24"/>
  <c r="O177" i="24"/>
  <c r="O141" i="24"/>
  <c r="O126" i="24"/>
  <c r="O116" i="24"/>
  <c r="O220" i="24"/>
  <c r="O211" i="24"/>
  <c r="O203" i="24"/>
  <c r="O157" i="24"/>
  <c r="O68" i="24"/>
  <c r="O52" i="24"/>
  <c r="I52" i="24" s="1"/>
  <c r="O52" i="25" s="1"/>
  <c r="O36" i="24"/>
  <c r="O20" i="24"/>
  <c r="O37" i="24"/>
  <c r="P218" i="24"/>
  <c r="O218" i="24"/>
  <c r="O50" i="24"/>
  <c r="O198" i="24"/>
  <c r="I198" i="24" s="1"/>
  <c r="O198" i="25" s="1"/>
  <c r="P159" i="24"/>
  <c r="O159" i="24"/>
  <c r="P139" i="24"/>
  <c r="O139" i="24"/>
  <c r="P58" i="24"/>
  <c r="P50" i="24"/>
  <c r="O47" i="24"/>
  <c r="I47" i="24" s="1"/>
  <c r="O47" i="25" s="1"/>
  <c r="O39" i="24"/>
  <c r="I39" i="24" s="1"/>
  <c r="O39" i="25" s="1"/>
  <c r="P34" i="24"/>
  <c r="O150" i="24"/>
  <c r="O146" i="24"/>
  <c r="P142" i="24"/>
  <c r="I142" i="24" s="1"/>
  <c r="O142" i="25" s="1"/>
  <c r="O142" i="24"/>
  <c r="O93" i="24"/>
  <c r="I93" i="24" s="1"/>
  <c r="O93" i="25" s="1"/>
  <c r="O62" i="24"/>
  <c r="P210" i="24"/>
  <c r="P194" i="24"/>
  <c r="O194" i="24"/>
  <c r="P148" i="24"/>
  <c r="O41" i="24"/>
  <c r="O181" i="24"/>
  <c r="P25" i="24"/>
  <c r="O191" i="24"/>
  <c r="O112" i="24"/>
  <c r="O27" i="24"/>
  <c r="O22" i="24"/>
  <c r="O200" i="24"/>
  <c r="O130" i="24"/>
  <c r="O103" i="24"/>
  <c r="O88" i="24"/>
  <c r="O153" i="24"/>
  <c r="O188" i="24"/>
  <c r="O164" i="24"/>
  <c r="O129" i="24"/>
  <c r="O114" i="24"/>
  <c r="O71" i="24"/>
  <c r="S15" i="16"/>
  <c r="R15" i="16"/>
  <c r="P24" i="16"/>
  <c r="K4" i="16"/>
  <c r="P20" i="16"/>
  <c r="P22" i="16"/>
  <c r="P26" i="16"/>
  <c r="G18" i="16"/>
  <c r="C20" i="17"/>
  <c r="B10" i="17"/>
  <c r="J114" i="18"/>
  <c r="C114" i="19" s="1"/>
  <c r="J127" i="18"/>
  <c r="C127" i="19" s="1"/>
  <c r="J140" i="18"/>
  <c r="C140" i="19" s="1"/>
  <c r="J152" i="18"/>
  <c r="J180" i="18"/>
  <c r="C180" i="19" s="1"/>
  <c r="D137" i="18"/>
  <c r="D176" i="18"/>
  <c r="D150" i="18"/>
  <c r="D124" i="18"/>
  <c r="D190" i="18"/>
  <c r="D44" i="18"/>
  <c r="N47" i="18"/>
  <c r="D163" i="18"/>
  <c r="N21" i="18"/>
  <c r="N34" i="18"/>
  <c r="N59" i="18"/>
  <c r="N87" i="18"/>
  <c r="D103" i="18"/>
  <c r="D25" i="18"/>
  <c r="D50" i="18"/>
  <c r="D76" i="18"/>
  <c r="D118" i="18"/>
  <c r="D143" i="18"/>
  <c r="D169" i="18"/>
  <c r="D63" i="18"/>
  <c r="D90" i="18"/>
  <c r="D156" i="18"/>
  <c r="D183" i="18"/>
  <c r="D28" i="18"/>
  <c r="D40" i="18"/>
  <c r="D66" i="18"/>
  <c r="D79" i="18"/>
  <c r="D107" i="18"/>
  <c r="D121" i="18"/>
  <c r="D133" i="18"/>
  <c r="D159" i="18"/>
  <c r="D172" i="18"/>
  <c r="D195" i="18"/>
  <c r="E200" i="18"/>
  <c r="D201" i="18"/>
  <c r="D21" i="18"/>
  <c r="J21" i="19"/>
  <c r="U21" i="19" s="1"/>
  <c r="D34" i="18"/>
  <c r="D47" i="18"/>
  <c r="D59" i="18"/>
  <c r="D87" i="18"/>
  <c r="D114" i="18"/>
  <c r="D127" i="18"/>
  <c r="D140" i="18"/>
  <c r="D152" i="18"/>
  <c r="D180" i="18"/>
  <c r="E196" i="18"/>
  <c r="E201" i="18"/>
  <c r="P201" i="18" s="1"/>
  <c r="D20" i="18"/>
  <c r="E21" i="18"/>
  <c r="P21" i="18" s="1"/>
  <c r="D24" i="18"/>
  <c r="J24" i="19"/>
  <c r="U24" i="19" s="1"/>
  <c r="E25" i="18"/>
  <c r="D27" i="18"/>
  <c r="E28" i="18"/>
  <c r="D30" i="18"/>
  <c r="J30" i="19"/>
  <c r="U30" i="19" s="1"/>
  <c r="E31" i="18"/>
  <c r="P31" i="18" s="1"/>
  <c r="E34" i="18"/>
  <c r="P34" i="18" s="1"/>
  <c r="D37" i="18"/>
  <c r="E40" i="18"/>
  <c r="P40" i="18" s="1"/>
  <c r="D43" i="18"/>
  <c r="E44" i="18"/>
  <c r="P44" i="18" s="1"/>
  <c r="D46" i="18"/>
  <c r="E47" i="18"/>
  <c r="P47" i="18" s="1"/>
  <c r="D49" i="18"/>
  <c r="E50" i="18"/>
  <c r="P50" i="18" s="1"/>
  <c r="D53" i="18"/>
  <c r="D56" i="18"/>
  <c r="J56" i="19"/>
  <c r="U56" i="19" s="1"/>
  <c r="E57" i="18"/>
  <c r="P57" i="18" s="1"/>
  <c r="D58" i="18"/>
  <c r="E59" i="18"/>
  <c r="P59" i="18" s="1"/>
  <c r="D62" i="18"/>
  <c r="J62" i="19"/>
  <c r="U62" i="19" s="1"/>
  <c r="E63" i="18"/>
  <c r="P63" i="18" s="1"/>
  <c r="D65" i="18"/>
  <c r="J65" i="19"/>
  <c r="U65" i="19" s="1"/>
  <c r="E66" i="18"/>
  <c r="P66" i="18" s="1"/>
  <c r="D69" i="18"/>
  <c r="J69" i="19"/>
  <c r="U69" i="19" s="1"/>
  <c r="E70" i="18"/>
  <c r="P70" i="18" s="1"/>
  <c r="D73" i="18"/>
  <c r="J73" i="19"/>
  <c r="U73" i="19" s="1"/>
  <c r="E76" i="18"/>
  <c r="P76" i="18" s="1"/>
  <c r="D78" i="18"/>
  <c r="J78" i="19"/>
  <c r="U78" i="19" s="1"/>
  <c r="E79" i="18"/>
  <c r="P79" i="18" s="1"/>
  <c r="D82" i="18"/>
  <c r="E83" i="18"/>
  <c r="P83" i="18" s="1"/>
  <c r="D86" i="18"/>
  <c r="E87" i="18"/>
  <c r="P87" i="18" s="1"/>
  <c r="E90" i="18"/>
  <c r="P90" i="18" s="1"/>
  <c r="D93" i="18"/>
  <c r="D96" i="18"/>
  <c r="J96" i="19"/>
  <c r="E97" i="18"/>
  <c r="P97" i="18" s="1"/>
  <c r="D101" i="18"/>
  <c r="D102" i="18"/>
  <c r="J102" i="19"/>
  <c r="U102" i="19" s="1"/>
  <c r="E103" i="18"/>
  <c r="P103" i="18" s="1"/>
  <c r="D105" i="18"/>
  <c r="J105" i="19"/>
  <c r="D106" i="18"/>
  <c r="E107" i="18"/>
  <c r="D108" i="18"/>
  <c r="D113" i="18"/>
  <c r="E114" i="18"/>
  <c r="D117" i="18"/>
  <c r="E118" i="18"/>
  <c r="D120" i="18"/>
  <c r="E121" i="18"/>
  <c r="D123" i="18"/>
  <c r="E124" i="18"/>
  <c r="E127" i="18"/>
  <c r="D130" i="18"/>
  <c r="E133" i="18"/>
  <c r="D136" i="18"/>
  <c r="E137" i="18"/>
  <c r="D139" i="18"/>
  <c r="E140" i="18"/>
  <c r="D142" i="18"/>
  <c r="E143" i="18"/>
  <c r="D146" i="18"/>
  <c r="D149" i="18"/>
  <c r="E150" i="18"/>
  <c r="D151" i="18"/>
  <c r="E152" i="18"/>
  <c r="D155" i="18"/>
  <c r="E156" i="18"/>
  <c r="D158" i="18"/>
  <c r="E159" i="18"/>
  <c r="D162" i="18"/>
  <c r="E163" i="18"/>
  <c r="D166" i="18"/>
  <c r="E169" i="18"/>
  <c r="D171" i="18"/>
  <c r="E172" i="18"/>
  <c r="D175" i="18"/>
  <c r="E176" i="18"/>
  <c r="D179" i="18"/>
  <c r="E180" i="18"/>
  <c r="E183" i="18"/>
  <c r="D186" i="18"/>
  <c r="D189" i="18"/>
  <c r="E190" i="18"/>
  <c r="D194" i="18"/>
  <c r="E195" i="18"/>
  <c r="D199" i="18"/>
  <c r="J31" i="18"/>
  <c r="C31" i="19" s="1"/>
  <c r="J44" i="18"/>
  <c r="C44" i="19" s="1"/>
  <c r="J57" i="18"/>
  <c r="C57" i="19" s="1"/>
  <c r="J70" i="18"/>
  <c r="C70" i="19" s="1"/>
  <c r="J83" i="18"/>
  <c r="C83" i="19" s="1"/>
  <c r="J97" i="18"/>
  <c r="J103" i="18"/>
  <c r="C103" i="19" s="1"/>
  <c r="J124" i="18"/>
  <c r="C124" i="19" s="1"/>
  <c r="J137" i="18"/>
  <c r="C137" i="19" s="1"/>
  <c r="J150" i="18"/>
  <c r="C150" i="19" s="1"/>
  <c r="J163" i="18"/>
  <c r="C163" i="19" s="1"/>
  <c r="J176" i="18"/>
  <c r="C176" i="19" s="1"/>
  <c r="J190" i="18"/>
  <c r="C190" i="19" s="1"/>
  <c r="J196" i="18"/>
  <c r="C196" i="19" s="1"/>
  <c r="N31" i="18"/>
  <c r="N44" i="18"/>
  <c r="N57" i="18"/>
  <c r="N70" i="18"/>
  <c r="N83" i="18"/>
  <c r="N97" i="18"/>
  <c r="N103" i="18"/>
  <c r="N118" i="18"/>
  <c r="N143" i="18"/>
  <c r="N169" i="18"/>
  <c r="E20" i="18"/>
  <c r="P20" i="18" s="1"/>
  <c r="E24" i="18"/>
  <c r="P24" i="18" s="1"/>
  <c r="E27" i="18"/>
  <c r="P27" i="18" s="1"/>
  <c r="E30" i="18"/>
  <c r="P30" i="18" s="1"/>
  <c r="E37" i="18"/>
  <c r="P37" i="18" s="1"/>
  <c r="E43" i="18"/>
  <c r="P43" i="18" s="1"/>
  <c r="E46" i="18"/>
  <c r="P46" i="18" s="1"/>
  <c r="E49" i="18"/>
  <c r="P49" i="18" s="1"/>
  <c r="E53" i="18"/>
  <c r="P53" i="18" s="1"/>
  <c r="E56" i="18"/>
  <c r="P56" i="18" s="1"/>
  <c r="E58" i="18"/>
  <c r="P58" i="18" s="1"/>
  <c r="E62" i="18"/>
  <c r="P62" i="18" s="1"/>
  <c r="E65" i="18"/>
  <c r="P65" i="18" s="1"/>
  <c r="E69" i="18"/>
  <c r="P69" i="18" s="1"/>
  <c r="E73" i="18"/>
  <c r="P73" i="18" s="1"/>
  <c r="E78" i="18"/>
  <c r="P78" i="18" s="1"/>
  <c r="E82" i="18"/>
  <c r="P82" i="18" s="1"/>
  <c r="E86" i="18"/>
  <c r="P86" i="18" s="1"/>
  <c r="E93" i="18"/>
  <c r="P93" i="18" s="1"/>
  <c r="E96" i="18"/>
  <c r="P96" i="18" s="1"/>
  <c r="E101" i="18"/>
  <c r="P101" i="18" s="1"/>
  <c r="E102" i="18"/>
  <c r="P102" i="18" s="1"/>
  <c r="E105" i="18"/>
  <c r="P105" i="18" s="1"/>
  <c r="E106" i="18"/>
  <c r="E108" i="18"/>
  <c r="E113" i="18"/>
  <c r="E117" i="18"/>
  <c r="E120" i="18"/>
  <c r="E123" i="18"/>
  <c r="E130" i="18"/>
  <c r="E136" i="18"/>
  <c r="E139" i="18"/>
  <c r="E142" i="18"/>
  <c r="E146" i="18"/>
  <c r="E149" i="18"/>
  <c r="E151" i="18"/>
  <c r="E155" i="18"/>
  <c r="E158" i="18"/>
  <c r="E162" i="18"/>
  <c r="E166" i="18"/>
  <c r="E171" i="18"/>
  <c r="E175" i="18"/>
  <c r="E179" i="18"/>
  <c r="E186" i="18"/>
  <c r="E189" i="18"/>
  <c r="E194" i="18"/>
  <c r="D198" i="18"/>
  <c r="E199" i="18"/>
  <c r="J21" i="18"/>
  <c r="C21" i="19" s="1"/>
  <c r="J34" i="18"/>
  <c r="C34" i="19" s="1"/>
  <c r="J47" i="18"/>
  <c r="C47" i="19" s="1"/>
  <c r="J59" i="18"/>
  <c r="C59" i="19" s="1"/>
  <c r="J87" i="18"/>
  <c r="C87" i="19" s="1"/>
  <c r="N147" i="18"/>
  <c r="N173" i="18"/>
  <c r="E198" i="18"/>
  <c r="J25" i="18"/>
  <c r="C25" i="19" s="1"/>
  <c r="J50" i="18"/>
  <c r="J63" i="18"/>
  <c r="C63" i="19" s="1"/>
  <c r="J76" i="18"/>
  <c r="C76" i="19" s="1"/>
  <c r="J90" i="18"/>
  <c r="C90" i="19" s="1"/>
  <c r="J118" i="18"/>
  <c r="C118" i="19" s="1"/>
  <c r="J143" i="18"/>
  <c r="C143" i="19" s="1"/>
  <c r="J156" i="18"/>
  <c r="C156" i="19" s="1"/>
  <c r="J169" i="18"/>
  <c r="C169" i="19" s="1"/>
  <c r="J183" i="18"/>
  <c r="C183" i="19" s="1"/>
  <c r="N25" i="18"/>
  <c r="N50" i="18"/>
  <c r="N63" i="18"/>
  <c r="N76" i="18"/>
  <c r="N90" i="18"/>
  <c r="N156" i="18"/>
  <c r="N183" i="18"/>
  <c r="J28" i="18"/>
  <c r="C28" i="19" s="1"/>
  <c r="J40" i="18"/>
  <c r="C40" i="19" s="1"/>
  <c r="J66" i="18"/>
  <c r="C66" i="19" s="1"/>
  <c r="J79" i="18"/>
  <c r="C79" i="19" s="1"/>
  <c r="J107" i="18"/>
  <c r="J121" i="18"/>
  <c r="C121" i="19" s="1"/>
  <c r="J133" i="18"/>
  <c r="C133" i="19" s="1"/>
  <c r="J159" i="18"/>
  <c r="C159" i="19" s="1"/>
  <c r="J172" i="18"/>
  <c r="C172" i="19" s="1"/>
  <c r="N28" i="18"/>
  <c r="N40" i="18"/>
  <c r="N66" i="18"/>
  <c r="N79" i="18"/>
  <c r="N134" i="18"/>
  <c r="N160" i="18"/>
  <c r="N187" i="18"/>
  <c r="E151" i="21"/>
  <c r="P151" i="21" s="1"/>
  <c r="E121" i="21"/>
  <c r="P121" i="21" s="1"/>
  <c r="E127" i="21"/>
  <c r="P127" i="21" s="1"/>
  <c r="D136" i="21"/>
  <c r="D142" i="21"/>
  <c r="D104" i="21"/>
  <c r="E77" i="21"/>
  <c r="E25" i="21"/>
  <c r="P25" i="21" s="1"/>
  <c r="E32" i="21"/>
  <c r="P32" i="21" s="1"/>
  <c r="E38" i="21"/>
  <c r="P38" i="21" s="1"/>
  <c r="E51" i="21"/>
  <c r="E57" i="21"/>
  <c r="P57" i="21" s="1"/>
  <c r="E64" i="21"/>
  <c r="E71" i="21"/>
  <c r="P71" i="21" s="1"/>
  <c r="E74" i="21"/>
  <c r="E78" i="21"/>
  <c r="P78" i="21" s="1"/>
  <c r="D82" i="21"/>
  <c r="E89" i="21"/>
  <c r="P89" i="21" s="1"/>
  <c r="D92" i="21"/>
  <c r="E97" i="21"/>
  <c r="D20" i="21"/>
  <c r="E26" i="21"/>
  <c r="P26" i="21" s="1"/>
  <c r="E39" i="21"/>
  <c r="P39" i="21" s="1"/>
  <c r="E42" i="21"/>
  <c r="D45" i="21"/>
  <c r="E52" i="21"/>
  <c r="E54" i="21"/>
  <c r="E61" i="21"/>
  <c r="P61" i="21" s="1"/>
  <c r="E69" i="21"/>
  <c r="D103" i="21"/>
  <c r="J103" i="22"/>
  <c r="D132" i="21"/>
  <c r="E114" i="21"/>
  <c r="E45" i="21"/>
  <c r="D97" i="21"/>
  <c r="D108" i="21"/>
  <c r="E132" i="21"/>
  <c r="P132" i="21" s="1"/>
  <c r="I132" i="21" s="1"/>
  <c r="E154" i="21"/>
  <c r="E108" i="21"/>
  <c r="P108" i="21" s="1"/>
  <c r="D74" i="21"/>
  <c r="D114" i="21"/>
  <c r="E139" i="21"/>
  <c r="P139" i="21" s="1"/>
  <c r="D26" i="21"/>
  <c r="J26" i="22"/>
  <c r="D54" i="21"/>
  <c r="E92" i="21"/>
  <c r="D95" i="21"/>
  <c r="E133" i="21"/>
  <c r="P133" i="21" s="1"/>
  <c r="I133" i="21" s="1"/>
  <c r="E149" i="21"/>
  <c r="P149" i="21" s="1"/>
  <c r="I149" i="21" s="1"/>
  <c r="O107" i="21"/>
  <c r="P105" i="21"/>
  <c r="I105" i="21" s="1"/>
  <c r="D39" i="21"/>
  <c r="J39" i="22"/>
  <c r="D78" i="21"/>
  <c r="D91" i="21"/>
  <c r="D42" i="21"/>
  <c r="J42" i="22"/>
  <c r="D69" i="21"/>
  <c r="J69" i="22"/>
  <c r="D96" i="21"/>
  <c r="D110" i="21"/>
  <c r="J110" i="22"/>
  <c r="E20" i="21"/>
  <c r="D52" i="21"/>
  <c r="D113" i="21"/>
  <c r="D138" i="21"/>
  <c r="J138" i="22"/>
  <c r="E109" i="21"/>
  <c r="P109" i="21" s="1"/>
  <c r="E110" i="21"/>
  <c r="E118" i="21"/>
  <c r="P118" i="21" s="1"/>
  <c r="I118" i="21" s="1"/>
  <c r="E122" i="21"/>
  <c r="P122" i="21" s="1"/>
  <c r="E146" i="21"/>
  <c r="D149" i="21"/>
  <c r="E153" i="21"/>
  <c r="P153" i="21" s="1"/>
  <c r="D154" i="21"/>
  <c r="E91" i="21"/>
  <c r="P91" i="21" s="1"/>
  <c r="E95" i="21"/>
  <c r="E96" i="21"/>
  <c r="P96" i="21" s="1"/>
  <c r="I96" i="21" s="1"/>
  <c r="E103" i="21"/>
  <c r="D109" i="21"/>
  <c r="J115" i="21"/>
  <c r="C115" i="22" s="1"/>
  <c r="J124" i="21"/>
  <c r="C124" i="22" s="1"/>
  <c r="E125" i="21"/>
  <c r="E141" i="21"/>
  <c r="P141" i="21" s="1"/>
  <c r="D156" i="21"/>
  <c r="J156" i="22"/>
  <c r="D157" i="21"/>
  <c r="E65" i="21"/>
  <c r="D90" i="21"/>
  <c r="D101" i="21"/>
  <c r="D111" i="21"/>
  <c r="J111" i="22"/>
  <c r="D117" i="21"/>
  <c r="E126" i="21"/>
  <c r="E130" i="21"/>
  <c r="J135" i="21"/>
  <c r="C135" i="22" s="1"/>
  <c r="E156" i="21"/>
  <c r="E157" i="21"/>
  <c r="D23" i="21"/>
  <c r="D33" i="21"/>
  <c r="E44" i="21"/>
  <c r="D49" i="21"/>
  <c r="D58" i="21"/>
  <c r="J58" i="22"/>
  <c r="D65" i="21"/>
  <c r="D89" i="21"/>
  <c r="D98" i="21"/>
  <c r="E111" i="21"/>
  <c r="E113" i="21"/>
  <c r="E117" i="21"/>
  <c r="D121" i="21"/>
  <c r="E128" i="21"/>
  <c r="P128" i="21" s="1"/>
  <c r="E136" i="21"/>
  <c r="P136" i="21" s="1"/>
  <c r="I136" i="21" s="1"/>
  <c r="E137" i="21"/>
  <c r="E138" i="21"/>
  <c r="P138" i="21" s="1"/>
  <c r="E140" i="21"/>
  <c r="E143" i="21"/>
  <c r="P143" i="21" s="1"/>
  <c r="D145" i="21"/>
  <c r="E147" i="21"/>
  <c r="D151" i="21"/>
  <c r="E23" i="21"/>
  <c r="E33" i="21"/>
  <c r="E49" i="21"/>
  <c r="E58" i="21"/>
  <c r="D61" i="21"/>
  <c r="E82" i="21"/>
  <c r="P82" i="21" s="1"/>
  <c r="E85" i="21"/>
  <c r="E98" i="21"/>
  <c r="P98" i="21" s="1"/>
  <c r="I98" i="21" s="1"/>
  <c r="E104" i="21"/>
  <c r="E116" i="21"/>
  <c r="P116" i="21" s="1"/>
  <c r="I116" i="21" s="1"/>
  <c r="O116" i="22" s="1"/>
  <c r="E120" i="21"/>
  <c r="D127" i="21"/>
  <c r="E142" i="21"/>
  <c r="E144" i="21"/>
  <c r="E145" i="21"/>
  <c r="P145" i="21" s="1"/>
  <c r="J148" i="21"/>
  <c r="C148" i="22" s="1"/>
  <c r="E150" i="21"/>
  <c r="J123" i="21"/>
  <c r="C123" i="22" s="1"/>
  <c r="E129" i="21"/>
  <c r="J131" i="21"/>
  <c r="C131" i="22" s="1"/>
  <c r="E134" i="21"/>
  <c r="E152" i="21"/>
  <c r="E155" i="21"/>
  <c r="N91" i="21"/>
  <c r="O91" i="21"/>
  <c r="N95" i="21"/>
  <c r="O95" i="21"/>
  <c r="N96" i="21"/>
  <c r="J103" i="21"/>
  <c r="P107" i="21"/>
  <c r="P230" i="14"/>
  <c r="P248" i="14"/>
  <c r="P118" i="14"/>
  <c r="E32" i="12"/>
  <c r="P32" i="12" s="1"/>
  <c r="E35" i="12"/>
  <c r="P35" i="12" s="1"/>
  <c r="E44" i="12"/>
  <c r="N48" i="12"/>
  <c r="O48" i="12"/>
  <c r="E57" i="12"/>
  <c r="P57" i="12" s="1"/>
  <c r="N60" i="12"/>
  <c r="O60" i="12"/>
  <c r="E71" i="12"/>
  <c r="P71" i="12" s="1"/>
  <c r="E73" i="12"/>
  <c r="P73" i="12" s="1"/>
  <c r="I73" i="12" s="1"/>
  <c r="E85" i="12"/>
  <c r="P85" i="12" s="1"/>
  <c r="E88" i="12"/>
  <c r="P88" i="12" s="1"/>
  <c r="I88" i="12" s="1"/>
  <c r="N95" i="12"/>
  <c r="O95" i="12"/>
  <c r="D37" i="12"/>
  <c r="D63" i="12"/>
  <c r="D50" i="12"/>
  <c r="D76" i="12"/>
  <c r="D90" i="12"/>
  <c r="N65" i="12"/>
  <c r="O65" i="12"/>
  <c r="D34" i="12"/>
  <c r="D87" i="12"/>
  <c r="D22" i="12"/>
  <c r="D47" i="12"/>
  <c r="D94" i="12"/>
  <c r="D28" i="12"/>
  <c r="D41" i="12"/>
  <c r="D67" i="12"/>
  <c r="D80" i="12"/>
  <c r="D31" i="12"/>
  <c r="D56" i="12"/>
  <c r="D70" i="12"/>
  <c r="D84" i="12"/>
  <c r="E98" i="12"/>
  <c r="P98" i="12" s="1"/>
  <c r="I98" i="12" s="1"/>
  <c r="E25" i="12"/>
  <c r="E29" i="12"/>
  <c r="P29" i="12" s="1"/>
  <c r="E38" i="12"/>
  <c r="P38" i="12" s="1"/>
  <c r="E48" i="12"/>
  <c r="P48" i="12" s="1"/>
  <c r="E51" i="12"/>
  <c r="P51" i="12" s="1"/>
  <c r="E60" i="12"/>
  <c r="E64" i="12"/>
  <c r="P64" i="12" s="1"/>
  <c r="I64" i="12" s="1"/>
  <c r="E68" i="12"/>
  <c r="P68" i="12" s="1"/>
  <c r="I68" i="12" s="1"/>
  <c r="O68" i="13" s="1"/>
  <c r="E77" i="12"/>
  <c r="E81" i="12"/>
  <c r="E91" i="12"/>
  <c r="P91" i="12" s="1"/>
  <c r="E95" i="12"/>
  <c r="P95" i="12" s="1"/>
  <c r="D97" i="12"/>
  <c r="J67" i="12"/>
  <c r="J28" i="12"/>
  <c r="J80" i="12"/>
  <c r="N33" i="12"/>
  <c r="D20" i="12"/>
  <c r="E22" i="12"/>
  <c r="P22" i="12" s="1"/>
  <c r="D23" i="12"/>
  <c r="D26" i="12"/>
  <c r="E28" i="12"/>
  <c r="E31" i="12"/>
  <c r="P31" i="12" s="1"/>
  <c r="D33" i="12"/>
  <c r="E34" i="12"/>
  <c r="E37" i="12"/>
  <c r="D39" i="12"/>
  <c r="E41" i="12"/>
  <c r="D42" i="12"/>
  <c r="D45" i="12"/>
  <c r="E47" i="12"/>
  <c r="D49" i="12"/>
  <c r="E50" i="12"/>
  <c r="D52" i="12"/>
  <c r="D54" i="12"/>
  <c r="E56" i="12"/>
  <c r="P56" i="12" s="1"/>
  <c r="D58" i="12"/>
  <c r="D61" i="12"/>
  <c r="E63" i="12"/>
  <c r="D65" i="12"/>
  <c r="E67" i="12"/>
  <c r="D69" i="12"/>
  <c r="E70" i="12"/>
  <c r="D74" i="12"/>
  <c r="E76" i="12"/>
  <c r="D78" i="12"/>
  <c r="E80" i="12"/>
  <c r="D82" i="12"/>
  <c r="E84" i="12"/>
  <c r="E87" i="12"/>
  <c r="D89" i="12"/>
  <c r="E90" i="12"/>
  <c r="D92" i="12"/>
  <c r="E94" i="12"/>
  <c r="D96" i="12"/>
  <c r="J41" i="12"/>
  <c r="J37" i="12"/>
  <c r="J50" i="12"/>
  <c r="J63" i="12"/>
  <c r="J76" i="12"/>
  <c r="J90" i="12"/>
  <c r="N26" i="12"/>
  <c r="N45" i="12"/>
  <c r="O45" i="12"/>
  <c r="N78" i="12"/>
  <c r="N32" i="12"/>
  <c r="O32" i="12"/>
  <c r="N44" i="12"/>
  <c r="O44" i="12"/>
  <c r="N57" i="12"/>
  <c r="O57" i="12"/>
  <c r="N71" i="12"/>
  <c r="O71" i="12"/>
  <c r="N85" i="12"/>
  <c r="O85" i="12"/>
  <c r="D99" i="12"/>
  <c r="J31" i="12"/>
  <c r="J56" i="12"/>
  <c r="J70" i="12"/>
  <c r="J84" i="12"/>
  <c r="J97" i="12"/>
  <c r="N20" i="12"/>
  <c r="N35" i="12"/>
  <c r="N52" i="12"/>
  <c r="N88" i="12"/>
  <c r="O88" i="12"/>
  <c r="N99" i="12"/>
  <c r="D100" i="12"/>
  <c r="J35" i="12"/>
  <c r="J48" i="12"/>
  <c r="J60" i="12"/>
  <c r="J73" i="12"/>
  <c r="J88" i="12"/>
  <c r="J95" i="12"/>
  <c r="N39" i="12"/>
  <c r="O39" i="12"/>
  <c r="N58" i="12"/>
  <c r="N73" i="12"/>
  <c r="N92" i="12"/>
  <c r="N96" i="12"/>
  <c r="O96" i="12"/>
  <c r="P24" i="14"/>
  <c r="O94" i="14"/>
  <c r="O219" i="14"/>
  <c r="P246" i="14"/>
  <c r="P26" i="14"/>
  <c r="P30" i="14"/>
  <c r="P52" i="14"/>
  <c r="P244" i="14"/>
  <c r="O42" i="14"/>
  <c r="P66" i="14"/>
  <c r="P70" i="14"/>
  <c r="O74" i="14"/>
  <c r="P74" i="14"/>
  <c r="O78" i="14"/>
  <c r="P78" i="14"/>
  <c r="P82" i="14"/>
  <c r="P86" i="14"/>
  <c r="P90" i="14"/>
  <c r="P98" i="14"/>
  <c r="P102" i="14"/>
  <c r="P116" i="14"/>
  <c r="O130" i="14"/>
  <c r="O134" i="14"/>
  <c r="P148" i="14"/>
  <c r="P152" i="14"/>
  <c r="P156" i="14"/>
  <c r="P160" i="14"/>
  <c r="O190" i="14"/>
  <c r="O206" i="14"/>
  <c r="O210" i="14"/>
  <c r="O224" i="14"/>
  <c r="P228" i="14"/>
  <c r="P232" i="14"/>
  <c r="P240" i="14"/>
  <c r="P252" i="14"/>
  <c r="P262" i="14"/>
  <c r="O22" i="14"/>
  <c r="O46" i="14"/>
  <c r="I46" i="14" s="1"/>
  <c r="P46" i="15" s="1"/>
  <c r="P94" i="14"/>
  <c r="P112" i="14"/>
  <c r="O118" i="14"/>
  <c r="P130" i="14"/>
  <c r="P168" i="14"/>
  <c r="O25" i="14"/>
  <c r="P31" i="14"/>
  <c r="P39" i="14"/>
  <c r="P43" i="14"/>
  <c r="O45" i="14"/>
  <c r="P47" i="14"/>
  <c r="O55" i="14"/>
  <c r="P67" i="14"/>
  <c r="P71" i="14"/>
  <c r="O105" i="14"/>
  <c r="O121" i="14"/>
  <c r="P123" i="14"/>
  <c r="P131" i="14"/>
  <c r="P139" i="14"/>
  <c r="O151" i="14"/>
  <c r="O159" i="14"/>
  <c r="I159" i="14" s="1"/>
  <c r="P159" i="15" s="1"/>
  <c r="P163" i="14"/>
  <c r="P165" i="14"/>
  <c r="P167" i="14"/>
  <c r="O175" i="14"/>
  <c r="P179" i="14"/>
  <c r="P183" i="14"/>
  <c r="P187" i="14"/>
  <c r="P191" i="14"/>
  <c r="P203" i="14"/>
  <c r="P207" i="14"/>
  <c r="P219" i="14"/>
  <c r="O235" i="14"/>
  <c r="M4" i="14"/>
  <c r="P40" i="14"/>
  <c r="O56" i="14"/>
  <c r="P92" i="14"/>
  <c r="O96" i="14"/>
  <c r="O108" i="14"/>
  <c r="P110" i="14"/>
  <c r="O114" i="14"/>
  <c r="I114" i="14" s="1"/>
  <c r="P114" i="15" s="1"/>
  <c r="O126" i="14"/>
  <c r="P132" i="14"/>
  <c r="P136" i="14"/>
  <c r="O138" i="14"/>
  <c r="P142" i="14"/>
  <c r="P146" i="14"/>
  <c r="O150" i="14"/>
  <c r="P150" i="14"/>
  <c r="O154" i="14"/>
  <c r="P154" i="14"/>
  <c r="O158" i="14"/>
  <c r="I158" i="14" s="1"/>
  <c r="P158" i="15" s="1"/>
  <c r="O166" i="14"/>
  <c r="P174" i="14"/>
  <c r="O194" i="14"/>
  <c r="O198" i="14"/>
  <c r="O202" i="14"/>
  <c r="O214" i="14"/>
  <c r="I214" i="14" s="1"/>
  <c r="P214" i="15" s="1"/>
  <c r="O218" i="14"/>
  <c r="O222" i="14"/>
  <c r="P226" i="14"/>
  <c r="P234" i="14"/>
  <c r="O238" i="14"/>
  <c r="I238" i="14" s="1"/>
  <c r="P238" i="15" s="1"/>
  <c r="O242" i="14"/>
  <c r="P250" i="14"/>
  <c r="P254" i="14"/>
  <c r="O254" i="14"/>
  <c r="P258" i="14"/>
  <c r="P260" i="14"/>
  <c r="P22" i="14"/>
  <c r="P42" i="14"/>
  <c r="O58" i="14"/>
  <c r="O66" i="14"/>
  <c r="O82" i="14"/>
  <c r="O92" i="14"/>
  <c r="O132" i="14"/>
  <c r="P134" i="14"/>
  <c r="P256" i="14"/>
  <c r="O88" i="14"/>
  <c r="O104" i="14"/>
  <c r="I104" i="14" s="1"/>
  <c r="P104" i="15" s="1"/>
  <c r="O176" i="14"/>
  <c r="I176" i="14" s="1"/>
  <c r="P176" i="15" s="1"/>
  <c r="BG116" i="26"/>
  <c r="BA116" i="26"/>
  <c r="BE116" i="26"/>
  <c r="H8" i="24"/>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c r="AK132" i="26"/>
  <c r="AP132" i="26"/>
  <c r="BF132" i="26"/>
  <c r="BH132" i="26"/>
  <c r="AX132" i="26"/>
  <c r="BG132" i="26"/>
  <c r="AK128" i="26"/>
  <c r="AP128" i="26"/>
  <c r="BF128" i="26"/>
  <c r="BH128" i="26"/>
  <c r="AX128" i="26"/>
  <c r="BG128" i="26"/>
  <c r="BF124" i="26"/>
  <c r="AK124" i="26"/>
  <c r="AT124" i="26"/>
  <c r="AX134" i="26"/>
  <c r="BH134" i="26"/>
  <c r="BG134" i="26"/>
  <c r="BG123" i="26"/>
  <c r="BG118" i="26"/>
  <c r="BF126" i="26"/>
  <c r="AK126" i="26"/>
  <c r="AL126" i="26"/>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c r="BF84" i="26"/>
  <c r="AF82" i="26"/>
  <c r="BA82" i="26"/>
  <c r="BE82" i="26"/>
  <c r="BF80" i="26"/>
  <c r="AK80" i="26"/>
  <c r="AT80" i="26"/>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c r="BF62" i="26"/>
  <c r="BG59" i="26"/>
  <c r="AK58" i="26"/>
  <c r="AQ58" i="26"/>
  <c r="BF58" i="26"/>
  <c r="BG55" i="26"/>
  <c r="AK54" i="26"/>
  <c r="AS54" i="26"/>
  <c r="BF54" i="26"/>
  <c r="BF52" i="26"/>
  <c r="AK52" i="26"/>
  <c r="AQ52" i="26"/>
  <c r="BF50" i="26"/>
  <c r="AK50" i="26"/>
  <c r="AQ50" i="26"/>
  <c r="BF48" i="26"/>
  <c r="AK48" i="26"/>
  <c r="AM48" i="26"/>
  <c r="AK46" i="26"/>
  <c r="AU46" i="26"/>
  <c r="BF46" i="26"/>
  <c r="BF44" i="26"/>
  <c r="AK44" i="26"/>
  <c r="AL44" i="26"/>
  <c r="AK42" i="26"/>
  <c r="AS42" i="26"/>
  <c r="BF42" i="26"/>
  <c r="BF40" i="26"/>
  <c r="AK40" i="26"/>
  <c r="AM40" i="26"/>
  <c r="AK94" i="26"/>
  <c r="BG75" i="26"/>
  <c r="AK68" i="26"/>
  <c r="AW68" i="26"/>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c r="BG31" i="26"/>
  <c r="BH27" i="26"/>
  <c r="BG23" i="26"/>
  <c r="BH37" i="26"/>
  <c r="BH28" i="26"/>
  <c r="AX28" i="26"/>
  <c r="BG28" i="26"/>
  <c r="Y16" i="26"/>
  <c r="Y15" i="26"/>
  <c r="Z16" i="26"/>
  <c r="Z15" i="26"/>
  <c r="AC15" i="26"/>
  <c r="AC16" i="26"/>
  <c r="P215" i="24"/>
  <c r="P213" i="24"/>
  <c r="I213" i="24" s="1"/>
  <c r="O213" i="25" s="1"/>
  <c r="P203" i="24"/>
  <c r="P191" i="24"/>
  <c r="P189" i="24"/>
  <c r="P183" i="24"/>
  <c r="P179" i="24"/>
  <c r="P171" i="24"/>
  <c r="I171" i="24" s="1"/>
  <c r="O171" i="25" s="1"/>
  <c r="P169" i="24"/>
  <c r="P160" i="24"/>
  <c r="P150" i="24"/>
  <c r="P138" i="24"/>
  <c r="P120" i="24"/>
  <c r="P119" i="24"/>
  <c r="P116" i="24"/>
  <c r="AF15"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c r="AF122" i="26"/>
  <c r="BA122" i="26"/>
  <c r="BE122" i="26"/>
  <c r="BF122" i="26"/>
  <c r="AK122" i="26"/>
  <c r="BH125" i="26"/>
  <c r="BG121" i="26"/>
  <c r="BH110" i="26"/>
  <c r="BH126" i="26"/>
  <c r="AX126" i="26"/>
  <c r="BG126" i="26"/>
  <c r="BF120" i="26"/>
  <c r="AK120" i="26"/>
  <c r="AP120"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c r="BF86" i="26"/>
  <c r="AF84" i="26"/>
  <c r="BA84" i="26"/>
  <c r="BE84" i="26"/>
  <c r="AF80" i="26"/>
  <c r="BE80" i="26"/>
  <c r="BA80" i="26"/>
  <c r="BF78" i="26"/>
  <c r="AK78" i="26"/>
  <c r="AT78" i="26"/>
  <c r="BG94" i="26"/>
  <c r="BG89" i="26"/>
  <c r="BH93" i="26"/>
  <c r="BH92" i="26"/>
  <c r="AK90" i="26"/>
  <c r="BH72" i="26"/>
  <c r="AX72" i="26"/>
  <c r="BG72" i="26"/>
  <c r="BG69" i="26"/>
  <c r="AK66" i="26"/>
  <c r="BF66" i="26"/>
  <c r="BH73" i="26"/>
  <c r="BF72" i="26"/>
  <c r="AK72" i="26"/>
  <c r="AK96" i="26"/>
  <c r="BG91" i="26"/>
  <c r="AK88" i="26"/>
  <c r="BG65" i="26"/>
  <c r="AL54" i="26"/>
  <c r="AP5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2" i="26"/>
  <c r="M4" i="26"/>
  <c r="G18" i="26"/>
  <c r="K4" i="26"/>
  <c r="I4" i="26"/>
  <c r="AF20" i="26"/>
  <c r="AH15" i="26"/>
  <c r="BA20" i="26"/>
  <c r="BE20" i="26"/>
  <c r="AH16" i="26"/>
  <c r="T15" i="26"/>
  <c r="T16" i="26"/>
  <c r="P219" i="24"/>
  <c r="P217" i="24"/>
  <c r="P209" i="24"/>
  <c r="P193" i="24"/>
  <c r="AE15" i="26"/>
  <c r="P165" i="24"/>
  <c r="P163" i="24"/>
  <c r="P156" i="24"/>
  <c r="P145" i="24"/>
  <c r="P125" i="24"/>
  <c r="W15" i="24"/>
  <c r="W16" i="24"/>
  <c r="V16" i="24"/>
  <c r="V15" i="24"/>
  <c r="Z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c r="BF142" i="26"/>
  <c r="AK142" i="26"/>
  <c r="AT142" i="26"/>
  <c r="AF138" i="26"/>
  <c r="BA138" i="26"/>
  <c r="AK135" i="26"/>
  <c r="BF135" i="26"/>
  <c r="AK141"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c r="AK92" i="26"/>
  <c r="BH85" i="26"/>
  <c r="AF70" i="26"/>
  <c r="BE70" i="26"/>
  <c r="BA70" i="26"/>
  <c r="AK64" i="26"/>
  <c r="AS64" i="26"/>
  <c r="BF64" i="26"/>
  <c r="AK60" i="26"/>
  <c r="AW60" i="26"/>
  <c r="BF60" i="26"/>
  <c r="AK56" i="26"/>
  <c r="AV56" i="26"/>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V16" i="26"/>
  <c r="V15" i="26"/>
  <c r="R15" i="26"/>
  <c r="R16" i="26"/>
  <c r="BF20" i="26"/>
  <c r="AK20" i="26"/>
  <c r="X15" i="26"/>
  <c r="X16" i="26"/>
  <c r="P207" i="24"/>
  <c r="P199" i="24"/>
  <c r="BH20" i="26"/>
  <c r="AX20" i="26"/>
  <c r="S16" i="26"/>
  <c r="BG20" i="26"/>
  <c r="S15" i="26"/>
  <c r="P187" i="24"/>
  <c r="P181" i="24"/>
  <c r="P173" i="24"/>
  <c r="P167" i="24"/>
  <c r="P158" i="24"/>
  <c r="P131" i="24"/>
  <c r="P129" i="24"/>
  <c r="K4" i="24"/>
  <c r="R16" i="24"/>
  <c r="R15" i="24"/>
  <c r="BF125" i="26"/>
  <c r="AK125" i="26"/>
  <c r="BA109" i="26"/>
  <c r="BE109" i="26"/>
  <c r="AF109" i="26"/>
  <c r="BE101" i="26"/>
  <c r="AF101" i="26"/>
  <c r="BA101" i="26"/>
  <c r="BF101" i="26"/>
  <c r="AK101" i="26"/>
  <c r="AX136" i="26"/>
  <c r="BG136" i="26"/>
  <c r="BH136" i="26"/>
  <c r="BH144" i="26"/>
  <c r="BG144" i="26"/>
  <c r="AX144" i="26"/>
  <c r="AK145" i="26"/>
  <c r="AF141" i="26"/>
  <c r="AK140" i="26"/>
  <c r="AM140" i="26"/>
  <c r="BF140" i="26"/>
  <c r="AF132" i="26"/>
  <c r="BA132" i="26"/>
  <c r="BE132" i="26"/>
  <c r="AF128" i="26"/>
  <c r="BA128" i="26"/>
  <c r="BE128" i="26"/>
  <c r="AF124" i="26"/>
  <c r="BE124" i="26"/>
  <c r="BA124" i="26"/>
  <c r="BH122" i="26"/>
  <c r="AX122" i="26"/>
  <c r="BG122" i="26"/>
  <c r="BH114" i="26"/>
  <c r="AX114" i="26"/>
  <c r="BG114"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P211" i="24"/>
  <c r="P205" i="24"/>
  <c r="P197" i="24"/>
  <c r="P177" i="24"/>
  <c r="P154" i="24"/>
  <c r="P152" i="24"/>
  <c r="P146" i="24"/>
  <c r="P141" i="24"/>
  <c r="P140" i="24"/>
  <c r="P135" i="24"/>
  <c r="P133" i="24"/>
  <c r="P127" i="24"/>
  <c r="P112" i="24"/>
  <c r="P111" i="24"/>
  <c r="M4" i="24"/>
  <c r="H7" i="24"/>
  <c r="I4" i="24"/>
  <c r="N126" i="18"/>
  <c r="N165" i="18"/>
  <c r="N178" i="18"/>
  <c r="N192" i="18"/>
  <c r="J21" i="21"/>
  <c r="C21" i="22" s="1"/>
  <c r="N21" i="21"/>
  <c r="O21" i="21"/>
  <c r="D21" i="21"/>
  <c r="J27" i="21"/>
  <c r="C27" i="22" s="1"/>
  <c r="N27" i="21"/>
  <c r="O27" i="21"/>
  <c r="D27" i="21"/>
  <c r="J27" i="22"/>
  <c r="J29" i="21"/>
  <c r="C29" i="22" s="1"/>
  <c r="N29" i="21"/>
  <c r="O29" i="21"/>
  <c r="N31" i="21"/>
  <c r="J31" i="21"/>
  <c r="C31" i="22" s="1"/>
  <c r="E31" i="21"/>
  <c r="J35" i="21"/>
  <c r="C35" i="22" s="1"/>
  <c r="N35" i="21"/>
  <c r="N37" i="21"/>
  <c r="J37" i="21"/>
  <c r="C37" i="22" s="1"/>
  <c r="E37" i="21"/>
  <c r="J40" i="21"/>
  <c r="C40" i="22" s="1"/>
  <c r="N40" i="21"/>
  <c r="D40" i="21"/>
  <c r="J46" i="21"/>
  <c r="C46" i="22" s="1"/>
  <c r="N46" i="21"/>
  <c r="O46" i="21"/>
  <c r="D46" i="21"/>
  <c r="J48" i="21"/>
  <c r="C48" i="22" s="1"/>
  <c r="N48" i="21"/>
  <c r="N50" i="21"/>
  <c r="J50" i="21"/>
  <c r="C50" i="22" s="1"/>
  <c r="E50" i="21"/>
  <c r="J53" i="21"/>
  <c r="C53" i="22" s="1"/>
  <c r="N53" i="21"/>
  <c r="O53" i="21"/>
  <c r="D53" i="21"/>
  <c r="J53" i="22"/>
  <c r="N56" i="21"/>
  <c r="J56" i="21"/>
  <c r="C56" i="22" s="1"/>
  <c r="E56" i="21"/>
  <c r="J59" i="21"/>
  <c r="C59" i="22" s="1"/>
  <c r="N59" i="21"/>
  <c r="D59" i="21"/>
  <c r="J60" i="21"/>
  <c r="C60" i="22" s="1"/>
  <c r="N60" i="21"/>
  <c r="N63" i="21"/>
  <c r="O63" i="21"/>
  <c r="J63" i="21"/>
  <c r="C63" i="22" s="1"/>
  <c r="E63" i="21"/>
  <c r="P63" i="21" s="1"/>
  <c r="J66" i="21"/>
  <c r="C66" i="22" s="1"/>
  <c r="N66" i="21"/>
  <c r="D66" i="21"/>
  <c r="J66" i="22"/>
  <c r="J68" i="21"/>
  <c r="C68" i="22" s="1"/>
  <c r="N68" i="21"/>
  <c r="N70" i="21"/>
  <c r="J70" i="21"/>
  <c r="E70" i="21"/>
  <c r="J72" i="21"/>
  <c r="C72" i="22" s="1"/>
  <c r="N72" i="21"/>
  <c r="O72" i="21"/>
  <c r="D72" i="21"/>
  <c r="J73" i="21"/>
  <c r="C73" i="22" s="1"/>
  <c r="N73" i="21"/>
  <c r="N76" i="21"/>
  <c r="O76" i="21"/>
  <c r="J76" i="21"/>
  <c r="C76" i="22" s="1"/>
  <c r="E76" i="21"/>
  <c r="J79" i="21"/>
  <c r="C79" i="22" s="1"/>
  <c r="N79" i="21"/>
  <c r="O79" i="21"/>
  <c r="D79" i="21"/>
  <c r="J79" i="22"/>
  <c r="J81" i="21"/>
  <c r="C81" i="22" s="1"/>
  <c r="N81" i="21"/>
  <c r="N84" i="21"/>
  <c r="J84" i="21"/>
  <c r="C84" i="22" s="1"/>
  <c r="E84" i="21"/>
  <c r="J86" i="21"/>
  <c r="C86" i="22" s="1"/>
  <c r="N86" i="21"/>
  <c r="D86" i="21"/>
  <c r="J88" i="21"/>
  <c r="C88" i="22" s="1"/>
  <c r="N88" i="21"/>
  <c r="O88" i="21"/>
  <c r="N94" i="21"/>
  <c r="J94" i="21"/>
  <c r="C94" i="22" s="1"/>
  <c r="E94" i="21"/>
  <c r="J102" i="21"/>
  <c r="C102" i="22" s="1"/>
  <c r="N102" i="21"/>
  <c r="E102" i="21"/>
  <c r="P102" i="21" s="1"/>
  <c r="I102" i="21" s="1"/>
  <c r="D23" i="18"/>
  <c r="D29" i="18"/>
  <c r="D33" i="18"/>
  <c r="D36" i="18"/>
  <c r="D39" i="18"/>
  <c r="J39" i="19"/>
  <c r="U39" i="19" s="1"/>
  <c r="D42" i="18"/>
  <c r="D48" i="18"/>
  <c r="J48" i="19"/>
  <c r="U48" i="19" s="1"/>
  <c r="D52" i="18"/>
  <c r="D55" i="18"/>
  <c r="J55" i="19"/>
  <c r="D61" i="18"/>
  <c r="D64" i="18"/>
  <c r="J64" i="19"/>
  <c r="D68" i="18"/>
  <c r="D72" i="18"/>
  <c r="D75" i="18"/>
  <c r="D77" i="18"/>
  <c r="J77" i="19"/>
  <c r="D81" i="18"/>
  <c r="D85" i="18"/>
  <c r="D89" i="18"/>
  <c r="D92" i="18"/>
  <c r="D95" i="18"/>
  <c r="D99" i="18"/>
  <c r="D100" i="18"/>
  <c r="D104" i="18"/>
  <c r="J104" i="19"/>
  <c r="U104" i="19" s="1"/>
  <c r="D116" i="18"/>
  <c r="D122" i="18"/>
  <c r="D126" i="18"/>
  <c r="D129" i="18"/>
  <c r="D132" i="18"/>
  <c r="D135" i="18"/>
  <c r="J135" i="19"/>
  <c r="U135" i="19" s="1"/>
  <c r="D141" i="18"/>
  <c r="D145" i="18"/>
  <c r="D148" i="18"/>
  <c r="D154" i="18"/>
  <c r="J154" i="19"/>
  <c r="U154" i="19" s="1"/>
  <c r="D157" i="18"/>
  <c r="D161" i="18"/>
  <c r="D165" i="18"/>
  <c r="D168" i="18"/>
  <c r="D170" i="18"/>
  <c r="D174" i="18"/>
  <c r="D178" i="18"/>
  <c r="D182" i="18"/>
  <c r="D185" i="18"/>
  <c r="D188" i="18"/>
  <c r="D192" i="18"/>
  <c r="D193" i="18"/>
  <c r="D197" i="18"/>
  <c r="J22" i="18"/>
  <c r="C22" i="19" s="1"/>
  <c r="J26" i="18"/>
  <c r="C26" i="19" s="1"/>
  <c r="J32" i="18"/>
  <c r="C32" i="19" s="1"/>
  <c r="J35" i="18"/>
  <c r="C35" i="19" s="1"/>
  <c r="J38" i="18"/>
  <c r="C38" i="19" s="1"/>
  <c r="J41" i="18"/>
  <c r="C41" i="19" s="1"/>
  <c r="J45" i="18"/>
  <c r="C45" i="19" s="1"/>
  <c r="J51" i="18"/>
  <c r="C51" i="19" s="1"/>
  <c r="J54" i="18"/>
  <c r="J60" i="18"/>
  <c r="C60" i="19" s="1"/>
  <c r="J67" i="18"/>
  <c r="C67" i="19" s="1"/>
  <c r="J71" i="18"/>
  <c r="C71" i="19" s="1"/>
  <c r="J74" i="18"/>
  <c r="C74" i="19" s="1"/>
  <c r="J80" i="18"/>
  <c r="C80" i="19" s="1"/>
  <c r="J84" i="18"/>
  <c r="C84" i="19" s="1"/>
  <c r="J88" i="18"/>
  <c r="C88" i="19" s="1"/>
  <c r="J91" i="18"/>
  <c r="C91" i="19" s="1"/>
  <c r="J94" i="18"/>
  <c r="C94" i="19" s="1"/>
  <c r="J98" i="18"/>
  <c r="C98" i="19" s="1"/>
  <c r="J109" i="18"/>
  <c r="C109" i="19" s="1"/>
  <c r="J115" i="18"/>
  <c r="C115" i="19" s="1"/>
  <c r="J119" i="18"/>
  <c r="C119" i="19" s="1"/>
  <c r="J125" i="18"/>
  <c r="C125" i="19" s="1"/>
  <c r="J128" i="18"/>
  <c r="C128" i="19" s="1"/>
  <c r="J131" i="18"/>
  <c r="J134" i="18"/>
  <c r="C134" i="19" s="1"/>
  <c r="J138" i="18"/>
  <c r="C138" i="19" s="1"/>
  <c r="J144" i="18"/>
  <c r="C144" i="19" s="1"/>
  <c r="J147" i="18"/>
  <c r="C147" i="19" s="1"/>
  <c r="J153" i="18"/>
  <c r="C153" i="19" s="1"/>
  <c r="J160" i="18"/>
  <c r="C160" i="19" s="1"/>
  <c r="J164" i="18"/>
  <c r="C164" i="19" s="1"/>
  <c r="J167" i="18"/>
  <c r="C167" i="19" s="1"/>
  <c r="J173" i="18"/>
  <c r="C173" i="19" s="1"/>
  <c r="J177" i="18"/>
  <c r="C177" i="19" s="1"/>
  <c r="J181" i="18"/>
  <c r="C181" i="19" s="1"/>
  <c r="J184" i="18"/>
  <c r="C184" i="19" s="1"/>
  <c r="J187" i="18"/>
  <c r="C187" i="19" s="1"/>
  <c r="J191" i="18"/>
  <c r="C191" i="19" s="1"/>
  <c r="N22" i="18"/>
  <c r="N26" i="18"/>
  <c r="N32" i="18"/>
  <c r="N35" i="18"/>
  <c r="N38" i="18"/>
  <c r="N41" i="18"/>
  <c r="N45" i="18"/>
  <c r="N51" i="18"/>
  <c r="N54" i="18"/>
  <c r="N60" i="18"/>
  <c r="N67" i="18"/>
  <c r="N71" i="18"/>
  <c r="N74" i="18"/>
  <c r="N80" i="18"/>
  <c r="N84" i="18"/>
  <c r="N88" i="18"/>
  <c r="N91" i="18"/>
  <c r="N94" i="18"/>
  <c r="N98" i="18"/>
  <c r="N114" i="18"/>
  <c r="N119" i="18"/>
  <c r="N122" i="18"/>
  <c r="N127" i="18"/>
  <c r="N131" i="18"/>
  <c r="N135" i="18"/>
  <c r="N140" i="18"/>
  <c r="N144" i="18"/>
  <c r="N148" i="18"/>
  <c r="N152" i="18"/>
  <c r="N161" i="18"/>
  <c r="N174" i="18"/>
  <c r="N180" i="18"/>
  <c r="N184" i="18"/>
  <c r="N188" i="18"/>
  <c r="E21" i="21"/>
  <c r="P21" i="21" s="1"/>
  <c r="E27" i="21"/>
  <c r="P27" i="21" s="1"/>
  <c r="D29" i="21"/>
  <c r="D31" i="21"/>
  <c r="D35" i="21"/>
  <c r="J35" i="22"/>
  <c r="D37" i="21"/>
  <c r="E40" i="21"/>
  <c r="P40" i="21" s="1"/>
  <c r="I40" i="21" s="1"/>
  <c r="E46" i="21"/>
  <c r="D48" i="21"/>
  <c r="D50" i="21"/>
  <c r="E53" i="21"/>
  <c r="P53" i="21" s="1"/>
  <c r="D56" i="21"/>
  <c r="J56" i="22"/>
  <c r="E59" i="21"/>
  <c r="P59" i="21" s="1"/>
  <c r="D60" i="21"/>
  <c r="D63" i="21"/>
  <c r="E66" i="21"/>
  <c r="P66" i="21" s="1"/>
  <c r="D68" i="21"/>
  <c r="D70" i="21"/>
  <c r="E72" i="21"/>
  <c r="D73" i="21"/>
  <c r="D76" i="21"/>
  <c r="J76" i="22"/>
  <c r="E79" i="21"/>
  <c r="P79" i="21" s="1"/>
  <c r="D81" i="21"/>
  <c r="D84" i="21"/>
  <c r="E86" i="21"/>
  <c r="D88" i="21"/>
  <c r="D94" i="21"/>
  <c r="D102" i="21"/>
  <c r="D22" i="18"/>
  <c r="J22" i="19"/>
  <c r="E23" i="18"/>
  <c r="D26" i="18"/>
  <c r="E29" i="18"/>
  <c r="P29" i="18" s="1"/>
  <c r="D32" i="18"/>
  <c r="J32" i="19"/>
  <c r="U32" i="19" s="1"/>
  <c r="E33" i="18"/>
  <c r="D35" i="18"/>
  <c r="E36" i="18"/>
  <c r="D38" i="18"/>
  <c r="J38" i="19"/>
  <c r="U38" i="19" s="1"/>
  <c r="E39" i="18"/>
  <c r="D41" i="18"/>
  <c r="J41" i="19"/>
  <c r="U41" i="19" s="1"/>
  <c r="E42" i="18"/>
  <c r="D45" i="18"/>
  <c r="J45" i="19"/>
  <c r="E48" i="18"/>
  <c r="D51" i="18"/>
  <c r="E52" i="18"/>
  <c r="D54" i="18"/>
  <c r="E55" i="18"/>
  <c r="D60" i="18"/>
  <c r="E61" i="18"/>
  <c r="E64" i="18"/>
  <c r="D67" i="18"/>
  <c r="E68" i="18"/>
  <c r="D71" i="18"/>
  <c r="J71" i="19"/>
  <c r="E72" i="18"/>
  <c r="D74" i="18"/>
  <c r="E75" i="18"/>
  <c r="E77" i="18"/>
  <c r="D80" i="18"/>
  <c r="E81" i="18"/>
  <c r="D84" i="18"/>
  <c r="E85" i="18"/>
  <c r="D88" i="18"/>
  <c r="J88" i="19"/>
  <c r="E89" i="18"/>
  <c r="D91" i="18"/>
  <c r="E92" i="18"/>
  <c r="D94" i="18"/>
  <c r="E95" i="18"/>
  <c r="D98" i="18"/>
  <c r="E99" i="18"/>
  <c r="E100" i="18"/>
  <c r="E104" i="18"/>
  <c r="D109" i="18"/>
  <c r="J109" i="19"/>
  <c r="U109" i="19" s="1"/>
  <c r="D115" i="18"/>
  <c r="E116" i="18"/>
  <c r="D119" i="18"/>
  <c r="J119" i="19"/>
  <c r="U119" i="19" s="1"/>
  <c r="E122" i="18"/>
  <c r="D125" i="18"/>
  <c r="E126" i="18"/>
  <c r="D128" i="18"/>
  <c r="E129" i="18"/>
  <c r="D131" i="18"/>
  <c r="E132" i="18"/>
  <c r="D134" i="18"/>
  <c r="E135" i="18"/>
  <c r="D138" i="18"/>
  <c r="J138" i="19"/>
  <c r="E141" i="18"/>
  <c r="D144" i="18"/>
  <c r="E145" i="18"/>
  <c r="D147" i="18"/>
  <c r="E148" i="18"/>
  <c r="D153" i="18"/>
  <c r="E154" i="18"/>
  <c r="E157" i="18"/>
  <c r="D160" i="18"/>
  <c r="E161" i="18"/>
  <c r="D164" i="18"/>
  <c r="E165" i="18"/>
  <c r="D167" i="18"/>
  <c r="E168" i="18"/>
  <c r="E170" i="18"/>
  <c r="D173" i="18"/>
  <c r="E174" i="18"/>
  <c r="D177" i="18"/>
  <c r="E178" i="18"/>
  <c r="D181" i="18"/>
  <c r="E182" i="18"/>
  <c r="D184" i="18"/>
  <c r="E185" i="18"/>
  <c r="D187" i="18"/>
  <c r="E188" i="18"/>
  <c r="D191" i="18"/>
  <c r="E192" i="18"/>
  <c r="E193" i="18"/>
  <c r="E197" i="18"/>
  <c r="D202" i="18"/>
  <c r="J202" i="19"/>
  <c r="U202" i="19" s="1"/>
  <c r="J23" i="18"/>
  <c r="C23" i="19" s="1"/>
  <c r="J29" i="18"/>
  <c r="C29" i="19" s="1"/>
  <c r="J33" i="18"/>
  <c r="C33" i="19" s="1"/>
  <c r="J36" i="18"/>
  <c r="C36" i="19" s="1"/>
  <c r="J39" i="18"/>
  <c r="C39" i="19" s="1"/>
  <c r="J42" i="18"/>
  <c r="C42" i="19" s="1"/>
  <c r="J48" i="18"/>
  <c r="C48" i="19" s="1"/>
  <c r="J52" i="18"/>
  <c r="J55" i="18"/>
  <c r="C55" i="19" s="1"/>
  <c r="J61" i="18"/>
  <c r="C61" i="19" s="1"/>
  <c r="J64" i="18"/>
  <c r="C64" i="19" s="1"/>
  <c r="J68" i="18"/>
  <c r="C68" i="19" s="1"/>
  <c r="J72" i="18"/>
  <c r="C72" i="19" s="1"/>
  <c r="J75" i="18"/>
  <c r="C75" i="19" s="1"/>
  <c r="J77" i="18"/>
  <c r="C77" i="19" s="1"/>
  <c r="J81" i="18"/>
  <c r="C81" i="19" s="1"/>
  <c r="J85" i="18"/>
  <c r="C85" i="19" s="1"/>
  <c r="J89" i="18"/>
  <c r="C89" i="19" s="1"/>
  <c r="J92" i="18"/>
  <c r="C92" i="19" s="1"/>
  <c r="J95" i="18"/>
  <c r="C95" i="19" s="1"/>
  <c r="J99" i="18"/>
  <c r="C99" i="19" s="1"/>
  <c r="J100" i="18"/>
  <c r="C100" i="19" s="1"/>
  <c r="J104" i="18"/>
  <c r="C104" i="19" s="1"/>
  <c r="J116" i="18"/>
  <c r="J122" i="18"/>
  <c r="C122" i="19" s="1"/>
  <c r="J126" i="18"/>
  <c r="C126" i="19" s="1"/>
  <c r="J129" i="18"/>
  <c r="C129" i="19" s="1"/>
  <c r="J132" i="18"/>
  <c r="C132" i="19" s="1"/>
  <c r="J135" i="18"/>
  <c r="C135" i="19" s="1"/>
  <c r="J141" i="18"/>
  <c r="C141" i="19" s="1"/>
  <c r="J145" i="18"/>
  <c r="C145" i="19" s="1"/>
  <c r="J148" i="18"/>
  <c r="C148" i="19" s="1"/>
  <c r="J154" i="18"/>
  <c r="C154" i="19" s="1"/>
  <c r="J157" i="18"/>
  <c r="C157" i="19" s="1"/>
  <c r="J161" i="18"/>
  <c r="C161" i="19" s="1"/>
  <c r="J165" i="18"/>
  <c r="C165" i="19" s="1"/>
  <c r="J168" i="18"/>
  <c r="C168" i="19" s="1"/>
  <c r="J170" i="18"/>
  <c r="C170" i="19" s="1"/>
  <c r="J174" i="18"/>
  <c r="C174" i="19" s="1"/>
  <c r="J178" i="18"/>
  <c r="J182" i="18"/>
  <c r="C182" i="19" s="1"/>
  <c r="J185" i="18"/>
  <c r="C185" i="19" s="1"/>
  <c r="J188" i="18"/>
  <c r="C188" i="19" s="1"/>
  <c r="J192" i="18"/>
  <c r="C192" i="19" s="1"/>
  <c r="J193" i="18"/>
  <c r="C193" i="19" s="1"/>
  <c r="J197" i="18"/>
  <c r="C197" i="19" s="1"/>
  <c r="N23" i="18"/>
  <c r="N29" i="18"/>
  <c r="N33" i="18"/>
  <c r="N36" i="18"/>
  <c r="N39" i="18"/>
  <c r="N42" i="18"/>
  <c r="N48" i="18"/>
  <c r="N52" i="18"/>
  <c r="N55" i="18"/>
  <c r="N61" i="18"/>
  <c r="N64" i="18"/>
  <c r="N68" i="18"/>
  <c r="N72" i="18"/>
  <c r="N75" i="18"/>
  <c r="N77" i="18"/>
  <c r="N81" i="18"/>
  <c r="N85" i="18"/>
  <c r="N89" i="18"/>
  <c r="N92" i="18"/>
  <c r="N95" i="18"/>
  <c r="N99" i="18"/>
  <c r="N100" i="18"/>
  <c r="N104" i="18"/>
  <c r="N115" i="18"/>
  <c r="N124" i="18"/>
  <c r="N128" i="18"/>
  <c r="N132" i="18"/>
  <c r="N137" i="18"/>
  <c r="N145" i="18"/>
  <c r="N150" i="18"/>
  <c r="N153" i="18"/>
  <c r="N157" i="18"/>
  <c r="N163" i="18"/>
  <c r="N167" i="18"/>
  <c r="N170" i="18"/>
  <c r="N176" i="18"/>
  <c r="N181" i="18"/>
  <c r="N185" i="18"/>
  <c r="N190" i="18"/>
  <c r="N193" i="18"/>
  <c r="N196" i="18"/>
  <c r="N22" i="21"/>
  <c r="O22" i="21"/>
  <c r="J22" i="21"/>
  <c r="C22" i="22" s="1"/>
  <c r="E22" i="21"/>
  <c r="J24" i="21"/>
  <c r="C24" i="22" s="1"/>
  <c r="N24" i="21"/>
  <c r="D24" i="21"/>
  <c r="J25" i="21"/>
  <c r="C25" i="22" s="1"/>
  <c r="N25" i="21"/>
  <c r="O25" i="21"/>
  <c r="N28" i="21"/>
  <c r="J28" i="21"/>
  <c r="C28" i="22" s="1"/>
  <c r="E28" i="21"/>
  <c r="E29" i="21"/>
  <c r="J30" i="21"/>
  <c r="C30" i="22" s="1"/>
  <c r="N30" i="21"/>
  <c r="D30" i="21"/>
  <c r="J32" i="21"/>
  <c r="C32" i="22" s="1"/>
  <c r="N32" i="21"/>
  <c r="N34" i="21"/>
  <c r="J34" i="21"/>
  <c r="E34" i="21"/>
  <c r="E35" i="21"/>
  <c r="P35" i="21" s="1"/>
  <c r="J36" i="21"/>
  <c r="C36" i="22" s="1"/>
  <c r="N36" i="21"/>
  <c r="O36" i="21"/>
  <c r="D36" i="21"/>
  <c r="J38" i="21"/>
  <c r="C38" i="22" s="1"/>
  <c r="N38" i="21"/>
  <c r="N41" i="21"/>
  <c r="J41" i="21"/>
  <c r="C41" i="22" s="1"/>
  <c r="E41" i="21"/>
  <c r="J43" i="21"/>
  <c r="C43" i="22" s="1"/>
  <c r="N43" i="21"/>
  <c r="D43" i="21"/>
  <c r="J44" i="21"/>
  <c r="C44" i="22" s="1"/>
  <c r="N44" i="21"/>
  <c r="N47" i="21"/>
  <c r="J47" i="21"/>
  <c r="C47" i="22" s="1"/>
  <c r="E47" i="21"/>
  <c r="E48" i="21"/>
  <c r="J51" i="21"/>
  <c r="C51" i="22" s="1"/>
  <c r="N51" i="21"/>
  <c r="J55" i="21"/>
  <c r="C55" i="22" s="1"/>
  <c r="N55" i="21"/>
  <c r="O55" i="21"/>
  <c r="D55" i="21"/>
  <c r="J57" i="21"/>
  <c r="C57" i="22" s="1"/>
  <c r="N57" i="21"/>
  <c r="E60" i="21"/>
  <c r="J62" i="21"/>
  <c r="C62" i="22" s="1"/>
  <c r="N62" i="21"/>
  <c r="D62" i="21"/>
  <c r="J64" i="21"/>
  <c r="C64" i="22" s="1"/>
  <c r="N64" i="21"/>
  <c r="N67" i="21"/>
  <c r="J67" i="21"/>
  <c r="C67" i="22" s="1"/>
  <c r="E67" i="21"/>
  <c r="P67" i="21" s="1"/>
  <c r="E68" i="21"/>
  <c r="J71" i="21"/>
  <c r="C71" i="22" s="1"/>
  <c r="N71" i="21"/>
  <c r="E73" i="21"/>
  <c r="J75" i="21"/>
  <c r="C75" i="22" s="1"/>
  <c r="N75" i="21"/>
  <c r="D75" i="21"/>
  <c r="J77" i="21"/>
  <c r="C77" i="22" s="1"/>
  <c r="N77" i="21"/>
  <c r="N80" i="21"/>
  <c r="J80" i="21"/>
  <c r="C80" i="22" s="1"/>
  <c r="E80" i="21"/>
  <c r="P80" i="21" s="1"/>
  <c r="E81" i="21"/>
  <c r="J83" i="21"/>
  <c r="C83" i="22" s="1"/>
  <c r="N83" i="21"/>
  <c r="O83" i="21"/>
  <c r="D83" i="21"/>
  <c r="J85" i="21"/>
  <c r="C85" i="22" s="1"/>
  <c r="N85" i="21"/>
  <c r="O85" i="21"/>
  <c r="N87" i="21"/>
  <c r="J87" i="21"/>
  <c r="C87" i="22" s="1"/>
  <c r="E87" i="21"/>
  <c r="E88" i="21"/>
  <c r="J100" i="21"/>
  <c r="C100" i="22" s="1"/>
  <c r="N100" i="21"/>
  <c r="E100" i="21"/>
  <c r="D100" i="21"/>
  <c r="J112" i="21"/>
  <c r="C112" i="22" s="1"/>
  <c r="E112" i="21"/>
  <c r="P112" i="21" s="1"/>
  <c r="I112" i="21" s="1"/>
  <c r="N112" i="21"/>
  <c r="O112" i="21"/>
  <c r="D112" i="21"/>
  <c r="E22" i="18"/>
  <c r="E26" i="18"/>
  <c r="E32" i="18"/>
  <c r="E35" i="18"/>
  <c r="E38" i="18"/>
  <c r="E41" i="18"/>
  <c r="E45" i="18"/>
  <c r="E51" i="18"/>
  <c r="E54" i="18"/>
  <c r="E60" i="18"/>
  <c r="E67" i="18"/>
  <c r="E71" i="18"/>
  <c r="E74" i="18"/>
  <c r="E80" i="18"/>
  <c r="E84" i="18"/>
  <c r="E88" i="18"/>
  <c r="E91" i="18"/>
  <c r="E94" i="18"/>
  <c r="E98" i="18"/>
  <c r="N106" i="18"/>
  <c r="N108" i="18"/>
  <c r="E109" i="18"/>
  <c r="N113" i="18"/>
  <c r="E115" i="18"/>
  <c r="N117" i="18"/>
  <c r="E119" i="18"/>
  <c r="N120" i="18"/>
  <c r="N123" i="18"/>
  <c r="E125" i="18"/>
  <c r="E128" i="18"/>
  <c r="N130" i="18"/>
  <c r="E131" i="18"/>
  <c r="E134" i="18"/>
  <c r="N136" i="18"/>
  <c r="E138" i="18"/>
  <c r="N139" i="18"/>
  <c r="N142" i="18"/>
  <c r="E144" i="18"/>
  <c r="N146" i="18"/>
  <c r="E147" i="18"/>
  <c r="N149" i="18"/>
  <c r="N151" i="18"/>
  <c r="E153" i="18"/>
  <c r="N155" i="18"/>
  <c r="N158" i="18"/>
  <c r="E160" i="18"/>
  <c r="N162" i="18"/>
  <c r="E164" i="18"/>
  <c r="N166" i="18"/>
  <c r="E167" i="18"/>
  <c r="N171" i="18"/>
  <c r="E173" i="18"/>
  <c r="N175" i="18"/>
  <c r="E177" i="18"/>
  <c r="N179" i="18"/>
  <c r="E181" i="18"/>
  <c r="E184" i="18"/>
  <c r="N186" i="18"/>
  <c r="E187" i="18"/>
  <c r="N189" i="18"/>
  <c r="E191" i="18"/>
  <c r="N194" i="18"/>
  <c r="N195" i="18"/>
  <c r="D196" i="18"/>
  <c r="N198" i="18"/>
  <c r="N199" i="18"/>
  <c r="D200" i="18"/>
  <c r="E202" i="18"/>
  <c r="J20" i="18"/>
  <c r="C20" i="19" s="1"/>
  <c r="J24" i="18"/>
  <c r="C24" i="19" s="1"/>
  <c r="J27" i="18"/>
  <c r="C27" i="19" s="1"/>
  <c r="J30" i="18"/>
  <c r="C30" i="19" s="1"/>
  <c r="J37" i="18"/>
  <c r="C37" i="19" s="1"/>
  <c r="J43" i="18"/>
  <c r="C43" i="19" s="1"/>
  <c r="J46" i="18"/>
  <c r="C46" i="19" s="1"/>
  <c r="J49" i="18"/>
  <c r="C49" i="19" s="1"/>
  <c r="J53" i="18"/>
  <c r="C53" i="19" s="1"/>
  <c r="J56" i="18"/>
  <c r="C56" i="19" s="1"/>
  <c r="J58" i="18"/>
  <c r="C58" i="19" s="1"/>
  <c r="J62" i="18"/>
  <c r="C62" i="19" s="1"/>
  <c r="J65" i="18"/>
  <c r="J69" i="18"/>
  <c r="C69" i="19" s="1"/>
  <c r="J73" i="18"/>
  <c r="C73" i="19" s="1"/>
  <c r="J78" i="18"/>
  <c r="C78" i="19" s="1"/>
  <c r="J82" i="18"/>
  <c r="C82" i="19" s="1"/>
  <c r="J86" i="18"/>
  <c r="C86" i="19" s="1"/>
  <c r="J93" i="18"/>
  <c r="C93" i="19" s="1"/>
  <c r="J96" i="18"/>
  <c r="C96" i="19" s="1"/>
  <c r="J101" i="18"/>
  <c r="C101" i="19" s="1"/>
  <c r="J102" i="18"/>
  <c r="C102" i="19" s="1"/>
  <c r="J105" i="18"/>
  <c r="C105" i="19" s="1"/>
  <c r="J106" i="18"/>
  <c r="C106" i="19" s="1"/>
  <c r="J108" i="18"/>
  <c r="C108" i="19" s="1"/>
  <c r="J113" i="18"/>
  <c r="C113" i="19" s="1"/>
  <c r="J117" i="18"/>
  <c r="C117" i="19" s="1"/>
  <c r="J120" i="18"/>
  <c r="C120" i="19" s="1"/>
  <c r="J123" i="18"/>
  <c r="J130" i="18"/>
  <c r="C130" i="19" s="1"/>
  <c r="J136" i="18"/>
  <c r="C136" i="19" s="1"/>
  <c r="J139" i="18"/>
  <c r="C139" i="19" s="1"/>
  <c r="J142" i="18"/>
  <c r="C142" i="19" s="1"/>
  <c r="J146" i="18"/>
  <c r="C146" i="19" s="1"/>
  <c r="J149" i="18"/>
  <c r="C149" i="19" s="1"/>
  <c r="J151" i="18"/>
  <c r="C151" i="19" s="1"/>
  <c r="J155" i="18"/>
  <c r="C155" i="19" s="1"/>
  <c r="J158" i="18"/>
  <c r="C158" i="19" s="1"/>
  <c r="J162" i="18"/>
  <c r="C162" i="19" s="1"/>
  <c r="J166" i="18"/>
  <c r="C166" i="19" s="1"/>
  <c r="J171" i="18"/>
  <c r="C171" i="19" s="1"/>
  <c r="J175" i="18"/>
  <c r="C175" i="19" s="1"/>
  <c r="J179" i="18"/>
  <c r="C179" i="19" s="1"/>
  <c r="J186" i="18"/>
  <c r="C186" i="19" s="1"/>
  <c r="J189" i="18"/>
  <c r="J194" i="18"/>
  <c r="C194" i="19" s="1"/>
  <c r="J195" i="18"/>
  <c r="C195" i="19" s="1"/>
  <c r="J198" i="18"/>
  <c r="C198" i="19" s="1"/>
  <c r="J199" i="18"/>
  <c r="C199" i="19" s="1"/>
  <c r="N20" i="18"/>
  <c r="N24" i="18"/>
  <c r="N27" i="18"/>
  <c r="N30" i="18"/>
  <c r="N37" i="18"/>
  <c r="N43" i="18"/>
  <c r="N46" i="18"/>
  <c r="N49" i="18"/>
  <c r="N53" i="18"/>
  <c r="N56" i="18"/>
  <c r="N58" i="18"/>
  <c r="N62" i="18"/>
  <c r="N65" i="18"/>
  <c r="N69" i="18"/>
  <c r="N73" i="18"/>
  <c r="N78" i="18"/>
  <c r="N82" i="18"/>
  <c r="N86" i="18"/>
  <c r="N93" i="18"/>
  <c r="N96" i="18"/>
  <c r="N101" i="18"/>
  <c r="N102" i="18"/>
  <c r="N105" i="18"/>
  <c r="N107" i="18"/>
  <c r="N109" i="18"/>
  <c r="N116" i="18"/>
  <c r="N121" i="18"/>
  <c r="N125" i="18"/>
  <c r="N129" i="18"/>
  <c r="N133" i="18"/>
  <c r="N138" i="18"/>
  <c r="N141" i="18"/>
  <c r="N154" i="18"/>
  <c r="N159" i="18"/>
  <c r="N164" i="18"/>
  <c r="N168" i="18"/>
  <c r="N172" i="18"/>
  <c r="N177" i="18"/>
  <c r="N182" i="18"/>
  <c r="N191" i="18"/>
  <c r="N197" i="18"/>
  <c r="N200" i="18"/>
  <c r="D22" i="21"/>
  <c r="E24" i="21"/>
  <c r="D25" i="21"/>
  <c r="J25" i="22"/>
  <c r="D28" i="21"/>
  <c r="E30" i="21"/>
  <c r="D32" i="21"/>
  <c r="D34" i="21"/>
  <c r="E36" i="21"/>
  <c r="D38" i="21"/>
  <c r="D41" i="21"/>
  <c r="E43" i="21"/>
  <c r="P43" i="21" s="1"/>
  <c r="I43" i="21" s="1"/>
  <c r="D44" i="21"/>
  <c r="D47" i="21"/>
  <c r="J47" i="22"/>
  <c r="D51" i="21"/>
  <c r="E55" i="21"/>
  <c r="P55" i="21" s="1"/>
  <c r="D57" i="21"/>
  <c r="E62" i="21"/>
  <c r="P62" i="21" s="1"/>
  <c r="D64" i="21"/>
  <c r="D67" i="21"/>
  <c r="D71" i="21"/>
  <c r="E75" i="21"/>
  <c r="P75" i="21" s="1"/>
  <c r="D77" i="21"/>
  <c r="D80" i="21"/>
  <c r="E83" i="21"/>
  <c r="P83" i="21" s="1"/>
  <c r="D85" i="21"/>
  <c r="D87" i="21"/>
  <c r="N90" i="21"/>
  <c r="O90" i="21"/>
  <c r="J90" i="21"/>
  <c r="C90" i="22" s="1"/>
  <c r="E90" i="21"/>
  <c r="P90" i="21" s="1"/>
  <c r="J93" i="21"/>
  <c r="C93" i="22" s="1"/>
  <c r="N93" i="21"/>
  <c r="E93" i="21"/>
  <c r="D93" i="21"/>
  <c r="J99" i="21"/>
  <c r="C99" i="22" s="1"/>
  <c r="N99" i="21"/>
  <c r="E99" i="21"/>
  <c r="D99" i="21"/>
  <c r="J99" i="22"/>
  <c r="J101" i="21"/>
  <c r="C101" i="22" s="1"/>
  <c r="N101" i="21"/>
  <c r="O101" i="21"/>
  <c r="E101" i="21"/>
  <c r="P101" i="21" s="1"/>
  <c r="N106" i="21"/>
  <c r="O106" i="21"/>
  <c r="E106" i="21"/>
  <c r="P106" i="21" s="1"/>
  <c r="J106" i="21"/>
  <c r="C106" i="22" s="1"/>
  <c r="D106" i="21"/>
  <c r="D119" i="21"/>
  <c r="J119" i="21"/>
  <c r="C119" i="22" s="1"/>
  <c r="N119" i="21"/>
  <c r="E119" i="21"/>
  <c r="D115" i="21"/>
  <c r="D116" i="21"/>
  <c r="E123" i="21"/>
  <c r="E124" i="21"/>
  <c r="D126" i="21"/>
  <c r="D129" i="21"/>
  <c r="D130" i="21"/>
  <c r="J130" i="22"/>
  <c r="E131" i="21"/>
  <c r="D134" i="21"/>
  <c r="E135" i="21"/>
  <c r="D137" i="21"/>
  <c r="D144" i="21"/>
  <c r="D147" i="21"/>
  <c r="E148" i="21"/>
  <c r="P148" i="21" s="1"/>
  <c r="D152" i="21"/>
  <c r="D155" i="21"/>
  <c r="J104" i="21"/>
  <c r="C104" i="22" s="1"/>
  <c r="J109" i="21"/>
  <c r="C109" i="22" s="1"/>
  <c r="J111" i="21"/>
  <c r="J116" i="21"/>
  <c r="C116" i="22" s="1"/>
  <c r="J126" i="21"/>
  <c r="C126" i="22" s="1"/>
  <c r="J129" i="21"/>
  <c r="C129" i="22" s="1"/>
  <c r="J130" i="21"/>
  <c r="J134" i="21"/>
  <c r="C134" i="22" s="1"/>
  <c r="J137" i="21"/>
  <c r="C137" i="22" s="1"/>
  <c r="J144" i="21"/>
  <c r="C144" i="22" s="1"/>
  <c r="J147" i="21"/>
  <c r="J152" i="21"/>
  <c r="C152" i="22" s="1"/>
  <c r="J155" i="21"/>
  <c r="C155" i="22" s="1"/>
  <c r="N115" i="21"/>
  <c r="N123" i="21"/>
  <c r="O123" i="21"/>
  <c r="N124" i="21"/>
  <c r="N131" i="21"/>
  <c r="N135" i="21"/>
  <c r="N148" i="21"/>
  <c r="O148" i="21"/>
  <c r="E115" i="21"/>
  <c r="P115" i="21" s="1"/>
  <c r="D118" i="21"/>
  <c r="D120" i="21"/>
  <c r="D122" i="21"/>
  <c r="D125" i="21"/>
  <c r="J125" i="22"/>
  <c r="D128" i="21"/>
  <c r="D133" i="21"/>
  <c r="D139" i="21"/>
  <c r="D140" i="21"/>
  <c r="D141" i="21"/>
  <c r="D143" i="21"/>
  <c r="D146" i="21"/>
  <c r="D150" i="21"/>
  <c r="D153" i="21"/>
  <c r="D158" i="21"/>
  <c r="J91" i="21"/>
  <c r="C91" i="22" s="1"/>
  <c r="J95" i="21"/>
  <c r="C95" i="22" s="1"/>
  <c r="J96" i="21"/>
  <c r="C96" i="22" s="1"/>
  <c r="N20" i="21"/>
  <c r="N23" i="21"/>
  <c r="N26" i="21"/>
  <c r="N33" i="21"/>
  <c r="N39" i="21"/>
  <c r="N42" i="21"/>
  <c r="N45" i="21"/>
  <c r="N49" i="21"/>
  <c r="N52" i="21"/>
  <c r="N54" i="21"/>
  <c r="N58" i="21"/>
  <c r="N61" i="21"/>
  <c r="N65" i="21"/>
  <c r="N69" i="21"/>
  <c r="N74" i="21"/>
  <c r="N78" i="21"/>
  <c r="N82" i="21"/>
  <c r="N89" i="21"/>
  <c r="N92" i="21"/>
  <c r="N97" i="21"/>
  <c r="N98" i="21"/>
  <c r="N117" i="21"/>
  <c r="N121" i="21"/>
  <c r="N127" i="21"/>
  <c r="N132" i="21"/>
  <c r="N136" i="21"/>
  <c r="N138" i="21"/>
  <c r="N142" i="21"/>
  <c r="N145" i="21"/>
  <c r="N149" i="21"/>
  <c r="N151" i="21"/>
  <c r="N154" i="21"/>
  <c r="N156" i="21"/>
  <c r="N157" i="21"/>
  <c r="E158" i="21"/>
  <c r="J20" i="2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7" i="21"/>
  <c r="C117" i="22" s="1"/>
  <c r="J121" i="21"/>
  <c r="C121" i="22" s="1"/>
  <c r="J127" i="21"/>
  <c r="J132" i="21"/>
  <c r="J136" i="21"/>
  <c r="C136" i="22" s="1"/>
  <c r="J138" i="21"/>
  <c r="C138" i="22" s="1"/>
  <c r="J142" i="21"/>
  <c r="C142" i="22" s="1"/>
  <c r="J145" i="21"/>
  <c r="J149" i="21"/>
  <c r="C149" i="22" s="1"/>
  <c r="J151" i="21"/>
  <c r="C151" i="22" s="1"/>
  <c r="J154" i="21"/>
  <c r="C154" i="22" s="1"/>
  <c r="J156" i="21"/>
  <c r="J157" i="21"/>
  <c r="C157" i="22" s="1"/>
  <c r="N108" i="21"/>
  <c r="N110" i="21"/>
  <c r="N113" i="21"/>
  <c r="N114" i="21"/>
  <c r="N118" i="21"/>
  <c r="N120" i="21"/>
  <c r="O120" i="21"/>
  <c r="N122" i="21"/>
  <c r="N125" i="21"/>
  <c r="N128" i="21"/>
  <c r="N133" i="21"/>
  <c r="N139" i="21"/>
  <c r="N140" i="21"/>
  <c r="N141" i="21"/>
  <c r="N143" i="21"/>
  <c r="N146" i="21"/>
  <c r="N150" i="21"/>
  <c r="N153" i="21"/>
  <c r="N158" i="21"/>
  <c r="D123" i="21"/>
  <c r="D124" i="21"/>
  <c r="D131" i="21"/>
  <c r="D135" i="21"/>
  <c r="D148" i="21"/>
  <c r="J108" i="21"/>
  <c r="J110" i="21"/>
  <c r="C110" i="22" s="1"/>
  <c r="J113" i="21"/>
  <c r="J114" i="21"/>
  <c r="C114" i="22" s="1"/>
  <c r="J118" i="21"/>
  <c r="C118" i="22" s="1"/>
  <c r="J120" i="21"/>
  <c r="J122" i="21"/>
  <c r="J125" i="21"/>
  <c r="C125" i="22" s="1"/>
  <c r="J128" i="21"/>
  <c r="C128" i="22" s="1"/>
  <c r="J133" i="21"/>
  <c r="C133" i="22" s="1"/>
  <c r="J139" i="21"/>
  <c r="J140" i="21"/>
  <c r="C140" i="22" s="1"/>
  <c r="J141" i="21"/>
  <c r="C141" i="22" s="1"/>
  <c r="J143" i="21"/>
  <c r="C143" i="22" s="1"/>
  <c r="J146" i="21"/>
  <c r="J150" i="21"/>
  <c r="C150" i="22" s="1"/>
  <c r="J153" i="21"/>
  <c r="J158" i="21"/>
  <c r="C158" i="22" s="1"/>
  <c r="N103" i="21"/>
  <c r="N104" i="21"/>
  <c r="N109" i="21"/>
  <c r="N111" i="21"/>
  <c r="N116" i="21"/>
  <c r="N126" i="21"/>
  <c r="N129" i="21"/>
  <c r="N130" i="21"/>
  <c r="N134" i="21"/>
  <c r="N137" i="21"/>
  <c r="N144" i="21"/>
  <c r="N147" i="21"/>
  <c r="N152" i="21"/>
  <c r="N155" i="21"/>
  <c r="F20" i="20"/>
  <c r="O20" i="20" s="1"/>
  <c r="F20" i="23"/>
  <c r="E20" i="22"/>
  <c r="P59" i="14"/>
  <c r="O67" i="14"/>
  <c r="I67" i="14" s="1"/>
  <c r="P67" i="15" s="1"/>
  <c r="P253" i="14"/>
  <c r="P51" i="14"/>
  <c r="P117" i="14"/>
  <c r="P161" i="14"/>
  <c r="I161" i="14" s="1"/>
  <c r="P161" i="15" s="1"/>
  <c r="O191" i="14"/>
  <c r="P231" i="14"/>
  <c r="O112" i="14"/>
  <c r="O180" i="14"/>
  <c r="P188" i="14"/>
  <c r="P192" i="14"/>
  <c r="O196" i="14"/>
  <c r="P196" i="14"/>
  <c r="P200" i="14"/>
  <c r="O204" i="14"/>
  <c r="P204" i="14"/>
  <c r="P208" i="14"/>
  <c r="O212" i="14"/>
  <c r="P212" i="14"/>
  <c r="P216" i="14"/>
  <c r="O220" i="14"/>
  <c r="P220" i="14"/>
  <c r="O252" i="14"/>
  <c r="I252" i="14" s="1"/>
  <c r="P252" i="15" s="1"/>
  <c r="O256" i="14"/>
  <c r="P55" i="14"/>
  <c r="P138" i="14"/>
  <c r="P186" i="14"/>
  <c r="P194" i="14"/>
  <c r="P202" i="14"/>
  <c r="I202" i="14" s="1"/>
  <c r="P202" i="15" s="1"/>
  <c r="P210" i="14"/>
  <c r="P218" i="14"/>
  <c r="I218" i="14" s="1"/>
  <c r="P218" i="15" s="1"/>
  <c r="O225" i="14"/>
  <c r="I225" i="14" s="1"/>
  <c r="P225" i="15" s="1"/>
  <c r="O234" i="14"/>
  <c r="P236" i="14"/>
  <c r="P241" i="14"/>
  <c r="P242" i="14"/>
  <c r="I242" i="14" s="1"/>
  <c r="P242" i="15" s="1"/>
  <c r="P121" i="14"/>
  <c r="P143" i="14"/>
  <c r="P171" i="14"/>
  <c r="P175" i="14"/>
  <c r="P251" i="14"/>
  <c r="O65" i="14"/>
  <c r="R14" i="16"/>
  <c r="U16" i="14"/>
  <c r="K4" i="14"/>
  <c r="S15" i="14"/>
  <c r="W15" i="14"/>
  <c r="W14" i="14" s="1"/>
  <c r="AA15" i="14"/>
  <c r="R16" i="14"/>
  <c r="G18" i="14"/>
  <c r="P23" i="14"/>
  <c r="P27" i="14"/>
  <c r="S16" i="14"/>
  <c r="O28" i="14"/>
  <c r="I28" i="14" s="1"/>
  <c r="P28" i="15" s="1"/>
  <c r="I4" i="14"/>
  <c r="O52" i="14"/>
  <c r="O90" i="14"/>
  <c r="I90" i="14" s="1"/>
  <c r="P90" i="15" s="1"/>
  <c r="O125" i="14"/>
  <c r="I125" i="14" s="1"/>
  <c r="P125" i="15" s="1"/>
  <c r="O131" i="14"/>
  <c r="O140" i="14"/>
  <c r="I140" i="14" s="1"/>
  <c r="P140" i="15" s="1"/>
  <c r="P144" i="14"/>
  <c r="O230" i="14"/>
  <c r="O232" i="14"/>
  <c r="O246" i="14"/>
  <c r="I246" i="14" s="1"/>
  <c r="P246" i="15" s="1"/>
  <c r="O258" i="14"/>
  <c r="O260" i="14"/>
  <c r="I260" i="14" s="1"/>
  <c r="P260" i="15" s="1"/>
  <c r="O262" i="14"/>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40" i="12"/>
  <c r="J53" i="12"/>
  <c r="J66" i="12"/>
  <c r="J79" i="12"/>
  <c r="J93" i="12"/>
  <c r="N30" i="12"/>
  <c r="N43" i="12"/>
  <c r="N55" i="12"/>
  <c r="N83" i="12"/>
  <c r="J20" i="12"/>
  <c r="C20" i="13" s="1"/>
  <c r="D21" i="12"/>
  <c r="J23" i="12"/>
  <c r="D24" i="12"/>
  <c r="J26" i="12"/>
  <c r="D27" i="12"/>
  <c r="D30" i="12"/>
  <c r="J33" i="12"/>
  <c r="D36" i="12"/>
  <c r="J39" i="12"/>
  <c r="D40" i="12"/>
  <c r="J42" i="12"/>
  <c r="D43" i="12"/>
  <c r="J45" i="12"/>
  <c r="D46" i="12"/>
  <c r="J49" i="12"/>
  <c r="J52" i="12"/>
  <c r="D53" i="12"/>
  <c r="J54" i="12"/>
  <c r="D55" i="12"/>
  <c r="J58" i="12"/>
  <c r="D59" i="12"/>
  <c r="J61" i="12"/>
  <c r="D62" i="12"/>
  <c r="J65" i="12"/>
  <c r="D66" i="12"/>
  <c r="J69" i="12"/>
  <c r="D72" i="12"/>
  <c r="J74" i="12"/>
  <c r="D75" i="12"/>
  <c r="J78" i="12"/>
  <c r="D79" i="12"/>
  <c r="J82" i="12"/>
  <c r="D83" i="12"/>
  <c r="D86" i="12"/>
  <c r="J89" i="12"/>
  <c r="J92" i="12"/>
  <c r="D93" i="12"/>
  <c r="D98" i="12"/>
  <c r="J100" i="12"/>
  <c r="E100" i="12"/>
  <c r="P100" i="12" s="1"/>
  <c r="I100" i="12" s="1"/>
  <c r="J24" i="12"/>
  <c r="J32" i="12"/>
  <c r="J36" i="12"/>
  <c r="J44" i="12"/>
  <c r="J57" i="12"/>
  <c r="J62" i="12"/>
  <c r="J71" i="12"/>
  <c r="J75" i="12"/>
  <c r="J85" i="12"/>
  <c r="J98" i="12"/>
  <c r="N23" i="12"/>
  <c r="O23" i="12"/>
  <c r="N27" i="12"/>
  <c r="N40" i="12"/>
  <c r="N49" i="12"/>
  <c r="O49" i="12"/>
  <c r="N53" i="12"/>
  <c r="N61" i="12"/>
  <c r="N66" i="12"/>
  <c r="N74" i="12"/>
  <c r="O74" i="12"/>
  <c r="N79" i="12"/>
  <c r="O79" i="12"/>
  <c r="N89" i="12"/>
  <c r="N93" i="12"/>
  <c r="N97" i="12"/>
  <c r="O97" i="12"/>
  <c r="N98" i="12"/>
  <c r="N100" i="12"/>
  <c r="E21" i="12"/>
  <c r="E24" i="12"/>
  <c r="P24" i="12" s="1"/>
  <c r="I24" i="12" s="1"/>
  <c r="O24" i="13" s="1"/>
  <c r="E27" i="12"/>
  <c r="P27" i="12" s="1"/>
  <c r="I27" i="12" s="1"/>
  <c r="O27" i="13" s="1"/>
  <c r="E30" i="12"/>
  <c r="E36" i="12"/>
  <c r="E40" i="12"/>
  <c r="E43" i="12"/>
  <c r="P43" i="12" s="1"/>
  <c r="I43" i="12" s="1"/>
  <c r="E46" i="12"/>
  <c r="E53" i="12"/>
  <c r="E55" i="12"/>
  <c r="P55" i="12" s="1"/>
  <c r="I55" i="12" s="1"/>
  <c r="O55" i="13" s="1"/>
  <c r="E59" i="12"/>
  <c r="P59" i="12" s="1"/>
  <c r="I59" i="12" s="1"/>
  <c r="E62" i="12"/>
  <c r="E66" i="12"/>
  <c r="P66" i="12" s="1"/>
  <c r="E72" i="12"/>
  <c r="P72" i="12" s="1"/>
  <c r="E75" i="12"/>
  <c r="P75" i="12" s="1"/>
  <c r="I75" i="12" s="1"/>
  <c r="E79" i="12"/>
  <c r="P79" i="12" s="1"/>
  <c r="E83" i="12"/>
  <c r="E86" i="12"/>
  <c r="P86" i="12" s="1"/>
  <c r="I86" i="12" s="1"/>
  <c r="E93" i="12"/>
  <c r="J21" i="12"/>
  <c r="J29" i="12"/>
  <c r="J46" i="12"/>
  <c r="J59" i="12"/>
  <c r="J68" i="12"/>
  <c r="J72" i="12"/>
  <c r="J81" i="12"/>
  <c r="J86" i="12"/>
  <c r="N24" i="12"/>
  <c r="N29" i="12"/>
  <c r="O29" i="12"/>
  <c r="N36" i="12"/>
  <c r="N62" i="12"/>
  <c r="N68" i="12"/>
  <c r="N75" i="12"/>
  <c r="O75" i="12"/>
  <c r="N81" i="12"/>
  <c r="N22" i="12"/>
  <c r="E23" i="12"/>
  <c r="D25" i="12"/>
  <c r="E26" i="12"/>
  <c r="P26" i="12" s="1"/>
  <c r="N28" i="12"/>
  <c r="O28" i="12"/>
  <c r="D29" i="12"/>
  <c r="N31" i="12"/>
  <c r="O31" i="12"/>
  <c r="D32" i="12"/>
  <c r="E33" i="12"/>
  <c r="P33" i="12" s="1"/>
  <c r="I33" i="12" s="1"/>
  <c r="O33" i="13" s="1"/>
  <c r="N34" i="12"/>
  <c r="D35" i="12"/>
  <c r="N37" i="12"/>
  <c r="D38" i="12"/>
  <c r="E39" i="12"/>
  <c r="N41" i="12"/>
  <c r="E42" i="12"/>
  <c r="P42" i="12" s="1"/>
  <c r="I42" i="12" s="1"/>
  <c r="D44" i="12"/>
  <c r="E45" i="12"/>
  <c r="N47" i="12"/>
  <c r="O47" i="12"/>
  <c r="D48" i="12"/>
  <c r="E49" i="12"/>
  <c r="N50" i="12"/>
  <c r="D51" i="12"/>
  <c r="E52" i="12"/>
  <c r="P52" i="12" s="1"/>
  <c r="I52" i="12" s="1"/>
  <c r="E54" i="12"/>
  <c r="N56" i="12"/>
  <c r="O56" i="12"/>
  <c r="D57" i="12"/>
  <c r="E58" i="12"/>
  <c r="D60" i="12"/>
  <c r="E61" i="12"/>
  <c r="P61" i="12" s="1"/>
  <c r="I61" i="12" s="1"/>
  <c r="O61" i="13" s="1"/>
  <c r="N63" i="12"/>
  <c r="D64" i="12"/>
  <c r="E65" i="12"/>
  <c r="P65" i="12" s="1"/>
  <c r="N67" i="12"/>
  <c r="D68" i="12"/>
  <c r="E69" i="12"/>
  <c r="P69" i="12" s="1"/>
  <c r="N70" i="12"/>
  <c r="D71" i="12"/>
  <c r="D73" i="12"/>
  <c r="E74" i="12"/>
  <c r="N76" i="12"/>
  <c r="D77" i="12"/>
  <c r="E78" i="12"/>
  <c r="P78" i="12" s="1"/>
  <c r="I78" i="12" s="1"/>
  <c r="N80" i="12"/>
  <c r="D81" i="12"/>
  <c r="E82" i="12"/>
  <c r="P82" i="12" s="1"/>
  <c r="N84" i="12"/>
  <c r="D85" i="12"/>
  <c r="N87" i="12"/>
  <c r="D88" i="12"/>
  <c r="E89" i="12"/>
  <c r="P89" i="12" s="1"/>
  <c r="I89" i="12" s="1"/>
  <c r="N90" i="12"/>
  <c r="D91" i="12"/>
  <c r="E92" i="12"/>
  <c r="P92" i="12" s="1"/>
  <c r="I92" i="12" s="1"/>
  <c r="N94" i="12"/>
  <c r="D95" i="12"/>
  <c r="J96" i="12"/>
  <c r="E96" i="12"/>
  <c r="P96" i="12" s="1"/>
  <c r="E97" i="12"/>
  <c r="P97" i="12" s="1"/>
  <c r="I97" i="12" s="1"/>
  <c r="J99" i="12"/>
  <c r="E99" i="12"/>
  <c r="J22" i="12"/>
  <c r="J25" i="12"/>
  <c r="J30" i="12"/>
  <c r="J34" i="12"/>
  <c r="J38" i="12"/>
  <c r="J43" i="12"/>
  <c r="J47" i="12"/>
  <c r="J51" i="12"/>
  <c r="J55" i="12"/>
  <c r="J64" i="12"/>
  <c r="J77" i="12"/>
  <c r="J83" i="12"/>
  <c r="J87" i="12"/>
  <c r="J91" i="12"/>
  <c r="J94" i="12"/>
  <c r="N21" i="12"/>
  <c r="N25" i="12"/>
  <c r="N38" i="12"/>
  <c r="N42" i="12"/>
  <c r="N46" i="12"/>
  <c r="N51" i="12"/>
  <c r="N54" i="12"/>
  <c r="N59" i="12"/>
  <c r="N64" i="12"/>
  <c r="N69" i="12"/>
  <c r="N72" i="12"/>
  <c r="N77" i="12"/>
  <c r="N82" i="12"/>
  <c r="N86" i="12"/>
  <c r="N91" i="12"/>
  <c r="R15" i="9"/>
  <c r="R14" i="9" s="1"/>
  <c r="AD15" i="9"/>
  <c r="AD14" i="9" s="1"/>
  <c r="AH15" i="9"/>
  <c r="K4" i="9"/>
  <c r="AB15" i="9"/>
  <c r="AB14" i="9" s="1"/>
  <c r="S16" i="9"/>
  <c r="M4" i="9"/>
  <c r="I4" i="9"/>
  <c r="S15" i="9"/>
  <c r="AH16" i="9"/>
  <c r="C20" i="10"/>
  <c r="N34" i="5"/>
  <c r="N33" i="5"/>
  <c r="N32" i="5"/>
  <c r="N31" i="5"/>
  <c r="N30" i="5"/>
  <c r="N29" i="5"/>
  <c r="N28" i="5"/>
  <c r="N27" i="5"/>
  <c r="N26" i="5"/>
  <c r="N25" i="5"/>
  <c r="N24" i="5"/>
  <c r="N23" i="5"/>
  <c r="N22" i="5"/>
  <c r="N21" i="5"/>
  <c r="N20" i="5"/>
  <c r="C35" i="6"/>
  <c r="J34" i="5"/>
  <c r="C34" i="6" s="1"/>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4" i="5"/>
  <c r="D34" i="5"/>
  <c r="E33" i="5"/>
  <c r="D33" i="5"/>
  <c r="E32" i="5"/>
  <c r="P32" i="5" s="1"/>
  <c r="D32" i="5"/>
  <c r="E31" i="5"/>
  <c r="D31" i="5"/>
  <c r="E30" i="5"/>
  <c r="P30" i="5" s="1"/>
  <c r="I30" i="5" s="1"/>
  <c r="O30" i="6" s="1"/>
  <c r="D30" i="5"/>
  <c r="E29" i="5"/>
  <c r="D29" i="5"/>
  <c r="E28" i="5"/>
  <c r="D28" i="5"/>
  <c r="E27" i="5"/>
  <c r="D27" i="5"/>
  <c r="E26" i="5"/>
  <c r="P26" i="5" s="1"/>
  <c r="D26" i="5"/>
  <c r="A17" i="5" s="1"/>
  <c r="E25" i="5"/>
  <c r="P25" i="5" s="1"/>
  <c r="I25" i="5" s="1"/>
  <c r="O25" i="6" s="1"/>
  <c r="D25" i="5"/>
  <c r="E24" i="5"/>
  <c r="P24" i="5" s="1"/>
  <c r="D24" i="5"/>
  <c r="E23" i="5"/>
  <c r="D23" i="5"/>
  <c r="E22" i="5"/>
  <c r="P22" i="5" s="1"/>
  <c r="D22" i="5"/>
  <c r="E21" i="5"/>
  <c r="P21" i="5" s="1"/>
  <c r="D21" i="5"/>
  <c r="E20" i="5"/>
  <c r="P20" i="5" s="1"/>
  <c r="I20" i="5" s="1"/>
  <c r="O20" i="6" s="1"/>
  <c r="D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E41" i="6" s="1"/>
  <c r="J41" i="6" s="1"/>
  <c r="A34" i="5"/>
  <c r="A33" i="5"/>
  <c r="A32" i="5"/>
  <c r="A31" i="5"/>
  <c r="A30" i="5"/>
  <c r="A29" i="5"/>
  <c r="A28" i="5"/>
  <c r="A27" i="5"/>
  <c r="A26" i="5"/>
  <c r="A25" i="5"/>
  <c r="A24" i="5"/>
  <c r="A23" i="5"/>
  <c r="A22" i="5"/>
  <c r="A21" i="5"/>
  <c r="A20" i="5"/>
  <c r="J170" i="19"/>
  <c r="U170" i="19" s="1"/>
  <c r="J151" i="19"/>
  <c r="U151" i="19" s="1"/>
  <c r="J183" i="19"/>
  <c r="U183" i="19" s="1"/>
  <c r="T229" i="19"/>
  <c r="T228" i="19"/>
  <c r="T263" i="19"/>
  <c r="T250" i="19"/>
  <c r="T414" i="19"/>
  <c r="T429" i="19"/>
  <c r="T415" i="19"/>
  <c r="T430" i="19"/>
  <c r="T260" i="19"/>
  <c r="T213" i="19"/>
  <c r="T212" i="19"/>
  <c r="T215" i="19"/>
  <c r="T266" i="19"/>
  <c r="J167" i="19"/>
  <c r="U167" i="19" s="1"/>
  <c r="J199" i="19"/>
  <c r="U199" i="19" s="1"/>
  <c r="J103" i="19"/>
  <c r="T244" i="19"/>
  <c r="T253" i="19"/>
  <c r="T231" i="19"/>
  <c r="T218" i="19"/>
  <c r="T413" i="19"/>
  <c r="J30" i="22"/>
  <c r="J40" i="22"/>
  <c r="J157" i="22"/>
  <c r="J113" i="22"/>
  <c r="J108" i="22"/>
  <c r="J132" i="22"/>
  <c r="J148" i="22"/>
  <c r="J128" i="22"/>
  <c r="J118" i="22"/>
  <c r="J119" i="22"/>
  <c r="J85" i="22"/>
  <c r="J22" i="22"/>
  <c r="J100" i="22"/>
  <c r="J43" i="22"/>
  <c r="J86" i="22"/>
  <c r="J146" i="22"/>
  <c r="J122" i="22"/>
  <c r="J34" i="22"/>
  <c r="J94" i="22"/>
  <c r="J81" i="22"/>
  <c r="J127" i="22"/>
  <c r="J104" i="22"/>
  <c r="J158" i="22"/>
  <c r="J133" i="22"/>
  <c r="J116" i="22"/>
  <c r="J62" i="22"/>
  <c r="J60" i="22"/>
  <c r="J50" i="22"/>
  <c r="J49" i="22"/>
  <c r="J45" i="22"/>
  <c r="J147" i="22"/>
  <c r="J126" i="22"/>
  <c r="J115" i="22"/>
  <c r="J36" i="22"/>
  <c r="J72" i="22"/>
  <c r="J145" i="22"/>
  <c r="J117" i="22"/>
  <c r="J136" i="22"/>
  <c r="AE16" i="14"/>
  <c r="AE15" i="14"/>
  <c r="AE14" i="14" s="1"/>
  <c r="J70" i="22"/>
  <c r="J121" i="22"/>
  <c r="J82" i="22"/>
  <c r="J123" i="22"/>
  <c r="J153" i="22"/>
  <c r="J141" i="22"/>
  <c r="J134" i="22"/>
  <c r="J93" i="22"/>
  <c r="J38" i="22"/>
  <c r="J68" i="22"/>
  <c r="J59" i="22"/>
  <c r="J89" i="22"/>
  <c r="J154" i="22"/>
  <c r="J91" i="22"/>
  <c r="J135" i="22"/>
  <c r="J140" i="22"/>
  <c r="J155" i="22"/>
  <c r="J106" i="22"/>
  <c r="J71" i="22"/>
  <c r="J57" i="22"/>
  <c r="J44" i="22"/>
  <c r="J102" i="22"/>
  <c r="J21" i="22"/>
  <c r="O43" i="10"/>
  <c r="A17" i="21"/>
  <c r="I3" i="21"/>
  <c r="A17" i="18"/>
  <c r="J194" i="19"/>
  <c r="U194" i="19" s="1"/>
  <c r="J159" i="19"/>
  <c r="U159" i="19" s="1"/>
  <c r="J79" i="19"/>
  <c r="AF20" i="18"/>
  <c r="I3" i="18"/>
  <c r="J150" i="22"/>
  <c r="J55" i="22"/>
  <c r="J73" i="22"/>
  <c r="J61" i="22"/>
  <c r="J131" i="22"/>
  <c r="J152" i="22"/>
  <c r="J137" i="22"/>
  <c r="J67" i="22"/>
  <c r="J24" i="22"/>
  <c r="J29" i="22"/>
  <c r="J46" i="22"/>
  <c r="J151" i="22"/>
  <c r="J23" i="22"/>
  <c r="J101" i="22"/>
  <c r="J96" i="22"/>
  <c r="J114" i="22"/>
  <c r="J142" i="22"/>
  <c r="J124" i="22"/>
  <c r="J143" i="22"/>
  <c r="J120" i="22"/>
  <c r="J87" i="22"/>
  <c r="J77" i="22"/>
  <c r="J64" i="22"/>
  <c r="J41" i="22"/>
  <c r="J32" i="22"/>
  <c r="J75" i="22"/>
  <c r="J88" i="22"/>
  <c r="J37" i="22"/>
  <c r="J98" i="22"/>
  <c r="J90" i="22"/>
  <c r="J109" i="22"/>
  <c r="J149" i="22"/>
  <c r="J52" i="22"/>
  <c r="J78" i="22"/>
  <c r="J54" i="22"/>
  <c r="J74" i="22"/>
  <c r="J92" i="22"/>
  <c r="E25" i="6"/>
  <c r="J25" i="6" s="1"/>
  <c r="E33" i="6"/>
  <c r="E49" i="6"/>
  <c r="J49" i="6" s="1"/>
  <c r="E26" i="6"/>
  <c r="E34" i="6"/>
  <c r="J34" i="6" s="1"/>
  <c r="E42" i="6"/>
  <c r="J42" i="6" s="1"/>
  <c r="E50" i="6"/>
  <c r="J50" i="6" s="1"/>
  <c r="E27" i="6"/>
  <c r="E35" i="6"/>
  <c r="J35" i="6" s="1"/>
  <c r="E43" i="6"/>
  <c r="J43" i="6" s="1"/>
  <c r="E51" i="6"/>
  <c r="J51" i="6" s="1"/>
  <c r="E28" i="6"/>
  <c r="E36" i="6"/>
  <c r="J36" i="6" s="1"/>
  <c r="E44" i="6"/>
  <c r="J44" i="6" s="1"/>
  <c r="E21" i="6"/>
  <c r="E29" i="6"/>
  <c r="E37" i="6"/>
  <c r="J37" i="6" s="1"/>
  <c r="E45" i="6"/>
  <c r="J45" i="6" s="1"/>
  <c r="E22" i="6"/>
  <c r="J22" i="6" s="1"/>
  <c r="E30" i="6"/>
  <c r="E38" i="6"/>
  <c r="J38" i="6" s="1"/>
  <c r="E46" i="6"/>
  <c r="J46" i="6" s="1"/>
  <c r="E23" i="6"/>
  <c r="E39" i="6"/>
  <c r="J39" i="6" s="1"/>
  <c r="E47" i="6"/>
  <c r="J47" i="6" s="1"/>
  <c r="E24" i="6"/>
  <c r="J24" i="6" s="1"/>
  <c r="E40" i="6"/>
  <c r="J40" i="6" s="1"/>
  <c r="E48" i="6"/>
  <c r="J48" i="6" s="1"/>
  <c r="J423" i="19"/>
  <c r="U423" i="19" s="1"/>
  <c r="T421" i="19"/>
  <c r="J421" i="19"/>
  <c r="U421" i="19" s="1"/>
  <c r="T407" i="19"/>
  <c r="J407" i="19"/>
  <c r="U407" i="19" s="1"/>
  <c r="J422" i="19"/>
  <c r="U422" i="19" s="1"/>
  <c r="J143" i="19"/>
  <c r="U143" i="19" s="1"/>
  <c r="J127" i="19"/>
  <c r="U127" i="19" s="1"/>
  <c r="J25" i="19"/>
  <c r="U25" i="19" s="1"/>
  <c r="J95" i="19"/>
  <c r="U95" i="19" s="1"/>
  <c r="J146" i="19"/>
  <c r="U146" i="19" s="1"/>
  <c r="J130" i="19"/>
  <c r="U130" i="19" s="1"/>
  <c r="J63" i="19"/>
  <c r="U63" i="19" s="1"/>
  <c r="O51" i="20"/>
  <c r="J51" i="19"/>
  <c r="U51" i="19" s="1"/>
  <c r="O200" i="20"/>
  <c r="J200" i="19"/>
  <c r="U200" i="19" s="1"/>
  <c r="O187" i="20"/>
  <c r="J187" i="19"/>
  <c r="U187" i="19" s="1"/>
  <c r="O181" i="20"/>
  <c r="J181" i="19"/>
  <c r="U181" i="19" s="1"/>
  <c r="J173" i="19"/>
  <c r="U173" i="19" s="1"/>
  <c r="O131" i="20"/>
  <c r="J131" i="19"/>
  <c r="U131" i="19" s="1"/>
  <c r="O125" i="20"/>
  <c r="J125" i="19"/>
  <c r="U125" i="19" s="1"/>
  <c r="O115" i="20"/>
  <c r="J115" i="19"/>
  <c r="U115" i="19" s="1"/>
  <c r="J188" i="19"/>
  <c r="U188" i="19" s="1"/>
  <c r="O174" i="20"/>
  <c r="J174" i="19"/>
  <c r="U174" i="19" s="1"/>
  <c r="J161" i="19"/>
  <c r="U161" i="19" s="1"/>
  <c r="J145" i="19"/>
  <c r="U145" i="19" s="1"/>
  <c r="O129" i="20"/>
  <c r="J129" i="19"/>
  <c r="U129" i="19" s="1"/>
  <c r="O92" i="20"/>
  <c r="J92" i="19"/>
  <c r="U92" i="19" s="1"/>
  <c r="O33" i="20"/>
  <c r="O166" i="20"/>
  <c r="J166" i="19"/>
  <c r="U166" i="19" s="1"/>
  <c r="O158" i="20"/>
  <c r="J158" i="19"/>
  <c r="U158" i="19" s="1"/>
  <c r="J120" i="19"/>
  <c r="U120" i="19"/>
  <c r="O49" i="20"/>
  <c r="O43" i="20"/>
  <c r="J43" i="19"/>
  <c r="U43" i="19" s="1"/>
  <c r="O140" i="20"/>
  <c r="J140" i="19"/>
  <c r="U140" i="19" s="1"/>
  <c r="O59" i="20"/>
  <c r="J59" i="19"/>
  <c r="U59" i="19" s="1"/>
  <c r="J201" i="19"/>
  <c r="U201" i="19" s="1"/>
  <c r="O50" i="20"/>
  <c r="J50" i="19"/>
  <c r="U50" i="19" s="1"/>
  <c r="O150" i="20"/>
  <c r="J150" i="19"/>
  <c r="U150" i="19" s="1"/>
  <c r="O98" i="20"/>
  <c r="J98" i="19"/>
  <c r="U98" i="19" s="1"/>
  <c r="O26" i="20"/>
  <c r="O197" i="20"/>
  <c r="J197" i="19"/>
  <c r="U197" i="19" s="1"/>
  <c r="O185" i="20"/>
  <c r="J185" i="19"/>
  <c r="U185" i="19" s="1"/>
  <c r="J157" i="19"/>
  <c r="U157" i="19" s="1"/>
  <c r="O141" i="20"/>
  <c r="J141" i="19"/>
  <c r="U141" i="19" s="1"/>
  <c r="O100" i="20"/>
  <c r="J100" i="19"/>
  <c r="U100" i="19" s="1"/>
  <c r="O89" i="20"/>
  <c r="O75" i="20"/>
  <c r="J75" i="19"/>
  <c r="U75" i="19" s="1"/>
  <c r="O61" i="20"/>
  <c r="O42" i="20"/>
  <c r="O29" i="20"/>
  <c r="O142" i="20"/>
  <c r="O136" i="20"/>
  <c r="J136" i="19"/>
  <c r="U136" i="19" s="1"/>
  <c r="O108" i="20"/>
  <c r="J108" i="19"/>
  <c r="U108" i="19" s="1"/>
  <c r="O133" i="20"/>
  <c r="J133" i="19"/>
  <c r="U133" i="19" s="1"/>
  <c r="O66" i="20"/>
  <c r="J66" i="19"/>
  <c r="U66" i="19" s="1"/>
  <c r="O156" i="20"/>
  <c r="J156" i="19"/>
  <c r="U156" i="19" s="1"/>
  <c r="O44" i="20"/>
  <c r="O164" i="20"/>
  <c r="J164" i="19"/>
  <c r="U164" i="19" s="1"/>
  <c r="O184" i="20"/>
  <c r="J184" i="19"/>
  <c r="U184" i="19" s="1"/>
  <c r="O177" i="20"/>
  <c r="J177" i="19"/>
  <c r="U177" i="19" s="1"/>
  <c r="J153" i="19"/>
  <c r="U153" i="19" s="1"/>
  <c r="J134" i="19"/>
  <c r="U134" i="19" s="1"/>
  <c r="O128" i="20"/>
  <c r="J128" i="19"/>
  <c r="U128" i="19" s="1"/>
  <c r="O74" i="20"/>
  <c r="O67" i="20"/>
  <c r="J67" i="19"/>
  <c r="U67" i="19" s="1"/>
  <c r="O193" i="20"/>
  <c r="J193" i="19"/>
  <c r="U193" i="19" s="1"/>
  <c r="J182" i="19"/>
  <c r="U182" i="19" s="1"/>
  <c r="J168" i="19"/>
  <c r="U168" i="19" s="1"/>
  <c r="O99" i="20"/>
  <c r="J99" i="19"/>
  <c r="U99" i="19" s="1"/>
  <c r="J85" i="19"/>
  <c r="U85" i="19" s="1"/>
  <c r="O72" i="20"/>
  <c r="J72" i="19"/>
  <c r="U72" i="19" s="1"/>
  <c r="O189" i="20"/>
  <c r="J189" i="19"/>
  <c r="U189" i="19" s="1"/>
  <c r="O179" i="20"/>
  <c r="J179" i="19"/>
  <c r="U179" i="19" s="1"/>
  <c r="O171" i="20"/>
  <c r="J171" i="19"/>
  <c r="U171" i="19" s="1"/>
  <c r="O155" i="20"/>
  <c r="J155" i="19"/>
  <c r="U155" i="19" s="1"/>
  <c r="J149" i="19"/>
  <c r="U149" i="19" s="1"/>
  <c r="O123" i="20"/>
  <c r="J123" i="19"/>
  <c r="U123" i="19" s="1"/>
  <c r="O117" i="20"/>
  <c r="O93" i="20"/>
  <c r="J93" i="19"/>
  <c r="U93" i="19" s="1"/>
  <c r="O53" i="20"/>
  <c r="J46" i="19"/>
  <c r="U46" i="19" s="1"/>
  <c r="J180" i="19"/>
  <c r="U180" i="19" s="1"/>
  <c r="O114" i="20"/>
  <c r="J114" i="19"/>
  <c r="U114" i="19" s="1"/>
  <c r="O34" i="20"/>
  <c r="J34" i="19"/>
  <c r="U34" i="19" s="1"/>
  <c r="O195" i="20"/>
  <c r="J195" i="19"/>
  <c r="U195" i="19" s="1"/>
  <c r="O121" i="20"/>
  <c r="J121" i="19"/>
  <c r="U121" i="19" s="1"/>
  <c r="O40" i="20"/>
  <c r="J40" i="19"/>
  <c r="U40" i="19" s="1"/>
  <c r="O90" i="20"/>
  <c r="J90" i="19"/>
  <c r="U90" i="19" s="1"/>
  <c r="J118" i="19"/>
  <c r="U118" i="19" s="1"/>
  <c r="J190" i="19"/>
  <c r="U190" i="19" s="1"/>
  <c r="O137" i="20"/>
  <c r="J137" i="19"/>
  <c r="U137" i="19" s="1"/>
  <c r="J97" i="19"/>
  <c r="U97" i="19" s="1"/>
  <c r="O84" i="20"/>
  <c r="J84" i="19"/>
  <c r="U84" i="19" s="1"/>
  <c r="O60" i="20"/>
  <c r="O35" i="20"/>
  <c r="J35" i="19"/>
  <c r="U35" i="19" s="1"/>
  <c r="J196" i="19"/>
  <c r="U196" i="19"/>
  <c r="O160" i="20"/>
  <c r="J160" i="19"/>
  <c r="U160" i="19" s="1"/>
  <c r="O192" i="20"/>
  <c r="J192" i="19"/>
  <c r="U192" i="19"/>
  <c r="J165" i="19"/>
  <c r="U165" i="19" s="1"/>
  <c r="O148" i="20"/>
  <c r="J148" i="19"/>
  <c r="U148" i="19"/>
  <c r="J132" i="19"/>
  <c r="U132" i="19" s="1"/>
  <c r="O81" i="20"/>
  <c r="J81" i="19"/>
  <c r="U81" i="19" s="1"/>
  <c r="O68" i="20"/>
  <c r="O52" i="20"/>
  <c r="J52" i="19"/>
  <c r="U52" i="19" s="1"/>
  <c r="O36" i="20"/>
  <c r="J198" i="19"/>
  <c r="U198" i="19" s="1"/>
  <c r="J139" i="19"/>
  <c r="U139" i="19" s="1"/>
  <c r="O106" i="20"/>
  <c r="J106" i="19"/>
  <c r="U106" i="19" s="1"/>
  <c r="O82" i="20"/>
  <c r="J82" i="19"/>
  <c r="U82" i="19" s="1"/>
  <c r="O58" i="20"/>
  <c r="J58" i="19"/>
  <c r="U58" i="19"/>
  <c r="O27" i="20"/>
  <c r="J27" i="19"/>
  <c r="U27" i="19" s="1"/>
  <c r="J152" i="19"/>
  <c r="U152" i="19"/>
  <c r="O172" i="20"/>
  <c r="J172" i="19"/>
  <c r="U172" i="19" s="1"/>
  <c r="J107" i="19"/>
  <c r="U107" i="19" s="1"/>
  <c r="O28" i="20"/>
  <c r="O76" i="20"/>
  <c r="J76" i="19"/>
  <c r="U76" i="19" s="1"/>
  <c r="J163" i="19"/>
  <c r="U163" i="19" s="1"/>
  <c r="O124" i="20"/>
  <c r="J124" i="19"/>
  <c r="U124" i="19"/>
  <c r="T225" i="19"/>
  <c r="J225" i="19"/>
  <c r="U225" i="19" s="1"/>
  <c r="T245" i="19"/>
  <c r="J245" i="19"/>
  <c r="U245" i="19" s="1"/>
  <c r="J221" i="19"/>
  <c r="U221" i="19" s="1"/>
  <c r="T217" i="19"/>
  <c r="J217" i="19"/>
  <c r="U217" i="19" s="1"/>
  <c r="T268" i="19"/>
  <c r="J268" i="19"/>
  <c r="U268" i="19" s="1"/>
  <c r="J220" i="19"/>
  <c r="U220" i="19" s="1"/>
  <c r="T204" i="19"/>
  <c r="J204" i="19"/>
  <c r="U204" i="19" s="1"/>
  <c r="T271" i="19"/>
  <c r="J271" i="19"/>
  <c r="U271" i="19" s="1"/>
  <c r="T255" i="19"/>
  <c r="J255" i="19"/>
  <c r="U255" i="19" s="1"/>
  <c r="T239" i="19"/>
  <c r="J239" i="19"/>
  <c r="U239" i="19" s="1"/>
  <c r="J223" i="19"/>
  <c r="U223" i="19" s="1"/>
  <c r="T207" i="19"/>
  <c r="J207" i="19"/>
  <c r="U207" i="19" s="1"/>
  <c r="T111" i="19"/>
  <c r="J111" i="19"/>
  <c r="U111" i="19" s="1"/>
  <c r="T274" i="19"/>
  <c r="J274" i="19"/>
  <c r="U274" i="19" s="1"/>
  <c r="T258" i="19"/>
  <c r="J258" i="19"/>
  <c r="U258" i="19" s="1"/>
  <c r="T242" i="19"/>
  <c r="J242" i="19"/>
  <c r="U242" i="19" s="1"/>
  <c r="T226" i="19"/>
  <c r="J226" i="19"/>
  <c r="U226" i="19" s="1"/>
  <c r="T210" i="19"/>
  <c r="J210" i="19"/>
  <c r="U210" i="19" s="1"/>
  <c r="O94" i="20"/>
  <c r="O88" i="20"/>
  <c r="O45" i="20"/>
  <c r="O95" i="20"/>
  <c r="O21" i="20"/>
  <c r="O63" i="20"/>
  <c r="O104" i="20"/>
  <c r="O79" i="20"/>
  <c r="O109" i="20"/>
  <c r="O41" i="20"/>
  <c r="O78" i="20"/>
  <c r="O69" i="20"/>
  <c r="O56" i="20"/>
  <c r="O30" i="20"/>
  <c r="O24" i="20"/>
  <c r="O47" i="20"/>
  <c r="AL46" i="26"/>
  <c r="AV54" i="26"/>
  <c r="AN138" i="26"/>
  <c r="AN44" i="26"/>
  <c r="AO44" i="26"/>
  <c r="AM44" i="26"/>
  <c r="AN52" i="26"/>
  <c r="AU52" i="26"/>
  <c r="AT60" i="26"/>
  <c r="AU42" i="26"/>
  <c r="AW52" i="26"/>
  <c r="AM126" i="26"/>
  <c r="AO68" i="26"/>
  <c r="AM62" i="26"/>
  <c r="AL114" i="26"/>
  <c r="D88" i="63"/>
  <c r="D81" i="63"/>
  <c r="AL48" i="26"/>
  <c r="BK48" i="26"/>
  <c r="D82" i="63"/>
  <c r="D83" i="63"/>
  <c r="D84" i="63"/>
  <c r="O71" i="20"/>
  <c r="O77" i="20"/>
  <c r="O48" i="20"/>
  <c r="O151" i="20"/>
  <c r="O113" i="20"/>
  <c r="O159" i="20"/>
  <c r="O176" i="20"/>
  <c r="D158" i="23"/>
  <c r="D150" i="23"/>
  <c r="D141" i="23"/>
  <c r="D140" i="23"/>
  <c r="D125" i="23"/>
  <c r="D114" i="23"/>
  <c r="O148" i="23"/>
  <c r="O135" i="23"/>
  <c r="O131" i="23"/>
  <c r="O123" i="23"/>
  <c r="D157" i="23"/>
  <c r="D154" i="23"/>
  <c r="D151" i="23"/>
  <c r="D149" i="23"/>
  <c r="D142" i="23"/>
  <c r="D138" i="23"/>
  <c r="D136" i="23"/>
  <c r="D121" i="23"/>
  <c r="D117" i="23"/>
  <c r="D97" i="23"/>
  <c r="D89" i="23"/>
  <c r="D82" i="23"/>
  <c r="D78" i="23"/>
  <c r="D69" i="23"/>
  <c r="D65" i="23"/>
  <c r="D54" i="23"/>
  <c r="D52" i="23"/>
  <c r="D42" i="23"/>
  <c r="D39" i="23"/>
  <c r="D33" i="23"/>
  <c r="D23" i="23"/>
  <c r="D96" i="23"/>
  <c r="D95" i="23"/>
  <c r="O158" i="23"/>
  <c r="O153" i="23"/>
  <c r="O146" i="23"/>
  <c r="O140" i="23"/>
  <c r="O139" i="23"/>
  <c r="O133" i="23"/>
  <c r="O125" i="23"/>
  <c r="O122" i="23"/>
  <c r="O120" i="23"/>
  <c r="D155" i="23"/>
  <c r="D152" i="23"/>
  <c r="D144" i="23"/>
  <c r="D137" i="23"/>
  <c r="D134" i="23"/>
  <c r="D129" i="23"/>
  <c r="D126" i="23"/>
  <c r="D116" i="23"/>
  <c r="D109" i="23"/>
  <c r="D104" i="23"/>
  <c r="O155" i="23"/>
  <c r="O152" i="23"/>
  <c r="O147" i="23"/>
  <c r="O144" i="23"/>
  <c r="O137" i="23"/>
  <c r="O134" i="23"/>
  <c r="O130" i="23"/>
  <c r="O129" i="23"/>
  <c r="O126" i="23"/>
  <c r="O116" i="23"/>
  <c r="O115" i="23"/>
  <c r="D119" i="23"/>
  <c r="O119" i="23"/>
  <c r="O106" i="23"/>
  <c r="D106" i="23"/>
  <c r="O99" i="23"/>
  <c r="O93" i="23"/>
  <c r="D93" i="23"/>
  <c r="D90" i="23"/>
  <c r="O87" i="23"/>
  <c r="O85" i="23"/>
  <c r="O80" i="23"/>
  <c r="O77" i="23"/>
  <c r="O71" i="23"/>
  <c r="O67" i="23"/>
  <c r="O57" i="23"/>
  <c r="O51" i="23"/>
  <c r="O44" i="23"/>
  <c r="O41" i="23"/>
  <c r="O34" i="23"/>
  <c r="O28" i="23"/>
  <c r="O25" i="23"/>
  <c r="O22" i="23"/>
  <c r="O112" i="23"/>
  <c r="D112" i="23"/>
  <c r="O100" i="23"/>
  <c r="D100" i="23"/>
  <c r="D87" i="23"/>
  <c r="D85" i="23"/>
  <c r="O83" i="23"/>
  <c r="D83" i="23"/>
  <c r="D80" i="23"/>
  <c r="D77" i="23"/>
  <c r="D75" i="23"/>
  <c r="D71" i="23"/>
  <c r="D67" i="23"/>
  <c r="D64" i="23"/>
  <c r="D62" i="23"/>
  <c r="D57" i="23"/>
  <c r="O55" i="23"/>
  <c r="D55" i="23"/>
  <c r="D51" i="23"/>
  <c r="D47" i="23"/>
  <c r="D44" i="23"/>
  <c r="D43" i="23"/>
  <c r="D41" i="23"/>
  <c r="D38" i="23"/>
  <c r="O36" i="23"/>
  <c r="D36" i="23"/>
  <c r="D32" i="23"/>
  <c r="O30" i="23"/>
  <c r="D30" i="23"/>
  <c r="D28" i="23"/>
  <c r="D25" i="23"/>
  <c r="O24" i="23"/>
  <c r="D24" i="23"/>
  <c r="D22" i="23"/>
  <c r="O102" i="23"/>
  <c r="O94" i="23"/>
  <c r="O88" i="23"/>
  <c r="O84" i="23"/>
  <c r="O81" i="23"/>
  <c r="O76" i="23"/>
  <c r="O70" i="23"/>
  <c r="O68" i="23"/>
  <c r="O63" i="23"/>
  <c r="O56" i="23"/>
  <c r="O50" i="23"/>
  <c r="O48" i="23"/>
  <c r="O35" i="23"/>
  <c r="O31" i="23"/>
  <c r="O29" i="23"/>
  <c r="D102" i="23"/>
  <c r="D94" i="23"/>
  <c r="D88" i="23"/>
  <c r="O86" i="23"/>
  <c r="D86" i="23"/>
  <c r="D84" i="23"/>
  <c r="D81" i="23"/>
  <c r="D79" i="23"/>
  <c r="D76" i="23"/>
  <c r="D73" i="23"/>
  <c r="O72" i="23"/>
  <c r="D72" i="23"/>
  <c r="D68" i="23"/>
  <c r="O66" i="23"/>
  <c r="D66" i="23"/>
  <c r="D63" i="23"/>
  <c r="D60" i="23"/>
  <c r="O59" i="23"/>
  <c r="D59" i="23"/>
  <c r="D56" i="23"/>
  <c r="O53" i="23"/>
  <c r="D53" i="23"/>
  <c r="D50" i="23"/>
  <c r="D48" i="23"/>
  <c r="D46" i="23"/>
  <c r="O40" i="23"/>
  <c r="D40" i="23"/>
  <c r="D37" i="23"/>
  <c r="D35" i="23"/>
  <c r="D31" i="23"/>
  <c r="D29" i="23"/>
  <c r="O27" i="23"/>
  <c r="D27" i="23"/>
  <c r="O21" i="23"/>
  <c r="D21" i="23"/>
  <c r="D131" i="23"/>
  <c r="D123" i="23"/>
  <c r="D148" i="23"/>
  <c r="O127" i="23"/>
  <c r="O151" i="23"/>
  <c r="O145" i="23"/>
  <c r="O98" i="23"/>
  <c r="O89" i="23"/>
  <c r="O65" i="23"/>
  <c r="O58" i="23"/>
  <c r="O49" i="23"/>
  <c r="O33" i="23"/>
  <c r="O23" i="23"/>
  <c r="D135" i="23"/>
  <c r="O117" i="23"/>
  <c r="O101" i="23"/>
  <c r="D124" i="23"/>
  <c r="D115" i="23"/>
  <c r="O109" i="23"/>
  <c r="O154" i="23"/>
  <c r="O138" i="23"/>
  <c r="O113" i="23"/>
  <c r="O52" i="23"/>
  <c r="O110" i="23"/>
  <c r="O91" i="23"/>
  <c r="O78" i="23"/>
  <c r="O39" i="23"/>
  <c r="O95" i="23"/>
  <c r="O54" i="23"/>
  <c r="O26" i="23"/>
  <c r="O114" i="23"/>
  <c r="O74" i="23"/>
  <c r="O108" i="23"/>
  <c r="O97" i="23"/>
  <c r="O132" i="23"/>
  <c r="O103" i="23"/>
  <c r="O45" i="23"/>
  <c r="O82" i="23"/>
  <c r="O104" i="23"/>
  <c r="O142" i="23"/>
  <c r="O136" i="23"/>
  <c r="O170" i="20"/>
  <c r="O96" i="20"/>
  <c r="O86" i="20"/>
  <c r="O143" i="20"/>
  <c r="O25" i="20"/>
  <c r="O119" i="20"/>
  <c r="O154" i="20"/>
  <c r="O55" i="20"/>
  <c r="O39" i="20"/>
  <c r="O23" i="20"/>
  <c r="O162" i="20"/>
  <c r="O102" i="20"/>
  <c r="O37" i="20"/>
  <c r="O103" i="20"/>
  <c r="O167" i="20"/>
  <c r="O54" i="20"/>
  <c r="O38" i="20"/>
  <c r="O22" i="20"/>
  <c r="O146" i="20"/>
  <c r="O101" i="20"/>
  <c r="O73" i="20"/>
  <c r="O87" i="20"/>
  <c r="T399" i="19"/>
  <c r="U399" i="19"/>
  <c r="T397" i="19"/>
  <c r="U397" i="19"/>
  <c r="T400" i="19"/>
  <c r="T398" i="19"/>
  <c r="U398" i="19"/>
  <c r="I115" i="24"/>
  <c r="O115" i="25" s="1"/>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U405" i="19"/>
  <c r="T405" i="19"/>
  <c r="U406" i="19"/>
  <c r="T406" i="19"/>
  <c r="U404" i="19"/>
  <c r="T404" i="19"/>
  <c r="T403" i="19"/>
  <c r="T402" i="19"/>
  <c r="U266" i="19"/>
  <c r="U234" i="19"/>
  <c r="D199" i="20"/>
  <c r="D171" i="20"/>
  <c r="D155" i="20"/>
  <c r="D142" i="20"/>
  <c r="D108" i="20"/>
  <c r="D101" i="20"/>
  <c r="D82" i="20"/>
  <c r="D53" i="20"/>
  <c r="D37" i="20"/>
  <c r="D192" i="20"/>
  <c r="D165" i="20"/>
  <c r="D148" i="20"/>
  <c r="D132" i="20"/>
  <c r="D95" i="20"/>
  <c r="D81" i="20"/>
  <c r="D68" i="20"/>
  <c r="D36" i="20"/>
  <c r="D191" i="20"/>
  <c r="D177" i="20"/>
  <c r="D160" i="20"/>
  <c r="D138" i="20"/>
  <c r="D125" i="20"/>
  <c r="D98" i="20"/>
  <c r="D84" i="20"/>
  <c r="D67" i="20"/>
  <c r="D45" i="20"/>
  <c r="D32" i="20"/>
  <c r="D133" i="20"/>
  <c r="D66" i="20"/>
  <c r="D156" i="20"/>
  <c r="D76" i="20"/>
  <c r="D59" i="20"/>
  <c r="D176" i="20"/>
  <c r="D124" i="20"/>
  <c r="D70" i="20"/>
  <c r="T325" i="19"/>
  <c r="T388" i="19"/>
  <c r="T316" i="19"/>
  <c r="U316" i="19"/>
  <c r="U377" i="19"/>
  <c r="T377" i="19"/>
  <c r="U345" i="19"/>
  <c r="T345" i="19"/>
  <c r="T313" i="19"/>
  <c r="U281" i="19"/>
  <c r="T281" i="19"/>
  <c r="U285" i="19"/>
  <c r="T285" i="19"/>
  <c r="T364" i="19"/>
  <c r="U364" i="19"/>
  <c r="U308" i="19"/>
  <c r="T308" i="19"/>
  <c r="T368" i="19"/>
  <c r="U336" i="19"/>
  <c r="T336" i="19"/>
  <c r="T304" i="19"/>
  <c r="T395" i="19"/>
  <c r="U395" i="19"/>
  <c r="T379" i="19"/>
  <c r="T363" i="19"/>
  <c r="U363" i="19"/>
  <c r="U347" i="19"/>
  <c r="T347" i="19"/>
  <c r="U331" i="19"/>
  <c r="T315" i="19"/>
  <c r="T299" i="19"/>
  <c r="T283" i="19"/>
  <c r="T390" i="19"/>
  <c r="T374" i="19"/>
  <c r="U374" i="19"/>
  <c r="U358" i="19"/>
  <c r="T358" i="19"/>
  <c r="T342" i="19"/>
  <c r="T326" i="19"/>
  <c r="U326" i="19"/>
  <c r="T310" i="19"/>
  <c r="U310" i="19"/>
  <c r="U294" i="19"/>
  <c r="T294" i="19"/>
  <c r="U278" i="19"/>
  <c r="T278" i="19"/>
  <c r="U70" i="19"/>
  <c r="T70" i="19"/>
  <c r="D198" i="20"/>
  <c r="D186" i="20"/>
  <c r="D166" i="20"/>
  <c r="D139" i="20"/>
  <c r="D120" i="20"/>
  <c r="D106" i="20"/>
  <c r="D78" i="20"/>
  <c r="D62" i="20"/>
  <c r="D49" i="20"/>
  <c r="D188" i="20"/>
  <c r="D174" i="20"/>
  <c r="D161" i="20"/>
  <c r="D145" i="20"/>
  <c r="D129" i="20"/>
  <c r="D104" i="20"/>
  <c r="D92" i="20"/>
  <c r="D77" i="20"/>
  <c r="D64" i="20"/>
  <c r="D48" i="20"/>
  <c r="D33" i="20"/>
  <c r="D187" i="20"/>
  <c r="D173" i="20"/>
  <c r="D153" i="20"/>
  <c r="D134" i="20"/>
  <c r="D119" i="20"/>
  <c r="D94" i="20"/>
  <c r="D80" i="20"/>
  <c r="D60" i="20"/>
  <c r="D41" i="20"/>
  <c r="D26" i="20"/>
  <c r="D121" i="20"/>
  <c r="D40" i="20"/>
  <c r="D143" i="20"/>
  <c r="D63" i="20"/>
  <c r="D47" i="20"/>
  <c r="D163" i="20"/>
  <c r="D103" i="20"/>
  <c r="D57" i="20"/>
  <c r="D140" i="20"/>
  <c r="T373" i="19"/>
  <c r="U373" i="19"/>
  <c r="T309" i="19"/>
  <c r="U372" i="19"/>
  <c r="T372" i="19"/>
  <c r="U300" i="19"/>
  <c r="T300" i="19"/>
  <c r="T369" i="19"/>
  <c r="U369" i="19"/>
  <c r="T337" i="19"/>
  <c r="T305" i="19"/>
  <c r="U305" i="19"/>
  <c r="T333" i="19"/>
  <c r="U333" i="19"/>
  <c r="T356" i="19"/>
  <c r="T392" i="19"/>
  <c r="U360" i="19"/>
  <c r="T360" i="19"/>
  <c r="U328" i="19"/>
  <c r="T328" i="19"/>
  <c r="U296" i="19"/>
  <c r="T296" i="19"/>
  <c r="U391" i="19"/>
  <c r="T391" i="19"/>
  <c r="T375" i="19"/>
  <c r="U375" i="19"/>
  <c r="T359" i="19"/>
  <c r="T343" i="19"/>
  <c r="T327" i="19"/>
  <c r="U327" i="19"/>
  <c r="T311" i="19"/>
  <c r="U295" i="19"/>
  <c r="T295" i="19"/>
  <c r="U279" i="19"/>
  <c r="T279" i="19"/>
  <c r="U386" i="19"/>
  <c r="T386" i="19"/>
  <c r="T370" i="19"/>
  <c r="T354" i="19"/>
  <c r="T338" i="19"/>
  <c r="U338" i="19"/>
  <c r="T322" i="19"/>
  <c r="D195" i="20"/>
  <c r="D179" i="20"/>
  <c r="D162" i="20"/>
  <c r="D149" i="20"/>
  <c r="D136" i="20"/>
  <c r="D117" i="20"/>
  <c r="D105" i="20"/>
  <c r="D93" i="20"/>
  <c r="D73" i="20"/>
  <c r="D58" i="20"/>
  <c r="D46" i="20"/>
  <c r="D27" i="20"/>
  <c r="D197" i="20"/>
  <c r="D185" i="20"/>
  <c r="D170" i="20"/>
  <c r="D157" i="20"/>
  <c r="D141" i="20"/>
  <c r="D126" i="20"/>
  <c r="D100" i="20"/>
  <c r="D89" i="20"/>
  <c r="D75" i="20"/>
  <c r="D61" i="20"/>
  <c r="D42" i="20"/>
  <c r="D29" i="20"/>
  <c r="D184" i="20"/>
  <c r="D167" i="20"/>
  <c r="D147" i="20"/>
  <c r="D115" i="20"/>
  <c r="D91" i="20"/>
  <c r="D74" i="20"/>
  <c r="D38" i="20"/>
  <c r="D22" i="20"/>
  <c r="D172" i="20"/>
  <c r="D28" i="20"/>
  <c r="D183" i="20"/>
  <c r="D118" i="20"/>
  <c r="D34" i="20"/>
  <c r="D196" i="20"/>
  <c r="D150" i="20"/>
  <c r="D44" i="20"/>
  <c r="D180" i="20"/>
  <c r="D127" i="20"/>
  <c r="T357" i="19"/>
  <c r="U348" i="19"/>
  <c r="T348" i="19"/>
  <c r="U284" i="19"/>
  <c r="T284" i="19"/>
  <c r="T393" i="19"/>
  <c r="U329" i="19"/>
  <c r="T329" i="19"/>
  <c r="T297" i="19"/>
  <c r="U381" i="19"/>
  <c r="T381" i="19"/>
  <c r="T317" i="19"/>
  <c r="U396" i="19"/>
  <c r="T340" i="19"/>
  <c r="U340" i="19"/>
  <c r="U276" i="19"/>
  <c r="T276" i="19"/>
  <c r="T384" i="19"/>
  <c r="U384" i="19"/>
  <c r="U352" i="19"/>
  <c r="T352" i="19"/>
  <c r="U320" i="19"/>
  <c r="T320" i="19"/>
  <c r="U288" i="19"/>
  <c r="T288" i="19"/>
  <c r="T387" i="19"/>
  <c r="U371" i="19"/>
  <c r="T371" i="19"/>
  <c r="U355" i="19"/>
  <c r="T355" i="19"/>
  <c r="T339" i="19"/>
  <c r="U339" i="19"/>
  <c r="T323" i="19"/>
  <c r="U323" i="19"/>
  <c r="T307" i="19"/>
  <c r="U307" i="19"/>
  <c r="T291" i="19"/>
  <c r="T382" i="19"/>
  <c r="U382" i="19"/>
  <c r="U366" i="19"/>
  <c r="T350" i="19"/>
  <c r="T334" i="19"/>
  <c r="U334" i="19"/>
  <c r="T318" i="19"/>
  <c r="U318" i="19"/>
  <c r="U286" i="19"/>
  <c r="T286" i="19"/>
  <c r="D194" i="20"/>
  <c r="D175" i="20"/>
  <c r="D158" i="20"/>
  <c r="D146" i="20"/>
  <c r="D130" i="20"/>
  <c r="D113" i="20"/>
  <c r="D102" i="20"/>
  <c r="D86" i="20"/>
  <c r="D69" i="20"/>
  <c r="D56" i="20"/>
  <c r="D43" i="20"/>
  <c r="D24" i="20"/>
  <c r="D193" i="20"/>
  <c r="D182" i="20"/>
  <c r="D168" i="20"/>
  <c r="D154" i="20"/>
  <c r="D135" i="20"/>
  <c r="D122" i="20"/>
  <c r="D99" i="20"/>
  <c r="D85" i="20"/>
  <c r="D72" i="20"/>
  <c r="D55" i="20"/>
  <c r="D39" i="20"/>
  <c r="D23" i="20"/>
  <c r="D181" i="20"/>
  <c r="D164" i="20"/>
  <c r="D144" i="20"/>
  <c r="D128" i="20"/>
  <c r="D109" i="20"/>
  <c r="D88" i="20"/>
  <c r="D71" i="20"/>
  <c r="D51" i="20"/>
  <c r="D35" i="20"/>
  <c r="D159" i="20"/>
  <c r="D79" i="20"/>
  <c r="D169" i="20"/>
  <c r="D90" i="20"/>
  <c r="D25" i="20"/>
  <c r="D87" i="20"/>
  <c r="D21" i="20"/>
  <c r="D190" i="20"/>
  <c r="D137" i="20"/>
  <c r="D83" i="20"/>
  <c r="D31" i="20"/>
  <c r="D114" i="20"/>
  <c r="T341" i="19"/>
  <c r="U341" i="19"/>
  <c r="U277" i="19"/>
  <c r="T277" i="19"/>
  <c r="T332" i="19"/>
  <c r="U332" i="19"/>
  <c r="U385" i="19"/>
  <c r="T385" i="19"/>
  <c r="T353" i="19"/>
  <c r="U353" i="19"/>
  <c r="U321" i="19"/>
  <c r="T321" i="19"/>
  <c r="U289" i="19"/>
  <c r="T289" i="19"/>
  <c r="T365" i="19"/>
  <c r="U365" i="19"/>
  <c r="T301" i="19"/>
  <c r="T380" i="19"/>
  <c r="T324" i="19"/>
  <c r="U324" i="19"/>
  <c r="T376" i="19"/>
  <c r="T344" i="19"/>
  <c r="T312" i="19"/>
  <c r="T280" i="19"/>
  <c r="T383" i="19"/>
  <c r="U383" i="19"/>
  <c r="T367" i="19"/>
  <c r="U367" i="19"/>
  <c r="T351" i="19"/>
  <c r="U351" i="19"/>
  <c r="U335" i="19"/>
  <c r="T335" i="19"/>
  <c r="U319" i="19"/>
  <c r="T319" i="19"/>
  <c r="U303" i="19"/>
  <c r="T303" i="19"/>
  <c r="U287" i="19"/>
  <c r="T287" i="19"/>
  <c r="T394" i="19"/>
  <c r="U394" i="19"/>
  <c r="U378" i="19"/>
  <c r="T378" i="19"/>
  <c r="T362" i="19"/>
  <c r="U362" i="19"/>
  <c r="T346" i="19"/>
  <c r="U346" i="19"/>
  <c r="T330" i="19"/>
  <c r="U330" i="19"/>
  <c r="T314" i="19"/>
  <c r="T298" i="19"/>
  <c r="U282" i="19"/>
  <c r="T282" i="19"/>
  <c r="I151" i="24"/>
  <c r="O151" i="25" s="1"/>
  <c r="I85" i="24"/>
  <c r="O85" i="25" s="1"/>
  <c r="O20" i="23"/>
  <c r="Y14" i="9"/>
  <c r="I73" i="24"/>
  <c r="O73" i="25" s="1"/>
  <c r="I219" i="24"/>
  <c r="O219" i="25" s="1"/>
  <c r="I132" i="24"/>
  <c r="O132" i="25" s="1"/>
  <c r="J20" i="19"/>
  <c r="U20" i="19" s="1"/>
  <c r="I164" i="24"/>
  <c r="O164" i="25" s="1"/>
  <c r="I22" i="24"/>
  <c r="O22" i="25" s="1"/>
  <c r="I99" i="24"/>
  <c r="O99" i="25" s="1"/>
  <c r="Z14" i="24"/>
  <c r="W14" i="9"/>
  <c r="AV138" i="26"/>
  <c r="AW138" i="26"/>
  <c r="AL42" i="26"/>
  <c r="BK42" i="26"/>
  <c r="AL138" i="26"/>
  <c r="AM138" i="26"/>
  <c r="AP84" i="26"/>
  <c r="O57" i="28"/>
  <c r="O35" i="28"/>
  <c r="O25" i="28"/>
  <c r="D72" i="28"/>
  <c r="O79" i="28"/>
  <c r="O62" i="28"/>
  <c r="AF109" i="18"/>
  <c r="AF41" i="18"/>
  <c r="AF32" i="18"/>
  <c r="AF92" i="18"/>
  <c r="U77" i="19"/>
  <c r="AF77" i="18"/>
  <c r="AF61" i="18"/>
  <c r="AF42" i="18"/>
  <c r="AF29" i="18"/>
  <c r="AL40" i="26"/>
  <c r="AY40" i="26"/>
  <c r="AN48" i="26"/>
  <c r="D73" i="28"/>
  <c r="O99" i="28"/>
  <c r="O96" i="28"/>
  <c r="D28" i="28"/>
  <c r="O84" i="28"/>
  <c r="O94" i="28"/>
  <c r="O50" i="28"/>
  <c r="AF108" i="18"/>
  <c r="AF96" i="18"/>
  <c r="U96" i="19"/>
  <c r="AF78" i="18"/>
  <c r="AF62" i="18"/>
  <c r="AF30" i="18"/>
  <c r="AF47" i="18"/>
  <c r="AF25" i="18"/>
  <c r="AF44" i="18"/>
  <c r="Z14" i="9"/>
  <c r="O68" i="28"/>
  <c r="E20" i="6"/>
  <c r="O88" i="28"/>
  <c r="O77" i="28"/>
  <c r="O98" i="28"/>
  <c r="O46" i="28"/>
  <c r="O30" i="28"/>
  <c r="AF94" i="18"/>
  <c r="U94" i="19"/>
  <c r="AF84" i="18"/>
  <c r="AF74" i="18"/>
  <c r="AF51" i="18"/>
  <c r="AF75" i="18"/>
  <c r="AO48" i="26"/>
  <c r="D60" i="28"/>
  <c r="D90" i="28"/>
  <c r="O78" i="28"/>
  <c r="O61" i="28"/>
  <c r="O45" i="28"/>
  <c r="O70" i="28"/>
  <c r="O47" i="28"/>
  <c r="O63" i="28"/>
  <c r="AF93" i="18"/>
  <c r="AF46" i="18"/>
  <c r="AF34" i="18"/>
  <c r="AF90" i="18"/>
  <c r="U103" i="19"/>
  <c r="AF103" i="18"/>
  <c r="D83" i="28"/>
  <c r="D34" i="28"/>
  <c r="O44" i="28"/>
  <c r="D59" i="28"/>
  <c r="D57" i="28"/>
  <c r="O93" i="28"/>
  <c r="O75" i="28"/>
  <c r="O59" i="28"/>
  <c r="D45" i="28"/>
  <c r="O27" i="28"/>
  <c r="D53" i="28"/>
  <c r="AF104" i="18"/>
  <c r="AF89" i="18"/>
  <c r="U55" i="19"/>
  <c r="AF55" i="18"/>
  <c r="AF39" i="18"/>
  <c r="AF23" i="18"/>
  <c r="D76" i="28"/>
  <c r="O92" i="28"/>
  <c r="O58" i="28"/>
  <c r="O42" i="28"/>
  <c r="O26" i="28"/>
  <c r="O97" i="28"/>
  <c r="O56" i="28"/>
  <c r="O22" i="28"/>
  <c r="O37" i="28"/>
  <c r="AF106" i="18"/>
  <c r="AF73" i="18"/>
  <c r="AF58" i="18"/>
  <c r="AF27" i="18"/>
  <c r="AF21" i="18"/>
  <c r="AF107" i="18"/>
  <c r="AF63" i="18"/>
  <c r="AF91" i="18"/>
  <c r="U71" i="19"/>
  <c r="AF71" i="18"/>
  <c r="AF60" i="18"/>
  <c r="AF38" i="18"/>
  <c r="AF100" i="18"/>
  <c r="AF72" i="18"/>
  <c r="D35" i="28"/>
  <c r="D97" i="28"/>
  <c r="D63" i="28"/>
  <c r="O74" i="28"/>
  <c r="O23" i="28"/>
  <c r="O31" i="28"/>
  <c r="O87" i="28"/>
  <c r="AF105" i="18"/>
  <c r="U105" i="19"/>
  <c r="AF43" i="18"/>
  <c r="AF201" i="18"/>
  <c r="U79" i="19"/>
  <c r="AF79" i="18"/>
  <c r="O32" i="28"/>
  <c r="D58" i="28"/>
  <c r="O73" i="28"/>
  <c r="O51" i="28"/>
  <c r="D29" i="28"/>
  <c r="O72" i="28"/>
  <c r="O55" i="28"/>
  <c r="O24" i="28"/>
  <c r="D27" i="28"/>
  <c r="U138" i="19"/>
  <c r="AF80" i="18"/>
  <c r="U80" i="19"/>
  <c r="AF26" i="18"/>
  <c r="AF99" i="18"/>
  <c r="AF85" i="18"/>
  <c r="AF52" i="18"/>
  <c r="AF36" i="18"/>
  <c r="AL136" i="26"/>
  <c r="O100" i="28"/>
  <c r="D84" i="28"/>
  <c r="D50" i="28"/>
  <c r="O89" i="28"/>
  <c r="O54" i="28"/>
  <c r="O39" i="28"/>
  <c r="O80" i="28"/>
  <c r="O34" i="28"/>
  <c r="AF86" i="18"/>
  <c r="AF69" i="18"/>
  <c r="AF56" i="18"/>
  <c r="AF24" i="18"/>
  <c r="AF66" i="18"/>
  <c r="U176" i="19"/>
  <c r="O85" i="28"/>
  <c r="O43" i="28"/>
  <c r="S14" i="9"/>
  <c r="D55" i="28"/>
  <c r="O71" i="28"/>
  <c r="O29" i="28"/>
  <c r="D98" i="28"/>
  <c r="D32" i="28"/>
  <c r="O86" i="28"/>
  <c r="D54" i="28"/>
  <c r="O40" i="28"/>
  <c r="D23" i="28"/>
  <c r="U45" i="19"/>
  <c r="AF45" i="18"/>
  <c r="AF35" i="18"/>
  <c r="AF68" i="18"/>
  <c r="AN40" i="26"/>
  <c r="AR80" i="26"/>
  <c r="BO80" i="26"/>
  <c r="D70" i="28"/>
  <c r="D37" i="28"/>
  <c r="O69" i="28"/>
  <c r="O52" i="28"/>
  <c r="O20" i="28"/>
  <c r="O67" i="28"/>
  <c r="AF199" i="18"/>
  <c r="AF102" i="18"/>
  <c r="AF53" i="18"/>
  <c r="AF37" i="18"/>
  <c r="AE16" i="18"/>
  <c r="AF40" i="18"/>
  <c r="O95" i="28"/>
  <c r="O64" i="28"/>
  <c r="D51" i="28"/>
  <c r="O91" i="28"/>
  <c r="O81" i="28"/>
  <c r="O60" i="28"/>
  <c r="O38" i="28"/>
  <c r="D85" i="28"/>
  <c r="D24" i="28"/>
  <c r="O83" i="28"/>
  <c r="O66" i="28"/>
  <c r="O53" i="28"/>
  <c r="D39" i="28"/>
  <c r="O21" i="28"/>
  <c r="AF98" i="18"/>
  <c r="AF88" i="18"/>
  <c r="U88" i="19"/>
  <c r="AF67" i="18"/>
  <c r="AF95" i="18"/>
  <c r="AF81" i="18"/>
  <c r="AF48" i="18"/>
  <c r="AF33" i="18"/>
  <c r="AO40" i="26"/>
  <c r="D95" i="28"/>
  <c r="D56" i="28"/>
  <c r="O41" i="28"/>
  <c r="O90" i="28"/>
  <c r="AF101" i="18"/>
  <c r="AF82" i="18"/>
  <c r="AF65" i="18"/>
  <c r="AF87" i="18"/>
  <c r="AF28" i="18"/>
  <c r="AF76" i="18"/>
  <c r="BI84" i="26"/>
  <c r="BJ84" i="26"/>
  <c r="D94" i="28"/>
  <c r="D47" i="28"/>
  <c r="O48" i="28"/>
  <c r="D52" i="28"/>
  <c r="O36" i="28"/>
  <c r="AF54" i="18"/>
  <c r="U22" i="19"/>
  <c r="AF22" i="18"/>
  <c r="AF64" i="18"/>
  <c r="U64" i="19"/>
  <c r="AR78" i="26"/>
  <c r="D88" i="28"/>
  <c r="D31" i="28"/>
  <c r="D41" i="28"/>
  <c r="O82" i="28"/>
  <c r="O65" i="28"/>
  <c r="O49" i="28"/>
  <c r="O33" i="28"/>
  <c r="D80" i="28"/>
  <c r="O28" i="28"/>
  <c r="O76" i="28"/>
  <c r="AF49" i="18"/>
  <c r="AF59" i="18"/>
  <c r="AF50" i="18"/>
  <c r="AT120" i="26"/>
  <c r="AU134" i="26"/>
  <c r="AV76" i="26"/>
  <c r="AW56" i="26"/>
  <c r="AO50" i="26"/>
  <c r="AU60" i="26"/>
  <c r="AN126" i="26"/>
  <c r="AS46" i="26"/>
  <c r="AO80" i="26"/>
  <c r="AW112" i="26"/>
  <c r="AV112" i="26"/>
  <c r="AQ112" i="26"/>
  <c r="BM112" i="26"/>
  <c r="AV60" i="26"/>
  <c r="AO112" i="26"/>
  <c r="AN112" i="26"/>
  <c r="AT68" i="26"/>
  <c r="AW132" i="26"/>
  <c r="AP62" i="26"/>
  <c r="AR60" i="26"/>
  <c r="BO60" i="26"/>
  <c r="AU132" i="26"/>
  <c r="AW58" i="26"/>
  <c r="AW84" i="26"/>
  <c r="AP114" i="26"/>
  <c r="AS60" i="26"/>
  <c r="AL60" i="26"/>
  <c r="AN56" i="26"/>
  <c r="AQ64" i="26"/>
  <c r="BM64" i="26"/>
  <c r="AU76" i="26"/>
  <c r="AO60" i="26"/>
  <c r="AM60" i="26"/>
  <c r="AP60" i="26"/>
  <c r="AL64" i="26"/>
  <c r="AY64" i="26"/>
  <c r="AO134" i="26"/>
  <c r="AN60" i="26"/>
  <c r="AQ60" i="26"/>
  <c r="BM60" i="26"/>
  <c r="AN68" i="26"/>
  <c r="AR68" i="26"/>
  <c r="AU68" i="26"/>
  <c r="AN132" i="26"/>
  <c r="AQ132" i="26"/>
  <c r="BM132" i="26"/>
  <c r="AT132" i="26"/>
  <c r="AU62" i="26"/>
  <c r="AR62" i="26"/>
  <c r="BO62" i="26"/>
  <c r="AT62" i="26"/>
  <c r="AN84" i="26"/>
  <c r="AQ84" i="26"/>
  <c r="BM84" i="26"/>
  <c r="AT84" i="26"/>
  <c r="AN114" i="26"/>
  <c r="AM114" i="26"/>
  <c r="AS114" i="26"/>
  <c r="AQ24" i="26"/>
  <c r="BM24" i="26"/>
  <c r="AV68" i="26"/>
  <c r="AM68" i="26"/>
  <c r="AL68" i="26"/>
  <c r="BK68" i="26"/>
  <c r="AS56" i="26"/>
  <c r="AL56" i="26"/>
  <c r="BK56" i="26"/>
  <c r="AV64" i="26"/>
  <c r="AQ76" i="26"/>
  <c r="BM76" i="26"/>
  <c r="AL76" i="26"/>
  <c r="AW124" i="26"/>
  <c r="AW128" i="26"/>
  <c r="AM132" i="26"/>
  <c r="AS132" i="26"/>
  <c r="AV132" i="26"/>
  <c r="AW50" i="26"/>
  <c r="AN62" i="26"/>
  <c r="AQ62" i="26"/>
  <c r="BM62" i="26"/>
  <c r="AW62" i="26"/>
  <c r="AM84" i="26"/>
  <c r="AS84" i="26"/>
  <c r="AV84" i="26"/>
  <c r="AQ114" i="26"/>
  <c r="BM114" i="26"/>
  <c r="AR114" i="26"/>
  <c r="BO114" i="26"/>
  <c r="AV114" i="26"/>
  <c r="AO24" i="26"/>
  <c r="AQ68" i="26"/>
  <c r="BM68" i="26"/>
  <c r="AS68" i="26"/>
  <c r="AP68" i="26"/>
  <c r="AQ56" i="26"/>
  <c r="BM56" i="26"/>
  <c r="AN64" i="26"/>
  <c r="AW64" i="26"/>
  <c r="AW76" i="26"/>
  <c r="AO124" i="26"/>
  <c r="AU128" i="26"/>
  <c r="AR132" i="26"/>
  <c r="BO132" i="26"/>
  <c r="AO132" i="26"/>
  <c r="AL132" i="26"/>
  <c r="AY132" i="26"/>
  <c r="AN58" i="26"/>
  <c r="AS62" i="26"/>
  <c r="AV62" i="26"/>
  <c r="AL62" i="26"/>
  <c r="AY62" i="26"/>
  <c r="AZ62" i="26"/>
  <c r="AR84" i="26"/>
  <c r="BO84" i="26"/>
  <c r="AO84" i="26"/>
  <c r="AL84" i="26"/>
  <c r="AY84" i="26"/>
  <c r="Z14" i="26"/>
  <c r="AW114" i="26"/>
  <c r="AU114" i="26"/>
  <c r="AO114" i="26"/>
  <c r="AL134" i="26"/>
  <c r="AY134" i="26"/>
  <c r="AV120" i="26"/>
  <c r="AW120" i="26"/>
  <c r="AR24" i="26"/>
  <c r="AU24" i="26"/>
  <c r="AQ124" i="26"/>
  <c r="BM124" i="26"/>
  <c r="AU124" i="26"/>
  <c r="AN128" i="26"/>
  <c r="AT128" i="26"/>
  <c r="AS78" i="26"/>
  <c r="AS86" i="26"/>
  <c r="AO138" i="26"/>
  <c r="AR138" i="26"/>
  <c r="BO138" i="26"/>
  <c r="AS138" i="26"/>
  <c r="AQ40" i="26"/>
  <c r="BM40" i="26"/>
  <c r="AW40" i="26"/>
  <c r="AQ44" i="26"/>
  <c r="BM44" i="26"/>
  <c r="AW44" i="26"/>
  <c r="AQ48" i="26"/>
  <c r="BM48" i="26"/>
  <c r="AW48" i="26"/>
  <c r="AV50" i="26"/>
  <c r="AL50" i="26"/>
  <c r="BK50" i="26"/>
  <c r="AO52" i="26"/>
  <c r="AL52" i="26"/>
  <c r="AY52" i="26"/>
  <c r="AV58" i="26"/>
  <c r="AN120" i="26"/>
  <c r="AN134" i="26"/>
  <c r="AO78" i="26"/>
  <c r="AV86" i="26"/>
  <c r="AW24" i="26"/>
  <c r="AR124" i="26"/>
  <c r="BO124" i="26"/>
  <c r="AQ128" i="26"/>
  <c r="BM128" i="26"/>
  <c r="AS140" i="26"/>
  <c r="AP136" i="26"/>
  <c r="AM78" i="26"/>
  <c r="AP78" i="26"/>
  <c r="AP138" i="26"/>
  <c r="AT138" i="26"/>
  <c r="AQ138" i="26"/>
  <c r="BM138" i="26"/>
  <c r="AV40" i="26"/>
  <c r="AU40" i="26"/>
  <c r="AP40" i="26"/>
  <c r="AV44" i="26"/>
  <c r="AU44" i="26"/>
  <c r="AP44" i="26"/>
  <c r="AV48" i="26"/>
  <c r="AU48" i="26"/>
  <c r="AP48" i="26"/>
  <c r="AU50" i="26"/>
  <c r="AV52" i="26"/>
  <c r="AM52" i="26"/>
  <c r="AS58" i="26"/>
  <c r="AL58" i="26"/>
  <c r="BK58" i="26"/>
  <c r="AR120" i="26"/>
  <c r="BO120" i="26"/>
  <c r="AV134" i="26"/>
  <c r="AV24" i="26"/>
  <c r="AM24" i="26"/>
  <c r="AL24" i="26"/>
  <c r="BK24" i="26"/>
  <c r="AY44" i="26"/>
  <c r="AZ44" i="26"/>
  <c r="AO56" i="26"/>
  <c r="AM56" i="26"/>
  <c r="AP56" i="26"/>
  <c r="AO64" i="26"/>
  <c r="AM64" i="26"/>
  <c r="AP64" i="26"/>
  <c r="AM76" i="26"/>
  <c r="AS76" i="26"/>
  <c r="AP76" i="26"/>
  <c r="AW126" i="26"/>
  <c r="AS126" i="26"/>
  <c r="AP126" i="26"/>
  <c r="AV124" i="26"/>
  <c r="AN124" i="26"/>
  <c r="AL124" i="26"/>
  <c r="BK124" i="26"/>
  <c r="AM128" i="26"/>
  <c r="AS128" i="26"/>
  <c r="AV128" i="26"/>
  <c r="AY54" i="26"/>
  <c r="AZ54" i="26"/>
  <c r="AQ78" i="26"/>
  <c r="BM78" i="26"/>
  <c r="AW78" i="26"/>
  <c r="AU78" i="26"/>
  <c r="AR86" i="26"/>
  <c r="BO86" i="26"/>
  <c r="AO86" i="26"/>
  <c r="AL86" i="26"/>
  <c r="AY86" i="26"/>
  <c r="AP142" i="26"/>
  <c r="AE14" i="26"/>
  <c r="AV42" i="26"/>
  <c r="AM42" i="26"/>
  <c r="AP42" i="26"/>
  <c r="AV46" i="26"/>
  <c r="AM46" i="26"/>
  <c r="AP46" i="26"/>
  <c r="AN50" i="26"/>
  <c r="AM50" i="26"/>
  <c r="AP50" i="26"/>
  <c r="AO54" i="26"/>
  <c r="AM54" i="26"/>
  <c r="AP54" i="26"/>
  <c r="AO58" i="26"/>
  <c r="AM58" i="26"/>
  <c r="AP58" i="26"/>
  <c r="AQ80" i="26"/>
  <c r="BM80" i="26"/>
  <c r="AW80" i="26"/>
  <c r="AU80" i="26"/>
  <c r="AM120" i="26"/>
  <c r="AS120" i="26"/>
  <c r="AW134" i="26"/>
  <c r="AS134" i="26"/>
  <c r="AN24" i="26"/>
  <c r="AS24" i="26"/>
  <c r="AP24" i="26"/>
  <c r="AU56" i="26"/>
  <c r="AR56" i="26"/>
  <c r="BO56" i="26"/>
  <c r="AT56" i="26"/>
  <c r="AU64" i="26"/>
  <c r="AR64" i="26"/>
  <c r="BO64" i="26"/>
  <c r="AT64" i="26"/>
  <c r="AR76" i="26"/>
  <c r="BO76" i="26"/>
  <c r="AO76" i="26"/>
  <c r="AT76" i="26"/>
  <c r="BI116" i="26"/>
  <c r="BJ116" i="26"/>
  <c r="AQ126" i="26"/>
  <c r="BM126" i="26"/>
  <c r="AO126" i="26"/>
  <c r="AT126" i="26"/>
  <c r="AM124" i="26"/>
  <c r="AS124" i="26"/>
  <c r="AP124" i="26"/>
  <c r="AR128" i="26"/>
  <c r="BO128" i="26"/>
  <c r="AO128" i="26"/>
  <c r="AL128" i="26"/>
  <c r="AY128" i="26"/>
  <c r="AV140" i="26"/>
  <c r="AV78" i="26"/>
  <c r="AN78" i="26"/>
  <c r="AL78" i="26"/>
  <c r="BK78" i="26"/>
  <c r="AW86" i="26"/>
  <c r="AU86" i="26"/>
  <c r="AP86" i="26"/>
  <c r="AW142" i="26"/>
  <c r="AS40" i="26"/>
  <c r="AR40" i="26"/>
  <c r="BO40" i="26"/>
  <c r="AT40" i="26"/>
  <c r="AN42" i="26"/>
  <c r="AR42" i="26"/>
  <c r="BO42" i="26"/>
  <c r="AT42" i="26"/>
  <c r="AS44" i="26"/>
  <c r="AR44" i="26"/>
  <c r="BO44" i="26"/>
  <c r="AT44" i="26"/>
  <c r="AN46" i="26"/>
  <c r="AR46" i="26"/>
  <c r="BO46" i="26"/>
  <c r="AT46" i="26"/>
  <c r="AS48" i="26"/>
  <c r="AR48" i="26"/>
  <c r="BO48" i="26"/>
  <c r="AT48" i="26"/>
  <c r="AS50" i="26"/>
  <c r="AR50" i="26"/>
  <c r="BO50" i="26"/>
  <c r="AT50" i="26"/>
  <c r="AS52" i="26"/>
  <c r="AR52" i="26"/>
  <c r="BO52" i="26"/>
  <c r="AT52" i="26"/>
  <c r="AU54" i="26"/>
  <c r="AR54" i="26"/>
  <c r="BO54" i="26"/>
  <c r="AT54" i="26"/>
  <c r="AU58" i="26"/>
  <c r="AR58" i="26"/>
  <c r="BO58" i="26"/>
  <c r="AT58" i="26"/>
  <c r="AV80" i="26"/>
  <c r="AN80" i="26"/>
  <c r="AL80" i="26"/>
  <c r="AY80" i="26"/>
  <c r="AO120" i="26"/>
  <c r="AU120" i="26"/>
  <c r="AR134" i="26"/>
  <c r="BO134" i="26"/>
  <c r="BI124" i="26"/>
  <c r="BJ124" i="26"/>
  <c r="AR126" i="26"/>
  <c r="BO126" i="26"/>
  <c r="AV126" i="26"/>
  <c r="AU126" i="26"/>
  <c r="V14" i="26"/>
  <c r="AN86" i="26"/>
  <c r="AQ86" i="26"/>
  <c r="BM86" i="26"/>
  <c r="AT86" i="26"/>
  <c r="AH14" i="26"/>
  <c r="AQ42" i="26"/>
  <c r="BM42" i="26"/>
  <c r="AO42" i="26"/>
  <c r="AW42" i="26"/>
  <c r="AQ46" i="26"/>
  <c r="BM46" i="26"/>
  <c r="AO46" i="26"/>
  <c r="AW46" i="26"/>
  <c r="AN54" i="26"/>
  <c r="AQ54" i="26"/>
  <c r="BM54" i="26"/>
  <c r="AW54" i="26"/>
  <c r="AM80" i="26"/>
  <c r="AS80" i="26"/>
  <c r="AP80" i="26"/>
  <c r="BR32"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c r="BI64" i="26"/>
  <c r="AG38" i="26"/>
  <c r="BI51" i="26"/>
  <c r="BJ51" i="26"/>
  <c r="BI78" i="26"/>
  <c r="BR66" i="26"/>
  <c r="BI94" i="26"/>
  <c r="AG84" i="26"/>
  <c r="AG108" i="26"/>
  <c r="BI107" i="26"/>
  <c r="BJ107" i="26"/>
  <c r="AG25" i="26"/>
  <c r="BR33" i="26"/>
  <c r="AG49" i="26"/>
  <c r="AG57" i="26"/>
  <c r="BR65" i="26"/>
  <c r="BI111" i="26"/>
  <c r="BJ111" i="26"/>
  <c r="BR89" i="26"/>
  <c r="BI121" i="26"/>
  <c r="BJ121" i="26"/>
  <c r="AS122" i="26"/>
  <c r="BI131" i="26"/>
  <c r="BJ131" i="26"/>
  <c r="AG142" i="26"/>
  <c r="AU146" i="26"/>
  <c r="BR144" i="26"/>
  <c r="AG105" i="26"/>
  <c r="AG113" i="26"/>
  <c r="BR121" i="26"/>
  <c r="BR111" i="26"/>
  <c r="BR109" i="26"/>
  <c r="BI37" i="26"/>
  <c r="BJ37" i="26"/>
  <c r="AG50" i="26"/>
  <c r="AG62" i="26"/>
  <c r="AG44" i="26"/>
  <c r="BI38" i="26"/>
  <c r="BJ38" i="26"/>
  <c r="AG54" i="26"/>
  <c r="BR68" i="26"/>
  <c r="BI55" i="26"/>
  <c r="BJ55" i="26"/>
  <c r="BR62" i="26"/>
  <c r="BI76" i="26"/>
  <c r="BJ76" i="26"/>
  <c r="BI80" i="26"/>
  <c r="BI87" i="26"/>
  <c r="BJ87" i="26"/>
  <c r="BR80" i="26"/>
  <c r="BR84" i="26"/>
  <c r="BI97" i="26"/>
  <c r="BJ97" i="26"/>
  <c r="BR23" i="26"/>
  <c r="BR55" i="26"/>
  <c r="AG71" i="26"/>
  <c r="BR87" i="26"/>
  <c r="BI133" i="26"/>
  <c r="BJ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c r="AL34" i="26"/>
  <c r="BI77" i="26"/>
  <c r="AP22" i="26"/>
  <c r="BR30" i="26"/>
  <c r="BR38" i="26"/>
  <c r="AG32" i="26"/>
  <c r="BI85" i="26"/>
  <c r="BJ85" i="26"/>
  <c r="AG78" i="26"/>
  <c r="BI90" i="26"/>
  <c r="BR27" i="26"/>
  <c r="BR59" i="26"/>
  <c r="AG75" i="26"/>
  <c r="AG83" i="26"/>
  <c r="BI110" i="26"/>
  <c r="AG91" i="26"/>
  <c r="AG116" i="26"/>
  <c r="BI127" i="26"/>
  <c r="BR118" i="26"/>
  <c r="AG134" i="26"/>
  <c r="BI130" i="26"/>
  <c r="BJ130" i="26"/>
  <c r="AV130" i="26"/>
  <c r="BK138" i="26"/>
  <c r="BR136" i="26"/>
  <c r="AG107" i="26"/>
  <c r="BR123" i="26"/>
  <c r="T14" i="26"/>
  <c r="BI22" i="26"/>
  <c r="BJ22" i="26"/>
  <c r="BR26" i="26"/>
  <c r="AG34" i="26"/>
  <c r="BI39" i="26"/>
  <c r="AG22" i="26"/>
  <c r="AG30" i="26"/>
  <c r="AG40" i="26"/>
  <c r="BI54" i="26"/>
  <c r="BM50" i="26"/>
  <c r="BM52" i="26"/>
  <c r="BM58" i="26"/>
  <c r="BI65" i="26"/>
  <c r="BJ65" i="26"/>
  <c r="BI91" i="26"/>
  <c r="BJ91" i="26"/>
  <c r="AT72" i="26"/>
  <c r="AL66" i="26"/>
  <c r="AG80" i="26"/>
  <c r="BR86" i="26"/>
  <c r="AG90" i="26"/>
  <c r="BI117" i="26"/>
  <c r="BI102" i="26"/>
  <c r="BJ102" i="26"/>
  <c r="AG33" i="26"/>
  <c r="BR41" i="26"/>
  <c r="BR73" i="26"/>
  <c r="BR97" i="26"/>
  <c r="BI125" i="26"/>
  <c r="BJ125" i="26"/>
  <c r="BR122" i="26"/>
  <c r="AG122" i="26"/>
  <c r="AG130" i="26"/>
  <c r="BR146" i="26"/>
  <c r="AW144" i="26"/>
  <c r="AG136" i="26"/>
  <c r="BR129" i="26"/>
  <c r="BR133" i="26"/>
  <c r="BR139" i="26"/>
  <c r="AG144" i="26"/>
  <c r="AG103" i="26"/>
  <c r="BI23" i="26"/>
  <c r="AG26" i="26"/>
  <c r="AG42" i="26"/>
  <c r="BI50" i="26"/>
  <c r="BI67" i="26"/>
  <c r="BI44" i="26"/>
  <c r="BI41" i="26"/>
  <c r="BI66" i="26"/>
  <c r="BJ66" i="26"/>
  <c r="BR40" i="26"/>
  <c r="BR44" i="26"/>
  <c r="BR48" i="26"/>
  <c r="BR52" i="26"/>
  <c r="BR58" i="26"/>
  <c r="BI81" i="26"/>
  <c r="BJ81" i="26"/>
  <c r="AG72" i="26"/>
  <c r="BI83" i="26"/>
  <c r="BJ83" i="26"/>
  <c r="BI100" i="26"/>
  <c r="BR31" i="26"/>
  <c r="AG39" i="26"/>
  <c r="AG55" i="26"/>
  <c r="BR63" i="26"/>
  <c r="AG79" i="26"/>
  <c r="AG87" i="26"/>
  <c r="BI134" i="26"/>
  <c r="BR128" i="26"/>
  <c r="BR138" i="26"/>
  <c r="BR103" i="26"/>
  <c r="AG119" i="26"/>
  <c r="BR117" i="26"/>
  <c r="BK114" i="26"/>
  <c r="BR92" i="26"/>
  <c r="BR108" i="26"/>
  <c r="AG148" i="26"/>
  <c r="BR28" i="26"/>
  <c r="BI48" i="26"/>
  <c r="AY68" i="26"/>
  <c r="BR70" i="26"/>
  <c r="BR21" i="26"/>
  <c r="AG37" i="26"/>
  <c r="BR53" i="26"/>
  <c r="BR85" i="26"/>
  <c r="BI108" i="26"/>
  <c r="BR93" i="26"/>
  <c r="BI122" i="26"/>
  <c r="BJ122" i="26"/>
  <c r="AG128" i="26"/>
  <c r="BR140" i="26"/>
  <c r="AO136" i="26"/>
  <c r="AN136" i="26"/>
  <c r="AU136" i="26"/>
  <c r="AG101" i="26"/>
  <c r="BR20" i="26"/>
  <c r="AG46" i="26"/>
  <c r="BI49" i="26"/>
  <c r="BJ49" i="26"/>
  <c r="BR60" i="26"/>
  <c r="BR76" i="26"/>
  <c r="BJ86" i="26"/>
  <c r="AG100" i="26"/>
  <c r="AG27" i="26"/>
  <c r="BR35" i="26"/>
  <c r="AG43" i="26"/>
  <c r="AG51" i="26"/>
  <c r="AG59" i="26"/>
  <c r="BR67" i="26"/>
  <c r="BI99" i="26"/>
  <c r="BJ99" i="26"/>
  <c r="BR100" i="26"/>
  <c r="AG138" i="26"/>
  <c r="AU142" i="26"/>
  <c r="BR131" i="26"/>
  <c r="BR143" i="26"/>
  <c r="AG36" i="26"/>
  <c r="AP26" i="26"/>
  <c r="BI53" i="26"/>
  <c r="BJ53" i="26"/>
  <c r="BI25" i="26"/>
  <c r="BI40" i="26"/>
  <c r="BI62" i="26"/>
  <c r="BR72" i="26"/>
  <c r="BI69" i="26"/>
  <c r="BI93" i="26"/>
  <c r="BR78" i="26"/>
  <c r="BI101" i="26"/>
  <c r="AG96" i="26"/>
  <c r="BR49" i="26"/>
  <c r="AG65" i="26"/>
  <c r="AG73" i="26"/>
  <c r="BR81" i="26"/>
  <c r="AL120" i="26"/>
  <c r="AY120" i="26"/>
  <c r="AQ134" i="26"/>
  <c r="BR105" i="26"/>
  <c r="AG121" i="26"/>
  <c r="AG129" i="26"/>
  <c r="AG115" i="26"/>
  <c r="BR119" i="26"/>
  <c r="AG117" i="26"/>
  <c r="BI27" i="26"/>
  <c r="BJ27" i="26"/>
  <c r="BI34" i="26"/>
  <c r="BJ34" i="26"/>
  <c r="BI29" i="26"/>
  <c r="BI42" i="26"/>
  <c r="BI57" i="26"/>
  <c r="BJ57" i="26"/>
  <c r="BI43" i="26"/>
  <c r="BJ43" i="26"/>
  <c r="BI30" i="26"/>
  <c r="BJ30" i="26"/>
  <c r="BI45" i="26"/>
  <c r="BJ45" i="26"/>
  <c r="BI75" i="26"/>
  <c r="BR42" i="26"/>
  <c r="BR46" i="26"/>
  <c r="BR54" i="26"/>
  <c r="BI63" i="26"/>
  <c r="BJ63" i="26"/>
  <c r="BI58" i="26"/>
  <c r="BJ58" i="26"/>
  <c r="BI79" i="26"/>
  <c r="BI95" i="26"/>
  <c r="BJ95" i="26"/>
  <c r="AG74" i="26"/>
  <c r="BI98" i="26"/>
  <c r="BI104" i="26"/>
  <c r="BI119" i="26"/>
  <c r="BJ119" i="26"/>
  <c r="BR39" i="26"/>
  <c r="AG47" i="26"/>
  <c r="AG63" i="26"/>
  <c r="BR71" i="26"/>
  <c r="BI103" i="26"/>
  <c r="BR104" i="26"/>
  <c r="BR95" i="26"/>
  <c r="AG140" i="26"/>
  <c r="AG99" i="26"/>
  <c r="AG24" i="26"/>
  <c r="AG58" i="26"/>
  <c r="BI33" i="26"/>
  <c r="BJ33" i="26"/>
  <c r="AG56" i="26"/>
  <c r="AP32" i="26"/>
  <c r="AG68" i="26"/>
  <c r="AT70" i="26"/>
  <c r="BR74" i="26"/>
  <c r="AG76" i="26"/>
  <c r="AG104" i="26"/>
  <c r="BR29" i="26"/>
  <c r="AG45" i="26"/>
  <c r="BR61" i="26"/>
  <c r="AG77" i="26"/>
  <c r="AG85" i="26"/>
  <c r="AG132" i="26"/>
  <c r="AT140" i="26"/>
  <c r="AO140" i="26"/>
  <c r="AR136" i="26"/>
  <c r="BO136" i="26"/>
  <c r="AV136" i="26"/>
  <c r="AS136" i="26"/>
  <c r="AG52" i="26"/>
  <c r="AG35" i="26"/>
  <c r="BR43" i="26"/>
  <c r="AG67" i="26"/>
  <c r="BR75" i="26"/>
  <c r="AY112" i="26"/>
  <c r="AG133" i="26"/>
  <c r="BR135" i="26"/>
  <c r="BR142" i="26"/>
  <c r="BR107" i="26"/>
  <c r="BI109" i="26"/>
  <c r="AG123" i="26"/>
  <c r="AG131" i="26"/>
  <c r="BI61" i="26"/>
  <c r="BJ61" i="26"/>
  <c r="BI71" i="26"/>
  <c r="BI73" i="26"/>
  <c r="BI89" i="26"/>
  <c r="BJ89" i="26"/>
  <c r="BI88" i="26"/>
  <c r="BI106" i="26"/>
  <c r="BJ106" i="26"/>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BJ59" i="26"/>
  <c r="AG66" i="26"/>
  <c r="AG94" i="26"/>
  <c r="AG82" i="26"/>
  <c r="BI96" i="26"/>
  <c r="AG23" i="26"/>
  <c r="AG31" i="26"/>
  <c r="BR47" i="26"/>
  <c r="BR79" i="26"/>
  <c r="AG120" i="26"/>
  <c r="BR124" i="26"/>
  <c r="AG145" i="26"/>
  <c r="AG111" i="26"/>
  <c r="BR115" i="26"/>
  <c r="AG149" i="26"/>
  <c r="AG125" i="26"/>
  <c r="BR98" i="26"/>
  <c r="BR96" i="26"/>
  <c r="BR106" i="26"/>
  <c r="O78" i="12"/>
  <c r="P60" i="12"/>
  <c r="I60" i="12" s="1"/>
  <c r="O60" i="13" s="1"/>
  <c r="O35" i="12"/>
  <c r="I35" i="12"/>
  <c r="O35" i="13" s="1"/>
  <c r="O73" i="12"/>
  <c r="O66" i="12"/>
  <c r="I66" i="12"/>
  <c r="O66" i="13" s="1"/>
  <c r="P41" i="12"/>
  <c r="O33" i="12"/>
  <c r="O99" i="12"/>
  <c r="P81" i="12"/>
  <c r="O37" i="12"/>
  <c r="P25" i="12"/>
  <c r="I25" i="12" s="1"/>
  <c r="O25" i="13" s="1"/>
  <c r="O89" i="12"/>
  <c r="O68" i="12"/>
  <c r="O50" i="12"/>
  <c r="P20" i="12"/>
  <c r="I20" i="12" s="1"/>
  <c r="P20" i="28" s="1"/>
  <c r="O132" i="21"/>
  <c r="O98" i="21"/>
  <c r="O33" i="21"/>
  <c r="P85" i="21"/>
  <c r="I85" i="21" s="1"/>
  <c r="O85" i="22" s="1"/>
  <c r="O69" i="21"/>
  <c r="O50" i="21"/>
  <c r="P22" i="21"/>
  <c r="I22" i="21" s="1"/>
  <c r="P51" i="21"/>
  <c r="I51" i="21" s="1"/>
  <c r="P97" i="21"/>
  <c r="O149" i="21"/>
  <c r="P124" i="21"/>
  <c r="I124" i="21" s="1"/>
  <c r="O124" i="22" s="1"/>
  <c r="O102" i="21"/>
  <c r="O96" i="21"/>
  <c r="P88" i="21"/>
  <c r="I88" i="21" s="1"/>
  <c r="P94" i="21"/>
  <c r="I94" i="21" s="1"/>
  <c r="O94" i="22" s="1"/>
  <c r="P74" i="21"/>
  <c r="I74" i="21" s="1"/>
  <c r="O74" i="22" s="1"/>
  <c r="P64" i="21"/>
  <c r="I64" i="21" s="1"/>
  <c r="P64" i="23" s="1"/>
  <c r="AF191" i="18"/>
  <c r="AF125" i="18"/>
  <c r="AF188" i="18"/>
  <c r="AF170" i="18"/>
  <c r="AF154" i="18"/>
  <c r="AF148" i="18"/>
  <c r="AF129" i="18"/>
  <c r="AF122" i="18"/>
  <c r="AF194" i="18"/>
  <c r="AF189" i="18"/>
  <c r="AF166" i="18"/>
  <c r="AF158" i="18"/>
  <c r="AF151" i="18"/>
  <c r="AF130" i="18"/>
  <c r="AF123" i="18"/>
  <c r="AF117" i="18"/>
  <c r="AF140" i="18"/>
  <c r="AF159" i="18"/>
  <c r="AF183" i="18"/>
  <c r="AF169" i="18"/>
  <c r="AF181" i="18"/>
  <c r="AF177" i="18"/>
  <c r="AF173" i="18"/>
  <c r="AF153" i="18"/>
  <c r="AF131" i="18"/>
  <c r="AF128" i="18"/>
  <c r="AF193" i="18"/>
  <c r="AF192" i="18"/>
  <c r="AF182" i="18"/>
  <c r="AF174" i="18"/>
  <c r="AF165" i="18"/>
  <c r="AF141" i="18"/>
  <c r="AF132" i="18"/>
  <c r="AF198" i="18"/>
  <c r="AF186" i="18"/>
  <c r="AF179" i="18"/>
  <c r="AF171" i="18"/>
  <c r="AF142" i="18"/>
  <c r="AF136" i="18"/>
  <c r="AF180" i="18"/>
  <c r="AF127" i="18"/>
  <c r="AF195" i="18"/>
  <c r="AF156" i="18"/>
  <c r="AF143" i="18"/>
  <c r="AF190" i="18"/>
  <c r="AF150" i="18"/>
  <c r="AF176" i="18"/>
  <c r="P202" i="18"/>
  <c r="O202" i="18"/>
  <c r="AF184" i="18"/>
  <c r="AF147" i="18"/>
  <c r="AF144" i="18"/>
  <c r="AF134" i="18"/>
  <c r="AF119" i="18"/>
  <c r="AF115" i="18"/>
  <c r="AF168" i="18"/>
  <c r="AF157" i="18"/>
  <c r="AF135" i="18"/>
  <c r="AF126" i="18"/>
  <c r="AF162" i="18"/>
  <c r="AF155" i="18"/>
  <c r="AF149" i="18"/>
  <c r="AF120" i="18"/>
  <c r="AF113" i="18"/>
  <c r="AF114" i="18"/>
  <c r="AF133" i="18"/>
  <c r="AF118" i="18"/>
  <c r="AF163" i="18"/>
  <c r="AF124" i="18"/>
  <c r="AF137" i="18"/>
  <c r="AF200" i="18"/>
  <c r="AF196" i="18"/>
  <c r="AF202" i="18"/>
  <c r="AF187" i="18"/>
  <c r="AF167" i="18"/>
  <c r="AF164" i="18"/>
  <c r="AF160" i="18"/>
  <c r="AF138" i="18"/>
  <c r="AF197" i="18"/>
  <c r="AF185" i="18"/>
  <c r="AF178" i="18"/>
  <c r="AF161" i="18"/>
  <c r="AF145" i="18"/>
  <c r="AF116" i="18"/>
  <c r="AF175" i="18"/>
  <c r="AF146" i="18"/>
  <c r="AF139" i="18"/>
  <c r="AF152" i="18"/>
  <c r="AF172" i="18"/>
  <c r="AF121" i="18"/>
  <c r="AD70" i="9"/>
  <c r="AD74" i="9"/>
  <c r="AD79" i="9"/>
  <c r="AD58" i="9"/>
  <c r="AD42" i="9"/>
  <c r="AD34" i="9"/>
  <c r="AD52" i="9"/>
  <c r="AD36" i="9"/>
  <c r="AD62" i="9"/>
  <c r="AD31" i="9"/>
  <c r="AD23" i="9"/>
  <c r="I56" i="9"/>
  <c r="P56" i="11" s="1"/>
  <c r="AD81" i="9"/>
  <c r="AD78" i="9"/>
  <c r="AD60" i="9"/>
  <c r="AD38" i="9"/>
  <c r="AD30" i="9"/>
  <c r="AD59" i="9"/>
  <c r="AD57" i="9"/>
  <c r="AD53" i="9"/>
  <c r="AD49" i="9"/>
  <c r="AD45" i="9"/>
  <c r="AD41" i="9"/>
  <c r="AD37" i="9"/>
  <c r="AD33" i="9"/>
  <c r="AD29" i="9"/>
  <c r="AD25" i="9"/>
  <c r="AD21" i="9"/>
  <c r="AD56" i="9"/>
  <c r="AD40" i="9"/>
  <c r="AD24" i="9"/>
  <c r="AD51" i="9"/>
  <c r="AD43" i="9"/>
  <c r="AD35" i="9"/>
  <c r="I77" i="9"/>
  <c r="P77" i="11" s="1"/>
  <c r="I65" i="9"/>
  <c r="P65" i="11" s="1"/>
  <c r="I59" i="9"/>
  <c r="P59" i="11" s="1"/>
  <c r="I39" i="9"/>
  <c r="P39" i="11" s="1"/>
  <c r="I31" i="9"/>
  <c r="I21" i="9"/>
  <c r="P21" i="11" s="1"/>
  <c r="AD80" i="9"/>
  <c r="AD63" i="9"/>
  <c r="AD50" i="9"/>
  <c r="AD26" i="9"/>
  <c r="AD44" i="9"/>
  <c r="AD28" i="9"/>
  <c r="AD27" i="9"/>
  <c r="I74" i="9"/>
  <c r="P74" i="11" s="1"/>
  <c r="I66" i="9"/>
  <c r="P66" i="11" s="1"/>
  <c r="I62" i="9"/>
  <c r="P62" i="11" s="1"/>
  <c r="I28" i="9"/>
  <c r="P28" i="11" s="1"/>
  <c r="I22" i="9"/>
  <c r="P22" i="11" s="1"/>
  <c r="AD77" i="9"/>
  <c r="AD73" i="9"/>
  <c r="AD69" i="9"/>
  <c r="AD75" i="9"/>
  <c r="AD71" i="9"/>
  <c r="AD67" i="9"/>
  <c r="AD64" i="9"/>
  <c r="AD54" i="9"/>
  <c r="AD46" i="9"/>
  <c r="AD22" i="9"/>
  <c r="AD66" i="9"/>
  <c r="AD61" i="9"/>
  <c r="AD48" i="9"/>
  <c r="AD32" i="9"/>
  <c r="AD55" i="9"/>
  <c r="AD47" i="9"/>
  <c r="AD39" i="9"/>
  <c r="I71" i="9"/>
  <c r="P71" i="11" s="1"/>
  <c r="I63" i="9"/>
  <c r="P63" i="11" s="1"/>
  <c r="I41" i="9"/>
  <c r="P41" i="11" s="1"/>
  <c r="I185" i="24"/>
  <c r="O185" i="25" s="1"/>
  <c r="I148" i="24"/>
  <c r="O148" i="25" s="1"/>
  <c r="I36" i="24"/>
  <c r="O36" i="25" s="1"/>
  <c r="I159" i="24"/>
  <c r="O159" i="25" s="1"/>
  <c r="AF14" i="24"/>
  <c r="I43" i="24"/>
  <c r="O43" i="25" s="1"/>
  <c r="I82" i="24"/>
  <c r="O82" i="25" s="1"/>
  <c r="I137" i="24"/>
  <c r="O137" i="25" s="1"/>
  <c r="I103" i="24"/>
  <c r="O103" i="25" s="1"/>
  <c r="I71" i="24"/>
  <c r="O71" i="25" s="1"/>
  <c r="I136" i="24"/>
  <c r="O136" i="25" s="1"/>
  <c r="I68" i="24"/>
  <c r="O68" i="25" s="1"/>
  <c r="I209" i="24"/>
  <c r="O209" i="25" s="1"/>
  <c r="I153" i="24"/>
  <c r="O153" i="25" s="1"/>
  <c r="I110" i="24"/>
  <c r="O110" i="25" s="1"/>
  <c r="I217" i="24"/>
  <c r="O217" i="25" s="1"/>
  <c r="I102" i="24"/>
  <c r="O102" i="25" s="1"/>
  <c r="I183" i="24"/>
  <c r="O183" i="25" s="1"/>
  <c r="I108" i="24"/>
  <c r="O108" i="25" s="1"/>
  <c r="I139" i="24"/>
  <c r="O139" i="25" s="1"/>
  <c r="I138" i="24"/>
  <c r="O138" i="25" s="1"/>
  <c r="I28" i="24"/>
  <c r="O28" i="25" s="1"/>
  <c r="I203" i="24"/>
  <c r="O203" i="25" s="1"/>
  <c r="I147" i="24"/>
  <c r="O147" i="25" s="1"/>
  <c r="I162" i="24"/>
  <c r="O162" i="25" s="1"/>
  <c r="I105" i="24"/>
  <c r="O105" i="25" s="1"/>
  <c r="I207" i="24"/>
  <c r="O207" i="25" s="1"/>
  <c r="I121" i="24"/>
  <c r="O121" i="25" s="1"/>
  <c r="I163" i="24"/>
  <c r="O163" i="25" s="1"/>
  <c r="I116" i="24"/>
  <c r="O116" i="25" s="1"/>
  <c r="I181" i="24"/>
  <c r="O181" i="25" s="1"/>
  <c r="I187" i="24"/>
  <c r="O187" i="25" s="1"/>
  <c r="I189" i="24"/>
  <c r="O189" i="25" s="1"/>
  <c r="I150" i="24"/>
  <c r="O150" i="25" s="1"/>
  <c r="I167" i="24"/>
  <c r="O167" i="25" s="1"/>
  <c r="I145" i="24"/>
  <c r="O145" i="25" s="1"/>
  <c r="I169" i="24"/>
  <c r="O169" i="25" s="1"/>
  <c r="I143" i="24"/>
  <c r="O143" i="25" s="1"/>
  <c r="I199" i="24"/>
  <c r="O199" i="25" s="1"/>
  <c r="I125" i="24"/>
  <c r="O125" i="25" s="1"/>
  <c r="I120" i="24"/>
  <c r="O120" i="25" s="1"/>
  <c r="I131" i="24"/>
  <c r="O131" i="25" s="1"/>
  <c r="I158" i="24"/>
  <c r="O158" i="25" s="1"/>
  <c r="I173" i="24"/>
  <c r="O173" i="25" s="1"/>
  <c r="I129" i="24"/>
  <c r="O129" i="25" s="1"/>
  <c r="I156" i="24"/>
  <c r="O156" i="25" s="1"/>
  <c r="I123" i="24"/>
  <c r="O123" i="25" s="1"/>
  <c r="I193" i="24"/>
  <c r="O193" i="25" s="1"/>
  <c r="I160" i="24"/>
  <c r="O160" i="25" s="1"/>
  <c r="I65" i="24"/>
  <c r="O65" i="25" s="1"/>
  <c r="I61" i="24"/>
  <c r="O61" i="25" s="1"/>
  <c r="I177" i="24"/>
  <c r="O177" i="25" s="1"/>
  <c r="I211" i="24"/>
  <c r="O211" i="25" s="1"/>
  <c r="W14" i="24"/>
  <c r="I188" i="24"/>
  <c r="O188" i="25" s="1"/>
  <c r="I210" i="24"/>
  <c r="O210" i="25" s="1"/>
  <c r="I34" i="24"/>
  <c r="O34" i="25" s="1"/>
  <c r="I50" i="24"/>
  <c r="O50" i="25" s="1"/>
  <c r="I218" i="24"/>
  <c r="O218" i="25" s="1"/>
  <c r="I37" i="24"/>
  <c r="O37" i="25" s="1"/>
  <c r="I174" i="24"/>
  <c r="O174" i="25" s="1"/>
  <c r="I192" i="24"/>
  <c r="O192" i="25" s="1"/>
  <c r="I38" i="24"/>
  <c r="O38" i="25" s="1"/>
  <c r="I186" i="24"/>
  <c r="O186" i="25" s="1"/>
  <c r="I196" i="24"/>
  <c r="O196" i="25" s="1"/>
  <c r="I76" i="24"/>
  <c r="O76" i="25" s="1"/>
  <c r="I35" i="24"/>
  <c r="O35" i="25" s="1"/>
  <c r="I29" i="24"/>
  <c r="O29" i="25" s="1"/>
  <c r="I135" i="24"/>
  <c r="O135" i="25" s="1"/>
  <c r="I141" i="24"/>
  <c r="O141" i="25" s="1"/>
  <c r="I205" i="24"/>
  <c r="O205" i="25" s="1"/>
  <c r="I194" i="24"/>
  <c r="O194" i="25" s="1"/>
  <c r="I55" i="24"/>
  <c r="O55" i="25" s="1"/>
  <c r="I66" i="24"/>
  <c r="O66" i="25" s="1"/>
  <c r="I190" i="24"/>
  <c r="O190" i="25" s="1"/>
  <c r="I58" i="24"/>
  <c r="O58" i="25" s="1"/>
  <c r="I56" i="24"/>
  <c r="O56" i="25" s="1"/>
  <c r="I57" i="24"/>
  <c r="O57" i="25" s="1"/>
  <c r="I208" i="24"/>
  <c r="O208" i="25" s="1"/>
  <c r="I79" i="24"/>
  <c r="O79" i="25" s="1"/>
  <c r="I170" i="24"/>
  <c r="O170" i="25" s="1"/>
  <c r="I182" i="24"/>
  <c r="O182" i="25" s="1"/>
  <c r="I26" i="24"/>
  <c r="O26" i="25" s="1"/>
  <c r="I32" i="24"/>
  <c r="O32" i="25" s="1"/>
  <c r="I64" i="24"/>
  <c r="O64" i="25" s="1"/>
  <c r="I112" i="24"/>
  <c r="O112" i="25" s="1"/>
  <c r="I127" i="24"/>
  <c r="O127" i="25" s="1"/>
  <c r="I152" i="24"/>
  <c r="O152" i="25" s="1"/>
  <c r="I175" i="24"/>
  <c r="O175" i="25" s="1"/>
  <c r="I197" i="24"/>
  <c r="O197" i="25" s="1"/>
  <c r="I119" i="24"/>
  <c r="O119" i="25" s="1"/>
  <c r="I191" i="24"/>
  <c r="O191" i="25" s="1"/>
  <c r="I200" i="24"/>
  <c r="O200" i="25" s="1"/>
  <c r="I20" i="24"/>
  <c r="O20" i="25" s="1"/>
  <c r="I206" i="24"/>
  <c r="O206" i="25" s="1"/>
  <c r="I98" i="24"/>
  <c r="O98" i="25" s="1"/>
  <c r="I69" i="24"/>
  <c r="O69" i="25" s="1"/>
  <c r="I216" i="24"/>
  <c r="O216" i="25" s="1"/>
  <c r="I204" i="24"/>
  <c r="O204" i="25" s="1"/>
  <c r="I30" i="24"/>
  <c r="O30" i="25" s="1"/>
  <c r="I42" i="24"/>
  <c r="O42" i="25" s="1"/>
  <c r="I80" i="24"/>
  <c r="O80" i="25" s="1"/>
  <c r="I88" i="24"/>
  <c r="O88" i="25" s="1"/>
  <c r="I54" i="24"/>
  <c r="O54" i="25" s="1"/>
  <c r="I133" i="24"/>
  <c r="O133" i="25" s="1"/>
  <c r="I140" i="24"/>
  <c r="O140" i="25" s="1"/>
  <c r="I146" i="24"/>
  <c r="O146" i="25" s="1"/>
  <c r="I154" i="24"/>
  <c r="O154" i="25" s="1"/>
  <c r="I41" i="24"/>
  <c r="O41" i="25" s="1"/>
  <c r="I62" i="24"/>
  <c r="O62" i="25" s="1"/>
  <c r="I25" i="24"/>
  <c r="O25" i="25" s="1"/>
  <c r="I49" i="24"/>
  <c r="O49" i="25" s="1"/>
  <c r="I202" i="24"/>
  <c r="O202" i="25" s="1"/>
  <c r="I31" i="24"/>
  <c r="O31" i="25" s="1"/>
  <c r="I176" i="24"/>
  <c r="O176" i="25" s="1"/>
  <c r="I214" i="24"/>
  <c r="O214" i="25" s="1"/>
  <c r="I172" i="24"/>
  <c r="O172" i="25" s="1"/>
  <c r="I48" i="24"/>
  <c r="O48" i="25" s="1"/>
  <c r="B10" i="5"/>
  <c r="P28" i="5"/>
  <c r="I28" i="5" s="1"/>
  <c r="O28" i="6" s="1"/>
  <c r="P27" i="5"/>
  <c r="P29" i="5"/>
  <c r="C20" i="6"/>
  <c r="I24" i="16"/>
  <c r="O24" i="17" s="1"/>
  <c r="AF14" i="16"/>
  <c r="AW145" i="16"/>
  <c r="AX145" i="16"/>
  <c r="I22" i="16"/>
  <c r="O22" i="17" s="1"/>
  <c r="I26" i="16"/>
  <c r="O26" i="17" s="1"/>
  <c r="I20" i="16"/>
  <c r="P196" i="18"/>
  <c r="P200" i="18"/>
  <c r="O168" i="18"/>
  <c r="I168" i="18" s="1"/>
  <c r="O133" i="18"/>
  <c r="O116" i="18"/>
  <c r="O86" i="18"/>
  <c r="O73" i="18"/>
  <c r="I73" i="18" s="1"/>
  <c r="O73" i="19" s="1"/>
  <c r="O58" i="18"/>
  <c r="I58" i="18" s="1"/>
  <c r="O46" i="18"/>
  <c r="O20" i="18"/>
  <c r="I20" i="18" s="1"/>
  <c r="O20" i="19" s="1"/>
  <c r="M4" i="18"/>
  <c r="O200" i="18"/>
  <c r="O177" i="18"/>
  <c r="O159" i="18"/>
  <c r="O141" i="18"/>
  <c r="O125" i="18"/>
  <c r="O107" i="18"/>
  <c r="O101" i="18"/>
  <c r="I101" i="18" s="1"/>
  <c r="O93" i="18"/>
  <c r="I93" i="18" s="1"/>
  <c r="O78" i="18"/>
  <c r="I78" i="18" s="1"/>
  <c r="O65" i="18"/>
  <c r="O53" i="18"/>
  <c r="I53" i="18" s="1"/>
  <c r="O27" i="18"/>
  <c r="I27" i="18" s="1"/>
  <c r="P187" i="18"/>
  <c r="P173" i="18"/>
  <c r="P160" i="18"/>
  <c r="O155" i="18"/>
  <c r="P147" i="18"/>
  <c r="O142" i="18"/>
  <c r="P134" i="18"/>
  <c r="O130" i="18"/>
  <c r="O117" i="18"/>
  <c r="O193" i="18"/>
  <c r="O181" i="18"/>
  <c r="O163" i="18"/>
  <c r="O145" i="18"/>
  <c r="O128" i="18"/>
  <c r="O95" i="18"/>
  <c r="O81" i="18"/>
  <c r="I81" i="18" s="1"/>
  <c r="O68" i="18"/>
  <c r="O55" i="18"/>
  <c r="O42" i="18"/>
  <c r="O29" i="18"/>
  <c r="I29" i="18" s="1"/>
  <c r="O188" i="18"/>
  <c r="O152" i="18"/>
  <c r="O135" i="18"/>
  <c r="O119" i="18"/>
  <c r="O88" i="18"/>
  <c r="O74" i="18"/>
  <c r="O60" i="18"/>
  <c r="O35" i="18"/>
  <c r="O22" i="18"/>
  <c r="O192" i="18"/>
  <c r="O187" i="18"/>
  <c r="O63" i="18"/>
  <c r="I63" i="18" s="1"/>
  <c r="O63" i="19" s="1"/>
  <c r="P194" i="18"/>
  <c r="P179" i="18"/>
  <c r="P171" i="18"/>
  <c r="P151" i="18"/>
  <c r="P146" i="18"/>
  <c r="P120" i="18"/>
  <c r="O169" i="18"/>
  <c r="O97" i="18"/>
  <c r="O44" i="18"/>
  <c r="P195" i="18"/>
  <c r="P190" i="18"/>
  <c r="P183" i="18"/>
  <c r="P176" i="18"/>
  <c r="P169" i="18"/>
  <c r="P163" i="18"/>
  <c r="P156" i="18"/>
  <c r="P150" i="18"/>
  <c r="P143" i="18"/>
  <c r="P137" i="18"/>
  <c r="P124" i="18"/>
  <c r="I124" i="18" s="1"/>
  <c r="O124" i="19" s="1"/>
  <c r="P118" i="18"/>
  <c r="P25" i="18"/>
  <c r="O189" i="18"/>
  <c r="O197" i="18"/>
  <c r="I197" i="18" s="1"/>
  <c r="O191" i="18"/>
  <c r="O172" i="18"/>
  <c r="O154" i="18"/>
  <c r="O138" i="18"/>
  <c r="O121" i="18"/>
  <c r="O105" i="18"/>
  <c r="I105" i="18" s="1"/>
  <c r="O62" i="18"/>
  <c r="I62" i="18" s="1"/>
  <c r="O62" i="19" s="1"/>
  <c r="O49" i="18"/>
  <c r="I49" i="18" s="1"/>
  <c r="O37" i="18"/>
  <c r="I37" i="18" s="1"/>
  <c r="O24" i="18"/>
  <c r="O199" i="18"/>
  <c r="O198" i="18"/>
  <c r="I198" i="18" s="1"/>
  <c r="O198" i="19" s="1"/>
  <c r="O195" i="18"/>
  <c r="O194" i="18"/>
  <c r="P191" i="18"/>
  <c r="O186" i="18"/>
  <c r="P177" i="18"/>
  <c r="O171" i="18"/>
  <c r="P164" i="18"/>
  <c r="O158" i="18"/>
  <c r="O146" i="18"/>
  <c r="P138" i="18"/>
  <c r="P125" i="18"/>
  <c r="O120" i="18"/>
  <c r="I120" i="18" s="1"/>
  <c r="P109" i="18"/>
  <c r="O106" i="18"/>
  <c r="P94" i="18"/>
  <c r="P88" i="18"/>
  <c r="P80" i="18"/>
  <c r="P74" i="18"/>
  <c r="P67" i="18"/>
  <c r="P60" i="18"/>
  <c r="I60" i="18" s="1"/>
  <c r="O60" i="19" s="1"/>
  <c r="P54" i="18"/>
  <c r="P41" i="18"/>
  <c r="P35" i="18"/>
  <c r="P22" i="18"/>
  <c r="O176" i="18"/>
  <c r="O157" i="18"/>
  <c r="O124" i="18"/>
  <c r="O100" i="18"/>
  <c r="O92" i="18"/>
  <c r="O77" i="18"/>
  <c r="O64" i="18"/>
  <c r="O52" i="18"/>
  <c r="O39" i="18"/>
  <c r="P197" i="18"/>
  <c r="P188" i="18"/>
  <c r="P182" i="18"/>
  <c r="I182" i="18" s="1"/>
  <c r="P174" i="18"/>
  <c r="P168" i="18"/>
  <c r="P161" i="18"/>
  <c r="P154" i="18"/>
  <c r="P148" i="18"/>
  <c r="P141" i="18"/>
  <c r="P135" i="18"/>
  <c r="P129" i="18"/>
  <c r="P122" i="18"/>
  <c r="P116" i="18"/>
  <c r="P104" i="18"/>
  <c r="P95" i="18"/>
  <c r="I95" i="18" s="1"/>
  <c r="O95" i="19" s="1"/>
  <c r="P89" i="18"/>
  <c r="P81" i="18"/>
  <c r="P75" i="18"/>
  <c r="P68" i="18"/>
  <c r="P61" i="18"/>
  <c r="P55" i="18"/>
  <c r="P48" i="18"/>
  <c r="P42" i="18"/>
  <c r="P36" i="18"/>
  <c r="P23" i="18"/>
  <c r="O184" i="18"/>
  <c r="O148" i="18"/>
  <c r="O131" i="18"/>
  <c r="O114" i="18"/>
  <c r="O98" i="18"/>
  <c r="O84" i="18"/>
  <c r="O71" i="18"/>
  <c r="O45" i="18"/>
  <c r="O32" i="18"/>
  <c r="O178" i="18"/>
  <c r="O126" i="18"/>
  <c r="O160" i="18"/>
  <c r="O40" i="18"/>
  <c r="O183" i="18"/>
  <c r="I183" i="18" s="1"/>
  <c r="O50" i="18"/>
  <c r="P198" i="18"/>
  <c r="O173" i="18"/>
  <c r="I173" i="18" s="1"/>
  <c r="P199" i="18"/>
  <c r="P175" i="18"/>
  <c r="P149" i="18"/>
  <c r="P142" i="18"/>
  <c r="I142" i="18" s="1"/>
  <c r="P123" i="18"/>
  <c r="P117" i="18"/>
  <c r="O143" i="18"/>
  <c r="O83" i="18"/>
  <c r="I83" i="18" s="1"/>
  <c r="O31" i="18"/>
  <c r="I31" i="18" s="1"/>
  <c r="O31" i="19" s="1"/>
  <c r="O87" i="18"/>
  <c r="I87" i="18" s="1"/>
  <c r="O87" i="19" s="1"/>
  <c r="O59" i="18"/>
  <c r="O34" i="18"/>
  <c r="P181" i="18"/>
  <c r="O175" i="18"/>
  <c r="I175" i="18" s="1"/>
  <c r="O175" i="19" s="1"/>
  <c r="P167" i="18"/>
  <c r="O162" i="18"/>
  <c r="P153" i="18"/>
  <c r="O149" i="18"/>
  <c r="O136" i="18"/>
  <c r="P128" i="18"/>
  <c r="I128" i="18" s="1"/>
  <c r="O128" i="19" s="1"/>
  <c r="O123" i="18"/>
  <c r="I123" i="18" s="1"/>
  <c r="O123" i="19" s="1"/>
  <c r="P115" i="18"/>
  <c r="O108" i="18"/>
  <c r="O190" i="18"/>
  <c r="I190" i="18" s="1"/>
  <c r="O190" i="19" s="1"/>
  <c r="O170" i="18"/>
  <c r="I170" i="18" s="1"/>
  <c r="O153" i="18"/>
  <c r="O137" i="18"/>
  <c r="O104" i="18"/>
  <c r="I104" i="18" s="1"/>
  <c r="O89" i="18"/>
  <c r="O75" i="18"/>
  <c r="O61" i="18"/>
  <c r="O48" i="18"/>
  <c r="I48" i="18" s="1"/>
  <c r="O48" i="19" s="1"/>
  <c r="O36" i="18"/>
  <c r="O23" i="18"/>
  <c r="O180" i="18"/>
  <c r="O161" i="18"/>
  <c r="O144" i="18"/>
  <c r="O127" i="18"/>
  <c r="O94" i="18"/>
  <c r="O80" i="18"/>
  <c r="O67" i="18"/>
  <c r="O54" i="18"/>
  <c r="I54" i="18" s="1"/>
  <c r="O54" i="19" s="1"/>
  <c r="O41" i="18"/>
  <c r="I41" i="18" s="1"/>
  <c r="O165" i="18"/>
  <c r="O134" i="18"/>
  <c r="O79" i="18"/>
  <c r="O28" i="18"/>
  <c r="O156" i="18"/>
  <c r="O90" i="18"/>
  <c r="I90" i="18" s="1"/>
  <c r="O90" i="19" s="1"/>
  <c r="O147" i="18"/>
  <c r="P186" i="18"/>
  <c r="P166" i="18"/>
  <c r="P158" i="18"/>
  <c r="P139" i="18"/>
  <c r="P113" i="18"/>
  <c r="P106" i="18"/>
  <c r="I106" i="18" s="1"/>
  <c r="O106" i="19" s="1"/>
  <c r="O118" i="18"/>
  <c r="I118" i="18" s="1"/>
  <c r="O118" i="19" s="1"/>
  <c r="O70" i="18"/>
  <c r="I70" i="18" s="1"/>
  <c r="O70" i="19" s="1"/>
  <c r="P180" i="18"/>
  <c r="P172" i="18"/>
  <c r="P159" i="18"/>
  <c r="P152" i="18"/>
  <c r="I152" i="18" s="1"/>
  <c r="O152" i="19" s="1"/>
  <c r="P140" i="18"/>
  <c r="P133" i="18"/>
  <c r="P127" i="18"/>
  <c r="P121" i="18"/>
  <c r="P114" i="18"/>
  <c r="P107" i="18"/>
  <c r="I107" i="18" s="1"/>
  <c r="O107" i="19" s="1"/>
  <c r="P28" i="18"/>
  <c r="I28" i="18" s="1"/>
  <c r="B10" i="20"/>
  <c r="O182" i="18"/>
  <c r="O164" i="18"/>
  <c r="I164" i="18" s="1"/>
  <c r="O164" i="19" s="1"/>
  <c r="O129" i="18"/>
  <c r="I129" i="18" s="1"/>
  <c r="O129" i="19" s="1"/>
  <c r="O109" i="18"/>
  <c r="O102" i="18"/>
  <c r="I102" i="18" s="1"/>
  <c r="O96" i="18"/>
  <c r="I96" i="18" s="1"/>
  <c r="O96" i="19" s="1"/>
  <c r="O82" i="18"/>
  <c r="I82" i="18" s="1"/>
  <c r="O69" i="18"/>
  <c r="O56" i="18"/>
  <c r="I56" i="18" s="1"/>
  <c r="O43" i="18"/>
  <c r="I43" i="18" s="1"/>
  <c r="O43" i="19" s="1"/>
  <c r="O30" i="18"/>
  <c r="I30" i="18" s="1"/>
  <c r="P184" i="18"/>
  <c r="O179" i="18"/>
  <c r="O166" i="18"/>
  <c r="I166" i="18" s="1"/>
  <c r="O166" i="19" s="1"/>
  <c r="O151" i="18"/>
  <c r="I151" i="18" s="1"/>
  <c r="O151" i="19" s="1"/>
  <c r="P144" i="18"/>
  <c r="O139" i="18"/>
  <c r="P131" i="18"/>
  <c r="P119" i="18"/>
  <c r="I119" i="18" s="1"/>
  <c r="O119" i="19" s="1"/>
  <c r="O113" i="18"/>
  <c r="P98" i="18"/>
  <c r="P91" i="18"/>
  <c r="P84" i="18"/>
  <c r="I84" i="18" s="1"/>
  <c r="P71" i="18"/>
  <c r="P51" i="18"/>
  <c r="P45" i="18"/>
  <c r="I45" i="18" s="1"/>
  <c r="P38" i="18"/>
  <c r="I38" i="18" s="1"/>
  <c r="O38" i="19" s="1"/>
  <c r="P32" i="18"/>
  <c r="P26" i="18"/>
  <c r="O196" i="18"/>
  <c r="I196" i="18" s="1"/>
  <c r="O196" i="19" s="1"/>
  <c r="O185" i="18"/>
  <c r="O167" i="18"/>
  <c r="O150" i="18"/>
  <c r="O132" i="18"/>
  <c r="O115" i="18"/>
  <c r="I115" i="18" s="1"/>
  <c r="O99" i="18"/>
  <c r="O85" i="18"/>
  <c r="O72" i="18"/>
  <c r="O33" i="18"/>
  <c r="P193" i="18"/>
  <c r="I193" i="18" s="1"/>
  <c r="O193" i="19" s="1"/>
  <c r="P192" i="18"/>
  <c r="P185" i="18"/>
  <c r="P178" i="18"/>
  <c r="P170" i="18"/>
  <c r="P165" i="18"/>
  <c r="P157" i="18"/>
  <c r="I157" i="18" s="1"/>
  <c r="O157" i="19" s="1"/>
  <c r="P145" i="18"/>
  <c r="I145" i="18" s="1"/>
  <c r="O145" i="19" s="1"/>
  <c r="P132" i="18"/>
  <c r="P126" i="18"/>
  <c r="P100" i="18"/>
  <c r="P99" i="18"/>
  <c r="P92" i="18"/>
  <c r="P85" i="18"/>
  <c r="P77" i="18"/>
  <c r="I77" i="18" s="1"/>
  <c r="O77" i="19" s="1"/>
  <c r="P72" i="18"/>
  <c r="P64" i="18"/>
  <c r="P52" i="18"/>
  <c r="P39" i="18"/>
  <c r="P33" i="18"/>
  <c r="O174" i="18"/>
  <c r="I174" i="18" s="1"/>
  <c r="O174" i="19" s="1"/>
  <c r="O140" i="18"/>
  <c r="O122" i="18"/>
  <c r="O91" i="18"/>
  <c r="I91" i="18" s="1"/>
  <c r="O51" i="18"/>
  <c r="I51" i="18" s="1"/>
  <c r="O51" i="19" s="1"/>
  <c r="O38" i="18"/>
  <c r="O26" i="18"/>
  <c r="I26" i="18" s="1"/>
  <c r="O26" i="19" s="1"/>
  <c r="O66" i="18"/>
  <c r="I66" i="18" s="1"/>
  <c r="O76" i="18"/>
  <c r="I76" i="18" s="1"/>
  <c r="O76" i="19" s="1"/>
  <c r="O25" i="18"/>
  <c r="P189" i="18"/>
  <c r="P162" i="18"/>
  <c r="I162" i="18" s="1"/>
  <c r="O162" i="19" s="1"/>
  <c r="P155" i="18"/>
  <c r="P136" i="18"/>
  <c r="P130" i="18"/>
  <c r="P108" i="18"/>
  <c r="I108" i="18" s="1"/>
  <c r="P108" i="20" s="1"/>
  <c r="O103" i="18"/>
  <c r="I103" i="18" s="1"/>
  <c r="O57" i="18"/>
  <c r="O47" i="18"/>
  <c r="I47" i="18" s="1"/>
  <c r="O47" i="19" s="1"/>
  <c r="O21" i="18"/>
  <c r="I21" i="18" s="1"/>
  <c r="O21" i="19" s="1"/>
  <c r="O92" i="12"/>
  <c r="O93" i="12"/>
  <c r="P44" i="12"/>
  <c r="I44" i="12" s="1"/>
  <c r="O52" i="12"/>
  <c r="P49" i="12"/>
  <c r="I49" i="12" s="1"/>
  <c r="O22" i="12"/>
  <c r="I22" i="12"/>
  <c r="O22" i="13" s="1"/>
  <c r="O100" i="12"/>
  <c r="P62" i="12"/>
  <c r="I62" i="12" s="1"/>
  <c r="O62" i="13" s="1"/>
  <c r="O131" i="21"/>
  <c r="P95" i="21"/>
  <c r="I95" i="21" s="1"/>
  <c r="O94" i="21"/>
  <c r="O49" i="21"/>
  <c r="P42" i="21"/>
  <c r="P52" i="21"/>
  <c r="O61" i="21"/>
  <c r="I61" i="21"/>
  <c r="P29" i="21"/>
  <c r="I29" i="21" s="1"/>
  <c r="O115" i="21"/>
  <c r="I115" i="21"/>
  <c r="P115" i="23" s="1"/>
  <c r="O84" i="21"/>
  <c r="P87" i="21"/>
  <c r="I87" i="21" s="1"/>
  <c r="P87" i="23" s="1"/>
  <c r="O78" i="21"/>
  <c r="I78" i="21"/>
  <c r="O78" i="22" s="1"/>
  <c r="O66" i="21"/>
  <c r="I66" i="21"/>
  <c r="O80" i="21"/>
  <c r="I80" i="21"/>
  <c r="P80" i="23" s="1"/>
  <c r="O67" i="21"/>
  <c r="I67" i="21"/>
  <c r="P54" i="21"/>
  <c r="I54" i="21" s="1"/>
  <c r="O54" i="22" s="1"/>
  <c r="O75" i="21"/>
  <c r="I75" i="21"/>
  <c r="O47" i="21"/>
  <c r="P50" i="21"/>
  <c r="O43" i="21"/>
  <c r="O24" i="21"/>
  <c r="P46" i="21"/>
  <c r="I46" i="21" s="1"/>
  <c r="P33" i="21"/>
  <c r="I33" i="21" s="1"/>
  <c r="O33" i="22" s="1"/>
  <c r="P36" i="21"/>
  <c r="I36" i="21" s="1"/>
  <c r="O151" i="21"/>
  <c r="I151" i="21"/>
  <c r="P142" i="21"/>
  <c r="I142" i="21" s="1"/>
  <c r="P154" i="21"/>
  <c r="I154" i="21" s="1"/>
  <c r="O154" i="22" s="1"/>
  <c r="O138" i="21"/>
  <c r="I138" i="21"/>
  <c r="P138" i="23" s="1"/>
  <c r="O127" i="21"/>
  <c r="I127" i="21"/>
  <c r="O127" i="22" s="1"/>
  <c r="P100" i="21"/>
  <c r="P103" i="21"/>
  <c r="I103" i="21" s="1"/>
  <c r="P103" i="23" s="1"/>
  <c r="P72" i="21"/>
  <c r="I72" i="21" s="1"/>
  <c r="P76" i="21"/>
  <c r="I76" i="21" s="1"/>
  <c r="P69" i="21"/>
  <c r="O62" i="21"/>
  <c r="O59" i="21"/>
  <c r="I59" i="21"/>
  <c r="P59" i="23" s="1"/>
  <c r="O38" i="21"/>
  <c r="I38" i="21"/>
  <c r="J20" i="22"/>
  <c r="P114" i="21"/>
  <c r="I114" i="21" s="1"/>
  <c r="P114" i="23" s="1"/>
  <c r="AF16" i="21"/>
  <c r="O58" i="21"/>
  <c r="O45" i="21"/>
  <c r="P77" i="21"/>
  <c r="AF15" i="21"/>
  <c r="O136" i="21"/>
  <c r="O52" i="21"/>
  <c r="O39" i="21"/>
  <c r="O26" i="21"/>
  <c r="O118" i="21"/>
  <c r="O82" i="21"/>
  <c r="I82" i="21"/>
  <c r="P82" i="23" s="1"/>
  <c r="C20" i="22"/>
  <c r="O142" i="21"/>
  <c r="O141" i="21"/>
  <c r="I141" i="21"/>
  <c r="P141" i="23" s="1"/>
  <c r="O133" i="21"/>
  <c r="O145" i="21"/>
  <c r="I145" i="21"/>
  <c r="D20" i="23"/>
  <c r="O122" i="21"/>
  <c r="O154" i="21"/>
  <c r="O128" i="21"/>
  <c r="I128" i="21"/>
  <c r="P128" i="23" s="1"/>
  <c r="O108" i="21"/>
  <c r="I108" i="21"/>
  <c r="O108" i="22" s="1"/>
  <c r="O92" i="21"/>
  <c r="O65" i="21"/>
  <c r="P113" i="21"/>
  <c r="P130" i="21"/>
  <c r="P49" i="21"/>
  <c r="I49" i="21" s="1"/>
  <c r="O49" i="22" s="1"/>
  <c r="P157" i="21"/>
  <c r="I157" i="21" s="1"/>
  <c r="P137" i="21"/>
  <c r="P44" i="21"/>
  <c r="P23" i="21"/>
  <c r="I23" i="21" s="1"/>
  <c r="P92" i="21"/>
  <c r="I92" i="21" s="1"/>
  <c r="P20" i="21"/>
  <c r="P110" i="21"/>
  <c r="P111" i="21"/>
  <c r="I111" i="21" s="1"/>
  <c r="P58" i="21"/>
  <c r="I58" i="21" s="1"/>
  <c r="P117" i="21"/>
  <c r="I107" i="21"/>
  <c r="P146" i="21"/>
  <c r="I146" i="21" s="1"/>
  <c r="P45" i="21"/>
  <c r="I45" i="21" s="1"/>
  <c r="P144" i="21"/>
  <c r="O109" i="21"/>
  <c r="I109" i="21"/>
  <c r="P109" i="23" s="1"/>
  <c r="P155" i="21"/>
  <c r="I155" i="21" s="1"/>
  <c r="O155" i="22" s="1"/>
  <c r="P152" i="21"/>
  <c r="P134" i="21"/>
  <c r="P129" i="21"/>
  <c r="I129" i="21" s="1"/>
  <c r="P129" i="23" s="1"/>
  <c r="P150" i="21"/>
  <c r="I150" i="21" s="1"/>
  <c r="P120" i="21"/>
  <c r="P104" i="21"/>
  <c r="I104" i="21" s="1"/>
  <c r="P104" i="23" s="1"/>
  <c r="P147" i="21"/>
  <c r="I147" i="21" s="1"/>
  <c r="O147" i="22" s="1"/>
  <c r="P140" i="21"/>
  <c r="I140" i="21" s="1"/>
  <c r="P156" i="21"/>
  <c r="P126" i="21"/>
  <c r="I126" i="21" s="1"/>
  <c r="P126" i="23" s="1"/>
  <c r="P65" i="21"/>
  <c r="I65" i="21" s="1"/>
  <c r="P65" i="23" s="1"/>
  <c r="P125" i="21"/>
  <c r="O103" i="21"/>
  <c r="I148" i="21"/>
  <c r="I79" i="21"/>
  <c r="I55" i="21"/>
  <c r="P55" i="23" s="1"/>
  <c r="I90" i="21"/>
  <c r="P90" i="23" s="1"/>
  <c r="O155" i="21"/>
  <c r="O152" i="21"/>
  <c r="O147" i="21"/>
  <c r="O144" i="21"/>
  <c r="O137" i="21"/>
  <c r="O134" i="21"/>
  <c r="O130" i="21"/>
  <c r="O129" i="21"/>
  <c r="O126" i="21"/>
  <c r="O116" i="21"/>
  <c r="O111" i="21"/>
  <c r="O104" i="21"/>
  <c r="O158" i="21"/>
  <c r="O153" i="21"/>
  <c r="O150" i="21"/>
  <c r="O146" i="21"/>
  <c r="O143" i="21"/>
  <c r="O140" i="21"/>
  <c r="O139" i="21"/>
  <c r="O125" i="21"/>
  <c r="O114" i="21"/>
  <c r="O113" i="21"/>
  <c r="O110" i="21"/>
  <c r="P158" i="21"/>
  <c r="O157" i="21"/>
  <c r="O156" i="21"/>
  <c r="O121" i="21"/>
  <c r="O117" i="21"/>
  <c r="O97" i="21"/>
  <c r="O89" i="21"/>
  <c r="O74" i="21"/>
  <c r="O54" i="21"/>
  <c r="O42" i="21"/>
  <c r="O23" i="21"/>
  <c r="O20" i="21"/>
  <c r="O135" i="21"/>
  <c r="O124" i="21"/>
  <c r="P135" i="21"/>
  <c r="I135" i="21" s="1"/>
  <c r="O135" i="22" s="1"/>
  <c r="P131" i="21"/>
  <c r="I131" i="21" s="1"/>
  <c r="P123" i="21"/>
  <c r="P119" i="21"/>
  <c r="I119" i="21" s="1"/>
  <c r="O119" i="22" s="1"/>
  <c r="O119" i="21"/>
  <c r="P99" i="21"/>
  <c r="I99" i="21" s="1"/>
  <c r="P99" i="23" s="1"/>
  <c r="O99" i="21"/>
  <c r="P93" i="21"/>
  <c r="I93" i="21" s="1"/>
  <c r="O93" i="21"/>
  <c r="P30" i="21"/>
  <c r="I30" i="21" s="1"/>
  <c r="P24" i="21"/>
  <c r="O100" i="21"/>
  <c r="O87" i="21"/>
  <c r="P81" i="21"/>
  <c r="I81" i="21" s="1"/>
  <c r="O81" i="22" s="1"/>
  <c r="O77" i="21"/>
  <c r="P73" i="21"/>
  <c r="I73" i="21" s="1"/>
  <c r="P73" i="23" s="1"/>
  <c r="O71" i="21"/>
  <c r="P68" i="21"/>
  <c r="O64" i="21"/>
  <c r="P60" i="21"/>
  <c r="I60" i="21" s="1"/>
  <c r="O57" i="21"/>
  <c r="O51" i="21"/>
  <c r="P48" i="21"/>
  <c r="P47" i="21"/>
  <c r="I47" i="21" s="1"/>
  <c r="O47" i="22" s="1"/>
  <c r="O44" i="21"/>
  <c r="P41" i="21"/>
  <c r="I41" i="21" s="1"/>
  <c r="O41" i="21"/>
  <c r="P34" i="21"/>
  <c r="I34" i="21" s="1"/>
  <c r="O34" i="22" s="1"/>
  <c r="O34" i="21"/>
  <c r="O32" i="21"/>
  <c r="O30" i="21"/>
  <c r="P28" i="21"/>
  <c r="O28" i="21"/>
  <c r="P86" i="21"/>
  <c r="I86" i="21" s="1"/>
  <c r="O86" i="22" s="1"/>
  <c r="O86" i="21"/>
  <c r="P84" i="21"/>
  <c r="O81" i="21"/>
  <c r="O73" i="21"/>
  <c r="P70" i="21"/>
  <c r="O70" i="21"/>
  <c r="O68" i="21"/>
  <c r="O60" i="21"/>
  <c r="P56" i="21"/>
  <c r="O56" i="21"/>
  <c r="O48" i="21"/>
  <c r="O40" i="21"/>
  <c r="P37" i="21"/>
  <c r="O37" i="21"/>
  <c r="O35" i="21"/>
  <c r="P31" i="21"/>
  <c r="I31" i="21" s="1"/>
  <c r="O31" i="21"/>
  <c r="P77" i="12"/>
  <c r="I77" i="12" s="1"/>
  <c r="O77" i="13" s="1"/>
  <c r="P70" i="12"/>
  <c r="P63" i="12"/>
  <c r="I63" i="12" s="1"/>
  <c r="O63" i="13" s="1"/>
  <c r="O64" i="12"/>
  <c r="O82" i="12"/>
  <c r="P74" i="12"/>
  <c r="I74" i="12" s="1"/>
  <c r="P34" i="12"/>
  <c r="P28" i="12"/>
  <c r="I28" i="12" s="1"/>
  <c r="O28" i="13" s="1"/>
  <c r="P50" i="12"/>
  <c r="I50" i="12" s="1"/>
  <c r="O50" i="13" s="1"/>
  <c r="O51" i="12"/>
  <c r="I51" i="12"/>
  <c r="O38" i="12"/>
  <c r="P87" i="12"/>
  <c r="I87" i="12" s="1"/>
  <c r="O87" i="13" s="1"/>
  <c r="O69" i="12"/>
  <c r="P47" i="12"/>
  <c r="I47" i="12" s="1"/>
  <c r="O47" i="13" s="1"/>
  <c r="C33" i="63"/>
  <c r="C5" i="63"/>
  <c r="C34" i="63"/>
  <c r="C48" i="63"/>
  <c r="C32" i="63"/>
  <c r="C9" i="63"/>
  <c r="C6" i="63"/>
  <c r="O86" i="12"/>
  <c r="P99" i="12"/>
  <c r="I99" i="12" s="1"/>
  <c r="P99" i="28" s="1"/>
  <c r="O91" i="12"/>
  <c r="I91" i="12"/>
  <c r="O72" i="12"/>
  <c r="P80" i="12"/>
  <c r="I80" i="12" s="1"/>
  <c r="P94" i="12"/>
  <c r="I94" i="12" s="1"/>
  <c r="P67" i="12"/>
  <c r="I67" i="12" s="1"/>
  <c r="O67" i="13" s="1"/>
  <c r="O77" i="12"/>
  <c r="O25" i="12"/>
  <c r="P90" i="12"/>
  <c r="I90" i="12" s="1"/>
  <c r="O90" i="13" s="1"/>
  <c r="P84" i="12"/>
  <c r="I84" i="12" s="1"/>
  <c r="O84" i="13" s="1"/>
  <c r="P76" i="12"/>
  <c r="P37" i="12"/>
  <c r="I37" i="12" s="1"/>
  <c r="O37" i="13" s="1"/>
  <c r="O94" i="12"/>
  <c r="O87" i="12"/>
  <c r="O84" i="12"/>
  <c r="P54" i="12"/>
  <c r="I54" i="12" s="1"/>
  <c r="O54" i="13" s="1"/>
  <c r="O81" i="12"/>
  <c r="P83" i="12"/>
  <c r="P30" i="12"/>
  <c r="I30" i="12" s="1"/>
  <c r="O53" i="12"/>
  <c r="O27" i="12"/>
  <c r="I71" i="12"/>
  <c r="O71" i="13" s="1"/>
  <c r="I85" i="12"/>
  <c r="O46" i="12"/>
  <c r="O90" i="12"/>
  <c r="O76" i="12"/>
  <c r="O63" i="12"/>
  <c r="P58" i="12"/>
  <c r="I58" i="12" s="1"/>
  <c r="O58" i="13" s="1"/>
  <c r="P45" i="12"/>
  <c r="O34" i="12"/>
  <c r="O24" i="12"/>
  <c r="P93" i="12"/>
  <c r="I93" i="12" s="1"/>
  <c r="P53" i="12"/>
  <c r="P40" i="12"/>
  <c r="I40" i="12" s="1"/>
  <c r="O40" i="13" s="1"/>
  <c r="O55" i="12"/>
  <c r="O58" i="12"/>
  <c r="O26" i="12"/>
  <c r="O80" i="12"/>
  <c r="O67" i="12"/>
  <c r="P23" i="12"/>
  <c r="I23" i="12" s="1"/>
  <c r="O23" i="13" s="1"/>
  <c r="P36" i="12"/>
  <c r="O40" i="12"/>
  <c r="O43" i="12"/>
  <c r="O20" i="12"/>
  <c r="I95" i="12"/>
  <c r="O95" i="13" s="1"/>
  <c r="I32" i="12"/>
  <c r="O59" i="12"/>
  <c r="O42" i="12"/>
  <c r="I79" i="12"/>
  <c r="O79" i="13" s="1"/>
  <c r="O54" i="12"/>
  <c r="O21" i="12"/>
  <c r="O70" i="12"/>
  <c r="O41" i="12"/>
  <c r="P39" i="12"/>
  <c r="I39" i="12" s="1"/>
  <c r="P39" i="28" s="1"/>
  <c r="O62" i="12"/>
  <c r="O36" i="12"/>
  <c r="P46" i="12"/>
  <c r="I46" i="12" s="1"/>
  <c r="O46" i="13" s="1"/>
  <c r="P21" i="12"/>
  <c r="I21" i="12" s="1"/>
  <c r="O98" i="12"/>
  <c r="O61" i="12"/>
  <c r="O83" i="12"/>
  <c r="O30" i="12"/>
  <c r="I94" i="14"/>
  <c r="P94" i="15" s="1"/>
  <c r="I262" i="14"/>
  <c r="P262" i="15" s="1"/>
  <c r="I26" i="14"/>
  <c r="P26" i="15" s="1"/>
  <c r="I138" i="14"/>
  <c r="P138" i="15" s="1"/>
  <c r="I132" i="14"/>
  <c r="P132" i="15" s="1"/>
  <c r="AB14" i="26"/>
  <c r="U14" i="26"/>
  <c r="BO24" i="26"/>
  <c r="BI32" i="26"/>
  <c r="BJ32" i="26"/>
  <c r="BI114" i="26"/>
  <c r="AU140" i="26"/>
  <c r="R14" i="24"/>
  <c r="BI24" i="26"/>
  <c r="BI120" i="26"/>
  <c r="BJ120" i="26"/>
  <c r="BI112" i="26"/>
  <c r="BJ112" i="26"/>
  <c r="AQ120" i="26"/>
  <c r="BI126" i="26"/>
  <c r="AP134" i="26"/>
  <c r="AT134" i="26"/>
  <c r="BI128" i="26"/>
  <c r="BI135" i="26"/>
  <c r="I111" i="24"/>
  <c r="O111" i="25" s="1"/>
  <c r="AD14" i="26"/>
  <c r="AA14" i="26"/>
  <c r="BI68" i="26"/>
  <c r="AY60" i="26"/>
  <c r="AY46" i="26"/>
  <c r="BI137" i="26"/>
  <c r="BJ137" i="26"/>
  <c r="BK76" i="26"/>
  <c r="AV45" i="26"/>
  <c r="AQ45" i="26"/>
  <c r="AP45" i="26"/>
  <c r="AS45" i="26"/>
  <c r="AR45" i="26"/>
  <c r="AL45" i="26"/>
  <c r="AM45" i="26"/>
  <c r="AN45" i="26"/>
  <c r="AT45" i="26"/>
  <c r="AU45" i="26"/>
  <c r="AW45" i="26"/>
  <c r="AO45" i="26"/>
  <c r="AP77" i="26"/>
  <c r="AN77" i="26"/>
  <c r="AM77" i="26"/>
  <c r="AT77" i="26"/>
  <c r="AW77" i="26"/>
  <c r="AV77" i="26"/>
  <c r="AO77" i="26"/>
  <c r="AQ77" i="26"/>
  <c r="AU77" i="26"/>
  <c r="AR77" i="26"/>
  <c r="AS77" i="26"/>
  <c r="AL77" i="26"/>
  <c r="AY77" i="26"/>
  <c r="BK126" i="26"/>
  <c r="AP145" i="26"/>
  <c r="AW145" i="26"/>
  <c r="AU145" i="26"/>
  <c r="AO145" i="26"/>
  <c r="AL145" i="26"/>
  <c r="AR145" i="26"/>
  <c r="AV145" i="26"/>
  <c r="AQ145" i="26"/>
  <c r="AS145" i="26"/>
  <c r="AM145" i="26"/>
  <c r="AT145" i="26"/>
  <c r="AN145" i="26"/>
  <c r="AM28" i="26"/>
  <c r="AO28" i="26"/>
  <c r="AT28" i="26"/>
  <c r="BJ56" i="26"/>
  <c r="AM32" i="26"/>
  <c r="AO32" i="26"/>
  <c r="AT32" i="26"/>
  <c r="AM70" i="26"/>
  <c r="AQ70" i="26"/>
  <c r="AU70" i="26"/>
  <c r="AO92" i="26"/>
  <c r="AT92" i="26"/>
  <c r="AR92" i="26"/>
  <c r="AU92" i="26"/>
  <c r="AP92" i="26"/>
  <c r="AM92" i="26"/>
  <c r="AL92" i="26"/>
  <c r="AQ92" i="26"/>
  <c r="AS92" i="26"/>
  <c r="AV92" i="26"/>
  <c r="AW92" i="26"/>
  <c r="AN92" i="26"/>
  <c r="BR102" i="26"/>
  <c r="AN43" i="26"/>
  <c r="AT43" i="26"/>
  <c r="AM43" i="26"/>
  <c r="AW43" i="26"/>
  <c r="AO43" i="26"/>
  <c r="AV43" i="26"/>
  <c r="AQ43" i="26"/>
  <c r="AP43" i="26"/>
  <c r="AU43" i="26"/>
  <c r="AR43" i="26"/>
  <c r="AL43" i="26"/>
  <c r="AY43" i="26"/>
  <c r="AS43" i="26"/>
  <c r="AS75" i="26"/>
  <c r="AU75" i="26"/>
  <c r="AM75" i="26"/>
  <c r="AV75" i="26"/>
  <c r="AO75" i="26"/>
  <c r="AP75" i="26"/>
  <c r="AR75" i="26"/>
  <c r="AW75" i="26"/>
  <c r="AN75" i="26"/>
  <c r="AQ75" i="26"/>
  <c r="AT75" i="26"/>
  <c r="AL75" i="26"/>
  <c r="AY75" i="26"/>
  <c r="AV107" i="26"/>
  <c r="AM107" i="26"/>
  <c r="AO107" i="26"/>
  <c r="AP107" i="26"/>
  <c r="AU107" i="26"/>
  <c r="AT107" i="26"/>
  <c r="AR107" i="26"/>
  <c r="AW107" i="26"/>
  <c r="AN107" i="26"/>
  <c r="AQ107" i="26"/>
  <c r="AS107" i="26"/>
  <c r="AL107" i="26"/>
  <c r="AY107" i="26"/>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c r="AO139" i="26"/>
  <c r="AS139" i="26"/>
  <c r="AR99" i="26"/>
  <c r="AL99" i="26"/>
  <c r="AY99" i="26"/>
  <c r="AW99" i="26"/>
  <c r="AU99" i="26"/>
  <c r="AN99" i="26"/>
  <c r="AT99" i="26"/>
  <c r="AS99" i="26"/>
  <c r="AQ99" i="26"/>
  <c r="AV99" i="26"/>
  <c r="AM99" i="26"/>
  <c r="AO99" i="26"/>
  <c r="AP99" i="26"/>
  <c r="AC14" i="26"/>
  <c r="BI28" i="26"/>
  <c r="BJ28" i="26"/>
  <c r="AQ26" i="26"/>
  <c r="AO26" i="26"/>
  <c r="AT26" i="26"/>
  <c r="AR72" i="26"/>
  <c r="AV72" i="26"/>
  <c r="AU72" i="26"/>
  <c r="AR66" i="26"/>
  <c r="AV66" i="26"/>
  <c r="AP66" i="26"/>
  <c r="AN74" i="26"/>
  <c r="AW74" i="26"/>
  <c r="AP74" i="26"/>
  <c r="AR82" i="26"/>
  <c r="AO82" i="26"/>
  <c r="AL82" i="26"/>
  <c r="AR47" i="26"/>
  <c r="AL47" i="26"/>
  <c r="AY47" i="26"/>
  <c r="AS47" i="26"/>
  <c r="AU47" i="26"/>
  <c r="AN47" i="26"/>
  <c r="AT47" i="26"/>
  <c r="AM47" i="26"/>
  <c r="AW47" i="26"/>
  <c r="AO47" i="26"/>
  <c r="AV47" i="26"/>
  <c r="AQ47" i="26"/>
  <c r="AP47"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c r="AT127" i="26"/>
  <c r="AO127" i="26"/>
  <c r="AP127" i="26"/>
  <c r="BK112"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W20" i="26"/>
  <c r="AO20" i="26"/>
  <c r="AP20" i="26"/>
  <c r="AM36" i="26"/>
  <c r="AR36" i="26"/>
  <c r="AP36" i="26"/>
  <c r="AV34" i="26"/>
  <c r="AO34" i="26"/>
  <c r="AT34" i="26"/>
  <c r="AW22" i="26"/>
  <c r="AR22" i="26"/>
  <c r="AU22" i="26"/>
  <c r="AM30" i="26"/>
  <c r="AV30" i="26"/>
  <c r="AU30" i="26"/>
  <c r="AM38" i="26"/>
  <c r="AQ38" i="26"/>
  <c r="AL38"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c r="AT121" i="26"/>
  <c r="BJ129" i="26"/>
  <c r="AT111" i="26"/>
  <c r="AW111" i="26"/>
  <c r="AM111" i="26"/>
  <c r="AV111" i="26"/>
  <c r="AU111" i="26"/>
  <c r="AS111" i="26"/>
  <c r="AR111" i="26"/>
  <c r="AO111" i="26"/>
  <c r="AL111" i="26"/>
  <c r="AY111" i="26"/>
  <c r="AN111" i="26"/>
  <c r="AQ111" i="26"/>
  <c r="AP111" i="26"/>
  <c r="AP109" i="26"/>
  <c r="AT109" i="26"/>
  <c r="AO109" i="26"/>
  <c r="AS109" i="26"/>
  <c r="AL109" i="26"/>
  <c r="AM109" i="26"/>
  <c r="AV109" i="26"/>
  <c r="AU109" i="26"/>
  <c r="AQ109" i="26"/>
  <c r="AR109" i="26"/>
  <c r="AW109" i="26"/>
  <c r="AN109" i="26"/>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c r="AT23" i="26"/>
  <c r="AV23" i="26"/>
  <c r="AO23" i="26"/>
  <c r="AR23" i="26"/>
  <c r="AM23" i="26"/>
  <c r="AQ23" i="26"/>
  <c r="AN23" i="26"/>
  <c r="AU23" i="26"/>
  <c r="AM55" i="26"/>
  <c r="AR55" i="26"/>
  <c r="AL55" i="26"/>
  <c r="AS55" i="26"/>
  <c r="AN55" i="26"/>
  <c r="AQ55" i="26"/>
  <c r="AT55" i="26"/>
  <c r="AO55" i="26"/>
  <c r="AP55" i="26"/>
  <c r="AW55" i="26"/>
  <c r="AV55" i="26"/>
  <c r="AU55" i="26"/>
  <c r="AT87" i="26"/>
  <c r="AL87" i="26"/>
  <c r="AV87" i="26"/>
  <c r="AP87" i="26"/>
  <c r="AQ87" i="26"/>
  <c r="AW87" i="26"/>
  <c r="AU87" i="26"/>
  <c r="AM87" i="26"/>
  <c r="AO87" i="26"/>
  <c r="AR87" i="26"/>
  <c r="AS87" i="26"/>
  <c r="AN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c r="AW103" i="26"/>
  <c r="AN103" i="26"/>
  <c r="AT103" i="26"/>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L140" i="26"/>
  <c r="AN140" i="26"/>
  <c r="AW140" i="26"/>
  <c r="BK136" i="26"/>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R117" i="26"/>
  <c r="AU117" i="26"/>
  <c r="AL117" i="26"/>
  <c r="AN117" i="26"/>
  <c r="AO117" i="26"/>
  <c r="AS117" i="26"/>
  <c r="AW117" i="26"/>
  <c r="AQ117" i="26"/>
  <c r="AV117" i="26"/>
  <c r="AM117" i="26"/>
  <c r="AP117" i="26"/>
  <c r="AT117" i="26"/>
  <c r="BO112" i="26"/>
  <c r="W14" i="26"/>
  <c r="BK60"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AP140" i="26"/>
  <c r="AR140" i="26"/>
  <c r="BI136" i="26"/>
  <c r="BJ136" i="26"/>
  <c r="X14" i="26"/>
  <c r="R14" i="26"/>
  <c r="AV28" i="26"/>
  <c r="AW28" i="26"/>
  <c r="AW32" i="26"/>
  <c r="AV32" i="26"/>
  <c r="AV70" i="26"/>
  <c r="AO70"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V14" i="24"/>
  <c r="AR20" i="26"/>
  <c r="AQ20" i="26"/>
  <c r="AN36" i="26"/>
  <c r="AQ36" i="26"/>
  <c r="BI36" i="26"/>
  <c r="AW34" i="26"/>
  <c r="AM34" i="26"/>
  <c r="AQ22" i="26"/>
  <c r="AV22" i="26"/>
  <c r="AR30" i="26"/>
  <c r="AW30" i="26"/>
  <c r="AN38" i="26"/>
  <c r="AO38" i="26"/>
  <c r="BK44" i="26"/>
  <c r="BK46" i="26"/>
  <c r="BK54" i="26"/>
  <c r="BK62" i="26"/>
  <c r="AS96" i="26"/>
  <c r="AQ96" i="26"/>
  <c r="AP96" i="26"/>
  <c r="AU96" i="26"/>
  <c r="AV96" i="26"/>
  <c r="AL96" i="26"/>
  <c r="AM96" i="26"/>
  <c r="AR96" i="26"/>
  <c r="AN96" i="26"/>
  <c r="AT96" i="26"/>
  <c r="AO96" i="26"/>
  <c r="AW96"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AR122" i="26"/>
  <c r="AW122" i="26"/>
  <c r="AL146" i="26"/>
  <c r="AP146" i="26"/>
  <c r="AL144" i="26"/>
  <c r="AP144" i="26"/>
  <c r="BI105" i="26"/>
  <c r="AO115" i="26"/>
  <c r="AW115" i="26"/>
  <c r="AN115" i="26"/>
  <c r="AP115" i="26"/>
  <c r="AT115" i="26"/>
  <c r="AL115" i="26"/>
  <c r="AM115" i="26"/>
  <c r="AV115" i="26"/>
  <c r="AU115" i="26"/>
  <c r="AS115" i="26"/>
  <c r="AQ115" i="26"/>
  <c r="AR115" i="26"/>
  <c r="I101" i="21"/>
  <c r="I27" i="21"/>
  <c r="O27" i="22" s="1"/>
  <c r="I83" i="21"/>
  <c r="P83" i="23" s="1"/>
  <c r="I21" i="21"/>
  <c r="U12" i="21"/>
  <c r="R13" i="21"/>
  <c r="T15" i="21"/>
  <c r="Q13" i="21"/>
  <c r="M4" i="21"/>
  <c r="R15" i="21"/>
  <c r="T11" i="21"/>
  <c r="R16" i="21"/>
  <c r="I106" i="21"/>
  <c r="P106" i="23" s="1"/>
  <c r="T12" i="21"/>
  <c r="I63" i="21"/>
  <c r="O63" i="22" s="1"/>
  <c r="Q12" i="21"/>
  <c r="U16" i="21"/>
  <c r="U13" i="21"/>
  <c r="U15" i="21"/>
  <c r="U11" i="21"/>
  <c r="R11" i="21"/>
  <c r="Q16" i="18"/>
  <c r="Q14" i="18"/>
  <c r="K4" i="18"/>
  <c r="I4" i="18"/>
  <c r="K4" i="21"/>
  <c r="I4" i="21"/>
  <c r="I6" i="21"/>
  <c r="G18" i="21"/>
  <c r="H6" i="21"/>
  <c r="R12" i="21"/>
  <c r="D20" i="20"/>
  <c r="AD16" i="18"/>
  <c r="AD15" i="18"/>
  <c r="I91" i="21"/>
  <c r="O91" i="22" s="1"/>
  <c r="I53" i="21"/>
  <c r="Q15" i="21"/>
  <c r="Q14" i="21" s="1"/>
  <c r="Q11" i="21"/>
  <c r="I25" i="21"/>
  <c r="T16" i="21"/>
  <c r="T13" i="21"/>
  <c r="AE15" i="18"/>
  <c r="S16" i="21"/>
  <c r="S13" i="21"/>
  <c r="S11" i="21"/>
  <c r="S15" i="21"/>
  <c r="S12" i="21"/>
  <c r="Q16"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I48" i="12"/>
  <c r="O48" i="13" s="1"/>
  <c r="I65" i="12"/>
  <c r="O65" i="13" s="1"/>
  <c r="I56" i="12"/>
  <c r="O56" i="13" s="1"/>
  <c r="AF16" i="9"/>
  <c r="AF15" i="9"/>
  <c r="AD20" i="9"/>
  <c r="AH14" i="9"/>
  <c r="I57" i="12"/>
  <c r="O57" i="13" s="1"/>
  <c r="N4" i="12"/>
  <c r="L4" i="12"/>
  <c r="J4" i="12"/>
  <c r="H18" i="12"/>
  <c r="U16" i="12"/>
  <c r="R16" i="12"/>
  <c r="R15" i="12"/>
  <c r="S16" i="12"/>
  <c r="I29" i="12"/>
  <c r="T16" i="12"/>
  <c r="I31" i="12"/>
  <c r="O31" i="13" s="1"/>
  <c r="P33" i="5"/>
  <c r="I33" i="5" s="1"/>
  <c r="O33" i="6" s="1"/>
  <c r="I24" i="5"/>
  <c r="O24" i="6" s="1"/>
  <c r="G18" i="5"/>
  <c r="P31" i="5"/>
  <c r="V16" i="12"/>
  <c r="O71" i="10"/>
  <c r="P31" i="11"/>
  <c r="O31" i="10"/>
  <c r="O39" i="10"/>
  <c r="O63" i="10"/>
  <c r="O66" i="10"/>
  <c r="O47" i="10"/>
  <c r="P69" i="11"/>
  <c r="O69" i="10"/>
  <c r="O44" i="10"/>
  <c r="O22" i="10"/>
  <c r="O77" i="10"/>
  <c r="I69" i="21"/>
  <c r="O69" i="22" s="1"/>
  <c r="AY56" i="26"/>
  <c r="AY78" i="26"/>
  <c r="AY42" i="26"/>
  <c r="AZ42" i="26"/>
  <c r="BK64" i="26"/>
  <c r="AY124" i="26"/>
  <c r="D79" i="63"/>
  <c r="BK40" i="26"/>
  <c r="BL40" i="26"/>
  <c r="AF14" i="21"/>
  <c r="AY48" i="26"/>
  <c r="AZ48" i="26"/>
  <c r="BK86" i="26"/>
  <c r="H89" i="28"/>
  <c r="P25" i="23"/>
  <c r="O25" i="22"/>
  <c r="P88" i="23"/>
  <c r="O88" i="22"/>
  <c r="P91" i="23"/>
  <c r="P63" i="23"/>
  <c r="O106" i="22"/>
  <c r="O90" i="22"/>
  <c r="O55" i="22"/>
  <c r="H107" i="23"/>
  <c r="P108" i="23"/>
  <c r="O128" i="22"/>
  <c r="P69" i="23"/>
  <c r="P127" i="23"/>
  <c r="O138" i="22"/>
  <c r="P75" i="23"/>
  <c r="O75" i="22"/>
  <c r="P78" i="23"/>
  <c r="P61" i="23"/>
  <c r="O61" i="22"/>
  <c r="P102" i="23"/>
  <c r="O102" i="22"/>
  <c r="P149" i="23"/>
  <c r="O149" i="22"/>
  <c r="P85" i="23"/>
  <c r="P98" i="23"/>
  <c r="O98" i="22"/>
  <c r="H80" i="63"/>
  <c r="H25" i="63"/>
  <c r="H53" i="63"/>
  <c r="H77" i="63"/>
  <c r="H21" i="63"/>
  <c r="H45" i="63"/>
  <c r="H69" i="63"/>
  <c r="H78" i="63"/>
  <c r="I82" i="12"/>
  <c r="O82" i="13" s="1"/>
  <c r="H61" i="28"/>
  <c r="H92" i="28"/>
  <c r="P66" i="28"/>
  <c r="P68" i="28"/>
  <c r="P95" i="28"/>
  <c r="H75" i="28"/>
  <c r="P33" i="28"/>
  <c r="P79" i="28"/>
  <c r="H79" i="28"/>
  <c r="H70" i="28"/>
  <c r="P31" i="28"/>
  <c r="P35" i="28"/>
  <c r="P71" i="28"/>
  <c r="BK132" i="26"/>
  <c r="BL132" i="26"/>
  <c r="BK134" i="26"/>
  <c r="BL134" i="26"/>
  <c r="BK52" i="26"/>
  <c r="BL52" i="26"/>
  <c r="BK128" i="26"/>
  <c r="BL128" i="26"/>
  <c r="BK84" i="26"/>
  <c r="BL84" i="26"/>
  <c r="AY24" i="26"/>
  <c r="AZ24" i="26"/>
  <c r="BK80" i="26"/>
  <c r="BL80" i="26"/>
  <c r="AY79" i="26"/>
  <c r="AZ79" i="26"/>
  <c r="BJ101" i="26"/>
  <c r="BJ23" i="26"/>
  <c r="BJ77" i="26"/>
  <c r="BJ41" i="26"/>
  <c r="BJ67" i="26"/>
  <c r="BJ69" i="26"/>
  <c r="BJ100" i="26"/>
  <c r="AY21" i="26"/>
  <c r="AZ21" i="26"/>
  <c r="BJ47" i="26"/>
  <c r="AY45" i="26"/>
  <c r="AZ45" i="26"/>
  <c r="BJ25" i="26"/>
  <c r="BJ39" i="26"/>
  <c r="BL114" i="26"/>
  <c r="BN114" i="26"/>
  <c r="BP114" i="26"/>
  <c r="BJ31" i="26"/>
  <c r="BJ117" i="26"/>
  <c r="BJ20" i="26"/>
  <c r="BJ17" i="26"/>
  <c r="BJ134" i="26"/>
  <c r="AY58" i="26"/>
  <c r="AY65" i="26"/>
  <c r="AZ65" i="26"/>
  <c r="BJ114" i="26"/>
  <c r="AY50" i="26"/>
  <c r="AY140" i="26"/>
  <c r="AZ140" i="26"/>
  <c r="BJ126" i="26"/>
  <c r="AY89" i="26"/>
  <c r="AZ89" i="26"/>
  <c r="AY143" i="26"/>
  <c r="AY51" i="26"/>
  <c r="AZ51" i="26"/>
  <c r="AY53" i="26"/>
  <c r="AZ53" i="26"/>
  <c r="BJ72" i="26"/>
  <c r="AY55" i="26"/>
  <c r="AZ55" i="26"/>
  <c r="AY97" i="26"/>
  <c r="AZ97" i="26"/>
  <c r="AY144" i="26"/>
  <c r="BM95" i="26"/>
  <c r="BM39" i="26"/>
  <c r="BM110" i="26"/>
  <c r="AY26" i="26"/>
  <c r="AZ127" i="26"/>
  <c r="BM105" i="26"/>
  <c r="BL58" i="26"/>
  <c r="BL48"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BM144" i="26"/>
  <c r="BJ132" i="26"/>
  <c r="BM23" i="26"/>
  <c r="BM72" i="26"/>
  <c r="BM33" i="26"/>
  <c r="BO88" i="26"/>
  <c r="AZ138" i="26"/>
  <c r="AZ132" i="26"/>
  <c r="BM21" i="26"/>
  <c r="BL112" i="26"/>
  <c r="BM127" i="26"/>
  <c r="BM116" i="26"/>
  <c r="AZ120" i="26"/>
  <c r="BM47" i="26"/>
  <c r="BM26" i="26"/>
  <c r="BM57" i="26"/>
  <c r="BM25" i="26"/>
  <c r="BM92" i="26"/>
  <c r="BM145"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I52" i="21"/>
  <c r="O52" i="22" s="1"/>
  <c r="I62" i="21"/>
  <c r="I26" i="21"/>
  <c r="O26" i="22" s="1"/>
  <c r="I50" i="21"/>
  <c r="P50" i="23" s="1"/>
  <c r="I27" i="5"/>
  <c r="O27" i="6" s="1"/>
  <c r="I26" i="5"/>
  <c r="O26" i="6" s="1"/>
  <c r="I29" i="5"/>
  <c r="O29" i="6" s="1"/>
  <c r="O35" i="6"/>
  <c r="O20" i="17"/>
  <c r="I44" i="18"/>
  <c r="O44" i="19" s="1"/>
  <c r="I69" i="18"/>
  <c r="O69" i="19" s="1"/>
  <c r="I97" i="18"/>
  <c r="O97" i="19" s="1"/>
  <c r="I25" i="18"/>
  <c r="O25" i="19" s="1"/>
  <c r="I46" i="18"/>
  <c r="O46" i="19" s="1"/>
  <c r="I23" i="18"/>
  <c r="O23" i="19" s="1"/>
  <c r="I65" i="18"/>
  <c r="O65" i="19" s="1"/>
  <c r="I109" i="18"/>
  <c r="O109" i="19" s="1"/>
  <c r="I24" i="18"/>
  <c r="O24" i="19" s="1"/>
  <c r="I57" i="18"/>
  <c r="O57" i="19" s="1"/>
  <c r="AB14" i="18"/>
  <c r="I176" i="18"/>
  <c r="O176" i="19" s="1"/>
  <c r="I146" i="18"/>
  <c r="O146" i="19" s="1"/>
  <c r="I194" i="18"/>
  <c r="O194" i="19" s="1"/>
  <c r="I172" i="18"/>
  <c r="O172" i="19" s="1"/>
  <c r="I85" i="18"/>
  <c r="O85" i="19" s="1"/>
  <c r="I167" i="18"/>
  <c r="O167" i="19" s="1"/>
  <c r="I113" i="18"/>
  <c r="O113" i="19" s="1"/>
  <c r="I147" i="18"/>
  <c r="O147" i="19" s="1"/>
  <c r="I180" i="18"/>
  <c r="O180" i="19" s="1"/>
  <c r="I136" i="18"/>
  <c r="O136" i="19" s="1"/>
  <c r="I149" i="18"/>
  <c r="O149" i="19" s="1"/>
  <c r="I59" i="18"/>
  <c r="O59" i="19" s="1"/>
  <c r="I50" i="18"/>
  <c r="O50" i="19" s="1"/>
  <c r="I40" i="18"/>
  <c r="O40" i="19" s="1"/>
  <c r="I192" i="18"/>
  <c r="O192" i="19" s="1"/>
  <c r="I74" i="18"/>
  <c r="O74" i="19" s="1"/>
  <c r="I117" i="18"/>
  <c r="O117" i="19" s="1"/>
  <c r="I86" i="18"/>
  <c r="O86" i="19" s="1"/>
  <c r="I195" i="18"/>
  <c r="O195" i="19" s="1"/>
  <c r="I201" i="18"/>
  <c r="O201" i="19" s="1"/>
  <c r="I121" i="18"/>
  <c r="O121" i="19" s="1"/>
  <c r="I140" i="18"/>
  <c r="O140" i="19" s="1"/>
  <c r="I150" i="18"/>
  <c r="O150" i="19" s="1"/>
  <c r="I179" i="18"/>
  <c r="O179" i="19" s="1"/>
  <c r="I79" i="18"/>
  <c r="O79" i="19" s="1"/>
  <c r="I161" i="18"/>
  <c r="O161" i="19" s="1"/>
  <c r="I143" i="18"/>
  <c r="O143" i="19" s="1"/>
  <c r="I126" i="18"/>
  <c r="O126" i="19" s="1"/>
  <c r="I71" i="18"/>
  <c r="O71" i="19" s="1"/>
  <c r="I114" i="18"/>
  <c r="O114" i="19" s="1"/>
  <c r="I64" i="18"/>
  <c r="O64" i="19" s="1"/>
  <c r="I55" i="18"/>
  <c r="P55" i="20" s="1"/>
  <c r="I177" i="18"/>
  <c r="O177" i="19" s="1"/>
  <c r="I200" i="18"/>
  <c r="O200" i="19" s="1"/>
  <c r="I116" i="18"/>
  <c r="O116" i="19" s="1"/>
  <c r="I39" i="21"/>
  <c r="P39" i="23" s="1"/>
  <c r="I122" i="21"/>
  <c r="I28" i="21"/>
  <c r="O28" i="22" s="1"/>
  <c r="I120" i="21"/>
  <c r="O120" i="22" s="1"/>
  <c r="I68" i="21"/>
  <c r="O68" i="22" s="1"/>
  <c r="I48" i="21"/>
  <c r="O48" i="22" s="1"/>
  <c r="Q10" i="21"/>
  <c r="I35" i="21"/>
  <c r="P35" i="23" s="1"/>
  <c r="I37" i="21"/>
  <c r="O37" i="22" s="1"/>
  <c r="I110" i="21"/>
  <c r="O110" i="22" s="1"/>
  <c r="I113" i="21"/>
  <c r="I143" i="21"/>
  <c r="O143" i="22" s="1"/>
  <c r="I130" i="21"/>
  <c r="O130" i="22" s="1"/>
  <c r="I24" i="21"/>
  <c r="O24" i="22" s="1"/>
  <c r="I100" i="21"/>
  <c r="O100" i="22" s="1"/>
  <c r="I123" i="21"/>
  <c r="O123" i="22" s="1"/>
  <c r="I153" i="21"/>
  <c r="O153" i="22" s="1"/>
  <c r="I71" i="21"/>
  <c r="I77" i="21"/>
  <c r="O77" i="22" s="1"/>
  <c r="I134" i="21"/>
  <c r="I152" i="21"/>
  <c r="O152" i="22" s="1"/>
  <c r="I32" i="21"/>
  <c r="P32" i="23" s="1"/>
  <c r="I42" i="21"/>
  <c r="O42" i="22" s="1"/>
  <c r="I84" i="21"/>
  <c r="I139" i="21"/>
  <c r="I56" i="21"/>
  <c r="O56" i="22" s="1"/>
  <c r="I70" i="21"/>
  <c r="I44" i="21"/>
  <c r="O44" i="22" s="1"/>
  <c r="I57" i="21"/>
  <c r="P57" i="23" s="1"/>
  <c r="I20" i="21"/>
  <c r="P20" i="23" s="1"/>
  <c r="I89" i="21"/>
  <c r="O89" i="22" s="1"/>
  <c r="I97" i="21"/>
  <c r="O97" i="22" s="1"/>
  <c r="I117" i="21"/>
  <c r="O117" i="22" s="1"/>
  <c r="I121" i="21"/>
  <c r="I156" i="21"/>
  <c r="O156" i="22" s="1"/>
  <c r="I125" i="21"/>
  <c r="O125" i="22" s="1"/>
  <c r="I158" i="21"/>
  <c r="P158" i="23" s="1"/>
  <c r="I137" i="21"/>
  <c r="P137" i="23" s="1"/>
  <c r="I144" i="21"/>
  <c r="O144" i="22" s="1"/>
  <c r="I38" i="12"/>
  <c r="O38" i="13" s="1"/>
  <c r="I69" i="12"/>
  <c r="O69" i="13" s="1"/>
  <c r="I53" i="12"/>
  <c r="O53" i="13" s="1"/>
  <c r="I81" i="12"/>
  <c r="O81" i="13" s="1"/>
  <c r="I26" i="12"/>
  <c r="O26" i="13" s="1"/>
  <c r="O42" i="13"/>
  <c r="I76" i="12"/>
  <c r="O76" i="13" s="1"/>
  <c r="I45" i="12"/>
  <c r="O45" i="13" s="1"/>
  <c r="I96" i="12"/>
  <c r="O96" i="13" s="1"/>
  <c r="R14" i="12"/>
  <c r="I36" i="12"/>
  <c r="P36" i="28" s="1"/>
  <c r="I41" i="12"/>
  <c r="O41" i="13" s="1"/>
  <c r="I72" i="12"/>
  <c r="O72" i="13" s="1"/>
  <c r="I34" i="12"/>
  <c r="O34" i="13" s="1"/>
  <c r="I70" i="12"/>
  <c r="O70" i="13" s="1"/>
  <c r="I83" i="12"/>
  <c r="O83" i="13" s="1"/>
  <c r="BO110" i="26"/>
  <c r="BO74" i="26"/>
  <c r="AY81" i="26"/>
  <c r="BO131" i="26"/>
  <c r="BO67" i="26"/>
  <c r="BK73" i="26"/>
  <c r="BO73" i="26"/>
  <c r="BK41" i="26"/>
  <c r="BK22" i="26"/>
  <c r="AY27" i="26"/>
  <c r="AY93" i="26"/>
  <c r="AY29" i="26"/>
  <c r="AY38" i="26"/>
  <c r="AY70" i="26"/>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O75" i="26"/>
  <c r="BO115" i="26"/>
  <c r="BK146" i="26"/>
  <c r="BO95" i="26"/>
  <c r="BO104" i="26"/>
  <c r="BK71" i="26"/>
  <c r="BO71" i="26"/>
  <c r="BO39" i="26"/>
  <c r="BO105" i="26"/>
  <c r="BK105" i="26"/>
  <c r="BK49" i="26"/>
  <c r="BK96" i="26"/>
  <c r="AY96" i="26"/>
  <c r="BO30" i="26"/>
  <c r="BK131" i="26"/>
  <c r="BK141" i="26"/>
  <c r="AY141" i="26"/>
  <c r="BO141" i="26"/>
  <c r="BO100" i="26"/>
  <c r="BO102" i="26"/>
  <c r="BK69" i="26"/>
  <c r="BK117" i="26"/>
  <c r="AY73" i="26"/>
  <c r="AY30" i="26"/>
  <c r="AY22" i="26"/>
  <c r="AY32" i="26"/>
  <c r="BK93" i="26"/>
  <c r="BO146" i="26"/>
  <c r="BK108" i="26"/>
  <c r="AY108" i="26"/>
  <c r="BO94" i="26"/>
  <c r="BK94" i="26"/>
  <c r="AY94" i="26"/>
  <c r="BK137" i="26"/>
  <c r="AY137" i="26"/>
  <c r="AY49" i="26"/>
  <c r="BK33" i="26"/>
  <c r="BO98" i="26"/>
  <c r="BO90" i="26"/>
  <c r="BO83" i="26"/>
  <c r="BK51" i="26"/>
  <c r="BO32" i="26"/>
  <c r="BK125" i="26"/>
  <c r="BO101" i="26"/>
  <c r="BO127" i="26"/>
  <c r="BK79" i="26"/>
  <c r="BO47" i="26"/>
  <c r="BO99" i="26"/>
  <c r="BK139" i="26"/>
  <c r="BO133" i="26"/>
  <c r="BK130" i="26"/>
  <c r="BO89" i="26"/>
  <c r="BO57" i="26"/>
  <c r="BK36" i="26"/>
  <c r="BK110" i="26"/>
  <c r="AY110" i="26"/>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K61" i="26"/>
  <c r="BO103" i="26"/>
  <c r="BO55" i="26"/>
  <c r="BK72" i="26"/>
  <c r="BO121" i="26"/>
  <c r="AY105" i="26"/>
  <c r="BO137" i="26"/>
  <c r="BK97" i="26"/>
  <c r="BK65" i="26"/>
  <c r="BK91" i="26"/>
  <c r="BK70" i="26"/>
  <c r="BO125" i="26"/>
  <c r="BO53" i="26"/>
  <c r="BK122" i="26"/>
  <c r="AY87" i="26"/>
  <c r="BO79" i="26"/>
  <c r="AY113" i="26"/>
  <c r="BO130" i="26"/>
  <c r="AY57" i="26"/>
  <c r="BK20" i="26"/>
  <c r="BO107" i="26"/>
  <c r="BK75" i="26"/>
  <c r="BK92" i="26"/>
  <c r="AY92" i="26"/>
  <c r="BO92" i="26"/>
  <c r="AY109" i="26"/>
  <c r="BK145" i="26"/>
  <c r="AY145" i="26"/>
  <c r="BO45" i="26"/>
  <c r="U10" i="21"/>
  <c r="U14" i="21"/>
  <c r="S14" i="21"/>
  <c r="AD14" i="18"/>
  <c r="T14" i="18"/>
  <c r="R10" i="21"/>
  <c r="S10" i="21"/>
  <c r="AE14" i="18"/>
  <c r="C10" i="19"/>
  <c r="T10" i="21"/>
  <c r="R14" i="21"/>
  <c r="T14" i="21"/>
  <c r="BN144" i="16"/>
  <c r="BO144" i="16"/>
  <c r="BN143" i="16"/>
  <c r="BO143" i="16"/>
  <c r="BN146" i="16"/>
  <c r="BO146" i="16"/>
  <c r="BN145" i="16"/>
  <c r="BO145" i="16"/>
  <c r="N4" i="5"/>
  <c r="L4" i="5"/>
  <c r="I10" i="5"/>
  <c r="J4" i="5"/>
  <c r="H64" i="28"/>
  <c r="H157" i="23"/>
  <c r="F49" i="63"/>
  <c r="C47" i="63"/>
  <c r="C92" i="63"/>
  <c r="C53" i="63"/>
  <c r="H98" i="28"/>
  <c r="C83" i="63"/>
  <c r="P54" i="20"/>
  <c r="H71" i="28"/>
  <c r="H100" i="28"/>
  <c r="H96" i="28"/>
  <c r="C41" i="63"/>
  <c r="H58" i="28"/>
  <c r="H97" i="28"/>
  <c r="P40" i="28"/>
  <c r="C73" i="63"/>
  <c r="C36" i="63"/>
  <c r="H72" i="28"/>
  <c r="C23" i="63"/>
  <c r="C25" i="63"/>
  <c r="C54" i="63"/>
  <c r="C62" i="63"/>
  <c r="H90" i="28"/>
  <c r="C69" i="63"/>
  <c r="H86" i="28"/>
  <c r="H94" i="28"/>
  <c r="C79" i="63"/>
  <c r="C80" i="63"/>
  <c r="C21" i="63"/>
  <c r="C72" i="63"/>
  <c r="C74" i="63"/>
  <c r="C82" i="63"/>
  <c r="C75" i="63"/>
  <c r="C88" i="63"/>
  <c r="C67" i="63"/>
  <c r="C76" i="63"/>
  <c r="C55" i="63"/>
  <c r="C60" i="63"/>
  <c r="C61" i="63"/>
  <c r="C84" i="63"/>
  <c r="H95" i="28"/>
  <c r="C18" i="63"/>
  <c r="C64" i="63"/>
  <c r="C66" i="63"/>
  <c r="C56" i="63"/>
  <c r="C68" i="63"/>
  <c r="C70" i="63"/>
  <c r="C65" i="63"/>
  <c r="C63" i="63"/>
  <c r="C8" i="63"/>
  <c r="C52" i="63"/>
  <c r="C13" i="63"/>
  <c r="P147" i="23"/>
  <c r="O126" i="22"/>
  <c r="O158" i="22"/>
  <c r="P117" i="23"/>
  <c r="P89" i="23"/>
  <c r="O57" i="22"/>
  <c r="P70" i="23"/>
  <c r="O70" i="22"/>
  <c r="P139" i="23"/>
  <c r="O139" i="22"/>
  <c r="P47" i="23"/>
  <c r="P152" i="23"/>
  <c r="O129" i="22"/>
  <c r="P34" i="23"/>
  <c r="P153" i="23"/>
  <c r="P124" i="23"/>
  <c r="O87" i="22"/>
  <c r="P24" i="23"/>
  <c r="P130" i="23"/>
  <c r="O104" i="22"/>
  <c r="P113" i="23"/>
  <c r="O113" i="22"/>
  <c r="O64" i="22"/>
  <c r="P48" i="23"/>
  <c r="O65" i="22"/>
  <c r="O103" i="22"/>
  <c r="P86" i="23"/>
  <c r="P120" i="23"/>
  <c r="P119" i="23"/>
  <c r="P28" i="23"/>
  <c r="O39" i="22"/>
  <c r="P154" i="23"/>
  <c r="P49" i="23"/>
  <c r="P26" i="23"/>
  <c r="P94" i="23"/>
  <c r="P62" i="23"/>
  <c r="O62" i="22"/>
  <c r="H105" i="23"/>
  <c r="C31" i="63"/>
  <c r="C14" i="63"/>
  <c r="C28" i="63"/>
  <c r="C4" i="63"/>
  <c r="C22" i="63"/>
  <c r="C39" i="63"/>
  <c r="C38" i="63"/>
  <c r="C30" i="63"/>
  <c r="C17" i="63"/>
  <c r="C43" i="63"/>
  <c r="C42" i="63"/>
  <c r="C46" i="63"/>
  <c r="C50" i="63"/>
  <c r="H57" i="28"/>
  <c r="C40"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75" i="20"/>
  <c r="P77" i="20"/>
  <c r="P136" i="20"/>
  <c r="P48" i="20"/>
  <c r="P62" i="20"/>
  <c r="P76" i="20"/>
  <c r="P20" i="20"/>
  <c r="P51" i="20"/>
  <c r="P96" i="20"/>
  <c r="P107" i="20"/>
  <c r="P128" i="20"/>
  <c r="P43" i="20"/>
  <c r="P174" i="20"/>
  <c r="P152" i="20"/>
  <c r="P59" i="20"/>
  <c r="P190" i="20"/>
  <c r="P147" i="20"/>
  <c r="P166" i="20"/>
  <c r="P26" i="20"/>
  <c r="P24" i="20"/>
  <c r="P25" i="20"/>
  <c r="P44" i="20"/>
  <c r="P87" i="20"/>
  <c r="P40" i="20"/>
  <c r="P172" i="20"/>
  <c r="P177" i="20"/>
  <c r="P193" i="20"/>
  <c r="P71" i="20"/>
  <c r="P143" i="20"/>
  <c r="P106" i="20"/>
  <c r="P47" i="20"/>
  <c r="P74" i="20"/>
  <c r="P149" i="20"/>
  <c r="P164" i="20"/>
  <c r="P196" i="20"/>
  <c r="P194" i="20"/>
  <c r="P109" i="20"/>
  <c r="P46" i="20"/>
  <c r="P70" i="20"/>
  <c r="AD105" i="21"/>
  <c r="P82" i="28"/>
  <c r="H31" i="28"/>
  <c r="H67" i="28"/>
  <c r="H30" i="28"/>
  <c r="H42" i="28"/>
  <c r="H99" i="28"/>
  <c r="H25" i="28"/>
  <c r="H27" i="28"/>
  <c r="H43" i="28"/>
  <c r="H63" i="28"/>
  <c r="H56" i="28"/>
  <c r="H40" i="28"/>
  <c r="H54" i="28"/>
  <c r="P61" i="28"/>
  <c r="P54" i="28"/>
  <c r="P55" i="28"/>
  <c r="P77" i="28"/>
  <c r="H60" i="28"/>
  <c r="H85" i="28"/>
  <c r="H51" i="28"/>
  <c r="H74" i="28"/>
  <c r="H62" i="28"/>
  <c r="H26" i="28"/>
  <c r="P96" i="28"/>
  <c r="P42" i="28"/>
  <c r="H44" i="28"/>
  <c r="H84" i="28"/>
  <c r="H73" i="28"/>
  <c r="H38" i="28"/>
  <c r="H48" i="28"/>
  <c r="H81" i="28"/>
  <c r="H59" i="28"/>
  <c r="P53" i="28"/>
  <c r="H22" i="28"/>
  <c r="H41" i="28"/>
  <c r="H77" i="28"/>
  <c r="H83" i="28"/>
  <c r="H80" i="28"/>
  <c r="H37" i="28"/>
  <c r="H29" i="28"/>
  <c r="P37" i="28"/>
  <c r="H69" i="28"/>
  <c r="H53" i="28"/>
  <c r="H87" i="28"/>
  <c r="H50" i="28"/>
  <c r="H66" i="28"/>
  <c r="H65" i="28"/>
  <c r="H21" i="28"/>
  <c r="H93" i="28"/>
  <c r="H45" i="28"/>
  <c r="H88" i="28"/>
  <c r="H76" i="28"/>
  <c r="H35" i="28"/>
  <c r="H46" i="28"/>
  <c r="H49" i="28"/>
  <c r="H34" i="28"/>
  <c r="P76" i="28"/>
  <c r="H91" i="28"/>
  <c r="H52" i="28"/>
  <c r="H55" i="28"/>
  <c r="H82" i="28"/>
  <c r="H23" i="28"/>
  <c r="H32" i="28"/>
  <c r="H47" i="28"/>
  <c r="P70" i="28"/>
  <c r="P41" i="28"/>
  <c r="H78" i="28"/>
  <c r="H33" i="28"/>
  <c r="H39" i="28"/>
  <c r="H68" i="28"/>
  <c r="P47" i="28"/>
  <c r="H24" i="28"/>
  <c r="H36" i="28"/>
  <c r="H20" i="28"/>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D22" i="16"/>
  <c r="AD20" i="16"/>
  <c r="AD24" i="16"/>
  <c r="AD23" i="16"/>
  <c r="AD25" i="16"/>
  <c r="AD21" i="16"/>
  <c r="F78" i="63"/>
  <c r="F57" i="63"/>
  <c r="F84" i="63"/>
  <c r="F38" i="63"/>
  <c r="F55" i="63"/>
  <c r="F33" i="63"/>
  <c r="F10" i="63"/>
  <c r="F80" i="63"/>
  <c r="F16" i="63"/>
  <c r="F73" i="63"/>
  <c r="F11" i="63"/>
  <c r="F81" i="63"/>
  <c r="F22" i="63"/>
  <c r="F76" i="63"/>
  <c r="F58" i="63"/>
  <c r="F69" i="63"/>
  <c r="F51" i="63"/>
  <c r="F29" i="63"/>
  <c r="F37" i="63"/>
  <c r="F6" i="63"/>
  <c r="F47" i="63"/>
  <c r="F24" i="63"/>
  <c r="F7" i="63"/>
  <c r="F62" i="63"/>
  <c r="F42" i="63"/>
  <c r="F75" i="63"/>
  <c r="F41" i="63"/>
  <c r="F9" i="63"/>
  <c r="F83" i="63"/>
  <c r="F50" i="63"/>
  <c r="F8" i="63"/>
  <c r="F64" i="63"/>
  <c r="F20" i="63"/>
  <c r="AD107" i="21"/>
  <c r="F79" i="63"/>
  <c r="F40" i="63"/>
  <c r="F19" i="63"/>
  <c r="F85" i="63"/>
  <c r="F56" i="63"/>
  <c r="F86" i="63"/>
  <c r="F35" i="63"/>
  <c r="F21" i="63"/>
  <c r="F5" i="63"/>
  <c r="F39" i="63"/>
  <c r="F14" i="63"/>
  <c r="F87" i="63"/>
  <c r="F52" i="63"/>
  <c r="F25" i="63"/>
  <c r="F82" i="63"/>
  <c r="F34" i="63"/>
  <c r="F71" i="63"/>
  <c r="F4" i="63"/>
  <c r="BJ17" i="14"/>
  <c r="F88" i="63"/>
  <c r="F27" i="63"/>
  <c r="F15" i="63"/>
  <c r="F68" i="63"/>
  <c r="F59" i="63"/>
  <c r="F12" i="63"/>
  <c r="W16" i="18"/>
  <c r="C58" i="63"/>
  <c r="W15" i="18"/>
  <c r="C51" i="63"/>
  <c r="C44" i="63"/>
  <c r="C35" i="63"/>
  <c r="C7" i="63"/>
  <c r="C29" i="63"/>
  <c r="C27" i="63"/>
  <c r="C59" i="63"/>
  <c r="C71" i="63"/>
  <c r="C12" i="63"/>
  <c r="C15" i="63"/>
  <c r="C10" i="63"/>
  <c r="C24" i="63"/>
  <c r="F31" i="63"/>
  <c r="F60" i="63"/>
  <c r="F45" i="63"/>
  <c r="F66" i="63"/>
  <c r="F17" i="63"/>
  <c r="F77" i="63"/>
  <c r="F43" i="63"/>
  <c r="F18" i="63"/>
  <c r="F13" i="63"/>
  <c r="F46" i="63"/>
  <c r="F65" i="63"/>
  <c r="F26" i="63"/>
  <c r="F36" i="63"/>
  <c r="F70" i="63"/>
  <c r="C45" i="63"/>
  <c r="F72" i="63"/>
  <c r="F44" i="63"/>
  <c r="F48" i="63"/>
  <c r="F61" i="63"/>
  <c r="F74" i="63"/>
  <c r="F67" i="63"/>
  <c r="F54" i="63"/>
  <c r="C26" i="63"/>
  <c r="H21" i="23"/>
  <c r="H48" i="23"/>
  <c r="H70" i="23"/>
  <c r="H88" i="23"/>
  <c r="H32" i="23"/>
  <c r="H51" i="23"/>
  <c r="H77" i="23"/>
  <c r="H99" i="23"/>
  <c r="H42" i="23"/>
  <c r="H69" i="23"/>
  <c r="H104" i="23"/>
  <c r="H31" i="23"/>
  <c r="H56" i="23"/>
  <c r="H76" i="23"/>
  <c r="H22" i="23"/>
  <c r="H38" i="23"/>
  <c r="H62" i="23"/>
  <c r="H85" i="23"/>
  <c r="B7" i="23"/>
  <c r="H20" i="23"/>
  <c r="B11" i="23"/>
  <c r="H52" i="23"/>
  <c r="H82" i="23"/>
  <c r="H103" i="23"/>
  <c r="H29" i="23"/>
  <c r="H53" i="23"/>
  <c r="H73" i="23"/>
  <c r="H102" i="23"/>
  <c r="H36" i="23"/>
  <c r="H57" i="23"/>
  <c r="H83" i="23"/>
  <c r="H106" i="23"/>
  <c r="H49" i="23"/>
  <c r="H78" i="23"/>
  <c r="H96" i="23"/>
  <c r="H37" i="23"/>
  <c r="H60" i="23"/>
  <c r="H81" i="23"/>
  <c r="H25" i="23"/>
  <c r="H43" i="23"/>
  <c r="H67" i="23"/>
  <c r="H100" i="23"/>
  <c r="H26" i="23"/>
  <c r="H58" i="23"/>
  <c r="H92" i="23"/>
  <c r="H35" i="23"/>
  <c r="H59" i="23"/>
  <c r="H79" i="23"/>
  <c r="H24" i="23"/>
  <c r="H41" i="23"/>
  <c r="H64" i="23"/>
  <c r="H87" i="23"/>
  <c r="H23" i="23"/>
  <c r="H54" i="23"/>
  <c r="H89" i="23"/>
  <c r="H46" i="23"/>
  <c r="H68" i="23"/>
  <c r="H86" i="23"/>
  <c r="H30" i="23"/>
  <c r="H47" i="23"/>
  <c r="H75" i="23"/>
  <c r="H93" i="23"/>
  <c r="H39" i="23"/>
  <c r="H65" i="23"/>
  <c r="H98" i="23"/>
  <c r="H40" i="23"/>
  <c r="H63" i="23"/>
  <c r="H84" i="23"/>
  <c r="H28" i="23"/>
  <c r="H44" i="23"/>
  <c r="H71" i="23"/>
  <c r="H90" i="23"/>
  <c r="H33" i="23"/>
  <c r="H61" i="23"/>
  <c r="H97" i="23"/>
  <c r="H27" i="23"/>
  <c r="H50" i="23"/>
  <c r="H72" i="23"/>
  <c r="H94" i="23"/>
  <c r="H34" i="23"/>
  <c r="H55" i="23"/>
  <c r="H80" i="23"/>
  <c r="H101" i="23"/>
  <c r="H45" i="23"/>
  <c r="H74" i="23"/>
  <c r="H91" i="23"/>
  <c r="H125" i="23"/>
  <c r="H131" i="23"/>
  <c r="H145" i="23"/>
  <c r="H146" i="23"/>
  <c r="H116" i="23"/>
  <c r="H119" i="23"/>
  <c r="H148" i="23"/>
  <c r="H139" i="23"/>
  <c r="H112" i="23"/>
  <c r="H123" i="23"/>
  <c r="H153" i="23"/>
  <c r="H155" i="23"/>
  <c r="H121" i="23"/>
  <c r="H141" i="23"/>
  <c r="H128" i="23"/>
  <c r="H124" i="23"/>
  <c r="H114" i="23"/>
  <c r="H129" i="23"/>
  <c r="H120" i="23"/>
  <c r="H137" i="23"/>
  <c r="H150" i="23"/>
  <c r="H143" i="23"/>
  <c r="H130" i="23"/>
  <c r="H138" i="23"/>
  <c r="H152" i="23"/>
  <c r="H151" i="23"/>
  <c r="H113" i="23"/>
  <c r="H110" i="23"/>
  <c r="H147" i="23"/>
  <c r="H149" i="23"/>
  <c r="H144" i="23"/>
  <c r="H108" i="23"/>
  <c r="H142" i="23"/>
  <c r="H117" i="23"/>
  <c r="H118" i="23"/>
  <c r="H134" i="23"/>
  <c r="H109" i="23"/>
  <c r="H126" i="23"/>
  <c r="H111" i="23"/>
  <c r="H154" i="23"/>
  <c r="H127" i="23"/>
  <c r="H133" i="23"/>
  <c r="H135" i="23"/>
  <c r="H132" i="23"/>
  <c r="H122" i="23"/>
  <c r="H136" i="23"/>
  <c r="H140" i="23"/>
  <c r="H115" i="23"/>
  <c r="H158" i="23"/>
  <c r="H66" i="23"/>
  <c r="H95" i="23"/>
  <c r="C11" i="63"/>
  <c r="C3" i="63"/>
  <c r="F53" i="63"/>
  <c r="F63" i="63"/>
  <c r="F28" i="63"/>
  <c r="F3" i="63"/>
  <c r="F30" i="63"/>
  <c r="F23" i="63"/>
  <c r="F32" i="63"/>
  <c r="P6" i="62"/>
  <c r="P4" i="62"/>
  <c r="H28" i="28"/>
  <c r="B8" i="28"/>
  <c r="B7" i="28"/>
  <c r="B10" i="28"/>
  <c r="AD66" i="21"/>
  <c r="AD95" i="21"/>
  <c r="B8" i="27"/>
  <c r="C7" i="27" s="1"/>
  <c r="G17" i="27"/>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AE18" i="16"/>
  <c r="AE16" i="16"/>
  <c r="AE15" i="16"/>
  <c r="AD139" i="21"/>
  <c r="AD155" i="21"/>
  <c r="AD124" i="21"/>
  <c r="AD108" i="21"/>
  <c r="AD117" i="21"/>
  <c r="AD111" i="21"/>
  <c r="AD136" i="21"/>
  <c r="AD121" i="21"/>
  <c r="AD137" i="21"/>
  <c r="AD131" i="21"/>
  <c r="AD118" i="21"/>
  <c r="AD116" i="21"/>
  <c r="AD123" i="21"/>
  <c r="AD113" i="21"/>
  <c r="AD110" i="21"/>
  <c r="AA12" i="21"/>
  <c r="AA16" i="21"/>
  <c r="AA15" i="21"/>
  <c r="AA13" i="21"/>
  <c r="AA11" i="21"/>
  <c r="X11" i="21"/>
  <c r="X13" i="21"/>
  <c r="X12" i="21"/>
  <c r="X16" i="21"/>
  <c r="X15" i="21"/>
  <c r="AB15" i="21"/>
  <c r="AB11" i="21"/>
  <c r="AB12" i="21"/>
  <c r="AB13" i="21"/>
  <c r="AB16" i="21"/>
  <c r="AD20" i="21"/>
  <c r="W11" i="21"/>
  <c r="W15" i="21"/>
  <c r="W16" i="21"/>
  <c r="W12" i="21"/>
  <c r="W13" i="21"/>
  <c r="Y11" i="21"/>
  <c r="Y16" i="21"/>
  <c r="Y12" i="21"/>
  <c r="Y13" i="21"/>
  <c r="Y15" i="21"/>
  <c r="Z15" i="21"/>
  <c r="Z12" i="21"/>
  <c r="Z11" i="21"/>
  <c r="Z16" i="21"/>
  <c r="Z13" i="21"/>
  <c r="AC13" i="21"/>
  <c r="AC11" i="21"/>
  <c r="AC16" i="21"/>
  <c r="AC15" i="21"/>
  <c r="AC12" i="21"/>
  <c r="Z15" i="18"/>
  <c r="Z16" i="18"/>
  <c r="Z14" i="18"/>
  <c r="C57" i="63"/>
  <c r="H17" i="28"/>
  <c r="P2" i="62"/>
  <c r="B10" i="23"/>
  <c r="C10" i="23"/>
  <c r="C7" i="28"/>
  <c r="P8" i="62"/>
  <c r="B11" i="28"/>
  <c r="C10" i="28"/>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B8" i="23"/>
  <c r="AE14" i="16"/>
  <c r="AD154" i="21"/>
  <c r="AD112" i="21"/>
  <c r="AD138" i="21"/>
  <c r="AD157" i="21"/>
  <c r="AD120" i="21"/>
  <c r="AD153" i="21"/>
  <c r="AD140" i="21"/>
  <c r="AD126" i="21"/>
  <c r="AD129" i="21"/>
  <c r="AD143" i="21"/>
  <c r="AD151" i="21"/>
  <c r="AD132" i="21"/>
  <c r="AD128" i="21"/>
  <c r="AD115" i="21"/>
  <c r="AD144" i="21"/>
  <c r="AD125" i="21"/>
  <c r="AD156" i="21"/>
  <c r="AD135" i="21"/>
  <c r="AD133" i="21"/>
  <c r="AD148" i="21"/>
  <c r="AD127" i="21"/>
  <c r="AD109" i="21"/>
  <c r="AD114" i="21"/>
  <c r="AD119" i="21"/>
  <c r="AD152" i="21"/>
  <c r="AD150" i="21"/>
  <c r="AD149" i="21"/>
  <c r="AD145" i="21"/>
  <c r="AD130" i="21"/>
  <c r="AD146" i="21"/>
  <c r="AD122" i="21"/>
  <c r="AD134" i="21"/>
  <c r="AD141" i="21"/>
  <c r="AD158" i="21"/>
  <c r="AD142" i="21"/>
  <c r="AD147" i="21"/>
  <c r="Y14" i="21"/>
  <c r="Y10" i="21"/>
  <c r="AA14" i="21"/>
  <c r="AD50" i="21"/>
  <c r="AD61" i="21"/>
  <c r="AD41" i="21"/>
  <c r="Z10" i="21"/>
  <c r="AD34" i="21"/>
  <c r="AD92" i="21"/>
  <c r="W10"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A10" i="21"/>
  <c r="AD38" i="21"/>
  <c r="AD72" i="21"/>
  <c r="AD27" i="21"/>
  <c r="AD43" i="21"/>
  <c r="AD36" i="21"/>
  <c r="Z14" i="21"/>
  <c r="AD51" i="21"/>
  <c r="AD75" i="21"/>
  <c r="AD102" i="21"/>
  <c r="AD45" i="21"/>
  <c r="AD47" i="21"/>
  <c r="AD86" i="21"/>
  <c r="AD87" i="21"/>
  <c r="AB10"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W14" i="21"/>
  <c r="AD70" i="21"/>
  <c r="AD90" i="21"/>
  <c r="AD93" i="21"/>
  <c r="AD106" i="21"/>
  <c r="AD57" i="21"/>
  <c r="AD53" i="21"/>
  <c r="AD82" i="21"/>
  <c r="AB14" i="21"/>
  <c r="AD32" i="21"/>
  <c r="AD21" i="21"/>
  <c r="AD30" i="21"/>
  <c r="AD79" i="21"/>
  <c r="AD58" i="21"/>
  <c r="AD78" i="21"/>
  <c r="AD103" i="21"/>
  <c r="X14" i="21"/>
  <c r="X10" i="21"/>
  <c r="AD22" i="21"/>
  <c r="AC10" i="21"/>
  <c r="AC14" i="21"/>
  <c r="AD15" i="12"/>
  <c r="AD16" i="12"/>
  <c r="AD16" i="21"/>
  <c r="AD15" i="21"/>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AE18" i="24"/>
  <c r="AE15" i="24"/>
  <c r="AE16" i="24"/>
  <c r="AE15" i="5"/>
  <c r="AF16" i="5"/>
  <c r="AE16" i="5"/>
  <c r="AE18" i="21"/>
  <c r="AE16" i="21"/>
  <c r="AE15" i="21"/>
  <c r="AD14" i="21"/>
  <c r="AD14" i="12"/>
  <c r="AI15" i="12"/>
  <c r="AI16" i="12"/>
  <c r="P9" i="62"/>
  <c r="AE14" i="21"/>
  <c r="BQ17" i="26"/>
  <c r="AE14" i="24"/>
  <c r="AF15" i="5"/>
  <c r="AF14" i="5" s="1"/>
  <c r="BQ17" i="14"/>
  <c r="AI14" i="12"/>
  <c r="C7" i="23"/>
  <c r="H17" i="23"/>
  <c r="G17" i="22"/>
  <c r="B8" i="22"/>
  <c r="C7" i="22" s="1"/>
  <c r="B8" i="20"/>
  <c r="C7" i="20"/>
  <c r="H17" i="20"/>
  <c r="B8" i="19"/>
  <c r="C7" i="19" s="1"/>
  <c r="G17" i="19"/>
  <c r="W14" i="18"/>
  <c r="G17" i="13"/>
  <c r="AJ16" i="12"/>
  <c r="AJ15" i="12"/>
  <c r="AJ14" i="12"/>
  <c r="B8" i="11"/>
  <c r="H17" i="11"/>
  <c r="G17" i="10"/>
  <c r="B8" i="10"/>
  <c r="AC16" i="18"/>
  <c r="AC15" i="18"/>
  <c r="AF16" i="18"/>
  <c r="AF15" i="18"/>
  <c r="AC14" i="18"/>
  <c r="AG15" i="18"/>
  <c r="AF14" i="18"/>
  <c r="AG16" i="18"/>
  <c r="AG14" i="18"/>
  <c r="AH15" i="18"/>
  <c r="AH16" i="18"/>
  <c r="AH14" i="18"/>
  <c r="E83" i="10" l="1"/>
  <c r="J83" i="10" s="1"/>
  <c r="E67" i="10"/>
  <c r="J67" i="10" s="1"/>
  <c r="E51" i="10"/>
  <c r="J51" i="10" s="1"/>
  <c r="E35" i="10"/>
  <c r="J35" i="10" s="1"/>
  <c r="E196" i="10"/>
  <c r="J196" i="10" s="1"/>
  <c r="E180" i="10"/>
  <c r="J180" i="10" s="1"/>
  <c r="E166" i="10"/>
  <c r="J166" i="10" s="1"/>
  <c r="E150" i="10"/>
  <c r="J150" i="10" s="1"/>
  <c r="E134" i="10"/>
  <c r="J134" i="10" s="1"/>
  <c r="E118" i="10"/>
  <c r="J118" i="10" s="1"/>
  <c r="E108" i="10"/>
  <c r="J108" i="10" s="1"/>
  <c r="E107" i="10"/>
  <c r="J107" i="10" s="1"/>
  <c r="E106" i="10"/>
  <c r="J106" i="10" s="1"/>
  <c r="E101" i="10"/>
  <c r="J101" i="10" s="1"/>
  <c r="E90" i="10"/>
  <c r="J90" i="10" s="1"/>
  <c r="E79" i="10"/>
  <c r="J79" i="10" s="1"/>
  <c r="E63" i="10"/>
  <c r="J63" i="10" s="1"/>
  <c r="E47" i="10"/>
  <c r="J47" i="10" s="1"/>
  <c r="E31" i="10"/>
  <c r="J31" i="10" s="1"/>
  <c r="E191" i="10"/>
  <c r="J191" i="10" s="1"/>
  <c r="E177" i="10"/>
  <c r="J177" i="10" s="1"/>
  <c r="E161" i="10"/>
  <c r="J161" i="10" s="1"/>
  <c r="E145" i="10"/>
  <c r="J145" i="10" s="1"/>
  <c r="E129" i="10"/>
  <c r="J129" i="10" s="1"/>
  <c r="E113" i="10"/>
  <c r="J113" i="10" s="1"/>
  <c r="E97" i="10"/>
  <c r="J97" i="10" s="1"/>
  <c r="E75" i="10"/>
  <c r="J75" i="10" s="1"/>
  <c r="E59" i="10"/>
  <c r="J59" i="10" s="1"/>
  <c r="E43" i="10"/>
  <c r="J43" i="10" s="1"/>
  <c r="J27" i="10"/>
  <c r="E188" i="10"/>
  <c r="J188" i="10" s="1"/>
  <c r="E174" i="10"/>
  <c r="J174" i="10" s="1"/>
  <c r="E158" i="10"/>
  <c r="J158" i="10" s="1"/>
  <c r="E142" i="10"/>
  <c r="J142" i="10" s="1"/>
  <c r="E126" i="10"/>
  <c r="J126" i="10" s="1"/>
  <c r="E110" i="10"/>
  <c r="J110" i="10" s="1"/>
  <c r="E93" i="10"/>
  <c r="J93" i="10" s="1"/>
  <c r="E87" i="10"/>
  <c r="J87" i="10" s="1"/>
  <c r="E71" i="10"/>
  <c r="J71" i="10" s="1"/>
  <c r="E55" i="10"/>
  <c r="J55" i="10" s="1"/>
  <c r="E39" i="10"/>
  <c r="J39" i="10" s="1"/>
  <c r="E183" i="10"/>
  <c r="J183" i="10" s="1"/>
  <c r="E169" i="10"/>
  <c r="J169" i="10" s="1"/>
  <c r="E153" i="10"/>
  <c r="J153" i="10" s="1"/>
  <c r="E137" i="10"/>
  <c r="J137" i="10" s="1"/>
  <c r="E121" i="10"/>
  <c r="J121" i="10" s="1"/>
  <c r="E86" i="10"/>
  <c r="J86" i="10" s="1"/>
  <c r="E82" i="10"/>
  <c r="J82" i="10" s="1"/>
  <c r="E78" i="10"/>
  <c r="J78" i="10" s="1"/>
  <c r="E74" i="10"/>
  <c r="J74" i="10" s="1"/>
  <c r="E70" i="10"/>
  <c r="J70" i="10" s="1"/>
  <c r="E66" i="10"/>
  <c r="J66" i="10" s="1"/>
  <c r="E62" i="10"/>
  <c r="J62" i="10" s="1"/>
  <c r="E58" i="10"/>
  <c r="J58" i="10" s="1"/>
  <c r="E54" i="10"/>
  <c r="J54" i="10" s="1"/>
  <c r="E50" i="10"/>
  <c r="J50" i="10" s="1"/>
  <c r="E46" i="10"/>
  <c r="J46" i="10" s="1"/>
  <c r="E42" i="10"/>
  <c r="J42" i="10" s="1"/>
  <c r="E38" i="10"/>
  <c r="J38" i="10" s="1"/>
  <c r="E34" i="10"/>
  <c r="J34" i="10" s="1"/>
  <c r="E30" i="10"/>
  <c r="J30" i="10" s="1"/>
  <c r="E193" i="10"/>
  <c r="J193" i="10" s="1"/>
  <c r="E190" i="10"/>
  <c r="J190" i="10" s="1"/>
  <c r="E185" i="10"/>
  <c r="J185" i="10" s="1"/>
  <c r="E182" i="10"/>
  <c r="J182" i="10" s="1"/>
  <c r="E176" i="10"/>
  <c r="J176" i="10" s="1"/>
  <c r="E171" i="10"/>
  <c r="J171" i="10" s="1"/>
  <c r="E168" i="10"/>
  <c r="J168" i="10" s="1"/>
  <c r="E163" i="10"/>
  <c r="J163" i="10" s="1"/>
  <c r="E160" i="10"/>
  <c r="J160" i="10" s="1"/>
  <c r="E155" i="10"/>
  <c r="J155" i="10" s="1"/>
  <c r="E152" i="10"/>
  <c r="J152" i="10" s="1"/>
  <c r="E147" i="10"/>
  <c r="J147" i="10" s="1"/>
  <c r="E144" i="10"/>
  <c r="J144" i="10" s="1"/>
  <c r="E139" i="10"/>
  <c r="J139" i="10" s="1"/>
  <c r="E136" i="10"/>
  <c r="J136" i="10" s="1"/>
  <c r="E131" i="10"/>
  <c r="J131" i="10" s="1"/>
  <c r="E128" i="10"/>
  <c r="J128" i="10" s="1"/>
  <c r="E123" i="10"/>
  <c r="J123" i="10" s="1"/>
  <c r="E120" i="10"/>
  <c r="J120" i="10" s="1"/>
  <c r="E115" i="10"/>
  <c r="J115" i="10" s="1"/>
  <c r="E112" i="10"/>
  <c r="J112" i="10" s="1"/>
  <c r="E109" i="10"/>
  <c r="J109" i="10" s="1"/>
  <c r="E102" i="10"/>
  <c r="J102" i="10" s="1"/>
  <c r="E98" i="10"/>
  <c r="J98" i="10" s="1"/>
  <c r="E94" i="10"/>
  <c r="J94" i="10" s="1"/>
  <c r="E89" i="10"/>
  <c r="J89" i="10" s="1"/>
  <c r="E85" i="10"/>
  <c r="J85" i="10" s="1"/>
  <c r="E81" i="10"/>
  <c r="J81" i="10" s="1"/>
  <c r="E77" i="10"/>
  <c r="J77" i="10" s="1"/>
  <c r="E73" i="10"/>
  <c r="J73" i="10" s="1"/>
  <c r="E69" i="10"/>
  <c r="J69" i="10" s="1"/>
  <c r="E65" i="10"/>
  <c r="J65" i="10" s="1"/>
  <c r="E61" i="10"/>
  <c r="J61" i="10" s="1"/>
  <c r="E57" i="10"/>
  <c r="J57" i="10" s="1"/>
  <c r="E53" i="10"/>
  <c r="J53" i="10" s="1"/>
  <c r="E49" i="10"/>
  <c r="J49" i="10" s="1"/>
  <c r="E45" i="10"/>
  <c r="J45" i="10" s="1"/>
  <c r="E41" i="10"/>
  <c r="J41" i="10" s="1"/>
  <c r="E37" i="10"/>
  <c r="J37" i="10" s="1"/>
  <c r="E33" i="10"/>
  <c r="J33" i="10" s="1"/>
  <c r="E29" i="10"/>
  <c r="J29" i="10" s="1"/>
  <c r="E195" i="10"/>
  <c r="J195" i="10" s="1"/>
  <c r="E192" i="10"/>
  <c r="J192" i="10" s="1"/>
  <c r="E187" i="10"/>
  <c r="J187" i="10" s="1"/>
  <c r="E184" i="10"/>
  <c r="J184" i="10" s="1"/>
  <c r="E179" i="10"/>
  <c r="J179" i="10" s="1"/>
  <c r="E173" i="10"/>
  <c r="J173" i="10" s="1"/>
  <c r="E170" i="10"/>
  <c r="J170" i="10" s="1"/>
  <c r="E165" i="10"/>
  <c r="J165" i="10" s="1"/>
  <c r="E162" i="10"/>
  <c r="J162" i="10" s="1"/>
  <c r="E157" i="10"/>
  <c r="J157" i="10" s="1"/>
  <c r="E154" i="10"/>
  <c r="J154" i="10" s="1"/>
  <c r="E149" i="10"/>
  <c r="J149" i="10" s="1"/>
  <c r="E146" i="10"/>
  <c r="J146" i="10" s="1"/>
  <c r="E141" i="10"/>
  <c r="J141" i="10" s="1"/>
  <c r="E138" i="10"/>
  <c r="J138" i="10" s="1"/>
  <c r="E133" i="10"/>
  <c r="J133" i="10" s="1"/>
  <c r="E130" i="10"/>
  <c r="J130" i="10" s="1"/>
  <c r="E125" i="10"/>
  <c r="J125" i="10" s="1"/>
  <c r="E122" i="10"/>
  <c r="J122" i="10" s="1"/>
  <c r="E117" i="10"/>
  <c r="J117" i="10" s="1"/>
  <c r="E114" i="10"/>
  <c r="J114" i="10" s="1"/>
  <c r="E103" i="10"/>
  <c r="J103" i="10" s="1"/>
  <c r="E99" i="10"/>
  <c r="J99" i="10" s="1"/>
  <c r="E95" i="10"/>
  <c r="J95" i="10" s="1"/>
  <c r="E91" i="10"/>
  <c r="J91" i="10" s="1"/>
  <c r="E88" i="10"/>
  <c r="J88" i="10" s="1"/>
  <c r="E84" i="10"/>
  <c r="J84" i="10" s="1"/>
  <c r="E80" i="10"/>
  <c r="J80" i="10" s="1"/>
  <c r="E76" i="10"/>
  <c r="J76" i="10" s="1"/>
  <c r="E72" i="10"/>
  <c r="J72" i="10" s="1"/>
  <c r="E68" i="10"/>
  <c r="J68" i="10" s="1"/>
  <c r="E64" i="10"/>
  <c r="J64" i="10" s="1"/>
  <c r="E60" i="10"/>
  <c r="J60" i="10" s="1"/>
  <c r="E56" i="10"/>
  <c r="J56" i="10" s="1"/>
  <c r="E52" i="10"/>
  <c r="J52" i="10" s="1"/>
  <c r="E48" i="10"/>
  <c r="J48" i="10" s="1"/>
  <c r="E44" i="10"/>
  <c r="J44" i="10" s="1"/>
  <c r="E40" i="10"/>
  <c r="J40" i="10" s="1"/>
  <c r="E36" i="10"/>
  <c r="J36" i="10" s="1"/>
  <c r="E32" i="10"/>
  <c r="J32" i="10" s="1"/>
  <c r="E28" i="10"/>
  <c r="J28" i="10" s="1"/>
  <c r="E197" i="10"/>
  <c r="J197" i="10" s="1"/>
  <c r="E194" i="10"/>
  <c r="J194" i="10" s="1"/>
  <c r="E189" i="10"/>
  <c r="J189" i="10" s="1"/>
  <c r="E186" i="10"/>
  <c r="J186" i="10" s="1"/>
  <c r="E181" i="10"/>
  <c r="J181" i="10" s="1"/>
  <c r="E178" i="10"/>
  <c r="J178" i="10" s="1"/>
  <c r="E175" i="10"/>
  <c r="J175" i="10" s="1"/>
  <c r="E172" i="10"/>
  <c r="J172" i="10" s="1"/>
  <c r="E167" i="10"/>
  <c r="J167" i="10" s="1"/>
  <c r="E164" i="10"/>
  <c r="J164" i="10" s="1"/>
  <c r="E159" i="10"/>
  <c r="J159" i="10" s="1"/>
  <c r="E156" i="10"/>
  <c r="J156" i="10" s="1"/>
  <c r="E151" i="10"/>
  <c r="J151" i="10" s="1"/>
  <c r="E148" i="10"/>
  <c r="J148" i="10" s="1"/>
  <c r="E143" i="10"/>
  <c r="J143" i="10" s="1"/>
  <c r="E140" i="10"/>
  <c r="J140" i="10" s="1"/>
  <c r="E135" i="10"/>
  <c r="J135" i="10" s="1"/>
  <c r="E132" i="10"/>
  <c r="J132" i="10" s="1"/>
  <c r="E127" i="10"/>
  <c r="J127" i="10" s="1"/>
  <c r="E124" i="10"/>
  <c r="J124" i="10" s="1"/>
  <c r="E119" i="10"/>
  <c r="J119" i="10" s="1"/>
  <c r="E116" i="10"/>
  <c r="J116" i="10" s="1"/>
  <c r="E111" i="10"/>
  <c r="J111" i="10" s="1"/>
  <c r="E105" i="10"/>
  <c r="J105" i="10" s="1"/>
  <c r="E104" i="10"/>
  <c r="J104" i="10" s="1"/>
  <c r="E100" i="10"/>
  <c r="J100" i="10" s="1"/>
  <c r="E96" i="10"/>
  <c r="J96" i="10" s="1"/>
  <c r="O89" i="13"/>
  <c r="P89" i="28"/>
  <c r="O52" i="13"/>
  <c r="P52" i="28"/>
  <c r="O59" i="13"/>
  <c r="P59" i="28"/>
  <c r="O43" i="13"/>
  <c r="P43" i="28"/>
  <c r="O94" i="13"/>
  <c r="P94" i="28"/>
  <c r="O93" i="13"/>
  <c r="P93" i="28"/>
  <c r="O131" i="22"/>
  <c r="P131" i="23"/>
  <c r="O150" i="22"/>
  <c r="P150" i="23"/>
  <c r="P45" i="23"/>
  <c r="O45" i="22"/>
  <c r="O92" i="22"/>
  <c r="P92" i="23"/>
  <c r="P157" i="23"/>
  <c r="O157" i="22"/>
  <c r="O28" i="19"/>
  <c r="P28" i="20"/>
  <c r="O170" i="19"/>
  <c r="P170" i="20"/>
  <c r="O183" i="19"/>
  <c r="P183" i="20"/>
  <c r="O182" i="19"/>
  <c r="P182" i="20"/>
  <c r="O120" i="19"/>
  <c r="P120" i="20"/>
  <c r="O49" i="19"/>
  <c r="P49" i="20"/>
  <c r="O197" i="19"/>
  <c r="P197" i="20"/>
  <c r="O81" i="19"/>
  <c r="P81" i="20"/>
  <c r="O27" i="19"/>
  <c r="P27" i="20"/>
  <c r="O168" i="19"/>
  <c r="P168" i="20"/>
  <c r="O51" i="22"/>
  <c r="P51" i="23"/>
  <c r="O58" i="22"/>
  <c r="P58" i="23"/>
  <c r="O21" i="13"/>
  <c r="P21" i="28"/>
  <c r="D65" i="28"/>
  <c r="D74" i="28"/>
  <c r="D44" i="28"/>
  <c r="I165" i="24"/>
  <c r="O165" i="25" s="1"/>
  <c r="I53" i="24"/>
  <c r="O53" i="25" s="1"/>
  <c r="I45" i="24"/>
  <c r="O45" i="25" s="1"/>
  <c r="O180" i="54"/>
  <c r="O168" i="54"/>
  <c r="O161" i="54"/>
  <c r="O170" i="54"/>
  <c r="O166" i="54"/>
  <c r="O136" i="54"/>
  <c r="O133" i="54"/>
  <c r="O148" i="54"/>
  <c r="P26" i="28"/>
  <c r="P201" i="20"/>
  <c r="P85" i="20"/>
  <c r="P161" i="20"/>
  <c r="P192" i="20"/>
  <c r="P73" i="20"/>
  <c r="P129" i="20"/>
  <c r="P116" i="20"/>
  <c r="O32" i="22"/>
  <c r="O20" i="22"/>
  <c r="O20" i="13"/>
  <c r="P62" i="28"/>
  <c r="P117" i="20"/>
  <c r="P151" i="20"/>
  <c r="P118" i="20"/>
  <c r="P86" i="20"/>
  <c r="P180" i="20"/>
  <c r="P79" i="20"/>
  <c r="P195" i="20"/>
  <c r="O99" i="22"/>
  <c r="P77" i="23"/>
  <c r="P56" i="23"/>
  <c r="O114" i="22"/>
  <c r="O141" i="22"/>
  <c r="D20" i="28"/>
  <c r="D82" i="28"/>
  <c r="D92" i="28"/>
  <c r="D25" i="28"/>
  <c r="I98" i="14"/>
  <c r="P98" i="15" s="1"/>
  <c r="O230" i="18"/>
  <c r="I230" i="18" s="1"/>
  <c r="D207" i="20"/>
  <c r="D218" i="20"/>
  <c r="I292" i="18"/>
  <c r="O292" i="19" s="1"/>
  <c r="P25" i="28"/>
  <c r="P95" i="20"/>
  <c r="P57" i="20"/>
  <c r="P65" i="20"/>
  <c r="P68" i="23"/>
  <c r="P37" i="23"/>
  <c r="P38" i="28"/>
  <c r="P45" i="28"/>
  <c r="P31" i="20"/>
  <c r="P162" i="20"/>
  <c r="P60" i="20"/>
  <c r="P123" i="20"/>
  <c r="O59" i="22"/>
  <c r="D75" i="28"/>
  <c r="D86" i="28"/>
  <c r="D26" i="28"/>
  <c r="I383" i="18"/>
  <c r="O383" i="19" s="1"/>
  <c r="I86" i="14"/>
  <c r="P86" i="15" s="1"/>
  <c r="O145" i="54"/>
  <c r="O173" i="54"/>
  <c r="O186" i="54"/>
  <c r="O175" i="54"/>
  <c r="O171" i="54"/>
  <c r="O167" i="54"/>
  <c r="O152" i="54"/>
  <c r="O183" i="54"/>
  <c r="O147" i="54"/>
  <c r="O169" i="54"/>
  <c r="O234" i="18"/>
  <c r="I234" i="18" s="1"/>
  <c r="O234" i="19" s="1"/>
  <c r="D211" i="20"/>
  <c r="D226" i="20"/>
  <c r="O112" i="22"/>
  <c r="P112" i="23"/>
  <c r="I127" i="18"/>
  <c r="P127" i="20" s="1"/>
  <c r="I144" i="18"/>
  <c r="O144" i="19" s="1"/>
  <c r="I36" i="18"/>
  <c r="I89" i="18"/>
  <c r="I153" i="18"/>
  <c r="I148" i="18"/>
  <c r="I52" i="18"/>
  <c r="I22" i="18"/>
  <c r="I88" i="18"/>
  <c r="P88" i="20" s="1"/>
  <c r="I186" i="18"/>
  <c r="I138" i="18"/>
  <c r="I130" i="18"/>
  <c r="O130" i="19" s="1"/>
  <c r="I155" i="18"/>
  <c r="I141" i="18"/>
  <c r="I179" i="24"/>
  <c r="O179" i="25" s="1"/>
  <c r="O266" i="18"/>
  <c r="I266" i="18" s="1"/>
  <c r="O266" i="19" s="1"/>
  <c r="P276" i="18"/>
  <c r="I276" i="18" s="1"/>
  <c r="O261" i="18"/>
  <c r="I261" i="18" s="1"/>
  <c r="O261" i="19" s="1"/>
  <c r="O229" i="18"/>
  <c r="O217" i="18"/>
  <c r="I217" i="18" s="1"/>
  <c r="O241" i="18"/>
  <c r="I241" i="18" s="1"/>
  <c r="O213" i="18"/>
  <c r="P372" i="20"/>
  <c r="P370" i="20"/>
  <c r="D298" i="20"/>
  <c r="D264" i="20"/>
  <c r="D256" i="20"/>
  <c r="D246" i="20"/>
  <c r="D238" i="20"/>
  <c r="D228" i="20"/>
  <c r="D212" i="20"/>
  <c r="O353" i="18"/>
  <c r="O357" i="18"/>
  <c r="I74" i="14"/>
  <c r="P74" i="15" s="1"/>
  <c r="P293" i="20"/>
  <c r="O253" i="18"/>
  <c r="I253" i="18" s="1"/>
  <c r="O216" i="18"/>
  <c r="I216" i="18" s="1"/>
  <c r="P260" i="18"/>
  <c r="O273" i="18"/>
  <c r="I273" i="18" s="1"/>
  <c r="O225" i="18"/>
  <c r="O281" i="18"/>
  <c r="I281" i="18" s="1"/>
  <c r="P369" i="20"/>
  <c r="D295" i="20"/>
  <c r="D208" i="20"/>
  <c r="O365" i="18"/>
  <c r="I365" i="18" s="1"/>
  <c r="O361" i="18"/>
  <c r="I361" i="18" s="1"/>
  <c r="O361" i="19" s="1"/>
  <c r="O123" i="54"/>
  <c r="O128" i="54"/>
  <c r="P110" i="54"/>
  <c r="O134" i="54"/>
  <c r="O139" i="54"/>
  <c r="O113" i="54"/>
  <c r="I139" i="18"/>
  <c r="I61" i="18"/>
  <c r="I92" i="18"/>
  <c r="I202" i="18"/>
  <c r="I215" i="24"/>
  <c r="O215" i="25" s="1"/>
  <c r="O149" i="54"/>
  <c r="O137" i="54"/>
  <c r="O115" i="54"/>
  <c r="O209" i="18"/>
  <c r="O237" i="18"/>
  <c r="I237" i="18" s="1"/>
  <c r="I275" i="18"/>
  <c r="O275" i="19" s="1"/>
  <c r="O337" i="18"/>
  <c r="I337" i="18" s="1"/>
  <c r="O313" i="18"/>
  <c r="I313" i="18" s="1"/>
  <c r="O30" i="13"/>
  <c r="P30" i="28"/>
  <c r="O80" i="13"/>
  <c r="P80" i="28"/>
  <c r="O146" i="22"/>
  <c r="P146" i="23"/>
  <c r="P23" i="23"/>
  <c r="O23" i="22"/>
  <c r="P142" i="23"/>
  <c r="O142" i="22"/>
  <c r="O115" i="19"/>
  <c r="P115" i="20"/>
  <c r="O84" i="19"/>
  <c r="P84" i="20"/>
  <c r="O36" i="19"/>
  <c r="P36" i="20"/>
  <c r="P83" i="28"/>
  <c r="P145" i="20"/>
  <c r="P63" i="20"/>
  <c r="P52" i="23"/>
  <c r="P110" i="23"/>
  <c r="O137" i="22"/>
  <c r="O122" i="22"/>
  <c r="P122" i="23"/>
  <c r="O31" i="22"/>
  <c r="P31" i="23"/>
  <c r="P30" i="23"/>
  <c r="O30" i="22"/>
  <c r="I99" i="18"/>
  <c r="I68" i="18"/>
  <c r="O32" i="13"/>
  <c r="P32" i="28"/>
  <c r="P79" i="23"/>
  <c r="O79" i="22"/>
  <c r="P145" i="23"/>
  <c r="O145" i="22"/>
  <c r="I33" i="18"/>
  <c r="I178" i="18"/>
  <c r="I158" i="18"/>
  <c r="O140" i="22"/>
  <c r="P140" i="23"/>
  <c r="P81" i="28"/>
  <c r="P28" i="28"/>
  <c r="P176" i="20"/>
  <c r="P38" i="20"/>
  <c r="P179" i="20"/>
  <c r="P23" i="20"/>
  <c r="P126" i="20"/>
  <c r="P69" i="20"/>
  <c r="P167" i="20"/>
  <c r="P50" i="20"/>
  <c r="O50" i="22"/>
  <c r="P81" i="23"/>
  <c r="P97" i="23"/>
  <c r="P41" i="23"/>
  <c r="O41" i="22"/>
  <c r="O109" i="22"/>
  <c r="P63" i="28"/>
  <c r="P50" i="28"/>
  <c r="P200" i="20"/>
  <c r="O53" i="22"/>
  <c r="P53" i="23"/>
  <c r="P21" i="23"/>
  <c r="O21" i="22"/>
  <c r="C153" i="22"/>
  <c r="D153" i="23"/>
  <c r="C108" i="22"/>
  <c r="D108" i="23"/>
  <c r="P69" i="14"/>
  <c r="O69" i="14"/>
  <c r="O77" i="14"/>
  <c r="P77" i="14"/>
  <c r="P85" i="14"/>
  <c r="O85" i="14"/>
  <c r="P93" i="14"/>
  <c r="O93" i="14"/>
  <c r="O101" i="14"/>
  <c r="P101" i="14"/>
  <c r="P129" i="14"/>
  <c r="O129" i="14"/>
  <c r="P149" i="14"/>
  <c r="O149" i="14"/>
  <c r="P173" i="14"/>
  <c r="O173" i="14"/>
  <c r="O177" i="14"/>
  <c r="P177" i="14"/>
  <c r="I177" i="14" s="1"/>
  <c r="P177" i="15" s="1"/>
  <c r="P185" i="14"/>
  <c r="O185" i="14"/>
  <c r="O189" i="14"/>
  <c r="P189" i="14"/>
  <c r="I189" i="14" s="1"/>
  <c r="P189" i="15" s="1"/>
  <c r="O197" i="14"/>
  <c r="P197" i="14"/>
  <c r="O221" i="14"/>
  <c r="P221" i="14"/>
  <c r="P229" i="14"/>
  <c r="O229" i="14"/>
  <c r="O233" i="14"/>
  <c r="P233" i="14"/>
  <c r="P245" i="14"/>
  <c r="O245" i="14"/>
  <c r="O257" i="14"/>
  <c r="P257" i="14"/>
  <c r="O261" i="14"/>
  <c r="P261" i="14"/>
  <c r="I84" i="24"/>
  <c r="O84" i="25" s="1"/>
  <c r="O115" i="22"/>
  <c r="O80" i="22"/>
  <c r="O82" i="22"/>
  <c r="I122" i="18"/>
  <c r="O122" i="19" s="1"/>
  <c r="I39" i="18"/>
  <c r="P39" i="20" s="1"/>
  <c r="I100" i="18"/>
  <c r="I185" i="18"/>
  <c r="P185" i="20" s="1"/>
  <c r="I72" i="18"/>
  <c r="I132" i="18"/>
  <c r="I131" i="18"/>
  <c r="I133" i="18"/>
  <c r="I156" i="18"/>
  <c r="I165" i="18"/>
  <c r="I80" i="18"/>
  <c r="I32" i="18"/>
  <c r="I98" i="18"/>
  <c r="I184" i="18"/>
  <c r="I75" i="18"/>
  <c r="I188" i="18"/>
  <c r="I35" i="18"/>
  <c r="P35" i="20" s="1"/>
  <c r="I67" i="18"/>
  <c r="I94" i="18"/>
  <c r="I125" i="18"/>
  <c r="I191" i="18"/>
  <c r="I199" i="18"/>
  <c r="I154" i="18"/>
  <c r="I137" i="18"/>
  <c r="I163" i="18"/>
  <c r="I169" i="18"/>
  <c r="I171" i="18"/>
  <c r="I187" i="18"/>
  <c r="I42" i="18"/>
  <c r="I181" i="18"/>
  <c r="I134" i="18"/>
  <c r="I160" i="18"/>
  <c r="I159" i="18"/>
  <c r="D66" i="28"/>
  <c r="D68" i="28"/>
  <c r="D101" i="23"/>
  <c r="D61" i="23"/>
  <c r="D110" i="23"/>
  <c r="D128" i="23"/>
  <c r="D143" i="23"/>
  <c r="O89" i="14"/>
  <c r="I89" i="14" s="1"/>
  <c r="P89" i="15" s="1"/>
  <c r="P169" i="14"/>
  <c r="I169" i="14" s="1"/>
  <c r="P169" i="15" s="1"/>
  <c r="O181" i="14"/>
  <c r="C103" i="22"/>
  <c r="D103" i="23"/>
  <c r="C107" i="19"/>
  <c r="D107" i="20"/>
  <c r="C50" i="19"/>
  <c r="D50" i="20"/>
  <c r="C97" i="19"/>
  <c r="D97" i="20"/>
  <c r="C152" i="19"/>
  <c r="D152" i="20"/>
  <c r="P22" i="28"/>
  <c r="D99" i="28"/>
  <c r="D77" i="28"/>
  <c r="D30" i="28"/>
  <c r="D49" i="23"/>
  <c r="D133" i="23"/>
  <c r="D96" i="28"/>
  <c r="D78" i="28"/>
  <c r="D69" i="28"/>
  <c r="O122" i="14"/>
  <c r="P157" i="14"/>
  <c r="O237" i="14"/>
  <c r="O209" i="14"/>
  <c r="P133" i="14"/>
  <c r="O111" i="14"/>
  <c r="I111" i="14" s="1"/>
  <c r="P111" i="15" s="1"/>
  <c r="O201" i="24"/>
  <c r="I201" i="24" s="1"/>
  <c r="O201" i="25" s="1"/>
  <c r="P201" i="24"/>
  <c r="P86" i="24"/>
  <c r="O86" i="24"/>
  <c r="P89" i="24"/>
  <c r="O89" i="24"/>
  <c r="D118" i="23"/>
  <c r="D21" i="28"/>
  <c r="C120" i="22"/>
  <c r="D120" i="23"/>
  <c r="C127" i="22"/>
  <c r="D127" i="23"/>
  <c r="C147" i="22"/>
  <c r="D147" i="23"/>
  <c r="C130" i="22"/>
  <c r="D130" i="23"/>
  <c r="C111" i="22"/>
  <c r="D111" i="23"/>
  <c r="C189" i="19"/>
  <c r="D189" i="20"/>
  <c r="C123" i="19"/>
  <c r="D123" i="20"/>
  <c r="C65" i="19"/>
  <c r="D65" i="20"/>
  <c r="C34" i="22"/>
  <c r="D34" i="23"/>
  <c r="C178" i="19"/>
  <c r="D178" i="20"/>
  <c r="C116" i="19"/>
  <c r="D116" i="20"/>
  <c r="C52" i="19"/>
  <c r="D52" i="20"/>
  <c r="C131" i="19"/>
  <c r="D131" i="20"/>
  <c r="C54" i="19"/>
  <c r="D54" i="20"/>
  <c r="C70" i="22"/>
  <c r="D70" i="23"/>
  <c r="P213" i="14"/>
  <c r="D48" i="28"/>
  <c r="D67" i="28"/>
  <c r="I105" i="14"/>
  <c r="P105" i="15" s="1"/>
  <c r="O184" i="24"/>
  <c r="O83" i="24"/>
  <c r="I83" i="24" s="1"/>
  <c r="O83" i="25" s="1"/>
  <c r="O128" i="24"/>
  <c r="I128" i="24" s="1"/>
  <c r="O128" i="25" s="1"/>
  <c r="O122" i="24"/>
  <c r="I122" i="24" s="1"/>
  <c r="O122" i="25" s="1"/>
  <c r="O96" i="24"/>
  <c r="I96" i="24" s="1"/>
  <c r="O96" i="25" s="1"/>
  <c r="I24" i="24"/>
  <c r="O24" i="25" s="1"/>
  <c r="O180" i="24"/>
  <c r="I180" i="24" s="1"/>
  <c r="O180" i="25" s="1"/>
  <c r="P78" i="24"/>
  <c r="I78" i="24" s="1"/>
  <c r="O78" i="25" s="1"/>
  <c r="P81" i="24"/>
  <c r="I81" i="24" s="1"/>
  <c r="O81" i="25" s="1"/>
  <c r="O150" i="54"/>
  <c r="O140" i="54"/>
  <c r="O154" i="54"/>
  <c r="O258" i="18"/>
  <c r="O210" i="18"/>
  <c r="I210" i="18" s="1"/>
  <c r="O222" i="18"/>
  <c r="O288" i="18"/>
  <c r="I288" i="18" s="1"/>
  <c r="D230" i="20"/>
  <c r="D220" i="20"/>
  <c r="D210" i="20"/>
  <c r="I215" i="18"/>
  <c r="P215" i="20" s="1"/>
  <c r="D30" i="20"/>
  <c r="D96" i="20"/>
  <c r="D151" i="20"/>
  <c r="D99" i="23"/>
  <c r="D91" i="23"/>
  <c r="D26" i="23"/>
  <c r="D45" i="23"/>
  <c r="D58" i="23"/>
  <c r="D74" i="23"/>
  <c r="D92" i="23"/>
  <c r="I232" i="14"/>
  <c r="P232" i="15" s="1"/>
  <c r="I191" i="14"/>
  <c r="P191" i="15" s="1"/>
  <c r="P161" i="24"/>
  <c r="I161" i="24" s="1"/>
  <c r="O161" i="25" s="1"/>
  <c r="P195" i="24"/>
  <c r="I195" i="24" s="1"/>
  <c r="O195" i="25" s="1"/>
  <c r="I70" i="14"/>
  <c r="P70" i="15" s="1"/>
  <c r="I40" i="24"/>
  <c r="O40" i="25" s="1"/>
  <c r="O72" i="24"/>
  <c r="I60" i="24"/>
  <c r="O60" i="25" s="1"/>
  <c r="O155" i="24"/>
  <c r="I155" i="24" s="1"/>
  <c r="O155" i="25" s="1"/>
  <c r="O107" i="24"/>
  <c r="I106" i="24"/>
  <c r="O106" i="25" s="1"/>
  <c r="O92" i="24"/>
  <c r="I204" i="14"/>
  <c r="P204" i="15" s="1"/>
  <c r="O149" i="24"/>
  <c r="O74" i="24"/>
  <c r="I74" i="24" s="1"/>
  <c r="O74" i="25" s="1"/>
  <c r="O117" i="24"/>
  <c r="O77" i="24"/>
  <c r="I46" i="24"/>
  <c r="O46" i="25" s="1"/>
  <c r="O226" i="18"/>
  <c r="I226" i="18" s="1"/>
  <c r="P268" i="18"/>
  <c r="O238" i="18"/>
  <c r="I238" i="18" s="1"/>
  <c r="O212" i="18"/>
  <c r="O272" i="18"/>
  <c r="I272" i="18" s="1"/>
  <c r="O272" i="19" s="1"/>
  <c r="I291" i="18"/>
  <c r="D216" i="20"/>
  <c r="O93" i="22"/>
  <c r="P93" i="23"/>
  <c r="O142" i="19"/>
  <c r="P142" i="20"/>
  <c r="O173" i="19"/>
  <c r="P173" i="20"/>
  <c r="O91" i="19"/>
  <c r="P91" i="20"/>
  <c r="P90" i="28"/>
  <c r="P23" i="28"/>
  <c r="P72" i="28"/>
  <c r="P97" i="20"/>
  <c r="P21" i="20"/>
  <c r="P144" i="20"/>
  <c r="P130" i="20"/>
  <c r="P121" i="20"/>
  <c r="P90" i="20"/>
  <c r="P114" i="20"/>
  <c r="P122" i="20"/>
  <c r="P157" i="20"/>
  <c r="P33" i="23"/>
  <c r="O73" i="22"/>
  <c r="O71" i="22"/>
  <c r="P71" i="23"/>
  <c r="O61" i="19"/>
  <c r="P61" i="20"/>
  <c r="O91" i="13"/>
  <c r="P91" i="28"/>
  <c r="P58" i="28"/>
  <c r="P46" i="28"/>
  <c r="P27" i="28"/>
  <c r="P146" i="20"/>
  <c r="P124" i="20"/>
  <c r="P140" i="20"/>
  <c r="P64" i="20"/>
  <c r="P42" i="23"/>
  <c r="O29" i="13"/>
  <c r="P29" i="28"/>
  <c r="P101" i="23"/>
  <c r="O101" i="22"/>
  <c r="O85" i="13"/>
  <c r="P85" i="28"/>
  <c r="O22" i="22"/>
  <c r="P22" i="23"/>
  <c r="D22" i="28"/>
  <c r="O92" i="13"/>
  <c r="P92" i="28"/>
  <c r="D81" i="28"/>
  <c r="D46" i="28"/>
  <c r="O86" i="13"/>
  <c r="P86" i="28"/>
  <c r="D71" i="28"/>
  <c r="D36" i="28"/>
  <c r="D100" i="28"/>
  <c r="D89" i="28"/>
  <c r="D49" i="28"/>
  <c r="D42" i="28"/>
  <c r="D33" i="28"/>
  <c r="D93" i="28"/>
  <c r="D40" i="28"/>
  <c r="C146" i="22"/>
  <c r="D146" i="23"/>
  <c r="C139" i="22"/>
  <c r="D139" i="23"/>
  <c r="C122" i="22"/>
  <c r="D122" i="23"/>
  <c r="C113" i="22"/>
  <c r="D113" i="23"/>
  <c r="C156" i="22"/>
  <c r="D156" i="23"/>
  <c r="C145" i="22"/>
  <c r="D145" i="23"/>
  <c r="C132" i="22"/>
  <c r="D132" i="23"/>
  <c r="O134" i="22"/>
  <c r="P134" i="23"/>
  <c r="O78" i="13"/>
  <c r="P78" i="28"/>
  <c r="P69" i="28"/>
  <c r="P198" i="20"/>
  <c r="P113" i="20"/>
  <c r="P119" i="20"/>
  <c r="P150" i="20"/>
  <c r="O35" i="22"/>
  <c r="P100" i="23"/>
  <c r="O111" i="22"/>
  <c r="P111" i="23"/>
  <c r="O121" i="22"/>
  <c r="P121" i="23"/>
  <c r="O84" i="22"/>
  <c r="P84" i="23"/>
  <c r="P60" i="28"/>
  <c r="O51" i="13"/>
  <c r="P51" i="28"/>
  <c r="O60" i="22"/>
  <c r="P60" i="23"/>
  <c r="O148" i="22"/>
  <c r="P148" i="23"/>
  <c r="O107" i="22"/>
  <c r="P107" i="23"/>
  <c r="P38" i="23"/>
  <c r="O38" i="22"/>
  <c r="O151" i="22"/>
  <c r="P151" i="23"/>
  <c r="O67" i="22"/>
  <c r="P67" i="23"/>
  <c r="O66" i="22"/>
  <c r="P66" i="23"/>
  <c r="O100" i="13"/>
  <c r="P100" i="28"/>
  <c r="O49" i="13"/>
  <c r="P49" i="28"/>
  <c r="O45" i="19"/>
  <c r="P45" i="20"/>
  <c r="O156" i="19"/>
  <c r="P156" i="20"/>
  <c r="O104" i="19"/>
  <c r="P104" i="20"/>
  <c r="I189" i="18"/>
  <c r="O163" i="19"/>
  <c r="P163" i="20"/>
  <c r="O187" i="19"/>
  <c r="P187" i="20"/>
  <c r="I135" i="18"/>
  <c r="O181" i="19"/>
  <c r="P181" i="20"/>
  <c r="P135" i="23"/>
  <c r="P54" i="23"/>
  <c r="O83" i="22"/>
  <c r="D98" i="23"/>
  <c r="P298" i="20"/>
  <c r="I267" i="18"/>
  <c r="I72" i="24"/>
  <c r="O72" i="25" s="1"/>
  <c r="I27" i="24"/>
  <c r="O27" i="25" s="1"/>
  <c r="O239" i="18"/>
  <c r="I239" i="18" s="1"/>
  <c r="O243" i="18"/>
  <c r="I268" i="18"/>
  <c r="P268" i="20" s="1"/>
  <c r="P143" i="23"/>
  <c r="P123" i="23"/>
  <c r="P56" i="28"/>
  <c r="D31" i="11"/>
  <c r="I101" i="24"/>
  <c r="O101" i="25" s="1"/>
  <c r="O221" i="18"/>
  <c r="I221" i="18" s="1"/>
  <c r="O257" i="18"/>
  <c r="I257" i="18" s="1"/>
  <c r="O223" i="18"/>
  <c r="I223" i="18" s="1"/>
  <c r="O265" i="18"/>
  <c r="I265" i="18" s="1"/>
  <c r="O233" i="18"/>
  <c r="I233" i="18" s="1"/>
  <c r="I381" i="18"/>
  <c r="P72" i="23"/>
  <c r="O72" i="22"/>
  <c r="P95" i="23"/>
  <c r="O95" i="22"/>
  <c r="P43" i="23"/>
  <c r="O43" i="22"/>
  <c r="O88" i="13"/>
  <c r="P88" i="28"/>
  <c r="O133" i="22"/>
  <c r="P133" i="23"/>
  <c r="O97" i="13"/>
  <c r="P97" i="28"/>
  <c r="P29" i="23"/>
  <c r="O29" i="22"/>
  <c r="O98" i="13"/>
  <c r="P98" i="28"/>
  <c r="O376" i="19"/>
  <c r="P376" i="20"/>
  <c r="P40" i="23"/>
  <c r="O40" i="22"/>
  <c r="O64" i="13"/>
  <c r="P64" i="28"/>
  <c r="O73" i="13"/>
  <c r="P73" i="28"/>
  <c r="P96" i="23"/>
  <c r="O96" i="22"/>
  <c r="O118" i="22"/>
  <c r="P118" i="23"/>
  <c r="P36" i="23"/>
  <c r="O36" i="22"/>
  <c r="P136" i="23"/>
  <c r="O136" i="22"/>
  <c r="P132" i="23"/>
  <c r="O132" i="22"/>
  <c r="P261" i="20"/>
  <c r="O224" i="18"/>
  <c r="I95" i="24"/>
  <c r="O95" i="25" s="1"/>
  <c r="P165" i="54"/>
  <c r="O206" i="18"/>
  <c r="I206" i="18" s="1"/>
  <c r="O218" i="18"/>
  <c r="I218" i="18" s="1"/>
  <c r="I111" i="18"/>
  <c r="O111" i="19" s="1"/>
  <c r="D36" i="11"/>
  <c r="I243" i="18"/>
  <c r="O243" i="19" s="1"/>
  <c r="I213" i="18"/>
  <c r="I34" i="18"/>
  <c r="D203" i="20"/>
  <c r="O158" i="54"/>
  <c r="P153" i="54"/>
  <c r="P296" i="20"/>
  <c r="P272" i="20"/>
  <c r="O242" i="18"/>
  <c r="O214" i="18"/>
  <c r="O254" i="18"/>
  <c r="P252" i="18"/>
  <c r="I252" i="18" s="1"/>
  <c r="O240" i="18"/>
  <c r="I240" i="18" s="1"/>
  <c r="O211" i="18"/>
  <c r="D222" i="20"/>
  <c r="D214" i="20"/>
  <c r="D206" i="20"/>
  <c r="I227" i="18"/>
  <c r="O227" i="19" s="1"/>
  <c r="O300" i="18"/>
  <c r="I300" i="18" s="1"/>
  <c r="O44" i="13"/>
  <c r="P44" i="28"/>
  <c r="O29" i="19"/>
  <c r="P29" i="20"/>
  <c r="P76" i="23"/>
  <c r="O76" i="22"/>
  <c r="P155" i="23"/>
  <c r="P44" i="23"/>
  <c r="P74" i="23"/>
  <c r="P125" i="23"/>
  <c r="P144" i="23"/>
  <c r="P48" i="28"/>
  <c r="D91" i="28"/>
  <c r="O287" i="19"/>
  <c r="P287" i="20"/>
  <c r="O378" i="19"/>
  <c r="P378" i="20"/>
  <c r="D87" i="28"/>
  <c r="D38" i="28"/>
  <c r="O291" i="19"/>
  <c r="P291" i="20"/>
  <c r="O377" i="19"/>
  <c r="P377" i="20"/>
  <c r="D62" i="28"/>
  <c r="D61" i="28"/>
  <c r="D79" i="28"/>
  <c r="P267" i="20"/>
  <c r="O267" i="19"/>
  <c r="P156" i="23"/>
  <c r="P116" i="23"/>
  <c r="I221" i="14"/>
  <c r="P221" i="15" s="1"/>
  <c r="I149" i="24"/>
  <c r="O149" i="25" s="1"/>
  <c r="B11" i="15"/>
  <c r="I220" i="24"/>
  <c r="O220" i="25" s="1"/>
  <c r="I104" i="24"/>
  <c r="O104" i="25" s="1"/>
  <c r="I184" i="24"/>
  <c r="O184" i="25" s="1"/>
  <c r="I107" i="24"/>
  <c r="O107" i="25" s="1"/>
  <c r="I117" i="24"/>
  <c r="O117" i="25" s="1"/>
  <c r="D200" i="20"/>
  <c r="D79" i="11"/>
  <c r="O130" i="54"/>
  <c r="O117" i="54"/>
  <c r="P114" i="54"/>
  <c r="O132" i="54"/>
  <c r="O164" i="54"/>
  <c r="O135" i="54"/>
  <c r="O116" i="54"/>
  <c r="O156" i="54"/>
  <c r="O111" i="54"/>
  <c r="P143" i="54"/>
  <c r="P275" i="20"/>
  <c r="I214" i="18"/>
  <c r="P228" i="18"/>
  <c r="I228" i="18" s="1"/>
  <c r="P244" i="18"/>
  <c r="I244" i="18" s="1"/>
  <c r="O244" i="19" s="1"/>
  <c r="I212" i="18"/>
  <c r="O208" i="18"/>
  <c r="I208" i="18" s="1"/>
  <c r="O255" i="18"/>
  <c r="I255" i="18" s="1"/>
  <c r="P235" i="18"/>
  <c r="I235" i="18" s="1"/>
  <c r="O207" i="18"/>
  <c r="I207" i="18" s="1"/>
  <c r="O263" i="18"/>
  <c r="I263" i="18" s="1"/>
  <c r="I211" i="18"/>
  <c r="O251" i="18"/>
  <c r="I251" i="18" s="1"/>
  <c r="P251" i="20" s="1"/>
  <c r="O299" i="18"/>
  <c r="I299" i="18" s="1"/>
  <c r="O319" i="18"/>
  <c r="I319" i="18" s="1"/>
  <c r="O340" i="18"/>
  <c r="I340" i="18" s="1"/>
  <c r="I130" i="24"/>
  <c r="O130" i="25" s="1"/>
  <c r="D110" i="20"/>
  <c r="D201" i="20"/>
  <c r="P151" i="54"/>
  <c r="P155" i="54"/>
  <c r="P163" i="54"/>
  <c r="P236" i="18"/>
  <c r="I236" i="18" s="1"/>
  <c r="O248" i="18"/>
  <c r="I248" i="18" s="1"/>
  <c r="O232" i="18"/>
  <c r="I232" i="18" s="1"/>
  <c r="P259" i="18"/>
  <c r="I259" i="18" s="1"/>
  <c r="O256" i="18"/>
  <c r="I256" i="18" s="1"/>
  <c r="I212" i="24"/>
  <c r="O212" i="25" s="1"/>
  <c r="I380" i="18"/>
  <c r="I114" i="24"/>
  <c r="O114" i="25" s="1"/>
  <c r="I126" i="24"/>
  <c r="O126" i="25" s="1"/>
  <c r="D63" i="11"/>
  <c r="O121" i="54"/>
  <c r="O127" i="54"/>
  <c r="O124" i="54"/>
  <c r="O118" i="54"/>
  <c r="I379" i="18"/>
  <c r="O103" i="19"/>
  <c r="P103" i="20"/>
  <c r="O66" i="19"/>
  <c r="P66" i="20"/>
  <c r="O30" i="19"/>
  <c r="P30" i="20"/>
  <c r="O82" i="19"/>
  <c r="P82" i="20"/>
  <c r="O58" i="19"/>
  <c r="P58" i="20"/>
  <c r="O75" i="13"/>
  <c r="P75" i="28"/>
  <c r="O34" i="19"/>
  <c r="P34" i="20"/>
  <c r="P93" i="20"/>
  <c r="O93" i="19"/>
  <c r="O56" i="19"/>
  <c r="P56" i="20"/>
  <c r="O102" i="19"/>
  <c r="P102" i="20"/>
  <c r="O41" i="19"/>
  <c r="P41" i="20"/>
  <c r="O105" i="19"/>
  <c r="P105" i="20"/>
  <c r="O101" i="19"/>
  <c r="P101" i="20"/>
  <c r="J3" i="12"/>
  <c r="I23" i="24"/>
  <c r="O23" i="25" s="1"/>
  <c r="D58" i="11"/>
  <c r="O294" i="19"/>
  <c r="P294" i="20"/>
  <c r="I91" i="24"/>
  <c r="O91" i="25" s="1"/>
  <c r="I168" i="24"/>
  <c r="O168" i="25" s="1"/>
  <c r="I77" i="24"/>
  <c r="O77" i="25" s="1"/>
  <c r="I110" i="18"/>
  <c r="D205" i="20"/>
  <c r="P174" i="54"/>
  <c r="O174" i="54"/>
  <c r="P179" i="54"/>
  <c r="O179" i="54"/>
  <c r="P181" i="54"/>
  <c r="O181" i="54"/>
  <c r="O279" i="19"/>
  <c r="P279" i="20"/>
  <c r="I66" i="14"/>
  <c r="P66" i="15" s="1"/>
  <c r="I181" i="14"/>
  <c r="P181" i="15" s="1"/>
  <c r="I190" i="14"/>
  <c r="P190" i="15" s="1"/>
  <c r="I94" i="24"/>
  <c r="O94" i="25" s="1"/>
  <c r="B11" i="17"/>
  <c r="C10" i="17" s="1"/>
  <c r="I100" i="24"/>
  <c r="O100" i="25" s="1"/>
  <c r="I92" i="24"/>
  <c r="O92" i="25" s="1"/>
  <c r="I112" i="18"/>
  <c r="C112" i="19"/>
  <c r="P119" i="54"/>
  <c r="O119" i="54"/>
  <c r="P122" i="54"/>
  <c r="O122" i="54"/>
  <c r="P125" i="54"/>
  <c r="O125" i="54"/>
  <c r="P129" i="54"/>
  <c r="O129" i="54"/>
  <c r="P131" i="54"/>
  <c r="O131" i="54"/>
  <c r="I220" i="14"/>
  <c r="P220" i="15" s="1"/>
  <c r="I51" i="24"/>
  <c r="O51" i="25" s="1"/>
  <c r="I89" i="24"/>
  <c r="O89" i="25" s="1"/>
  <c r="I144" i="24"/>
  <c r="O144" i="25" s="1"/>
  <c r="I67" i="24"/>
  <c r="O67" i="25" s="1"/>
  <c r="I157" i="24"/>
  <c r="O157" i="25" s="1"/>
  <c r="P112" i="54"/>
  <c r="O112" i="54"/>
  <c r="O252" i="19"/>
  <c r="P252" i="20"/>
  <c r="O257" i="19"/>
  <c r="P257" i="20"/>
  <c r="O337" i="19"/>
  <c r="P337" i="20"/>
  <c r="P234" i="20"/>
  <c r="O282" i="18"/>
  <c r="I282" i="18" s="1"/>
  <c r="O262" i="18"/>
  <c r="I262" i="18" s="1"/>
  <c r="O249" i="18"/>
  <c r="P249" i="18"/>
  <c r="O387" i="19"/>
  <c r="P387" i="20"/>
  <c r="B11" i="57"/>
  <c r="C10" i="57" s="1"/>
  <c r="P284" i="20"/>
  <c r="P383" i="20"/>
  <c r="P361" i="20"/>
  <c r="I274" i="18"/>
  <c r="O274" i="19" s="1"/>
  <c r="O250" i="18"/>
  <c r="I250" i="18" s="1"/>
  <c r="P250" i="20" s="1"/>
  <c r="I254" i="18"/>
  <c r="I260" i="18"/>
  <c r="O264" i="18"/>
  <c r="P264" i="18"/>
  <c r="O280" i="18"/>
  <c r="P280" i="18"/>
  <c r="O368" i="19"/>
  <c r="P368" i="20"/>
  <c r="P244" i="20"/>
  <c r="I242" i="18"/>
  <c r="O278" i="18"/>
  <c r="I278" i="18" s="1"/>
  <c r="P278" i="20" s="1"/>
  <c r="O246" i="18"/>
  <c r="I246" i="18" s="1"/>
  <c r="P246" i="20" s="1"/>
  <c r="P219" i="18"/>
  <c r="O219" i="18"/>
  <c r="P231" i="18"/>
  <c r="O231" i="18"/>
  <c r="O371" i="19"/>
  <c r="P371" i="20"/>
  <c r="O367" i="19"/>
  <c r="P367" i="20"/>
  <c r="I209" i="18"/>
  <c r="P209" i="20" s="1"/>
  <c r="I225" i="18"/>
  <c r="O225" i="19" s="1"/>
  <c r="I229" i="18"/>
  <c r="O229" i="19" s="1"/>
  <c r="I384" i="18"/>
  <c r="O344" i="18"/>
  <c r="I344" i="18" s="1"/>
  <c r="O321" i="18"/>
  <c r="I321" i="18" s="1"/>
  <c r="I353" i="18"/>
  <c r="O354" i="18"/>
  <c r="I354" i="18" s="1"/>
  <c r="O341" i="18"/>
  <c r="I341" i="18" s="1"/>
  <c r="O306" i="18"/>
  <c r="I306" i="18" s="1"/>
  <c r="I315" i="18"/>
  <c r="I224" i="18"/>
  <c r="O224" i="19" s="1"/>
  <c r="I352" i="18"/>
  <c r="O329" i="18"/>
  <c r="I329" i="18" s="1"/>
  <c r="I357" i="18"/>
  <c r="O333" i="18"/>
  <c r="I333" i="18" s="1"/>
  <c r="I356" i="18"/>
  <c r="P342" i="18"/>
  <c r="I342" i="18" s="1"/>
  <c r="P345" i="18"/>
  <c r="I345" i="18" s="1"/>
  <c r="P347" i="18"/>
  <c r="I347" i="18" s="1"/>
  <c r="P348" i="18"/>
  <c r="I348" i="18" s="1"/>
  <c r="P349" i="18"/>
  <c r="I349" i="18" s="1"/>
  <c r="I373" i="18"/>
  <c r="D83" i="11"/>
  <c r="I343" i="18"/>
  <c r="I351" i="18"/>
  <c r="I346" i="18"/>
  <c r="I258" i="18"/>
  <c r="O286" i="18"/>
  <c r="I286" i="18" s="1"/>
  <c r="D266" i="20"/>
  <c r="D250" i="20"/>
  <c r="I222" i="18"/>
  <c r="I360" i="18"/>
  <c r="I358" i="18"/>
  <c r="I388" i="18"/>
  <c r="I355" i="18"/>
  <c r="O309" i="18"/>
  <c r="I309" i="18" s="1"/>
  <c r="O317" i="18"/>
  <c r="I317" i="18" s="1"/>
  <c r="O314" i="18"/>
  <c r="I314" i="18" s="1"/>
  <c r="I363" i="18"/>
  <c r="I392" i="18"/>
  <c r="P46" i="23"/>
  <c r="O46" i="22"/>
  <c r="O37" i="19"/>
  <c r="P37" i="20"/>
  <c r="O53" i="19"/>
  <c r="P53" i="20"/>
  <c r="O74" i="13"/>
  <c r="P74" i="28"/>
  <c r="O83" i="19"/>
  <c r="P83" i="20"/>
  <c r="O78" i="19"/>
  <c r="P78" i="20"/>
  <c r="P65" i="28"/>
  <c r="P57" i="28"/>
  <c r="P27" i="23"/>
  <c r="P34" i="28"/>
  <c r="P87" i="28"/>
  <c r="P84" i="28"/>
  <c r="O39" i="13"/>
  <c r="O36" i="13"/>
  <c r="O99" i="13"/>
  <c r="O55" i="19"/>
  <c r="O88" i="19"/>
  <c r="O35" i="19"/>
  <c r="O39" i="19"/>
  <c r="O108" i="19"/>
  <c r="O127" i="19"/>
  <c r="O185" i="19"/>
  <c r="O105" i="22"/>
  <c r="P105" i="23"/>
  <c r="P110" i="20"/>
  <c r="O110" i="19"/>
  <c r="P67" i="28"/>
  <c r="P24" i="28"/>
  <c r="O112" i="19"/>
  <c r="P112" i="20"/>
  <c r="D64" i="28"/>
  <c r="A17" i="12"/>
  <c r="I146" i="14"/>
  <c r="P146" i="15" s="1"/>
  <c r="I30" i="14"/>
  <c r="P30" i="15" s="1"/>
  <c r="I58" i="14"/>
  <c r="P58" i="15" s="1"/>
  <c r="I93" i="14"/>
  <c r="P93" i="15" s="1"/>
  <c r="I122" i="14"/>
  <c r="P122" i="15" s="1"/>
  <c r="I126" i="14"/>
  <c r="P126" i="15" s="1"/>
  <c r="I133" i="14"/>
  <c r="P133" i="15" s="1"/>
  <c r="I149" i="14"/>
  <c r="P149" i="15" s="1"/>
  <c r="I207" i="14"/>
  <c r="P207" i="15" s="1"/>
  <c r="P111" i="20"/>
  <c r="D111" i="20"/>
  <c r="D202" i="20"/>
  <c r="D72" i="11"/>
  <c r="P274" i="20"/>
  <c r="O226" i="19"/>
  <c r="P226" i="20"/>
  <c r="P276" i="20"/>
  <c r="O276" i="19"/>
  <c r="P260" i="20"/>
  <c r="O260" i="19"/>
  <c r="P273" i="20"/>
  <c r="O273" i="19"/>
  <c r="O248" i="19"/>
  <c r="P248" i="20"/>
  <c r="O232" i="19"/>
  <c r="P232" i="20"/>
  <c r="O207" i="19"/>
  <c r="P207" i="20"/>
  <c r="O288" i="19"/>
  <c r="P288" i="20"/>
  <c r="P233" i="20"/>
  <c r="O233" i="19"/>
  <c r="O209" i="19"/>
  <c r="P229" i="20"/>
  <c r="O375" i="19"/>
  <c r="P375" i="20"/>
  <c r="I175" i="14"/>
  <c r="P175" i="15" s="1"/>
  <c r="I157" i="14"/>
  <c r="P157" i="15" s="1"/>
  <c r="I42" i="14"/>
  <c r="P42" i="15" s="1"/>
  <c r="I152" i="14"/>
  <c r="P152" i="15" s="1"/>
  <c r="I102" i="14"/>
  <c r="P102" i="15" s="1"/>
  <c r="B11" i="25"/>
  <c r="C204" i="19"/>
  <c r="O290" i="19"/>
  <c r="P290" i="20"/>
  <c r="O242" i="19"/>
  <c r="P242" i="20"/>
  <c r="P220" i="20"/>
  <c r="O220" i="19"/>
  <c r="P277" i="20"/>
  <c r="O277" i="19"/>
  <c r="O253" i="19"/>
  <c r="P253" i="20"/>
  <c r="P221" i="20"/>
  <c r="O221" i="19"/>
  <c r="P270" i="20"/>
  <c r="O270" i="19"/>
  <c r="O217" i="19"/>
  <c r="P217" i="20"/>
  <c r="P295" i="20"/>
  <c r="O295" i="19"/>
  <c r="O271" i="19"/>
  <c r="P271" i="20"/>
  <c r="O241" i="19"/>
  <c r="P241" i="20"/>
  <c r="P256" i="20"/>
  <c r="O256" i="19"/>
  <c r="P265" i="20"/>
  <c r="O265" i="19"/>
  <c r="O289" i="19"/>
  <c r="P289" i="20"/>
  <c r="P213" i="20"/>
  <c r="O213" i="19"/>
  <c r="P281" i="20"/>
  <c r="O281" i="19"/>
  <c r="O311" i="19"/>
  <c r="P311" i="20"/>
  <c r="O319" i="19"/>
  <c r="P319" i="20"/>
  <c r="D43" i="28"/>
  <c r="I250" i="14"/>
  <c r="P250" i="15" s="1"/>
  <c r="O23" i="14"/>
  <c r="O27" i="14"/>
  <c r="I27" i="14" s="1"/>
  <c r="P27" i="15" s="1"/>
  <c r="O31" i="14"/>
  <c r="I31" i="14" s="1"/>
  <c r="P31" i="15" s="1"/>
  <c r="O35" i="14"/>
  <c r="O39" i="14"/>
  <c r="I39" i="14" s="1"/>
  <c r="P39" i="15" s="1"/>
  <c r="O43" i="14"/>
  <c r="I43" i="14" s="1"/>
  <c r="P43" i="15" s="1"/>
  <c r="O47" i="14"/>
  <c r="I47" i="14" s="1"/>
  <c r="P47" i="15" s="1"/>
  <c r="O51" i="14"/>
  <c r="I51" i="14" s="1"/>
  <c r="P51" i="15" s="1"/>
  <c r="O59" i="14"/>
  <c r="I59" i="14" s="1"/>
  <c r="P59" i="15" s="1"/>
  <c r="O63" i="14"/>
  <c r="O83" i="14"/>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O199" i="14"/>
  <c r="O215" i="14"/>
  <c r="I215" i="14" s="1"/>
  <c r="P215" i="15" s="1"/>
  <c r="O231" i="14"/>
  <c r="I231" i="14" s="1"/>
  <c r="P231" i="15" s="1"/>
  <c r="O239" i="14"/>
  <c r="O247" i="14"/>
  <c r="O214" i="19"/>
  <c r="P214" i="20"/>
  <c r="O228" i="19"/>
  <c r="P228" i="20"/>
  <c r="O269" i="19"/>
  <c r="P269" i="20"/>
  <c r="O245" i="19"/>
  <c r="P245" i="20"/>
  <c r="P216" i="20"/>
  <c r="O216" i="19"/>
  <c r="O262" i="19"/>
  <c r="P262" i="20"/>
  <c r="O238" i="19"/>
  <c r="P238" i="20"/>
  <c r="P212" i="20"/>
  <c r="O212" i="19"/>
  <c r="P208" i="20"/>
  <c r="O208" i="19"/>
  <c r="O255" i="19"/>
  <c r="P255" i="20"/>
  <c r="O239" i="19"/>
  <c r="P239" i="20"/>
  <c r="P223" i="20"/>
  <c r="O223" i="19"/>
  <c r="P240" i="20"/>
  <c r="O240" i="19"/>
  <c r="O218" i="19"/>
  <c r="P218" i="20"/>
  <c r="O211" i="19"/>
  <c r="P211" i="20"/>
  <c r="O297" i="19"/>
  <c r="P297" i="20"/>
  <c r="O336" i="19"/>
  <c r="P336" i="20"/>
  <c r="I69" i="14"/>
  <c r="P69" i="15" s="1"/>
  <c r="I150" i="14"/>
  <c r="P150" i="15" s="1"/>
  <c r="I253" i="14"/>
  <c r="P253" i="15" s="1"/>
  <c r="I55" i="14"/>
  <c r="P55" i="15" s="1"/>
  <c r="I134" i="14"/>
  <c r="P134" i="15" s="1"/>
  <c r="I78" i="14"/>
  <c r="P78" i="15" s="1"/>
  <c r="I226" i="14"/>
  <c r="P226" i="15" s="1"/>
  <c r="O282" i="19"/>
  <c r="P282" i="20"/>
  <c r="O258" i="19"/>
  <c r="P258" i="20"/>
  <c r="O237" i="19"/>
  <c r="P237" i="20"/>
  <c r="O210" i="19"/>
  <c r="P210" i="20"/>
  <c r="O230" i="19"/>
  <c r="P230" i="20"/>
  <c r="O206" i="19"/>
  <c r="P206" i="20"/>
  <c r="O222" i="19"/>
  <c r="P222" i="20"/>
  <c r="O358" i="19"/>
  <c r="P358" i="20"/>
  <c r="O355" i="19"/>
  <c r="P355" i="20"/>
  <c r="P283" i="20"/>
  <c r="O251" i="19"/>
  <c r="O268" i="19"/>
  <c r="O215" i="19"/>
  <c r="P266" i="20"/>
  <c r="O402" i="19"/>
  <c r="P402" i="20"/>
  <c r="P405" i="20"/>
  <c r="O405" i="19"/>
  <c r="P243" i="20"/>
  <c r="P285" i="20"/>
  <c r="P292" i="20"/>
  <c r="O404" i="19"/>
  <c r="P404" i="20"/>
  <c r="O403" i="19"/>
  <c r="P403" i="20"/>
  <c r="O406" i="19"/>
  <c r="P406" i="20"/>
  <c r="C299" i="19"/>
  <c r="C300" i="19"/>
  <c r="C301" i="19"/>
  <c r="C303" i="19"/>
  <c r="C305" i="19"/>
  <c r="C310" i="19"/>
  <c r="C311" i="19"/>
  <c r="C312" i="19"/>
  <c r="C313" i="19"/>
  <c r="C314" i="19"/>
  <c r="C316" i="19"/>
  <c r="C317" i="19"/>
  <c r="C323" i="19"/>
  <c r="C325" i="19"/>
  <c r="C327" i="19"/>
  <c r="C332" i="19"/>
  <c r="C333" i="19"/>
  <c r="C334" i="19"/>
  <c r="C345" i="19"/>
  <c r="C347" i="19"/>
  <c r="C348" i="19"/>
  <c r="C350" i="19"/>
  <c r="O312" i="18"/>
  <c r="I312" i="18" s="1"/>
  <c r="O307" i="18"/>
  <c r="I307" i="18" s="1"/>
  <c r="O324" i="18"/>
  <c r="I324" i="18" s="1"/>
  <c r="O320" i="18"/>
  <c r="I320" i="18" s="1"/>
  <c r="O316" i="18"/>
  <c r="I316" i="18" s="1"/>
  <c r="O362" i="18"/>
  <c r="I362" i="18" s="1"/>
  <c r="O322" i="18"/>
  <c r="I322" i="18" s="1"/>
  <c r="O330" i="18"/>
  <c r="I330" i="18" s="1"/>
  <c r="O331" i="18"/>
  <c r="I331" i="18" s="1"/>
  <c r="O364" i="18"/>
  <c r="I364" i="18" s="1"/>
  <c r="O301" i="18"/>
  <c r="I301" i="18" s="1"/>
  <c r="O305" i="18"/>
  <c r="I305" i="18" s="1"/>
  <c r="O325" i="18"/>
  <c r="I325" i="18" s="1"/>
  <c r="O302" i="18"/>
  <c r="I302" i="18" s="1"/>
  <c r="U26" i="16"/>
  <c r="T16" i="16"/>
  <c r="T15" i="16"/>
  <c r="S16" i="16"/>
  <c r="S14" i="16" s="1"/>
  <c r="B7" i="17"/>
  <c r="G26" i="17"/>
  <c r="AG26" i="16"/>
  <c r="S63" i="40"/>
  <c r="S62" i="40"/>
  <c r="T62" i="40" s="1"/>
  <c r="S61" i="40"/>
  <c r="F35" i="40"/>
  <c r="R35" i="40" s="1"/>
  <c r="S35" i="40" s="1"/>
  <c r="T35" i="40" s="1"/>
  <c r="AG82" i="24"/>
  <c r="AJ82" i="24"/>
  <c r="AI82" i="24"/>
  <c r="T82" i="24"/>
  <c r="U82" i="24" s="1"/>
  <c r="AC82" i="24"/>
  <c r="AD82" i="24" s="1"/>
  <c r="U89" i="24"/>
  <c r="AJ89" i="24"/>
  <c r="AC89" i="24"/>
  <c r="AD89" i="24" s="1"/>
  <c r="AI89" i="24"/>
  <c r="AH89" i="24"/>
  <c r="U77" i="24"/>
  <c r="AJ77" i="24" s="1"/>
  <c r="AI77" i="24"/>
  <c r="AH77" i="24"/>
  <c r="AC77" i="24"/>
  <c r="AD77" i="24" s="1"/>
  <c r="T86" i="24"/>
  <c r="U86" i="24" s="1"/>
  <c r="AG86" i="24"/>
  <c r="U114" i="24"/>
  <c r="AJ114" i="24"/>
  <c r="AC114" i="24"/>
  <c r="AD114" i="24" s="1"/>
  <c r="AI114" i="24"/>
  <c r="U105" i="24"/>
  <c r="AJ105" i="24"/>
  <c r="AH105" i="24"/>
  <c r="AI105" i="24"/>
  <c r="AC105" i="24"/>
  <c r="AD105" i="24" s="1"/>
  <c r="U125" i="24"/>
  <c r="AH125" i="24" s="1"/>
  <c r="AC125" i="24"/>
  <c r="AD125" i="24" s="1"/>
  <c r="AG98" i="24"/>
  <c r="AC98" i="24"/>
  <c r="AD98" i="24" s="1"/>
  <c r="T98" i="24"/>
  <c r="U98" i="24" s="1"/>
  <c r="AI98" i="24"/>
  <c r="AJ98" i="24"/>
  <c r="AH98" i="24"/>
  <c r="AH118" i="24"/>
  <c r="AI118" i="24"/>
  <c r="AC118" i="24"/>
  <c r="AD118" i="24" s="1"/>
  <c r="AJ118" i="24"/>
  <c r="U121" i="24"/>
  <c r="AC121" i="24"/>
  <c r="AD121" i="24" s="1"/>
  <c r="AI121" i="24"/>
  <c r="AJ121" i="24"/>
  <c r="AH121" i="24"/>
  <c r="AJ102" i="24"/>
  <c r="U73" i="24"/>
  <c r="AH73" i="24" s="1"/>
  <c r="AJ73" i="24"/>
  <c r="AC73" i="24"/>
  <c r="AD73" i="24" s="1"/>
  <c r="U137" i="24"/>
  <c r="AI137" i="24" s="1"/>
  <c r="AJ137" i="24"/>
  <c r="AC137" i="24"/>
  <c r="AD137" i="24" s="1"/>
  <c r="AH137" i="24"/>
  <c r="AH114" i="24"/>
  <c r="AJ103" i="24"/>
  <c r="AI130" i="24"/>
  <c r="AI102" i="24"/>
  <c r="U102" i="24"/>
  <c r="AJ94" i="24"/>
  <c r="AI94" i="24"/>
  <c r="AC94" i="24"/>
  <c r="AD94" i="24" s="1"/>
  <c r="U94" i="24"/>
  <c r="U95" i="24"/>
  <c r="AC95" i="24"/>
  <c r="AD95" i="24" s="1"/>
  <c r="T111" i="24"/>
  <c r="AG113" i="24"/>
  <c r="T113" i="24"/>
  <c r="T74" i="24"/>
  <c r="AH94" i="24"/>
  <c r="AG110" i="24"/>
  <c r="T110" i="24"/>
  <c r="AI138" i="24"/>
  <c r="U138" i="24"/>
  <c r="T85" i="24"/>
  <c r="T129" i="24"/>
  <c r="AI143" i="24"/>
  <c r="AH143" i="24"/>
  <c r="U143" i="24"/>
  <c r="T80" i="24"/>
  <c r="AG145" i="24"/>
  <c r="T145" i="24"/>
  <c r="U145" i="24" s="1"/>
  <c r="AH146" i="24"/>
  <c r="U106" i="24"/>
  <c r="AC106" i="24"/>
  <c r="AD106" i="24" s="1"/>
  <c r="AG126" i="24"/>
  <c r="T126" i="24"/>
  <c r="T79" i="24"/>
  <c r="AG96" i="24"/>
  <c r="T96" i="24"/>
  <c r="S117" i="24"/>
  <c r="AG117" i="24" s="1"/>
  <c r="AG74" i="24"/>
  <c r="AI106" i="24"/>
  <c r="AH138" i="24"/>
  <c r="AH95" i="24"/>
  <c r="AG97" i="24"/>
  <c r="AG127" i="24"/>
  <c r="AG85" i="24"/>
  <c r="S71" i="24"/>
  <c r="B5" i="62"/>
  <c r="B10" i="25"/>
  <c r="C10" i="25" s="1"/>
  <c r="B7" i="25"/>
  <c r="G71" i="25"/>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49" i="40"/>
  <c r="R49" i="40" s="1"/>
  <c r="S49" i="40" s="1"/>
  <c r="T49" i="40" s="1"/>
  <c r="F53" i="40"/>
  <c r="R53" i="40" s="1"/>
  <c r="S53" i="40" s="1"/>
  <c r="T53" i="40" s="1"/>
  <c r="F57" i="40"/>
  <c r="R57" i="40" s="1"/>
  <c r="S57" i="40" s="1"/>
  <c r="F59" i="40"/>
  <c r="R59" i="40" s="1"/>
  <c r="S59" i="40" s="1"/>
  <c r="T59" i="40" s="1"/>
  <c r="F52" i="40"/>
  <c r="R52" i="40" s="1"/>
  <c r="S52" i="40" s="1"/>
  <c r="F60" i="40"/>
  <c r="R60" i="40" s="1"/>
  <c r="S60" i="40" s="1"/>
  <c r="F50" i="40"/>
  <c r="R50" i="40" s="1"/>
  <c r="S50" i="40" s="1"/>
  <c r="F54" i="40"/>
  <c r="R54" i="40" s="1"/>
  <c r="S54" i="40" s="1"/>
  <c r="F58" i="40"/>
  <c r="R58" i="40" s="1"/>
  <c r="S58" i="40" s="1"/>
  <c r="F55" i="40"/>
  <c r="R55" i="40" s="1"/>
  <c r="S55" i="40" s="1"/>
  <c r="F56" i="40"/>
  <c r="R56" i="40" s="1"/>
  <c r="S56" i="40" s="1"/>
  <c r="F51" i="40"/>
  <c r="R51" i="40" s="1"/>
  <c r="S51" i="40" s="1"/>
  <c r="O24" i="10"/>
  <c r="F46" i="40"/>
  <c r="R46" i="40" s="1"/>
  <c r="F48" i="40"/>
  <c r="R48" i="40" s="1"/>
  <c r="S48" i="40" s="1"/>
  <c r="T48" i="40" s="1"/>
  <c r="S31" i="40"/>
  <c r="T31" i="40" s="1"/>
  <c r="F37" i="40"/>
  <c r="R37" i="40" s="1"/>
  <c r="S29" i="40"/>
  <c r="T29" i="40" s="1"/>
  <c r="F36" i="40"/>
  <c r="R36" i="40" s="1"/>
  <c r="B7" i="11"/>
  <c r="C7" i="11" s="1"/>
  <c r="AG15" i="9"/>
  <c r="AG16" i="9"/>
  <c r="O41" i="10"/>
  <c r="O79" i="10"/>
  <c r="O101" i="10"/>
  <c r="O99" i="10"/>
  <c r="O108" i="10"/>
  <c r="O81" i="10"/>
  <c r="P81" i="11"/>
  <c r="P49" i="11"/>
  <c r="O49" i="10"/>
  <c r="P48" i="11"/>
  <c r="O48" i="10"/>
  <c r="P26" i="11"/>
  <c r="O26" i="10"/>
  <c r="P37" i="11"/>
  <c r="O37" i="10"/>
  <c r="P50" i="11"/>
  <c r="O50" i="10"/>
  <c r="P54" i="11"/>
  <c r="O54" i="10"/>
  <c r="O86" i="10"/>
  <c r="P86" i="11"/>
  <c r="P76" i="11"/>
  <c r="O76" i="10"/>
  <c r="P42" i="11"/>
  <c r="O42" i="10"/>
  <c r="O45" i="10"/>
  <c r="P45" i="11"/>
  <c r="P60" i="11"/>
  <c r="O60" i="10"/>
  <c r="O27" i="10"/>
  <c r="P27" i="11"/>
  <c r="P29" i="11"/>
  <c r="O29" i="10"/>
  <c r="O32" i="10"/>
  <c r="P32" i="11"/>
  <c r="P38" i="11"/>
  <c r="O38" i="10"/>
  <c r="O70" i="10"/>
  <c r="P70" i="11"/>
  <c r="P73" i="11"/>
  <c r="O73" i="10"/>
  <c r="O78" i="10"/>
  <c r="P78" i="11"/>
  <c r="O89" i="10"/>
  <c r="P89" i="11"/>
  <c r="P68" i="11"/>
  <c r="O68" i="10"/>
  <c r="P20" i="11"/>
  <c r="O20" i="10"/>
  <c r="P46" i="11"/>
  <c r="O46" i="10"/>
  <c r="P83" i="11"/>
  <c r="O83" i="10"/>
  <c r="D87" i="11"/>
  <c r="O65" i="10"/>
  <c r="O74" i="10"/>
  <c r="P61" i="11"/>
  <c r="D107" i="11"/>
  <c r="O62" i="10"/>
  <c r="O59" i="10"/>
  <c r="P23" i="11"/>
  <c r="P90" i="11"/>
  <c r="O21" i="10"/>
  <c r="O56" i="10"/>
  <c r="O28" i="10"/>
  <c r="F41" i="40"/>
  <c r="R41" i="40" s="1"/>
  <c r="S41" i="40" s="1"/>
  <c r="T41" i="40" s="1"/>
  <c r="F40" i="40"/>
  <c r="R40" i="40" s="1"/>
  <c r="S40" i="40" s="1"/>
  <c r="T40" i="40" s="1"/>
  <c r="F42" i="40"/>
  <c r="R42" i="40" s="1"/>
  <c r="S42" i="40" s="1"/>
  <c r="T42" i="40" s="1"/>
  <c r="F44" i="40"/>
  <c r="F43" i="40"/>
  <c r="F21" i="40"/>
  <c r="R21" i="40" s="1"/>
  <c r="S21" i="40" s="1"/>
  <c r="F27" i="40"/>
  <c r="R27" i="40" s="1"/>
  <c r="S27" i="40" s="1"/>
  <c r="T27" i="40" s="1"/>
  <c r="F25" i="40"/>
  <c r="R25" i="40" s="1"/>
  <c r="S25" i="40" s="1"/>
  <c r="T25" i="40" s="1"/>
  <c r="F26" i="40"/>
  <c r="R26" i="40" s="1"/>
  <c r="S26" i="40" s="1"/>
  <c r="T26" i="40" s="1"/>
  <c r="I22" i="5"/>
  <c r="O22" i="6" s="1"/>
  <c r="R26" i="5"/>
  <c r="J33" i="6"/>
  <c r="J3" i="5"/>
  <c r="R22" i="5"/>
  <c r="R34" i="5"/>
  <c r="AE14" i="5"/>
  <c r="J30" i="6"/>
  <c r="J29" i="6"/>
  <c r="J27" i="6"/>
  <c r="J26" i="6"/>
  <c r="J21" i="6"/>
  <c r="R30" i="5"/>
  <c r="S30" i="5"/>
  <c r="I21" i="5"/>
  <c r="O21" i="6" s="1"/>
  <c r="P34" i="5"/>
  <c r="I34" i="5" s="1"/>
  <c r="O34" i="6" s="1"/>
  <c r="B10" i="6"/>
  <c r="G20" i="6"/>
  <c r="B7" i="6"/>
  <c r="R20" i="5"/>
  <c r="B10" i="62"/>
  <c r="G31" i="6"/>
  <c r="R31" i="5"/>
  <c r="G27" i="6"/>
  <c r="R27" i="5"/>
  <c r="G23" i="6"/>
  <c r="R23" i="5"/>
  <c r="S34" i="5"/>
  <c r="S26" i="5"/>
  <c r="T26" i="5" s="1"/>
  <c r="U26" i="5" s="1"/>
  <c r="V26" i="5" s="1"/>
  <c r="W26" i="5" s="1"/>
  <c r="X26" i="5" s="1"/>
  <c r="Y26" i="5" s="1"/>
  <c r="Z26" i="5" s="1"/>
  <c r="AA26" i="5" s="1"/>
  <c r="AB26" i="5" s="1"/>
  <c r="P23" i="5"/>
  <c r="S22" i="5"/>
  <c r="J20" i="6"/>
  <c r="J23" i="6"/>
  <c r="J28" i="6"/>
  <c r="R32" i="5"/>
  <c r="R28" i="5"/>
  <c r="R24" i="5"/>
  <c r="R33" i="5"/>
  <c r="R29" i="5"/>
  <c r="R25" i="5"/>
  <c r="R21" i="5"/>
  <c r="I199" i="14"/>
  <c r="P199" i="15" s="1"/>
  <c r="P37" i="14"/>
  <c r="O37" i="14"/>
  <c r="I188" i="14"/>
  <c r="P188" i="15" s="1"/>
  <c r="I92" i="14"/>
  <c r="P92" i="15" s="1"/>
  <c r="I219" i="14"/>
  <c r="P219" i="15" s="1"/>
  <c r="I121" i="14"/>
  <c r="P121" i="15" s="1"/>
  <c r="P62" i="14"/>
  <c r="O62" i="14"/>
  <c r="O73" i="14"/>
  <c r="P73" i="14"/>
  <c r="O115" i="14"/>
  <c r="P145" i="14"/>
  <c r="O145" i="14"/>
  <c r="I145" i="14" s="1"/>
  <c r="P145" i="15" s="1"/>
  <c r="I156" i="14"/>
  <c r="P156" i="15" s="1"/>
  <c r="I180" i="14"/>
  <c r="P180" i="15" s="1"/>
  <c r="O203" i="14"/>
  <c r="I203" i="14" s="1"/>
  <c r="P203" i="15" s="1"/>
  <c r="O211" i="14"/>
  <c r="I239" i="14"/>
  <c r="P239" i="15" s="1"/>
  <c r="O243" i="14"/>
  <c r="O251" i="14"/>
  <c r="I251" i="14" s="1"/>
  <c r="P251" i="15" s="1"/>
  <c r="O259" i="14"/>
  <c r="O76" i="14"/>
  <c r="P76" i="14"/>
  <c r="P57" i="14"/>
  <c r="I57" i="14" s="1"/>
  <c r="P57" i="15" s="1"/>
  <c r="I112" i="14"/>
  <c r="P112" i="15" s="1"/>
  <c r="I101" i="14"/>
  <c r="P101" i="15" s="1"/>
  <c r="P72" i="14"/>
  <c r="I173" i="14"/>
  <c r="P173" i="15" s="1"/>
  <c r="O53" i="14"/>
  <c r="I52" i="14"/>
  <c r="P52" i="15" s="1"/>
  <c r="U14" i="14"/>
  <c r="O137" i="14"/>
  <c r="I137" i="14" s="1"/>
  <c r="P137" i="15" s="1"/>
  <c r="I23" i="14"/>
  <c r="P23" i="15" s="1"/>
  <c r="O227" i="14"/>
  <c r="I227" i="14" s="1"/>
  <c r="P227" i="15" s="1"/>
  <c r="I237" i="14"/>
  <c r="P237" i="15" s="1"/>
  <c r="P223" i="14"/>
  <c r="I223" i="14" s="1"/>
  <c r="P223" i="15" s="1"/>
  <c r="I196" i="14"/>
  <c r="P196" i="15" s="1"/>
  <c r="O80" i="14"/>
  <c r="I80" i="14" s="1"/>
  <c r="P80" i="15" s="1"/>
  <c r="O172" i="14"/>
  <c r="I172" i="14" s="1"/>
  <c r="P172" i="15" s="1"/>
  <c r="I108" i="14"/>
  <c r="P108" i="15" s="1"/>
  <c r="P259" i="14"/>
  <c r="P141" i="14"/>
  <c r="I141" i="14" s="1"/>
  <c r="P141" i="15" s="1"/>
  <c r="I131" i="14"/>
  <c r="P131" i="15" s="1"/>
  <c r="I165" i="14"/>
  <c r="P165"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24" i="14"/>
  <c r="P24" i="15" s="1"/>
  <c r="I212" i="14"/>
  <c r="P212" i="15" s="1"/>
  <c r="I194" i="14"/>
  <c r="P194" i="15" s="1"/>
  <c r="P205" i="14"/>
  <c r="I205" i="14" s="1"/>
  <c r="P205" i="15" s="1"/>
  <c r="P113" i="14"/>
  <c r="I113" i="14" s="1"/>
  <c r="P113" i="15" s="1"/>
  <c r="I118" i="14"/>
  <c r="P118" i="15" s="1"/>
  <c r="O106" i="14"/>
  <c r="O162" i="14"/>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I40" i="14"/>
  <c r="P40" i="15" s="1"/>
  <c r="O71" i="14"/>
  <c r="I71" i="14" s="1"/>
  <c r="P71" i="15" s="1"/>
  <c r="I83" i="14"/>
  <c r="P83" i="15" s="1"/>
  <c r="I106" i="14"/>
  <c r="P106" i="15" s="1"/>
  <c r="I117" i="14"/>
  <c r="P117" i="15" s="1"/>
  <c r="O135" i="14"/>
  <c r="O139" i="14"/>
  <c r="I139" i="14" s="1"/>
  <c r="P139" i="15" s="1"/>
  <c r="O143" i="14"/>
  <c r="I143" i="14" s="1"/>
  <c r="P143" i="15" s="1"/>
  <c r="I162" i="14"/>
  <c r="P162" i="15" s="1"/>
  <c r="I174" i="14"/>
  <c r="P174" i="15" s="1"/>
  <c r="I186" i="14"/>
  <c r="P186" i="15" s="1"/>
  <c r="I209" i="14"/>
  <c r="P209" i="15" s="1"/>
  <c r="I233" i="14"/>
  <c r="P233" i="15" s="1"/>
  <c r="I241" i="14"/>
  <c r="P241" i="15" s="1"/>
  <c r="I245" i="14"/>
  <c r="P245" i="15" s="1"/>
  <c r="I261" i="14"/>
  <c r="P261" i="15" s="1"/>
  <c r="I88" i="14"/>
  <c r="P88" i="15" s="1"/>
  <c r="I110" i="14"/>
  <c r="P110" i="15" s="1"/>
  <c r="I136" i="14"/>
  <c r="P136" i="15" s="1"/>
  <c r="I144" i="14"/>
  <c r="P144" i="15" s="1"/>
  <c r="O179" i="14"/>
  <c r="I179" i="14" s="1"/>
  <c r="P179" i="15" s="1"/>
  <c r="I257" i="14"/>
  <c r="P257" i="15" s="1"/>
  <c r="I53" i="14"/>
  <c r="P53" i="15" s="1"/>
  <c r="O48" i="14"/>
  <c r="I213" i="14"/>
  <c r="P213" i="15" s="1"/>
  <c r="I85" i="14"/>
  <c r="P85" i="15" s="1"/>
  <c r="I25" i="14"/>
  <c r="P25" i="15" s="1"/>
  <c r="O20" i="14"/>
  <c r="I20" i="14" s="1"/>
  <c r="P20" i="15" s="1"/>
  <c r="I72" i="14"/>
  <c r="P72" i="15" s="1"/>
  <c r="O36" i="14"/>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I243" i="14"/>
  <c r="P243" i="15" s="1"/>
  <c r="I187" i="14"/>
  <c r="P187" i="15" s="1"/>
  <c r="I65" i="14"/>
  <c r="P65" i="15" s="1"/>
  <c r="I41" i="14"/>
  <c r="P41"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O249" i="14"/>
  <c r="I249" i="14" s="1"/>
  <c r="P249" i="15" s="1"/>
  <c r="O147" i="14"/>
  <c r="I147" i="14" s="1"/>
  <c r="P147" i="15" s="1"/>
  <c r="O99" i="14"/>
  <c r="I130" i="14"/>
  <c r="P130" i="15" s="1"/>
  <c r="I77" i="14"/>
  <c r="P77" i="15" s="1"/>
  <c r="F24" i="40"/>
  <c r="R24" i="40" s="1"/>
  <c r="S24" i="40" s="1"/>
  <c r="T24" i="40" s="1"/>
  <c r="AC206" i="14"/>
  <c r="AD206" i="14" s="1"/>
  <c r="F23" i="40"/>
  <c r="R23" i="40" s="1"/>
  <c r="S23" i="40" s="1"/>
  <c r="T23" i="40" s="1"/>
  <c r="AC125" i="14"/>
  <c r="AD125" i="14" s="1"/>
  <c r="I48" i="14"/>
  <c r="P48" i="15"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I68" i="14"/>
  <c r="P68" i="15" s="1"/>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I247" i="14"/>
  <c r="P247"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I224" i="14"/>
  <c r="P224"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35" i="14"/>
  <c r="P35" i="15" s="1"/>
  <c r="I99" i="14"/>
  <c r="P99" i="15" s="1"/>
  <c r="I36" i="14"/>
  <c r="P36" i="15" s="1"/>
  <c r="I96" i="14"/>
  <c r="P96" i="15" s="1"/>
  <c r="I100" i="14"/>
  <c r="P100" i="15" s="1"/>
  <c r="I33" i="14"/>
  <c r="P33" i="15" s="1"/>
  <c r="I56" i="14"/>
  <c r="P56" i="15" s="1"/>
  <c r="I63" i="14"/>
  <c r="P63" i="15" s="1"/>
  <c r="O15" i="62"/>
  <c r="T46" i="40"/>
  <c r="S37" i="40"/>
  <c r="T37" i="40" s="1"/>
  <c r="F33" i="40"/>
  <c r="R33" i="40" s="1"/>
  <c r="S30" i="40"/>
  <c r="T30" i="40" s="1"/>
  <c r="S36" i="40"/>
  <c r="T36" i="40" s="1"/>
  <c r="F38" i="40"/>
  <c r="R38" i="40" s="1"/>
  <c r="H56" i="48"/>
  <c r="H54" i="48"/>
  <c r="H22" i="48"/>
  <c r="H34" i="48"/>
  <c r="H65" i="48"/>
  <c r="H28" i="48"/>
  <c r="D20" i="48"/>
  <c r="H76" i="48"/>
  <c r="H32" i="48"/>
  <c r="T14" i="9"/>
  <c r="AF14" i="9"/>
  <c r="AG18" i="9"/>
  <c r="F167" i="48"/>
  <c r="O167" i="48" s="1"/>
  <c r="F165" i="48"/>
  <c r="O165" i="48" s="1"/>
  <c r="F163" i="48"/>
  <c r="O163" i="48" s="1"/>
  <c r="F161" i="48"/>
  <c r="O161" i="48" s="1"/>
  <c r="F159" i="48"/>
  <c r="O159" i="48" s="1"/>
  <c r="F157" i="48"/>
  <c r="O157" i="48" s="1"/>
  <c r="F155" i="48"/>
  <c r="O155" i="48" s="1"/>
  <c r="F153" i="48"/>
  <c r="O153" i="48" s="1"/>
  <c r="F136" i="48"/>
  <c r="O136" i="48" s="1"/>
  <c r="F134" i="48"/>
  <c r="O134" i="48" s="1"/>
  <c r="F132" i="48"/>
  <c r="O132" i="48" s="1"/>
  <c r="F130" i="48"/>
  <c r="O130" i="48" s="1"/>
  <c r="F128" i="48"/>
  <c r="O128" i="48" s="1"/>
  <c r="F126" i="48"/>
  <c r="O126" i="48" s="1"/>
  <c r="F124" i="48"/>
  <c r="O124" i="48" s="1"/>
  <c r="F122" i="48"/>
  <c r="O122" i="48" s="1"/>
  <c r="F103" i="48"/>
  <c r="O103" i="48" s="1"/>
  <c r="F101" i="48"/>
  <c r="O101" i="48" s="1"/>
  <c r="F99" i="48"/>
  <c r="O99" i="48" s="1"/>
  <c r="F97" i="48"/>
  <c r="O97" i="48" s="1"/>
  <c r="F95" i="48"/>
  <c r="O95" i="48" s="1"/>
  <c r="F93" i="48"/>
  <c r="O93" i="48" s="1"/>
  <c r="F91" i="48"/>
  <c r="O91" i="48" s="1"/>
  <c r="F89" i="48"/>
  <c r="O89" i="48" s="1"/>
  <c r="F72" i="48"/>
  <c r="O72" i="48" s="1"/>
  <c r="F70" i="48"/>
  <c r="O70" i="48" s="1"/>
  <c r="F68" i="48"/>
  <c r="O68" i="48" s="1"/>
  <c r="F66" i="48"/>
  <c r="O66" i="48" s="1"/>
  <c r="F64" i="48"/>
  <c r="O64" i="48" s="1"/>
  <c r="F62" i="48"/>
  <c r="O62" i="48" s="1"/>
  <c r="F60" i="48"/>
  <c r="O60" i="48" s="1"/>
  <c r="F58" i="48"/>
  <c r="O58" i="48" s="1"/>
  <c r="F39" i="48"/>
  <c r="O39" i="48" s="1"/>
  <c r="F37" i="48"/>
  <c r="O37" i="48" s="1"/>
  <c r="F35" i="48"/>
  <c r="O35" i="48" s="1"/>
  <c r="F33" i="48"/>
  <c r="O33" i="48" s="1"/>
  <c r="F31" i="48"/>
  <c r="O31" i="48" s="1"/>
  <c r="F29" i="48"/>
  <c r="O29" i="48" s="1"/>
  <c r="F27" i="48"/>
  <c r="O27" i="48" s="1"/>
  <c r="F25" i="48"/>
  <c r="O25" i="48" s="1"/>
  <c r="F23" i="48"/>
  <c r="O23" i="48" s="1"/>
  <c r="F21" i="48"/>
  <c r="O21" i="48" s="1"/>
  <c r="F183" i="48"/>
  <c r="O183" i="48" s="1"/>
  <c r="F181" i="48"/>
  <c r="O181" i="48" s="1"/>
  <c r="F179" i="48"/>
  <c r="O179" i="48" s="1"/>
  <c r="F177" i="48"/>
  <c r="O177" i="48" s="1"/>
  <c r="F175" i="48"/>
  <c r="O175" i="48" s="1"/>
  <c r="F173" i="48"/>
  <c r="O173" i="48" s="1"/>
  <c r="F171" i="48"/>
  <c r="O171" i="48" s="1"/>
  <c r="F169" i="48"/>
  <c r="O169" i="48" s="1"/>
  <c r="F152" i="48"/>
  <c r="O152" i="48" s="1"/>
  <c r="F150" i="48"/>
  <c r="O150" i="48" s="1"/>
  <c r="F148" i="48"/>
  <c r="O148" i="48" s="1"/>
  <c r="F146" i="48"/>
  <c r="O146" i="48" s="1"/>
  <c r="F144" i="48"/>
  <c r="O144" i="48" s="1"/>
  <c r="F142" i="48"/>
  <c r="O142" i="48" s="1"/>
  <c r="F140" i="48"/>
  <c r="O140" i="48" s="1"/>
  <c r="F138" i="48"/>
  <c r="O138" i="48" s="1"/>
  <c r="F119" i="48"/>
  <c r="O119" i="48" s="1"/>
  <c r="F117" i="48"/>
  <c r="O117" i="48" s="1"/>
  <c r="F115" i="48"/>
  <c r="O115" i="48" s="1"/>
  <c r="F113" i="48"/>
  <c r="O113" i="48" s="1"/>
  <c r="F111" i="48"/>
  <c r="O111" i="48" s="1"/>
  <c r="F109" i="48"/>
  <c r="O109" i="48" s="1"/>
  <c r="F107" i="48"/>
  <c r="O107" i="48" s="1"/>
  <c r="F105" i="48"/>
  <c r="O105" i="48" s="1"/>
  <c r="F88" i="48"/>
  <c r="O88" i="48" s="1"/>
  <c r="F86" i="48"/>
  <c r="O86" i="48" s="1"/>
  <c r="F84" i="48"/>
  <c r="O84" i="48" s="1"/>
  <c r="F82" i="48"/>
  <c r="O82" i="48" s="1"/>
  <c r="F80" i="48"/>
  <c r="O80" i="48" s="1"/>
  <c r="F78" i="48"/>
  <c r="O78" i="48" s="1"/>
  <c r="F76" i="48"/>
  <c r="O76" i="48" s="1"/>
  <c r="F74" i="48"/>
  <c r="O74" i="48" s="1"/>
  <c r="F55" i="48"/>
  <c r="O55" i="48" s="1"/>
  <c r="F53" i="48"/>
  <c r="O53" i="48" s="1"/>
  <c r="F51" i="48"/>
  <c r="O51" i="48" s="1"/>
  <c r="F49" i="48"/>
  <c r="O49" i="48" s="1"/>
  <c r="F47" i="48"/>
  <c r="O47" i="48" s="1"/>
  <c r="F45" i="48"/>
  <c r="O45" i="48" s="1"/>
  <c r="F43" i="48"/>
  <c r="O43" i="48" s="1"/>
  <c r="F41" i="48"/>
  <c r="O41" i="48" s="1"/>
  <c r="F20" i="48"/>
  <c r="O20" i="48" s="1"/>
  <c r="F185" i="48"/>
  <c r="O185" i="48" s="1"/>
  <c r="F168" i="48"/>
  <c r="O168" i="48" s="1"/>
  <c r="F166" i="48"/>
  <c r="O166" i="48" s="1"/>
  <c r="F164" i="48"/>
  <c r="O164" i="48" s="1"/>
  <c r="F162" i="48"/>
  <c r="O162" i="48" s="1"/>
  <c r="F160" i="48"/>
  <c r="O160" i="48" s="1"/>
  <c r="F158" i="48"/>
  <c r="O158" i="48" s="1"/>
  <c r="F156" i="48"/>
  <c r="O156" i="48" s="1"/>
  <c r="F154" i="48"/>
  <c r="O154" i="48" s="1"/>
  <c r="F135" i="48"/>
  <c r="O135" i="48" s="1"/>
  <c r="F133" i="48"/>
  <c r="O133" i="48" s="1"/>
  <c r="F131" i="48"/>
  <c r="O131" i="48" s="1"/>
  <c r="F129" i="48"/>
  <c r="O129" i="48" s="1"/>
  <c r="F127" i="48"/>
  <c r="O127" i="48" s="1"/>
  <c r="F125" i="48"/>
  <c r="O125" i="48" s="1"/>
  <c r="F123" i="48"/>
  <c r="O123" i="48" s="1"/>
  <c r="F121" i="48"/>
  <c r="O121" i="48" s="1"/>
  <c r="F104" i="48"/>
  <c r="O104" i="48" s="1"/>
  <c r="F102" i="48"/>
  <c r="O102" i="48" s="1"/>
  <c r="F100" i="48"/>
  <c r="O100" i="48" s="1"/>
  <c r="F98" i="48"/>
  <c r="O98" i="48" s="1"/>
  <c r="F96" i="48"/>
  <c r="O96" i="48" s="1"/>
  <c r="F94" i="48"/>
  <c r="O94" i="48" s="1"/>
  <c r="F92" i="48"/>
  <c r="O92" i="48" s="1"/>
  <c r="F90" i="48"/>
  <c r="O90" i="48" s="1"/>
  <c r="F71" i="48"/>
  <c r="O71" i="48" s="1"/>
  <c r="F69" i="48"/>
  <c r="O69" i="48" s="1"/>
  <c r="F67" i="48"/>
  <c r="O67" i="48" s="1"/>
  <c r="F65" i="48"/>
  <c r="O65" i="48" s="1"/>
  <c r="F63" i="48"/>
  <c r="O63" i="48" s="1"/>
  <c r="F61" i="48"/>
  <c r="O61" i="48" s="1"/>
  <c r="F59" i="48"/>
  <c r="O59" i="48" s="1"/>
  <c r="F57" i="48"/>
  <c r="O57" i="48" s="1"/>
  <c r="F40" i="48"/>
  <c r="O40" i="48" s="1"/>
  <c r="F38" i="48"/>
  <c r="O38" i="48" s="1"/>
  <c r="F36" i="48"/>
  <c r="O36" i="48" s="1"/>
  <c r="F34" i="48"/>
  <c r="O34" i="48" s="1"/>
  <c r="F32" i="48"/>
  <c r="O32" i="48" s="1"/>
  <c r="F30" i="48"/>
  <c r="O30" i="48" s="1"/>
  <c r="F28" i="48"/>
  <c r="O28" i="48" s="1"/>
  <c r="F26" i="48"/>
  <c r="O26" i="48" s="1"/>
  <c r="F24" i="48"/>
  <c r="O24" i="48" s="1"/>
  <c r="F22" i="48"/>
  <c r="O22" i="48" s="1"/>
  <c r="F184" i="48"/>
  <c r="O184" i="48" s="1"/>
  <c r="F182" i="48"/>
  <c r="O182" i="48" s="1"/>
  <c r="F180" i="48"/>
  <c r="O180" i="48" s="1"/>
  <c r="F178" i="48"/>
  <c r="O178" i="48" s="1"/>
  <c r="F176" i="48"/>
  <c r="O176" i="48" s="1"/>
  <c r="F174" i="48"/>
  <c r="O174" i="48" s="1"/>
  <c r="F172" i="48"/>
  <c r="O172" i="48" s="1"/>
  <c r="F170" i="48"/>
  <c r="O170" i="48" s="1"/>
  <c r="F151" i="48"/>
  <c r="O151" i="48" s="1"/>
  <c r="F149" i="48"/>
  <c r="O149" i="48" s="1"/>
  <c r="F147" i="48"/>
  <c r="O147" i="48" s="1"/>
  <c r="F145" i="48"/>
  <c r="O145" i="48" s="1"/>
  <c r="F143" i="48"/>
  <c r="O143" i="48" s="1"/>
  <c r="F141" i="48"/>
  <c r="O141" i="48" s="1"/>
  <c r="F139" i="48"/>
  <c r="O139" i="48" s="1"/>
  <c r="F137" i="48"/>
  <c r="O137" i="48" s="1"/>
  <c r="F120" i="48"/>
  <c r="O120" i="48" s="1"/>
  <c r="F118" i="48"/>
  <c r="O118" i="48" s="1"/>
  <c r="F116" i="48"/>
  <c r="O116" i="48" s="1"/>
  <c r="F114" i="48"/>
  <c r="O114" i="48" s="1"/>
  <c r="F112" i="48"/>
  <c r="O112" i="48" s="1"/>
  <c r="F110" i="48"/>
  <c r="O110" i="48" s="1"/>
  <c r="F108" i="48"/>
  <c r="O108" i="48" s="1"/>
  <c r="F106" i="48"/>
  <c r="O106" i="48" s="1"/>
  <c r="F87" i="48"/>
  <c r="O87" i="48" s="1"/>
  <c r="F85" i="48"/>
  <c r="O85" i="48" s="1"/>
  <c r="F83" i="48"/>
  <c r="O83" i="48" s="1"/>
  <c r="F81" i="48"/>
  <c r="O81" i="48" s="1"/>
  <c r="F79" i="48"/>
  <c r="O79" i="48" s="1"/>
  <c r="F77" i="48"/>
  <c r="O77" i="48" s="1"/>
  <c r="F75" i="48"/>
  <c r="O75" i="48" s="1"/>
  <c r="F73" i="48"/>
  <c r="O73" i="48" s="1"/>
  <c r="F56" i="48"/>
  <c r="O56" i="48" s="1"/>
  <c r="F54" i="48"/>
  <c r="O54" i="48" s="1"/>
  <c r="F52" i="48"/>
  <c r="O52" i="48" s="1"/>
  <c r="F50" i="48"/>
  <c r="O50" i="48" s="1"/>
  <c r="F48" i="48"/>
  <c r="O48" i="48" s="1"/>
  <c r="F46" i="48"/>
  <c r="O46" i="48" s="1"/>
  <c r="F44" i="48"/>
  <c r="O44" i="48" s="1"/>
  <c r="P35" i="11"/>
  <c r="O35" i="10"/>
  <c r="P80" i="11"/>
  <c r="O80" i="10"/>
  <c r="P72" i="11"/>
  <c r="O72" i="10"/>
  <c r="P64" i="11"/>
  <c r="O64" i="10"/>
  <c r="P52" i="11"/>
  <c r="O52" i="10"/>
  <c r="P34" i="11"/>
  <c r="O34" i="10"/>
  <c r="P30" i="11"/>
  <c r="O30" i="10"/>
  <c r="P33" i="11"/>
  <c r="O33" i="10"/>
  <c r="P67" i="11"/>
  <c r="O67" i="10"/>
  <c r="P57" i="11"/>
  <c r="O57" i="10"/>
  <c r="P25" i="11"/>
  <c r="O25" i="10"/>
  <c r="P40" i="11"/>
  <c r="O40" i="10"/>
  <c r="P36" i="11"/>
  <c r="O36" i="10"/>
  <c r="P53" i="11"/>
  <c r="O53" i="10"/>
  <c r="P58" i="11"/>
  <c r="O58" i="10"/>
  <c r="P51" i="11"/>
  <c r="O51" i="10"/>
  <c r="P75" i="11"/>
  <c r="O30" i="11"/>
  <c r="I3" i="9"/>
  <c r="P55" i="11"/>
  <c r="X14" i="9"/>
  <c r="P84" i="11"/>
  <c r="O84" i="10"/>
  <c r="P85" i="11"/>
  <c r="O85" i="10"/>
  <c r="P88" i="11"/>
  <c r="O88" i="10"/>
  <c r="N12" i="62"/>
  <c r="D82" i="11"/>
  <c r="B7" i="10"/>
  <c r="C7" i="10" s="1"/>
  <c r="P95" i="11"/>
  <c r="O95" i="10"/>
  <c r="P97" i="11"/>
  <c r="O97" i="10"/>
  <c r="J20" i="10"/>
  <c r="T61" i="40"/>
  <c r="P82" i="11"/>
  <c r="O82" i="10"/>
  <c r="O87" i="10"/>
  <c r="O105" i="10"/>
  <c r="P105" i="11"/>
  <c r="B10" i="11"/>
  <c r="C10" i="11" s="1"/>
  <c r="D91" i="11"/>
  <c r="O103" i="10"/>
  <c r="D108" i="11"/>
  <c r="B10" i="10"/>
  <c r="C10" i="10" s="1"/>
  <c r="O94" i="10"/>
  <c r="F20" i="11"/>
  <c r="O20" i="11" s="1"/>
  <c r="F193" i="11"/>
  <c r="O193" i="11" s="1"/>
  <c r="F161" i="11"/>
  <c r="O161" i="11" s="1"/>
  <c r="F129" i="11"/>
  <c r="O129" i="11" s="1"/>
  <c r="F86" i="11"/>
  <c r="O86" i="11" s="1"/>
  <c r="F217" i="11"/>
  <c r="O217" i="11" s="1"/>
  <c r="F185" i="11"/>
  <c r="O185" i="11" s="1"/>
  <c r="F153" i="11"/>
  <c r="O153" i="11" s="1"/>
  <c r="F121" i="11"/>
  <c r="O121" i="11" s="1"/>
  <c r="F70" i="11"/>
  <c r="O70" i="11" s="1"/>
  <c r="F209" i="11"/>
  <c r="O209" i="11" s="1"/>
  <c r="F177" i="11"/>
  <c r="O177" i="11" s="1"/>
  <c r="F145" i="11"/>
  <c r="O145" i="11" s="1"/>
  <c r="F113" i="11"/>
  <c r="O113" i="11" s="1"/>
  <c r="F54" i="11"/>
  <c r="O54" i="11" s="1"/>
  <c r="F201" i="11"/>
  <c r="O201" i="11" s="1"/>
  <c r="F169" i="11"/>
  <c r="O169" i="11" s="1"/>
  <c r="F137" i="11"/>
  <c r="O137" i="11" s="1"/>
  <c r="F105" i="11"/>
  <c r="O105" i="11" s="1"/>
  <c r="F38" i="11"/>
  <c r="O38" i="11" s="1"/>
  <c r="F235" i="11"/>
  <c r="O235" i="11" s="1"/>
  <c r="F231" i="11"/>
  <c r="O231" i="11" s="1"/>
  <c r="F227" i="11"/>
  <c r="O227" i="11" s="1"/>
  <c r="F222" i="11"/>
  <c r="O222" i="11" s="1"/>
  <c r="F95" i="11"/>
  <c r="O95" i="11" s="1"/>
  <c r="F85" i="11"/>
  <c r="O85" i="11" s="1"/>
  <c r="F69" i="11"/>
  <c r="O69" i="11" s="1"/>
  <c r="F53" i="11"/>
  <c r="O53" i="11" s="1"/>
  <c r="F37" i="11"/>
  <c r="O37" i="11" s="1"/>
  <c r="F225" i="11"/>
  <c r="O225" i="11" s="1"/>
  <c r="F220" i="11"/>
  <c r="O220" i="11" s="1"/>
  <c r="F213" i="11"/>
  <c r="O213" i="11" s="1"/>
  <c r="F205" i="11"/>
  <c r="O205" i="11" s="1"/>
  <c r="F197" i="11"/>
  <c r="O197" i="11" s="1"/>
  <c r="F189" i="11"/>
  <c r="O189" i="11" s="1"/>
  <c r="F181" i="11"/>
  <c r="O181" i="11" s="1"/>
  <c r="F173" i="11"/>
  <c r="O173" i="11" s="1"/>
  <c r="F165" i="11"/>
  <c r="O165" i="11" s="1"/>
  <c r="F157" i="11"/>
  <c r="O157" i="11" s="1"/>
  <c r="F149" i="11"/>
  <c r="O149" i="11" s="1"/>
  <c r="F141" i="11"/>
  <c r="O141" i="11" s="1"/>
  <c r="F133" i="11"/>
  <c r="O133" i="11" s="1"/>
  <c r="F125" i="11"/>
  <c r="O125" i="11" s="1"/>
  <c r="F117" i="11"/>
  <c r="O117" i="11" s="1"/>
  <c r="F109" i="11"/>
  <c r="O109" i="11" s="1"/>
  <c r="F100" i="11"/>
  <c r="O100" i="11" s="1"/>
  <c r="F78" i="11"/>
  <c r="O78" i="11" s="1"/>
  <c r="F62" i="11"/>
  <c r="O62" i="11" s="1"/>
  <c r="F46" i="11"/>
  <c r="O46" i="11" s="1"/>
  <c r="O31" i="11"/>
  <c r="F35" i="11"/>
  <c r="O35" i="11" s="1"/>
  <c r="F39" i="11"/>
  <c r="O39" i="11" s="1"/>
  <c r="F43" i="11"/>
  <c r="O43" i="11" s="1"/>
  <c r="F47" i="11"/>
  <c r="O47" i="11" s="1"/>
  <c r="F51" i="11"/>
  <c r="O51" i="11" s="1"/>
  <c r="F55" i="11"/>
  <c r="O55" i="11" s="1"/>
  <c r="F59" i="11"/>
  <c r="O59" i="11" s="1"/>
  <c r="F63" i="11"/>
  <c r="O63" i="11" s="1"/>
  <c r="F67" i="11"/>
  <c r="O67" i="11" s="1"/>
  <c r="F71" i="11"/>
  <c r="O71" i="11" s="1"/>
  <c r="F75" i="11"/>
  <c r="O75" i="11" s="1"/>
  <c r="F79" i="11"/>
  <c r="O79" i="11" s="1"/>
  <c r="F83" i="11"/>
  <c r="O83" i="11" s="1"/>
  <c r="F87" i="11"/>
  <c r="O87" i="11" s="1"/>
  <c r="F90" i="11"/>
  <c r="O90" i="11" s="1"/>
  <c r="F92" i="11"/>
  <c r="O92" i="11" s="1"/>
  <c r="F94" i="11"/>
  <c r="O94" i="11" s="1"/>
  <c r="F96" i="11"/>
  <c r="O96" i="11" s="1"/>
  <c r="F103" i="11"/>
  <c r="O103" i="11" s="1"/>
  <c r="F32" i="11"/>
  <c r="O32" i="11" s="1"/>
  <c r="F36" i="11"/>
  <c r="O36" i="11" s="1"/>
  <c r="F40" i="11"/>
  <c r="O40" i="11" s="1"/>
  <c r="F44" i="11"/>
  <c r="O44" i="11" s="1"/>
  <c r="F48" i="11"/>
  <c r="O48" i="11" s="1"/>
  <c r="F52" i="11"/>
  <c r="O52" i="11" s="1"/>
  <c r="F56" i="11"/>
  <c r="O56" i="11" s="1"/>
  <c r="F60" i="11"/>
  <c r="O60" i="11" s="1"/>
  <c r="F64" i="11"/>
  <c r="O64" i="11" s="1"/>
  <c r="F68" i="11"/>
  <c r="O68" i="11" s="1"/>
  <c r="F72" i="11"/>
  <c r="O72" i="11" s="1"/>
  <c r="F76" i="11"/>
  <c r="O76" i="11" s="1"/>
  <c r="F80" i="11"/>
  <c r="O80" i="11" s="1"/>
  <c r="F84" i="11"/>
  <c r="O84" i="11" s="1"/>
  <c r="F88" i="11"/>
  <c r="O88" i="11" s="1"/>
  <c r="F99" i="11"/>
  <c r="O99" i="11" s="1"/>
  <c r="F101" i="11"/>
  <c r="O101" i="11" s="1"/>
  <c r="F104" i="11"/>
  <c r="O104" i="11" s="1"/>
  <c r="F106" i="11"/>
  <c r="O106" i="11" s="1"/>
  <c r="F108" i="11"/>
  <c r="O108" i="11" s="1"/>
  <c r="F110" i="11"/>
  <c r="O110" i="11" s="1"/>
  <c r="F112" i="11"/>
  <c r="O112" i="11" s="1"/>
  <c r="F114" i="11"/>
  <c r="O114" i="11" s="1"/>
  <c r="F116" i="11"/>
  <c r="O116" i="11" s="1"/>
  <c r="F118" i="11"/>
  <c r="O118" i="11" s="1"/>
  <c r="F120" i="11"/>
  <c r="O120" i="11" s="1"/>
  <c r="F122" i="11"/>
  <c r="O122" i="11" s="1"/>
  <c r="F124" i="11"/>
  <c r="O124" i="11" s="1"/>
  <c r="F126" i="11"/>
  <c r="O126" i="11" s="1"/>
  <c r="F128" i="11"/>
  <c r="O128" i="11" s="1"/>
  <c r="F130" i="11"/>
  <c r="O130" i="11" s="1"/>
  <c r="F132" i="11"/>
  <c r="O132" i="11" s="1"/>
  <c r="F134" i="11"/>
  <c r="O134" i="11" s="1"/>
  <c r="F136" i="11"/>
  <c r="O136" i="11" s="1"/>
  <c r="F138" i="11"/>
  <c r="O138" i="11" s="1"/>
  <c r="F140" i="11"/>
  <c r="O140" i="11" s="1"/>
  <c r="F142" i="11"/>
  <c r="O142" i="11" s="1"/>
  <c r="F144" i="11"/>
  <c r="O144" i="11" s="1"/>
  <c r="F146" i="11"/>
  <c r="O146" i="11" s="1"/>
  <c r="F148" i="11"/>
  <c r="O148" i="11" s="1"/>
  <c r="F150" i="11"/>
  <c r="O150" i="11" s="1"/>
  <c r="F152" i="11"/>
  <c r="O152" i="11" s="1"/>
  <c r="F154" i="11"/>
  <c r="O154" i="11" s="1"/>
  <c r="F156" i="11"/>
  <c r="O156" i="11" s="1"/>
  <c r="F158" i="11"/>
  <c r="O158" i="11" s="1"/>
  <c r="F160" i="11"/>
  <c r="O160" i="11" s="1"/>
  <c r="F162" i="11"/>
  <c r="O162" i="11" s="1"/>
  <c r="F164" i="11"/>
  <c r="O164" i="11" s="1"/>
  <c r="F166" i="11"/>
  <c r="O166" i="11" s="1"/>
  <c r="F168" i="11"/>
  <c r="O168" i="11" s="1"/>
  <c r="F170" i="11"/>
  <c r="O170" i="11" s="1"/>
  <c r="F172" i="11"/>
  <c r="O172" i="11" s="1"/>
  <c r="F174" i="11"/>
  <c r="O174" i="11" s="1"/>
  <c r="F176" i="11"/>
  <c r="O176" i="11" s="1"/>
  <c r="F178" i="11"/>
  <c r="O178" i="11" s="1"/>
  <c r="F180" i="11"/>
  <c r="O180" i="11" s="1"/>
  <c r="F182" i="11"/>
  <c r="O182" i="11" s="1"/>
  <c r="F184" i="11"/>
  <c r="O184" i="11" s="1"/>
  <c r="F186" i="11"/>
  <c r="O186" i="11" s="1"/>
  <c r="F188" i="11"/>
  <c r="O188" i="11" s="1"/>
  <c r="F190" i="11"/>
  <c r="O190" i="11" s="1"/>
  <c r="F192" i="11"/>
  <c r="O192" i="11" s="1"/>
  <c r="F194" i="11"/>
  <c r="O194" i="11" s="1"/>
  <c r="F196" i="11"/>
  <c r="O196" i="11" s="1"/>
  <c r="F198" i="11"/>
  <c r="O198" i="11" s="1"/>
  <c r="F200" i="11"/>
  <c r="O200" i="11" s="1"/>
  <c r="F202" i="11"/>
  <c r="O202" i="11" s="1"/>
  <c r="F204" i="11"/>
  <c r="O204" i="11" s="1"/>
  <c r="F206" i="11"/>
  <c r="O206" i="11" s="1"/>
  <c r="F208" i="11"/>
  <c r="O208" i="11" s="1"/>
  <c r="F210" i="11"/>
  <c r="O210" i="11" s="1"/>
  <c r="F212" i="11"/>
  <c r="O212" i="11" s="1"/>
  <c r="F214" i="11"/>
  <c r="O214" i="11" s="1"/>
  <c r="F216" i="11"/>
  <c r="O216" i="11" s="1"/>
  <c r="F33" i="11"/>
  <c r="O33" i="11" s="1"/>
  <c r="F41" i="11"/>
  <c r="O41" i="11" s="1"/>
  <c r="F49" i="11"/>
  <c r="O49" i="11" s="1"/>
  <c r="F57" i="11"/>
  <c r="O57" i="11" s="1"/>
  <c r="F65" i="11"/>
  <c r="O65" i="11" s="1"/>
  <c r="F73" i="11"/>
  <c r="O73" i="11" s="1"/>
  <c r="F81" i="11"/>
  <c r="O81" i="11" s="1"/>
  <c r="F89" i="11"/>
  <c r="O89" i="11" s="1"/>
  <c r="F93" i="11"/>
  <c r="O93" i="11" s="1"/>
  <c r="F97" i="11"/>
  <c r="O97" i="11" s="1"/>
  <c r="F218" i="11"/>
  <c r="O218" i="11" s="1"/>
  <c r="F223" i="11"/>
  <c r="O223" i="11" s="1"/>
  <c r="F226" i="11"/>
  <c r="O226" i="11" s="1"/>
  <c r="F228" i="11"/>
  <c r="O228" i="11" s="1"/>
  <c r="F230" i="11"/>
  <c r="O230" i="11" s="1"/>
  <c r="F232" i="11"/>
  <c r="O232" i="11" s="1"/>
  <c r="F234" i="11"/>
  <c r="O234" i="11" s="1"/>
  <c r="F236" i="11"/>
  <c r="O236" i="11" s="1"/>
  <c r="F238" i="11"/>
  <c r="O238" i="11" s="1"/>
  <c r="F34" i="11"/>
  <c r="O34" i="11" s="1"/>
  <c r="F42" i="11"/>
  <c r="O42" i="11" s="1"/>
  <c r="F50" i="11"/>
  <c r="O50" i="11" s="1"/>
  <c r="F58" i="11"/>
  <c r="O58" i="11" s="1"/>
  <c r="F66" i="11"/>
  <c r="O66" i="11" s="1"/>
  <c r="F74" i="11"/>
  <c r="O74" i="11" s="1"/>
  <c r="F82" i="11"/>
  <c r="O82" i="11" s="1"/>
  <c r="F98" i="11"/>
  <c r="O98" i="11" s="1"/>
  <c r="F102" i="11"/>
  <c r="O102"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21" i="11"/>
  <c r="O221" i="11" s="1"/>
  <c r="F224" i="11"/>
  <c r="O224" i="11" s="1"/>
  <c r="F237" i="11"/>
  <c r="O237" i="11" s="1"/>
  <c r="F233" i="11"/>
  <c r="O233" i="11" s="1"/>
  <c r="F229" i="11"/>
  <c r="O229" i="11" s="1"/>
  <c r="F219" i="11"/>
  <c r="O219" i="11" s="1"/>
  <c r="F91" i="11"/>
  <c r="O91" i="11" s="1"/>
  <c r="F77" i="11"/>
  <c r="O77" i="11" s="1"/>
  <c r="F61" i="11"/>
  <c r="O61" i="11" s="1"/>
  <c r="F45" i="11"/>
  <c r="O45" i="11" s="1"/>
  <c r="E267" i="57"/>
  <c r="J267" i="57" s="1"/>
  <c r="E101" i="57"/>
  <c r="J101" i="57" s="1"/>
  <c r="E187" i="57"/>
  <c r="J187" i="57" s="1"/>
  <c r="E227" i="57"/>
  <c r="J227" i="57" s="1"/>
  <c r="E259" i="57"/>
  <c r="J259" i="57" s="1"/>
  <c r="E291" i="57"/>
  <c r="J291" i="57" s="1"/>
  <c r="E124" i="57"/>
  <c r="J124" i="57" s="1"/>
  <c r="E32" i="57"/>
  <c r="J32" i="57" s="1"/>
  <c r="E91" i="57"/>
  <c r="J91" i="57" s="1"/>
  <c r="E112" i="57"/>
  <c r="J112" i="57"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J25" i="25"/>
  <c r="U25" i="25" s="1"/>
  <c r="T25" i="25"/>
  <c r="J31" i="25"/>
  <c r="U31" i="25" s="1"/>
  <c r="J189" i="25"/>
  <c r="U189" i="25" s="1"/>
  <c r="J143" i="25"/>
  <c r="U143" i="25" s="1"/>
  <c r="T109" i="25"/>
  <c r="J90" i="25"/>
  <c r="U90" i="25" s="1"/>
  <c r="J64" i="25"/>
  <c r="U64" i="25" s="1"/>
  <c r="J21" i="25"/>
  <c r="U21" i="25" s="1"/>
  <c r="J165" i="25"/>
  <c r="U165" i="25" s="1"/>
  <c r="J199" i="25"/>
  <c r="U199" i="25" s="1"/>
  <c r="J168" i="25"/>
  <c r="U168" i="25" s="1"/>
  <c r="J136" i="25"/>
  <c r="U136" i="25" s="1"/>
  <c r="J126" i="25"/>
  <c r="U126" i="25" s="1"/>
  <c r="J72" i="25"/>
  <c r="U72" i="25" s="1"/>
  <c r="J117" i="25"/>
  <c r="U117" i="25" s="1"/>
  <c r="J174" i="25"/>
  <c r="U174" i="25" s="1"/>
  <c r="T229" i="25"/>
  <c r="T231" i="25"/>
  <c r="J210" i="25"/>
  <c r="U210" i="25" s="1"/>
  <c r="T111" i="25"/>
  <c r="J45" i="25"/>
  <c r="U45" i="25" s="1"/>
  <c r="J22" i="25"/>
  <c r="U22" i="25" s="1"/>
  <c r="J20" i="25"/>
  <c r="U20" i="25" s="1"/>
  <c r="J179" i="25"/>
  <c r="U179" i="25" s="1"/>
  <c r="J58" i="25"/>
  <c r="U58" i="25" s="1"/>
  <c r="J121" i="25"/>
  <c r="U121" i="25" s="1"/>
  <c r="J152" i="25"/>
  <c r="U152" i="25" s="1"/>
  <c r="J78" i="25"/>
  <c r="U78" i="25" s="1"/>
  <c r="E185" i="25"/>
  <c r="E169" i="25"/>
  <c r="E125" i="25"/>
  <c r="J125" i="25" s="1"/>
  <c r="U125" i="25" s="1"/>
  <c r="E113" i="25"/>
  <c r="E105" i="25"/>
  <c r="E89" i="25"/>
  <c r="E73" i="25"/>
  <c r="E53" i="25"/>
  <c r="E37" i="25"/>
  <c r="T223" i="25"/>
  <c r="J32" i="25"/>
  <c r="U32" i="25" s="1"/>
  <c r="J40" i="25"/>
  <c r="U40" i="25" s="1"/>
  <c r="J91" i="25"/>
  <c r="U91" i="25" s="1"/>
  <c r="J184" i="25"/>
  <c r="U184" i="25" s="1"/>
  <c r="J70" i="25"/>
  <c r="U70" i="25" s="1"/>
  <c r="J127" i="25"/>
  <c r="U127" i="25" s="1"/>
  <c r="T99" i="25"/>
  <c r="J81" i="25"/>
  <c r="U81" i="25" s="1"/>
  <c r="J154" i="25"/>
  <c r="U154" i="25" s="1"/>
  <c r="J177" i="25"/>
  <c r="U177" i="25" s="1"/>
  <c r="T200" i="25"/>
  <c r="J200" i="25"/>
  <c r="U200" i="25" s="1"/>
  <c r="T96" i="25"/>
  <c r="J96" i="25"/>
  <c r="U96" i="25" s="1"/>
  <c r="T195" i="25"/>
  <c r="J195" i="25"/>
  <c r="U195" i="25" s="1"/>
  <c r="T75" i="25"/>
  <c r="J75" i="25"/>
  <c r="U75" i="25" s="1"/>
  <c r="T138" i="25"/>
  <c r="J138" i="25"/>
  <c r="U138" i="25" s="1"/>
  <c r="T102" i="25"/>
  <c r="J102" i="25"/>
  <c r="U102" i="25" s="1"/>
  <c r="T153" i="25"/>
  <c r="J153" i="25"/>
  <c r="U153" i="25" s="1"/>
  <c r="J133" i="25"/>
  <c r="U133" i="25" s="1"/>
  <c r="T133" i="25"/>
  <c r="T97" i="25"/>
  <c r="J97" i="25"/>
  <c r="U97" i="25" s="1"/>
  <c r="T207" i="25"/>
  <c r="J207" i="25"/>
  <c r="U207" i="25" s="1"/>
  <c r="T175" i="25"/>
  <c r="J175" i="25"/>
  <c r="U175" i="25" s="1"/>
  <c r="T176" i="25"/>
  <c r="J176" i="25"/>
  <c r="U176" i="25" s="1"/>
  <c r="T186" i="25"/>
  <c r="J186" i="25"/>
  <c r="U186" i="25" s="1"/>
  <c r="T150" i="25"/>
  <c r="J150" i="25"/>
  <c r="U150" i="25" s="1"/>
  <c r="T54" i="25"/>
  <c r="J54" i="25"/>
  <c r="U54" i="25" s="1"/>
  <c r="T209" i="25"/>
  <c r="J209" i="25"/>
  <c r="U209" i="25" s="1"/>
  <c r="T173" i="25"/>
  <c r="J173" i="25"/>
  <c r="U173" i="25" s="1"/>
  <c r="T77" i="25"/>
  <c r="J77" i="25"/>
  <c r="U77" i="25" s="1"/>
  <c r="T41" i="25"/>
  <c r="J41" i="25"/>
  <c r="U41" i="25" s="1"/>
  <c r="T120" i="25"/>
  <c r="J120" i="25"/>
  <c r="U120" i="25" s="1"/>
  <c r="J119" i="25"/>
  <c r="U119" i="25" s="1"/>
  <c r="T119" i="25"/>
  <c r="T83" i="25"/>
  <c r="J83" i="25"/>
  <c r="U83" i="25" s="1"/>
  <c r="T47" i="25"/>
  <c r="J47" i="25"/>
  <c r="U47" i="25" s="1"/>
  <c r="T125" i="25"/>
  <c r="T215" i="25"/>
  <c r="J215" i="25"/>
  <c r="U215" i="25" s="1"/>
  <c r="T183" i="25"/>
  <c r="J183" i="25"/>
  <c r="U183" i="25" s="1"/>
  <c r="T147" i="25"/>
  <c r="J147" i="25"/>
  <c r="U147" i="25" s="1"/>
  <c r="T204" i="25"/>
  <c r="J204" i="25"/>
  <c r="U204" i="25" s="1"/>
  <c r="T44" i="25"/>
  <c r="J44" i="25"/>
  <c r="U44" i="25" s="1"/>
  <c r="T178" i="25"/>
  <c r="J178" i="25"/>
  <c r="U178" i="25" s="1"/>
  <c r="J82" i="25"/>
  <c r="U82" i="25" s="1"/>
  <c r="T82" i="25"/>
  <c r="T62" i="25"/>
  <c r="J62" i="25"/>
  <c r="U62" i="25" s="1"/>
  <c r="T26" i="25"/>
  <c r="J26" i="25"/>
  <c r="U26" i="25" s="1"/>
  <c r="T148" i="25"/>
  <c r="J148" i="25"/>
  <c r="U148" i="25" s="1"/>
  <c r="T36" i="25"/>
  <c r="J36" i="25"/>
  <c r="U36" i="25" s="1"/>
  <c r="T201" i="25"/>
  <c r="J201" i="25"/>
  <c r="U201" i="25" s="1"/>
  <c r="T85" i="25"/>
  <c r="J85" i="25"/>
  <c r="U85" i="25" s="1"/>
  <c r="T49" i="25"/>
  <c r="J49" i="25"/>
  <c r="U49" i="25" s="1"/>
  <c r="T302" i="19"/>
  <c r="T366" i="19"/>
  <c r="T396" i="19"/>
  <c r="T293" i="19"/>
  <c r="T31" i="19"/>
  <c r="T331" i="19"/>
  <c r="T389" i="19"/>
  <c r="J47" i="19"/>
  <c r="U47" i="19" s="1"/>
  <c r="J122" i="19"/>
  <c r="U122" i="19" s="1"/>
  <c r="T101" i="19"/>
  <c r="J257" i="19"/>
  <c r="U257" i="19" s="1"/>
  <c r="T257" i="19"/>
  <c r="J233" i="19"/>
  <c r="U233" i="19" s="1"/>
  <c r="T233" i="19"/>
  <c r="T86" i="19"/>
  <c r="J86" i="19"/>
  <c r="U86" i="19" s="1"/>
  <c r="T26" i="19"/>
  <c r="J26" i="19"/>
  <c r="U26" i="19" s="1"/>
  <c r="T290" i="19"/>
  <c r="T292" i="19"/>
  <c r="T236" i="19"/>
  <c r="T401" i="19"/>
  <c r="J36" i="19"/>
  <c r="U36" i="19" s="1"/>
  <c r="J68" i="19"/>
  <c r="U68" i="19" s="1"/>
  <c r="J74" i="19"/>
  <c r="U74" i="19" s="1"/>
  <c r="T264" i="19"/>
  <c r="T37" i="19"/>
  <c r="J37" i="19"/>
  <c r="U37" i="19" s="1"/>
  <c r="T61" i="19"/>
  <c r="J61" i="19"/>
  <c r="U61" i="19" s="1"/>
  <c r="J416" i="19"/>
  <c r="U416" i="19" s="1"/>
  <c r="T416" i="19"/>
  <c r="J409" i="19"/>
  <c r="U409" i="19" s="1"/>
  <c r="T409" i="19"/>
  <c r="J235" i="19"/>
  <c r="U235" i="19" s="1"/>
  <c r="T235" i="19"/>
  <c r="T87" i="19"/>
  <c r="J87" i="19"/>
  <c r="U87" i="19" s="1"/>
  <c r="T33" i="19"/>
  <c r="J33" i="19"/>
  <c r="U33" i="19" s="1"/>
  <c r="J269" i="19"/>
  <c r="U269" i="19" s="1"/>
  <c r="T269" i="19"/>
  <c r="T361" i="19"/>
  <c r="J144" i="19"/>
  <c r="U144" i="19" s="1"/>
  <c r="T412" i="19"/>
  <c r="J412" i="19"/>
  <c r="U412" i="19" s="1"/>
  <c r="T113" i="19"/>
  <c r="J113" i="19"/>
  <c r="U113" i="19" s="1"/>
  <c r="T49" i="19"/>
  <c r="J49" i="19"/>
  <c r="U49" i="19" s="1"/>
  <c r="J265" i="19"/>
  <c r="U265" i="19" s="1"/>
  <c r="T265" i="19"/>
  <c r="T89" i="19"/>
  <c r="J89" i="19"/>
  <c r="U89" i="19" s="1"/>
  <c r="T216" i="19"/>
  <c r="J216" i="19"/>
  <c r="U216" i="19" s="1"/>
  <c r="T116" i="19"/>
  <c r="J116" i="19"/>
  <c r="U116" i="19" s="1"/>
  <c r="J247" i="19"/>
  <c r="U247" i="19" s="1"/>
  <c r="T247" i="19"/>
  <c r="T219" i="19"/>
  <c r="J219" i="19"/>
  <c r="U219" i="19" s="1"/>
  <c r="T191" i="19"/>
  <c r="J191" i="19"/>
  <c r="U191" i="19" s="1"/>
  <c r="T175" i="19"/>
  <c r="J175" i="19"/>
  <c r="U175" i="19" s="1"/>
  <c r="T147" i="19"/>
  <c r="J147" i="19"/>
  <c r="U147" i="19" s="1"/>
  <c r="J83" i="19"/>
  <c r="U83" i="19" s="1"/>
  <c r="T83" i="19"/>
  <c r="J230" i="19"/>
  <c r="U230" i="19" s="1"/>
  <c r="T230" i="19"/>
  <c r="T186" i="19"/>
  <c r="J186" i="19"/>
  <c r="U186" i="19" s="1"/>
  <c r="T126" i="19"/>
  <c r="J126" i="19"/>
  <c r="U126" i="19" s="1"/>
  <c r="T349" i="19"/>
  <c r="J252" i="19"/>
  <c r="U252" i="19" s="1"/>
  <c r="J44" i="19"/>
  <c r="U44" i="19" s="1"/>
  <c r="J42" i="19"/>
  <c r="U42" i="19" s="1"/>
  <c r="J162" i="19"/>
  <c r="U162" i="19" s="1"/>
  <c r="J23" i="19"/>
  <c r="U23" i="19" s="1"/>
  <c r="T240" i="19"/>
  <c r="T238" i="19"/>
  <c r="T306" i="19"/>
  <c r="J60" i="19"/>
  <c r="U60" i="19" s="1"/>
  <c r="J29" i="19"/>
  <c r="U29" i="19" s="1"/>
  <c r="J178" i="19"/>
  <c r="U178" i="19" s="1"/>
  <c r="T57" i="19"/>
  <c r="T262" i="19"/>
  <c r="J28" i="19"/>
  <c r="U28" i="19" s="1"/>
  <c r="J117" i="19"/>
  <c r="U117" i="19" s="1"/>
  <c r="J427" i="19"/>
  <c r="U427" i="19" s="1"/>
  <c r="T427" i="19"/>
  <c r="T419" i="19"/>
  <c r="T241" i="19"/>
  <c r="T205" i="19"/>
  <c r="T237" i="19"/>
  <c r="T424" i="19"/>
  <c r="T410" i="19"/>
  <c r="E20" i="13"/>
  <c r="J20" i="13" s="1"/>
  <c r="T44" i="13"/>
  <c r="T106" i="13"/>
  <c r="T105" i="13"/>
  <c r="T92" i="13"/>
  <c r="T20" i="13"/>
  <c r="T55" i="13"/>
  <c r="T93" i="13"/>
  <c r="T83" i="13"/>
  <c r="T43" i="13"/>
  <c r="T156" i="13"/>
  <c r="T53" i="13"/>
  <c r="T72" i="13"/>
  <c r="T23" i="13"/>
  <c r="T138" i="13"/>
  <c r="T91" i="13"/>
  <c r="T87" i="13"/>
  <c r="T84" i="13"/>
  <c r="T86" i="13"/>
  <c r="T56" i="13"/>
  <c r="T52" i="13"/>
  <c r="T85" i="13"/>
  <c r="T172" i="13"/>
  <c r="T51" i="13"/>
  <c r="T37" i="13"/>
  <c r="T46" i="13"/>
  <c r="T65" i="13"/>
  <c r="T149" i="13"/>
  <c r="T126" i="13"/>
  <c r="T103" i="13"/>
  <c r="T167" i="13"/>
  <c r="T108" i="13"/>
  <c r="T26" i="13"/>
  <c r="T58" i="13"/>
  <c r="T104" i="13"/>
  <c r="T122" i="13"/>
  <c r="T131" i="13"/>
  <c r="I211" i="14" l="1"/>
  <c r="P211" i="15" s="1"/>
  <c r="I229" i="14"/>
  <c r="P229" i="15" s="1"/>
  <c r="I197" i="14"/>
  <c r="P197" i="15" s="1"/>
  <c r="I185" i="14"/>
  <c r="P185" i="15" s="1"/>
  <c r="I129" i="14"/>
  <c r="P129" i="15" s="1"/>
  <c r="O313" i="19"/>
  <c r="P313" i="20"/>
  <c r="O141" i="19"/>
  <c r="P141" i="20"/>
  <c r="O186" i="19"/>
  <c r="P186" i="20"/>
  <c r="O148" i="19"/>
  <c r="P148" i="20"/>
  <c r="I62" i="14"/>
  <c r="P62" i="15" s="1"/>
  <c r="O139" i="19"/>
  <c r="P139" i="20"/>
  <c r="O365" i="19"/>
  <c r="P365" i="20"/>
  <c r="O155" i="19"/>
  <c r="P155" i="20"/>
  <c r="O153" i="19"/>
  <c r="P153" i="20"/>
  <c r="O202" i="19"/>
  <c r="P202" i="20"/>
  <c r="O22" i="19"/>
  <c r="P22" i="20"/>
  <c r="O89" i="19"/>
  <c r="P89" i="20"/>
  <c r="O92" i="19"/>
  <c r="P92" i="20"/>
  <c r="O138" i="19"/>
  <c r="P138" i="20"/>
  <c r="O52" i="19"/>
  <c r="P52" i="20"/>
  <c r="O160" i="19"/>
  <c r="P160" i="20"/>
  <c r="O137" i="19"/>
  <c r="P137" i="20"/>
  <c r="O125" i="19"/>
  <c r="P125" i="20"/>
  <c r="O188" i="19"/>
  <c r="P188" i="20"/>
  <c r="O32" i="19"/>
  <c r="P32" i="20"/>
  <c r="O133" i="19"/>
  <c r="P133" i="20"/>
  <c r="I86" i="24"/>
  <c r="O86" i="25" s="1"/>
  <c r="O134" i="19"/>
  <c r="P134" i="20"/>
  <c r="O171" i="19"/>
  <c r="P171" i="20"/>
  <c r="O154" i="19"/>
  <c r="P154" i="20"/>
  <c r="O94" i="19"/>
  <c r="P94" i="20"/>
  <c r="O75" i="19"/>
  <c r="P75" i="20"/>
  <c r="O80" i="19"/>
  <c r="P80" i="20"/>
  <c r="O131" i="19"/>
  <c r="P131" i="20"/>
  <c r="O100" i="19"/>
  <c r="P100" i="20"/>
  <c r="O158" i="19"/>
  <c r="P158" i="20"/>
  <c r="O169" i="19"/>
  <c r="P169" i="20"/>
  <c r="O199" i="19"/>
  <c r="P199" i="20"/>
  <c r="O67" i="19"/>
  <c r="P67" i="20"/>
  <c r="O184" i="19"/>
  <c r="P184" i="20"/>
  <c r="O165" i="19"/>
  <c r="P165" i="20"/>
  <c r="O132" i="19"/>
  <c r="P132" i="20"/>
  <c r="O178" i="19"/>
  <c r="P178" i="20"/>
  <c r="O68" i="19"/>
  <c r="P68" i="20"/>
  <c r="O159" i="19"/>
  <c r="P159" i="20"/>
  <c r="O42" i="19"/>
  <c r="P42" i="20"/>
  <c r="O191" i="19"/>
  <c r="P191" i="20"/>
  <c r="O98" i="19"/>
  <c r="P98" i="20"/>
  <c r="O72" i="19"/>
  <c r="P72" i="20"/>
  <c r="O33" i="19"/>
  <c r="P33" i="20"/>
  <c r="O99" i="19"/>
  <c r="P99" i="20"/>
  <c r="O135" i="19"/>
  <c r="P135" i="20"/>
  <c r="P224" i="20"/>
  <c r="O246" i="19"/>
  <c r="O278" i="19"/>
  <c r="O189" i="19"/>
  <c r="P189" i="20"/>
  <c r="B11" i="22"/>
  <c r="C10" i="22" s="1"/>
  <c r="O250" i="19"/>
  <c r="I280" i="18"/>
  <c r="P227" i="20"/>
  <c r="O381" i="19"/>
  <c r="P381" i="20"/>
  <c r="I264" i="18"/>
  <c r="I249" i="18"/>
  <c r="O300" i="19"/>
  <c r="P300" i="20"/>
  <c r="O236" i="19"/>
  <c r="P236" i="20"/>
  <c r="O259" i="19"/>
  <c r="P259" i="20"/>
  <c r="O235" i="19"/>
  <c r="P235" i="20"/>
  <c r="O380" i="19"/>
  <c r="P380" i="20"/>
  <c r="O340" i="19"/>
  <c r="P340" i="20"/>
  <c r="O263" i="19"/>
  <c r="P263" i="20"/>
  <c r="O299" i="19"/>
  <c r="P299" i="20"/>
  <c r="O379" i="19"/>
  <c r="P379" i="20"/>
  <c r="B11" i="13"/>
  <c r="C10" i="13" s="1"/>
  <c r="O347" i="19"/>
  <c r="P347" i="20"/>
  <c r="O349" i="19"/>
  <c r="P349" i="20"/>
  <c r="O342" i="19"/>
  <c r="P342" i="20"/>
  <c r="P225" i="20"/>
  <c r="O317" i="19"/>
  <c r="P317" i="20"/>
  <c r="O351" i="19"/>
  <c r="P351" i="20"/>
  <c r="O357" i="19"/>
  <c r="P357" i="20"/>
  <c r="O315" i="19"/>
  <c r="P315" i="20"/>
  <c r="O353" i="19"/>
  <c r="P353" i="20"/>
  <c r="I231" i="18"/>
  <c r="O392" i="19"/>
  <c r="P392" i="20"/>
  <c r="O309" i="19"/>
  <c r="P309" i="20"/>
  <c r="O360" i="19"/>
  <c r="P360" i="20"/>
  <c r="O286" i="19"/>
  <c r="P286" i="20"/>
  <c r="O343" i="19"/>
  <c r="P343" i="20"/>
  <c r="O348" i="19"/>
  <c r="P348" i="20"/>
  <c r="O314" i="19"/>
  <c r="P314" i="20"/>
  <c r="O329" i="19"/>
  <c r="P329" i="20"/>
  <c r="O306" i="19"/>
  <c r="P306" i="20"/>
  <c r="O321" i="19"/>
  <c r="P321" i="20"/>
  <c r="O345" i="19"/>
  <c r="P345" i="20"/>
  <c r="O363" i="19"/>
  <c r="P363" i="20"/>
  <c r="O356" i="19"/>
  <c r="P356" i="20"/>
  <c r="O352" i="19"/>
  <c r="P352" i="20"/>
  <c r="O341" i="19"/>
  <c r="P341" i="20"/>
  <c r="O344" i="19"/>
  <c r="P344" i="20"/>
  <c r="I219" i="18"/>
  <c r="O388" i="19"/>
  <c r="P388" i="20"/>
  <c r="O346" i="19"/>
  <c r="P346" i="20"/>
  <c r="O373" i="19"/>
  <c r="P373" i="20"/>
  <c r="O333" i="19"/>
  <c r="P333" i="20"/>
  <c r="O354" i="19"/>
  <c r="P354" i="20"/>
  <c r="O384" i="19"/>
  <c r="P384" i="20"/>
  <c r="O254" i="19"/>
  <c r="P254" i="20"/>
  <c r="P325" i="20"/>
  <c r="O325" i="19"/>
  <c r="O364" i="19"/>
  <c r="P364" i="20"/>
  <c r="O362" i="19"/>
  <c r="P362" i="20"/>
  <c r="P307" i="20"/>
  <c r="O307" i="19"/>
  <c r="O305" i="19"/>
  <c r="P305" i="20"/>
  <c r="O331" i="19"/>
  <c r="P331" i="20"/>
  <c r="O316" i="19"/>
  <c r="P316" i="20"/>
  <c r="O312" i="19"/>
  <c r="P312" i="20"/>
  <c r="I135" i="14"/>
  <c r="P135" i="15" s="1"/>
  <c r="I76" i="14"/>
  <c r="P76" i="15" s="1"/>
  <c r="P301" i="20"/>
  <c r="O301" i="19"/>
  <c r="O330" i="19"/>
  <c r="P330" i="20"/>
  <c r="O320" i="19"/>
  <c r="P320" i="20"/>
  <c r="O302" i="19"/>
  <c r="P302" i="20"/>
  <c r="P322" i="20"/>
  <c r="O322" i="19"/>
  <c r="O324" i="19"/>
  <c r="P324" i="20"/>
  <c r="B11" i="20"/>
  <c r="C10" i="20" s="1"/>
  <c r="U15" i="16"/>
  <c r="U14" i="16" s="1"/>
  <c r="V26" i="16"/>
  <c r="U16" i="16"/>
  <c r="AH26" i="16"/>
  <c r="B8" i="17"/>
  <c r="C7" i="17" s="1"/>
  <c r="G17" i="17"/>
  <c r="T14" i="16"/>
  <c r="R22" i="40"/>
  <c r="S22" i="40" s="1"/>
  <c r="T22" i="40" s="1"/>
  <c r="R43" i="40"/>
  <c r="R44" i="40"/>
  <c r="U96" i="24"/>
  <c r="AH96" i="24" s="1"/>
  <c r="AC96" i="24"/>
  <c r="AD96" i="24" s="1"/>
  <c r="AJ96" i="24"/>
  <c r="AI96" i="24"/>
  <c r="AH106" i="24"/>
  <c r="AJ106" i="24"/>
  <c r="AI145" i="24"/>
  <c r="U85" i="24"/>
  <c r="AH85" i="24" s="1"/>
  <c r="AC85" i="24"/>
  <c r="AD85" i="24" s="1"/>
  <c r="AI85" i="24"/>
  <c r="AJ95" i="24"/>
  <c r="AI95" i="24"/>
  <c r="U126" i="24"/>
  <c r="AJ126" i="24" s="1"/>
  <c r="AI126" i="24"/>
  <c r="AH126" i="24"/>
  <c r="AC126" i="24"/>
  <c r="AD126" i="24" s="1"/>
  <c r="AC145" i="24"/>
  <c r="AD145" i="24" s="1"/>
  <c r="U80" i="24"/>
  <c r="AH80" i="24" s="1"/>
  <c r="AC80" i="24"/>
  <c r="AD80" i="24" s="1"/>
  <c r="AI80" i="24"/>
  <c r="AJ80" i="24"/>
  <c r="U129" i="24"/>
  <c r="AJ129" i="24" s="1"/>
  <c r="AC129" i="24"/>
  <c r="AD129" i="24" s="1"/>
  <c r="AI129" i="24"/>
  <c r="AH129" i="24"/>
  <c r="AC138" i="24"/>
  <c r="AD138" i="24" s="1"/>
  <c r="AJ138" i="24"/>
  <c r="U111" i="24"/>
  <c r="AH111" i="24" s="1"/>
  <c r="AH102" i="24"/>
  <c r="AC102" i="24"/>
  <c r="AD102" i="24" s="1"/>
  <c r="AI73" i="24"/>
  <c r="AJ125" i="24"/>
  <c r="AJ86" i="24"/>
  <c r="B8" i="25"/>
  <c r="C7" i="25" s="1"/>
  <c r="G17" i="25"/>
  <c r="T71" i="24"/>
  <c r="S16" i="24"/>
  <c r="S15" i="24"/>
  <c r="AG71" i="24"/>
  <c r="T117" i="24"/>
  <c r="U117" i="24" s="1"/>
  <c r="AC117" i="24"/>
  <c r="AD117" i="24" s="1"/>
  <c r="U79" i="24"/>
  <c r="AH79" i="24" s="1"/>
  <c r="AI79" i="24"/>
  <c r="AJ79" i="24"/>
  <c r="AH145" i="24"/>
  <c r="AJ145" i="24"/>
  <c r="AC143" i="24"/>
  <c r="AD143" i="24" s="1"/>
  <c r="AJ143" i="24"/>
  <c r="U113" i="24"/>
  <c r="AC113" i="24" s="1"/>
  <c r="AD113" i="24" s="1"/>
  <c r="AI113" i="24"/>
  <c r="AJ113" i="24"/>
  <c r="AI125" i="24"/>
  <c r="AI86" i="24"/>
  <c r="AH86" i="24"/>
  <c r="AH82" i="24"/>
  <c r="U110" i="24"/>
  <c r="AC110" i="24" s="1"/>
  <c r="AD110" i="24" s="1"/>
  <c r="AH110" i="24"/>
  <c r="AI110" i="24"/>
  <c r="AJ110" i="24"/>
  <c r="U74" i="24"/>
  <c r="AC74" i="24" s="1"/>
  <c r="AD74" i="24" s="1"/>
  <c r="AJ74" i="24"/>
  <c r="AH74" i="24"/>
  <c r="AC86" i="24"/>
  <c r="AD86" i="24" s="1"/>
  <c r="F64" i="40"/>
  <c r="F13" i="40" s="1"/>
  <c r="F15" i="40" s="1"/>
  <c r="AG14" i="9"/>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J22" i="62" s="1"/>
  <c r="N3" i="62"/>
  <c r="P3" i="62" s="1"/>
  <c r="T58" i="40"/>
  <c r="T54" i="40"/>
  <c r="T51" i="40"/>
  <c r="T52" i="40"/>
  <c r="T57" i="40"/>
  <c r="T56" i="40"/>
  <c r="T55" i="40"/>
  <c r="T60" i="40"/>
  <c r="B4" i="40"/>
  <c r="S33" i="40"/>
  <c r="T33" i="40" s="1"/>
  <c r="S38" i="40"/>
  <c r="T38" i="40" s="1"/>
  <c r="H41" i="48"/>
  <c r="H25" i="48"/>
  <c r="H63" i="48"/>
  <c r="H37" i="48"/>
  <c r="H20" i="48"/>
  <c r="J23" i="62"/>
  <c r="B7" i="48"/>
  <c r="N14" i="62"/>
  <c r="P14" i="62" s="1"/>
  <c r="B10" i="48"/>
  <c r="H55" i="48"/>
  <c r="H49" i="48"/>
  <c r="H43" i="48"/>
  <c r="H51" i="48"/>
  <c r="H33" i="48"/>
  <c r="H53" i="48"/>
  <c r="H73" i="48"/>
  <c r="H69" i="48"/>
  <c r="H61" i="48"/>
  <c r="H31" i="48"/>
  <c r="H39" i="48"/>
  <c r="J24" i="62"/>
  <c r="B31" i="62"/>
  <c r="B33" i="62" s="1"/>
  <c r="H23" i="48"/>
  <c r="H57" i="48"/>
  <c r="H29" i="48"/>
  <c r="P12" i="62"/>
  <c r="T63" i="40"/>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J73" i="25"/>
  <c r="U73" i="25" s="1"/>
  <c r="J89" i="25"/>
  <c r="U89" i="25" s="1"/>
  <c r="T89" i="25"/>
  <c r="T169" i="25"/>
  <c r="J169" i="25"/>
  <c r="U169" i="25" s="1"/>
  <c r="J37" i="25"/>
  <c r="U37" i="25" s="1"/>
  <c r="T37" i="25"/>
  <c r="T105" i="25"/>
  <c r="J105" i="25"/>
  <c r="U105" i="25" s="1"/>
  <c r="J185" i="25"/>
  <c r="U185" i="25" s="1"/>
  <c r="T185" i="25"/>
  <c r="T53" i="25"/>
  <c r="J53" i="25"/>
  <c r="U53" i="25" s="1"/>
  <c r="J113" i="25"/>
  <c r="U113" i="25" s="1"/>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1" i="13"/>
  <c r="T100" i="13"/>
  <c r="T69" i="13"/>
  <c r="T68" i="13"/>
  <c r="T36" i="13"/>
  <c r="D25" i="4"/>
  <c r="D21" i="4"/>
  <c r="AA166" i="59"/>
  <c r="AA29" i="59"/>
  <c r="AA137" i="59"/>
  <c r="D28" i="4"/>
  <c r="AA150" i="59"/>
  <c r="AA9" i="59"/>
  <c r="AA89" i="59"/>
  <c r="D57" i="4"/>
  <c r="AA109" i="59"/>
  <c r="AA69" i="59"/>
  <c r="AA187" i="59"/>
  <c r="AA140" i="59"/>
  <c r="D52" i="4"/>
  <c r="AA136" i="59"/>
  <c r="AA45" i="59"/>
  <c r="AA141" i="59"/>
  <c r="AA138" i="59"/>
  <c r="AA46" i="59"/>
  <c r="AA95" i="59"/>
  <c r="AA162" i="59"/>
  <c r="AA118" i="59"/>
  <c r="AA183" i="59"/>
  <c r="AA49" i="59"/>
  <c r="AA78" i="59"/>
  <c r="AA68" i="59"/>
  <c r="AA11" i="59"/>
  <c r="AA22" i="59"/>
  <c r="AA126" i="59"/>
  <c r="AA61" i="59"/>
  <c r="D18" i="4"/>
  <c r="AA82" i="59"/>
  <c r="AA96" i="59"/>
  <c r="AA92" i="59"/>
  <c r="D39" i="4"/>
  <c r="AA15" i="59"/>
  <c r="AA157" i="59"/>
  <c r="AA102" i="59"/>
  <c r="AA160" i="59"/>
  <c r="AA146" i="59"/>
  <c r="D40" i="4"/>
  <c r="AA181" i="59"/>
  <c r="AA174" i="59"/>
  <c r="AA71" i="59"/>
  <c r="AA135" i="59"/>
  <c r="AA185" i="59"/>
  <c r="AA77" i="59"/>
  <c r="D43" i="4"/>
  <c r="AA47" i="59"/>
  <c r="AA177" i="59"/>
  <c r="AA179" i="59"/>
  <c r="AA18" i="59"/>
  <c r="D9" i="4"/>
  <c r="D36" i="4"/>
  <c r="D33" i="4"/>
  <c r="AA122" i="59"/>
  <c r="D35" i="4"/>
  <c r="AA170" i="59"/>
  <c r="AA168" i="59"/>
  <c r="D10" i="4"/>
  <c r="AA149" i="59"/>
  <c r="AA154" i="59"/>
  <c r="AA151" i="59"/>
  <c r="D14" i="4"/>
  <c r="AA21" i="59"/>
  <c r="AA171" i="59"/>
  <c r="AA167" i="59"/>
  <c r="AA58" i="59"/>
  <c r="AA159" i="59"/>
  <c r="AA130" i="59"/>
  <c r="AA100" i="59"/>
  <c r="AA112" i="59"/>
  <c r="AA99" i="59"/>
  <c r="AA134" i="59"/>
  <c r="AA106" i="59"/>
  <c r="AA164" i="59"/>
  <c r="AA57" i="59"/>
  <c r="AA169" i="59"/>
  <c r="AA79" i="59"/>
  <c r="AA139" i="59"/>
  <c r="AA132" i="59"/>
  <c r="AA37" i="59"/>
  <c r="AA94" i="59"/>
  <c r="D15" i="4"/>
  <c r="AA91" i="59"/>
  <c r="AA158" i="59"/>
  <c r="D23" i="4"/>
  <c r="AA90" i="59"/>
  <c r="AA38" i="59"/>
  <c r="AA155" i="59"/>
  <c r="D11" i="4"/>
  <c r="AA28" i="59"/>
  <c r="AA84" i="59"/>
  <c r="D38" i="4"/>
  <c r="AA182" i="59"/>
  <c r="AA20" i="59"/>
  <c r="D20" i="4"/>
  <c r="D7" i="4"/>
  <c r="D50" i="4"/>
  <c r="AA73" i="59"/>
  <c r="AA105" i="59"/>
  <c r="AA81" i="59"/>
  <c r="D49" i="4"/>
  <c r="AA70" i="59"/>
  <c r="AA163" i="59"/>
  <c r="D55" i="4"/>
  <c r="AA131" i="59"/>
  <c r="AA59" i="59"/>
  <c r="AA12" i="59"/>
  <c r="AA152" i="59"/>
  <c r="AA36" i="59"/>
  <c r="AA74" i="59"/>
  <c r="AA123" i="59"/>
  <c r="AA33" i="59"/>
  <c r="AA23" i="59"/>
  <c r="AA114" i="59"/>
  <c r="AA64" i="59"/>
  <c r="AA103" i="59"/>
  <c r="AA120" i="59"/>
  <c r="D17" i="4"/>
  <c r="AA86" i="59"/>
  <c r="D16" i="4"/>
  <c r="AA87" i="59"/>
  <c r="D51" i="4"/>
  <c r="AA124" i="59"/>
  <c r="AA80" i="59"/>
  <c r="AA148" i="59"/>
  <c r="AA144" i="59"/>
  <c r="AA50" i="59"/>
  <c r="AA165" i="59"/>
  <c r="AA13" i="59"/>
  <c r="AA121" i="59"/>
  <c r="AA27" i="59"/>
  <c r="D56" i="4"/>
  <c r="D22" i="4"/>
  <c r="AA14" i="59"/>
  <c r="D12" i="4"/>
  <c r="AA110" i="59"/>
  <c r="AA65" i="59"/>
  <c r="AA8" i="59"/>
  <c r="AA173" i="59"/>
  <c r="D31" i="4"/>
  <c r="AA178" i="59"/>
  <c r="AA113" i="59"/>
  <c r="D34" i="4"/>
  <c r="D32" i="4"/>
  <c r="AA85" i="59"/>
  <c r="D8" i="4"/>
  <c r="AA35" i="59"/>
  <c r="D37" i="4"/>
  <c r="AA184" i="59"/>
  <c r="AA133" i="59"/>
  <c r="AA108" i="59"/>
  <c r="AA34" i="59"/>
  <c r="AA19" i="59"/>
  <c r="AA172" i="59"/>
  <c r="AA43" i="59"/>
  <c r="AA63" i="59"/>
  <c r="AA117" i="59"/>
  <c r="AA119" i="59"/>
  <c r="AA116" i="59"/>
  <c r="AA88" i="59"/>
  <c r="AA75" i="59"/>
  <c r="AA32" i="59"/>
  <c r="AA153" i="59"/>
  <c r="D54" i="4"/>
  <c r="AA53" i="59"/>
  <c r="D41" i="4"/>
  <c r="D42" i="4"/>
  <c r="AA129" i="59"/>
  <c r="AA16" i="59"/>
  <c r="AA41" i="59"/>
  <c r="AA48" i="59"/>
  <c r="AA180" i="59"/>
  <c r="AA127" i="59"/>
  <c r="AA40" i="59"/>
  <c r="AA26" i="59"/>
  <c r="AA188" i="59"/>
  <c r="AA161" i="59"/>
  <c r="AA145" i="59"/>
  <c r="D30" i="4"/>
  <c r="D27" i="4"/>
  <c r="AA156" i="59"/>
  <c r="AA72" i="59"/>
  <c r="AA115" i="59"/>
  <c r="AA51" i="59"/>
  <c r="AA25" i="59"/>
  <c r="AA10" i="59"/>
  <c r="AA186" i="59"/>
  <c r="AA104" i="59"/>
  <c r="AA17" i="59"/>
  <c r="AA175" i="59"/>
  <c r="AA55" i="59"/>
  <c r="AA83" i="59"/>
  <c r="D53" i="4"/>
  <c r="AA67" i="59"/>
  <c r="AA62" i="59"/>
  <c r="AA101" i="59"/>
  <c r="AA142" i="59"/>
  <c r="AA128" i="59"/>
  <c r="AA66" i="59"/>
  <c r="AA125" i="59"/>
  <c r="AA97" i="59"/>
  <c r="AA42" i="59"/>
  <c r="AA176" i="59"/>
  <c r="AA30" i="59"/>
  <c r="D19" i="4"/>
  <c r="D13" i="4"/>
  <c r="AA39" i="59"/>
  <c r="AA107" i="59"/>
  <c r="AA111" i="59"/>
  <c r="AA56" i="59"/>
  <c r="AA60" i="59"/>
  <c r="AA44" i="59"/>
  <c r="AA52" i="59"/>
  <c r="AA24" i="59"/>
  <c r="D29" i="4"/>
  <c r="AA143" i="59"/>
  <c r="D26" i="4"/>
  <c r="AA54" i="59"/>
  <c r="AA93" i="59"/>
  <c r="AA31" i="59"/>
  <c r="AA189" i="59"/>
  <c r="AA98" i="59"/>
  <c r="D24" i="4"/>
  <c r="AA147" i="59"/>
  <c r="AA76" i="59"/>
  <c r="P280" i="20" l="1"/>
  <c r="O280" i="19"/>
  <c r="O249" i="19"/>
  <c r="P249" i="20"/>
  <c r="P264" i="20"/>
  <c r="O264" i="19"/>
  <c r="P219" i="20"/>
  <c r="O219" i="19"/>
  <c r="O231" i="19"/>
  <c r="P231" i="20"/>
  <c r="W26" i="16"/>
  <c r="S44" i="40"/>
  <c r="T44" i="40" s="1"/>
  <c r="S43" i="40"/>
  <c r="T43" i="40" s="1"/>
  <c r="AI117" i="24"/>
  <c r="AI111" i="24"/>
  <c r="AH113" i="24"/>
  <c r="AC79" i="24"/>
  <c r="AD79" i="24" s="1"/>
  <c r="AJ117" i="24"/>
  <c r="AC111" i="24"/>
  <c r="AD111" i="24" s="1"/>
  <c r="AI74" i="24"/>
  <c r="AH117" i="24"/>
  <c r="S14" i="24"/>
  <c r="AJ111" i="24"/>
  <c r="AJ85" i="24"/>
  <c r="U71" i="24"/>
  <c r="T16" i="24"/>
  <c r="T15" i="24"/>
  <c r="R64" i="40"/>
  <c r="R13" i="40"/>
  <c r="R15" i="40" s="1"/>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T21" i="40"/>
  <c r="B11" i="48"/>
  <c r="C10" i="48" s="1"/>
  <c r="H17" i="48"/>
  <c r="B8" i="48"/>
  <c r="C7" i="48"/>
  <c r="W15" i="16" l="1"/>
  <c r="W14" i="16" s="1"/>
  <c r="X26" i="16"/>
  <c r="W16" i="16"/>
  <c r="AJ71" i="24"/>
  <c r="AH71" i="24"/>
  <c r="AC71" i="24"/>
  <c r="T14" i="24"/>
  <c r="AI71" i="24"/>
  <c r="U16" i="24"/>
  <c r="U15" i="24"/>
  <c r="U14" i="24" s="1"/>
  <c r="T50" i="40"/>
  <c r="T64" i="40" s="1"/>
  <c r="S64" i="40"/>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AB29" i="59"/>
  <c r="AB140" i="59"/>
  <c r="AB55" i="59"/>
  <c r="AB43" i="59"/>
  <c r="AB161" i="59"/>
  <c r="AB121" i="59"/>
  <c r="AB98" i="59"/>
  <c r="AB62" i="59"/>
  <c r="AB152" i="59"/>
  <c r="Z47" i="59"/>
  <c r="AB118" i="59"/>
  <c r="Z73" i="59"/>
  <c r="AB128" i="59"/>
  <c r="AB25" i="59"/>
  <c r="Z75" i="59"/>
  <c r="Z24" i="59"/>
  <c r="Z53" i="59"/>
  <c r="AB33" i="59"/>
  <c r="Z118" i="59"/>
  <c r="Z131" i="59"/>
  <c r="AB13" i="59"/>
  <c r="Z183" i="59"/>
  <c r="Z189" i="59"/>
  <c r="AB151" i="59"/>
  <c r="AB66" i="59"/>
  <c r="AB122" i="59"/>
  <c r="Z49" i="59"/>
  <c r="Z188" i="59"/>
  <c r="AB93" i="59"/>
  <c r="AB135" i="59"/>
  <c r="Z171" i="59"/>
  <c r="Z22" i="59"/>
  <c r="Z94" i="59"/>
  <c r="AB95" i="59"/>
  <c r="Z45" i="59"/>
  <c r="Z187" i="59"/>
  <c r="AB169" i="59"/>
  <c r="Z111" i="59"/>
  <c r="Z12" i="59"/>
  <c r="Z25" i="59"/>
  <c r="Z146" i="59"/>
  <c r="Z59" i="59"/>
  <c r="Z69" i="59"/>
  <c r="AB31" i="59"/>
  <c r="AB30" i="59"/>
  <c r="Z175" i="59"/>
  <c r="Z122" i="59"/>
  <c r="Z78" i="59"/>
  <c r="AB104" i="59"/>
  <c r="AB139" i="59"/>
  <c r="AB94" i="59"/>
  <c r="Z71" i="59"/>
  <c r="AB171" i="59"/>
  <c r="AB9" i="59"/>
  <c r="Z66" i="59"/>
  <c r="Z130" i="59"/>
  <c r="Z173" i="59"/>
  <c r="Z51" i="59"/>
  <c r="AB153" i="59"/>
  <c r="Z67" i="59"/>
  <c r="AB182" i="59"/>
  <c r="Z44" i="59"/>
  <c r="AB18" i="59"/>
  <c r="Z154" i="59"/>
  <c r="Z172" i="59"/>
  <c r="Z174" i="59"/>
  <c r="Z142" i="59"/>
  <c r="AB10" i="59"/>
  <c r="AB57" i="59"/>
  <c r="AB50" i="59"/>
  <c r="AB145" i="59"/>
  <c r="Z13" i="59"/>
  <c r="AB175" i="59"/>
  <c r="Z178" i="59"/>
  <c r="Z112" i="59"/>
  <c r="Z153" i="59"/>
  <c r="Z145" i="59"/>
  <c r="AB131" i="59"/>
  <c r="Z35" i="59"/>
  <c r="AB184" i="59"/>
  <c r="Z184" i="59"/>
  <c r="AB180" i="59"/>
  <c r="AB177" i="59"/>
  <c r="AB103" i="59"/>
  <c r="Z19" i="59"/>
  <c r="AB100" i="59"/>
  <c r="AB82" i="59"/>
  <c r="AB129" i="59"/>
  <c r="Z76" i="59"/>
  <c r="Z87" i="59"/>
  <c r="Z99" i="59"/>
  <c r="Z82" i="59"/>
  <c r="Z100" i="59"/>
  <c r="Z74" i="59"/>
  <c r="Z117" i="59"/>
  <c r="AB99" i="59"/>
  <c r="AB81" i="59"/>
  <c r="Z39" i="59"/>
  <c r="Z177" i="59"/>
  <c r="AB40" i="59"/>
  <c r="Z80" i="59"/>
  <c r="Z40" i="59"/>
  <c r="AB188" i="59"/>
  <c r="AB85" i="59"/>
  <c r="AB20" i="59"/>
  <c r="AB80" i="59"/>
  <c r="Z97" i="59"/>
  <c r="AB105" i="59"/>
  <c r="AB160" i="59"/>
  <c r="AB14" i="59"/>
  <c r="AB42" i="59"/>
  <c r="AB126" i="59"/>
  <c r="AB34" i="59"/>
  <c r="Z56" i="59"/>
  <c r="AB165" i="59"/>
  <c r="Z28" i="59"/>
  <c r="AB111" i="59"/>
  <c r="AB144" i="59"/>
  <c r="Z140" i="59"/>
  <c r="Z101" i="59"/>
  <c r="AB39" i="59"/>
  <c r="Z136" i="59"/>
  <c r="AB167" i="59"/>
  <c r="Z93" i="59"/>
  <c r="AB156" i="59"/>
  <c r="Z88" i="59"/>
  <c r="AB84" i="59"/>
  <c r="Z54" i="59"/>
  <c r="AB114" i="59"/>
  <c r="Z14" i="59"/>
  <c r="AB137" i="59"/>
  <c r="AB8" i="59"/>
  <c r="AB67" i="59"/>
  <c r="AB174" i="59"/>
  <c r="Z42" i="59"/>
  <c r="Z86" i="59"/>
  <c r="AB154" i="59"/>
  <c r="Z165" i="59"/>
  <c r="Z57" i="59"/>
  <c r="AB36" i="59"/>
  <c r="Z156" i="59"/>
  <c r="Z61" i="59"/>
  <c r="AB53" i="59"/>
  <c r="AB15" i="59"/>
  <c r="Z21" i="59"/>
  <c r="Z37" i="59"/>
  <c r="AB26" i="59"/>
  <c r="Z41" i="59"/>
  <c r="Z124" i="59"/>
  <c r="AB27" i="59"/>
  <c r="AB181" i="59"/>
  <c r="Z27" i="59"/>
  <c r="Z70" i="59"/>
  <c r="Z176" i="59"/>
  <c r="AB60" i="59"/>
  <c r="AB170" i="59"/>
  <c r="AB58" i="59"/>
  <c r="AB149" i="59"/>
  <c r="Z102" i="59"/>
  <c r="Z62" i="59"/>
  <c r="AB83" i="59"/>
  <c r="AB178" i="59"/>
  <c r="AB164" i="59"/>
  <c r="Z34" i="59"/>
  <c r="Z161" i="59"/>
  <c r="AB87" i="59"/>
  <c r="AB69" i="59"/>
  <c r="AB136" i="59"/>
  <c r="Z166" i="59"/>
  <c r="Z150" i="59"/>
  <c r="AB79" i="59"/>
  <c r="AB24" i="59"/>
  <c r="Z96" i="59"/>
  <c r="AB101" i="59"/>
  <c r="Z144" i="59"/>
  <c r="AB70" i="59"/>
  <c r="AB37" i="59"/>
  <c r="Z167" i="59"/>
  <c r="AB117" i="59"/>
  <c r="Z91" i="59"/>
  <c r="Z186" i="59"/>
  <c r="AB41" i="59"/>
  <c r="AB106" i="59"/>
  <c r="Z48" i="59"/>
  <c r="AB11" i="59"/>
  <c r="AB157" i="59"/>
  <c r="AB28" i="59"/>
  <c r="AB147" i="59"/>
  <c r="Z132" i="59"/>
  <c r="AB21" i="59"/>
  <c r="AB35" i="59"/>
  <c r="Z81" i="59"/>
  <c r="Z36" i="59"/>
  <c r="Z164" i="59"/>
  <c r="AB187" i="59"/>
  <c r="AB59" i="59"/>
  <c r="Z105" i="59"/>
  <c r="Z152" i="59"/>
  <c r="Z139" i="59"/>
  <c r="Z148" i="59"/>
  <c r="Z8" i="59"/>
  <c r="AB132" i="59"/>
  <c r="AB32" i="59"/>
  <c r="Z103" i="59"/>
  <c r="Z185" i="59"/>
  <c r="AB176" i="59"/>
  <c r="Z52" i="59"/>
  <c r="Z107" i="59"/>
  <c r="Z29" i="59"/>
  <c r="AB89" i="59"/>
  <c r="Z68" i="59"/>
  <c r="AB150" i="59"/>
  <c r="Z38" i="59"/>
  <c r="Z121" i="59"/>
  <c r="Z18" i="59"/>
  <c r="AB63" i="59"/>
  <c r="Z98" i="59"/>
  <c r="Z90" i="59"/>
  <c r="Z143" i="59"/>
  <c r="AB47" i="59"/>
  <c r="AB125" i="59"/>
  <c r="AB73" i="59"/>
  <c r="Z33" i="59"/>
  <c r="AB17" i="59"/>
  <c r="Z15" i="59"/>
  <c r="Z108" i="59"/>
  <c r="AB88" i="59"/>
  <c r="AB52" i="59"/>
  <c r="AB107" i="59"/>
  <c r="AB185" i="59"/>
  <c r="Z159" i="59"/>
  <c r="AB65" i="59"/>
  <c r="AB142" i="59"/>
  <c r="AB38" i="59"/>
  <c r="Z11" i="59"/>
  <c r="AB115" i="59"/>
  <c r="AB163" i="59"/>
  <c r="Z23" i="59"/>
  <c r="AB124" i="59"/>
  <c r="Z120" i="59"/>
  <c r="AB22" i="59"/>
  <c r="Z129" i="59"/>
  <c r="Z104" i="59"/>
  <c r="AB91" i="59"/>
  <c r="Z30" i="59"/>
  <c r="AB143" i="59"/>
  <c r="AB110" i="59"/>
  <c r="Z89" i="59"/>
  <c r="Z114" i="59"/>
  <c r="Z151" i="59"/>
  <c r="AB12" i="59"/>
  <c r="Z169" i="59"/>
  <c r="AB112" i="59"/>
  <c r="Z149" i="59"/>
  <c r="Z85" i="59"/>
  <c r="Z60" i="59"/>
  <c r="AB168" i="59"/>
  <c r="Z116" i="59"/>
  <c r="AB61" i="59"/>
  <c r="Z179" i="59"/>
  <c r="Z163" i="59"/>
  <c r="Z134" i="59"/>
  <c r="Z180" i="59"/>
  <c r="Z115" i="59"/>
  <c r="AB108" i="59"/>
  <c r="AB76" i="59"/>
  <c r="AB96" i="59"/>
  <c r="AB146" i="59"/>
  <c r="Z147" i="59"/>
  <c r="Z158" i="59"/>
  <c r="AB16" i="59"/>
  <c r="Z43" i="59"/>
  <c r="AB68" i="59"/>
  <c r="AB46" i="59"/>
  <c r="Z83" i="59"/>
  <c r="Z58" i="59"/>
  <c r="Z182" i="59"/>
  <c r="AB173" i="59"/>
  <c r="Z72" i="59"/>
  <c r="Z17" i="59"/>
  <c r="Z170" i="59"/>
  <c r="AB116" i="59"/>
  <c r="Z20" i="59"/>
  <c r="AB92" i="59"/>
  <c r="AB159" i="59"/>
  <c r="AB189" i="59"/>
  <c r="Z10" i="59"/>
  <c r="AB123" i="59"/>
  <c r="AB113" i="59"/>
  <c r="AB54" i="59"/>
  <c r="AB74" i="59"/>
  <c r="AB166" i="59"/>
  <c r="Z133" i="59"/>
  <c r="Z16" i="59"/>
  <c r="Z64" i="59"/>
  <c r="Z50" i="59"/>
  <c r="Z160" i="59"/>
  <c r="AB127" i="59"/>
  <c r="Z63" i="59"/>
  <c r="AB179" i="59"/>
  <c r="AB51" i="59"/>
  <c r="Z110" i="59"/>
  <c r="Z113" i="59"/>
  <c r="Z141" i="59"/>
  <c r="AB130" i="59"/>
  <c r="AB102" i="59"/>
  <c r="AB45" i="59"/>
  <c r="AB75" i="59"/>
  <c r="Z128" i="59"/>
  <c r="AB72" i="59"/>
  <c r="Z65" i="59"/>
  <c r="Z9" i="59"/>
  <c r="AB141" i="59"/>
  <c r="Z137" i="59"/>
  <c r="AB49" i="59"/>
  <c r="AB138" i="59"/>
  <c r="Z181" i="59"/>
  <c r="Z109" i="59"/>
  <c r="Z92" i="59"/>
  <c r="AB90" i="59"/>
  <c r="AB77" i="59"/>
  <c r="AB19" i="59"/>
  <c r="Z95" i="59"/>
  <c r="AB120" i="59"/>
  <c r="AB109" i="59"/>
  <c r="Z46" i="59"/>
  <c r="Z138" i="59"/>
  <c r="Z127" i="59"/>
  <c r="AB134" i="59"/>
  <c r="Z126" i="59"/>
  <c r="AB186" i="59"/>
  <c r="Z162" i="59"/>
  <c r="AB56" i="59"/>
  <c r="AB78" i="59"/>
  <c r="Z125" i="59"/>
  <c r="AB133" i="59"/>
  <c r="AB71" i="59"/>
  <c r="AB162" i="59"/>
  <c r="AB172" i="59"/>
  <c r="AB97" i="59"/>
  <c r="AB48" i="59"/>
  <c r="Z31" i="59"/>
  <c r="Z32" i="59"/>
  <c r="AB148" i="59"/>
  <c r="Z55" i="59"/>
  <c r="Z123" i="59"/>
  <c r="AB44" i="59"/>
  <c r="AB23" i="59"/>
  <c r="AB64" i="59"/>
  <c r="Z77" i="59"/>
  <c r="Z79" i="59"/>
  <c r="Z135" i="59"/>
  <c r="Z106" i="59"/>
  <c r="AB86" i="59"/>
  <c r="Z157" i="59"/>
  <c r="Z119" i="59"/>
  <c r="AB119" i="59"/>
  <c r="AB183" i="59"/>
  <c r="Z155" i="59"/>
  <c r="Z26" i="59"/>
  <c r="AB158" i="59"/>
  <c r="AB155" i="59"/>
  <c r="Z168" i="59"/>
  <c r="Z84" i="59"/>
  <c r="AC26" i="59" l="1"/>
  <c r="AJ26" i="59"/>
  <c r="AK26" i="59" s="1"/>
  <c r="AC108" i="59"/>
  <c r="AJ108" i="59"/>
  <c r="AK108" i="59" s="1"/>
  <c r="AJ105" i="59"/>
  <c r="AK105" i="59" s="1"/>
  <c r="AC105" i="59"/>
  <c r="AJ112" i="59"/>
  <c r="AK112" i="59" s="1"/>
  <c r="AC112" i="59"/>
  <c r="AJ57" i="59"/>
  <c r="AK57" i="59" s="1"/>
  <c r="AC57" i="59"/>
  <c r="AJ71" i="59"/>
  <c r="AK71" i="59" s="1"/>
  <c r="AC71" i="59"/>
  <c r="AJ189" i="59"/>
  <c r="AK189" i="59" s="1"/>
  <c r="AC189" i="59"/>
  <c r="AC155" i="59"/>
  <c r="AJ155" i="59"/>
  <c r="AK155" i="59" s="1"/>
  <c r="AC119" i="59"/>
  <c r="AJ119" i="59"/>
  <c r="AK119" i="59" s="1"/>
  <c r="AC92" i="59"/>
  <c r="AJ92" i="59"/>
  <c r="AK92" i="59" s="1"/>
  <c r="AC129" i="59"/>
  <c r="AJ129" i="59"/>
  <c r="AK129" i="59" s="1"/>
  <c r="AC15" i="59"/>
  <c r="AJ15" i="59"/>
  <c r="AK15" i="59" s="1"/>
  <c r="AC31" i="59"/>
  <c r="AJ31" i="59"/>
  <c r="AK31" i="59" s="1"/>
  <c r="AC165" i="59"/>
  <c r="AJ165" i="59"/>
  <c r="AK165" i="59" s="1"/>
  <c r="AJ135" i="59"/>
  <c r="AK135" i="59" s="1"/>
  <c r="AC135" i="59"/>
  <c r="AC183" i="59"/>
  <c r="AJ183" i="59"/>
  <c r="AK183" i="59" s="1"/>
  <c r="AJ35" i="59"/>
  <c r="AK35" i="59" s="1"/>
  <c r="AC35" i="59"/>
  <c r="AC134" i="59"/>
  <c r="AJ134" i="59"/>
  <c r="AK134" i="59" s="1"/>
  <c r="AJ109" i="59"/>
  <c r="AK109" i="59" s="1"/>
  <c r="AC109" i="59"/>
  <c r="AC89" i="59"/>
  <c r="AJ89" i="59"/>
  <c r="AK89" i="59" s="1"/>
  <c r="AC116" i="59"/>
  <c r="AJ116" i="59"/>
  <c r="AK116" i="59" s="1"/>
  <c r="AJ125" i="59"/>
  <c r="AK125" i="59" s="1"/>
  <c r="AC125" i="59"/>
  <c r="AJ123" i="59"/>
  <c r="AK123" i="59" s="1"/>
  <c r="AC123" i="59"/>
  <c r="AJ181" i="59"/>
  <c r="AK181" i="59" s="1"/>
  <c r="AC181" i="59"/>
  <c r="AC33" i="59"/>
  <c r="AJ33" i="59"/>
  <c r="AK33" i="59" s="1"/>
  <c r="AC164" i="59"/>
  <c r="AJ164" i="59"/>
  <c r="AK164" i="59" s="1"/>
  <c r="AJ84" i="59"/>
  <c r="AK84" i="59" s="1"/>
  <c r="AC84" i="59"/>
  <c r="AJ86" i="59"/>
  <c r="AK86" i="59" s="1"/>
  <c r="AC86" i="59"/>
  <c r="AC97" i="59"/>
  <c r="AJ97" i="59"/>
  <c r="AK97" i="59" s="1"/>
  <c r="AJ176" i="59"/>
  <c r="AK176" i="59" s="1"/>
  <c r="AC176" i="59"/>
  <c r="AJ131" i="59"/>
  <c r="AK131" i="59" s="1"/>
  <c r="AC131" i="59"/>
  <c r="AC169" i="59"/>
  <c r="AJ169" i="59"/>
  <c r="AK169" i="59" s="1"/>
  <c r="AJ10" i="59"/>
  <c r="AK10" i="59" s="1"/>
  <c r="AC10" i="59"/>
  <c r="AJ142" i="59"/>
  <c r="AK142" i="59" s="1"/>
  <c r="AC142" i="59"/>
  <c r="AC36" i="59"/>
  <c r="AJ36" i="59"/>
  <c r="AK36" i="59" s="1"/>
  <c r="AC161" i="59"/>
  <c r="AJ161" i="59"/>
  <c r="AK161" i="59" s="1"/>
  <c r="AC178" i="59"/>
  <c r="AJ178" i="59"/>
  <c r="AK178" i="59" s="1"/>
  <c r="AJ42" i="59"/>
  <c r="AK42" i="59" s="1"/>
  <c r="AC42" i="59"/>
  <c r="AC78" i="59"/>
  <c r="AJ78" i="59"/>
  <c r="AK78" i="59" s="1"/>
  <c r="AJ118" i="59"/>
  <c r="AK118" i="59" s="1"/>
  <c r="AC118" i="59"/>
  <c r="AJ157" i="59"/>
  <c r="AK157" i="59" s="1"/>
  <c r="AC157" i="59"/>
  <c r="AC120" i="59"/>
  <c r="AJ120" i="59"/>
  <c r="AK120" i="59" s="1"/>
  <c r="AC81" i="59"/>
  <c r="AJ81" i="59"/>
  <c r="AK81" i="59" s="1"/>
  <c r="AJ163" i="59"/>
  <c r="AK163" i="59" s="1"/>
  <c r="AC163" i="59"/>
  <c r="AJ79" i="59"/>
  <c r="AK79" i="59" s="1"/>
  <c r="AC79" i="59"/>
  <c r="AC70" i="59"/>
  <c r="AJ70" i="59"/>
  <c r="AK70" i="59" s="1"/>
  <c r="AC122" i="59"/>
  <c r="AJ122" i="59"/>
  <c r="AK122" i="59" s="1"/>
  <c r="AJ137" i="59"/>
  <c r="AK137" i="59" s="1"/>
  <c r="AC137" i="59"/>
  <c r="AC174" i="59"/>
  <c r="AJ174" i="59"/>
  <c r="AK174" i="59" s="1"/>
  <c r="AC55" i="59"/>
  <c r="AJ55" i="59"/>
  <c r="AK55" i="59" s="1"/>
  <c r="AC168" i="59"/>
  <c r="AJ168" i="59"/>
  <c r="AK168" i="59" s="1"/>
  <c r="AC175" i="59"/>
  <c r="AJ175" i="59"/>
  <c r="AK175" i="59" s="1"/>
  <c r="AC53" i="59"/>
  <c r="AJ53" i="59"/>
  <c r="AK53" i="59" s="1"/>
  <c r="AJ115" i="59"/>
  <c r="AK115" i="59" s="1"/>
  <c r="AC115" i="59"/>
  <c r="AJ104" i="59"/>
  <c r="AK104" i="59" s="1"/>
  <c r="AC104" i="59"/>
  <c r="AC143" i="59"/>
  <c r="AJ143" i="59"/>
  <c r="AK143" i="59" s="1"/>
  <c r="AJ150" i="59"/>
  <c r="AK150" i="59" s="1"/>
  <c r="AC150" i="59"/>
  <c r="AJ160" i="59"/>
  <c r="AK160" i="59" s="1"/>
  <c r="AC160" i="59"/>
  <c r="AJ24" i="59"/>
  <c r="AK24" i="59" s="1"/>
  <c r="AC24" i="59"/>
  <c r="AC27" i="59"/>
  <c r="AJ27" i="59"/>
  <c r="AK27" i="59" s="1"/>
  <c r="AJ9" i="59"/>
  <c r="AK9" i="59" s="1"/>
  <c r="AC9" i="59"/>
  <c r="AC20" i="59"/>
  <c r="AJ20" i="59"/>
  <c r="AK20" i="59" s="1"/>
  <c r="AC34" i="59"/>
  <c r="AJ34" i="59"/>
  <c r="AK34" i="59" s="1"/>
  <c r="AJ11" i="59"/>
  <c r="AK11" i="59" s="1"/>
  <c r="AC11" i="59"/>
  <c r="AC90" i="59"/>
  <c r="AJ90" i="59"/>
  <c r="AK90" i="59" s="1"/>
  <c r="AJ132" i="59"/>
  <c r="AK132" i="59" s="1"/>
  <c r="AC132" i="59"/>
  <c r="AJ62" i="59"/>
  <c r="AK62" i="59" s="1"/>
  <c r="AC62" i="59"/>
  <c r="AJ28" i="59"/>
  <c r="AK28" i="59" s="1"/>
  <c r="AC28" i="59"/>
  <c r="AJ40" i="59"/>
  <c r="AK40" i="59" s="1"/>
  <c r="AC40" i="59"/>
  <c r="AJ41" i="59"/>
  <c r="AK41" i="59" s="1"/>
  <c r="AC41" i="59"/>
  <c r="AC75" i="59"/>
  <c r="AJ75" i="59"/>
  <c r="AK75" i="59" s="1"/>
  <c r="AJ172" i="59"/>
  <c r="AK172" i="59" s="1"/>
  <c r="AC172" i="59"/>
  <c r="AC65" i="59"/>
  <c r="AJ65" i="59"/>
  <c r="AK65" i="59" s="1"/>
  <c r="AC98" i="59"/>
  <c r="AJ98" i="59"/>
  <c r="AK98" i="59" s="1"/>
  <c r="AC127" i="59"/>
  <c r="AJ127" i="59"/>
  <c r="AK127" i="59" s="1"/>
  <c r="AC14" i="59"/>
  <c r="AJ14" i="59"/>
  <c r="AK14" i="59" s="1"/>
  <c r="AC80" i="59"/>
  <c r="AJ80" i="59"/>
  <c r="AK80" i="59" s="1"/>
  <c r="AJ50" i="59"/>
  <c r="AK50" i="59" s="1"/>
  <c r="AC50" i="59"/>
  <c r="AJ69" i="59"/>
  <c r="AK69" i="59" s="1"/>
  <c r="AC69" i="59"/>
  <c r="AC162" i="59"/>
  <c r="AJ162" i="59"/>
  <c r="AK162" i="59" s="1"/>
  <c r="AC170" i="59"/>
  <c r="AJ170" i="59"/>
  <c r="AK170" i="59" s="1"/>
  <c r="AC145" i="59"/>
  <c r="AJ145" i="59"/>
  <c r="AK145" i="59" s="1"/>
  <c r="AJ77" i="59"/>
  <c r="AK77" i="59" s="1"/>
  <c r="AC77" i="59"/>
  <c r="AC67" i="59"/>
  <c r="AJ67" i="59"/>
  <c r="AK67" i="59" s="1"/>
  <c r="AJ59" i="59"/>
  <c r="AK59" i="59" s="1"/>
  <c r="AC59" i="59"/>
  <c r="AC23" i="59"/>
  <c r="AJ23" i="59"/>
  <c r="AK23" i="59" s="1"/>
  <c r="AJ128" i="59"/>
  <c r="AK128" i="59" s="1"/>
  <c r="AC128" i="59"/>
  <c r="AJ17" i="59"/>
  <c r="AK17" i="59" s="1"/>
  <c r="AC17" i="59"/>
  <c r="AJ138" i="59"/>
  <c r="AK138" i="59" s="1"/>
  <c r="AC138" i="59"/>
  <c r="AC18" i="59"/>
  <c r="AJ18" i="59"/>
  <c r="AK18" i="59" s="1"/>
  <c r="AC179" i="59"/>
  <c r="AJ179" i="59"/>
  <c r="AK179" i="59" s="1"/>
  <c r="AJ188" i="59"/>
  <c r="AK188" i="59" s="1"/>
  <c r="AC188" i="59"/>
  <c r="AJ54" i="59"/>
  <c r="AK54" i="59" s="1"/>
  <c r="AC54" i="59"/>
  <c r="AC177" i="59"/>
  <c r="AJ177" i="59"/>
  <c r="AK177" i="59" s="1"/>
  <c r="AJ60" i="59"/>
  <c r="AK60" i="59" s="1"/>
  <c r="AC60" i="59"/>
  <c r="AC146" i="59"/>
  <c r="AJ146" i="59"/>
  <c r="AK146" i="59" s="1"/>
  <c r="AJ73" i="59"/>
  <c r="AK73" i="59" s="1"/>
  <c r="AC73" i="59"/>
  <c r="AJ37" i="59"/>
  <c r="AK37" i="59" s="1"/>
  <c r="AC37" i="59"/>
  <c r="AC72" i="59"/>
  <c r="AJ72" i="59"/>
  <c r="AK72" i="59" s="1"/>
  <c r="AJ64" i="59"/>
  <c r="AK64" i="59" s="1"/>
  <c r="AC64" i="59"/>
  <c r="AC121" i="59"/>
  <c r="AJ121" i="59"/>
  <c r="AK121" i="59" s="1"/>
  <c r="AC39" i="59"/>
  <c r="AJ39" i="59"/>
  <c r="AK39" i="59" s="1"/>
  <c r="AJ166" i="59"/>
  <c r="AK166" i="59" s="1"/>
  <c r="AC166" i="59"/>
  <c r="AJ46" i="59"/>
  <c r="AK46" i="59" s="1"/>
  <c r="AC46" i="59"/>
  <c r="AC25" i="59"/>
  <c r="AJ25" i="59"/>
  <c r="AK25" i="59" s="1"/>
  <c r="AJ154" i="59"/>
  <c r="AK154" i="59" s="1"/>
  <c r="AC154" i="59"/>
  <c r="AC8" i="59"/>
  <c r="AJ8" i="59"/>
  <c r="AK8" i="59" s="1"/>
  <c r="AC151" i="59"/>
  <c r="AJ151" i="59"/>
  <c r="AK151" i="59" s="1"/>
  <c r="AJ38" i="59"/>
  <c r="AK38" i="59" s="1"/>
  <c r="AC38" i="59"/>
  <c r="AJ48" i="59"/>
  <c r="AK48" i="59" s="1"/>
  <c r="AC48" i="59"/>
  <c r="AJ96" i="59"/>
  <c r="AK96" i="59" s="1"/>
  <c r="AC96" i="59"/>
  <c r="AJ56" i="59"/>
  <c r="AK56" i="59" s="1"/>
  <c r="AC56" i="59"/>
  <c r="AJ88" i="59"/>
  <c r="AK88" i="59" s="1"/>
  <c r="AC88" i="59"/>
  <c r="AJ21" i="59"/>
  <c r="AK21" i="59" s="1"/>
  <c r="AC21" i="59"/>
  <c r="AC12" i="59"/>
  <c r="AJ12" i="59"/>
  <c r="AK12" i="59" s="1"/>
  <c r="AJ47" i="59"/>
  <c r="AK47" i="59" s="1"/>
  <c r="AC47" i="59"/>
  <c r="AJ49" i="59"/>
  <c r="AK49" i="59" s="1"/>
  <c r="AC49" i="59"/>
  <c r="AJ182" i="59"/>
  <c r="AK182" i="59" s="1"/>
  <c r="AC182" i="59"/>
  <c r="AJ51" i="59"/>
  <c r="AK51" i="59" s="1"/>
  <c r="AC51" i="59"/>
  <c r="AC16" i="59"/>
  <c r="AJ16" i="59"/>
  <c r="AK16" i="59" s="1"/>
  <c r="AC111" i="59"/>
  <c r="AJ111" i="59"/>
  <c r="AK111" i="59" s="1"/>
  <c r="AC159" i="59"/>
  <c r="AJ159" i="59"/>
  <c r="AK159" i="59" s="1"/>
  <c r="AJ58" i="59"/>
  <c r="AK58" i="59" s="1"/>
  <c r="AC58" i="59"/>
  <c r="AJ148" i="59"/>
  <c r="AK148" i="59" s="1"/>
  <c r="AC148" i="59"/>
  <c r="AC68" i="59"/>
  <c r="AJ68" i="59"/>
  <c r="AK68" i="59" s="1"/>
  <c r="AJ19" i="59"/>
  <c r="AK19" i="59" s="1"/>
  <c r="AC19" i="59"/>
  <c r="AJ93" i="59"/>
  <c r="AK93" i="59" s="1"/>
  <c r="AC93" i="59"/>
  <c r="AJ117" i="59"/>
  <c r="AK117" i="59" s="1"/>
  <c r="AC117" i="59"/>
  <c r="AJ85" i="59"/>
  <c r="AK85" i="59" s="1"/>
  <c r="AC85" i="59"/>
  <c r="AC173" i="59"/>
  <c r="AJ173" i="59"/>
  <c r="AK173" i="59" s="1"/>
  <c r="AJ141" i="59"/>
  <c r="AK141" i="59" s="1"/>
  <c r="AC141" i="59"/>
  <c r="AJ83" i="59"/>
  <c r="AK83" i="59" s="1"/>
  <c r="AC83" i="59"/>
  <c r="AC153" i="59"/>
  <c r="AJ153" i="59"/>
  <c r="AK153" i="59" s="1"/>
  <c r="AC186" i="59"/>
  <c r="AJ186" i="59"/>
  <c r="AK186" i="59" s="1"/>
  <c r="AJ102" i="59"/>
  <c r="AK102" i="59" s="1"/>
  <c r="AC102" i="59"/>
  <c r="AJ74" i="59"/>
  <c r="AK74" i="59" s="1"/>
  <c r="AC74" i="59"/>
  <c r="AC133" i="59"/>
  <c r="AJ133" i="59"/>
  <c r="AK133" i="59" s="1"/>
  <c r="AJ187" i="59"/>
  <c r="AK187" i="59" s="1"/>
  <c r="AC187" i="59"/>
  <c r="AJ113" i="59"/>
  <c r="AK113" i="59" s="1"/>
  <c r="AC113" i="59"/>
  <c r="AC180" i="59"/>
  <c r="AJ180" i="59"/>
  <c r="AK180" i="59" s="1"/>
  <c r="AC139" i="59"/>
  <c r="AJ139" i="59"/>
  <c r="AK139" i="59" s="1"/>
  <c r="AJ29" i="59"/>
  <c r="AK29" i="59" s="1"/>
  <c r="AC29" i="59"/>
  <c r="AJ91" i="59"/>
  <c r="AK91" i="59" s="1"/>
  <c r="AC91" i="59"/>
  <c r="AC106" i="59"/>
  <c r="AJ106" i="59"/>
  <c r="AK106" i="59" s="1"/>
  <c r="AJ136" i="59"/>
  <c r="AK136" i="59" s="1"/>
  <c r="AC136" i="59"/>
  <c r="AC100" i="59"/>
  <c r="AJ100" i="59"/>
  <c r="AK100" i="59" s="1"/>
  <c r="AC184" i="59"/>
  <c r="AJ184" i="59"/>
  <c r="AK184" i="59" s="1"/>
  <c r="AJ130" i="59"/>
  <c r="AK130" i="59" s="1"/>
  <c r="AC130" i="59"/>
  <c r="AJ45" i="59"/>
  <c r="AK45" i="59" s="1"/>
  <c r="AC45" i="59"/>
  <c r="AJ126" i="59"/>
  <c r="AK126" i="59" s="1"/>
  <c r="AC126" i="59"/>
  <c r="AJ110" i="59"/>
  <c r="AK110" i="59" s="1"/>
  <c r="AC110" i="59"/>
  <c r="AC32" i="59"/>
  <c r="AJ32" i="59"/>
  <c r="AK32" i="59" s="1"/>
  <c r="AC95" i="59"/>
  <c r="AJ95" i="59"/>
  <c r="AK95" i="59" s="1"/>
  <c r="AJ107" i="59"/>
  <c r="AK107" i="59" s="1"/>
  <c r="AC107" i="59"/>
  <c r="AJ13" i="59"/>
  <c r="AK13" i="59" s="1"/>
  <c r="AC13" i="59"/>
  <c r="AC82" i="59"/>
  <c r="AJ82" i="59"/>
  <c r="AK82" i="59" s="1"/>
  <c r="AC43" i="59"/>
  <c r="AJ43" i="59"/>
  <c r="AK43" i="59" s="1"/>
  <c r="AC61" i="59"/>
  <c r="AJ61" i="59"/>
  <c r="AK61" i="59" s="1"/>
  <c r="AJ52" i="59"/>
  <c r="AK52" i="59" s="1"/>
  <c r="AC52" i="59"/>
  <c r="AJ167" i="59"/>
  <c r="AK167" i="59" s="1"/>
  <c r="AC167" i="59"/>
  <c r="AJ152" i="59"/>
  <c r="AK152" i="59" s="1"/>
  <c r="AC152" i="59"/>
  <c r="AJ101" i="59"/>
  <c r="AK101" i="59" s="1"/>
  <c r="AC101" i="59"/>
  <c r="AC99" i="59"/>
  <c r="AJ99" i="59"/>
  <c r="AK99" i="59" s="1"/>
  <c r="AC149" i="59"/>
  <c r="AJ149" i="59"/>
  <c r="AK149" i="59" s="1"/>
  <c r="AC66" i="59"/>
  <c r="AJ66" i="59"/>
  <c r="AK66" i="59" s="1"/>
  <c r="AJ94" i="59"/>
  <c r="AK94" i="59" s="1"/>
  <c r="AC94" i="59"/>
  <c r="AJ124" i="59"/>
  <c r="AK124" i="59" s="1"/>
  <c r="AC124" i="59"/>
  <c r="AC114" i="59"/>
  <c r="AJ114" i="59"/>
  <c r="AK114" i="59" s="1"/>
  <c r="AJ140" i="59"/>
  <c r="AK140" i="59" s="1"/>
  <c r="AC140" i="59"/>
  <c r="AC87" i="59"/>
  <c r="AJ87" i="59"/>
  <c r="AK87" i="59" s="1"/>
  <c r="AC22" i="59"/>
  <c r="AJ22" i="59"/>
  <c r="AK22" i="59" s="1"/>
  <c r="AC44" i="59"/>
  <c r="AJ44" i="59"/>
  <c r="AK44" i="59" s="1"/>
  <c r="AJ156" i="59"/>
  <c r="AK156" i="59" s="1"/>
  <c r="AC156" i="59"/>
  <c r="AJ63" i="59"/>
  <c r="AK63" i="59" s="1"/>
  <c r="AC63" i="59"/>
  <c r="AC158" i="59"/>
  <c r="AJ158" i="59"/>
  <c r="AK158" i="59" s="1"/>
  <c r="AC185" i="59"/>
  <c r="AJ185" i="59"/>
  <c r="AK185" i="59" s="1"/>
  <c r="AC76" i="59"/>
  <c r="AJ76" i="59"/>
  <c r="AK76" i="59" s="1"/>
  <c r="AC171" i="59"/>
  <c r="AJ171" i="59"/>
  <c r="AK171" i="59" s="1"/>
  <c r="AJ147" i="59"/>
  <c r="AK147" i="59" s="1"/>
  <c r="AC147" i="59"/>
  <c r="AJ103" i="59"/>
  <c r="AK103" i="59" s="1"/>
  <c r="AC103" i="59"/>
  <c r="AJ144" i="59"/>
  <c r="AK144" i="59" s="1"/>
  <c r="AC144" i="59"/>
  <c r="AC30" i="59"/>
  <c r="AJ30" i="59"/>
  <c r="AK30" i="59" s="1"/>
  <c r="Y26" i="16"/>
  <c r="X16" i="16"/>
  <c r="X15" i="16"/>
  <c r="AC15" i="24"/>
  <c r="N5" i="62"/>
  <c r="P5" i="62" s="1"/>
  <c r="AD71" i="24"/>
  <c r="AC16" i="24"/>
  <c r="AH20" i="5"/>
  <c r="AH27" i="5"/>
  <c r="AC27" i="5"/>
  <c r="AD27" i="5" s="1"/>
  <c r="W34" i="5"/>
  <c r="AH34" i="5"/>
  <c r="W30" i="5"/>
  <c r="AH30" i="5"/>
  <c r="W22" i="5"/>
  <c r="AJ27" i="5"/>
  <c r="AI27" i="5"/>
  <c r="C81" i="63" s="1"/>
  <c r="F15" i="62"/>
  <c r="V20" i="5"/>
  <c r="U16" i="5"/>
  <c r="U15" i="5"/>
  <c r="U14" i="5" s="1"/>
  <c r="AC3" i="59" l="1"/>
  <c r="AK3" i="59"/>
  <c r="A3" i="59" s="1"/>
  <c r="B3" i="59" s="1"/>
  <c r="C3" i="59" s="1"/>
  <c r="Z26" i="16"/>
  <c r="Y15" i="16"/>
  <c r="Y14" i="16" s="1"/>
  <c r="Y16" i="16"/>
  <c r="AI26" i="16"/>
  <c r="D85" i="63" s="1"/>
  <c r="X14" i="16"/>
  <c r="AD16" i="24"/>
  <c r="AD15" i="24"/>
  <c r="AD14" i="24" s="1"/>
  <c r="AC14" i="24"/>
  <c r="X22" i="5"/>
  <c r="X30" i="5"/>
  <c r="X34" i="5"/>
  <c r="W20" i="5"/>
  <c r="Z16" i="16" l="1"/>
  <c r="AA26" i="16"/>
  <c r="Z15" i="16"/>
  <c r="Z14" i="16" s="1"/>
  <c r="Y34" i="5"/>
  <c r="Z34" i="5" s="1"/>
  <c r="AA34" i="5" s="1"/>
  <c r="AB34" i="5" s="1"/>
  <c r="G15" i="62"/>
  <c r="Y22" i="5"/>
  <c r="AJ34" i="5"/>
  <c r="Y30" i="5"/>
  <c r="H15" i="62"/>
  <c r="X20" i="5"/>
  <c r="AA15" i="16" l="1"/>
  <c r="AA14" i="16" s="1"/>
  <c r="AB26" i="16"/>
  <c r="AA16" i="16"/>
  <c r="AJ26" i="16"/>
  <c r="AC26" i="16"/>
  <c r="AC22" i="5"/>
  <c r="AD22" i="5" s="1"/>
  <c r="AI34" i="5"/>
  <c r="C87" i="63" s="1"/>
  <c r="AC34" i="5"/>
  <c r="AD34" i="5" s="1"/>
  <c r="Z22" i="5"/>
  <c r="AA22" i="5" s="1"/>
  <c r="AB22" i="5" s="1"/>
  <c r="AJ22" i="5"/>
  <c r="AI22" i="5"/>
  <c r="C19" i="63" s="1"/>
  <c r="Z30" i="5"/>
  <c r="AI30" i="5"/>
  <c r="C85" i="63" s="1"/>
  <c r="I15" i="62"/>
  <c r="Y20" i="5"/>
  <c r="AD26" i="16" l="1"/>
  <c r="AC16" i="16"/>
  <c r="AC15" i="16"/>
  <c r="AC14" i="16" s="1"/>
  <c r="AB15" i="16"/>
  <c r="AB16" i="16"/>
  <c r="AI20" i="5"/>
  <c r="C78" i="63" s="1"/>
  <c r="AA30" i="5"/>
  <c r="J15" i="62"/>
  <c r="Z20" i="5"/>
  <c r="Y15" i="5"/>
  <c r="Y14" i="5" s="1"/>
  <c r="Y16" i="5"/>
  <c r="AD16" i="16" l="1"/>
  <c r="AD15" i="16"/>
  <c r="AD14" i="16" s="1"/>
  <c r="AB14" i="16"/>
  <c r="AB30" i="5"/>
  <c r="AC30" i="5" s="1"/>
  <c r="AD30" i="5" s="1"/>
  <c r="AJ30" i="5"/>
  <c r="AA20" i="5"/>
  <c r="Z15" i="5"/>
  <c r="Z16" i="5"/>
  <c r="B27" i="62" l="1"/>
  <c r="K15" i="62"/>
  <c r="J25" i="62"/>
  <c r="Z14" i="5"/>
  <c r="L15" i="62"/>
  <c r="AA15" i="5"/>
  <c r="AA16" i="5"/>
  <c r="AB20" i="5"/>
  <c r="AJ20" i="5" l="1"/>
  <c r="AC20" i="5"/>
  <c r="AA14" i="5"/>
  <c r="AB16" i="5"/>
  <c r="AB15" i="5"/>
  <c r="M15" i="62" l="1"/>
  <c r="N10" i="62"/>
  <c r="AB14" i="5"/>
  <c r="AD20" i="5"/>
  <c r="AC15" i="5"/>
  <c r="AC14" i="5" s="1"/>
  <c r="AC16" i="5"/>
  <c r="AD16" i="5" l="1"/>
  <c r="AD15" i="5"/>
  <c r="P10" i="62"/>
  <c r="P15" i="62" s="1"/>
  <c r="N15" i="62"/>
  <c r="AD14" i="5" l="1"/>
  <c r="E32" i="6"/>
  <c r="J32" i="6" s="1"/>
  <c r="L32" i="5"/>
  <c r="I32" i="5"/>
  <c r="O32" i="6" s="1"/>
  <c r="E31" i="6"/>
  <c r="J31" i="6" s="1"/>
  <c r="L31" i="5"/>
  <c r="I31" i="5" s="1"/>
  <c r="O31" i="6" s="1"/>
</calcChain>
</file>

<file path=xl/comments1.xml><?xml version="1.0" encoding="utf-8"?>
<comments xmlns="http://schemas.openxmlformats.org/spreadsheetml/2006/main">
  <authors>
    <author>Evans, Gareth</author>
  </authors>
  <commentList>
    <comment ref="F14" authorId="0" shapeId="0">
      <text>
        <r>
          <rPr>
            <b/>
            <sz val="9"/>
            <color indexed="81"/>
            <rFont val="Tahoma"/>
            <charset val="1"/>
          </rPr>
          <t>Evans, Gareth:</t>
        </r>
        <r>
          <rPr>
            <sz val="9"/>
            <color indexed="81"/>
            <rFont val="Tahoma"/>
            <charset val="1"/>
          </rPr>
          <t xml:space="preserve">
March 2021 salary invoices were raised in FY20-21</t>
        </r>
      </text>
    </comment>
  </commentList>
</comments>
</file>

<file path=xl/comments2.xml><?xml version="1.0" encoding="utf-8"?>
<comments xmlns="http://schemas.openxmlformats.org/spreadsheetml/2006/main">
  <authors>
    <author>Evans, Gareth</author>
  </authors>
  <commentList>
    <comment ref="V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List>
</comments>
</file>

<file path=xl/comments3.xml><?xml version="1.0" encoding="utf-8"?>
<comments xmlns="http://schemas.openxmlformats.org/spreadsheetml/2006/main">
  <authors>
    <author>Evans, Gareth</author>
  </authors>
  <commentList>
    <comment ref="F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F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F28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85"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2"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3"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6"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7"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298"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F37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78"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89"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90"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F3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List>
</comments>
</file>

<file path=xl/comments4.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tc={D57CD20F-D4C8-487C-9304-9695D8A956D0}</author>
    <author>tc={F8EDD406-72E3-4625-9333-D16291A5DE76}</author>
    <author>tc={62EB336B-112D-4935-83E4-D6BA105C59AE}</author>
    <author>tc={E90ED1D1-B11A-46DC-96FB-90E0C069A908}</author>
    <author>tc={3D5C1576-4A0E-4B1F-9192-308E94167801}</author>
    <author>tc={757386DD-108E-4325-9E66-AE68B00FECBC}</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R43"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R45"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R46"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J77"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J80"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J81"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5.xml><?xml version="1.0" encoding="utf-8"?>
<comments xmlns="http://schemas.openxmlformats.org/spreadsheetml/2006/main">
  <authors>
    <author>Evans, Gareth</author>
  </authors>
  <commentList>
    <comment ref="U54" authorId="0" shapeId="0">
      <text>
        <r>
          <rPr>
            <b/>
            <sz val="9"/>
            <color indexed="81"/>
            <rFont val="Tahoma"/>
            <family val="2"/>
          </rPr>
          <t>Evans, Gareth:</t>
        </r>
        <r>
          <rPr>
            <sz val="9"/>
            <color indexed="81"/>
            <rFont val="Tahoma"/>
            <family val="2"/>
          </rPr>
          <t xml:space="preserve">
Aug &amp; Sept included a credit not seen on HN system. Appears on 3.2 payment sheet</t>
        </r>
      </text>
    </comment>
    <comment ref="U128" authorId="0" shapeId="0">
      <text>
        <r>
          <rPr>
            <b/>
            <sz val="9"/>
            <color indexed="81"/>
            <rFont val="Tahoma"/>
            <family val="2"/>
          </rPr>
          <t>Evans, Gareth:</t>
        </r>
        <r>
          <rPr>
            <sz val="9"/>
            <color indexed="81"/>
            <rFont val="Tahoma"/>
            <family val="2"/>
          </rPr>
          <t xml:space="preserve">
Extra credit in Aug/Sep (and think Jul) which was taken from here</t>
        </r>
      </text>
    </comment>
  </commentList>
</comments>
</file>

<file path=xl/comments6.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7.xml><?xml version="1.0" encoding="utf-8"?>
<comments xmlns="http://schemas.openxmlformats.org/spreadsheetml/2006/main">
  <authors>
    <author>Evans, Gareth</author>
  </authors>
  <commentList>
    <comment ref="H76" authorId="0" shapeId="0">
      <text>
        <r>
          <rPr>
            <b/>
            <sz val="9"/>
            <color indexed="81"/>
            <rFont val="Tahoma"/>
            <charset val="1"/>
          </rPr>
          <t>Evans, Gareth:</t>
        </r>
        <r>
          <rPr>
            <sz val="9"/>
            <color indexed="81"/>
            <rFont val="Tahoma"/>
            <charset val="1"/>
          </rPr>
          <t xml:space="preserve">
old QWI customer number = 10029831.
Both schoosl will be using QWJ post federation 1st April 2021</t>
        </r>
      </text>
    </comment>
    <comment ref="I76" authorId="0" shapeId="0">
      <text>
        <r>
          <rPr>
            <b/>
            <sz val="9"/>
            <color indexed="81"/>
            <rFont val="Tahoma"/>
            <charset val="1"/>
          </rPr>
          <t>Evans, Gareth:</t>
        </r>
        <r>
          <rPr>
            <sz val="9"/>
            <color indexed="81"/>
            <rFont val="Tahoma"/>
            <charset val="1"/>
          </rPr>
          <t xml:space="preserve">
old QWI vendor number = 400010.
Both schoosl will be using QWJ number post federation 1st April 2021</t>
        </r>
      </text>
    </comment>
    <comment ref="J76" authorId="0" shapeId="0">
      <text>
        <r>
          <rPr>
            <b/>
            <sz val="9"/>
            <color indexed="81"/>
            <rFont val="Tahoma"/>
            <charset val="1"/>
          </rPr>
          <t>Evans, Gareth:</t>
        </r>
        <r>
          <rPr>
            <sz val="9"/>
            <color indexed="81"/>
            <rFont val="Tahoma"/>
            <charset val="1"/>
          </rPr>
          <t xml:space="preserve">
old QWI cc is 10119. Both schools will be using QWJ number post federation 1st April 2021</t>
        </r>
      </text>
    </comment>
  </commentList>
</comments>
</file>

<file path=xl/comments8.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9.xml><?xml version="1.0" encoding="utf-8"?>
<comments xmlns="http://schemas.openxmlformats.org/spreadsheetml/2006/main">
  <authors>
    <author>Evans, Gareth</author>
  </authors>
  <commentList>
    <comment ref="T13" authorId="0" shapeId="0">
      <text>
        <r>
          <rPr>
            <b/>
            <sz val="9"/>
            <color indexed="81"/>
            <rFont val="Tahoma"/>
            <family val="2"/>
          </rPr>
          <t>Evans, Gareth:</t>
        </r>
        <r>
          <rPr>
            <sz val="9"/>
            <color indexed="81"/>
            <rFont val="Tahoma"/>
            <family val="2"/>
          </rPr>
          <t xml:space="preserve">
Aug, Sep &amp; Oct still need to be recovered</t>
        </r>
      </text>
    </comment>
    <comment ref="P59"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T59"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<sst xmlns="http://schemas.openxmlformats.org/spreadsheetml/2006/main" count="69319" uniqueCount="4915">
  <si>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</si>
  <si>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</si>
  <si>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</si>
  <si>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</si>
  <si>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</si>
  <si>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</si>
  <si>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</si>
  <si>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</si>
  <si>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</si>
  <si>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</si>
  <si>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</si>
  <si>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</si>
  <si>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</si>
  <si>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</si>
  <si>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</si>
  <si>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</si>
  <si>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</si>
  <si>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</si>
  <si>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</si>
  <si>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</si>
  <si>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</si>
  <si>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</si>
  <si>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</si>
  <si>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</si>
  <si>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</si>
  <si>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</si>
  <si>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</si>
  <si>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</si>
  <si>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</si>
  <si>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</si>
  <si>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</si>
  <si>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</si>
  <si>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</si>
  <si>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</si>
  <si>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</si>
  <si>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</si>
  <si>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</si>
  <si>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</si>
  <si>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</si>
  <si>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</si>
  <si>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</si>
  <si>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</si>
  <si>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</si>
  <si>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</si>
  <si>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</si>
  <si>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</si>
  <si>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</si>
  <si>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</si>
  <si>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</si>
  <si>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</si>
  <si>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</si>
  <si>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</si>
  <si>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</si>
  <si>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</si>
  <si>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</si>
  <si>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</si>
  <si>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</si>
  <si>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</si>
  <si>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</si>
  <si>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</si>
  <si>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</si>
  <si>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</si>
  <si>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</si>
  <si>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</si>
  <si>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</si>
  <si>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</si>
  <si>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</si>
  <si>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</si>
  <si>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</si>
  <si>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</si>
  <si>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</si>
  <si>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</si>
  <si>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</si>
  <si>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</si>
  <si>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</si>
  <si>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</si>
  <si>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</si>
  <si>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</si>
  <si>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</si>
  <si>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</si>
  <si>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</si>
  <si>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</si>
  <si>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</si>
  <si>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</si>
  <si>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</si>
  <si>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</si>
  <si>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</si>
  <si>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</si>
  <si>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</si>
  <si>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</si>
  <si>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</si>
  <si>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</si>
  <si>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</si>
  <si>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</si>
  <si>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</si>
  <si>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</si>
  <si>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</si>
  <si>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</si>
  <si>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</si>
  <si>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</si>
  <si>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</si>
  <si>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</si>
  <si>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</si>
  <si>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</si>
  <si>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</si>
  <si>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</si>
  <si>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</si>
  <si>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</si>
  <si>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</si>
  <si>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</si>
  <si>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</si>
  <si>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</si>
  <si>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</si>
  <si>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</si>
  <si>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</si>
  <si>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</si>
  <si>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</si>
  <si>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</si>
  <si>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</si>
  <si>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</si>
  <si>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</si>
  <si>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</si>
  <si>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</si>
  <si>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</si>
  <si>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</si>
  <si>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</si>
  <si>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</si>
  <si>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</si>
  <si>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</si>
  <si>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</si>
  <si>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</si>
  <si>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</si>
  <si>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</si>
  <si>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</si>
  <si>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</si>
  <si>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</si>
  <si>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</si>
  <si>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</si>
  <si>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</si>
  <si>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</si>
  <si>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</si>
  <si>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</si>
  <si>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</si>
  <si>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</si>
  <si>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</si>
  <si>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</si>
  <si>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</si>
  <si>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</si>
  <si>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</si>
  <si>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</si>
  <si>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</si>
  <si>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</si>
  <si>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</si>
  <si>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</si>
  <si>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</si>
  <si>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</si>
  <si>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</si>
  <si>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</si>
  <si>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</si>
  <si>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</si>
  <si>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</si>
  <si>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</si>
  <si>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</si>
  <si>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</si>
  <si>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</si>
  <si>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</si>
  <si>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</si>
  <si>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</si>
  <si>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</si>
  <si>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</si>
  <si>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</si>
  <si>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</si>
  <si>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</si>
  <si>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</si>
  <si>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</si>
  <si>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</si>
  <si>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</si>
  <si>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</si>
  <si>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</si>
  <si>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</si>
  <si>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</si>
  <si>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</si>
  <si>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</si>
  <si>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</si>
  <si>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</si>
  <si>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</si>
  <si>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</si>
  <si>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</si>
  <si>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</si>
  <si>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</si>
  <si>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</si>
  <si>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</si>
  <si>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</si>
  <si>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</si>
  <si>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</si>
  <si>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</si>
  <si>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</si>
  <si>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</si>
  <si>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</si>
  <si>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</si>
  <si>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</si>
  <si>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</si>
  <si>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</si>
  <si>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</si>
  <si>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</si>
  <si>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</si>
  <si>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</si>
  <si>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</si>
  <si>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</si>
  <si>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</si>
  <si>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</si>
  <si>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</si>
  <si>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</si>
  <si>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</si>
  <si>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</si>
  <si>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</si>
  <si>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</si>
  <si>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</si>
  <si>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</si>
  <si>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</si>
  <si>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</si>
  <si>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</si>
  <si>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</si>
  <si>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</si>
  <si>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</si>
  <si>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</si>
  <si>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</si>
  <si>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</si>
  <si>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</si>
  <si>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</si>
  <si>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</si>
  <si>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</si>
  <si>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</si>
  <si>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</si>
  <si>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</si>
  <si>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</si>
  <si>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</si>
  <si>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</si>
  <si>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</si>
  <si>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</si>
  <si>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</si>
  <si>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</si>
  <si>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</si>
  <si>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</si>
  <si>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</si>
  <si>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</si>
  <si>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</si>
  <si>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</si>
  <si>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</si>
  <si>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</si>
  <si>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</si>
  <si>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</si>
  <si>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</si>
  <si>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</si>
  <si>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</si>
  <si>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</si>
  <si>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</si>
  <si>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</si>
  <si>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</si>
  <si>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</si>
  <si>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</si>
  <si>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</si>
  <si>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</si>
  <si>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</si>
  <si>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</si>
  <si>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</si>
  <si>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</si>
  <si>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</si>
  <si>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</si>
  <si>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</si>
  <si>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</si>
  <si>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</si>
  <si>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</si>
  <si>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</si>
  <si>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</si>
  <si>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</si>
  <si>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</si>
  <si>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</si>
  <si>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</si>
  <si>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</si>
  <si>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</si>
  <si>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</si>
  <si>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</si>
  <si>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</si>
  <si>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</si>
  <si>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</si>
  <si>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</si>
  <si>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</si>
  <si>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</si>
  <si>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</si>
  <si>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</si>
  <si>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</si>
  <si>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</si>
  <si>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</si>
  <si>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</si>
  <si>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</si>
  <si>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</si>
  <si>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</si>
  <si>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</si>
  <si>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</si>
  <si>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</si>
  <si>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</si>
  <si>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</si>
  <si>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</si>
  <si>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</si>
  <si>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</si>
  <si>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</si>
  <si>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</si>
  <si>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</si>
  <si>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</si>
  <si>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</si>
  <si>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</si>
  <si>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</si>
  <si>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</si>
  <si>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</si>
  <si>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</si>
  <si>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</si>
  <si>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</si>
  <si>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</si>
  <si>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</si>
  <si>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</si>
  <si>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</si>
  <si>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</si>
  <si>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</si>
  <si>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</si>
  <si>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</si>
  <si>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</si>
  <si>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</si>
  <si>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</si>
  <si>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</si>
  <si>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</si>
  <si>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</si>
  <si>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</si>
  <si>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</si>
  <si>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</si>
  <si>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</si>
  <si>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</si>
  <si>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</si>
  <si>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</si>
  <si>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</si>
  <si>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</si>
  <si>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</si>
  <si>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</si>
  <si>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</si>
  <si>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</si>
  <si>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</si>
  <si>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</si>
  <si>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</si>
  <si>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</si>
  <si>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</si>
  <si>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</si>
  <si>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</si>
  <si>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</si>
  <si>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</si>
  <si>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</si>
  <si>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</si>
  <si>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</si>
  <si>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</si>
  <si>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</si>
  <si>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</si>
  <si>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</si>
  <si>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</si>
  <si>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</si>
  <si>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</si>
  <si>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</si>
  <si>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</si>
  <si>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</si>
  <si>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</si>
  <si>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</si>
  <si>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</si>
  <si>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</si>
  <si>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</si>
  <si>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</si>
  <si>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</si>
  <si>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</si>
  <si>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</si>
  <si>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</si>
  <si>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</si>
  <si>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</si>
  <si>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</si>
  <si>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</si>
  <si>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</si>
  <si>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</si>
  <si>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</si>
  <si>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</si>
  <si>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</si>
  <si>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</si>
  <si>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</si>
  <si>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</si>
  <si>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</si>
  <si>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</si>
  <si>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</si>
  <si>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</si>
  <si>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</si>
  <si>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</si>
  <si>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</si>
  <si>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</si>
  <si>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</si>
  <si>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</si>
  <si>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</si>
  <si>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</si>
  <si>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</si>
  <si>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</si>
  <si>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</si>
  <si>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</si>
  <si>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</si>
  <si>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</si>
  <si>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</si>
  <si>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</si>
  <si>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</si>
  <si>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</si>
  <si>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</si>
  <si>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</si>
  <si>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</si>
  <si>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</si>
  <si>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</si>
  <si>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</si>
  <si>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</si>
  <si>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</si>
  <si>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</si>
  <si>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</si>
  <si>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</si>
  <si>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</si>
  <si>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</si>
  <si>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</si>
  <si>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</si>
  <si>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</si>
  <si>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</si>
  <si>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</si>
  <si>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</si>
  <si>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</si>
  <si>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</si>
  <si>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</si>
  <si>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</si>
  <si>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</si>
  <si>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</si>
  <si>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</si>
  <si>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</si>
  <si>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</si>
  <si>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</si>
  <si>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</si>
  <si>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</si>
  <si>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</si>
  <si>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</si>
  <si>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</si>
  <si>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</si>
  <si>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</si>
  <si>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</si>
  <si>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</si>
  <si>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</si>
  <si>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</si>
  <si>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</si>
  <si>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</si>
  <si>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</si>
  <si>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</si>
  <si>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</si>
  <si>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</si>
  <si>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</si>
  <si>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</si>
  <si>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</si>
  <si>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</si>
  <si>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</si>
  <si>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</si>
  <si>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</si>
  <si>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</si>
  <si>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</si>
  <si>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</si>
  <si>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</si>
  <si>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</si>
  <si>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</si>
  <si>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</si>
  <si>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</si>
  <si>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</si>
  <si>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</si>
  <si>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</si>
  <si>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</si>
  <si>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</si>
  <si>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</si>
  <si>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</si>
  <si>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</si>
  <si>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</si>
  <si>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</si>
  <si>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</si>
  <si>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</si>
  <si>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</si>
  <si>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</si>
  <si>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</si>
  <si>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</si>
  <si>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</si>
  <si>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</si>
  <si>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</si>
  <si>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</si>
  <si>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</si>
  <si>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</si>
  <si>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</si>
  <si>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</si>
  <si>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</si>
  <si>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</si>
  <si>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</si>
  <si>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</si>
  <si>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</si>
  <si>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</si>
  <si>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</si>
  <si>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</si>
  <si>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</si>
  <si>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</si>
  <si>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</si>
  <si>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</si>
  <si>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</si>
  <si>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</si>
  <si>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</si>
  <si>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</si>
  <si>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</si>
  <si>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</si>
  <si>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</si>
  <si>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</si>
  <si>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</si>
  <si>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</si>
  <si>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</si>
  <si>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</si>
  <si>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</si>
  <si>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</si>
  <si>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</si>
  <si>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</si>
  <si>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</si>
  <si>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</si>
  <si>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</si>
  <si>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</si>
  <si>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</si>
  <si>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</si>
  <si>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</si>
  <si>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</si>
  <si>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</si>
  <si>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</si>
  <si>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</si>
  <si>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</si>
  <si>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</si>
  <si>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</si>
  <si>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</si>
  <si>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</si>
  <si>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</si>
  <si>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</si>
  <si>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</si>
  <si>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</si>
  <si>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</si>
  <si>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</si>
  <si>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</si>
  <si>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</si>
  <si>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</si>
  <si>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</si>
  <si>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</si>
  <si>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</si>
  <si>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</si>
  <si>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</si>
  <si>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</si>
  <si>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</si>
  <si>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</si>
  <si>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</si>
  <si>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</si>
  <si>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</si>
  <si>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</si>
  <si>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</si>
  <si>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</si>
  <si>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</si>
  <si>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</si>
  <si>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</si>
  <si>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</si>
  <si>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</si>
  <si>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</si>
  <si>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</si>
  <si>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</si>
  <si>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</si>
  <si>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</si>
  <si>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</si>
  <si>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</si>
  <si>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</si>
  <si>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</si>
  <si>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</si>
  <si>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</si>
  <si>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</si>
  <si>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</si>
  <si>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</si>
  <si>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</si>
  <si>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</si>
  <si>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</si>
  <si>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</si>
  <si>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</si>
  <si>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</si>
  <si>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</si>
  <si>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</si>
  <si>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</si>
  <si>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</si>
  <si>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</si>
  <si>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</si>
  <si>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</si>
  <si>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</si>
  <si>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</si>
  <si>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</si>
  <si>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</si>
  <si>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</si>
  <si>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</si>
  <si>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</si>
  <si>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</si>
  <si>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</si>
  <si>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</si>
  <si>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</si>
  <si>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</si>
  <si>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</si>
  <si>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</si>
  <si>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</si>
  <si>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</si>
  <si>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</si>
  <si>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</si>
  <si>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</si>
  <si>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</si>
  <si>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</si>
  <si>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</si>
  <si>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</si>
  <si>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</si>
  <si>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</si>
  <si>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</si>
  <si>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</si>
  <si>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</si>
  <si>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</si>
  <si>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</si>
  <si>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</si>
  <si>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</si>
  <si>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</si>
  <si>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</si>
  <si>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</si>
  <si>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</si>
  <si>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</si>
  <si>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</si>
  <si>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</si>
  <si>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</si>
  <si>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</si>
  <si>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</si>
  <si>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</si>
  <si>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</si>
  <si>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</si>
  <si>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</si>
  <si>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</si>
  <si>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</si>
  <si>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</si>
  <si>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</si>
  <si>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</si>
  <si>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</si>
  <si>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</si>
  <si>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</si>
  <si>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</si>
  <si>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</si>
  <si>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</si>
  <si>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</si>
  <si>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</si>
  <si>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</si>
  <si>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</si>
  <si>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</si>
  <si>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</si>
  <si>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</si>
  <si>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</si>
  <si>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</si>
  <si>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</si>
  <si>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</si>
  <si>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</si>
  <si>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</si>
  <si>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</si>
  <si>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</si>
  <si>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</si>
  <si>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</si>
  <si>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</si>
  <si>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</si>
  <si>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</si>
  <si>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</si>
  <si>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</si>
  <si>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</si>
  <si>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</si>
  <si>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</si>
  <si>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</si>
  <si>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</si>
  <si>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</si>
  <si>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</si>
  <si>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</si>
  <si>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</si>
  <si>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</si>
  <si>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</si>
  <si>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</si>
  <si>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</si>
  <si>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</si>
  <si>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</si>
  <si>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</si>
  <si>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</si>
  <si>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</si>
  <si>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</si>
  <si>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</si>
  <si>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</si>
  <si>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</si>
  <si>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</si>
  <si>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</si>
  <si>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</si>
  <si>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</si>
  <si>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</si>
  <si>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</si>
  <si>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</si>
  <si>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</si>
  <si>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</si>
  <si>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</si>
  <si>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</si>
  <si>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</si>
  <si>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</si>
  <si>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</si>
  <si>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</si>
  <si>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</si>
  <si>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</si>
  <si>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</si>
  <si>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</si>
  <si>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</si>
  <si>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</si>
  <si>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</si>
  <si>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</si>
  <si>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</si>
  <si>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</si>
  <si>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</si>
  <si>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</si>
  <si>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</si>
  <si>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</si>
  <si>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</si>
  <si>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</si>
  <si>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</si>
  <si>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</si>
  <si>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</si>
  <si>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</si>
  <si>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</si>
  <si>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</si>
  <si>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</si>
  <si>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</si>
  <si>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</si>
  <si>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</si>
  <si>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</si>
  <si>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</si>
  <si>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</si>
  <si>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</si>
  <si>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</si>
  <si>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</si>
  <si>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</si>
  <si>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</si>
  <si>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</si>
  <si>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</si>
  <si>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</si>
  <si>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</si>
  <si>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</si>
  <si>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</si>
  <si>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</si>
  <si>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</si>
  <si>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</si>
  <si>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</si>
  <si>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</si>
  <si>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</si>
  <si>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</si>
  <si>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</si>
  <si>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</si>
  <si>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</si>
  <si>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</si>
  <si>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</si>
  <si>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</si>
  <si>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</si>
  <si>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</si>
  <si>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</si>
  <si>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</si>
  <si>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</si>
  <si>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</si>
  <si>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</si>
  <si>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</si>
  <si>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</si>
  <si>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</si>
  <si>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</si>
  <si>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</si>
  <si>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</si>
  <si>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</si>
  <si>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</si>
  <si>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</si>
  <si>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</si>
  <si>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</si>
  <si>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</si>
  <si>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</si>
  <si>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</si>
  <si>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</si>
  <si>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</si>
  <si>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</si>
  <si>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</si>
  <si>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</si>
  <si>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</si>
  <si>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</si>
  <si>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</si>
  <si>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</si>
  <si>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</si>
  <si>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</si>
  <si>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</si>
  <si>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</si>
  <si>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</si>
  <si>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</si>
  <si>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</si>
  <si>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</si>
  <si>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</si>
  <si>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</si>
  <si>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</si>
  <si>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</si>
  <si>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</si>
  <si>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</si>
  <si>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</si>
  <si>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</si>
  <si>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</si>
  <si>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</si>
  <si>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</si>
  <si>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</si>
  <si>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</si>
  <si>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</si>
  <si>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</si>
  <si>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</si>
  <si>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</si>
  <si>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</si>
  <si>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</si>
  <si>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</si>
  <si>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</si>
  <si>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</si>
  <si>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</si>
  <si>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</si>
  <si>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</si>
  <si>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</si>
  <si>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</si>
  <si>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</si>
  <si>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</si>
  <si>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</si>
  <si>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</si>
  <si>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</si>
  <si>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</si>
  <si>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</si>
  <si>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</si>
  <si>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</si>
  <si>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</si>
  <si>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</si>
  <si>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</si>
  <si>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</si>
  <si>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</si>
  <si>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</si>
  <si>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</si>
  <si>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</si>
  <si>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</si>
  <si>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</si>
  <si>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</si>
  <si>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</si>
  <si>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</si>
  <si>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</si>
  <si>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</si>
  <si>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</si>
  <si>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</si>
  <si>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</si>
  <si>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</si>
  <si>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</si>
  <si>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</si>
  <si>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</si>
  <si>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</si>
  <si>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</si>
  <si>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</si>
  <si>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</si>
  <si>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</si>
  <si>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</si>
  <si>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</si>
  <si>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</si>
  <si>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</si>
  <si>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</si>
  <si>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</si>
  <si>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</si>
  <si>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</si>
  <si>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</si>
  <si>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</si>
  <si>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</si>
  <si>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</si>
  <si>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</si>
  <si>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</si>
  <si>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</si>
  <si>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</si>
  <si>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</si>
  <si>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</si>
  <si>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</si>
  <si>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</si>
  <si>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</si>
  <si>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</si>
  <si>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</si>
  <si>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</si>
  <si>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</si>
  <si>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</si>
  <si>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</si>
  <si>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</si>
  <si>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</si>
  <si>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</si>
  <si>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</si>
  <si>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</si>
  <si>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</si>
  <si>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</si>
  <si>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</si>
  <si>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</si>
  <si>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</si>
  <si>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</si>
  <si>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</si>
  <si>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</si>
  <si>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</si>
  <si>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</si>
  <si>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</si>
  <si>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</si>
  <si>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</si>
  <si>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</si>
  <si>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</si>
  <si>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</si>
  <si>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</si>
  <si>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</si>
  <si>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</si>
  <si>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</si>
  <si>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</si>
  <si>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</si>
  <si>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</si>
  <si>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</si>
  <si>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</si>
  <si>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</si>
  <si>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</si>
  <si>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</si>
  <si>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</si>
  <si>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</si>
  <si>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</si>
  <si>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</si>
  <si>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</si>
  <si>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</si>
  <si>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</si>
  <si>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</si>
  <si>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</si>
  <si>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</si>
  <si>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</si>
  <si>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</si>
  <si>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</si>
  <si>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</si>
  <si>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</si>
  <si>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</si>
  <si>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</si>
  <si>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</si>
  <si>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</si>
  <si>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</si>
  <si>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</si>
  <si>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</si>
  <si>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</si>
  <si>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</si>
  <si>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</si>
  <si>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</si>
  <si>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</si>
  <si>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</si>
  <si>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</si>
  <si>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</si>
  <si>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</si>
  <si>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</si>
  <si>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</si>
  <si>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</si>
  <si>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</si>
  <si>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</si>
  <si>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</si>
  <si>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</si>
  <si>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</si>
  <si>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</si>
  <si>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</si>
  <si>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</si>
  <si>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</si>
  <si>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</si>
  <si>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</si>
  <si>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</si>
  <si>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</si>
  <si>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</si>
  <si>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</si>
  <si>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</si>
  <si>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</si>
  <si>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</si>
  <si>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</si>
  <si>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</si>
  <si>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</si>
  <si>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</si>
  <si>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</si>
  <si>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</si>
  <si>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</si>
  <si>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</si>
  <si>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</si>
  <si>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</si>
  <si>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</si>
  <si>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</si>
  <si>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</si>
  <si>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</si>
  <si>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</si>
  <si>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</si>
  <si>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</si>
  <si>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</si>
  <si>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</si>
  <si>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</si>
  <si>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</si>
  <si>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</si>
  <si>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</si>
  <si>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</si>
  <si>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</si>
  <si>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</si>
  <si>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</si>
  <si>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</si>
  <si>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</si>
  <si>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</si>
  <si>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</si>
  <si>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</si>
  <si>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</si>
  <si>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</si>
  <si>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</si>
  <si>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</si>
  <si>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</si>
  <si>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</si>
  <si>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</si>
  <si>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</si>
  <si>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</si>
  <si>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</si>
  <si>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</si>
  <si>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</si>
  <si>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</si>
  <si>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</si>
  <si>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</si>
  <si>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</si>
  <si>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</si>
  <si>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</si>
  <si>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</si>
  <si>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</si>
  <si>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</si>
  <si>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</si>
  <si>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</si>
  <si>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</si>
  <si>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</si>
  <si>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</si>
  <si>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</si>
  <si>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</si>
  <si>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</si>
  <si>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</si>
  <si>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</si>
  <si>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</si>
  <si>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</si>
  <si>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</si>
  <si>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</si>
  <si>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</si>
  <si>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</si>
  <si>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</si>
  <si>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</si>
  <si>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</si>
  <si>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</si>
  <si>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</si>
  <si>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</si>
  <si>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</si>
  <si>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</si>
  <si>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</si>
  <si>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</si>
  <si>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</si>
  <si>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</si>
  <si>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</si>
  <si>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</si>
  <si>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</si>
  <si>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</si>
  <si>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</si>
  <si>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</si>
  <si>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</si>
  <si>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</si>
  <si>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</si>
  <si>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</si>
  <si>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</si>
  <si>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</si>
  <si>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</si>
  <si>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</si>
  <si>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</si>
  <si>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</si>
  <si>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</si>
  <si>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</si>
  <si>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</si>
  <si>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</si>
  <si>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</si>
  <si>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</si>
  <si>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</si>
  <si>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</si>
  <si>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</si>
  <si>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</si>
  <si>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</si>
  <si>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</si>
  <si>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</si>
  <si>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</si>
  <si>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</si>
  <si>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</si>
  <si>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</si>
  <si>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</si>
  <si>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</si>
  <si>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</si>
  <si>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</si>
  <si>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</si>
  <si>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</si>
  <si>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</si>
  <si>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</si>
  <si>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</si>
  <si>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</si>
  <si>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</si>
  <si>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</si>
  <si>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</si>
  <si>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</si>
  <si>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</si>
  <si>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</si>
  <si>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</si>
  <si>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</si>
  <si>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</si>
  <si>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</si>
  <si>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</si>
  <si>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</si>
  <si>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</si>
  <si>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</si>
  <si>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</si>
  <si>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</si>
  <si>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</si>
  <si>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</si>
  <si>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</si>
  <si>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</si>
  <si>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</si>
  <si>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</si>
  <si>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</si>
  <si>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</si>
  <si>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</si>
  <si>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</si>
  <si>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</si>
  <si>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</si>
  <si>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</si>
  <si>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</si>
  <si>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</si>
  <si>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</si>
  <si>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</si>
  <si>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</si>
  <si>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</si>
  <si>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</si>
  <si>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</si>
  <si>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</si>
  <si>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</si>
  <si>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</si>
  <si>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</si>
  <si>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</si>
  <si>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</si>
  <si>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</si>
  <si>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</si>
  <si>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</si>
  <si>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</si>
  <si>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</si>
  <si>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</si>
  <si>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</si>
  <si>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</si>
  <si>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</si>
  <si>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</si>
  <si>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</si>
  <si>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</si>
  <si>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</si>
  <si>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</si>
  <si>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</si>
  <si>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</si>
  <si>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</si>
  <si>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</si>
  <si>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</si>
  <si>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</si>
  <si>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</si>
  <si>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</si>
  <si>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</si>
  <si>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</si>
  <si>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</si>
  <si>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</si>
  <si>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</si>
  <si>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</si>
  <si>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</si>
  <si>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</si>
  <si>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</si>
  <si>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</si>
  <si>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</si>
  <si>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</si>
  <si>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</si>
  <si>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</si>
  <si>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</si>
  <si>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</si>
  <si>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</si>
  <si>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</si>
  <si>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</si>
  <si>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</si>
  <si>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</si>
  <si>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</si>
  <si>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</si>
  <si>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</si>
  <si>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</si>
  <si>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</si>
  <si>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</si>
  <si>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</si>
  <si>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</si>
  <si>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</si>
  <si>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</si>
  <si>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</si>
  <si>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</si>
  <si>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</si>
  <si>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</si>
  <si>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</si>
  <si>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</si>
  <si>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</si>
  <si>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</si>
  <si>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</si>
  <si>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</si>
  <si>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</si>
  <si>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</si>
  <si>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</si>
  <si>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</si>
  <si>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</si>
  <si>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</si>
  <si>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</si>
  <si>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</si>
  <si>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</si>
  <si>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</si>
  <si>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</si>
  <si>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</si>
  <si>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</si>
  <si>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</si>
  <si>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</si>
  <si>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</si>
  <si>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</si>
  <si>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</si>
  <si>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</si>
  <si>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</si>
  <si>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</si>
  <si>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</si>
  <si>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</si>
  <si>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</si>
  <si>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</si>
  <si>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</si>
  <si>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</si>
  <si>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</si>
  <si>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</si>
  <si>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</si>
  <si>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</si>
  <si>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</si>
  <si>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</si>
  <si>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</si>
  <si>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</si>
  <si>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</si>
  <si>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</si>
  <si>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</si>
  <si>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</si>
  <si>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</si>
  <si>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</si>
  <si>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</si>
  <si>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</si>
  <si>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</si>
  <si>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</si>
  <si>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</si>
  <si>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</si>
  <si>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</si>
  <si>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</si>
  <si>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</si>
  <si>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</si>
  <si>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</si>
  <si>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</si>
  <si>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</si>
  <si>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</si>
  <si>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</si>
  <si>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</si>
  <si>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</si>
  <si>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</si>
  <si>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</si>
  <si>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</si>
  <si>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</si>
  <si>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</si>
  <si>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</si>
  <si>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</si>
  <si>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</si>
  <si>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</si>
  <si>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</si>
  <si>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</si>
  <si>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</si>
  <si>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</si>
  <si>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</si>
  <si>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</si>
  <si>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</si>
  <si>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</si>
  <si>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</si>
  <si>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</si>
  <si>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</si>
  <si>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</si>
  <si>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</si>
  <si>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</si>
  <si>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</si>
  <si>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</si>
  <si>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</si>
  <si>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</si>
  <si>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</si>
  <si>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</si>
  <si>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</si>
  <si>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</si>
  <si>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</si>
  <si>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</si>
  <si>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</si>
  <si>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</si>
  <si>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</si>
  <si>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</si>
  <si>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</si>
  <si>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</si>
  <si>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</si>
  <si>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</si>
  <si>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</si>
  <si>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</si>
  <si>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</si>
  <si>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</si>
  <si>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</si>
  <si>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</si>
  <si>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</si>
  <si>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</si>
  <si>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</si>
  <si>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</si>
  <si>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</si>
  <si>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</si>
  <si>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</si>
  <si>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</si>
  <si>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</si>
  <si>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</si>
  <si>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</si>
  <si>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</si>
  <si>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</si>
  <si>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</si>
  <si>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</si>
  <si>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</si>
  <si>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</si>
  <si>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</si>
  <si>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</si>
  <si>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</si>
  <si>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</si>
  <si>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</si>
  <si>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</si>
  <si>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</si>
  <si>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</si>
  <si>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</si>
  <si>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</si>
  <si>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</si>
  <si>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</si>
  <si>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</si>
  <si>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</si>
  <si>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</si>
  <si>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</si>
  <si>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</si>
  <si>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</si>
  <si>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</si>
  <si>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</si>
  <si>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</si>
  <si>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</si>
  <si>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</si>
  <si>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</si>
  <si>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</si>
  <si>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</si>
  <si>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</si>
  <si>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</si>
  <si>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</si>
  <si>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</si>
  <si>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</si>
  <si>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</si>
  <si>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</si>
  <si>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</si>
  <si>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</si>
  <si>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</si>
  <si>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</si>
  <si>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</si>
  <si>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</si>
  <si>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</si>
  <si>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</si>
  <si>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</si>
  <si>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</si>
  <si>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</si>
  <si>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</si>
  <si>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</si>
  <si>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</si>
  <si>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</si>
  <si>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</si>
  <si>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</si>
  <si>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</si>
  <si>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</si>
  <si>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</si>
  <si>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</si>
  <si>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</si>
  <si>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</si>
  <si>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</si>
  <si>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</si>
  <si>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</si>
  <si>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</si>
  <si>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</si>
  <si>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</si>
  <si>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</si>
  <si>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</si>
  <si>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</si>
  <si>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</si>
  <si>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</si>
  <si>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</si>
  <si>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</si>
  <si>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</si>
  <si>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</si>
  <si>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</si>
  <si>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</si>
  <si>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</si>
  <si>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</si>
  <si>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</si>
  <si>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</si>
  <si>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</si>
  <si>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</si>
  <si>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</si>
  <si>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</si>
  <si>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</si>
  <si>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</si>
  <si>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</si>
  <si>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</si>
  <si>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</si>
  <si>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</si>
  <si>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</si>
  <si>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</si>
  <si>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</si>
  <si>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</si>
  <si>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</si>
  <si>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</si>
  <si>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</si>
  <si>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</si>
  <si>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</si>
  <si>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</si>
  <si>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</si>
  <si>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</si>
  <si>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</si>
  <si>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</si>
  <si>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</si>
  <si>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</si>
  <si>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</si>
  <si>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</si>
  <si>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</si>
  <si>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</si>
  <si>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</si>
  <si>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</si>
  <si>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</si>
  <si>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</si>
  <si>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</si>
  <si>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</si>
  <si>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</si>
  <si>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</si>
  <si>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</si>
  <si>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</si>
  <si>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</si>
  <si>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</si>
  <si>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</si>
  <si>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</si>
  <si>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</si>
  <si>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</si>
  <si>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</si>
  <si>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</si>
  <si>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</si>
  <si>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</si>
  <si>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</si>
  <si>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</si>
  <si>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</si>
  <si>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</si>
  <si>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</si>
  <si>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</si>
  <si>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</si>
  <si>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</si>
  <si>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</si>
  <si>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</si>
  <si>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</si>
  <si>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</si>
  <si>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</si>
  <si>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</si>
  <si>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</si>
  <si>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</si>
  <si>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</si>
  <si>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</si>
  <si>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</si>
  <si>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</si>
  <si>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</si>
  <si>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</si>
  <si>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</si>
  <si>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</si>
  <si>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</si>
  <si>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</si>
  <si>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</si>
  <si>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</si>
  <si>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</si>
  <si>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</si>
  <si>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</si>
  <si>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</si>
  <si>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</si>
  <si>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</si>
  <si>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</si>
  <si>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</si>
  <si>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</si>
  <si>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</si>
  <si>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</si>
  <si>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</si>
  <si>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</si>
  <si>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</si>
  <si>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</si>
  <si>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</si>
  <si>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</si>
  <si>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</si>
  <si>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</si>
  <si>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</si>
  <si>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</si>
  <si>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</si>
  <si>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</si>
  <si>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</si>
  <si>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</si>
  <si>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</si>
  <si>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</si>
  <si>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</si>
  <si>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</si>
  <si>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</si>
  <si>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</si>
  <si>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</si>
  <si>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</si>
  <si>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</si>
  <si>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</si>
  <si>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</si>
  <si>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</si>
  <si>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</si>
  <si>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</si>
  <si>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</si>
  <si>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</si>
  <si>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</si>
  <si>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</si>
  <si>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</si>
  <si>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</si>
  <si>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</si>
  <si>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</si>
  <si>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</si>
  <si>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</si>
  <si>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</si>
  <si>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</si>
  <si>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</si>
  <si>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</si>
  <si>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</si>
  <si>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</si>
  <si>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</si>
  <si>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</si>
  <si>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</si>
  <si>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</si>
  <si>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</si>
  <si>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</si>
  <si>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</si>
  <si>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</si>
  <si>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</si>
  <si>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</si>
  <si>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</si>
  <si>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</si>
  <si>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</si>
  <si>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</si>
  <si>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</si>
  <si>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</si>
  <si>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</si>
  <si>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</si>
  <si>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</si>
  <si>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</si>
  <si>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</si>
  <si>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</si>
  <si>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</si>
  <si>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</si>
  <si>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</si>
  <si>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</si>
  <si>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</si>
  <si>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</si>
  <si>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</si>
  <si>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</si>
  <si>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</si>
  <si>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</si>
  <si>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</si>
  <si>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</si>
  <si>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</si>
  <si>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</si>
  <si>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</si>
  <si>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</si>
  <si>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</si>
  <si>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</si>
  <si>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</si>
  <si>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</si>
  <si>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</si>
  <si>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</si>
  <si>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</si>
  <si>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</si>
  <si>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</si>
  <si>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</si>
  <si>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</si>
  <si>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</si>
  <si>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</si>
  <si>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</si>
  <si>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</si>
  <si>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</si>
  <si>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</si>
  <si>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</si>
  <si>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</si>
  <si>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</si>
  <si>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</si>
  <si>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</si>
  <si>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</si>
  <si>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</si>
  <si>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</si>
  <si>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</si>
  <si>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</si>
  <si>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</si>
  <si>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</si>
  <si>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</si>
  <si>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</si>
  <si>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</si>
  <si>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</si>
  <si>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</si>
  <si>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</si>
  <si>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</si>
  <si>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</si>
  <si>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</si>
  <si>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</si>
  <si>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</si>
  <si>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</si>
  <si>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</si>
  <si>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</si>
  <si>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</si>
  <si>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</si>
  <si>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</si>
  <si>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</si>
  <si>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</si>
  <si>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</si>
  <si>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</si>
  <si>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</si>
  <si>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</si>
  <si>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</si>
  <si>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</si>
  <si>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</si>
  <si>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</si>
  <si>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</si>
  <si>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</si>
  <si>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</si>
  <si>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</si>
  <si>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</si>
  <si>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</si>
  <si>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</si>
  <si>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</si>
  <si>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</si>
  <si>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</si>
  <si>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</si>
  <si>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</si>
  <si>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</si>
  <si>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</si>
  <si>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</si>
  <si>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</si>
  <si>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</si>
  <si>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</si>
  <si>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</si>
  <si>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</si>
  <si>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</si>
  <si>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</si>
  <si>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</si>
  <si>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</si>
  <si>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</si>
  <si>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</si>
  <si>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</si>
  <si>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</si>
  <si>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</si>
  <si>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</si>
  <si>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</si>
  <si>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</si>
  <si>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</si>
  <si>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</si>
  <si>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</si>
  <si>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</si>
  <si>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</si>
  <si>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</si>
  <si>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</si>
  <si>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</si>
  <si>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</si>
  <si>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</si>
  <si>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</si>
  <si>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</si>
  <si>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</si>
  <si>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</si>
  <si>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</si>
  <si>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</si>
  <si>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</si>
  <si>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</si>
  <si>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</si>
  <si>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</si>
  <si>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</si>
  <si>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</si>
  <si>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</si>
  <si>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</si>
  <si>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</si>
  <si>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</si>
  <si>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</si>
  <si>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</si>
  <si>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</si>
  <si>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</si>
  <si>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</si>
  <si>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</si>
  <si>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</si>
  <si>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</si>
  <si>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</si>
  <si>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</si>
  <si>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</si>
  <si>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</si>
  <si>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</si>
  <si>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</si>
  <si>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</si>
  <si>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</si>
  <si>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</si>
  <si>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</si>
  <si>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</si>
  <si>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</si>
  <si>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</si>
  <si>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</si>
  <si>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</si>
  <si>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</si>
  <si>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</si>
  <si>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</si>
  <si>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</si>
  <si>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</si>
  <si>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</si>
  <si>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</si>
  <si>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</si>
  <si>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</si>
  <si>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</si>
  <si>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</si>
  <si>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</si>
  <si>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</si>
  <si>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</si>
  <si>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</si>
  <si>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</si>
  <si>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</si>
  <si>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</si>
  <si>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</si>
  <si>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</si>
  <si>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</si>
  <si>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</si>
  <si>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</si>
  <si>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</si>
  <si>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</si>
  <si>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</si>
  <si>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</si>
  <si>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</si>
  <si>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</si>
  <si>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</si>
  <si>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</si>
  <si>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</si>
  <si>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</si>
  <si>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</si>
  <si>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</si>
  <si>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</si>
  <si>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</si>
  <si>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</si>
  <si>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</si>
  <si>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</si>
  <si>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</si>
  <si>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</si>
  <si>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</si>
  <si>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</si>
  <si>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</si>
  <si>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</si>
  <si>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</si>
  <si>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</si>
  <si>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</si>
  <si>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</si>
  <si>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</si>
  <si>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</si>
  <si>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</si>
  <si>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</si>
  <si>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</si>
  <si>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</si>
  <si>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</si>
  <si>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</si>
  <si>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</si>
  <si>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</si>
  <si>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</si>
  <si>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</si>
  <si>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</si>
  <si>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</si>
  <si>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</si>
  <si>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</si>
  <si>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</si>
  <si>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</si>
  <si>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</si>
  <si>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</si>
  <si>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</si>
  <si>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</si>
  <si>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</si>
  <si>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</si>
  <si>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</si>
  <si>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</si>
  <si>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</si>
  <si>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</si>
  <si>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</si>
  <si>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</si>
  <si>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</si>
  <si>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</si>
  <si>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</si>
  <si>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</si>
  <si>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</si>
  <si>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</si>
  <si>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</si>
  <si>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</si>
  <si>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</si>
  <si>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</si>
  <si>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</si>
  <si>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</si>
  <si>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</si>
  <si>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</si>
  <si>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</si>
  <si>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</si>
  <si>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</si>
  <si>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</si>
  <si>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</si>
  <si>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</si>
  <si>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</si>
  <si>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</si>
  <si>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</si>
  <si>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</si>
  <si>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</si>
  <si>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</si>
  <si>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</si>
  <si>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</si>
  <si>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</si>
  <si>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</si>
  <si>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</si>
  <si>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</si>
  <si>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</si>
  <si>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</si>
  <si>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</si>
  <si>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</si>
  <si>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</si>
  <si>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</si>
  <si>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</si>
  <si>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</si>
  <si>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</si>
  <si>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</si>
  <si>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</si>
  <si>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</si>
  <si>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</si>
  <si>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</si>
  <si>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</si>
  <si>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</si>
  <si>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</si>
  <si>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</si>
  <si>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</si>
  <si>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</si>
  <si>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</si>
  <si>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</si>
  <si>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</si>
  <si>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</si>
  <si>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</si>
  <si>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</si>
  <si>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</si>
  <si>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</si>
  <si>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</si>
  <si>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</si>
  <si>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</si>
  <si>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</si>
  <si>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</si>
  <si>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</si>
  <si>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</si>
  <si>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</si>
  <si>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</si>
  <si>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</si>
  <si>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</si>
  <si>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</si>
  <si>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</si>
  <si>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</si>
  <si>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</si>
  <si>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</si>
  <si>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</si>
  <si>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</si>
  <si>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</si>
  <si>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</si>
  <si>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</si>
  <si>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</si>
  <si>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</si>
  <si>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</si>
  <si>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</si>
  <si>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</si>
  <si>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</si>
  <si>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</si>
  <si>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</si>
  <si>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</si>
  <si>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</si>
  <si>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</si>
  <si>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</si>
  <si>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</si>
  <si>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</si>
  <si>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</si>
  <si>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</si>
  <si>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</si>
  <si>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</si>
  <si>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</si>
  <si>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</si>
  <si>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</si>
  <si>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</si>
  <si>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</si>
  <si>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</si>
  <si>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</si>
  <si>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</si>
  <si>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</si>
  <si>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</si>
  <si>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</si>
  <si>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</si>
  <si>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</si>
  <si>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</si>
  <si>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</si>
  <si>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</si>
  <si>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</si>
  <si>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</si>
  <si>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</si>
  <si>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</si>
  <si>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</si>
  <si>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</si>
  <si>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</si>
  <si>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</si>
  <si>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</si>
  <si>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</si>
  <si>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</si>
  <si>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</si>
  <si>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</si>
  <si>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</si>
  <si>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</si>
  <si>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</si>
  <si>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</si>
  <si>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</si>
  <si>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</si>
  <si>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</si>
  <si>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</si>
  <si>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</si>
  <si>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</si>
  <si>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</si>
  <si>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</si>
  <si>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</si>
  <si>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</si>
  <si>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</si>
  <si>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</si>
  <si>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</si>
  <si>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</si>
  <si>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</si>
  <si>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</si>
  <si>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</si>
  <si>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</si>
  <si>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</si>
  <si>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</si>
  <si>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</si>
  <si>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</si>
  <si>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</si>
  <si>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</si>
  <si>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</si>
  <si>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</si>
  <si>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</si>
  <si>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</si>
  <si>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</si>
  <si>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</si>
  <si>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</si>
  <si>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</si>
  <si>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</si>
  <si>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</si>
  <si>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</si>
  <si>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</si>
  <si>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</si>
  <si>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</si>
  <si>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</si>
  <si>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</si>
  <si>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</si>
  <si>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</si>
  <si>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</si>
  <si>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</si>
  <si>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</si>
  <si>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</si>
  <si>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</si>
  <si>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</si>
  <si>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</si>
  <si>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</si>
  <si>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</si>
  <si>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</si>
  <si>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</si>
  <si>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</si>
  <si>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</si>
  <si>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</si>
  <si>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</si>
  <si>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</si>
  <si>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</si>
  <si>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</si>
  <si>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</si>
  <si>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</si>
  <si>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</si>
  <si>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</si>
  <si>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</si>
  <si>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</si>
  <si>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</si>
  <si>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</si>
  <si>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</si>
  <si>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</si>
  <si>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</si>
  <si>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</si>
  <si>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</si>
  <si>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</si>
  <si>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</si>
  <si>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</si>
  <si>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</si>
  <si>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</si>
  <si>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</si>
  <si>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</si>
  <si>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</si>
  <si>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</si>
  <si>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</si>
  <si>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</si>
  <si>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</si>
  <si>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</si>
  <si>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</si>
  <si>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</si>
  <si>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</si>
  <si>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</si>
  <si>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</si>
  <si>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</si>
  <si>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</si>
  <si>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</si>
  <si>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</si>
  <si>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</si>
  <si>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</si>
  <si>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</si>
  <si>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</si>
  <si>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</si>
  <si>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</si>
  <si>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</si>
  <si>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</si>
  <si>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</si>
  <si>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</si>
  <si>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</si>
  <si>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</si>
  <si>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</si>
  <si>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</si>
  <si>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</si>
  <si>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</si>
  <si>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</si>
  <si>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</si>
  <si>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</si>
  <si>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</si>
  <si>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</si>
  <si>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</si>
  <si>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</si>
  <si>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</si>
  <si>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</si>
  <si>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</si>
  <si>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</si>
  <si>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</si>
  <si>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</si>
  <si>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</si>
  <si>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</si>
  <si>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</si>
  <si>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</si>
  <si>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</si>
  <si>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</si>
  <si>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</si>
  <si>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</si>
  <si>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</si>
  <si>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</si>
  <si>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</si>
  <si>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</si>
  <si>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</si>
  <si>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</si>
  <si>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</si>
  <si>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</si>
  <si>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</si>
  <si>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</si>
  <si>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</si>
  <si>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</si>
  <si>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</si>
  <si>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</si>
  <si>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</si>
  <si>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</si>
  <si>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</si>
  <si>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</si>
  <si>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</si>
  <si>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</si>
  <si>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</si>
  <si>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</si>
  <si>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</si>
  <si>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</si>
  <si>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</si>
  <si>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</si>
  <si>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</si>
  <si>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</si>
  <si>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</si>
  <si>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</si>
  <si>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</si>
  <si>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</si>
  <si>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</si>
  <si>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</si>
  <si>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</si>
  <si>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</si>
  <si>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</si>
  <si>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</si>
  <si>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</si>
  <si>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</si>
  <si>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</si>
  <si>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</si>
  <si>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</si>
  <si>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</si>
  <si>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</si>
  <si>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</si>
  <si>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</si>
  <si>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</si>
  <si>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</si>
  <si>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</si>
  <si>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</si>
  <si>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</si>
  <si>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</si>
  <si>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</si>
  <si>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</si>
  <si>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</si>
  <si>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</si>
  <si>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</si>
  <si>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</si>
  <si>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</si>
  <si>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</si>
  <si>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</si>
  <si>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</si>
  <si>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</si>
  <si>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</si>
  <si>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</si>
  <si>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</si>
  <si>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</si>
  <si>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</si>
  <si>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</si>
  <si>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</si>
  <si>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</si>
  <si>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</si>
  <si>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</si>
  <si>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</si>
  <si>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</si>
  <si>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</si>
  <si>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</si>
  <si>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</si>
  <si>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</si>
  <si>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</si>
  <si>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</si>
  <si>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</si>
  <si>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</si>
  <si>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</si>
  <si>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</si>
  <si>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</si>
  <si>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</si>
  <si>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</si>
  <si>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</si>
  <si>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</si>
  <si>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</si>
  <si>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</si>
  <si>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</si>
  <si>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</si>
  <si>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</si>
  <si>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</si>
  <si>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</si>
  <si>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</si>
  <si>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</si>
  <si>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</si>
  <si>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</si>
  <si>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</si>
  <si>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</si>
  <si>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</si>
  <si>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</si>
  <si>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</si>
  <si>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</si>
  <si>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</si>
  <si>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</si>
  <si>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</si>
  <si>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</si>
  <si>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</si>
  <si>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</si>
  <si>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</si>
  <si>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</si>
  <si>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</si>
  <si>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</si>
  <si>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</si>
  <si>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</si>
  <si>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</si>
  <si>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</si>
  <si>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</si>
  <si>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</si>
  <si>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</si>
  <si>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</si>
  <si>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</si>
  <si>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</si>
  <si>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</si>
  <si>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</si>
  <si>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</si>
  <si>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</si>
  <si>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</si>
  <si>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</si>
  <si>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</si>
  <si>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</si>
  <si>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</si>
  <si>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</si>
  <si>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</si>
  <si>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</si>
  <si>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</si>
  <si>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</si>
  <si>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</si>
  <si>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</si>
  <si>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</si>
  <si>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</si>
  <si>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</si>
  <si>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</si>
  <si>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</si>
  <si>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</si>
  <si>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</si>
  <si>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</si>
  <si>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</si>
  <si>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</si>
  <si>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</si>
  <si>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</si>
  <si>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</si>
  <si>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</si>
  <si>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</si>
  <si>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</si>
  <si>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</si>
  <si>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</si>
  <si>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</si>
  <si>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</si>
  <si>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</si>
  <si>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</si>
  <si>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</si>
  <si>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</si>
  <si>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</si>
  <si>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</si>
  <si>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</si>
  <si>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</si>
  <si>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</si>
  <si>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</si>
  <si>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</si>
  <si>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</si>
  <si>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</si>
  <si>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</si>
  <si>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</si>
  <si>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</si>
  <si>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</si>
  <si>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</si>
  <si>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</si>
  <si>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</si>
  <si>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</si>
  <si>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</si>
  <si>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</si>
  <si>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</si>
  <si>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</si>
  <si>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</si>
  <si>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</si>
  <si>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</si>
  <si>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</si>
  <si>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</si>
  <si>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</si>
  <si>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</si>
  <si>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</si>
  <si>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</si>
  <si>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</si>
  <si>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</si>
  <si>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</si>
  <si>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</si>
  <si>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</si>
  <si>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</si>
  <si>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</si>
  <si>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</si>
  <si>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</si>
  <si>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</si>
  <si>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</si>
  <si>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</si>
  <si>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</si>
  <si>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</si>
  <si>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</si>
  <si>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</si>
  <si>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</si>
  <si>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</si>
  <si>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</si>
  <si>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</si>
  <si>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</si>
  <si>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</si>
  <si>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</si>
  <si>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</si>
  <si>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</si>
  <si>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</si>
  <si>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</si>
  <si>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</si>
  <si>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</si>
  <si>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</si>
  <si>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</si>
  <si>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</si>
  <si>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</si>
  <si>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</si>
  <si>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</si>
  <si>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</si>
  <si>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</si>
  <si>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</si>
  <si>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</si>
  <si>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</si>
  <si>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</si>
  <si>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</si>
  <si>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</si>
  <si>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</si>
  <si>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</si>
  <si>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</si>
  <si>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</si>
  <si>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</si>
  <si>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</si>
  <si>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</si>
  <si>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</si>
  <si>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</si>
  <si>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</si>
  <si>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</si>
  <si>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</si>
  <si>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</si>
  <si>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</si>
  <si>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</si>
  <si>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</si>
  <si>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</si>
  <si>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</si>
  <si>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</si>
  <si>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</si>
  <si>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</si>
  <si>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</si>
  <si>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</si>
  <si>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</si>
  <si>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</si>
  <si>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</si>
  <si>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</si>
  <si>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</si>
  <si>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</si>
  <si>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</si>
  <si>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</si>
  <si>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</si>
  <si>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</si>
  <si>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</si>
  <si>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</si>
  <si>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</si>
  <si>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</si>
  <si>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</si>
  <si>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</si>
  <si>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</si>
  <si>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</si>
  <si>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</si>
  <si>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</si>
  <si>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</si>
  <si>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</si>
  <si>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</si>
  <si>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</si>
  <si>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</si>
  <si>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</si>
  <si>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</si>
  <si>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</si>
  <si>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</si>
  <si>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</si>
  <si>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</si>
  <si>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</si>
  <si>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</si>
  <si>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</si>
  <si>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</si>
  <si>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</si>
  <si>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</si>
  <si>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</si>
  <si>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</si>
  <si>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</si>
  <si>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</si>
  <si>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</si>
  <si>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</si>
  <si>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</si>
  <si>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</si>
  <si>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</si>
  <si>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</si>
  <si>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</si>
  <si>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</si>
  <si>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</si>
  <si>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</si>
  <si>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</si>
  <si>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</si>
  <si>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</si>
  <si>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</si>
  <si>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</si>
  <si>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</si>
  <si>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</si>
  <si>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</si>
  <si>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</si>
  <si>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</si>
  <si>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</si>
  <si>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</si>
  <si>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</si>
  <si>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</si>
  <si>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</si>
  <si>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</si>
  <si>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</si>
  <si>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</si>
  <si>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</si>
  <si>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</si>
  <si>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</si>
  <si>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</si>
  <si>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</si>
  <si>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</si>
  <si>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</si>
  <si>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</si>
  <si>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</si>
  <si>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</si>
  <si>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</si>
  <si>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</si>
  <si>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</si>
  <si>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</si>
  <si>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</si>
  <si>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</si>
  <si>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</si>
  <si>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</si>
  <si>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</si>
  <si>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</si>
  <si>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</si>
  <si>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</si>
  <si>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</si>
  <si>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</si>
  <si>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</si>
  <si>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</si>
  <si>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</si>
  <si>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</si>
  <si>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</si>
  <si>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</si>
  <si>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</si>
  <si>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</si>
  <si>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</si>
  <si>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</si>
  <si>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</si>
  <si>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</si>
  <si>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</si>
  <si>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</si>
  <si>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</si>
  <si>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</si>
  <si>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</si>
  <si>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</si>
  <si>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</si>
  <si>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</si>
  <si>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</si>
  <si>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</si>
  <si>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</si>
  <si>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</si>
  <si>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</si>
  <si>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</si>
  <si>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</si>
  <si>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</si>
  <si>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</si>
  <si>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</si>
  <si>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</si>
  <si>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</si>
  <si>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</si>
  <si>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</si>
  <si>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</si>
  <si>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</si>
  <si>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</si>
  <si>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</si>
  <si>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</si>
  <si>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</si>
  <si>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</si>
  <si>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</si>
  <si>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</si>
  <si>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</si>
  <si>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</si>
  <si>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</si>
  <si>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</si>
  <si>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</si>
  <si>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</si>
  <si>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</si>
  <si>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</si>
  <si>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</si>
  <si>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</si>
  <si>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</si>
  <si>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</si>
  <si>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</si>
  <si>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</si>
  <si>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</si>
  <si>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</si>
  <si>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</si>
  <si>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</si>
  <si>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</si>
  <si>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</si>
  <si>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</si>
  <si>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</si>
  <si>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</si>
  <si>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</si>
  <si>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</si>
  <si>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</si>
  <si>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</si>
  <si>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</si>
  <si>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</si>
  <si>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</si>
  <si>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</si>
  <si>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</si>
  <si>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</si>
  <si>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</si>
  <si>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</si>
  <si>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</si>
  <si>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</si>
  <si>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</si>
  <si>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</si>
  <si>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</si>
  <si>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</si>
  <si>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</si>
  <si>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</si>
  <si>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</si>
  <si>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</si>
  <si>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</si>
  <si>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</si>
  <si>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</si>
  <si>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</si>
  <si>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</si>
  <si>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</si>
  <si>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</si>
  <si>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</si>
  <si>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</si>
  <si>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</si>
  <si>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</si>
  <si>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</si>
  <si>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</si>
  <si>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</si>
  <si>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</si>
  <si>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</si>
  <si>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</si>
  <si>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</si>
  <si>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</si>
  <si>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</si>
  <si>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</si>
  <si>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</si>
  <si>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</si>
  <si>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</si>
  <si>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</si>
  <si>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</si>
  <si>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</si>
  <si>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</si>
  <si>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</si>
  <si>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</si>
  <si>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</si>
  <si>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</si>
  <si>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</si>
  <si>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</si>
  <si>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</si>
  <si>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</si>
  <si>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</si>
  <si>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</si>
  <si>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</si>
  <si>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</si>
  <si>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</si>
  <si>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</si>
  <si>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</si>
  <si>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</si>
  <si>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</si>
  <si>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</si>
  <si>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</si>
  <si>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</si>
  <si>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</si>
  <si>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</si>
  <si>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</si>
  <si>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</si>
  <si>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</si>
  <si>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</si>
  <si>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</si>
  <si>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</si>
  <si>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</si>
  <si>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</si>
  <si>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</si>
  <si>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</si>
  <si>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</si>
  <si>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</si>
  <si>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</si>
  <si>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</si>
  <si>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</si>
  <si>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</si>
  <si>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</si>
  <si>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</si>
  <si>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</si>
  <si>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</si>
  <si>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</si>
  <si>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</si>
  <si>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</si>
  <si>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</si>
  <si>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</si>
  <si>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</si>
  <si>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</si>
  <si>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</si>
  <si>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</si>
  <si>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</si>
  <si>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</si>
  <si>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</si>
  <si>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</si>
  <si>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</si>
  <si>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</si>
  <si>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</si>
  <si>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</si>
  <si>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</si>
  <si>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</si>
  <si>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</si>
  <si>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</si>
  <si>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</si>
  <si>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</si>
  <si>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</si>
  <si>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</si>
  <si>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</si>
  <si>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</si>
  <si>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</si>
  <si>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</si>
  <si>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</si>
  <si>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</si>
  <si>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</si>
  <si>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</si>
  <si>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</si>
  <si>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</si>
  <si>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</si>
  <si>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</si>
  <si>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</si>
  <si>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</si>
  <si>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</si>
  <si>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</si>
  <si>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</si>
  <si>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</si>
  <si>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</si>
  <si>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</si>
  <si>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</si>
  <si>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</si>
  <si>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</si>
  <si>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</si>
  <si>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</si>
  <si>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</si>
  <si>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</si>
  <si>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</si>
  <si>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</si>
  <si>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</si>
  <si>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</si>
  <si>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</si>
  <si>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</si>
  <si>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</si>
  <si>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</si>
  <si>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</si>
  <si>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</si>
  <si>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</si>
  <si>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</si>
  <si>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</si>
  <si>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</si>
  <si>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</si>
  <si>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</si>
  <si>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</si>
  <si>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</si>
  <si>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</si>
  <si>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</si>
  <si>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</si>
  <si>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</si>
  <si>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</si>
  <si>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</si>
  <si>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</si>
  <si>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</si>
  <si>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</si>
  <si>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</si>
  <si>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</si>
  <si>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</si>
  <si>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</si>
  <si>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</si>
  <si>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</si>
  <si>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</si>
  <si>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</si>
  <si>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</si>
  <si>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</si>
  <si>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</si>
  <si>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</si>
  <si>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</si>
  <si>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</si>
  <si>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</si>
  <si>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</si>
  <si>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</si>
  <si>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</si>
  <si>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</si>
  <si>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</si>
  <si>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</si>
  <si>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</si>
  <si>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</si>
  <si>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</si>
  <si>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</si>
  <si>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</si>
  <si>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</si>
  <si>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</si>
  <si>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</si>
  <si>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</si>
  <si>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</si>
  <si>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</si>
  <si>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</si>
  <si>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</si>
  <si>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</si>
  <si>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</si>
  <si>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</si>
  <si>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</si>
  <si>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</si>
  <si>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</si>
  <si>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</si>
  <si>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</si>
  <si>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</si>
  <si>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</si>
  <si>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</si>
  <si>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</si>
  <si>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</si>
  <si>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</si>
  <si>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</si>
  <si>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</si>
  <si>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</si>
  <si>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</si>
  <si>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</si>
  <si>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</si>
  <si>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</si>
  <si>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</si>
  <si>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</si>
  <si>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</si>
  <si>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</si>
  <si>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</si>
  <si>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</si>
  <si>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</si>
  <si>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</si>
  <si>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</si>
  <si>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</si>
  <si>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</si>
  <si>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</si>
  <si>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</si>
  <si>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</si>
  <si>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</si>
  <si>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</si>
  <si>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</si>
  <si>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</si>
  <si>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</si>
  <si>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</si>
  <si>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</si>
  <si>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</si>
  <si>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</si>
  <si>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</si>
  <si>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</si>
  <si>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</si>
  <si>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</si>
  <si>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</si>
  <si>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</si>
  <si>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</si>
  <si>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</si>
  <si>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</si>
  <si>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</si>
  <si>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</si>
  <si>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</si>
  <si>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</si>
  <si>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</si>
  <si>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</si>
  <si>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</si>
  <si>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</si>
  <si>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</si>
  <si>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</si>
  <si>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</si>
  <si>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</si>
  <si>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</si>
  <si>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</si>
  <si>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</si>
  <si>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</si>
  <si>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</si>
  <si>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</si>
  <si>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</si>
  <si>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</si>
  <si>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</si>
  <si>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</si>
  <si>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</si>
  <si>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</si>
  <si>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</si>
  <si>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</si>
  <si>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</si>
  <si>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</si>
  <si>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</si>
  <si>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</si>
  <si>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</si>
  <si>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</si>
  <si>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</si>
  <si>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</si>
  <si>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</si>
  <si>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</si>
  <si>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</si>
  <si>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</si>
  <si>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</si>
  <si>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</si>
  <si>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</si>
  <si>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</si>
  <si>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</si>
  <si>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</si>
  <si>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</si>
  <si>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</si>
  <si>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</si>
  <si>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</si>
  <si>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</si>
  <si>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</si>
  <si>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</si>
  <si>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</si>
  <si>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</si>
  <si>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</si>
  <si>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</si>
  <si>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</si>
  <si>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</si>
  <si>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</si>
  <si>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</si>
  <si>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</si>
  <si>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</si>
  <si>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</si>
  <si>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</si>
  <si>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</si>
  <si>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</si>
  <si>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</si>
  <si>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</si>
  <si>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</si>
  <si>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</si>
  <si>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</si>
  <si>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</si>
  <si>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</si>
  <si>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</si>
  <si>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</si>
  <si>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</si>
  <si>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</si>
  <si>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</si>
  <si>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</si>
  <si>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</si>
  <si>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</si>
  <si>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</si>
  <si>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</si>
  <si>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</si>
  <si>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</si>
  <si>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</si>
  <si>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</si>
  <si>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</si>
  <si>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</si>
  <si>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</si>
  <si>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</si>
  <si>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</si>
  <si>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</si>
  <si>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</si>
  <si>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</si>
  <si>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</si>
  <si>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</si>
  <si>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</si>
  <si>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</si>
  <si>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</si>
  <si>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</si>
  <si>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</si>
  <si>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</si>
  <si>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</si>
  <si>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</si>
  <si>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</si>
  <si>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</si>
  <si>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</si>
  <si>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</si>
  <si>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</si>
  <si>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</si>
  <si>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</si>
  <si>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</si>
  <si>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</si>
  <si>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</si>
  <si>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</si>
  <si>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</si>
  <si>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</si>
  <si>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</si>
  <si>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</si>
  <si>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</si>
  <si>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</si>
  <si>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</si>
  <si>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</si>
  <si>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</si>
  <si>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</si>
  <si>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</si>
  <si>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</si>
  <si>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</si>
  <si>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</si>
  <si>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</si>
  <si>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</si>
  <si>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</si>
  <si>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</si>
  <si>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</si>
  <si>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</si>
  <si>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</si>
  <si>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</si>
  <si>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</si>
  <si>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</si>
  <si>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</si>
  <si>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</si>
  <si>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</si>
  <si>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</si>
  <si>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</si>
  <si>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</si>
  <si>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</si>
  <si>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</si>
  <si>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</si>
  <si>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</si>
  <si>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</si>
  <si>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</si>
  <si>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</si>
  <si>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</si>
  <si>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</si>
  <si>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</si>
  <si>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</si>
  <si>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</si>
  <si>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</si>
  <si>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</si>
  <si>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</si>
  <si>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</si>
  <si>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</si>
  <si>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</si>
  <si>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</si>
  <si>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</si>
  <si>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</si>
  <si>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</si>
  <si>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</si>
  <si>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</si>
  <si>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</si>
  <si>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</si>
  <si>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</si>
  <si>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</si>
  <si>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</si>
  <si>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</si>
  <si>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</si>
  <si>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</si>
  <si>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</si>
  <si>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</si>
  <si>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</si>
  <si>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</si>
  <si>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</si>
  <si>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</si>
  <si>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</si>
  <si>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</si>
  <si>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</si>
  <si>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</si>
  <si>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</si>
  <si>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</si>
  <si>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</si>
  <si>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</si>
  <si>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</si>
  <si>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</si>
  <si>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</si>
  <si>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</si>
  <si>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</si>
  <si>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</si>
  <si>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</si>
  <si>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</si>
  <si>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</si>
  <si>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</si>
  <si>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</si>
  <si>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</si>
  <si>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</si>
  <si>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</si>
  <si>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</si>
  <si>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</si>
  <si>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</si>
  <si>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</si>
  <si>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</si>
  <si>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</si>
  <si>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</si>
  <si>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</si>
  <si>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</si>
  <si>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</si>
  <si>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</si>
  <si>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</si>
  <si>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</si>
  <si>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</si>
  <si>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</si>
  <si>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</si>
  <si>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</si>
  <si>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</si>
  <si>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</si>
  <si>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</si>
  <si>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</si>
  <si>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</si>
  <si>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</si>
  <si>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</si>
  <si>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</si>
  <si>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</si>
  <si>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</si>
  <si>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</si>
  <si>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</si>
  <si>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</si>
  <si>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</si>
  <si>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</si>
  <si>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</si>
  <si>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</si>
  <si>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</si>
  <si>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</si>
  <si>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</si>
  <si>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</si>
  <si>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</si>
  <si>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</si>
  <si>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</si>
  <si>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</si>
  <si>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</si>
  <si>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</si>
  <si>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</si>
  <si>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</si>
  <si>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</si>
  <si>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</si>
  <si>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</si>
  <si>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</si>
  <si>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</si>
  <si>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</si>
  <si>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</si>
  <si>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</si>
  <si>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</si>
  <si>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</si>
  <si>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</si>
  <si>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</si>
  <si>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</si>
  <si>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</si>
  <si>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</si>
  <si>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</si>
  <si>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</si>
  <si>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</si>
  <si>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</si>
  <si>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</si>
  <si>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</si>
  <si>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</si>
  <si>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</si>
  <si>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</si>
  <si>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</si>
  <si>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</si>
  <si>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</si>
  <si>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</si>
  <si>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</si>
  <si>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</si>
  <si>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</si>
  <si>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</si>
  <si>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</si>
  <si>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</si>
  <si>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</si>
  <si>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</si>
  <si>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</si>
  <si>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</si>
  <si>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</si>
  <si>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</si>
  <si>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</si>
  <si>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</si>
  <si>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</si>
  <si>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</si>
  <si>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</si>
  <si>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</si>
  <si>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</si>
  <si>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</si>
  <si>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</si>
  <si>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</si>
  <si>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</si>
  <si>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</si>
  <si>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</si>
  <si>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</si>
  <si>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</si>
  <si>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</si>
  <si>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</si>
  <si>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</si>
  <si>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</si>
  <si>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</si>
  <si>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</si>
  <si>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</si>
  <si>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</si>
  <si>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</si>
  <si>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</si>
  <si>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</si>
  <si>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</si>
  <si>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</si>
  <si>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</si>
  <si>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</si>
  <si>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</si>
  <si>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</si>
  <si>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</si>
  <si>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</si>
  <si>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</si>
  <si>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</si>
  <si>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</si>
  <si>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</si>
  <si>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</si>
  <si>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</si>
  <si>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</si>
  <si>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</si>
  <si>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</si>
  <si>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</si>
  <si>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</si>
  <si>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</si>
  <si>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</si>
  <si>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</si>
  <si>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</si>
  <si>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</si>
  <si>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</si>
  <si>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</si>
  <si>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</si>
  <si>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</si>
  <si>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</si>
  <si>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</si>
  <si>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</si>
  <si>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</si>
  <si>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</si>
  <si>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</si>
  <si>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</si>
  <si>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</si>
  <si>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</si>
  <si>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</si>
  <si>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</si>
  <si>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</si>
  <si>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</si>
  <si>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</si>
  <si>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</si>
  <si>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</si>
  <si>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</si>
  <si>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</si>
  <si>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</si>
  <si>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</si>
  <si>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</si>
  <si>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</si>
  <si>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</si>
  <si>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</si>
  <si>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</si>
  <si>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</si>
  <si>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</si>
  <si>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</si>
  <si>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</si>
  <si>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</si>
  <si>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</si>
  <si>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</si>
  <si>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</si>
  <si>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</si>
  <si>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</si>
  <si>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</si>
  <si>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</si>
  <si>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</si>
  <si>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</si>
  <si>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</si>
  <si>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</si>
  <si>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</si>
  <si>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</si>
  <si>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</si>
  <si>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</si>
  <si>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</si>
  <si>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</si>
  <si>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</si>
  <si>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</si>
  <si>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</si>
  <si>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</si>
  <si>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</si>
  <si>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</si>
  <si>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</si>
  <si>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</si>
  <si>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</si>
  <si>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</si>
  <si>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</si>
  <si>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</si>
  <si>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</si>
  <si>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</si>
  <si>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</si>
  <si>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</si>
  <si>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</si>
  <si>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</si>
  <si>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</si>
  <si>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</si>
  <si>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</si>
  <si>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</si>
  <si>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</si>
  <si>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</si>
  <si>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</si>
  <si>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</si>
  <si>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</si>
  <si>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</si>
  <si>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</si>
  <si>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</si>
  <si>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</si>
  <si>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</si>
  <si>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</si>
  <si>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</si>
  <si>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</si>
  <si>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</si>
  <si>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</si>
  <si>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</si>
  <si>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</si>
  <si>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</si>
  <si>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</si>
  <si>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</si>
  <si>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</si>
  <si>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</si>
  <si>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</si>
  <si>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</si>
  <si>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</si>
  <si>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</si>
  <si>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</si>
  <si>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</si>
  <si>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</si>
  <si>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</si>
  <si>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</si>
  <si>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</si>
  <si>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</si>
  <si>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</si>
  <si>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</si>
  <si>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</si>
  <si>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</si>
  <si>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</si>
  <si>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</si>
  <si>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</si>
  <si>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</si>
  <si>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</si>
  <si>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</si>
  <si>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</si>
  <si>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</si>
  <si>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</si>
  <si>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</si>
  <si>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</si>
  <si>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</si>
  <si>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</si>
  <si>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</si>
  <si>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</si>
  <si>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</si>
  <si>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</si>
  <si>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</si>
  <si>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</si>
  <si>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</si>
  <si>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</si>
  <si>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</si>
  <si>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</si>
  <si>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</si>
  <si>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</si>
  <si>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</si>
  <si>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</si>
  <si>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</si>
  <si>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</si>
  <si>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</si>
  <si>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</si>
  <si>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</si>
  <si>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</si>
  <si>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</si>
  <si>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</si>
  <si>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</si>
  <si>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</si>
  <si>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</si>
  <si>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</si>
  <si>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</si>
  <si>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</si>
  <si>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</si>
  <si>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</si>
  <si>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</si>
  <si>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</si>
  <si>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</si>
  <si>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</si>
  <si>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</si>
  <si>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</si>
  <si>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</si>
  <si>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</si>
  <si>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</si>
  <si>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</si>
  <si>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</si>
  <si>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</si>
  <si>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</si>
  <si>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</si>
  <si>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</si>
  <si>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</si>
  <si>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</si>
  <si>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</si>
  <si>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</si>
  <si>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</si>
  <si>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</si>
  <si>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</si>
  <si>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</si>
  <si>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</si>
  <si>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</si>
  <si>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</si>
  <si>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</si>
  <si>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</si>
  <si>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</si>
  <si>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</si>
  <si>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</si>
  <si>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</si>
  <si>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</si>
  <si>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</si>
  <si>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</si>
  <si>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</si>
  <si>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</si>
  <si>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</si>
  <si>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</si>
  <si>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</si>
  <si>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</si>
  <si>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</si>
  <si>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</si>
  <si>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</si>
  <si>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</si>
  <si>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</si>
  <si>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</si>
  <si>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</si>
  <si>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</si>
  <si>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</si>
  <si>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</si>
  <si>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</si>
  <si>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</si>
  <si>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</si>
  <si>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</si>
  <si>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</si>
  <si>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</si>
  <si>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</si>
  <si>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</si>
  <si>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</si>
  <si>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</si>
  <si>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</si>
  <si>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</si>
  <si>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</si>
  <si>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</si>
  <si>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</si>
  <si>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</si>
  <si>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</si>
  <si>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</si>
  <si>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</si>
  <si>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</si>
  <si>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</si>
  <si>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</si>
  <si>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</si>
  <si>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</si>
  <si>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</si>
  <si>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</si>
  <si>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</si>
  <si>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</si>
  <si>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</si>
  <si>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</si>
  <si>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</si>
  <si>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</si>
  <si>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</si>
  <si>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</si>
  <si>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</si>
  <si>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</si>
  <si>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</si>
  <si>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</si>
  <si>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</si>
  <si>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</si>
  <si>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</si>
  <si>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</si>
  <si>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</si>
  <si>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</si>
  <si>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</si>
  <si>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</si>
  <si>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</si>
  <si>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</si>
  <si>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</si>
  <si>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</si>
  <si>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</si>
  <si>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</si>
  <si>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</si>
  <si>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</si>
  <si>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</si>
  <si>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</si>
  <si>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</si>
  <si>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</si>
  <si>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</si>
  <si>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</si>
  <si>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</si>
  <si>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</si>
  <si>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</si>
  <si>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</si>
  <si>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</si>
  <si>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</si>
  <si>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</si>
  <si>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</si>
  <si>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</si>
  <si>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</si>
  <si>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</si>
  <si>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</si>
  <si>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</si>
  <si>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</si>
  <si>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</si>
  <si>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</si>
  <si>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</si>
  <si>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</si>
  <si>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</si>
  <si>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</si>
  <si>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</si>
  <si>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</si>
  <si>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</si>
  <si>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</si>
  <si>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</si>
  <si>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</si>
  <si>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</si>
  <si>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</si>
  <si>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</si>
  <si>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</si>
  <si>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</si>
  <si>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</si>
  <si>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</si>
  <si>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</si>
  <si>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</si>
  <si>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</si>
  <si>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</si>
  <si>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</si>
  <si>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</si>
  <si>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</si>
  <si>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</si>
  <si>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</si>
  <si>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</si>
  <si>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</si>
  <si>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</si>
  <si>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</si>
  <si>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</si>
  <si>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</si>
  <si>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</si>
  <si>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</si>
  <si>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</si>
  <si>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</si>
  <si>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</si>
  <si>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</si>
  <si>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</si>
  <si>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</si>
  <si>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</si>
  <si>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</si>
  <si>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</si>
  <si>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</si>
  <si>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</si>
  <si>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</si>
  <si>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</si>
  <si>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</si>
  <si>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</si>
  <si>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</si>
  <si>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</si>
  <si>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</si>
  <si>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</si>
  <si>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</si>
  <si>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</si>
  <si>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</si>
  <si>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</si>
  <si>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</si>
  <si>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</si>
  <si>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</si>
  <si>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</si>
  <si>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</si>
  <si>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</si>
  <si>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</si>
  <si>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</si>
  <si>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</si>
  <si>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</si>
  <si>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</si>
  <si>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</si>
  <si>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</si>
  <si>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</si>
  <si>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</si>
  <si>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</si>
  <si>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</si>
  <si>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</si>
  <si>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</si>
  <si>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</si>
  <si>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</si>
  <si>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</si>
  <si>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</si>
  <si>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</si>
  <si>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</si>
  <si>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</si>
  <si>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</si>
  <si>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</si>
  <si>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</si>
  <si>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</si>
  <si>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</si>
  <si>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</si>
  <si>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</si>
  <si>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</si>
  <si>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</si>
  <si>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</si>
  <si>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</si>
  <si>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</si>
  <si>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</si>
  <si>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</si>
  <si>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</si>
  <si>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</si>
  <si>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</si>
  <si>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</si>
  <si>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</si>
  <si>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</si>
  <si>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</si>
  <si>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</si>
  <si>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</si>
  <si>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</si>
  <si>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</si>
  <si>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</si>
  <si>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</si>
  <si>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</si>
  <si>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</si>
  <si>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</si>
  <si>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</si>
  <si>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</si>
  <si>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</si>
  <si>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</si>
  <si>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</si>
  <si>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</si>
  <si>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</si>
  <si>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</si>
  <si>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</si>
  <si>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</si>
  <si>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</si>
  <si>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</si>
  <si>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</si>
  <si>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</si>
  <si>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</si>
  <si>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</si>
  <si>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</si>
  <si>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</si>
  <si>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</si>
  <si>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</si>
  <si>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</si>
  <si>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</si>
  <si>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</si>
  <si>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</si>
  <si>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</si>
  <si>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</si>
  <si>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</si>
  <si>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</si>
  <si>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</si>
  <si>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</si>
  <si>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</si>
  <si>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</si>
  <si>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</si>
  <si>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</si>
  <si>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</si>
  <si>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</si>
  <si>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</si>
  <si>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</si>
  <si>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</si>
  <si>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</si>
  <si>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</si>
  <si>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</si>
  <si>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</si>
  <si>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</si>
  <si>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</si>
  <si>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</si>
  <si>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</si>
  <si>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</si>
  <si>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</si>
  <si>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</si>
  <si>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</si>
  <si>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</si>
  <si>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</si>
  <si>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</si>
  <si>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</si>
  <si>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</si>
  <si>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</si>
  <si>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</si>
  <si>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</si>
  <si>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</si>
  <si>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</si>
  <si>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</si>
  <si>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</si>
  <si>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</si>
  <si>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</si>
  <si>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</si>
  <si>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</si>
  <si>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</si>
  <si>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</si>
  <si>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</si>
  <si>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</si>
  <si>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</si>
  <si>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</si>
  <si>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</si>
  <si>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</si>
  <si>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</si>
  <si>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</si>
  <si>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</si>
  <si>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</si>
  <si>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</si>
  <si>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</si>
  <si>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</si>
  <si>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</si>
  <si>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</si>
  <si>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</si>
  <si>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</si>
  <si>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</si>
  <si>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</si>
  <si>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</si>
  <si>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</si>
  <si>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</si>
  <si>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</si>
  <si>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</si>
  <si>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</si>
  <si>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</si>
  <si>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</si>
  <si>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</si>
  <si>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</si>
  <si>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</si>
  <si>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</si>
  <si>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</si>
  <si>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</si>
  <si>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</si>
  <si>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</si>
  <si>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</si>
  <si>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</si>
  <si>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</si>
  <si>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</si>
  <si>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</si>
  <si>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</si>
  <si>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</si>
  <si>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</si>
  <si>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</si>
  <si>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</si>
  <si>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</si>
  <si>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</si>
  <si>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</si>
  <si>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</si>
  <si>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</si>
  <si>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</si>
  <si>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</si>
  <si>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</si>
  <si>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</si>
  <si>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</si>
  <si>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</si>
  <si>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</si>
  <si>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</si>
  <si>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</si>
  <si>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</si>
  <si>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</si>
  <si>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</si>
  <si>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</si>
  <si>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</si>
  <si>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</si>
  <si>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</si>
  <si>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</si>
  <si>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</si>
  <si>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</si>
  <si>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</si>
  <si>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</si>
  <si>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</si>
  <si>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</si>
  <si>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</si>
  <si>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</si>
  <si>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</si>
  <si>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</si>
  <si>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</si>
  <si>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</si>
  <si>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</si>
  <si>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</si>
  <si>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</si>
  <si>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</si>
  <si>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</si>
  <si>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</si>
  <si>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</si>
  <si>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</si>
  <si>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</si>
  <si>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</si>
  <si>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</si>
  <si>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</si>
  <si>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</si>
  <si>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</si>
  <si>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</si>
  <si>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</si>
  <si>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</si>
  <si>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</si>
  <si>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</si>
  <si>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</si>
  <si>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</si>
  <si>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</si>
  <si>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</si>
  <si>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</si>
  <si>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</si>
  <si>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</si>
  <si>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</si>
  <si>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</si>
  <si>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</si>
  <si>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</si>
  <si>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</si>
  <si>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</si>
  <si>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</si>
  <si>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</si>
  <si>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</si>
  <si>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</si>
  <si>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</si>
  <si>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</si>
  <si>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</si>
  <si>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</si>
  <si>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</si>
  <si>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</si>
  <si>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</si>
  <si>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</si>
  <si>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</si>
  <si>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</si>
  <si>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</si>
  <si>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</si>
  <si>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</si>
  <si>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</si>
  <si>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</si>
  <si>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</si>
  <si>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</si>
  <si>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</si>
  <si>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</si>
  <si>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</si>
  <si>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</si>
  <si>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</si>
  <si>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</si>
  <si>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</si>
  <si>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</si>
  <si>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</si>
  <si>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</si>
  <si>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</si>
  <si>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</si>
  <si>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</si>
  <si>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</si>
  <si>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</si>
  <si>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</si>
  <si>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</si>
  <si>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</si>
  <si>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</si>
  <si>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</si>
  <si>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</si>
  <si>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</si>
  <si>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</si>
  <si>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</si>
  <si>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</si>
  <si>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</si>
  <si>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</si>
  <si>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</si>
  <si>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</si>
  <si>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</si>
  <si>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</si>
  <si>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</si>
  <si>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</si>
  <si>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</si>
  <si>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</si>
  <si>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</si>
  <si>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</si>
  <si>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</si>
  <si>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</si>
  <si>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</si>
  <si>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</si>
  <si>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</si>
  <si>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</si>
  <si>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</si>
  <si>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</si>
  <si>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</si>
  <si>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</si>
  <si>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</si>
  <si>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</si>
  <si>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</si>
  <si>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</si>
  <si>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</si>
  <si>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</si>
  <si>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</si>
  <si>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</si>
  <si>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</si>
  <si>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</si>
  <si>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</si>
  <si>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</si>
  <si>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</si>
  <si>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</si>
  <si>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</si>
  <si>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</si>
  <si>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</si>
  <si>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</si>
  <si>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</si>
  <si>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</si>
  <si>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</si>
  <si>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</si>
  <si>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</si>
  <si>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</si>
  <si>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</si>
  <si>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</si>
  <si>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</si>
  <si>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</si>
  <si>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</si>
  <si>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</si>
  <si>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</si>
  <si>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</si>
  <si>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</si>
  <si>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</si>
  <si>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</si>
  <si>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</si>
  <si>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</si>
  <si>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</si>
  <si>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</si>
  <si>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</si>
  <si>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</si>
  <si>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</si>
  <si>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</si>
  <si>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</si>
  <si>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</si>
  <si>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</si>
  <si>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</si>
  <si>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</si>
  <si>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</si>
  <si>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</si>
  <si>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</si>
  <si>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</si>
  <si>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</si>
  <si>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</si>
  <si>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</si>
  <si>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</si>
  <si>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</si>
  <si>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</si>
  <si>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</si>
  <si>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</si>
  <si>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</si>
  <si>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</si>
  <si>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</si>
  <si>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</si>
  <si>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</si>
  <si>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</si>
  <si>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</si>
  <si>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</si>
  <si>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</si>
  <si>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</si>
  <si>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</si>
  <si>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</si>
  <si>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</si>
  <si>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</si>
  <si>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</si>
  <si>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</si>
  <si>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</si>
  <si>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</si>
  <si>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</si>
  <si>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</si>
  <si>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</si>
  <si>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</si>
  <si>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</si>
  <si>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</si>
  <si>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</si>
  <si>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</si>
  <si>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</si>
  <si>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</si>
  <si>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</si>
  <si>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</si>
  <si>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</si>
  <si>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</si>
  <si>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</si>
  <si>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</si>
  <si>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</si>
  <si>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</si>
  <si>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</si>
  <si>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</si>
  <si>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</si>
  <si>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</si>
  <si>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</si>
  <si>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</si>
  <si>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</si>
  <si>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</si>
  <si>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</si>
  <si>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</si>
  <si>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</si>
  <si>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</si>
  <si>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</si>
  <si>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</si>
  <si>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</si>
  <si>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</si>
  <si>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</si>
  <si>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</si>
  <si>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</si>
  <si>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</si>
  <si>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</si>
  <si>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</si>
  <si>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</si>
  <si>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</si>
  <si>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</si>
  <si>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</si>
  <si>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</si>
  <si>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</si>
  <si>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</si>
  <si>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</si>
  <si>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</si>
  <si>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</si>
  <si>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</si>
  <si>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</si>
  <si>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</si>
  <si>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</si>
  <si>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</si>
  <si>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</si>
  <si>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</si>
  <si>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</si>
  <si>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</si>
  <si>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</si>
  <si>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</si>
  <si>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</si>
  <si>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</si>
  <si>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</si>
  <si>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</si>
  <si>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</si>
  <si>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</si>
  <si>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</si>
  <si>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</si>
  <si>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</si>
  <si>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</si>
  <si>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</si>
  <si>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</si>
  <si>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</si>
  <si>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</si>
  <si>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</si>
  <si>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</si>
  <si>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</si>
  <si>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</si>
  <si>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</si>
  <si>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</si>
  <si>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</si>
  <si>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</si>
  <si>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</si>
  <si>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</si>
  <si>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</si>
  <si>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</si>
  <si>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</si>
  <si>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</si>
  <si>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</si>
  <si>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</si>
  <si>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</si>
  <si>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</si>
  <si>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</si>
  <si>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</si>
  <si>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</si>
  <si>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</si>
  <si>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</si>
  <si>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</si>
  <si>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</si>
  <si>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</si>
  <si>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</si>
  <si>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</si>
  <si>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</si>
  <si>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</si>
  <si>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</si>
  <si>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</si>
  <si>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</si>
  <si>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</si>
  <si>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</si>
  <si>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</si>
  <si>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</si>
  <si>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</si>
  <si>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</si>
  <si>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</si>
  <si>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</si>
  <si>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</si>
  <si>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</si>
  <si>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</si>
  <si>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</si>
  <si>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</si>
  <si>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</si>
  <si>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</si>
  <si>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</si>
  <si>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</si>
  <si>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</si>
  <si>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</si>
  <si>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</si>
  <si>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</si>
  <si>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</si>
  <si>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</si>
  <si>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</si>
  <si>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</si>
  <si>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</si>
  <si>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</si>
  <si>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</si>
  <si>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</si>
  <si>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</si>
  <si>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</si>
  <si>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</si>
  <si>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</si>
  <si>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</si>
  <si>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</si>
  <si>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</si>
  <si>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</si>
  <si>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</si>
  <si>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</si>
  <si>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</si>
  <si>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</si>
  <si>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</si>
  <si>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</si>
  <si>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</si>
  <si>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</si>
  <si>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</si>
  <si>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</si>
  <si>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</si>
  <si>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</si>
  <si>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</si>
  <si>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</si>
  <si>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</si>
  <si>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</si>
  <si>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</si>
  <si>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</si>
  <si>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</si>
  <si>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</si>
  <si>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</si>
  <si>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</si>
  <si>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</si>
  <si>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</si>
  <si>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</si>
  <si>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</si>
  <si>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</si>
  <si>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</si>
  <si>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</si>
  <si>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</si>
  <si>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</si>
  <si>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</si>
  <si>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</si>
  <si>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</si>
  <si>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</si>
  <si>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</si>
  <si>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</si>
  <si>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</si>
  <si>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</si>
  <si>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</si>
  <si>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</si>
  <si>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</si>
  <si>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</si>
  <si>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</si>
  <si>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</si>
  <si>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</si>
  <si>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</si>
  <si>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</si>
  <si>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</si>
  <si>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</si>
  <si>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</si>
  <si>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</si>
  <si>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</si>
  <si>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</si>
  <si>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</si>
  <si>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</si>
  <si>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</si>
  <si>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</si>
  <si>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</si>
  <si>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</si>
  <si>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</si>
  <si>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</si>
  <si>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</si>
  <si>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</si>
  <si>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</si>
  <si>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</si>
  <si>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</si>
  <si>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</si>
  <si>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</si>
  <si>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</si>
  <si>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</si>
  <si>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</si>
  <si>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</si>
  <si>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</si>
  <si>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</si>
  <si>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</si>
  <si>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</si>
  <si>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</si>
  <si>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</si>
  <si>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</si>
  <si>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</si>
  <si>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</si>
  <si>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</si>
  <si>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</si>
  <si>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</si>
  <si>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</si>
  <si>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</si>
  <si>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</si>
  <si>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</si>
  <si>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</si>
  <si>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</si>
  <si>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</si>
  <si>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</si>
  <si>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</si>
  <si>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</si>
  <si>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</si>
  <si>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</si>
  <si>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</si>
  <si>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</si>
  <si>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</si>
  <si>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</si>
  <si>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</si>
  <si>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</si>
  <si>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</si>
  <si>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</si>
  <si>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</si>
  <si>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</si>
  <si>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</si>
  <si>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</si>
  <si>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</si>
  <si>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</si>
  <si>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</si>
  <si>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</si>
  <si>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</si>
  <si>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</si>
  <si>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</si>
  <si>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</si>
  <si>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</si>
  <si>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</si>
  <si>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</si>
  <si>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</si>
  <si>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</si>
  <si>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</si>
  <si>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</si>
  <si>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</si>
  <si>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</si>
  <si>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</si>
  <si>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</si>
  <si>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</si>
  <si>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</si>
  <si>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</si>
  <si>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</si>
  <si>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</si>
  <si>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</si>
  <si>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</si>
  <si>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</si>
  <si>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</si>
  <si>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</si>
  <si>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</si>
  <si>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</si>
  <si>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</si>
  <si>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</si>
  <si>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</si>
  <si>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</si>
  <si>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</si>
  <si>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</si>
  <si>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</si>
  <si>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</si>
  <si>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</si>
  <si>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</si>
  <si>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</si>
  <si>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</si>
  <si>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</si>
  <si>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</si>
  <si>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</si>
  <si>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</si>
  <si>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</si>
  <si>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</si>
  <si>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</si>
  <si>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</si>
  <si>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</si>
  <si>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</si>
  <si>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</si>
  <si>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</si>
  <si>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</si>
  <si>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</si>
  <si>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</si>
  <si>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</si>
  <si>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</si>
  <si>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</si>
  <si>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</si>
  <si>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</si>
  <si>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</si>
  <si>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</si>
  <si>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</si>
  <si>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</si>
  <si>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</si>
  <si>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</si>
  <si>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</si>
  <si>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</si>
  <si>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</si>
  <si>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</si>
  <si>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</si>
  <si>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</si>
  <si>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</si>
  <si>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</si>
  <si>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</si>
  <si>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</si>
  <si>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</si>
  <si>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</si>
  <si>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</si>
  <si>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</si>
  <si>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</si>
  <si>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</si>
  <si>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</si>
  <si>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</si>
  <si>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</si>
  <si>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</si>
  <si>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</si>
  <si>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</si>
  <si>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</si>
  <si>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</si>
  <si>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</si>
  <si>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</si>
  <si>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</si>
  <si>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</si>
  <si>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</si>
  <si>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</si>
  <si>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</si>
  <si>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</si>
  <si>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</si>
  <si>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</si>
  <si>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</si>
  <si>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</si>
  <si>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</si>
  <si>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</si>
  <si>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</si>
  <si>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</si>
  <si>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</si>
  <si>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</si>
  <si>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</si>
  <si>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</si>
  <si>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</si>
  <si>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</si>
  <si>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</si>
  <si>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From CC charges 13.08.20</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</si>
  <si>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</si>
  <si>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</si>
  <si>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</si>
  <si>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</si>
  <si>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</si>
  <si>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</si>
  <si>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</si>
  <si>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</si>
  <si>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</si>
  <si>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</si>
  <si>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</si>
  <si>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</si>
  <si>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</si>
  <si>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</si>
  <si>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</si>
  <si>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UIFSM Allocations in Column G are from allocatiosn released in July</t>
  </si>
  <si>
    <t>DFC final allocations</t>
  </si>
  <si>
    <t>Total Month funding</t>
  </si>
  <si>
    <t>Previous Month Salary Expenditure Posted to Integra</t>
  </si>
  <si>
    <t>Estimated/
Final</t>
  </si>
  <si>
    <t>F</t>
  </si>
  <si>
    <t>E</t>
  </si>
  <si>
    <t>11294/516500</t>
  </si>
  <si>
    <t>https://www.gov.uk/government/publications/pupil-premium-allocations-and-conditions-of-grant-2020-to-2021</t>
  </si>
  <si>
    <t>PP Allocations 09/09/20</t>
  </si>
  <si>
    <t>Latest Allocatiosn from DfE</t>
  </si>
  <si>
    <t>Capita Salary Postings.xlsx</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</si>
  <si>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</si>
  <si>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</si>
  <si>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</si>
  <si>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</si>
  <si>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</si>
  <si>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</si>
  <si>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</si>
  <si>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</si>
  <si>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</si>
  <si>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</si>
  <si>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</si>
  <si>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</si>
  <si>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</si>
  <si>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</si>
  <si>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</si>
  <si>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</si>
  <si>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</si>
  <si>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</si>
  <si>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</si>
  <si>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</si>
  <si>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</si>
  <si>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</si>
  <si>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</si>
  <si>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</si>
  <si>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</si>
  <si>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</si>
  <si>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</si>
  <si>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</si>
  <si>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</si>
  <si>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</si>
  <si>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</si>
  <si>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</si>
  <si>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</si>
  <si>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</si>
  <si>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</si>
  <si>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</si>
  <si>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</si>
  <si>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</si>
  <si>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</si>
  <si>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</si>
  <si>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</si>
  <si>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</si>
  <si>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</si>
  <si>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</si>
  <si>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</si>
  <si>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</si>
  <si>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</si>
  <si>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</si>
  <si>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</si>
  <si>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</si>
  <si>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</si>
  <si>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</si>
  <si>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</si>
  <si>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</si>
  <si>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</si>
  <si>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</si>
  <si>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</si>
  <si>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</si>
  <si>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</si>
  <si>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</si>
  <si>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</si>
  <si>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</si>
  <si>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</si>
  <si>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</si>
  <si>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</si>
  <si>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</si>
  <si>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</si>
  <si>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</si>
  <si>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</si>
  <si>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</si>
  <si>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</si>
  <si>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</si>
  <si>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</si>
  <si>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</si>
  <si>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</si>
  <si>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</si>
  <si>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</si>
  <si>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</si>
  <si>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</si>
  <si>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</si>
  <si>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</si>
  <si>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</si>
  <si>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</si>
  <si>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</si>
  <si>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</si>
  <si>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</si>
  <si>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</si>
  <si>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</si>
  <si>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</si>
  <si>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</si>
  <si>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</si>
  <si>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</si>
  <si>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</si>
  <si>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</si>
  <si>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</si>
  <si>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</si>
  <si>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</si>
  <si>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</si>
  <si>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</si>
  <si>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</si>
  <si>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</si>
  <si>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</si>
  <si>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</si>
  <si>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</si>
  <si>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</si>
  <si>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</si>
  <si>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</si>
  <si>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</si>
  <si>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</si>
  <si>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</si>
  <si>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</si>
  <si>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</si>
  <si>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</si>
  <si>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</si>
  <si>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</si>
  <si>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</si>
  <si>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</si>
  <si>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</si>
  <si>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</si>
  <si>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</si>
  <si>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</si>
  <si>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</si>
  <si>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</si>
  <si>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</si>
  <si>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</si>
  <si>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</si>
  <si>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</si>
  <si>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</si>
  <si>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</si>
  <si>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</si>
  <si>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</si>
  <si>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</si>
  <si>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</si>
  <si>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</si>
  <si>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</si>
  <si>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</si>
  <si>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</si>
  <si>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</si>
  <si>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</si>
  <si>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</si>
  <si>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</si>
  <si>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</si>
  <si>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</si>
  <si>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</si>
  <si>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</si>
  <si>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</si>
  <si>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</si>
  <si>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</si>
  <si>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</si>
  <si>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</si>
  <si>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</si>
  <si>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</si>
  <si>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</si>
  <si>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</si>
  <si>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</si>
  <si>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</si>
  <si>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</si>
  <si>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</si>
  <si>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</si>
  <si>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</si>
  <si>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</si>
  <si>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</si>
  <si>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</si>
  <si>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</si>
  <si>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</si>
  <si>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</si>
  <si>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</si>
  <si>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</si>
  <si>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</si>
  <si>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</si>
  <si>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</si>
  <si>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</si>
  <si>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</si>
  <si>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</si>
  <si>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</si>
  <si>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</si>
  <si>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</si>
  <si>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</si>
  <si>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</si>
  <si>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</si>
  <si>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</si>
  <si>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</si>
  <si>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</si>
  <si>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</si>
  <si>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</si>
  <si>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</si>
  <si>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</si>
  <si>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</si>
  <si>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</si>
  <si>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</si>
  <si>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</si>
  <si>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</si>
  <si>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</si>
  <si>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</si>
  <si>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</si>
  <si>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</si>
  <si>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</si>
  <si>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</si>
  <si>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</si>
  <si>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</si>
  <si>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</si>
  <si>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</si>
  <si>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</si>
  <si>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</si>
  <si>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</si>
  <si>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</si>
  <si>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</si>
  <si>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</si>
  <si>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</si>
  <si>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</si>
  <si>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</si>
  <si>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</si>
  <si>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</si>
  <si>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</si>
  <si>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</si>
  <si>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</si>
  <si>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</si>
  <si>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</si>
  <si>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</si>
  <si>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</si>
  <si>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</si>
  <si>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</si>
  <si>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</si>
  <si>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</si>
  <si>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</si>
  <si>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</si>
  <si>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</si>
  <si>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</si>
  <si>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</si>
  <si>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</si>
  <si>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</si>
  <si>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</si>
  <si>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</si>
  <si>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302110211425PRUs</t>
  </si>
  <si>
    <t>2045.EHCP.I03.</t>
  </si>
  <si>
    <t>302204511431EHCP</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</si>
  <si>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</si>
  <si>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</si>
  <si>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</si>
  <si>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</si>
  <si>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</si>
  <si>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</si>
  <si>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</si>
  <si>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</si>
  <si>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</si>
  <si>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</si>
  <si>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</si>
  <si>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</si>
  <si>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</si>
  <si>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</si>
  <si>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302207710265SEN Inclusion</t>
  </si>
  <si>
    <t>5201.EHCP.I03.</t>
  </si>
  <si>
    <t>302520111431EHCP</t>
  </si>
  <si>
    <t>3501.EHCP.I03.</t>
  </si>
  <si>
    <t>302350111431EHCP</t>
  </si>
  <si>
    <t>3501.SEN I.I03.</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</si>
  <si>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</si>
  <si>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</si>
  <si>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</si>
  <si>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</si>
  <si>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</si>
  <si>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</si>
  <si>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</si>
  <si>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</si>
  <si>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</si>
  <si>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</si>
  <si>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</si>
  <si>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</si>
  <si>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</si>
  <si>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</si>
  <si>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</si>
  <si>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</si>
  <si>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</si>
  <si>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</si>
  <si>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</si>
  <si>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</si>
  <si>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</si>
  <si>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</si>
  <si>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</si>
  <si>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</si>
  <si>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</si>
  <si>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</si>
  <si>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</si>
  <si>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</si>
  <si>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</si>
  <si>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</si>
  <si>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</si>
  <si>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</si>
  <si>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</si>
  <si>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</si>
  <si>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</si>
  <si>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</si>
  <si>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</si>
  <si>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</si>
  <si>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</si>
  <si>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</si>
  <si>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</si>
  <si>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</si>
  <si>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</si>
  <si>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</si>
  <si>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</si>
  <si>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</si>
  <si>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</si>
  <si>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</si>
  <si>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</si>
  <si>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</si>
  <si>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</si>
  <si>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</si>
  <si>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</si>
  <si>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</si>
  <si>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</si>
  <si>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</si>
  <si>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</si>
  <si>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</si>
  <si>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</si>
  <si>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</si>
  <si>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</si>
  <si>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2070.SEN I.I03.</t>
  </si>
  <si>
    <t>4010.EHCP.I03.</t>
  </si>
  <si>
    <t>3316.EHCP.I03.</t>
  </si>
  <si>
    <t>2055.EHCP.I03.</t>
  </si>
  <si>
    <t>2057.EHCP.I03.</t>
  </si>
  <si>
    <t>2076.EHCP.I03.</t>
  </si>
  <si>
    <t>4012.ARPs.I03.</t>
  </si>
  <si>
    <t>4012.EHCP.I03.</t>
  </si>
  <si>
    <t>2060.EHCP.I03.</t>
  </si>
  <si>
    <t>2060.SEN I.I03.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</si>
  <si>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</si>
  <si>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</si>
  <si>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</si>
  <si>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</si>
  <si>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</si>
  <si>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</si>
  <si>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</si>
  <si>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</si>
  <si>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</si>
  <si>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</si>
  <si>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</si>
  <si>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</si>
  <si>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</si>
  <si>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</si>
  <si>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</si>
  <si>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</si>
  <si>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</si>
  <si>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</si>
  <si>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</si>
  <si>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</si>
  <si>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</si>
  <si>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</si>
  <si>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</si>
  <si>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Misc payments are being analysed. Payment will be made in full in November</t>
  </si>
  <si>
    <t>COVID</t>
  </si>
  <si>
    <t>C19FUND</t>
  </si>
  <si>
    <t>Allocations</t>
  </si>
  <si>
    <t>FUND</t>
  </si>
  <si>
    <t>CatchUp</t>
  </si>
  <si>
    <t>COVCATCHUP</t>
  </si>
  <si>
    <t>C19FU</t>
  </si>
  <si>
    <t>COVCA</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</si>
  <si>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</si>
  <si>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</si>
  <si>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</si>
  <si>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</si>
  <si>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</si>
  <si>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</si>
  <si>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</si>
  <si>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</si>
  <si>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Sept - March 21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</si>
  <si>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</si>
  <si>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</si>
  <si>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</si>
  <si>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</si>
  <si>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</si>
  <si>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</si>
  <si>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</si>
  <si>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</si>
  <si>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</si>
  <si>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</si>
  <si>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TPG2</t>
  </si>
  <si>
    <t>TPECG2</t>
  </si>
  <si>
    <t>TPGP16</t>
  </si>
  <si>
    <t>TPECGP16</t>
  </si>
  <si>
    <t>NOVEMBER</t>
  </si>
  <si>
    <t xml:space="preserve">PE Grant allocatoins </t>
  </si>
  <si>
    <t>DIgED</t>
  </si>
  <si>
    <t>October Allocation</t>
  </si>
  <si>
    <t>July Allocation</t>
  </si>
  <si>
    <t>August Allocation</t>
  </si>
  <si>
    <t>September Allocation</t>
  </si>
  <si>
    <t>HN Supplementary Claim</t>
  </si>
  <si>
    <t>TPECGSC</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</si>
  <si>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</si>
  <si>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</si>
  <si>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</si>
  <si>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</si>
  <si>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</si>
  <si>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</si>
  <si>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</si>
  <si>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</si>
  <si>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</si>
  <si>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</si>
  <si>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</si>
  <si>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</si>
  <si>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</si>
  <si>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</si>
  <si>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</si>
  <si>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</si>
  <si>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</si>
  <si>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</si>
  <si>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</si>
  <si>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</si>
  <si>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</si>
  <si>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</si>
  <si>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DECEMBER</t>
  </si>
  <si>
    <t>November Allocation</t>
  </si>
  <si>
    <t>Recovered in December</t>
  </si>
  <si>
    <t>November Salaries</t>
  </si>
  <si>
    <t>Outstanding Figure owed (pre Nov)</t>
  </si>
  <si>
    <t>OUTSTANDING BALANCE</t>
  </si>
  <si>
    <t>paid monthly</t>
  </si>
  <si>
    <t>some elements paid monthly</t>
  </si>
  <si>
    <t>Received in Full</t>
  </si>
  <si>
    <t>Paid in full</t>
  </si>
  <si>
    <t>CHECK</t>
  </si>
  <si>
    <t>Payments 1</t>
  </si>
  <si>
    <t>Payments 2</t>
  </si>
  <si>
    <t>Credits (1) (non salary)</t>
  </si>
  <si>
    <t>Credits (1) (Salary)</t>
  </si>
  <si>
    <t>Beit Schvidler</t>
  </si>
  <si>
    <t>NET PAYMENTS</t>
  </si>
  <si>
    <t xml:space="preserve">INVOICES TO BE RAISED </t>
  </si>
  <si>
    <t>NET TRANSFER OF FUNDS TO SCHOOLS</t>
  </si>
  <si>
    <t>Customer Number</t>
  </si>
  <si>
    <t>St. Pauls CE Primary School (N11)</t>
  </si>
  <si>
    <t>JANUARY</t>
  </si>
  <si>
    <t>COVID Support</t>
  </si>
  <si>
    <t>COVSUPEY</t>
  </si>
  <si>
    <t>salary overpayment</t>
  </si>
  <si>
    <t>sal.reimb</t>
  </si>
  <si>
    <t>COVID Winter Grant O/P</t>
  </si>
  <si>
    <t>cov.wint</t>
  </si>
  <si>
    <t>Nursery Covid</t>
  </si>
  <si>
    <t>Salary Overpayments Reimbursed</t>
  </si>
  <si>
    <t>COVID Winter Grant Clawback</t>
  </si>
  <si>
    <t>Overpayment of Covid Winter Grant for families</t>
  </si>
  <si>
    <t>Funding for maintained nursery schools</t>
  </si>
  <si>
    <t>Dec Invoice</t>
  </si>
  <si>
    <t>Net Transfer of Cash</t>
  </si>
  <si>
    <t xml:space="preserve">Salaries Netted </t>
  </si>
  <si>
    <t>Salaries Invoiced</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</si>
  <si>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</si>
  <si>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</si>
  <si>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</si>
  <si>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</si>
  <si>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</si>
  <si>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</si>
  <si>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</si>
  <si>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</si>
  <si>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</si>
  <si>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</si>
  <si>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</si>
  <si>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</si>
  <si>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</si>
  <si>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</si>
  <si>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</si>
  <si>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</si>
  <si>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</si>
  <si>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</si>
  <si>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</si>
  <si>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</si>
  <si>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</si>
  <si>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</si>
  <si>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</si>
  <si>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</si>
  <si>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</si>
  <si>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</si>
  <si>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</si>
  <si>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</si>
  <si>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</si>
  <si>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</si>
  <si>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</si>
  <si>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</si>
  <si>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</si>
  <si>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</si>
  <si>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</si>
  <si>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</si>
  <si>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</si>
  <si>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</si>
  <si>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</si>
  <si>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</si>
  <si>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</si>
  <si>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</si>
  <si>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</si>
  <si>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</si>
  <si>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</si>
  <si>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</si>
  <si>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</si>
  <si>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</si>
  <si>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</si>
  <si>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</si>
  <si>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</si>
  <si>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</si>
  <si>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</si>
  <si>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</si>
  <si>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</si>
  <si>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</si>
  <si>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</si>
  <si>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</si>
  <si>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</si>
  <si>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</si>
  <si>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</si>
  <si>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</si>
  <si>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</si>
  <si>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</si>
  <si>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</si>
  <si>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</si>
  <si>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</si>
  <si>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</si>
  <si>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</si>
  <si>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</si>
  <si>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</si>
  <si>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</si>
  <si>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</si>
  <si>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</si>
  <si>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</si>
  <si>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</si>
  <si>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</si>
  <si>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</si>
  <si>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</si>
  <si>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</si>
  <si>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</si>
  <si>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</si>
  <si>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</si>
  <si>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</si>
  <si>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</si>
  <si>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</si>
  <si>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</si>
  <si>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</si>
  <si>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</si>
  <si>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</si>
  <si>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</si>
  <si>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</si>
  <si>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</si>
  <si>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</si>
  <si>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</si>
  <si>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</si>
  <si>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</si>
  <si>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</si>
  <si>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</si>
  <si>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</si>
  <si>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</si>
  <si>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</si>
  <si>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</si>
  <si>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</si>
  <si>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</si>
  <si>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</si>
  <si>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</si>
  <si>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</si>
  <si>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</si>
  <si>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FY 20/22</t>
  </si>
  <si>
    <t>Febuary</t>
  </si>
  <si>
    <t xml:space="preserve">Febuary </t>
  </si>
  <si>
    <t>FY21/22</t>
  </si>
  <si>
    <t>Paid by Q1</t>
  </si>
  <si>
    <t>Paid by Q2</t>
  </si>
  <si>
    <t>Paid by Q3</t>
  </si>
  <si>
    <t>Paid by Q4</t>
  </si>
  <si>
    <t>Paid in Q1</t>
  </si>
  <si>
    <t>Paid in Q2</t>
  </si>
  <si>
    <t>Paid in Q3</t>
  </si>
  <si>
    <t>Paid in Q4</t>
  </si>
  <si>
    <t xml:space="preserve">September </t>
  </si>
  <si>
    <t>Sept</t>
  </si>
  <si>
    <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</si>
  <si>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</si>
  <si>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</si>
  <si>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</si>
  <si>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</si>
  <si>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</si>
  <si>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</si>
  <si>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</si>
  <si>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</si>
  <si>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</si>
  <si>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</si>
  <si>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</si>
  <si>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</si>
  <si>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</si>
  <si>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</si>
  <si>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</si>
  <si>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</si>
  <si>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</si>
  <si>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</si>
  <si>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</si>
  <si>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</si>
  <si>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</si>
  <si>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</si>
  <si>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</si>
  <si>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</si>
  <si>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</si>
  <si>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Set Netted </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</si>
  <si>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</si>
  <si>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</si>
  <si>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</si>
  <si>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</si>
  <si>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</si>
  <si>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</si>
  <si>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</si>
  <si>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</si>
  <si>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</si>
  <si>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</si>
  <si>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</si>
  <si>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</si>
  <si>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</si>
  <si>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</si>
  <si>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</si>
  <si>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</si>
  <si>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</si>
  <si>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</si>
  <si>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</si>
  <si>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</si>
  <si>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</si>
  <si>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</si>
  <si>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</si>
  <si>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</si>
  <si>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</si>
  <si>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</si>
  <si>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</si>
  <si>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</si>
  <si>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</si>
  <si>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</si>
  <si>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</si>
  <si>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</si>
  <si>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</si>
  <si>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</si>
  <si>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</si>
  <si>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</si>
  <si>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</si>
  <si>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</si>
  <si>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</si>
  <si>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</si>
  <si>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</si>
  <si>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</si>
  <si>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</si>
  <si>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</si>
  <si>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</si>
  <si>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</si>
  <si>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</si>
  <si>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</si>
  <si>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</si>
  <si>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</si>
  <si>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</si>
  <si>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</si>
  <si>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</si>
  <si>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</si>
  <si>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</si>
  <si>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</si>
  <si>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</si>
  <si>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</si>
  <si>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</si>
  <si>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</si>
  <si>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</si>
  <si>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</si>
  <si>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</si>
  <si>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</si>
  <si>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</si>
  <si>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</si>
  <si>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</si>
  <si>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</si>
  <si>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</si>
  <si>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</si>
  <si>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</si>
  <si>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</si>
  <si>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</si>
  <si>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</si>
  <si>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</si>
  <si>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</si>
  <si>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</si>
  <si>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</si>
  <si>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</si>
  <si>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</si>
  <si>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</si>
  <si>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</si>
  <si>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</si>
  <si>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</si>
  <si>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2003.SEN I.I03.</t>
  </si>
  <si>
    <t>3523.SEN I.I03.</t>
  </si>
  <si>
    <t>3309.SEN I.I03.</t>
  </si>
  <si>
    <t>2049.EHCP.I03.</t>
  </si>
  <si>
    <t>2076.SEN I.I03.</t>
  </si>
  <si>
    <t>School Details Name</t>
  </si>
  <si>
    <t>Payment Ref</t>
  </si>
  <si>
    <t>Fy21-22</t>
  </si>
  <si>
    <t>MNS Lump Sum</t>
  </si>
  <si>
    <t>MNS Lump Sums</t>
  </si>
  <si>
    <t>MNS</t>
  </si>
  <si>
    <t>COVID Winter Grant</t>
  </si>
  <si>
    <t>E25</t>
  </si>
  <si>
    <t>COVD WINTER GRANt paid for Ben C</t>
  </si>
  <si>
    <t>NNDR Adjustments 2020/21</t>
  </si>
  <si>
    <t>De-delegation has been taken in full in April 2021</t>
  </si>
  <si>
    <t>Budget share will be paid monthly. 2/13ths in April, 1/13th every other month</t>
  </si>
  <si>
    <t>PP Figure is ESTIMATED base on 20/21 amount</t>
  </si>
  <si>
    <t>UIFSM will be updated &amp; paid once allocation known</t>
  </si>
  <si>
    <t>PE Grant will be updated &amp; paid once alloctaion is known</t>
  </si>
  <si>
    <t>DFC will be updated &amp; paid once allocation is known</t>
  </si>
  <si>
    <t>MSN Lump Sum pid in full</t>
  </si>
  <si>
    <t>Sixth Form Fudning is ESTIMATED based on 20/21 funding</t>
  </si>
  <si>
    <t>Payments 3</t>
  </si>
  <si>
    <t>DDEL1</t>
  </si>
  <si>
    <t>DDEL2</t>
  </si>
  <si>
    <t>DDEL3</t>
  </si>
  <si>
    <t>DDEL4</t>
  </si>
  <si>
    <t>DDEL5</t>
  </si>
  <si>
    <t>DDEL6</t>
  </si>
  <si>
    <t>Allocation not yet received</t>
  </si>
  <si>
    <t>March 21 payroll already invoiced</t>
  </si>
  <si>
    <t>2/13ths in April - 1/13 every other month</t>
  </si>
  <si>
    <t>Barnet School Funding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</si>
</sst>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9"/>
      <color indexed="81"/>
      <name val="Tahoma"/>
      <charset val="1"/>
    </font>
    <font>
      <b/>
      <sz val="9"/>
      <color indexed="81"/>
      <name val="Tahoma"/>
      <charset val="1"/>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67">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8" fontId="0" fillId="28" borderId="13" xfId="5" applyNumberFormat="1"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0" fillId="2" borderId="33" xfId="0" applyFill="1" applyBorder="1"/>
    <xf numFmtId="0" fontId="3" fillId="21" borderId="0" xfId="0" applyFont="1" applyFill="1" applyAlignment="1">
      <alignment horizontal="center"/>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0" fontId="0" fillId="0" borderId="46" xfId="0" applyBorder="1"/>
    <xf numFmtId="8" fontId="20" fillId="28" borderId="46" xfId="5" applyNumberFormat="1" applyFont="1" applyFill="1" applyBorder="1"/>
    <xf numFmtId="8" fontId="20" fillId="0" borderId="46" xfId="5" applyNumberFormat="1" applyFont="1" applyBorder="1"/>
    <xf numFmtId="8" fontId="0" fillId="28" borderId="46" xfId="5" applyNumberFormat="1"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0" xfId="0" applyFont="1" applyBorder="1" applyAlignment="1">
      <alignment horizontal="center"/>
    </xf>
    <xf numFmtId="0" fontId="3" fillId="0" borderId="0" xfId="0" applyFont="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1">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66" Type="http://schemas.openxmlformats.org/officeDocument/2006/relationships/externalLink" Target="externalLinks/externalLink28.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87" Type="http://schemas.openxmlformats.org/officeDocument/2006/relationships/externalLink" Target="externalLinks/externalLink49.xml"/><Relationship Id="rId102" Type="http://schemas.openxmlformats.org/officeDocument/2006/relationships/externalLink" Target="externalLinks/externalLink64.xml"/><Relationship Id="rId110" Type="http://schemas.openxmlformats.org/officeDocument/2006/relationships/externalLink" Target="externalLinks/externalLink72.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13" Type="http://schemas.openxmlformats.org/officeDocument/2006/relationships/theme" Target="theme/theme1.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11"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 Id="rId9"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uidance/16-to-19-funding-information-for-2020-to-202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LBBARNET.LOCAL\SHAREDAREAS\Accountancy\School%20Funding\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Accountancy\School%20Funding\Cycle%2012-2020-21\School%20Payments\Content.Outlook\H3646S93\Grant%20Reconciliations\UIFSM\Copy_of_UIFSM_Payment_File.xlsx" TargetMode="External"/><Relationship Id="rId4"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LBBARNET.LOCAL\SHAREDAREAS\Accountancy\School%20Funding\Cycle%2012-2020-21\Grant%20Income\Covid-19_Catch_Up_Premium_Publication_File_Values.ods" TargetMode="External"/><Relationship Id="rId1" Type="http://schemas.openxmlformats.org/officeDocument/2006/relationships/hyperlink" Target="file:///\\LBBARNET.LOCAL\SHAREDAREAS\Accountancy\School%20Funding\Cycle%2012-2020-21\Grant%20Income\COVID%20FUND%20-%20AUG%2020.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file:///\\LBBARNET.LOCAL\SHAREDAREAS\Accountancy\School%20Funding\Cycle%2012-2020-21\School%20Payments\Content.Outlook\H3646S93\Capita%20Salary%20Postings.xlsx" TargetMode="External"/><Relationship Id="rId1" Type="http://schemas.openxmlformats.org/officeDocument/2006/relationships/hyperlink" Target="file:///\\LBBARNET.LOCAL\SHAREDAREAS\Accountancy\School%20Funding\Cycle%2012-2020-21\School%20Payments\Content.Outlook\H3646S93\Apr-Jul%20Capita%20Salary%20Charges%20to%20Schools.xlsx"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4023</v>
      </c>
    </row>
    <row r="2" spans="1:4" x14ac:dyDescent="0.25">
      <c r="A2" s="10">
        <f ca="1">NOW()</f>
        <v>44309.601217939817</v>
      </c>
    </row>
    <row r="5" spans="1:4" ht="30" x14ac:dyDescent="0.25">
      <c r="A5" s="24" t="s">
        <v>3450</v>
      </c>
      <c r="B5" s="24" t="s">
        <v>3451</v>
      </c>
      <c r="C5" s="25" t="s">
        <v>3452</v>
      </c>
    </row>
    <row r="6" spans="1:4" x14ac:dyDescent="0.25">
      <c r="A6" s="26" t="s">
        <v>3453</v>
      </c>
      <c r="B6" s="26" t="s">
        <v>3454</v>
      </c>
      <c r="C6" s="26" t="s">
        <v>3455</v>
      </c>
      <c r="D6" s="274" t="s">
        <v>4161</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4034</v>
      </c>
      <c r="B37" s="27" t="s">
        <v>4033</v>
      </c>
      <c r="C37" s="28" t="s">
        <v>4036</v>
      </c>
      <c r="D37" t="str">
        <f t="shared" ca="1" si="0"/>
        <v>Screen Data Export</v>
      </c>
    </row>
    <row r="38" spans="1:4" x14ac:dyDescent="0.25">
      <c r="A38" s="273" t="s">
        <v>4033</v>
      </c>
      <c r="B38" s="27" t="s">
        <v>4033</v>
      </c>
      <c r="C38" s="28" t="s">
        <v>4035</v>
      </c>
      <c r="D38" t="str">
        <f t="shared" ca="1" si="0"/>
        <v>Notfound</v>
      </c>
    </row>
    <row r="39" spans="1:4" x14ac:dyDescent="0.25">
      <c r="A39" s="273" t="s">
        <v>4155</v>
      </c>
      <c r="B39" s="27" t="s">
        <v>4154</v>
      </c>
      <c r="C39" s="28" t="s">
        <v>4158</v>
      </c>
      <c r="D39" t="str">
        <f t="shared" ca="1" si="0"/>
        <v>Notfound</v>
      </c>
    </row>
    <row r="40" spans="1:4" x14ac:dyDescent="0.25">
      <c r="A40" s="273" t="s">
        <v>4156</v>
      </c>
      <c r="B40" s="27" t="s">
        <v>4154</v>
      </c>
      <c r="C40" s="28" t="s">
        <v>4160</v>
      </c>
      <c r="D40" t="str">
        <f t="shared" ca="1" si="0"/>
        <v>Notfound</v>
      </c>
    </row>
    <row r="41" spans="1:4" x14ac:dyDescent="0.25">
      <c r="A41" s="273" t="s">
        <v>4157</v>
      </c>
      <c r="B41" s="27" t="s">
        <v>4154</v>
      </c>
      <c r="C41" s="28" t="s">
        <v>4159</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4162</v>
      </c>
    </row>
    <row r="49" spans="1:4" x14ac:dyDescent="0.25">
      <c r="A49" s="275" t="s">
        <v>3531</v>
      </c>
      <c r="B49" s="275" t="s">
        <v>4154</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4164</v>
      </c>
      <c r="D51" s="276" t="str">
        <f t="shared" ca="1" si="1"/>
        <v>Notfound</v>
      </c>
    </row>
    <row r="52" spans="1:4" x14ac:dyDescent="0.25">
      <c r="A52" s="275" t="s">
        <v>3485</v>
      </c>
      <c r="B52" s="275" t="s">
        <v>3467</v>
      </c>
      <c r="C52" s="276" t="s">
        <v>4163</v>
      </c>
      <c r="D52" s="276" t="str">
        <f t="shared" ca="1" si="1"/>
        <v>Notfound</v>
      </c>
    </row>
    <row r="53" spans="1:4" x14ac:dyDescent="0.25">
      <c r="A53" s="275" t="s">
        <v>3476</v>
      </c>
      <c r="B53" s="275" t="s">
        <v>4154</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4154</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0" priority="3" operator="equal">
      <formula>"Notfound"</formula>
    </cfRule>
  </conditionalFormatting>
  <conditionalFormatting sqref="D36">
    <cfRule type="cellIs" dxfId="109"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AK871"/>
  <sheetViews>
    <sheetView topLeftCell="A7" zoomScale="93" zoomScaleNormal="93" workbookViewId="0">
      <pane xSplit="5" ySplit="13" topLeftCell="F20" activePane="bottomRight" state="frozen"/>
      <selection activeCell="A7" sqref="A7"/>
      <selection pane="topRight" activeCell="F7" sqref="F7"/>
      <selection pane="bottomLeft" activeCell="A20" sqref="A20"/>
      <selection pane="bottomRight" activeCell="C20" sqref="C20:D23"/>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13" customWidth="1"/>
    <col min="26" max="26" width="21.5703125" customWidth="1"/>
    <col min="27" max="27" width="13.28515625" customWidth="1"/>
    <col min="28" max="28" width="13.28515625" style="313"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11" t="s">
        <v>3621</v>
      </c>
      <c r="B1" s="512"/>
      <c r="C1" s="512"/>
      <c r="D1" s="512"/>
      <c r="E1" s="512"/>
      <c r="F1" s="512"/>
      <c r="G1" s="512"/>
      <c r="H1" s="512"/>
      <c r="I1" s="512"/>
      <c r="J1" s="512"/>
      <c r="K1" s="512"/>
      <c r="L1" s="512"/>
      <c r="M1" s="512"/>
      <c r="N1" s="513"/>
      <c r="O1" s="29"/>
      <c r="P1" s="29"/>
      <c r="Q1" t="s">
        <v>3540</v>
      </c>
      <c r="R1" t="s">
        <v>3541</v>
      </c>
      <c r="S1" t="s">
        <v>3542</v>
      </c>
      <c r="T1" t="s">
        <v>3543</v>
      </c>
      <c r="U1" t="s">
        <v>3544</v>
      </c>
      <c r="V1" t="s">
        <v>3545</v>
      </c>
      <c r="X1" t="s">
        <v>3546</v>
      </c>
      <c r="AA1" t="s">
        <v>3547</v>
      </c>
      <c r="AC1" t="s">
        <v>3548</v>
      </c>
      <c r="AD1" t="s">
        <v>3549</v>
      </c>
      <c r="AE1" t="s">
        <v>3550</v>
      </c>
      <c r="AF1" t="s">
        <v>3551</v>
      </c>
      <c r="AG1" t="s">
        <v>3552</v>
      </c>
      <c r="AJ1" t="s">
        <v>4024</v>
      </c>
      <c r="AK1">
        <v>10162</v>
      </c>
    </row>
    <row r="2" spans="1:37" ht="15.75" thickBot="1" x14ac:dyDescent="0.3">
      <c r="AJ2" t="s">
        <v>3625</v>
      </c>
      <c r="AK2">
        <v>10163</v>
      </c>
    </row>
    <row r="3" spans="1:37" ht="26.25" thickTop="1" thickBot="1" x14ac:dyDescent="0.55000000000000004">
      <c r="A3" s="32" t="s">
        <v>3556</v>
      </c>
      <c r="B3" s="514" t="s">
        <v>22</v>
      </c>
      <c r="C3" s="514"/>
      <c r="D3" s="514"/>
      <c r="E3" s="514"/>
      <c r="F3" s="515"/>
      <c r="H3" s="33" t="s">
        <v>3558</v>
      </c>
      <c r="I3" s="34">
        <f>COUNTIF(D20:D866,"&gt;0")</f>
        <v>0</v>
      </c>
      <c r="J3" s="35" t="s">
        <v>3559</v>
      </c>
      <c r="K3" s="35"/>
      <c r="L3" s="35"/>
      <c r="M3" s="35"/>
      <c r="N3" s="36"/>
      <c r="O3" s="37"/>
      <c r="P3" s="37"/>
      <c r="AJ3" t="s">
        <v>48</v>
      </c>
      <c r="AK3">
        <v>11510</v>
      </c>
    </row>
    <row r="4" spans="1:37" ht="16.5" thickTop="1" thickBot="1" x14ac:dyDescent="0.3">
      <c r="A4" s="32" t="s">
        <v>3561</v>
      </c>
      <c r="B4" s="516" t="s">
        <v>66</v>
      </c>
      <c r="C4" s="517"/>
      <c r="H4" s="32" t="s">
        <v>3562</v>
      </c>
      <c r="I4" s="34">
        <f>COUNTIF(G20:G910,"&gt;0")</f>
        <v>0</v>
      </c>
      <c r="J4" s="38" t="s">
        <v>3563</v>
      </c>
      <c r="K4" s="34">
        <f>COUNTIF(G20:G910,"&lt;0")</f>
        <v>0</v>
      </c>
      <c r="L4" s="38" t="s">
        <v>3564</v>
      </c>
      <c r="M4" s="34">
        <f>COUNTIF(G20:G910,"=0")</f>
        <v>0</v>
      </c>
    </row>
    <row r="5" spans="1:37" ht="15.75" thickTop="1" x14ac:dyDescent="0.25">
      <c r="A5" s="32" t="s">
        <v>3566</v>
      </c>
      <c r="B5" s="508"/>
      <c r="C5" s="509"/>
      <c r="D5" s="509"/>
      <c r="E5" s="509"/>
      <c r="F5" s="509"/>
      <c r="G5" s="509"/>
      <c r="H5" s="509"/>
      <c r="I5" s="509"/>
      <c r="J5" s="509"/>
      <c r="K5" s="509"/>
      <c r="L5" s="509"/>
      <c r="M5" s="509"/>
      <c r="N5" s="510"/>
      <c r="O5" s="39"/>
      <c r="P5" s="39"/>
    </row>
    <row r="6" spans="1:37" x14ac:dyDescent="0.25">
      <c r="B6" s="508"/>
      <c r="C6" s="509"/>
      <c r="D6" s="509"/>
      <c r="E6" s="509"/>
      <c r="F6" s="509"/>
      <c r="G6" s="509"/>
      <c r="H6" s="509"/>
      <c r="I6" s="509"/>
      <c r="J6" s="509"/>
      <c r="K6" s="509"/>
      <c r="L6" s="509"/>
      <c r="M6" s="509"/>
      <c r="N6" s="510"/>
      <c r="O6" s="39"/>
      <c r="P6" s="39"/>
    </row>
    <row r="7" spans="1:37" x14ac:dyDescent="0.25">
      <c r="B7" s="508"/>
      <c r="C7" s="509"/>
      <c r="D7" s="509"/>
      <c r="E7" s="509"/>
      <c r="F7" s="509"/>
      <c r="G7" s="509"/>
      <c r="H7" s="509"/>
      <c r="I7" s="509"/>
      <c r="J7" s="509"/>
      <c r="K7" s="509"/>
      <c r="L7" s="509"/>
      <c r="M7" s="509"/>
      <c r="N7" s="510"/>
      <c r="O7" s="39"/>
      <c r="P7" s="39"/>
    </row>
    <row r="8" spans="1:37" x14ac:dyDescent="0.25">
      <c r="B8" s="518"/>
      <c r="C8" s="518"/>
      <c r="D8" s="518"/>
      <c r="E8" s="518"/>
      <c r="F8" s="518"/>
      <c r="G8" s="518"/>
      <c r="H8" s="518"/>
      <c r="I8" s="518"/>
      <c r="J8" s="518"/>
      <c r="K8" s="518"/>
      <c r="L8" s="518"/>
      <c r="M8" s="518"/>
      <c r="N8" s="518"/>
      <c r="O8" s="39"/>
      <c r="P8" s="39"/>
    </row>
    <row r="9" spans="1:37" x14ac:dyDescent="0.25">
      <c r="B9" s="518"/>
      <c r="C9" s="518"/>
      <c r="D9" s="518"/>
      <c r="E9" s="518"/>
      <c r="F9" s="518"/>
      <c r="G9" s="518"/>
      <c r="H9" s="518"/>
      <c r="I9" s="518"/>
      <c r="J9" s="518"/>
      <c r="K9" s="518"/>
      <c r="L9" s="518"/>
      <c r="M9" s="518"/>
      <c r="N9" s="518"/>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19"/>
      <c r="C11" s="520"/>
      <c r="D11" s="520"/>
      <c r="E11" s="521"/>
      <c r="F11" s="519"/>
      <c r="G11" s="520"/>
      <c r="H11" s="520"/>
      <c r="I11" s="520"/>
      <c r="J11" s="520"/>
      <c r="K11" s="520"/>
      <c r="L11" s="520"/>
      <c r="M11" s="520"/>
      <c r="N11" s="521"/>
      <c r="O11" s="46"/>
      <c r="P11" s="46"/>
    </row>
    <row r="12" spans="1:37" x14ac:dyDescent="0.25">
      <c r="A12" s="37"/>
      <c r="B12" s="519" t="s">
        <v>4567</v>
      </c>
      <c r="C12" s="520"/>
      <c r="D12" s="520"/>
      <c r="E12" s="521"/>
      <c r="F12" s="531" t="s">
        <v>4571</v>
      </c>
      <c r="G12" s="532"/>
      <c r="H12" s="532"/>
      <c r="I12" s="532"/>
      <c r="J12" s="532"/>
      <c r="K12" s="532"/>
      <c r="L12" s="532"/>
      <c r="M12" s="532"/>
      <c r="N12" s="533"/>
      <c r="O12" s="46"/>
      <c r="P12" s="46"/>
    </row>
    <row r="13" spans="1:37" x14ac:dyDescent="0.25">
      <c r="A13" s="37"/>
      <c r="B13" s="519" t="s">
        <v>4568</v>
      </c>
      <c r="C13" s="520"/>
      <c r="D13" s="520"/>
      <c r="E13" s="521"/>
      <c r="F13" s="531" t="s">
        <v>4572</v>
      </c>
      <c r="G13" s="532"/>
      <c r="H13" s="532"/>
      <c r="I13" s="532"/>
      <c r="J13" s="532"/>
      <c r="K13" s="532"/>
      <c r="L13" s="532"/>
      <c r="M13" s="532"/>
      <c r="N13" s="533"/>
      <c r="O13" s="46"/>
      <c r="P13" s="46"/>
    </row>
    <row r="14" spans="1:37" x14ac:dyDescent="0.25">
      <c r="A14" s="37"/>
      <c r="B14" s="519" t="s">
        <v>4569</v>
      </c>
      <c r="C14" s="520"/>
      <c r="D14" s="520"/>
      <c r="E14" s="521"/>
      <c r="F14" s="531" t="s">
        <v>4573</v>
      </c>
      <c r="G14" s="532"/>
      <c r="H14" s="532"/>
      <c r="I14" s="532"/>
      <c r="J14" s="532"/>
      <c r="K14" s="532"/>
      <c r="L14" s="532"/>
      <c r="M14" s="532"/>
      <c r="N14" s="533"/>
      <c r="O14" s="46"/>
      <c r="P14" s="46"/>
      <c r="Q14" s="47">
        <f>Q15+Q16</f>
        <v>0</v>
      </c>
      <c r="R14" s="47">
        <f>R15+R16</f>
        <v>0</v>
      </c>
      <c r="S14" s="47">
        <f>S15+S16</f>
        <v>0</v>
      </c>
      <c r="T14" s="47">
        <f t="shared" ref="T14:AH14" si="0">T15+T16</f>
        <v>0</v>
      </c>
      <c r="U14" s="47">
        <f>U15+U16</f>
        <v>0</v>
      </c>
      <c r="V14" s="47"/>
      <c r="W14" s="47">
        <f t="shared" si="0"/>
        <v>0</v>
      </c>
      <c r="X14" s="47"/>
      <c r="Y14" s="47"/>
      <c r="Z14" s="47">
        <f t="shared" si="0"/>
        <v>0</v>
      </c>
      <c r="AA14" s="47"/>
      <c r="AB14" s="47">
        <f t="shared" si="0"/>
        <v>0</v>
      </c>
      <c r="AC14" s="47">
        <f t="shared" si="0"/>
        <v>0</v>
      </c>
      <c r="AD14" s="47">
        <f t="shared" si="0"/>
        <v>0</v>
      </c>
      <c r="AE14" s="47">
        <f t="shared" si="0"/>
        <v>562280456</v>
      </c>
      <c r="AF14" s="47">
        <f t="shared" si="0"/>
        <v>0</v>
      </c>
      <c r="AG14" s="47">
        <f t="shared" si="0"/>
        <v>0</v>
      </c>
      <c r="AH14" s="47">
        <f t="shared" si="0"/>
        <v>0</v>
      </c>
      <c r="AI14" s="48" t="s">
        <v>3582</v>
      </c>
    </row>
    <row r="15" spans="1:37" x14ac:dyDescent="0.25">
      <c r="A15" s="37"/>
      <c r="B15" s="519" t="s">
        <v>4570</v>
      </c>
      <c r="C15" s="520"/>
      <c r="D15" s="520"/>
      <c r="E15" s="521"/>
      <c r="F15" s="531" t="s">
        <v>4574</v>
      </c>
      <c r="G15" s="532"/>
      <c r="H15" s="532"/>
      <c r="I15" s="532"/>
      <c r="J15" s="532"/>
      <c r="K15" s="532"/>
      <c r="L15" s="532"/>
      <c r="M15" s="532"/>
      <c r="N15" s="533"/>
      <c r="O15" s="46"/>
      <c r="P15" s="46"/>
      <c r="Q15" s="49">
        <f>SUMIF(Q20:Q871,"&gt;0")</f>
        <v>0</v>
      </c>
      <c r="R15" s="49">
        <f>SUMIF(R20:R871,"&gt;0")</f>
        <v>0</v>
      </c>
      <c r="S15" s="49">
        <f>SUMIF(S20:S871,"&gt;0")</f>
        <v>0</v>
      </c>
      <c r="T15" s="49">
        <f>SUMIF(T20:T871,"&gt;0")</f>
        <v>0</v>
      </c>
      <c r="U15" s="49">
        <f>SUMIF(U20:U871,"&gt;0")</f>
        <v>0</v>
      </c>
      <c r="V15" s="49"/>
      <c r="W15" s="49">
        <f>SUMIF(W407:W871,"&gt;0")</f>
        <v>0</v>
      </c>
      <c r="X15" s="49"/>
      <c r="Y15" s="49"/>
      <c r="Z15" s="49">
        <f t="shared" ref="Z15:AH15" si="1">SUMIF(AA20:AA871,"&gt;0")</f>
        <v>0</v>
      </c>
      <c r="AA15" s="49"/>
      <c r="AB15" s="49">
        <f t="shared" si="1"/>
        <v>0</v>
      </c>
      <c r="AC15" s="49">
        <f t="shared" si="1"/>
        <v>0</v>
      </c>
      <c r="AD15" s="49">
        <f t="shared" si="1"/>
        <v>0</v>
      </c>
      <c r="AE15" s="49">
        <f t="shared" si="1"/>
        <v>562280456</v>
      </c>
      <c r="AF15" s="49">
        <f t="shared" si="1"/>
        <v>0</v>
      </c>
      <c r="AG15" s="49">
        <f t="shared" si="1"/>
        <v>0</v>
      </c>
      <c r="AH15" s="49">
        <f t="shared" si="1"/>
        <v>0</v>
      </c>
      <c r="AI15" s="48" t="s">
        <v>3562</v>
      </c>
    </row>
    <row r="16" spans="1:37" x14ac:dyDescent="0.25">
      <c r="A16" s="37"/>
      <c r="B16" s="519"/>
      <c r="C16" s="520"/>
      <c r="D16" s="520"/>
      <c r="E16" s="521"/>
      <c r="F16" s="519"/>
      <c r="G16" s="520"/>
      <c r="H16" s="520"/>
      <c r="I16" s="520"/>
      <c r="J16" s="520"/>
      <c r="K16" s="520"/>
      <c r="L16" s="520"/>
      <c r="M16" s="520"/>
      <c r="N16" s="521"/>
      <c r="O16" s="46"/>
      <c r="P16" s="46"/>
      <c r="Q16" s="49">
        <f>SUMIF(R20:R871,"&lt;0")</f>
        <v>0</v>
      </c>
      <c r="R16" s="49">
        <f>SUMIF(R20:R871,"&lt;0")</f>
        <v>0</v>
      </c>
      <c r="S16" s="49">
        <f>SUMIF(S20:S871,"&lt;0")</f>
        <v>0</v>
      </c>
      <c r="T16" s="49">
        <f>SUMIF(T20:T871,"&lt;0")</f>
        <v>0</v>
      </c>
      <c r="U16" s="49">
        <f>SUMIF(U19:U870,"&lt;0")</f>
        <v>0</v>
      </c>
      <c r="V16" s="49"/>
      <c r="W16" s="49">
        <f>SUMIF(W407:W871,"&lt;0")</f>
        <v>0</v>
      </c>
      <c r="X16" s="49"/>
      <c r="Y16" s="49"/>
      <c r="Z16" s="49">
        <f t="shared" ref="Z16:AH16" si="2">SUMIF(AA20:AA871,"&lt;0")</f>
        <v>0</v>
      </c>
      <c r="AA16" s="49"/>
      <c r="AB16" s="49">
        <f t="shared" si="2"/>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COUNTIF(D20:D946,"&gt;0")</f>
        <v>0</v>
      </c>
      <c r="B17" s="519"/>
      <c r="C17" s="520"/>
      <c r="D17" s="520"/>
      <c r="E17" s="521"/>
      <c r="F17" t="s">
        <v>461</v>
      </c>
      <c r="G17" s="282" t="s">
        <v>4181</v>
      </c>
      <c r="I17" s="282"/>
      <c r="K17" s="282"/>
      <c r="M17" s="282"/>
      <c r="O17" s="46"/>
      <c r="P17" s="46"/>
      <c r="Q17" s="523"/>
      <c r="R17" s="523"/>
      <c r="S17" s="523"/>
      <c r="T17" s="523"/>
      <c r="U17" s="523"/>
      <c r="V17" s="523"/>
      <c r="W17" s="523"/>
      <c r="X17" s="523"/>
      <c r="Y17" s="523"/>
      <c r="Z17" s="523"/>
      <c r="AA17" s="523"/>
      <c r="AB17" s="523"/>
      <c r="AC17" s="523"/>
      <c r="AD17" s="523"/>
      <c r="AE17" s="523"/>
      <c r="AF17" s="523"/>
      <c r="AG17" s="523"/>
    </row>
    <row r="18" spans="1:36" ht="48.75" customHeight="1" thickBot="1" x14ac:dyDescent="0.3">
      <c r="A18" t="s">
        <v>3584</v>
      </c>
      <c r="F18" t="s">
        <v>22</v>
      </c>
      <c r="G18" s="282" t="s">
        <v>4180</v>
      </c>
      <c r="I18" s="52"/>
      <c r="Q18" s="53">
        <f>2/13</f>
        <v>0.15384615384615385</v>
      </c>
      <c r="R18" s="53">
        <f>1/13</f>
        <v>7.6923076923076927E-2</v>
      </c>
      <c r="S18" s="53">
        <f>1/13</f>
        <v>7.6923076923076927E-2</v>
      </c>
      <c r="T18" s="53">
        <f>1/13</f>
        <v>7.6923076923076927E-2</v>
      </c>
      <c r="U18" s="53">
        <f>1/13</f>
        <v>7.6923076923076927E-2</v>
      </c>
      <c r="V18" s="53"/>
      <c r="W18" s="53" t="s">
        <v>4179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4566</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4769</v>
      </c>
      <c r="W19" s="287" t="s">
        <v>4565</v>
      </c>
      <c r="X19" s="287" t="s">
        <v>33</v>
      </c>
      <c r="Y19" s="287" t="s">
        <v>34</v>
      </c>
      <c r="Z19" s="287" t="s">
        <v>35</v>
      </c>
      <c r="AA19" s="287" t="s">
        <v>36</v>
      </c>
      <c r="AB19" s="287" t="s">
        <v>37</v>
      </c>
      <c r="AC19" s="287" t="s">
        <v>4545</v>
      </c>
      <c r="AD19" s="287" t="s">
        <v>3604</v>
      </c>
      <c r="AE19" s="64" t="s">
        <v>3605</v>
      </c>
      <c r="AF19" s="314" t="s">
        <v>3605</v>
      </c>
      <c r="AG19" s="314" t="s">
        <v>4760</v>
      </c>
      <c r="AH19" s="314" t="s">
        <v>4761</v>
      </c>
      <c r="AI19" s="314" t="s">
        <v>4762</v>
      </c>
      <c r="AJ19" s="314" t="s">
        <v>4763</v>
      </c>
    </row>
    <row r="20" spans="1:36" s="64" customFormat="1" ht="15.75" thickTop="1" x14ac:dyDescent="0.25">
      <c r="A20" t="str">
        <f>$B$3</f>
        <v>TPG</v>
      </c>
      <c r="B20" s="75">
        <v>44022</v>
      </c>
      <c r="C20" s="74">
        <v>3021000</v>
      </c>
      <c r="D20" t="str">
        <f>VLOOKUP(C20,Schools!A:B,2,0)</f>
        <v>Brookhill Nursery</v>
      </c>
      <c r="E20" t="str">
        <f>VLOOKUP(C20,Schools!$A:$Z,3,0)</f>
        <v>M</v>
      </c>
      <c r="F20" s="76"/>
      <c r="G20" s="74" t="s">
        <v>3620</v>
      </c>
      <c r="H20" s="74" t="s">
        <v>4563</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78"/>
      <c r="S20" s="78"/>
      <c r="T20" s="78"/>
      <c r="U20" s="78"/>
      <c r="V20" s="286"/>
      <c r="W20" s="78"/>
      <c r="X20" s="78"/>
      <c r="Y20" s="78"/>
      <c r="Z20" s="78"/>
      <c r="AA20" s="78"/>
      <c r="AB20" s="78"/>
      <c r="AC20" s="51"/>
      <c r="AD20" s="52"/>
      <c r="AF20" s="64">
        <f>VLOOKUP(D20,Schools!$B$8:$F$143,5,FALSE)</f>
        <v>3020135</v>
      </c>
      <c r="AG20" s="453">
        <f>SUM(Q20:S20)</f>
        <v>0</v>
      </c>
      <c r="AH20" s="453">
        <f>SUM(Q20:V20)</f>
        <v>0</v>
      </c>
      <c r="AI20" s="453">
        <f>SUM(Q20:Y20)</f>
        <v>0</v>
      </c>
      <c r="AJ20" s="453">
        <f>SUM(Q20:AB20)</f>
        <v>0</v>
      </c>
    </row>
    <row r="21" spans="1:36" s="64" customFormat="1" x14ac:dyDescent="0.25">
      <c r="A21" t="str">
        <f>$B$3</f>
        <v>TPG</v>
      </c>
      <c r="B21" s="75">
        <v>44023</v>
      </c>
      <c r="C21" s="74">
        <v>3021001</v>
      </c>
      <c r="D21" t="str">
        <f>VLOOKUP(C21,Schools!A:B,2,0)</f>
        <v>Hampden Way Nursery</v>
      </c>
      <c r="E21" t="str">
        <f>VLOOKUP(C21,Schools!$A:$Z,3,0)</f>
        <v>M</v>
      </c>
      <c r="F21" s="76"/>
      <c r="G21" s="74" t="s">
        <v>3620</v>
      </c>
      <c r="H21" s="302" t="s">
        <v>4563</v>
      </c>
      <c r="I21" t="str">
        <f t="shared" ref="I21:I73" si="3">O21&amp;"/"&amp;P21</f>
        <v>11294/543965</v>
      </c>
      <c r="J21">
        <f>VLOOKUP(C21,Schools!$A:$Z,9,0)</f>
        <v>400102</v>
      </c>
      <c r="K21" s="74" t="s">
        <v>66</v>
      </c>
      <c r="L21" s="74" t="s">
        <v>22</v>
      </c>
      <c r="M21" s="74" t="s">
        <v>22</v>
      </c>
      <c r="N21" s="77" t="str">
        <f>VLOOKUP(C21,Schools!A:D,4,0)</f>
        <v>Nursery</v>
      </c>
      <c r="O21" s="77">
        <f t="shared" ref="O21:O73" si="4">IF(OR(N21="Special", N21="PRU"),11294,IF(E21="M", 11294,"None"))</f>
        <v>11294</v>
      </c>
      <c r="P21" s="77">
        <f t="shared" ref="P21:P73" si="5">IF(E21="M",543965,516500)</f>
        <v>543965</v>
      </c>
      <c r="Q21" s="78"/>
      <c r="R21" s="78"/>
      <c r="S21" s="78"/>
      <c r="T21" s="78"/>
      <c r="U21" s="78"/>
      <c r="V21" s="286"/>
      <c r="W21" s="78"/>
      <c r="X21" s="78"/>
      <c r="Y21" s="78"/>
      <c r="Z21" s="78"/>
      <c r="AA21" s="78"/>
      <c r="AB21" s="78"/>
      <c r="AC21" s="51"/>
      <c r="AD21" s="52"/>
      <c r="AF21" s="314">
        <f>VLOOKUP(D21,Schools!$B$8:$F$143,5,FALSE)</f>
        <v>3020135</v>
      </c>
      <c r="AG21" s="453">
        <f t="shared" ref="AG21:AG84" si="6">SUM(Q21:S21)</f>
        <v>0</v>
      </c>
      <c r="AH21" s="453">
        <f t="shared" ref="AH21:AH84" si="7">SUM(Q21:V21)</f>
        <v>0</v>
      </c>
      <c r="AI21" s="453">
        <f t="shared" ref="AI21:AI84" si="8">SUM(Q21:Y21)</f>
        <v>0</v>
      </c>
      <c r="AJ21" s="453">
        <f t="shared" ref="AJ21:AJ84" si="9">SUM(Q21:AB21)</f>
        <v>0</v>
      </c>
    </row>
    <row r="22" spans="1:36" s="64" customFormat="1" x14ac:dyDescent="0.25">
      <c r="A22" t="str">
        <f>$B$3</f>
        <v>TPG</v>
      </c>
      <c r="B22" s="75">
        <v>44024</v>
      </c>
      <c r="C22" s="74">
        <v>3021003</v>
      </c>
      <c r="D22" t="str">
        <f>VLOOKUP(C22,Schools!A:B,2,0)</f>
        <v>St Margaret's Nursery</v>
      </c>
      <c r="E22" t="str">
        <f>VLOOKUP(C22,Schools!$A:$Z,3,0)</f>
        <v>M</v>
      </c>
      <c r="F22" s="76"/>
      <c r="G22" s="74" t="s">
        <v>3620</v>
      </c>
      <c r="H22" s="302" t="s">
        <v>4563</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78"/>
      <c r="S22" s="78"/>
      <c r="T22" s="78"/>
      <c r="U22" s="78"/>
      <c r="V22" s="286"/>
      <c r="W22" s="78"/>
      <c r="X22" s="78"/>
      <c r="Y22" s="78"/>
      <c r="Z22" s="78"/>
      <c r="AA22" s="78"/>
      <c r="AB22" s="78"/>
      <c r="AC22" s="51"/>
      <c r="AD22" s="52"/>
      <c r="AF22" s="314">
        <f>VLOOKUP(D22,Schools!$B$8:$F$143,5,FALSE)</f>
        <v>3020135</v>
      </c>
      <c r="AG22" s="453">
        <f t="shared" si="6"/>
        <v>0</v>
      </c>
      <c r="AH22" s="453">
        <f t="shared" si="7"/>
        <v>0</v>
      </c>
      <c r="AI22" s="453">
        <f t="shared" si="8"/>
        <v>0</v>
      </c>
      <c r="AJ22" s="453">
        <f t="shared" si="9"/>
        <v>0</v>
      </c>
    </row>
    <row r="23" spans="1:36" s="64" customFormat="1" x14ac:dyDescent="0.25">
      <c r="A23" t="str">
        <f>$B$3</f>
        <v>TPG</v>
      </c>
      <c r="B23" s="75">
        <v>44025</v>
      </c>
      <c r="C23" s="74">
        <v>3021002</v>
      </c>
      <c r="D23" t="str">
        <f>VLOOKUP(C23,Schools!A:B,2,0)</f>
        <v>Moss Hall Nursery</v>
      </c>
      <c r="E23" t="str">
        <f>VLOOKUP(C23,Schools!$A:$Z,3,0)</f>
        <v>M</v>
      </c>
      <c r="F23" s="76"/>
      <c r="G23" s="74" t="s">
        <v>3620</v>
      </c>
      <c r="H23" s="302" t="s">
        <v>4563</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78"/>
      <c r="S23" s="78"/>
      <c r="T23" s="78"/>
      <c r="U23" s="78"/>
      <c r="V23" s="286"/>
      <c r="W23" s="78"/>
      <c r="X23" s="78"/>
      <c r="Y23" s="78"/>
      <c r="Z23" s="78"/>
      <c r="AA23" s="78"/>
      <c r="AB23" s="78"/>
      <c r="AC23" s="51"/>
      <c r="AD23" s="52"/>
      <c r="AF23" s="314">
        <f>VLOOKUP(D23,Schools!$B$8:$F$143,5,FALSE)</f>
        <v>3021002</v>
      </c>
      <c r="AG23" s="453">
        <f t="shared" si="6"/>
        <v>0</v>
      </c>
      <c r="AH23" s="453">
        <f t="shared" si="7"/>
        <v>0</v>
      </c>
      <c r="AI23" s="453">
        <f t="shared" si="8"/>
        <v>0</v>
      </c>
      <c r="AJ23" s="453">
        <f t="shared" si="9"/>
        <v>0</v>
      </c>
    </row>
    <row r="24" spans="1:36" x14ac:dyDescent="0.25">
      <c r="A24" t="str">
        <f>$B$3</f>
        <v>TPG</v>
      </c>
      <c r="B24" s="75">
        <v>44027</v>
      </c>
      <c r="C24" s="74">
        <v>3023520</v>
      </c>
      <c r="D24" t="str">
        <f>VLOOKUP(C24,Schools!A:B,2,0)</f>
        <v>Akiva School</v>
      </c>
      <c r="E24" t="str">
        <f>VLOOKUP(C24,Schools!$A:$Z,3,0)</f>
        <v>M</v>
      </c>
      <c r="F24" s="76"/>
      <c r="G24" s="74" t="s">
        <v>3620</v>
      </c>
      <c r="H24" s="302" t="s">
        <v>4563</v>
      </c>
      <c r="I24" t="str">
        <f t="shared" si="3"/>
        <v>11294/543965</v>
      </c>
      <c r="J24">
        <f>VLOOKUP(C24,Schools!$A:$Z,9,0)</f>
        <v>400125</v>
      </c>
      <c r="K24" s="74" t="s">
        <v>66</v>
      </c>
      <c r="L24" s="74" t="s">
        <v>22</v>
      </c>
      <c r="M24" s="74" t="s">
        <v>22</v>
      </c>
      <c r="N24" s="77" t="str">
        <f>VLOOKUP(C24,Schools!A:D,4,0)</f>
        <v>Primary</v>
      </c>
      <c r="O24" s="77">
        <f t="shared" si="4"/>
        <v>11294</v>
      </c>
      <c r="P24" s="77">
        <f t="shared" si="5"/>
        <v>543965</v>
      </c>
      <c r="Q24" s="78"/>
      <c r="R24" s="78"/>
      <c r="S24" s="78"/>
      <c r="T24" s="78"/>
      <c r="U24" s="78"/>
      <c r="V24" s="286"/>
      <c r="W24" s="78"/>
      <c r="X24" s="78"/>
      <c r="Y24" s="78"/>
      <c r="Z24" s="78"/>
      <c r="AA24" s="78"/>
      <c r="AB24" s="78"/>
      <c r="AC24" s="51"/>
      <c r="AD24" s="52"/>
      <c r="AF24" s="314">
        <f>VLOOKUP(D24,Schools!$B$8:$F$143,5,FALSE)</f>
        <v>3023520</v>
      </c>
      <c r="AG24" s="453">
        <f t="shared" si="6"/>
        <v>0</v>
      </c>
      <c r="AH24" s="453">
        <f t="shared" si="7"/>
        <v>0</v>
      </c>
      <c r="AI24" s="453">
        <f t="shared" si="8"/>
        <v>0</v>
      </c>
      <c r="AJ24" s="453">
        <f t="shared" si="9"/>
        <v>0</v>
      </c>
    </row>
    <row r="25" spans="1:36" x14ac:dyDescent="0.25">
      <c r="A25" t="str">
        <f t="shared" ref="A25:A75" si="10">$B$3</f>
        <v>TPG</v>
      </c>
      <c r="B25" s="75">
        <v>44027</v>
      </c>
      <c r="C25" s="74">
        <v>3023300</v>
      </c>
      <c r="D25" t="str">
        <f>VLOOKUP(C25,Schools!A:B,2,0)</f>
        <v>All Saints' CE Primary School NW2</v>
      </c>
      <c r="E25" t="str">
        <f>VLOOKUP(C25,Schools!$A:$Z,3,0)</f>
        <v>M</v>
      </c>
      <c r="F25" s="76"/>
      <c r="G25" s="74" t="s">
        <v>3620</v>
      </c>
      <c r="H25" s="302" t="s">
        <v>4563</v>
      </c>
      <c r="I25" t="str">
        <f t="shared" si="3"/>
        <v>11294/543965</v>
      </c>
      <c r="J25">
        <f>VLOOKUP(C25,Schools!$A:$Z,9,0)</f>
        <v>400069</v>
      </c>
      <c r="K25" s="74" t="s">
        <v>66</v>
      </c>
      <c r="L25" s="74" t="s">
        <v>22</v>
      </c>
      <c r="M25" s="74" t="s">
        <v>22</v>
      </c>
      <c r="N25" s="77" t="str">
        <f>VLOOKUP(C25,Schools!A:D,4,0)</f>
        <v>Primary</v>
      </c>
      <c r="O25" s="77">
        <f t="shared" si="4"/>
        <v>11294</v>
      </c>
      <c r="P25" s="77">
        <f t="shared" si="5"/>
        <v>543965</v>
      </c>
      <c r="Q25" s="78"/>
      <c r="R25" s="78"/>
      <c r="S25" s="78"/>
      <c r="T25" s="78"/>
      <c r="U25" s="78"/>
      <c r="V25" s="286"/>
      <c r="W25" s="78"/>
      <c r="X25" s="78"/>
      <c r="Y25" s="78"/>
      <c r="Z25" s="78"/>
      <c r="AA25" s="78"/>
      <c r="AB25" s="78"/>
      <c r="AC25" s="51"/>
      <c r="AD25" s="52"/>
      <c r="AF25" s="314">
        <f>VLOOKUP(D25,Schools!$B$8:$F$143,5,FALSE)</f>
        <v>3023300</v>
      </c>
      <c r="AG25" s="453">
        <f t="shared" si="6"/>
        <v>0</v>
      </c>
      <c r="AH25" s="453">
        <f t="shared" si="7"/>
        <v>0</v>
      </c>
      <c r="AI25" s="453">
        <f t="shared" si="8"/>
        <v>0</v>
      </c>
      <c r="AJ25" s="453">
        <f t="shared" si="9"/>
        <v>0</v>
      </c>
    </row>
    <row r="26" spans="1:36" x14ac:dyDescent="0.25">
      <c r="A26" t="str">
        <f t="shared" si="10"/>
        <v>TPG</v>
      </c>
      <c r="B26" s="75">
        <v>44027</v>
      </c>
      <c r="C26" s="74">
        <v>3023317</v>
      </c>
      <c r="D26" t="str">
        <f>VLOOKUP(C26,Schools!A:B,2,0)</f>
        <v>All Saints' CE Primary School, N20</v>
      </c>
      <c r="E26" t="str">
        <f>VLOOKUP(C26,Schools!$A:$Z,3,0)</f>
        <v>M</v>
      </c>
      <c r="F26" s="76"/>
      <c r="G26" s="74" t="s">
        <v>3620</v>
      </c>
      <c r="H26" s="302" t="s">
        <v>4563</v>
      </c>
      <c r="I26" t="str">
        <f t="shared" si="3"/>
        <v>11294/543965</v>
      </c>
      <c r="J26">
        <f>VLOOKUP(C26,Schools!$A:$Z,9,0)</f>
        <v>400015</v>
      </c>
      <c r="K26" s="74" t="s">
        <v>66</v>
      </c>
      <c r="L26" s="74" t="s">
        <v>22</v>
      </c>
      <c r="M26" s="74" t="s">
        <v>22</v>
      </c>
      <c r="N26" s="77" t="str">
        <f>VLOOKUP(C26,Schools!A:D,4,0)</f>
        <v>Primary</v>
      </c>
      <c r="O26" s="77">
        <f t="shared" si="4"/>
        <v>11294</v>
      </c>
      <c r="P26" s="77">
        <f t="shared" si="5"/>
        <v>543965</v>
      </c>
      <c r="Q26" s="78"/>
      <c r="R26" s="78"/>
      <c r="S26" s="78"/>
      <c r="T26" s="78"/>
      <c r="U26" s="78"/>
      <c r="V26" s="286"/>
      <c r="W26" s="78"/>
      <c r="X26" s="78"/>
      <c r="Y26" s="78"/>
      <c r="Z26" s="78"/>
      <c r="AA26" s="78"/>
      <c r="AB26" s="78"/>
      <c r="AC26" s="51"/>
      <c r="AD26" s="52"/>
      <c r="AF26" s="314">
        <f>VLOOKUP(D26,Schools!$B$8:$F$143,5,FALSE)</f>
        <v>3023317</v>
      </c>
      <c r="AG26" s="453">
        <f t="shared" si="6"/>
        <v>0</v>
      </c>
      <c r="AH26" s="453">
        <f t="shared" si="7"/>
        <v>0</v>
      </c>
      <c r="AI26" s="453">
        <f t="shared" si="8"/>
        <v>0</v>
      </c>
      <c r="AJ26" s="453">
        <f t="shared" si="9"/>
        <v>0</v>
      </c>
    </row>
    <row r="27" spans="1:36" x14ac:dyDescent="0.25">
      <c r="A27" t="str">
        <f t="shared" si="10"/>
        <v>TPG</v>
      </c>
      <c r="B27" s="75">
        <v>44027</v>
      </c>
      <c r="C27" s="74">
        <v>3023500</v>
      </c>
      <c r="D27" t="str">
        <f>VLOOKUP(C27,Schools!A:B,2,0)</f>
        <v>Annunciation Catholic Infant School</v>
      </c>
      <c r="E27" t="str">
        <f>VLOOKUP(C27,Schools!$A:$Z,3,0)</f>
        <v>M</v>
      </c>
      <c r="F27" s="76"/>
      <c r="G27" s="74" t="s">
        <v>3620</v>
      </c>
      <c r="H27" s="302" t="s">
        <v>4563</v>
      </c>
      <c r="I27" t="str">
        <f t="shared" si="3"/>
        <v>11294/543965</v>
      </c>
      <c r="J27">
        <f>VLOOKUP(C27,Schools!$A:$Z,9,0)</f>
        <v>400023</v>
      </c>
      <c r="K27" s="74" t="s">
        <v>66</v>
      </c>
      <c r="L27" s="74" t="s">
        <v>22</v>
      </c>
      <c r="M27" s="74" t="s">
        <v>22</v>
      </c>
      <c r="N27" s="77" t="str">
        <f>VLOOKUP(C27,Schools!A:D,4,0)</f>
        <v>Primary</v>
      </c>
      <c r="O27" s="77">
        <f t="shared" si="4"/>
        <v>11294</v>
      </c>
      <c r="P27" s="77">
        <f t="shared" si="5"/>
        <v>543965</v>
      </c>
      <c r="Q27" s="78"/>
      <c r="R27" s="78"/>
      <c r="S27" s="78"/>
      <c r="T27" s="78"/>
      <c r="U27" s="78"/>
      <c r="V27" s="286"/>
      <c r="W27" s="78"/>
      <c r="X27" s="78"/>
      <c r="Y27" s="78"/>
      <c r="Z27" s="78"/>
      <c r="AA27" s="78"/>
      <c r="AB27" s="78"/>
      <c r="AC27" s="51"/>
      <c r="AD27" s="52"/>
      <c r="AF27" s="314">
        <f>VLOOKUP(D27,Schools!$B$8:$F$143,5,FALSE)</f>
        <v>3023500</v>
      </c>
      <c r="AG27" s="453">
        <f t="shared" si="6"/>
        <v>0</v>
      </c>
      <c r="AH27" s="453">
        <f t="shared" si="7"/>
        <v>0</v>
      </c>
      <c r="AI27" s="453">
        <f t="shared" si="8"/>
        <v>0</v>
      </c>
      <c r="AJ27" s="453">
        <f t="shared" si="9"/>
        <v>0</v>
      </c>
    </row>
    <row r="28" spans="1:36" x14ac:dyDescent="0.25">
      <c r="A28" t="str">
        <f t="shared" si="10"/>
        <v>TPG</v>
      </c>
      <c r="B28" s="75">
        <v>44027</v>
      </c>
      <c r="C28" s="74">
        <v>3023514</v>
      </c>
      <c r="D28" t="str">
        <f>VLOOKUP(C28,Schools!A:B,2,0)</f>
        <v>Annunciation Catholic Junior School</v>
      </c>
      <c r="E28" t="str">
        <f>VLOOKUP(C28,Schools!$A:$Z,3,0)</f>
        <v>M</v>
      </c>
      <c r="F28" s="76"/>
      <c r="G28" s="74" t="s">
        <v>3620</v>
      </c>
      <c r="H28" s="302" t="s">
        <v>4563</v>
      </c>
      <c r="I28" t="str">
        <f t="shared" si="3"/>
        <v>11294/543965</v>
      </c>
      <c r="J28">
        <f>VLOOKUP(C28,Schools!$A:$Z,9,0)</f>
        <v>400107</v>
      </c>
      <c r="K28" s="74" t="s">
        <v>66</v>
      </c>
      <c r="L28" s="74" t="s">
        <v>22</v>
      </c>
      <c r="M28" s="74" t="s">
        <v>22</v>
      </c>
      <c r="N28" s="77" t="str">
        <f>VLOOKUP(C28,Schools!A:D,4,0)</f>
        <v>Primary</v>
      </c>
      <c r="O28" s="77">
        <f t="shared" si="4"/>
        <v>11294</v>
      </c>
      <c r="P28" s="77">
        <f t="shared" si="5"/>
        <v>543965</v>
      </c>
      <c r="Q28" s="78"/>
      <c r="R28" s="78"/>
      <c r="S28" s="78"/>
      <c r="T28" s="78"/>
      <c r="U28" s="78"/>
      <c r="V28" s="286"/>
      <c r="W28" s="78"/>
      <c r="X28" s="78"/>
      <c r="Y28" s="78"/>
      <c r="Z28" s="78"/>
      <c r="AA28" s="78"/>
      <c r="AB28" s="78"/>
      <c r="AC28" s="51"/>
      <c r="AD28" s="52"/>
      <c r="AF28" s="314">
        <f>VLOOKUP(D28,Schools!$B$8:$F$143,5,FALSE)</f>
        <v>3023514</v>
      </c>
      <c r="AG28" s="453">
        <f t="shared" si="6"/>
        <v>0</v>
      </c>
      <c r="AH28" s="453">
        <f t="shared" si="7"/>
        <v>0</v>
      </c>
      <c r="AI28" s="453">
        <f t="shared" si="8"/>
        <v>0</v>
      </c>
      <c r="AJ28" s="453">
        <f t="shared" si="9"/>
        <v>0</v>
      </c>
    </row>
    <row r="29" spans="1:36" x14ac:dyDescent="0.25">
      <c r="A29" t="str">
        <f t="shared" si="10"/>
        <v>TPG</v>
      </c>
      <c r="B29" s="75">
        <v>44027</v>
      </c>
      <c r="C29" s="74">
        <v>3022002</v>
      </c>
      <c r="D29" t="str">
        <f>VLOOKUP(C29,Schools!A:B,2,0)</f>
        <v>Barnfield School</v>
      </c>
      <c r="E29" t="str">
        <f>VLOOKUP(C29,Schools!$A:$Z,3,0)</f>
        <v>M</v>
      </c>
      <c r="F29" s="76"/>
      <c r="G29" s="74" t="s">
        <v>3620</v>
      </c>
      <c r="H29" s="302" t="s">
        <v>4563</v>
      </c>
      <c r="I29" t="str">
        <f t="shared" si="3"/>
        <v>11294/543965</v>
      </c>
      <c r="J29">
        <f>VLOOKUP(C29,Schools!$A:$Z,9,0)</f>
        <v>400005</v>
      </c>
      <c r="K29" s="74" t="s">
        <v>66</v>
      </c>
      <c r="L29" s="74" t="s">
        <v>22</v>
      </c>
      <c r="M29" s="74" t="s">
        <v>22</v>
      </c>
      <c r="N29" s="77" t="str">
        <f>VLOOKUP(C29,Schools!A:D,4,0)</f>
        <v>Primary</v>
      </c>
      <c r="O29" s="77">
        <f t="shared" si="4"/>
        <v>11294</v>
      </c>
      <c r="P29" s="77">
        <f t="shared" si="5"/>
        <v>543965</v>
      </c>
      <c r="Q29" s="78"/>
      <c r="R29" s="78"/>
      <c r="S29" s="78"/>
      <c r="T29" s="78"/>
      <c r="U29" s="78"/>
      <c r="V29" s="286"/>
      <c r="W29" s="78"/>
      <c r="X29" s="78"/>
      <c r="Y29" s="78"/>
      <c r="Z29" s="78"/>
      <c r="AA29" s="78"/>
      <c r="AB29" s="78"/>
      <c r="AC29" s="51"/>
      <c r="AD29" s="52"/>
      <c r="AF29" s="314">
        <f>VLOOKUP(D29,Schools!$B$8:$F$143,5,FALSE)</f>
        <v>3022002</v>
      </c>
      <c r="AG29" s="453">
        <f t="shared" si="6"/>
        <v>0</v>
      </c>
      <c r="AH29" s="453">
        <f t="shared" si="7"/>
        <v>0</v>
      </c>
      <c r="AI29" s="453">
        <f t="shared" si="8"/>
        <v>0</v>
      </c>
      <c r="AJ29" s="453">
        <f t="shared" si="9"/>
        <v>0</v>
      </c>
    </row>
    <row r="30" spans="1:36" x14ac:dyDescent="0.25">
      <c r="A30" t="str">
        <f t="shared" si="10"/>
        <v>TPG</v>
      </c>
      <c r="B30" s="75">
        <v>44027</v>
      </c>
      <c r="C30" s="74">
        <v>3022079</v>
      </c>
      <c r="D30" t="str">
        <f>VLOOKUP(C30,Schools!A:B,2,0)</f>
        <v>Beis Yaakov</v>
      </c>
      <c r="E30" t="str">
        <f>VLOOKUP(C30,Schools!$A:$Z,3,0)</f>
        <v>M</v>
      </c>
      <c r="F30" s="76"/>
      <c r="G30" s="74" t="s">
        <v>3620</v>
      </c>
      <c r="H30" s="302" t="s">
        <v>4563</v>
      </c>
      <c r="I30" t="str">
        <f t="shared" si="3"/>
        <v>11294/543965</v>
      </c>
      <c r="J30">
        <f>VLOOKUP(C30,Schools!$A:$Z,9,0)</f>
        <v>400070</v>
      </c>
      <c r="K30" s="74" t="s">
        <v>66</v>
      </c>
      <c r="L30" s="74" t="s">
        <v>22</v>
      </c>
      <c r="M30" s="74" t="s">
        <v>22</v>
      </c>
      <c r="N30" s="77" t="str">
        <f>VLOOKUP(C30,Schools!A:D,4,0)</f>
        <v>Primary</v>
      </c>
      <c r="O30" s="77">
        <f t="shared" si="4"/>
        <v>11294</v>
      </c>
      <c r="P30" s="77">
        <f t="shared" si="5"/>
        <v>543965</v>
      </c>
      <c r="Q30" s="78"/>
      <c r="R30" s="78"/>
      <c r="S30" s="78"/>
      <c r="T30" s="78"/>
      <c r="U30" s="78"/>
      <c r="V30" s="286"/>
      <c r="W30" s="78"/>
      <c r="X30" s="78"/>
      <c r="Y30" s="78"/>
      <c r="Z30" s="78"/>
      <c r="AA30" s="78"/>
      <c r="AB30" s="78"/>
      <c r="AC30" s="51"/>
      <c r="AD30" s="52"/>
      <c r="AF30" s="314">
        <f>VLOOKUP(D30,Schools!$B$8:$F$143,5,FALSE)</f>
        <v>3022079</v>
      </c>
      <c r="AG30" s="453">
        <f t="shared" si="6"/>
        <v>0</v>
      </c>
      <c r="AH30" s="453">
        <f t="shared" si="7"/>
        <v>0</v>
      </c>
      <c r="AI30" s="453">
        <f t="shared" si="8"/>
        <v>0</v>
      </c>
      <c r="AJ30" s="453">
        <f t="shared" si="9"/>
        <v>0</v>
      </c>
    </row>
    <row r="31" spans="1:36" x14ac:dyDescent="0.25">
      <c r="A31" t="str">
        <f t="shared" si="10"/>
        <v>TPG</v>
      </c>
      <c r="B31" s="75">
        <v>44027</v>
      </c>
      <c r="C31" s="74">
        <v>3023524</v>
      </c>
      <c r="D31" t="str">
        <f>VLOOKUP(C31,Schools!A:B,2,0)</f>
        <v>Beit Shvidler Primary School</v>
      </c>
      <c r="E31" t="str">
        <f>VLOOKUP(C31,Schools!$A:$Z,3,0)</f>
        <v>M</v>
      </c>
      <c r="F31" s="76"/>
      <c r="G31" s="74" t="s">
        <v>3620</v>
      </c>
      <c r="H31" s="302" t="s">
        <v>4563</v>
      </c>
      <c r="I31" t="str">
        <f t="shared" si="3"/>
        <v>11294/543965</v>
      </c>
      <c r="J31">
        <f>VLOOKUP(C31,Schools!$A:$Z,9,0)</f>
        <v>400150</v>
      </c>
      <c r="K31" s="74" t="s">
        <v>66</v>
      </c>
      <c r="L31" s="74" t="s">
        <v>22</v>
      </c>
      <c r="M31" s="74" t="s">
        <v>22</v>
      </c>
      <c r="N31" s="77" t="str">
        <f>VLOOKUP(C31,Schools!A:D,4,0)</f>
        <v>Primary</v>
      </c>
      <c r="O31" s="77">
        <f t="shared" si="4"/>
        <v>11294</v>
      </c>
      <c r="P31" s="77">
        <f t="shared" si="5"/>
        <v>543965</v>
      </c>
      <c r="Q31" s="78"/>
      <c r="R31" s="78"/>
      <c r="S31" s="78"/>
      <c r="T31" s="78"/>
      <c r="U31" s="78"/>
      <c r="V31" s="286"/>
      <c r="W31" s="78"/>
      <c r="X31" s="78"/>
      <c r="Y31" s="78"/>
      <c r="Z31" s="78"/>
      <c r="AA31" s="78"/>
      <c r="AB31" s="78"/>
      <c r="AC31" s="51"/>
      <c r="AD31" s="52"/>
      <c r="AF31" s="314">
        <f>VLOOKUP(D31,Schools!$B$8:$F$143,5,FALSE)</f>
        <v>3023524</v>
      </c>
      <c r="AG31" s="453">
        <f t="shared" si="6"/>
        <v>0</v>
      </c>
      <c r="AH31" s="453">
        <f t="shared" si="7"/>
        <v>0</v>
      </c>
      <c r="AI31" s="453">
        <f t="shared" si="8"/>
        <v>0</v>
      </c>
      <c r="AJ31" s="453">
        <f t="shared" si="9"/>
        <v>0</v>
      </c>
    </row>
    <row r="32" spans="1:36" x14ac:dyDescent="0.25">
      <c r="A32" t="str">
        <f t="shared" si="10"/>
        <v>TPG</v>
      </c>
      <c r="B32" s="75">
        <v>44027</v>
      </c>
      <c r="C32" s="74">
        <v>3022003</v>
      </c>
      <c r="D32" t="str">
        <f>VLOOKUP(C32,Schools!A:B,2,0)</f>
        <v>Bell Lane Primary School</v>
      </c>
      <c r="E32" t="str">
        <f>VLOOKUP(C32,Schools!$A:$Z,3,0)</f>
        <v>M</v>
      </c>
      <c r="F32" s="76"/>
      <c r="G32" s="74" t="s">
        <v>3620</v>
      </c>
      <c r="H32" s="302" t="s">
        <v>4563</v>
      </c>
      <c r="I32" t="str">
        <f t="shared" si="3"/>
        <v>11294/543965</v>
      </c>
      <c r="J32">
        <f>VLOOKUP(C32,Schools!$A:$Z,9,0)</f>
        <v>400051</v>
      </c>
      <c r="K32" s="74" t="s">
        <v>66</v>
      </c>
      <c r="L32" s="74" t="s">
        <v>22</v>
      </c>
      <c r="M32" s="74" t="s">
        <v>22</v>
      </c>
      <c r="N32" s="77" t="str">
        <f>VLOOKUP(C32,Schools!A:D,4,0)</f>
        <v>Primary</v>
      </c>
      <c r="O32" s="77">
        <f t="shared" si="4"/>
        <v>11294</v>
      </c>
      <c r="P32" s="77">
        <f t="shared" si="5"/>
        <v>543965</v>
      </c>
      <c r="Q32" s="78"/>
      <c r="R32" s="78"/>
      <c r="S32" s="78"/>
      <c r="T32" s="78"/>
      <c r="U32" s="78"/>
      <c r="V32" s="286"/>
      <c r="W32" s="78"/>
      <c r="X32" s="78"/>
      <c r="Y32" s="78"/>
      <c r="Z32" s="78"/>
      <c r="AA32" s="78"/>
      <c r="AB32" s="78"/>
      <c r="AC32" s="51"/>
      <c r="AD32" s="52"/>
      <c r="AF32" s="314">
        <f>VLOOKUP(D32,Schools!$B$8:$F$143,5,FALSE)</f>
        <v>3022003</v>
      </c>
      <c r="AG32" s="453">
        <f t="shared" si="6"/>
        <v>0</v>
      </c>
      <c r="AH32" s="453">
        <f t="shared" si="7"/>
        <v>0</v>
      </c>
      <c r="AI32" s="453">
        <f t="shared" si="8"/>
        <v>0</v>
      </c>
      <c r="AJ32" s="453">
        <f t="shared" si="9"/>
        <v>0</v>
      </c>
    </row>
    <row r="33" spans="1:36" x14ac:dyDescent="0.25">
      <c r="A33" t="str">
        <f t="shared" si="10"/>
        <v>TPG</v>
      </c>
      <c r="B33" s="75">
        <v>44027</v>
      </c>
      <c r="C33" s="74">
        <v>3023511</v>
      </c>
      <c r="D33" t="str">
        <f>VLOOKUP(C33,Schools!A:B,2,0)</f>
        <v>Blessed Dominic School</v>
      </c>
      <c r="E33" t="str">
        <f>VLOOKUP(C33,Schools!$A:$Z,3,0)</f>
        <v>M</v>
      </c>
      <c r="F33" s="76"/>
      <c r="G33" s="74" t="s">
        <v>3620</v>
      </c>
      <c r="H33" s="302" t="s">
        <v>4563</v>
      </c>
      <c r="I33" t="str">
        <f t="shared" si="3"/>
        <v>11294/543965</v>
      </c>
      <c r="J33">
        <f>VLOOKUP(C33,Schools!$A:$Z,9,0)</f>
        <v>400024</v>
      </c>
      <c r="K33" s="74" t="s">
        <v>66</v>
      </c>
      <c r="L33" s="74" t="s">
        <v>22</v>
      </c>
      <c r="M33" s="74" t="s">
        <v>22</v>
      </c>
      <c r="N33" s="77" t="str">
        <f>VLOOKUP(C33,Schools!A:D,4,0)</f>
        <v>Primary</v>
      </c>
      <c r="O33" s="77">
        <f t="shared" si="4"/>
        <v>11294</v>
      </c>
      <c r="P33" s="77">
        <f t="shared" si="5"/>
        <v>543965</v>
      </c>
      <c r="Q33" s="78"/>
      <c r="R33" s="78"/>
      <c r="S33" s="78"/>
      <c r="T33" s="78"/>
      <c r="U33" s="78"/>
      <c r="V33" s="286"/>
      <c r="W33" s="78"/>
      <c r="X33" s="78"/>
      <c r="Y33" s="78"/>
      <c r="Z33" s="78"/>
      <c r="AA33" s="78"/>
      <c r="AB33" s="78"/>
      <c r="AC33" s="51"/>
      <c r="AD33" s="52"/>
      <c r="AF33" s="314">
        <f>VLOOKUP(D33,Schools!$B$8:$F$143,5,FALSE)</f>
        <v>3023511</v>
      </c>
      <c r="AG33" s="453">
        <f t="shared" si="6"/>
        <v>0</v>
      </c>
      <c r="AH33" s="453">
        <f t="shared" si="7"/>
        <v>0</v>
      </c>
      <c r="AI33" s="453">
        <f t="shared" si="8"/>
        <v>0</v>
      </c>
      <c r="AJ33" s="453">
        <f t="shared" si="9"/>
        <v>0</v>
      </c>
    </row>
    <row r="34" spans="1:36" x14ac:dyDescent="0.25">
      <c r="A34" t="str">
        <f t="shared" si="10"/>
        <v>TPG</v>
      </c>
      <c r="B34" s="75">
        <v>44027</v>
      </c>
      <c r="C34" s="74">
        <v>3022008</v>
      </c>
      <c r="D34" t="str">
        <f>VLOOKUP(C34,Schools!A:B,2,0)</f>
        <v>Brookland Infant  &amp; Nursery School</v>
      </c>
      <c r="E34" t="str">
        <f>VLOOKUP(C34,Schools!$A:$Z,3,0)</f>
        <v>M</v>
      </c>
      <c r="F34" s="76"/>
      <c r="G34" s="74" t="s">
        <v>3620</v>
      </c>
      <c r="H34" s="302" t="s">
        <v>4563</v>
      </c>
      <c r="I34" t="str">
        <f t="shared" si="3"/>
        <v>11294/543965</v>
      </c>
      <c r="J34">
        <f>VLOOKUP(C34,Schools!$A:$Z,9,0)</f>
        <v>400057</v>
      </c>
      <c r="K34" s="74" t="s">
        <v>66</v>
      </c>
      <c r="L34" s="74" t="s">
        <v>22</v>
      </c>
      <c r="M34" s="74" t="s">
        <v>22</v>
      </c>
      <c r="N34" s="77" t="str">
        <f>VLOOKUP(C34,Schools!A:D,4,0)</f>
        <v>Primary</v>
      </c>
      <c r="O34" s="77">
        <f t="shared" si="4"/>
        <v>11294</v>
      </c>
      <c r="P34" s="77">
        <f t="shared" si="5"/>
        <v>543965</v>
      </c>
      <c r="Q34" s="78"/>
      <c r="R34" s="78"/>
      <c r="S34" s="78"/>
      <c r="T34" s="78"/>
      <c r="U34" s="78"/>
      <c r="V34" s="286"/>
      <c r="W34" s="78"/>
      <c r="X34" s="78"/>
      <c r="Y34" s="78"/>
      <c r="Z34" s="78"/>
      <c r="AA34" s="78"/>
      <c r="AB34" s="78"/>
      <c r="AC34" s="51"/>
      <c r="AD34" s="52"/>
      <c r="AF34" s="314">
        <f>VLOOKUP(D34,Schools!$B$8:$F$143,5,FALSE)</f>
        <v>3022008</v>
      </c>
      <c r="AG34" s="453">
        <f t="shared" si="6"/>
        <v>0</v>
      </c>
      <c r="AH34" s="453">
        <f t="shared" si="7"/>
        <v>0</v>
      </c>
      <c r="AI34" s="453">
        <f t="shared" si="8"/>
        <v>0</v>
      </c>
      <c r="AJ34" s="453">
        <f t="shared" si="9"/>
        <v>0</v>
      </c>
    </row>
    <row r="35" spans="1:36" x14ac:dyDescent="0.25">
      <c r="A35" t="str">
        <f t="shared" si="10"/>
        <v>TPG</v>
      </c>
      <c r="B35" s="75">
        <v>44027</v>
      </c>
      <c r="C35" s="74">
        <v>3022007</v>
      </c>
      <c r="D35" t="str">
        <f>VLOOKUP(C35,Schools!A:B,2,0)</f>
        <v>Brookland Junior School</v>
      </c>
      <c r="E35" t="str">
        <f>VLOOKUP(C35,Schools!$A:$Z,3,0)</f>
        <v>M</v>
      </c>
      <c r="F35" s="76"/>
      <c r="G35" s="74" t="s">
        <v>3620</v>
      </c>
      <c r="H35" s="302" t="s">
        <v>4563</v>
      </c>
      <c r="I35" t="str">
        <f t="shared" si="3"/>
        <v>11294/543965</v>
      </c>
      <c r="J35">
        <f>VLOOKUP(C35,Schools!$A:$Z,9,0)</f>
        <v>400040</v>
      </c>
      <c r="K35" s="74" t="s">
        <v>66</v>
      </c>
      <c r="L35" s="74" t="s">
        <v>22</v>
      </c>
      <c r="M35" s="74" t="s">
        <v>22</v>
      </c>
      <c r="N35" s="77" t="str">
        <f>VLOOKUP(C35,Schools!A:D,4,0)</f>
        <v>Primary</v>
      </c>
      <c r="O35" s="77">
        <f t="shared" si="4"/>
        <v>11294</v>
      </c>
      <c r="P35" s="77">
        <f t="shared" si="5"/>
        <v>543965</v>
      </c>
      <c r="Q35" s="78"/>
      <c r="R35" s="78"/>
      <c r="S35" s="78"/>
      <c r="T35" s="78"/>
      <c r="U35" s="78"/>
      <c r="V35" s="286"/>
      <c r="W35" s="78"/>
      <c r="X35" s="78"/>
      <c r="Y35" s="78"/>
      <c r="Z35" s="78"/>
      <c r="AA35" s="78"/>
      <c r="AB35" s="78"/>
      <c r="AC35" s="51"/>
      <c r="AD35" s="52"/>
      <c r="AF35" s="314">
        <f>VLOOKUP(D35,Schools!$B$8:$F$143,5,FALSE)</f>
        <v>3022007</v>
      </c>
      <c r="AG35" s="453">
        <f t="shared" si="6"/>
        <v>0</v>
      </c>
      <c r="AH35" s="453">
        <f t="shared" si="7"/>
        <v>0</v>
      </c>
      <c r="AI35" s="453">
        <f t="shared" si="8"/>
        <v>0</v>
      </c>
      <c r="AJ35" s="453">
        <f t="shared" si="9"/>
        <v>0</v>
      </c>
    </row>
    <row r="36" spans="1:36" x14ac:dyDescent="0.25">
      <c r="A36" t="str">
        <f t="shared" si="10"/>
        <v>TPG</v>
      </c>
      <c r="B36" s="75">
        <v>44027</v>
      </c>
      <c r="C36" s="74">
        <v>3022009</v>
      </c>
      <c r="D36" t="str">
        <f>VLOOKUP(C36,Schools!A:B,2,0)</f>
        <v>Brunswick Park Primary &amp; Nursery School</v>
      </c>
      <c r="E36" t="str">
        <f>VLOOKUP(C36,Schools!$A:$Z,3,0)</f>
        <v>M</v>
      </c>
      <c r="F36" s="76"/>
      <c r="G36" s="74" t="s">
        <v>3620</v>
      </c>
      <c r="H36" s="302" t="s">
        <v>4563</v>
      </c>
      <c r="I36" t="str">
        <f t="shared" si="3"/>
        <v>11294/543965</v>
      </c>
      <c r="J36">
        <f>VLOOKUP(C36,Schools!$A:$Z,9,0)</f>
        <v>400061</v>
      </c>
      <c r="K36" s="74" t="s">
        <v>66</v>
      </c>
      <c r="L36" s="74" t="s">
        <v>22</v>
      </c>
      <c r="M36" s="74" t="s">
        <v>22</v>
      </c>
      <c r="N36" s="77" t="str">
        <f>VLOOKUP(C36,Schools!A:D,4,0)</f>
        <v>Primary</v>
      </c>
      <c r="O36" s="77">
        <f t="shared" si="4"/>
        <v>11294</v>
      </c>
      <c r="P36" s="77">
        <f t="shared" si="5"/>
        <v>543965</v>
      </c>
      <c r="Q36" s="78"/>
      <c r="R36" s="78"/>
      <c r="S36" s="78"/>
      <c r="T36" s="78"/>
      <c r="U36" s="78"/>
      <c r="V36" s="286"/>
      <c r="W36" s="78"/>
      <c r="X36" s="78"/>
      <c r="Y36" s="78"/>
      <c r="Z36" s="78"/>
      <c r="AA36" s="78"/>
      <c r="AB36" s="78"/>
      <c r="AC36" s="51"/>
      <c r="AD36" s="52"/>
      <c r="AF36" s="314">
        <f>VLOOKUP(D36,Schools!$B$8:$F$143,5,FALSE)</f>
        <v>3022009</v>
      </c>
      <c r="AG36" s="453">
        <f t="shared" si="6"/>
        <v>0</v>
      </c>
      <c r="AH36" s="453">
        <f t="shared" si="7"/>
        <v>0</v>
      </c>
      <c r="AI36" s="453">
        <f t="shared" si="8"/>
        <v>0</v>
      </c>
      <c r="AJ36" s="453">
        <f t="shared" si="9"/>
        <v>0</v>
      </c>
    </row>
    <row r="37" spans="1:36" x14ac:dyDescent="0.25">
      <c r="A37" t="str">
        <f t="shared" si="10"/>
        <v>TPG</v>
      </c>
      <c r="B37" s="75">
        <v>44027</v>
      </c>
      <c r="C37" s="74">
        <v>3022067</v>
      </c>
      <c r="D37" t="str">
        <f>VLOOKUP(C37,Schools!A:B,2,0)</f>
        <v>Chalgrove Primary School</v>
      </c>
      <c r="E37" t="str">
        <f>VLOOKUP(C37,Schools!$A:$Z,3,0)</f>
        <v>M</v>
      </c>
      <c r="F37" s="76"/>
      <c r="G37" s="74" t="s">
        <v>3620</v>
      </c>
      <c r="H37" s="302" t="s">
        <v>4563</v>
      </c>
      <c r="I37" t="str">
        <f t="shared" si="3"/>
        <v>11294/543965</v>
      </c>
      <c r="J37">
        <f>VLOOKUP(C37,Schools!$A:$Z,9,0)</f>
        <v>400065</v>
      </c>
      <c r="K37" s="74" t="s">
        <v>66</v>
      </c>
      <c r="L37" s="74" t="s">
        <v>22</v>
      </c>
      <c r="M37" s="74" t="s">
        <v>22</v>
      </c>
      <c r="N37" s="77" t="str">
        <f>VLOOKUP(C37,Schools!A:D,4,0)</f>
        <v>Primary</v>
      </c>
      <c r="O37" s="77">
        <f t="shared" si="4"/>
        <v>11294</v>
      </c>
      <c r="P37" s="77">
        <f t="shared" si="5"/>
        <v>543965</v>
      </c>
      <c r="Q37" s="78"/>
      <c r="R37" s="78"/>
      <c r="S37" s="78"/>
      <c r="T37" s="78"/>
      <c r="U37" s="78"/>
      <c r="V37" s="286"/>
      <c r="W37" s="78"/>
      <c r="X37" s="78"/>
      <c r="Y37" s="78"/>
      <c r="Z37" s="78"/>
      <c r="AA37" s="78"/>
      <c r="AB37" s="78"/>
      <c r="AC37" s="51"/>
      <c r="AD37" s="52"/>
      <c r="AF37" s="314">
        <f>VLOOKUP(D37,Schools!$B$8:$F$143,5,FALSE)</f>
        <v>3022067</v>
      </c>
      <c r="AG37" s="453">
        <f t="shared" si="6"/>
        <v>0</v>
      </c>
      <c r="AH37" s="453">
        <f t="shared" si="7"/>
        <v>0</v>
      </c>
      <c r="AI37" s="453">
        <f t="shared" si="8"/>
        <v>0</v>
      </c>
      <c r="AJ37" s="453">
        <f t="shared" si="9"/>
        <v>0</v>
      </c>
    </row>
    <row r="38" spans="1:36" x14ac:dyDescent="0.25">
      <c r="A38" t="str">
        <f t="shared" si="10"/>
        <v>TPG</v>
      </c>
      <c r="B38" s="75">
        <v>44027</v>
      </c>
      <c r="C38" s="74">
        <v>3023302</v>
      </c>
      <c r="D38" t="str">
        <f>VLOOKUP(C38,Schools!A:B,2,0)</f>
        <v>Christ Church CE Primary School</v>
      </c>
      <c r="E38" t="str">
        <f>VLOOKUP(C38,Schools!$A:$Z,3,0)</f>
        <v>M</v>
      </c>
      <c r="F38" s="76"/>
      <c r="G38" s="74" t="s">
        <v>3620</v>
      </c>
      <c r="H38" s="302" t="s">
        <v>4563</v>
      </c>
      <c r="I38" t="str">
        <f t="shared" si="3"/>
        <v>11294/543965</v>
      </c>
      <c r="J38">
        <f>VLOOKUP(C38,Schools!$A:$Z,9,0)</f>
        <v>400039</v>
      </c>
      <c r="K38" s="74" t="s">
        <v>66</v>
      </c>
      <c r="L38" s="74" t="s">
        <v>22</v>
      </c>
      <c r="M38" s="74" t="s">
        <v>22</v>
      </c>
      <c r="N38" s="77" t="str">
        <f>VLOOKUP(C38,Schools!A:D,4,0)</f>
        <v>Primary</v>
      </c>
      <c r="O38" s="77">
        <f t="shared" si="4"/>
        <v>11294</v>
      </c>
      <c r="P38" s="77">
        <f t="shared" si="5"/>
        <v>543965</v>
      </c>
      <c r="Q38" s="78"/>
      <c r="R38" s="78"/>
      <c r="S38" s="78"/>
      <c r="T38" s="78"/>
      <c r="U38" s="78"/>
      <c r="V38" s="286"/>
      <c r="W38" s="78"/>
      <c r="X38" s="78"/>
      <c r="Y38" s="78"/>
      <c r="Z38" s="78"/>
      <c r="AA38" s="78"/>
      <c r="AB38" s="78"/>
      <c r="AC38" s="51"/>
      <c r="AD38" s="52"/>
      <c r="AF38" s="314">
        <f>VLOOKUP(D38,Schools!$B$8:$F$143,5,FALSE)</f>
        <v>3023302</v>
      </c>
      <c r="AG38" s="453">
        <f t="shared" si="6"/>
        <v>0</v>
      </c>
      <c r="AH38" s="453">
        <f t="shared" si="7"/>
        <v>0</v>
      </c>
      <c r="AI38" s="453">
        <f t="shared" si="8"/>
        <v>0</v>
      </c>
      <c r="AJ38" s="453">
        <f t="shared" si="9"/>
        <v>0</v>
      </c>
    </row>
    <row r="39" spans="1:36" x14ac:dyDescent="0.25">
      <c r="A39" t="str">
        <f t="shared" si="10"/>
        <v>TPG</v>
      </c>
      <c r="B39" s="75">
        <v>44027</v>
      </c>
      <c r="C39" s="74">
        <v>3022011</v>
      </c>
      <c r="D39" t="str">
        <f>VLOOKUP(C39,Schools!A:B,2,0)</f>
        <v>Church Hill Primary School</v>
      </c>
      <c r="E39" t="str">
        <f>VLOOKUP(C39,Schools!$A:$Z,3,0)</f>
        <v>M</v>
      </c>
      <c r="F39" s="76"/>
      <c r="G39" s="74" t="s">
        <v>3620</v>
      </c>
      <c r="H39" s="302" t="s">
        <v>4563</v>
      </c>
      <c r="I39" t="str">
        <f t="shared" si="3"/>
        <v>11294/543965</v>
      </c>
      <c r="J39">
        <f>VLOOKUP(C39,Schools!$A:$Z,9,0)</f>
        <v>400020</v>
      </c>
      <c r="K39" s="74" t="s">
        <v>66</v>
      </c>
      <c r="L39" s="74" t="s">
        <v>22</v>
      </c>
      <c r="M39" s="74" t="s">
        <v>22</v>
      </c>
      <c r="N39" s="77" t="str">
        <f>VLOOKUP(C39,Schools!A:D,4,0)</f>
        <v>Primary</v>
      </c>
      <c r="O39" s="77">
        <f t="shared" si="4"/>
        <v>11294</v>
      </c>
      <c r="P39" s="77">
        <f t="shared" si="5"/>
        <v>543965</v>
      </c>
      <c r="Q39" s="78"/>
      <c r="R39" s="78"/>
      <c r="S39" s="78"/>
      <c r="T39" s="78"/>
      <c r="U39" s="78"/>
      <c r="V39" s="286"/>
      <c r="W39" s="78"/>
      <c r="X39" s="78"/>
      <c r="Y39" s="78"/>
      <c r="Z39" s="78"/>
      <c r="AA39" s="78"/>
      <c r="AB39" s="78"/>
      <c r="AC39" s="51"/>
      <c r="AD39" s="52"/>
      <c r="AF39" s="314">
        <f>VLOOKUP(D39,Schools!$B$8:$F$143,5,FALSE)</f>
        <v>3022011</v>
      </c>
      <c r="AG39" s="453">
        <f t="shared" si="6"/>
        <v>0</v>
      </c>
      <c r="AH39" s="453">
        <f t="shared" si="7"/>
        <v>0</v>
      </c>
      <c r="AI39" s="453">
        <f t="shared" si="8"/>
        <v>0</v>
      </c>
      <c r="AJ39" s="453">
        <f t="shared" si="9"/>
        <v>0</v>
      </c>
    </row>
    <row r="40" spans="1:36" x14ac:dyDescent="0.25">
      <c r="A40" t="str">
        <f t="shared" si="10"/>
        <v>TPG</v>
      </c>
      <c r="B40" s="75">
        <v>44027</v>
      </c>
      <c r="C40" s="74">
        <v>3022014</v>
      </c>
      <c r="D40" t="str">
        <f>VLOOKUP(C40,Schools!A:B,2,0)</f>
        <v>Colindale School</v>
      </c>
      <c r="E40" t="str">
        <f>VLOOKUP(C40,Schools!$A:$Z,3,0)</f>
        <v>M</v>
      </c>
      <c r="F40" s="76"/>
      <c r="G40" s="74" t="s">
        <v>3620</v>
      </c>
      <c r="H40" s="302" t="s">
        <v>4563</v>
      </c>
      <c r="I40" t="str">
        <f t="shared" si="3"/>
        <v>11294/543965</v>
      </c>
      <c r="J40">
        <f>VLOOKUP(C40,Schools!$A:$Z,9,0)</f>
        <v>400050</v>
      </c>
      <c r="K40" s="74" t="s">
        <v>66</v>
      </c>
      <c r="L40" s="74" t="s">
        <v>22</v>
      </c>
      <c r="M40" s="74" t="s">
        <v>22</v>
      </c>
      <c r="N40" s="77" t="str">
        <f>VLOOKUP(C40,Schools!A:D,4,0)</f>
        <v>Primary</v>
      </c>
      <c r="O40" s="77">
        <f t="shared" si="4"/>
        <v>11294</v>
      </c>
      <c r="P40" s="77">
        <f t="shared" si="5"/>
        <v>543965</v>
      </c>
      <c r="Q40" s="78"/>
      <c r="R40" s="78"/>
      <c r="S40" s="78"/>
      <c r="T40" s="78"/>
      <c r="U40" s="78"/>
      <c r="V40" s="286"/>
      <c r="W40" s="78"/>
      <c r="X40" s="78"/>
      <c r="Y40" s="78"/>
      <c r="Z40" s="78"/>
      <c r="AA40" s="78"/>
      <c r="AB40" s="78"/>
      <c r="AC40" s="51"/>
      <c r="AD40" s="52"/>
      <c r="AF40" s="314">
        <f>VLOOKUP(D40,Schools!$B$8:$F$143,5,FALSE)</f>
        <v>3022014</v>
      </c>
      <c r="AG40" s="453">
        <f t="shared" si="6"/>
        <v>0</v>
      </c>
      <c r="AH40" s="453">
        <f t="shared" si="7"/>
        <v>0</v>
      </c>
      <c r="AI40" s="453">
        <f t="shared" si="8"/>
        <v>0</v>
      </c>
      <c r="AJ40" s="453">
        <f t="shared" si="9"/>
        <v>0</v>
      </c>
    </row>
    <row r="41" spans="1:36" x14ac:dyDescent="0.25">
      <c r="A41" t="str">
        <f t="shared" si="10"/>
        <v>TPG</v>
      </c>
      <c r="B41" s="75">
        <v>44027</v>
      </c>
      <c r="C41" s="74">
        <v>3022015</v>
      </c>
      <c r="D41" t="str">
        <f>VLOOKUP(C41,Schools!A:B,2,0)</f>
        <v>Coppetts Wood</v>
      </c>
      <c r="E41" t="str">
        <f>VLOOKUP(C41,Schools!$A:$Z,3,0)</f>
        <v>M</v>
      </c>
      <c r="F41" s="76"/>
      <c r="G41" s="74" t="s">
        <v>3620</v>
      </c>
      <c r="H41" s="302" t="s">
        <v>4563</v>
      </c>
      <c r="I41" t="str">
        <f t="shared" si="3"/>
        <v>11294/543965</v>
      </c>
      <c r="J41">
        <f>VLOOKUP(C41,Schools!$A:$Z,9,0)</f>
        <v>400059</v>
      </c>
      <c r="K41" s="74" t="s">
        <v>66</v>
      </c>
      <c r="L41" s="74" t="s">
        <v>22</v>
      </c>
      <c r="M41" s="74" t="s">
        <v>22</v>
      </c>
      <c r="N41" s="77" t="str">
        <f>VLOOKUP(C41,Schools!A:D,4,0)</f>
        <v>Primary</v>
      </c>
      <c r="O41" s="77">
        <f t="shared" si="4"/>
        <v>11294</v>
      </c>
      <c r="P41" s="77">
        <f t="shared" si="5"/>
        <v>543965</v>
      </c>
      <c r="Q41" s="78"/>
      <c r="R41" s="78"/>
      <c r="S41" s="78"/>
      <c r="T41" s="78"/>
      <c r="U41" s="78"/>
      <c r="V41" s="286"/>
      <c r="W41" s="78"/>
      <c r="X41" s="78"/>
      <c r="Y41" s="78"/>
      <c r="Z41" s="78"/>
      <c r="AA41" s="78"/>
      <c r="AB41" s="78"/>
      <c r="AC41" s="51"/>
      <c r="AD41" s="52"/>
      <c r="AF41" s="314">
        <f>VLOOKUP(D41,Schools!$B$8:$F$143,5,FALSE)</f>
        <v>3022015</v>
      </c>
      <c r="AG41" s="453">
        <f t="shared" si="6"/>
        <v>0</v>
      </c>
      <c r="AH41" s="453">
        <f t="shared" si="7"/>
        <v>0</v>
      </c>
      <c r="AI41" s="453">
        <f t="shared" si="8"/>
        <v>0</v>
      </c>
      <c r="AJ41" s="453">
        <f t="shared" si="9"/>
        <v>0</v>
      </c>
    </row>
    <row r="42" spans="1:36" x14ac:dyDescent="0.25">
      <c r="A42" t="str">
        <f t="shared" si="10"/>
        <v>TPG</v>
      </c>
      <c r="B42" s="75">
        <v>44027</v>
      </c>
      <c r="C42" s="74">
        <v>3022016</v>
      </c>
      <c r="D42" t="str">
        <f>VLOOKUP(C42,Schools!A:B,2,0)</f>
        <v>Courtland School</v>
      </c>
      <c r="E42" t="str">
        <f>VLOOKUP(C42,Schools!$A:$Z,3,0)</f>
        <v>M</v>
      </c>
      <c r="F42" s="76"/>
      <c r="G42" s="74" t="s">
        <v>3620</v>
      </c>
      <c r="H42" s="302" t="s">
        <v>4563</v>
      </c>
      <c r="I42" t="str">
        <f t="shared" si="3"/>
        <v>11294/543965</v>
      </c>
      <c r="J42">
        <f>VLOOKUP(C42,Schools!$A:$Z,9,0)</f>
        <v>400049</v>
      </c>
      <c r="K42" s="74" t="s">
        <v>66</v>
      </c>
      <c r="L42" s="74" t="s">
        <v>22</v>
      </c>
      <c r="M42" s="74" t="s">
        <v>22</v>
      </c>
      <c r="N42" s="77" t="str">
        <f>VLOOKUP(C42,Schools!A:D,4,0)</f>
        <v>Primary</v>
      </c>
      <c r="O42" s="77">
        <f t="shared" si="4"/>
        <v>11294</v>
      </c>
      <c r="P42" s="77">
        <f t="shared" si="5"/>
        <v>543965</v>
      </c>
      <c r="Q42" s="78"/>
      <c r="R42" s="78"/>
      <c r="S42" s="78"/>
      <c r="T42" s="78"/>
      <c r="U42" s="78"/>
      <c r="V42" s="286"/>
      <c r="W42" s="78"/>
      <c r="X42" s="78"/>
      <c r="Y42" s="78"/>
      <c r="Z42" s="78"/>
      <c r="AA42" s="78"/>
      <c r="AB42" s="78"/>
      <c r="AC42" s="51"/>
      <c r="AD42" s="52"/>
      <c r="AF42" s="314">
        <f>VLOOKUP(D42,Schools!$B$8:$F$143,5,FALSE)</f>
        <v>3022016</v>
      </c>
      <c r="AG42" s="453">
        <f t="shared" si="6"/>
        <v>0</v>
      </c>
      <c r="AH42" s="453">
        <f t="shared" si="7"/>
        <v>0</v>
      </c>
      <c r="AI42" s="453">
        <f t="shared" si="8"/>
        <v>0</v>
      </c>
      <c r="AJ42" s="453">
        <f t="shared" si="9"/>
        <v>0</v>
      </c>
    </row>
    <row r="43" spans="1:36" x14ac:dyDescent="0.25">
      <c r="A43" t="str">
        <f t="shared" si="10"/>
        <v>TPG</v>
      </c>
      <c r="B43" s="75">
        <v>44027</v>
      </c>
      <c r="C43" s="74">
        <v>3022017</v>
      </c>
      <c r="D43" t="str">
        <f>VLOOKUP(C43,Schools!A:B,2,0)</f>
        <v>Cromer Road Primary School</v>
      </c>
      <c r="E43" t="str">
        <f>VLOOKUP(C43,Schools!$A:$Z,3,0)</f>
        <v>M</v>
      </c>
      <c r="F43" s="76"/>
      <c r="G43" s="74" t="s">
        <v>3620</v>
      </c>
      <c r="H43" s="302" t="s">
        <v>4563</v>
      </c>
      <c r="I43" t="str">
        <f t="shared" si="3"/>
        <v>11294/543965</v>
      </c>
      <c r="J43">
        <f>VLOOKUP(C43,Schools!$A:$Z,9,0)</f>
        <v>400080</v>
      </c>
      <c r="K43" s="74" t="s">
        <v>66</v>
      </c>
      <c r="L43" s="74" t="s">
        <v>22</v>
      </c>
      <c r="M43" s="74" t="s">
        <v>22</v>
      </c>
      <c r="N43" s="77" t="str">
        <f>VLOOKUP(C43,Schools!A:D,4,0)</f>
        <v>Primary</v>
      </c>
      <c r="O43" s="77">
        <f t="shared" si="4"/>
        <v>11294</v>
      </c>
      <c r="P43" s="77">
        <f t="shared" si="5"/>
        <v>543965</v>
      </c>
      <c r="Q43" s="78"/>
      <c r="R43" s="78"/>
      <c r="S43" s="78"/>
      <c r="T43" s="78"/>
      <c r="U43" s="78"/>
      <c r="V43" s="286"/>
      <c r="W43" s="78"/>
      <c r="X43" s="78"/>
      <c r="Y43" s="78"/>
      <c r="Z43" s="78"/>
      <c r="AA43" s="78"/>
      <c r="AB43" s="78"/>
      <c r="AC43" s="51"/>
      <c r="AD43" s="52"/>
      <c r="AF43" s="314">
        <f>VLOOKUP(D43,Schools!$B$8:$F$143,5,FALSE)</f>
        <v>3022017</v>
      </c>
      <c r="AG43" s="453">
        <f t="shared" si="6"/>
        <v>0</v>
      </c>
      <c r="AH43" s="453">
        <f t="shared" si="7"/>
        <v>0</v>
      </c>
      <c r="AI43" s="453">
        <f t="shared" si="8"/>
        <v>0</v>
      </c>
      <c r="AJ43" s="453">
        <f t="shared" si="9"/>
        <v>0</v>
      </c>
    </row>
    <row r="44" spans="1:36" x14ac:dyDescent="0.25">
      <c r="A44" t="str">
        <f t="shared" si="10"/>
        <v>TPG</v>
      </c>
      <c r="B44" s="75">
        <v>44027</v>
      </c>
      <c r="C44" s="74">
        <v>3022073</v>
      </c>
      <c r="D44" t="str">
        <f>VLOOKUP(C44,Schools!A:B,2,0)</f>
        <v>Danegrove JMI School</v>
      </c>
      <c r="E44" t="str">
        <f>VLOOKUP(C44,Schools!$A:$Z,3,0)</f>
        <v>M</v>
      </c>
      <c r="F44" s="76"/>
      <c r="G44" s="74" t="s">
        <v>3620</v>
      </c>
      <c r="H44" s="302" t="s">
        <v>4563</v>
      </c>
      <c r="I44" t="str">
        <f t="shared" si="3"/>
        <v>11294/543965</v>
      </c>
      <c r="J44">
        <f>VLOOKUP(C44,Schools!$A:$Z,9,0)</f>
        <v>400105</v>
      </c>
      <c r="K44" s="74" t="s">
        <v>66</v>
      </c>
      <c r="L44" s="74" t="s">
        <v>22</v>
      </c>
      <c r="M44" s="74" t="s">
        <v>22</v>
      </c>
      <c r="N44" s="77" t="str">
        <f>VLOOKUP(C44,Schools!A:D,4,0)</f>
        <v>Primary</v>
      </c>
      <c r="O44" s="77">
        <f t="shared" si="4"/>
        <v>11294</v>
      </c>
      <c r="P44" s="77">
        <f t="shared" si="5"/>
        <v>543965</v>
      </c>
      <c r="Q44" s="78"/>
      <c r="R44" s="78"/>
      <c r="S44" s="78"/>
      <c r="T44" s="78"/>
      <c r="U44" s="78"/>
      <c r="V44" s="286"/>
      <c r="W44" s="78"/>
      <c r="X44" s="78"/>
      <c r="Y44" s="78"/>
      <c r="Z44" s="78"/>
      <c r="AA44" s="78"/>
      <c r="AB44" s="78"/>
      <c r="AC44" s="51"/>
      <c r="AD44" s="52"/>
      <c r="AF44" s="314">
        <f>VLOOKUP(D44,Schools!$B$8:$F$143,5,FALSE)</f>
        <v>3022073</v>
      </c>
      <c r="AG44" s="453">
        <f t="shared" si="6"/>
        <v>0</v>
      </c>
      <c r="AH44" s="453">
        <f t="shared" si="7"/>
        <v>0</v>
      </c>
      <c r="AI44" s="453">
        <f t="shared" si="8"/>
        <v>0</v>
      </c>
      <c r="AJ44" s="453">
        <f t="shared" si="9"/>
        <v>0</v>
      </c>
    </row>
    <row r="45" spans="1:36" x14ac:dyDescent="0.25">
      <c r="A45" t="str">
        <f t="shared" si="10"/>
        <v>TPG</v>
      </c>
      <c r="B45" s="75">
        <v>44027</v>
      </c>
      <c r="C45" s="74">
        <v>3022019</v>
      </c>
      <c r="D45" t="str">
        <f>VLOOKUP(C45,Schools!A:B,2,0)</f>
        <v>Deansbrook Infant School</v>
      </c>
      <c r="E45" t="str">
        <f>VLOOKUP(C45,Schools!$A:$Z,3,0)</f>
        <v>M</v>
      </c>
      <c r="F45" s="76"/>
      <c r="G45" s="74" t="s">
        <v>3620</v>
      </c>
      <c r="H45" s="302" t="s">
        <v>4563</v>
      </c>
      <c r="I45" t="str">
        <f t="shared" si="3"/>
        <v>11294/543965</v>
      </c>
      <c r="J45">
        <f>VLOOKUP(C45,Schools!$A:$Z,9,0)</f>
        <v>400036</v>
      </c>
      <c r="K45" s="74" t="s">
        <v>66</v>
      </c>
      <c r="L45" s="74" t="s">
        <v>22</v>
      </c>
      <c r="M45" s="74" t="s">
        <v>22</v>
      </c>
      <c r="N45" s="77" t="str">
        <f>VLOOKUP(C45,Schools!A:D,4,0)</f>
        <v>Primary</v>
      </c>
      <c r="O45" s="77">
        <f t="shared" si="4"/>
        <v>11294</v>
      </c>
      <c r="P45" s="77">
        <f t="shared" si="5"/>
        <v>543965</v>
      </c>
      <c r="Q45" s="78"/>
      <c r="R45" s="78"/>
      <c r="S45" s="78"/>
      <c r="T45" s="78"/>
      <c r="U45" s="78"/>
      <c r="V45" s="286"/>
      <c r="W45" s="78"/>
      <c r="X45" s="78"/>
      <c r="Y45" s="78"/>
      <c r="Z45" s="78"/>
      <c r="AA45" s="78"/>
      <c r="AB45" s="78"/>
      <c r="AC45" s="51"/>
      <c r="AD45" s="52"/>
      <c r="AF45" s="314">
        <f>VLOOKUP(D45,Schools!$B$8:$F$143,5,FALSE)</f>
        <v>3022019</v>
      </c>
      <c r="AG45" s="453">
        <f t="shared" si="6"/>
        <v>0</v>
      </c>
      <c r="AH45" s="453">
        <f t="shared" si="7"/>
        <v>0</v>
      </c>
      <c r="AI45" s="453">
        <f t="shared" si="8"/>
        <v>0</v>
      </c>
      <c r="AJ45" s="453">
        <f t="shared" si="9"/>
        <v>0</v>
      </c>
    </row>
    <row r="46" spans="1:36" x14ac:dyDescent="0.25">
      <c r="A46" t="str">
        <f t="shared" si="10"/>
        <v>TPG</v>
      </c>
      <c r="B46" s="75">
        <v>44027</v>
      </c>
      <c r="C46" s="74">
        <v>3022021</v>
      </c>
      <c r="D46" t="str">
        <f>VLOOKUP(C46,Schools!A:B,2,0)</f>
        <v>Dollis Primary School</v>
      </c>
      <c r="E46" t="str">
        <f>VLOOKUP(C46,Schools!$A:$Z,3,0)</f>
        <v>M</v>
      </c>
      <c r="F46" s="76"/>
      <c r="G46" s="74" t="s">
        <v>3620</v>
      </c>
      <c r="H46" s="302" t="s">
        <v>4563</v>
      </c>
      <c r="I46" t="str">
        <f t="shared" si="3"/>
        <v>11294/543965</v>
      </c>
      <c r="J46">
        <f>VLOOKUP(C46,Schools!$A:$Z,9,0)</f>
        <v>400042</v>
      </c>
      <c r="K46" s="74" t="s">
        <v>66</v>
      </c>
      <c r="L46" s="74" t="s">
        <v>22</v>
      </c>
      <c r="M46" s="74" t="s">
        <v>22</v>
      </c>
      <c r="N46" s="77" t="str">
        <f>VLOOKUP(C46,Schools!A:D,4,0)</f>
        <v>Primary</v>
      </c>
      <c r="O46" s="77">
        <f t="shared" si="4"/>
        <v>11294</v>
      </c>
      <c r="P46" s="77">
        <f t="shared" si="5"/>
        <v>543965</v>
      </c>
      <c r="Q46" s="78"/>
      <c r="R46" s="78"/>
      <c r="S46" s="78"/>
      <c r="T46" s="78"/>
      <c r="U46" s="78"/>
      <c r="V46" s="286"/>
      <c r="W46" s="78"/>
      <c r="X46" s="78"/>
      <c r="Y46" s="78"/>
      <c r="Z46" s="78"/>
      <c r="AA46" s="78"/>
      <c r="AB46" s="78"/>
      <c r="AC46" s="51"/>
      <c r="AD46" s="52"/>
      <c r="AF46" s="314">
        <f>VLOOKUP(D46,Schools!$B$8:$F$143,5,FALSE)</f>
        <v>3022021</v>
      </c>
      <c r="AG46" s="453">
        <f t="shared" si="6"/>
        <v>0</v>
      </c>
      <c r="AH46" s="453">
        <f t="shared" si="7"/>
        <v>0</v>
      </c>
      <c r="AI46" s="453">
        <f t="shared" si="8"/>
        <v>0</v>
      </c>
      <c r="AJ46" s="453">
        <f t="shared" si="9"/>
        <v>0</v>
      </c>
    </row>
    <row r="47" spans="1:36" x14ac:dyDescent="0.25">
      <c r="A47" t="str">
        <f t="shared" si="10"/>
        <v>TPG</v>
      </c>
      <c r="B47" s="75">
        <v>44027</v>
      </c>
      <c r="C47" s="74">
        <v>3022023</v>
      </c>
      <c r="D47" t="str">
        <f>VLOOKUP(C47,Schools!A:B,2,0)</f>
        <v>Edgware Primary School</v>
      </c>
      <c r="E47" t="str">
        <f>VLOOKUP(C47,Schools!$A:$Z,3,0)</f>
        <v>M</v>
      </c>
      <c r="F47" s="76"/>
      <c r="G47" s="74" t="s">
        <v>3620</v>
      </c>
      <c r="H47" s="302" t="s">
        <v>4563</v>
      </c>
      <c r="I47" t="str">
        <f t="shared" si="3"/>
        <v>11294/543965</v>
      </c>
      <c r="J47">
        <f>VLOOKUP(C47,Schools!$A:$Z,9,0)</f>
        <v>400159</v>
      </c>
      <c r="K47" s="74" t="s">
        <v>66</v>
      </c>
      <c r="L47" s="74" t="s">
        <v>22</v>
      </c>
      <c r="M47" s="74" t="s">
        <v>22</v>
      </c>
      <c r="N47" s="77" t="str">
        <f>VLOOKUP(C47,Schools!A:D,4,0)</f>
        <v>Primary</v>
      </c>
      <c r="O47" s="77">
        <f t="shared" si="4"/>
        <v>11294</v>
      </c>
      <c r="P47" s="77">
        <f t="shared" si="5"/>
        <v>543965</v>
      </c>
      <c r="Q47" s="78"/>
      <c r="R47" s="78"/>
      <c r="S47" s="78"/>
      <c r="T47" s="78"/>
      <c r="U47" s="78"/>
      <c r="V47" s="286"/>
      <c r="W47" s="78"/>
      <c r="X47" s="78"/>
      <c r="Y47" s="78"/>
      <c r="Z47" s="78"/>
      <c r="AA47" s="78"/>
      <c r="AB47" s="78"/>
      <c r="AC47" s="51"/>
      <c r="AD47" s="52"/>
      <c r="AF47" s="314">
        <f>VLOOKUP(D47,Schools!$B$8:$F$143,5,FALSE)</f>
        <v>3022023</v>
      </c>
      <c r="AG47" s="453">
        <f t="shared" si="6"/>
        <v>0</v>
      </c>
      <c r="AH47" s="453">
        <f t="shared" si="7"/>
        <v>0</v>
      </c>
      <c r="AI47" s="453">
        <f t="shared" si="8"/>
        <v>0</v>
      </c>
      <c r="AJ47" s="453">
        <f t="shared" si="9"/>
        <v>0</v>
      </c>
    </row>
    <row r="48" spans="1:36" x14ac:dyDescent="0.25">
      <c r="A48" t="str">
        <f t="shared" si="10"/>
        <v>TPG</v>
      </c>
      <c r="B48" s="75">
        <v>44027</v>
      </c>
      <c r="C48" s="74">
        <v>3022024</v>
      </c>
      <c r="D48" t="str">
        <f>VLOOKUP(C48,Schools!A:B,2,0)</f>
        <v>Fairway Primary School</v>
      </c>
      <c r="E48" t="str">
        <f>VLOOKUP(C48,Schools!$A:$Z,3,0)</f>
        <v>M</v>
      </c>
      <c r="F48" s="76"/>
      <c r="G48" s="74" t="s">
        <v>3620</v>
      </c>
      <c r="H48" s="302" t="s">
        <v>4563</v>
      </c>
      <c r="I48" t="str">
        <f t="shared" si="3"/>
        <v>11294/543965</v>
      </c>
      <c r="J48">
        <f>VLOOKUP(C48,Schools!$A:$Z,9,0)</f>
        <v>400047</v>
      </c>
      <c r="K48" s="74" t="s">
        <v>66</v>
      </c>
      <c r="L48" s="74" t="s">
        <v>22</v>
      </c>
      <c r="M48" s="74" t="s">
        <v>22</v>
      </c>
      <c r="N48" s="77" t="str">
        <f>VLOOKUP(C48,Schools!A:D,4,0)</f>
        <v>Primary</v>
      </c>
      <c r="O48" s="77">
        <f t="shared" si="4"/>
        <v>11294</v>
      </c>
      <c r="P48" s="77">
        <f t="shared" si="5"/>
        <v>543965</v>
      </c>
      <c r="Q48" s="78"/>
      <c r="R48" s="78"/>
      <c r="S48" s="78"/>
      <c r="T48" s="78"/>
      <c r="U48" s="78"/>
      <c r="V48" s="286"/>
      <c r="W48" s="78"/>
      <c r="X48" s="78"/>
      <c r="Y48" s="78"/>
      <c r="Z48" s="78"/>
      <c r="AA48" s="78"/>
      <c r="AB48" s="78"/>
      <c r="AC48" s="51"/>
      <c r="AD48" s="52"/>
      <c r="AF48" s="314">
        <f>VLOOKUP(D48,Schools!$B$8:$F$143,5,FALSE)</f>
        <v>3022024</v>
      </c>
      <c r="AG48" s="453">
        <f t="shared" si="6"/>
        <v>0</v>
      </c>
      <c r="AH48" s="453">
        <f t="shared" si="7"/>
        <v>0</v>
      </c>
      <c r="AI48" s="453">
        <f t="shared" si="8"/>
        <v>0</v>
      </c>
      <c r="AJ48" s="453">
        <f t="shared" si="9"/>
        <v>0</v>
      </c>
    </row>
    <row r="49" spans="1:36" x14ac:dyDescent="0.25">
      <c r="A49" t="str">
        <f t="shared" si="10"/>
        <v>TPG</v>
      </c>
      <c r="B49" s="75">
        <v>44027</v>
      </c>
      <c r="C49" s="74">
        <v>3022025</v>
      </c>
      <c r="D49" t="str">
        <f>VLOOKUP(C49,Schools!A:B,2,0)</f>
        <v>Foulds</v>
      </c>
      <c r="E49" t="str">
        <f>VLOOKUP(C49,Schools!$A:$Z,3,0)</f>
        <v>M</v>
      </c>
      <c r="F49" s="76"/>
      <c r="G49" s="74" t="s">
        <v>3620</v>
      </c>
      <c r="H49" s="302" t="s">
        <v>4563</v>
      </c>
      <c r="I49" t="str">
        <f t="shared" si="3"/>
        <v>11294/543965</v>
      </c>
      <c r="J49">
        <f>VLOOKUP(C49,Schools!$A:$Z,9,0)</f>
        <v>400001</v>
      </c>
      <c r="K49" s="74" t="s">
        <v>66</v>
      </c>
      <c r="L49" s="74" t="s">
        <v>22</v>
      </c>
      <c r="M49" s="74" t="s">
        <v>22</v>
      </c>
      <c r="N49" s="77" t="str">
        <f>VLOOKUP(C49,Schools!A:D,4,0)</f>
        <v>Primary</v>
      </c>
      <c r="O49" s="77">
        <f t="shared" si="4"/>
        <v>11294</v>
      </c>
      <c r="P49" s="77">
        <f t="shared" si="5"/>
        <v>543965</v>
      </c>
      <c r="Q49" s="78"/>
      <c r="R49" s="78"/>
      <c r="S49" s="78"/>
      <c r="T49" s="78"/>
      <c r="U49" s="78"/>
      <c r="V49" s="286"/>
      <c r="W49" s="78"/>
      <c r="X49" s="78"/>
      <c r="Y49" s="78"/>
      <c r="Z49" s="78"/>
      <c r="AA49" s="78"/>
      <c r="AB49" s="78"/>
      <c r="AC49" s="51"/>
      <c r="AD49" s="52"/>
      <c r="AF49" s="314">
        <f>VLOOKUP(D49,Schools!$B$8:$F$143,5,FALSE)</f>
        <v>3022025</v>
      </c>
      <c r="AG49" s="453">
        <f t="shared" si="6"/>
        <v>0</v>
      </c>
      <c r="AH49" s="453">
        <f t="shared" si="7"/>
        <v>0</v>
      </c>
      <c r="AI49" s="453">
        <f t="shared" si="8"/>
        <v>0</v>
      </c>
      <c r="AJ49" s="453">
        <f t="shared" si="9"/>
        <v>0</v>
      </c>
    </row>
    <row r="50" spans="1:36" x14ac:dyDescent="0.25">
      <c r="A50" t="str">
        <f t="shared" si="10"/>
        <v>TPG</v>
      </c>
      <c r="B50" s="75">
        <v>44027</v>
      </c>
      <c r="C50" s="74">
        <v>3022026</v>
      </c>
      <c r="D50" t="str">
        <f>VLOOKUP(C50,Schools!A:B,2,0)</f>
        <v>Frith Manor School</v>
      </c>
      <c r="E50" t="str">
        <f>VLOOKUP(C50,Schools!$A:$Z,3,0)</f>
        <v>M</v>
      </c>
      <c r="F50" s="76"/>
      <c r="G50" s="74" t="s">
        <v>3620</v>
      </c>
      <c r="H50" s="302" t="s">
        <v>4563</v>
      </c>
      <c r="I50" t="str">
        <f t="shared" si="3"/>
        <v>11294/543965</v>
      </c>
      <c r="J50">
        <f>VLOOKUP(C50,Schools!$A:$Z,9,0)</f>
        <v>400082</v>
      </c>
      <c r="K50" s="74" t="s">
        <v>66</v>
      </c>
      <c r="L50" s="74" t="s">
        <v>22</v>
      </c>
      <c r="M50" s="74" t="s">
        <v>22</v>
      </c>
      <c r="N50" s="77" t="str">
        <f>VLOOKUP(C50,Schools!A:D,4,0)</f>
        <v>Primary</v>
      </c>
      <c r="O50" s="77">
        <f t="shared" si="4"/>
        <v>11294</v>
      </c>
      <c r="P50" s="77">
        <f t="shared" si="5"/>
        <v>543965</v>
      </c>
      <c r="Q50" s="78"/>
      <c r="R50" s="78"/>
      <c r="S50" s="78"/>
      <c r="T50" s="78"/>
      <c r="U50" s="78"/>
      <c r="V50" s="286"/>
      <c r="W50" s="78"/>
      <c r="X50" s="78"/>
      <c r="Y50" s="78"/>
      <c r="Z50" s="78"/>
      <c r="AA50" s="78"/>
      <c r="AB50" s="78"/>
      <c r="AC50" s="51"/>
      <c r="AD50" s="52"/>
      <c r="AF50" s="314">
        <f>VLOOKUP(D50,Schools!$B$8:$F$143,5,FALSE)</f>
        <v>3022026</v>
      </c>
      <c r="AG50" s="453">
        <f t="shared" si="6"/>
        <v>0</v>
      </c>
      <c r="AH50" s="453">
        <f t="shared" si="7"/>
        <v>0</v>
      </c>
      <c r="AI50" s="453">
        <f t="shared" si="8"/>
        <v>0</v>
      </c>
      <c r="AJ50" s="453">
        <f t="shared" si="9"/>
        <v>0</v>
      </c>
    </row>
    <row r="51" spans="1:36" x14ac:dyDescent="0.25">
      <c r="A51" t="str">
        <f t="shared" si="10"/>
        <v>TPG</v>
      </c>
      <c r="B51" s="75">
        <v>44027</v>
      </c>
      <c r="C51" s="74">
        <v>3022028</v>
      </c>
      <c r="D51" t="str">
        <f>VLOOKUP(C51,Schools!A:B,2,0)</f>
        <v>Garden Suburb Infant School</v>
      </c>
      <c r="E51" t="str">
        <f>VLOOKUP(C51,Schools!$A:$Z,3,0)</f>
        <v>M</v>
      </c>
      <c r="F51" s="76"/>
      <c r="G51" s="74" t="s">
        <v>3620</v>
      </c>
      <c r="H51" s="302" t="s">
        <v>4563</v>
      </c>
      <c r="I51" t="str">
        <f t="shared" si="3"/>
        <v>11294/543965</v>
      </c>
      <c r="J51">
        <f>VLOOKUP(C51,Schools!$A:$Z,9,0)</f>
        <v>400067</v>
      </c>
      <c r="K51" s="74" t="s">
        <v>66</v>
      </c>
      <c r="L51" s="74" t="s">
        <v>22</v>
      </c>
      <c r="M51" s="74" t="s">
        <v>22</v>
      </c>
      <c r="N51" s="77" t="str">
        <f>VLOOKUP(C51,Schools!A:D,4,0)</f>
        <v>Primary</v>
      </c>
      <c r="O51" s="77">
        <f t="shared" si="4"/>
        <v>11294</v>
      </c>
      <c r="P51" s="77">
        <f t="shared" si="5"/>
        <v>543965</v>
      </c>
      <c r="Q51" s="78"/>
      <c r="R51" s="78"/>
      <c r="S51" s="78"/>
      <c r="T51" s="78"/>
      <c r="U51" s="78"/>
      <c r="V51" s="286"/>
      <c r="W51" s="78"/>
      <c r="X51" s="78"/>
      <c r="Y51" s="78"/>
      <c r="Z51" s="78"/>
      <c r="AA51" s="78"/>
      <c r="AB51" s="78"/>
      <c r="AC51" s="51"/>
      <c r="AD51" s="52"/>
      <c r="AF51" s="314">
        <f>VLOOKUP(D51,Schools!$B$8:$F$143,5,FALSE)</f>
        <v>3022028</v>
      </c>
      <c r="AG51" s="453">
        <f t="shared" si="6"/>
        <v>0</v>
      </c>
      <c r="AH51" s="453">
        <f t="shared" si="7"/>
        <v>0</v>
      </c>
      <c r="AI51" s="453">
        <f t="shared" si="8"/>
        <v>0</v>
      </c>
      <c r="AJ51" s="453">
        <f t="shared" si="9"/>
        <v>0</v>
      </c>
    </row>
    <row r="52" spans="1:36" x14ac:dyDescent="0.25">
      <c r="A52" t="str">
        <f t="shared" si="10"/>
        <v>TPG</v>
      </c>
      <c r="B52" s="75">
        <v>44027</v>
      </c>
      <c r="C52" s="74">
        <v>3022027</v>
      </c>
      <c r="D52" t="str">
        <f>VLOOKUP(C52,Schools!A:B,2,0)</f>
        <v>Garden Suburb Junior</v>
      </c>
      <c r="E52" t="str">
        <f>VLOOKUP(C52,Schools!$A:$Z,3,0)</f>
        <v>M</v>
      </c>
      <c r="F52" s="76"/>
      <c r="G52" s="74" t="s">
        <v>3620</v>
      </c>
      <c r="H52" s="302" t="s">
        <v>4563</v>
      </c>
      <c r="I52" t="str">
        <f t="shared" si="3"/>
        <v>11294/543965</v>
      </c>
      <c r="J52">
        <f>VLOOKUP(C52,Schools!$A:$Z,9,0)</f>
        <v>400002</v>
      </c>
      <c r="K52" s="74" t="s">
        <v>66</v>
      </c>
      <c r="L52" s="74" t="s">
        <v>22</v>
      </c>
      <c r="M52" s="74" t="s">
        <v>22</v>
      </c>
      <c r="N52" s="77" t="str">
        <f>VLOOKUP(C52,Schools!A:D,4,0)</f>
        <v>Primary</v>
      </c>
      <c r="O52" s="77">
        <f t="shared" si="4"/>
        <v>11294</v>
      </c>
      <c r="P52" s="77">
        <f t="shared" si="5"/>
        <v>543965</v>
      </c>
      <c r="Q52" s="78"/>
      <c r="R52" s="78"/>
      <c r="S52" s="78"/>
      <c r="T52" s="78"/>
      <c r="U52" s="78"/>
      <c r="V52" s="286"/>
      <c r="W52" s="78"/>
      <c r="X52" s="78"/>
      <c r="Y52" s="78"/>
      <c r="Z52" s="78"/>
      <c r="AA52" s="78"/>
      <c r="AB52" s="78"/>
      <c r="AC52" s="51"/>
      <c r="AD52" s="52"/>
      <c r="AF52" s="314">
        <f>VLOOKUP(D52,Schools!$B$8:$F$143,5,FALSE)</f>
        <v>3022027</v>
      </c>
      <c r="AG52" s="453">
        <f t="shared" si="6"/>
        <v>0</v>
      </c>
      <c r="AH52" s="453">
        <f t="shared" si="7"/>
        <v>0</v>
      </c>
      <c r="AI52" s="453">
        <f t="shared" si="8"/>
        <v>0</v>
      </c>
      <c r="AJ52" s="453">
        <f t="shared" si="9"/>
        <v>0</v>
      </c>
    </row>
    <row r="53" spans="1:36" x14ac:dyDescent="0.25">
      <c r="A53" t="str">
        <f t="shared" si="10"/>
        <v>TPG</v>
      </c>
      <c r="B53" s="75">
        <v>44027</v>
      </c>
      <c r="C53" s="74">
        <v>3022029</v>
      </c>
      <c r="D53" t="str">
        <f>VLOOKUP(C53,Schools!A:B,2,0)</f>
        <v>Goldbeaters Primary School</v>
      </c>
      <c r="E53" t="str">
        <f>VLOOKUP(C53,Schools!$A:$Z,3,0)</f>
        <v>M</v>
      </c>
      <c r="F53" s="76"/>
      <c r="G53" s="74" t="s">
        <v>3620</v>
      </c>
      <c r="H53" s="302" t="s">
        <v>4563</v>
      </c>
      <c r="I53" t="str">
        <f t="shared" si="3"/>
        <v>11294/543965</v>
      </c>
      <c r="J53">
        <f>VLOOKUP(C53,Schools!$A:$Z,9,0)</f>
        <v>400035</v>
      </c>
      <c r="K53" s="74" t="s">
        <v>66</v>
      </c>
      <c r="L53" s="74" t="s">
        <v>22</v>
      </c>
      <c r="M53" s="74" t="s">
        <v>22</v>
      </c>
      <c r="N53" s="77" t="str">
        <f>VLOOKUP(C53,Schools!A:D,4,0)</f>
        <v>Primary</v>
      </c>
      <c r="O53" s="77">
        <f t="shared" si="4"/>
        <v>11294</v>
      </c>
      <c r="P53" s="77">
        <f t="shared" si="5"/>
        <v>543965</v>
      </c>
      <c r="Q53" s="78"/>
      <c r="R53" s="78"/>
      <c r="S53" s="78"/>
      <c r="T53" s="78"/>
      <c r="U53" s="78"/>
      <c r="V53" s="286"/>
      <c r="W53" s="78"/>
      <c r="X53" s="78"/>
      <c r="Y53" s="78"/>
      <c r="Z53" s="78"/>
      <c r="AA53" s="78"/>
      <c r="AB53" s="78"/>
      <c r="AC53" s="51"/>
      <c r="AD53" s="52"/>
      <c r="AF53" s="314">
        <f>VLOOKUP(D53,Schools!$B$8:$F$143,5,FALSE)</f>
        <v>3022029</v>
      </c>
      <c r="AG53" s="453">
        <f t="shared" si="6"/>
        <v>0</v>
      </c>
      <c r="AH53" s="453">
        <f t="shared" si="7"/>
        <v>0</v>
      </c>
      <c r="AI53" s="453">
        <f t="shared" si="8"/>
        <v>0</v>
      </c>
      <c r="AJ53" s="453">
        <f t="shared" si="9"/>
        <v>0</v>
      </c>
    </row>
    <row r="54" spans="1:36" x14ac:dyDescent="0.25">
      <c r="A54" t="str">
        <f t="shared" si="10"/>
        <v>TPG</v>
      </c>
      <c r="B54" s="75">
        <v>44027</v>
      </c>
      <c r="C54" s="74">
        <v>3023516</v>
      </c>
      <c r="D54" t="str">
        <f>VLOOKUP(C54,Schools!A:B,2,0)</f>
        <v>Hasmonean Primary School</v>
      </c>
      <c r="E54" t="str">
        <f>VLOOKUP(C54,Schools!$A:$Z,3,0)</f>
        <v>M</v>
      </c>
      <c r="F54" s="76"/>
      <c r="G54" s="74" t="s">
        <v>3620</v>
      </c>
      <c r="H54" s="302" t="s">
        <v>4563</v>
      </c>
      <c r="I54" t="str">
        <f t="shared" si="3"/>
        <v>11294/543965</v>
      </c>
      <c r="J54">
        <f>VLOOKUP(C54,Schools!$A:$Z,9,0)</f>
        <v>400108</v>
      </c>
      <c r="K54" s="74" t="s">
        <v>66</v>
      </c>
      <c r="L54" s="74" t="s">
        <v>22</v>
      </c>
      <c r="M54" s="74" t="s">
        <v>22</v>
      </c>
      <c r="N54" s="77" t="str">
        <f>VLOOKUP(C54,Schools!A:D,4,0)</f>
        <v>Primary</v>
      </c>
      <c r="O54" s="77">
        <f t="shared" si="4"/>
        <v>11294</v>
      </c>
      <c r="P54" s="77">
        <f t="shared" si="5"/>
        <v>543965</v>
      </c>
      <c r="Q54" s="78"/>
      <c r="R54" s="78"/>
      <c r="S54" s="78"/>
      <c r="T54" s="78"/>
      <c r="U54" s="78"/>
      <c r="V54" s="286"/>
      <c r="W54" s="78"/>
      <c r="X54" s="78"/>
      <c r="Y54" s="78"/>
      <c r="Z54" s="78"/>
      <c r="AA54" s="78"/>
      <c r="AB54" s="78"/>
      <c r="AC54" s="51"/>
      <c r="AD54" s="52"/>
      <c r="AF54" s="314">
        <f>VLOOKUP(D54,Schools!$B$8:$F$143,5,FALSE)</f>
        <v>3023516</v>
      </c>
      <c r="AG54" s="453">
        <f t="shared" si="6"/>
        <v>0</v>
      </c>
      <c r="AH54" s="453">
        <f t="shared" si="7"/>
        <v>0</v>
      </c>
      <c r="AI54" s="453">
        <f t="shared" si="8"/>
        <v>0</v>
      </c>
      <c r="AJ54" s="453">
        <f t="shared" si="9"/>
        <v>0</v>
      </c>
    </row>
    <row r="55" spans="1:36" x14ac:dyDescent="0.25">
      <c r="A55" t="str">
        <f t="shared" si="10"/>
        <v>TPG</v>
      </c>
      <c r="B55" s="75">
        <v>44027</v>
      </c>
      <c r="C55" s="74">
        <v>3022031</v>
      </c>
      <c r="D55" t="str">
        <f>VLOOKUP(C55,Schools!A:B,2,0)</f>
        <v>Hollickwood JMI School</v>
      </c>
      <c r="E55" t="str">
        <f>VLOOKUP(C55,Schools!$A:$Z,3,0)</f>
        <v>M</v>
      </c>
      <c r="F55" s="76"/>
      <c r="G55" s="74" t="s">
        <v>3620</v>
      </c>
      <c r="H55" s="302" t="s">
        <v>4563</v>
      </c>
      <c r="I55" t="str">
        <f t="shared" si="3"/>
        <v>11294/543965</v>
      </c>
      <c r="J55">
        <f>VLOOKUP(C55,Schools!$A:$Z,9,0)</f>
        <v>400026</v>
      </c>
      <c r="K55" s="74" t="s">
        <v>66</v>
      </c>
      <c r="L55" s="74" t="s">
        <v>22</v>
      </c>
      <c r="M55" s="74" t="s">
        <v>22</v>
      </c>
      <c r="N55" s="77" t="str">
        <f>VLOOKUP(C55,Schools!A:D,4,0)</f>
        <v>Primary</v>
      </c>
      <c r="O55" s="77">
        <f t="shared" si="4"/>
        <v>11294</v>
      </c>
      <c r="P55" s="77">
        <f t="shared" si="5"/>
        <v>543965</v>
      </c>
      <c r="Q55" s="78"/>
      <c r="R55" s="78"/>
      <c r="S55" s="78"/>
      <c r="T55" s="78"/>
      <c r="U55" s="78"/>
      <c r="V55" s="286"/>
      <c r="W55" s="78"/>
      <c r="X55" s="78"/>
      <c r="Y55" s="78"/>
      <c r="Z55" s="78"/>
      <c r="AA55" s="78"/>
      <c r="AB55" s="78"/>
      <c r="AC55" s="51"/>
      <c r="AD55" s="52"/>
      <c r="AF55" s="314">
        <f>VLOOKUP(D55,Schools!$B$8:$F$143,5,FALSE)</f>
        <v>3022031</v>
      </c>
      <c r="AG55" s="453">
        <f t="shared" si="6"/>
        <v>0</v>
      </c>
      <c r="AH55" s="453">
        <f t="shared" si="7"/>
        <v>0</v>
      </c>
      <c r="AI55" s="453">
        <f t="shared" si="8"/>
        <v>0</v>
      </c>
      <c r="AJ55" s="453">
        <f t="shared" si="9"/>
        <v>0</v>
      </c>
    </row>
    <row r="56" spans="1:36" x14ac:dyDescent="0.25">
      <c r="A56" t="str">
        <f t="shared" si="10"/>
        <v>TPG</v>
      </c>
      <c r="B56" s="75">
        <v>44027</v>
      </c>
      <c r="C56" s="74">
        <v>3022032</v>
      </c>
      <c r="D56" t="str">
        <f>VLOOKUP(C56,Schools!A:B,2,0)</f>
        <v>Holly Park School</v>
      </c>
      <c r="E56" t="str">
        <f>VLOOKUP(C56,Schools!$A:$Z,3,0)</f>
        <v>M</v>
      </c>
      <c r="F56" s="76"/>
      <c r="G56" s="74" t="s">
        <v>3620</v>
      </c>
      <c r="H56" s="302" t="s">
        <v>4563</v>
      </c>
      <c r="I56" t="str">
        <f t="shared" si="3"/>
        <v>11294/543965</v>
      </c>
      <c r="J56">
        <f>VLOOKUP(C56,Schools!$A:$Z,9,0)</f>
        <v>400084</v>
      </c>
      <c r="K56" s="74" t="s">
        <v>66</v>
      </c>
      <c r="L56" s="74" t="s">
        <v>22</v>
      </c>
      <c r="M56" s="74" t="s">
        <v>22</v>
      </c>
      <c r="N56" s="77" t="str">
        <f>VLOOKUP(C56,Schools!A:D,4,0)</f>
        <v>Primary</v>
      </c>
      <c r="O56" s="77">
        <f t="shared" si="4"/>
        <v>11294</v>
      </c>
      <c r="P56" s="77">
        <f t="shared" si="5"/>
        <v>543965</v>
      </c>
      <c r="Q56" s="78"/>
      <c r="R56" s="78"/>
      <c r="S56" s="78"/>
      <c r="T56" s="78"/>
      <c r="U56" s="78"/>
      <c r="V56" s="286"/>
      <c r="W56" s="78"/>
      <c r="X56" s="78"/>
      <c r="Y56" s="78"/>
      <c r="Z56" s="78"/>
      <c r="AA56" s="78"/>
      <c r="AB56" s="78"/>
      <c r="AC56" s="51"/>
      <c r="AD56" s="52"/>
      <c r="AF56" s="314">
        <f>VLOOKUP(D56,Schools!$B$8:$F$143,5,FALSE)</f>
        <v>3022032</v>
      </c>
      <c r="AG56" s="453">
        <f t="shared" si="6"/>
        <v>0</v>
      </c>
      <c r="AH56" s="453">
        <f t="shared" si="7"/>
        <v>0</v>
      </c>
      <c r="AI56" s="453">
        <f t="shared" si="8"/>
        <v>0</v>
      </c>
      <c r="AJ56" s="453">
        <f t="shared" si="9"/>
        <v>0</v>
      </c>
    </row>
    <row r="57" spans="1:36" x14ac:dyDescent="0.25">
      <c r="A57" t="str">
        <f t="shared" si="10"/>
        <v>TPG</v>
      </c>
      <c r="B57" s="75">
        <v>44027</v>
      </c>
      <c r="C57" s="74">
        <v>3023304</v>
      </c>
      <c r="D57" t="str">
        <f>VLOOKUP(C57,Schools!A:B,2,0)</f>
        <v>Holy Trinity School</v>
      </c>
      <c r="E57" t="str">
        <f>VLOOKUP(C57,Schools!$A:$Z,3,0)</f>
        <v>M</v>
      </c>
      <c r="F57" s="76"/>
      <c r="G57" s="74" t="s">
        <v>3620</v>
      </c>
      <c r="H57" s="302" t="s">
        <v>4563</v>
      </c>
      <c r="I57" t="str">
        <f t="shared" si="3"/>
        <v>11294/543965</v>
      </c>
      <c r="J57">
        <f>VLOOKUP(C57,Schools!$A:$Z,9,0)</f>
        <v>400008</v>
      </c>
      <c r="K57" s="74" t="s">
        <v>66</v>
      </c>
      <c r="L57" s="74" t="s">
        <v>22</v>
      </c>
      <c r="M57" s="74" t="s">
        <v>22</v>
      </c>
      <c r="N57" s="77" t="str">
        <f>VLOOKUP(C57,Schools!A:D,4,0)</f>
        <v>Primary</v>
      </c>
      <c r="O57" s="77">
        <f t="shared" si="4"/>
        <v>11294</v>
      </c>
      <c r="P57" s="77">
        <f t="shared" si="5"/>
        <v>543965</v>
      </c>
      <c r="Q57" s="78"/>
      <c r="R57" s="78"/>
      <c r="S57" s="78"/>
      <c r="T57" s="78"/>
      <c r="U57" s="78"/>
      <c r="V57" s="286"/>
      <c r="W57" s="78"/>
      <c r="X57" s="78"/>
      <c r="Y57" s="78"/>
      <c r="Z57" s="78"/>
      <c r="AA57" s="78"/>
      <c r="AB57" s="78"/>
      <c r="AC57" s="51"/>
      <c r="AD57" s="52"/>
      <c r="AF57" s="314">
        <f>VLOOKUP(D57,Schools!$B$8:$F$143,5,FALSE)</f>
        <v>3023304</v>
      </c>
      <c r="AG57" s="453">
        <f t="shared" si="6"/>
        <v>0</v>
      </c>
      <c r="AH57" s="453">
        <f t="shared" si="7"/>
        <v>0</v>
      </c>
      <c r="AI57" s="453">
        <f t="shared" si="8"/>
        <v>0</v>
      </c>
      <c r="AJ57" s="453">
        <f t="shared" si="9"/>
        <v>0</v>
      </c>
    </row>
    <row r="58" spans="1:36" x14ac:dyDescent="0.25">
      <c r="A58" t="str">
        <f t="shared" si="10"/>
        <v>TPG</v>
      </c>
      <c r="B58" s="75">
        <v>44027</v>
      </c>
      <c r="C58" s="74">
        <v>3022036</v>
      </c>
      <c r="D58" t="str">
        <f>VLOOKUP(C58,Schools!A:B,2,0)</f>
        <v>Livingstone School</v>
      </c>
      <c r="E58" t="str">
        <f>VLOOKUP(C58,Schools!$A:$Z,3,0)</f>
        <v>M</v>
      </c>
      <c r="F58" s="76"/>
      <c r="G58" s="74" t="s">
        <v>3620</v>
      </c>
      <c r="H58" s="302" t="s">
        <v>4563</v>
      </c>
      <c r="I58" t="str">
        <f t="shared" si="3"/>
        <v>11294/543965</v>
      </c>
      <c r="J58">
        <f>VLOOKUP(C58,Schools!$A:$Z,9,0)</f>
        <v>400046</v>
      </c>
      <c r="K58" s="74" t="s">
        <v>66</v>
      </c>
      <c r="L58" s="74" t="s">
        <v>22</v>
      </c>
      <c r="M58" s="74" t="s">
        <v>22</v>
      </c>
      <c r="N58" s="77" t="str">
        <f>VLOOKUP(C58,Schools!A:D,4,0)</f>
        <v>Primary</v>
      </c>
      <c r="O58" s="77">
        <f t="shared" si="4"/>
        <v>11294</v>
      </c>
      <c r="P58" s="77">
        <f t="shared" si="5"/>
        <v>543965</v>
      </c>
      <c r="Q58" s="78"/>
      <c r="R58" s="78"/>
      <c r="S58" s="78"/>
      <c r="T58" s="78"/>
      <c r="U58" s="78"/>
      <c r="V58" s="286"/>
      <c r="W58" s="78"/>
      <c r="X58" s="78"/>
      <c r="Y58" s="78"/>
      <c r="Z58" s="78"/>
      <c r="AA58" s="78"/>
      <c r="AB58" s="78"/>
      <c r="AC58" s="51"/>
      <c r="AD58" s="52"/>
      <c r="AF58" s="314">
        <f>VLOOKUP(D58,Schools!$B$8:$F$143,5,FALSE)</f>
        <v>3022036</v>
      </c>
      <c r="AG58" s="453">
        <f t="shared" si="6"/>
        <v>0</v>
      </c>
      <c r="AH58" s="453">
        <f t="shared" si="7"/>
        <v>0</v>
      </c>
      <c r="AI58" s="453">
        <f t="shared" si="8"/>
        <v>0</v>
      </c>
      <c r="AJ58" s="453">
        <f t="shared" si="9"/>
        <v>0</v>
      </c>
    </row>
    <row r="59" spans="1:36" x14ac:dyDescent="0.25">
      <c r="A59" t="str">
        <f t="shared" si="10"/>
        <v>TPG</v>
      </c>
      <c r="B59" s="75">
        <v>44027</v>
      </c>
      <c r="C59" s="74">
        <v>3022037</v>
      </c>
      <c r="D59" t="str">
        <f>VLOOKUP(C59,Schools!A:B,2,0)</f>
        <v>Manorside Primary School</v>
      </c>
      <c r="E59" t="str">
        <f>VLOOKUP(C59,Schools!$A:$Z,3,0)</f>
        <v>M</v>
      </c>
      <c r="F59" s="76"/>
      <c r="G59" s="74" t="s">
        <v>3620</v>
      </c>
      <c r="H59" s="302" t="s">
        <v>4563</v>
      </c>
      <c r="I59" t="str">
        <f t="shared" si="3"/>
        <v>11294/543965</v>
      </c>
      <c r="J59">
        <f>VLOOKUP(C59,Schools!$A:$Z,9,0)</f>
        <v>400030</v>
      </c>
      <c r="K59" s="74" t="s">
        <v>66</v>
      </c>
      <c r="L59" s="74" t="s">
        <v>22</v>
      </c>
      <c r="M59" s="74" t="s">
        <v>22</v>
      </c>
      <c r="N59" s="77" t="str">
        <f>VLOOKUP(C59,Schools!A:D,4,0)</f>
        <v>Primary</v>
      </c>
      <c r="O59" s="77">
        <f t="shared" si="4"/>
        <v>11294</v>
      </c>
      <c r="P59" s="77">
        <f t="shared" si="5"/>
        <v>543965</v>
      </c>
      <c r="Q59" s="78"/>
      <c r="R59" s="78"/>
      <c r="S59" s="78"/>
      <c r="T59" s="78"/>
      <c r="U59" s="78"/>
      <c r="V59" s="286"/>
      <c r="W59" s="78"/>
      <c r="X59" s="78"/>
      <c r="Y59" s="78"/>
      <c r="Z59" s="78"/>
      <c r="AA59" s="78"/>
      <c r="AB59" s="78"/>
      <c r="AC59" s="51"/>
      <c r="AD59" s="52"/>
      <c r="AF59" s="314">
        <f>VLOOKUP(D59,Schools!$B$8:$F$143,5,FALSE)</f>
        <v>3022037</v>
      </c>
      <c r="AG59" s="453">
        <f t="shared" si="6"/>
        <v>0</v>
      </c>
      <c r="AH59" s="453">
        <f t="shared" si="7"/>
        <v>0</v>
      </c>
      <c r="AI59" s="453">
        <f t="shared" si="8"/>
        <v>0</v>
      </c>
      <c r="AJ59" s="453">
        <f t="shared" si="9"/>
        <v>0</v>
      </c>
    </row>
    <row r="60" spans="1:36" x14ac:dyDescent="0.25">
      <c r="A60" t="str">
        <f t="shared" si="10"/>
        <v>TPG</v>
      </c>
      <c r="B60" s="75">
        <v>44027</v>
      </c>
      <c r="C60" s="74">
        <v>3023523</v>
      </c>
      <c r="D60" t="str">
        <f>VLOOKUP(C60,Schools!A:B,2,0)</f>
        <v>Martin Primary School</v>
      </c>
      <c r="E60" t="str">
        <f>VLOOKUP(C60,Schools!$A:$Z,3,0)</f>
        <v>M</v>
      </c>
      <c r="F60" s="76"/>
      <c r="G60" s="74" t="s">
        <v>3620</v>
      </c>
      <c r="H60" s="302" t="s">
        <v>4563</v>
      </c>
      <c r="I60" t="str">
        <f t="shared" si="3"/>
        <v>11294/543965</v>
      </c>
      <c r="J60">
        <f>VLOOKUP(C60,Schools!$A:$Z,9,0)</f>
        <v>400130</v>
      </c>
      <c r="K60" s="74" t="s">
        <v>66</v>
      </c>
      <c r="L60" s="74" t="s">
        <v>22</v>
      </c>
      <c r="M60" s="74" t="s">
        <v>22</v>
      </c>
      <c r="N60" s="77" t="str">
        <f>VLOOKUP(C60,Schools!A:D,4,0)</f>
        <v>Primary</v>
      </c>
      <c r="O60" s="77">
        <f t="shared" si="4"/>
        <v>11294</v>
      </c>
      <c r="P60" s="77">
        <f t="shared" si="5"/>
        <v>543965</v>
      </c>
      <c r="Q60" s="78"/>
      <c r="R60" s="78"/>
      <c r="S60" s="78"/>
      <c r="T60" s="78"/>
      <c r="U60" s="78"/>
      <c r="V60" s="286"/>
      <c r="W60" s="78"/>
      <c r="X60" s="78"/>
      <c r="Y60" s="78"/>
      <c r="Z60" s="78"/>
      <c r="AA60" s="78"/>
      <c r="AB60" s="78"/>
      <c r="AC60" s="51"/>
      <c r="AD60" s="52"/>
      <c r="AF60" s="314">
        <f>VLOOKUP(D60,Schools!$B$8:$F$143,5,FALSE)</f>
        <v>3023523</v>
      </c>
      <c r="AG60" s="453">
        <f t="shared" si="6"/>
        <v>0</v>
      </c>
      <c r="AH60" s="453">
        <f t="shared" si="7"/>
        <v>0</v>
      </c>
      <c r="AI60" s="453">
        <f t="shared" si="8"/>
        <v>0</v>
      </c>
      <c r="AJ60" s="453">
        <f t="shared" si="9"/>
        <v>0</v>
      </c>
    </row>
    <row r="61" spans="1:36" x14ac:dyDescent="0.25">
      <c r="A61" t="str">
        <f t="shared" si="10"/>
        <v>TPG</v>
      </c>
      <c r="B61" s="75">
        <v>44027</v>
      </c>
      <c r="C61" s="74">
        <v>3025948</v>
      </c>
      <c r="D61" t="str">
        <f>VLOOKUP(C61,Schools!A:B,2,0)</f>
        <v>Mathilda Marks-Kennedy School</v>
      </c>
      <c r="E61" t="str">
        <f>VLOOKUP(C61,Schools!$A:$Z,3,0)</f>
        <v>M</v>
      </c>
      <c r="F61" s="76"/>
      <c r="G61" s="74" t="s">
        <v>3620</v>
      </c>
      <c r="H61" s="302" t="s">
        <v>4563</v>
      </c>
      <c r="I61" t="str">
        <f t="shared" si="3"/>
        <v>11294/543965</v>
      </c>
      <c r="J61">
        <f>VLOOKUP(C61,Schools!$A:$Z,9,0)</f>
        <v>400112</v>
      </c>
      <c r="K61" s="74" t="s">
        <v>66</v>
      </c>
      <c r="L61" s="74" t="s">
        <v>22</v>
      </c>
      <c r="M61" s="74" t="s">
        <v>22</v>
      </c>
      <c r="N61" s="77" t="str">
        <f>VLOOKUP(C61,Schools!A:D,4,0)</f>
        <v>Primary</v>
      </c>
      <c r="O61" s="77">
        <f t="shared" si="4"/>
        <v>11294</v>
      </c>
      <c r="P61" s="77">
        <f t="shared" si="5"/>
        <v>543965</v>
      </c>
      <c r="Q61" s="78"/>
      <c r="R61" s="78"/>
      <c r="S61" s="78"/>
      <c r="T61" s="78"/>
      <c r="U61" s="78"/>
      <c r="V61" s="286"/>
      <c r="W61" s="78"/>
      <c r="X61" s="78"/>
      <c r="Y61" s="78"/>
      <c r="Z61" s="78"/>
      <c r="AA61" s="78"/>
      <c r="AB61" s="78"/>
      <c r="AC61" s="51"/>
      <c r="AD61" s="52"/>
      <c r="AF61" s="314">
        <f>VLOOKUP(D61,Schools!$B$8:$F$143,5,FALSE)</f>
        <v>3025948</v>
      </c>
      <c r="AG61" s="453">
        <f t="shared" si="6"/>
        <v>0</v>
      </c>
      <c r="AH61" s="453">
        <f t="shared" si="7"/>
        <v>0</v>
      </c>
      <c r="AI61" s="453">
        <f t="shared" si="8"/>
        <v>0</v>
      </c>
      <c r="AJ61" s="453">
        <f t="shared" si="9"/>
        <v>0</v>
      </c>
    </row>
    <row r="62" spans="1:36" x14ac:dyDescent="0.25">
      <c r="A62" t="str">
        <f t="shared" si="10"/>
        <v>TPG</v>
      </c>
      <c r="B62" s="75">
        <v>44027</v>
      </c>
      <c r="C62" s="74">
        <v>3025949</v>
      </c>
      <c r="D62" t="str">
        <f>VLOOKUP(C62,Schools!A:B,2,0)</f>
        <v>Menorah Foundation School</v>
      </c>
      <c r="E62" t="str">
        <f>VLOOKUP(C62,Schools!$A:$Z,3,0)</f>
        <v>M</v>
      </c>
      <c r="F62" s="76"/>
      <c r="G62" s="74" t="s">
        <v>3620</v>
      </c>
      <c r="H62" s="302" t="s">
        <v>4563</v>
      </c>
      <c r="I62" t="str">
        <f t="shared" si="3"/>
        <v>11294/543965</v>
      </c>
      <c r="J62">
        <f>VLOOKUP(C62,Schools!$A:$Z,9,0)</f>
        <v>400110</v>
      </c>
      <c r="K62" s="74" t="s">
        <v>66</v>
      </c>
      <c r="L62" s="74" t="s">
        <v>22</v>
      </c>
      <c r="M62" s="74" t="s">
        <v>22</v>
      </c>
      <c r="N62" s="77" t="str">
        <f>VLOOKUP(C62,Schools!A:D,4,0)</f>
        <v>Primary</v>
      </c>
      <c r="O62" s="77">
        <f t="shared" si="4"/>
        <v>11294</v>
      </c>
      <c r="P62" s="77">
        <f t="shared" si="5"/>
        <v>543965</v>
      </c>
      <c r="Q62" s="78"/>
      <c r="R62" s="78"/>
      <c r="S62" s="78"/>
      <c r="T62" s="78"/>
      <c r="U62" s="78"/>
      <c r="V62" s="286"/>
      <c r="W62" s="78"/>
      <c r="X62" s="78"/>
      <c r="Y62" s="78"/>
      <c r="Z62" s="78"/>
      <c r="AA62" s="78"/>
      <c r="AB62" s="78"/>
      <c r="AC62" s="51"/>
      <c r="AD62" s="52"/>
      <c r="AF62" s="314">
        <f>VLOOKUP(D62,Schools!$B$8:$F$143,5,FALSE)</f>
        <v>3025949</v>
      </c>
      <c r="AG62" s="453">
        <f t="shared" si="6"/>
        <v>0</v>
      </c>
      <c r="AH62" s="453">
        <f t="shared" si="7"/>
        <v>0</v>
      </c>
      <c r="AI62" s="453">
        <f t="shared" si="8"/>
        <v>0</v>
      </c>
      <c r="AJ62" s="453">
        <f t="shared" si="9"/>
        <v>0</v>
      </c>
    </row>
    <row r="63" spans="1:36" x14ac:dyDescent="0.25">
      <c r="A63" t="str">
        <f t="shared" si="10"/>
        <v>TPG</v>
      </c>
      <c r="B63" s="75">
        <v>44027</v>
      </c>
      <c r="C63" s="74">
        <v>3023513</v>
      </c>
      <c r="D63" t="str">
        <f>VLOOKUP(C63,Schools!A:B,2,0)</f>
        <v>Menorah Primary School</v>
      </c>
      <c r="E63" t="str">
        <f>VLOOKUP(C63,Schools!$A:$Z,3,0)</f>
        <v>M</v>
      </c>
      <c r="F63" s="76"/>
      <c r="G63" s="74" t="s">
        <v>3620</v>
      </c>
      <c r="H63" s="302" t="s">
        <v>4563</v>
      </c>
      <c r="I63" t="str">
        <f t="shared" si="3"/>
        <v>11294/543965</v>
      </c>
      <c r="J63">
        <f>VLOOKUP(C63,Schools!$A:$Z,9,0)</f>
        <v>400007</v>
      </c>
      <c r="K63" s="74" t="s">
        <v>66</v>
      </c>
      <c r="L63" s="74" t="s">
        <v>22</v>
      </c>
      <c r="M63" s="74" t="s">
        <v>22</v>
      </c>
      <c r="N63" s="77" t="str">
        <f>VLOOKUP(C63,Schools!A:D,4,0)</f>
        <v>Primary</v>
      </c>
      <c r="O63" s="77">
        <f t="shared" si="4"/>
        <v>11294</v>
      </c>
      <c r="P63" s="77">
        <f t="shared" si="5"/>
        <v>543965</v>
      </c>
      <c r="Q63" s="78"/>
      <c r="R63" s="78"/>
      <c r="S63" s="78"/>
      <c r="T63" s="78"/>
      <c r="U63" s="78"/>
      <c r="V63" s="286"/>
      <c r="W63" s="78"/>
      <c r="X63" s="78"/>
      <c r="Y63" s="78"/>
      <c r="Z63" s="78"/>
      <c r="AA63" s="78"/>
      <c r="AB63" s="78"/>
      <c r="AC63" s="51"/>
      <c r="AD63" s="52"/>
      <c r="AF63" s="314">
        <f>VLOOKUP(D63,Schools!$B$8:$F$143,5,FALSE)</f>
        <v>3023513</v>
      </c>
      <c r="AG63" s="453">
        <f t="shared" si="6"/>
        <v>0</v>
      </c>
      <c r="AH63" s="453">
        <f t="shared" si="7"/>
        <v>0</v>
      </c>
      <c r="AI63" s="453">
        <f t="shared" si="8"/>
        <v>0</v>
      </c>
      <c r="AJ63" s="453">
        <f t="shared" si="9"/>
        <v>0</v>
      </c>
    </row>
    <row r="64" spans="1:36" x14ac:dyDescent="0.25">
      <c r="A64" t="str">
        <f t="shared" si="10"/>
        <v>TPG</v>
      </c>
      <c r="B64" s="75">
        <v>44027</v>
      </c>
      <c r="C64" s="74">
        <v>3023305</v>
      </c>
      <c r="D64" t="str">
        <f>VLOOKUP(C64,Schools!A:B,2,0)</f>
        <v>Monken Hadley C E Primary School</v>
      </c>
      <c r="E64" t="str">
        <f>VLOOKUP(C64,Schools!$A:$Z,3,0)</f>
        <v>M</v>
      </c>
      <c r="F64" s="76"/>
      <c r="G64" s="74" t="s">
        <v>3620</v>
      </c>
      <c r="H64" s="302" t="s">
        <v>4563</v>
      </c>
      <c r="I64" t="str">
        <f t="shared" si="3"/>
        <v>11294/543965</v>
      </c>
      <c r="J64">
        <f>VLOOKUP(C64,Schools!$A:$Z,9,0)</f>
        <v>400086</v>
      </c>
      <c r="K64" s="74" t="s">
        <v>66</v>
      </c>
      <c r="L64" s="74" t="s">
        <v>22</v>
      </c>
      <c r="M64" s="74" t="s">
        <v>22</v>
      </c>
      <c r="N64" s="77" t="str">
        <f>VLOOKUP(C64,Schools!A:D,4,0)</f>
        <v>Primary</v>
      </c>
      <c r="O64" s="77">
        <f t="shared" si="4"/>
        <v>11294</v>
      </c>
      <c r="P64" s="77">
        <f t="shared" si="5"/>
        <v>543965</v>
      </c>
      <c r="Q64" s="78"/>
      <c r="R64" s="78"/>
      <c r="S64" s="78"/>
      <c r="T64" s="78"/>
      <c r="U64" s="78"/>
      <c r="V64" s="286"/>
      <c r="W64" s="78"/>
      <c r="X64" s="78"/>
      <c r="Y64" s="78"/>
      <c r="Z64" s="78"/>
      <c r="AA64" s="78"/>
      <c r="AB64" s="78"/>
      <c r="AC64" s="51"/>
      <c r="AD64" s="52"/>
      <c r="AF64" s="314">
        <f>VLOOKUP(D64,Schools!$B$8:$F$143,5,FALSE)</f>
        <v>3023305</v>
      </c>
      <c r="AG64" s="453">
        <f t="shared" si="6"/>
        <v>0</v>
      </c>
      <c r="AH64" s="453">
        <f t="shared" si="7"/>
        <v>0</v>
      </c>
      <c r="AI64" s="453">
        <f t="shared" si="8"/>
        <v>0</v>
      </c>
      <c r="AJ64" s="453">
        <f t="shared" si="9"/>
        <v>0</v>
      </c>
    </row>
    <row r="65" spans="1:36" x14ac:dyDescent="0.25">
      <c r="A65" t="str">
        <f t="shared" si="10"/>
        <v>TPG</v>
      </c>
      <c r="B65" s="75">
        <v>44027</v>
      </c>
      <c r="C65" s="74">
        <v>3022042</v>
      </c>
      <c r="D65" t="str">
        <f>VLOOKUP(C65,Schools!A:B,2,0)</f>
        <v>Monkfrith School</v>
      </c>
      <c r="E65" t="str">
        <f>VLOOKUP(C65,Schools!$A:$Z,3,0)</f>
        <v>M</v>
      </c>
      <c r="F65" s="76"/>
      <c r="G65" s="74" t="s">
        <v>3620</v>
      </c>
      <c r="H65" s="302" t="s">
        <v>4563</v>
      </c>
      <c r="I65" t="str">
        <f t="shared" si="3"/>
        <v>11294/543965</v>
      </c>
      <c r="J65">
        <f>VLOOKUP(C65,Schools!$A:$Z,9,0)</f>
        <v>400048</v>
      </c>
      <c r="K65" s="74" t="s">
        <v>66</v>
      </c>
      <c r="L65" s="74" t="s">
        <v>22</v>
      </c>
      <c r="M65" s="74" t="s">
        <v>22</v>
      </c>
      <c r="N65" s="77" t="str">
        <f>VLOOKUP(C65,Schools!A:D,4,0)</f>
        <v>Primary</v>
      </c>
      <c r="O65" s="77">
        <f t="shared" si="4"/>
        <v>11294</v>
      </c>
      <c r="P65" s="77">
        <f t="shared" si="5"/>
        <v>543965</v>
      </c>
      <c r="Q65" s="78"/>
      <c r="R65" s="78"/>
      <c r="S65" s="78"/>
      <c r="T65" s="78"/>
      <c r="U65" s="78"/>
      <c r="V65" s="286"/>
      <c r="W65" s="78"/>
      <c r="X65" s="78"/>
      <c r="Y65" s="78"/>
      <c r="Z65" s="78"/>
      <c r="AA65" s="78"/>
      <c r="AB65" s="78"/>
      <c r="AC65" s="51"/>
      <c r="AD65" s="52"/>
      <c r="AF65" s="314">
        <f>VLOOKUP(D65,Schools!$B$8:$F$143,5,FALSE)</f>
        <v>3022042</v>
      </c>
      <c r="AG65" s="453">
        <f t="shared" si="6"/>
        <v>0</v>
      </c>
      <c r="AH65" s="453">
        <f t="shared" si="7"/>
        <v>0</v>
      </c>
      <c r="AI65" s="453">
        <f t="shared" si="8"/>
        <v>0</v>
      </c>
      <c r="AJ65" s="453">
        <f t="shared" si="9"/>
        <v>0</v>
      </c>
    </row>
    <row r="66" spans="1:36" x14ac:dyDescent="0.25">
      <c r="A66" t="str">
        <f t="shared" si="10"/>
        <v>TPG</v>
      </c>
      <c r="B66" s="75">
        <v>44027</v>
      </c>
      <c r="C66" s="74">
        <v>3022044</v>
      </c>
      <c r="D66" t="str">
        <f>VLOOKUP(C66,Schools!A:B,2,0)</f>
        <v>Moss Hall Infant School</v>
      </c>
      <c r="E66" t="str">
        <f>VLOOKUP(C66,Schools!$A:$Z,3,0)</f>
        <v>M</v>
      </c>
      <c r="F66" s="76"/>
      <c r="G66" s="74" t="s">
        <v>3620</v>
      </c>
      <c r="H66" s="302" t="s">
        <v>4563</v>
      </c>
      <c r="I66" t="str">
        <f t="shared" si="3"/>
        <v>11294/543965</v>
      </c>
      <c r="J66">
        <f>VLOOKUP(C66,Schools!$A:$Z,9,0)</f>
        <v>400087</v>
      </c>
      <c r="K66" s="74" t="s">
        <v>66</v>
      </c>
      <c r="L66" s="74" t="s">
        <v>22</v>
      </c>
      <c r="M66" s="74" t="s">
        <v>22</v>
      </c>
      <c r="N66" s="77" t="str">
        <f>VLOOKUP(C66,Schools!A:D,4,0)</f>
        <v>Primary</v>
      </c>
      <c r="O66" s="77">
        <f t="shared" si="4"/>
        <v>11294</v>
      </c>
      <c r="P66" s="77">
        <f t="shared" si="5"/>
        <v>543965</v>
      </c>
      <c r="Q66" s="78"/>
      <c r="R66" s="78"/>
      <c r="S66" s="78"/>
      <c r="T66" s="78"/>
      <c r="U66" s="78"/>
      <c r="V66" s="286"/>
      <c r="W66" s="78"/>
      <c r="X66" s="78"/>
      <c r="Y66" s="78"/>
      <c r="Z66" s="78"/>
      <c r="AA66" s="78"/>
      <c r="AB66" s="78"/>
      <c r="AC66" s="51"/>
      <c r="AD66" s="52"/>
      <c r="AF66" s="314">
        <f>VLOOKUP(D66,Schools!$B$8:$F$143,5,FALSE)</f>
        <v>3022044</v>
      </c>
      <c r="AG66" s="453">
        <f t="shared" si="6"/>
        <v>0</v>
      </c>
      <c r="AH66" s="453">
        <f t="shared" si="7"/>
        <v>0</v>
      </c>
      <c r="AI66" s="453">
        <f t="shared" si="8"/>
        <v>0</v>
      </c>
      <c r="AJ66" s="453">
        <f t="shared" si="9"/>
        <v>0</v>
      </c>
    </row>
    <row r="67" spans="1:36" x14ac:dyDescent="0.25">
      <c r="A67" t="str">
        <f t="shared" si="10"/>
        <v>TPG</v>
      </c>
      <c r="B67" s="75">
        <v>44027</v>
      </c>
      <c r="C67" s="74">
        <v>3022043</v>
      </c>
      <c r="D67" t="str">
        <f>VLOOKUP(C67,Schools!A:B,2,0)</f>
        <v>Moss Hall Junior School</v>
      </c>
      <c r="E67" t="str">
        <f>VLOOKUP(C67,Schools!$A:$Z,3,0)</f>
        <v>M</v>
      </c>
      <c r="F67" s="76"/>
      <c r="G67" s="74" t="s">
        <v>3620</v>
      </c>
      <c r="H67" s="302" t="s">
        <v>4563</v>
      </c>
      <c r="I67" t="str">
        <f t="shared" si="3"/>
        <v>11294/543965</v>
      </c>
      <c r="J67">
        <f>VLOOKUP(C67,Schools!$A:$Z,9,0)</f>
        <v>400088</v>
      </c>
      <c r="K67" s="74" t="s">
        <v>66</v>
      </c>
      <c r="L67" s="74" t="s">
        <v>22</v>
      </c>
      <c r="M67" s="74" t="s">
        <v>22</v>
      </c>
      <c r="N67" s="77" t="str">
        <f>VLOOKUP(C67,Schools!A:D,4,0)</f>
        <v>Primary</v>
      </c>
      <c r="O67" s="77">
        <f t="shared" si="4"/>
        <v>11294</v>
      </c>
      <c r="P67" s="77">
        <f t="shared" si="5"/>
        <v>543965</v>
      </c>
      <c r="Q67" s="78"/>
      <c r="R67" s="78"/>
      <c r="S67" s="78"/>
      <c r="T67" s="78"/>
      <c r="U67" s="78"/>
      <c r="V67" s="286"/>
      <c r="W67" s="78"/>
      <c r="X67" s="78"/>
      <c r="Y67" s="78"/>
      <c r="Z67" s="78"/>
      <c r="AA67" s="78"/>
      <c r="AB67" s="78"/>
      <c r="AC67" s="51"/>
      <c r="AD67" s="52"/>
      <c r="AF67" s="314">
        <f>VLOOKUP(D67,Schools!$B$8:$F$143,5,FALSE)</f>
        <v>3022043</v>
      </c>
      <c r="AG67" s="453">
        <f t="shared" si="6"/>
        <v>0</v>
      </c>
      <c r="AH67" s="453">
        <f t="shared" si="7"/>
        <v>0</v>
      </c>
      <c r="AI67" s="453">
        <f t="shared" si="8"/>
        <v>0</v>
      </c>
      <c r="AJ67" s="453">
        <f t="shared" si="9"/>
        <v>0</v>
      </c>
    </row>
    <row r="68" spans="1:36" x14ac:dyDescent="0.25">
      <c r="A68" t="str">
        <f t="shared" si="10"/>
        <v>TPG</v>
      </c>
      <c r="B68" s="75">
        <v>44027</v>
      </c>
      <c r="C68" s="74">
        <v>3022053</v>
      </c>
      <c r="D68" t="str">
        <f>VLOOKUP(C68,Schools!A:B,2,0)</f>
        <v>Noam Primary School</v>
      </c>
      <c r="E68" t="str">
        <f>VLOOKUP(C68,Schools!$A:$Z,3,0)</f>
        <v>M</v>
      </c>
      <c r="F68" s="76"/>
      <c r="G68" s="74" t="s">
        <v>3620</v>
      </c>
      <c r="H68" s="302" t="s">
        <v>4563</v>
      </c>
      <c r="I68" t="str">
        <f t="shared" si="3"/>
        <v>11294/543965</v>
      </c>
      <c r="J68">
        <f>VLOOKUP(C68,Schools!$A:$Z,9,0)</f>
        <v>158733</v>
      </c>
      <c r="K68" s="74" t="s">
        <v>66</v>
      </c>
      <c r="L68" s="74" t="s">
        <v>22</v>
      </c>
      <c r="M68" s="74" t="s">
        <v>22</v>
      </c>
      <c r="N68" s="77" t="str">
        <f>VLOOKUP(C68,Schools!A:D,4,0)</f>
        <v>Primary</v>
      </c>
      <c r="O68" s="77">
        <f t="shared" si="4"/>
        <v>11294</v>
      </c>
      <c r="P68" s="77">
        <f t="shared" si="5"/>
        <v>543965</v>
      </c>
      <c r="Q68" s="78"/>
      <c r="R68" s="78"/>
      <c r="S68" s="78"/>
      <c r="T68" s="78"/>
      <c r="U68" s="78"/>
      <c r="V68" s="286"/>
      <c r="W68" s="78"/>
      <c r="X68" s="78"/>
      <c r="Y68" s="78"/>
      <c r="Z68" s="78"/>
      <c r="AA68" s="78"/>
      <c r="AB68" s="78"/>
      <c r="AC68" s="51"/>
      <c r="AD68" s="52"/>
      <c r="AF68" s="314">
        <f>VLOOKUP(D68,Schools!$B$8:$F$143,5,FALSE)</f>
        <v>3022053</v>
      </c>
      <c r="AG68" s="453">
        <f t="shared" si="6"/>
        <v>0</v>
      </c>
      <c r="AH68" s="453">
        <f t="shared" si="7"/>
        <v>0</v>
      </c>
      <c r="AI68" s="453">
        <f t="shared" si="8"/>
        <v>0</v>
      </c>
      <c r="AJ68" s="453">
        <f t="shared" si="9"/>
        <v>0</v>
      </c>
    </row>
    <row r="69" spans="1:36" x14ac:dyDescent="0.25">
      <c r="A69" t="str">
        <f t="shared" si="10"/>
        <v>TPG</v>
      </c>
      <c r="B69" s="75">
        <v>44027</v>
      </c>
      <c r="C69" s="74">
        <v>3022045</v>
      </c>
      <c r="D69" t="str">
        <f>VLOOKUP(C69,Schools!A:B,2,0)</f>
        <v>Northside School</v>
      </c>
      <c r="E69" t="str">
        <f>VLOOKUP(C69,Schools!$A:$Z,3,0)</f>
        <v>M</v>
      </c>
      <c r="F69" s="76"/>
      <c r="G69" s="74" t="s">
        <v>3620</v>
      </c>
      <c r="H69" s="302" t="s">
        <v>4563</v>
      </c>
      <c r="I69" t="str">
        <f t="shared" si="3"/>
        <v>11294/543965</v>
      </c>
      <c r="J69">
        <f>VLOOKUP(C69,Schools!$A:$Z,9,0)</f>
        <v>400089</v>
      </c>
      <c r="K69" s="74" t="s">
        <v>66</v>
      </c>
      <c r="L69" s="74" t="s">
        <v>22</v>
      </c>
      <c r="M69" s="74" t="s">
        <v>22</v>
      </c>
      <c r="N69" s="77" t="str">
        <f>VLOOKUP(C69,Schools!A:D,4,0)</f>
        <v>Primary</v>
      </c>
      <c r="O69" s="77">
        <f t="shared" si="4"/>
        <v>11294</v>
      </c>
      <c r="P69" s="77">
        <f t="shared" si="5"/>
        <v>543965</v>
      </c>
      <c r="Q69" s="78"/>
      <c r="R69" s="78"/>
      <c r="S69" s="78"/>
      <c r="T69" s="78"/>
      <c r="U69" s="78"/>
      <c r="V69" s="286"/>
      <c r="W69" s="78"/>
      <c r="X69" s="78"/>
      <c r="Y69" s="78"/>
      <c r="Z69" s="78"/>
      <c r="AA69" s="78"/>
      <c r="AB69" s="78"/>
      <c r="AC69" s="51"/>
      <c r="AD69" s="52"/>
      <c r="AF69" s="314">
        <f>VLOOKUP(D69,Schools!$B$8:$F$143,5,FALSE)</f>
        <v>3022045</v>
      </c>
      <c r="AG69" s="453">
        <f t="shared" si="6"/>
        <v>0</v>
      </c>
      <c r="AH69" s="453">
        <f t="shared" si="7"/>
        <v>0</v>
      </c>
      <c r="AI69" s="453">
        <f t="shared" si="8"/>
        <v>0</v>
      </c>
      <c r="AJ69" s="453">
        <f t="shared" si="9"/>
        <v>0</v>
      </c>
    </row>
    <row r="70" spans="1:36" x14ac:dyDescent="0.25">
      <c r="A70" t="str">
        <f t="shared" si="10"/>
        <v>TPG</v>
      </c>
      <c r="B70" s="75">
        <v>44027</v>
      </c>
      <c r="C70" s="74">
        <v>3022077</v>
      </c>
      <c r="D70" t="str">
        <f>VLOOKUP(C70,Schools!A:B,2,0)</f>
        <v>Orion Primary School</v>
      </c>
      <c r="E70" t="str">
        <f>VLOOKUP(C70,Schools!$A:$Z,3,0)</f>
        <v>M</v>
      </c>
      <c r="F70" s="76"/>
      <c r="G70" s="74" t="s">
        <v>3620</v>
      </c>
      <c r="H70" s="302" t="s">
        <v>4563</v>
      </c>
      <c r="I70" t="str">
        <f t="shared" si="3"/>
        <v>11294/543965</v>
      </c>
      <c r="J70">
        <f>VLOOKUP(C70,Schools!$A:$Z,9,0)</f>
        <v>400113</v>
      </c>
      <c r="K70" s="74" t="s">
        <v>66</v>
      </c>
      <c r="L70" s="74" t="s">
        <v>22</v>
      </c>
      <c r="M70" s="74" t="s">
        <v>22</v>
      </c>
      <c r="N70" s="77" t="str">
        <f>VLOOKUP(C70,Schools!A:D,4,0)</f>
        <v>Primary</v>
      </c>
      <c r="O70" s="77">
        <f t="shared" si="4"/>
        <v>11294</v>
      </c>
      <c r="P70" s="77">
        <f t="shared" si="5"/>
        <v>543965</v>
      </c>
      <c r="Q70" s="78"/>
      <c r="R70" s="78"/>
      <c r="S70" s="78"/>
      <c r="T70" s="78"/>
      <c r="U70" s="78"/>
      <c r="V70" s="286"/>
      <c r="W70" s="78"/>
      <c r="X70" s="78"/>
      <c r="Y70" s="78"/>
      <c r="Z70" s="78"/>
      <c r="AA70" s="78"/>
      <c r="AB70" s="78"/>
      <c r="AC70" s="51"/>
      <c r="AD70" s="52"/>
      <c r="AF70" s="314">
        <f>VLOOKUP(D70,Schools!$B$8:$F$143,5,FALSE)</f>
        <v>3022077</v>
      </c>
      <c r="AG70" s="453">
        <f t="shared" si="6"/>
        <v>0</v>
      </c>
      <c r="AH70" s="453">
        <f t="shared" si="7"/>
        <v>0</v>
      </c>
      <c r="AI70" s="453">
        <f t="shared" si="8"/>
        <v>0</v>
      </c>
      <c r="AJ70" s="453">
        <f t="shared" si="9"/>
        <v>0</v>
      </c>
    </row>
    <row r="71" spans="1:36" x14ac:dyDescent="0.25">
      <c r="A71" t="str">
        <f t="shared" si="10"/>
        <v>TPG</v>
      </c>
      <c r="B71" s="75">
        <v>44027</v>
      </c>
      <c r="C71" s="74">
        <v>3025201</v>
      </c>
      <c r="D71" t="str">
        <f>VLOOKUP(C71,Schools!A:B,2,0)</f>
        <v>Osidge Primary School</v>
      </c>
      <c r="E71" t="str">
        <f>VLOOKUP(C71,Schools!$A:$Z,3,0)</f>
        <v>M</v>
      </c>
      <c r="F71" s="76"/>
      <c r="G71" s="74" t="s">
        <v>3620</v>
      </c>
      <c r="H71" s="302" t="s">
        <v>4563</v>
      </c>
      <c r="I71" t="str">
        <f t="shared" si="3"/>
        <v>11294/543965</v>
      </c>
      <c r="J71">
        <f>VLOOKUP(C71,Schools!$A:$Z,9,0)</f>
        <v>400021</v>
      </c>
      <c r="K71" s="74" t="s">
        <v>66</v>
      </c>
      <c r="L71" s="74" t="s">
        <v>22</v>
      </c>
      <c r="M71" s="74" t="s">
        <v>22</v>
      </c>
      <c r="N71" s="77" t="str">
        <f>VLOOKUP(C71,Schools!A:D,4,0)</f>
        <v>Primary</v>
      </c>
      <c r="O71" s="77">
        <f t="shared" si="4"/>
        <v>11294</v>
      </c>
      <c r="P71" s="77">
        <f t="shared" si="5"/>
        <v>543965</v>
      </c>
      <c r="Q71" s="78"/>
      <c r="R71" s="78"/>
      <c r="S71" s="78"/>
      <c r="T71" s="78"/>
      <c r="U71" s="78"/>
      <c r="V71" s="286"/>
      <c r="W71" s="78"/>
      <c r="X71" s="78"/>
      <c r="Y71" s="78"/>
      <c r="Z71" s="78"/>
      <c r="AA71" s="78"/>
      <c r="AB71" s="78"/>
      <c r="AC71" s="51"/>
      <c r="AD71" s="52"/>
      <c r="AF71" s="314">
        <f>VLOOKUP(D71,Schools!$B$8:$F$143,5,FALSE)</f>
        <v>3025201</v>
      </c>
      <c r="AG71" s="453">
        <f t="shared" si="6"/>
        <v>0</v>
      </c>
      <c r="AH71" s="453">
        <f t="shared" si="7"/>
        <v>0</v>
      </c>
      <c r="AI71" s="453">
        <f t="shared" si="8"/>
        <v>0</v>
      </c>
      <c r="AJ71" s="453">
        <f t="shared" si="9"/>
        <v>0</v>
      </c>
    </row>
    <row r="72" spans="1:36" x14ac:dyDescent="0.25">
      <c r="A72" t="str">
        <f t="shared" si="10"/>
        <v>TPG</v>
      </c>
      <c r="B72" s="75">
        <v>44027</v>
      </c>
      <c r="C72" s="74">
        <v>3023501</v>
      </c>
      <c r="D72" t="str">
        <f>VLOOKUP(C72,Schools!A:B,2,0)</f>
        <v>Our Lady of Lourdes School</v>
      </c>
      <c r="E72" t="str">
        <f>VLOOKUP(C72,Schools!$A:$Z,3,0)</f>
        <v>M</v>
      </c>
      <c r="F72" s="76"/>
      <c r="G72" s="74" t="s">
        <v>3620</v>
      </c>
      <c r="H72" s="302" t="s">
        <v>4563</v>
      </c>
      <c r="I72" t="str">
        <f t="shared" si="3"/>
        <v>11294/543965</v>
      </c>
      <c r="J72">
        <f>VLOOKUP(C72,Schools!$A:$Z,9,0)</f>
        <v>400003</v>
      </c>
      <c r="K72" s="74" t="s">
        <v>66</v>
      </c>
      <c r="L72" s="74" t="s">
        <v>22</v>
      </c>
      <c r="M72" s="74" t="s">
        <v>22</v>
      </c>
      <c r="N72" s="77" t="str">
        <f>VLOOKUP(C72,Schools!A:D,4,0)</f>
        <v>Primary</v>
      </c>
      <c r="O72" s="77">
        <f t="shared" si="4"/>
        <v>11294</v>
      </c>
      <c r="P72" s="77">
        <f t="shared" si="5"/>
        <v>543965</v>
      </c>
      <c r="Q72" s="78"/>
      <c r="R72" s="78"/>
      <c r="S72" s="78"/>
      <c r="T72" s="78"/>
      <c r="U72" s="78"/>
      <c r="V72" s="286"/>
      <c r="W72" s="78"/>
      <c r="X72" s="78"/>
      <c r="Y72" s="78"/>
      <c r="Z72" s="78"/>
      <c r="AA72" s="78"/>
      <c r="AB72" s="78"/>
      <c r="AC72" s="51"/>
      <c r="AD72" s="52"/>
      <c r="AF72" s="314">
        <f>VLOOKUP(D72,Schools!$B$8:$F$143,5,FALSE)</f>
        <v>3023501</v>
      </c>
      <c r="AG72" s="453">
        <f t="shared" si="6"/>
        <v>0</v>
      </c>
      <c r="AH72" s="453">
        <f t="shared" si="7"/>
        <v>0</v>
      </c>
      <c r="AI72" s="453">
        <f t="shared" si="8"/>
        <v>0</v>
      </c>
      <c r="AJ72" s="453">
        <f t="shared" si="9"/>
        <v>0</v>
      </c>
    </row>
    <row r="73" spans="1:36" x14ac:dyDescent="0.25">
      <c r="A73" t="str">
        <f t="shared" si="10"/>
        <v>TPG</v>
      </c>
      <c r="B73" s="75">
        <v>44027</v>
      </c>
      <c r="C73" s="74">
        <v>3022078</v>
      </c>
      <c r="D73" t="str">
        <f>VLOOKUP(C73,Schools!A:B,2,0)</f>
        <v>Pardes House School</v>
      </c>
      <c r="E73" t="str">
        <f>VLOOKUP(C73,Schools!$A:$Z,3,0)</f>
        <v>M</v>
      </c>
      <c r="F73" s="76"/>
      <c r="G73" s="74" t="s">
        <v>3620</v>
      </c>
      <c r="H73" s="302" t="s">
        <v>4563</v>
      </c>
      <c r="I73" t="str">
        <f t="shared" si="3"/>
        <v>11294/543965</v>
      </c>
      <c r="J73">
        <f>VLOOKUP(C73,Schools!$A:$Z,9,0)</f>
        <v>400014</v>
      </c>
      <c r="K73" s="74" t="s">
        <v>66</v>
      </c>
      <c r="L73" s="74" t="s">
        <v>22</v>
      </c>
      <c r="M73" s="74" t="s">
        <v>22</v>
      </c>
      <c r="N73" s="77" t="str">
        <f>VLOOKUP(C73,Schools!A:D,4,0)</f>
        <v>Primary</v>
      </c>
      <c r="O73" s="77">
        <f t="shared" si="4"/>
        <v>11294</v>
      </c>
      <c r="P73" s="77">
        <f t="shared" si="5"/>
        <v>543965</v>
      </c>
      <c r="Q73" s="78"/>
      <c r="R73" s="78"/>
      <c r="S73" s="78"/>
      <c r="T73" s="78"/>
      <c r="U73" s="78"/>
      <c r="V73" s="286"/>
      <c r="W73" s="78"/>
      <c r="X73" s="78"/>
      <c r="Y73" s="78"/>
      <c r="Z73" s="78"/>
      <c r="AA73" s="78"/>
      <c r="AB73" s="78"/>
      <c r="AC73" s="51"/>
      <c r="AD73" s="52"/>
      <c r="AF73" s="314">
        <f>VLOOKUP(D73,Schools!$B$8:$F$143,5,FALSE)</f>
        <v>3022078</v>
      </c>
      <c r="AG73" s="453">
        <f t="shared" si="6"/>
        <v>0</v>
      </c>
      <c r="AH73" s="453">
        <f t="shared" si="7"/>
        <v>0</v>
      </c>
      <c r="AI73" s="453">
        <f t="shared" si="8"/>
        <v>0</v>
      </c>
      <c r="AJ73" s="453">
        <f t="shared" si="9"/>
        <v>0</v>
      </c>
    </row>
    <row r="74" spans="1:36" x14ac:dyDescent="0.25">
      <c r="A74" t="str">
        <f t="shared" si="10"/>
        <v>TPG</v>
      </c>
      <c r="B74" s="75">
        <v>44027</v>
      </c>
      <c r="C74" s="74">
        <v>3022071</v>
      </c>
      <c r="D74" t="str">
        <f>VLOOKUP(C74,Schools!A:B,2,0)</f>
        <v>Queenswell Infant and Nursery School</v>
      </c>
      <c r="E74" t="str">
        <f>VLOOKUP(C74,Schools!$A:$Z,3,0)</f>
        <v>M</v>
      </c>
      <c r="F74" s="76"/>
      <c r="G74" s="74" t="s">
        <v>3620</v>
      </c>
      <c r="H74" s="302" t="s">
        <v>4563</v>
      </c>
      <c r="I74" t="str">
        <f t="shared" ref="I74:I113" si="11">O74&amp;"/"&amp;P74</f>
        <v>11294/543965</v>
      </c>
      <c r="J74">
        <f>VLOOKUP(C74,Schools!$A:$Z,9,0)</f>
        <v>400010</v>
      </c>
      <c r="K74" s="74" t="s">
        <v>66</v>
      </c>
      <c r="L74" s="74" t="s">
        <v>22</v>
      </c>
      <c r="M74" s="74" t="s">
        <v>22</v>
      </c>
      <c r="N74" s="77" t="str">
        <f>VLOOKUP(C74,Schools!A:D,4,0)</f>
        <v>Primary</v>
      </c>
      <c r="O74" s="77">
        <f t="shared" ref="O74:O113" si="12">IF(OR(N74="Special", N74="PRU"),11294,IF(E74="M", 11294,"None"))</f>
        <v>11294</v>
      </c>
      <c r="P74" s="77">
        <f t="shared" ref="P74:P115" si="13">IF(E74="M",543965,516500)</f>
        <v>543965</v>
      </c>
      <c r="Q74" s="78"/>
      <c r="R74" s="78"/>
      <c r="S74" s="78"/>
      <c r="T74" s="78"/>
      <c r="U74" s="78"/>
      <c r="V74" s="286"/>
      <c r="W74" s="78"/>
      <c r="X74" s="78"/>
      <c r="Y74" s="78"/>
      <c r="Z74" s="78"/>
      <c r="AA74" s="78"/>
      <c r="AB74" s="78"/>
      <c r="AC74" s="51"/>
      <c r="AD74" s="52"/>
      <c r="AF74" s="314">
        <f>VLOOKUP(D74,Schools!$B$8:$F$143,5,FALSE)</f>
        <v>3022071</v>
      </c>
      <c r="AG74" s="453">
        <f t="shared" si="6"/>
        <v>0</v>
      </c>
      <c r="AH74" s="453">
        <f t="shared" si="7"/>
        <v>0</v>
      </c>
      <c r="AI74" s="453">
        <f t="shared" si="8"/>
        <v>0</v>
      </c>
      <c r="AJ74" s="453">
        <f t="shared" si="9"/>
        <v>0</v>
      </c>
    </row>
    <row r="75" spans="1:36" x14ac:dyDescent="0.25">
      <c r="A75" t="str">
        <f t="shared" si="10"/>
        <v>TPG</v>
      </c>
      <c r="B75" s="75">
        <v>44027</v>
      </c>
      <c r="C75" s="74">
        <v>3022072</v>
      </c>
      <c r="D75" t="str">
        <f>VLOOKUP(C75,Schools!A:B,2,0)</f>
        <v>Queenswell Junior School</v>
      </c>
      <c r="E75" t="str">
        <f>VLOOKUP(C75,Schools!$A:$Z,3,0)</f>
        <v>M</v>
      </c>
      <c r="F75" s="76"/>
      <c r="G75" s="74" t="s">
        <v>3620</v>
      </c>
      <c r="H75" s="302" t="s">
        <v>4563</v>
      </c>
      <c r="I75" t="str">
        <f t="shared" si="11"/>
        <v>11294/543965</v>
      </c>
      <c r="J75">
        <f>VLOOKUP(C75,Schools!$A:$Z,9,0)</f>
        <v>400012</v>
      </c>
      <c r="K75" s="74" t="s">
        <v>66</v>
      </c>
      <c r="L75" s="74" t="s">
        <v>22</v>
      </c>
      <c r="M75" s="74" t="s">
        <v>22</v>
      </c>
      <c r="N75" s="77" t="str">
        <f>VLOOKUP(C75,Schools!A:D,4,0)</f>
        <v>Primary</v>
      </c>
      <c r="O75" s="77">
        <f t="shared" si="12"/>
        <v>11294</v>
      </c>
      <c r="P75" s="77">
        <f t="shared" si="13"/>
        <v>543965</v>
      </c>
      <c r="Q75" s="78"/>
      <c r="R75" s="78"/>
      <c r="S75" s="78"/>
      <c r="T75" s="78"/>
      <c r="U75" s="78"/>
      <c r="V75" s="286"/>
      <c r="W75" s="78"/>
      <c r="X75" s="78"/>
      <c r="Y75" s="78"/>
      <c r="Z75" s="78"/>
      <c r="AA75" s="78"/>
      <c r="AB75" s="78"/>
      <c r="AC75" s="51"/>
      <c r="AD75" s="52"/>
      <c r="AF75" s="314">
        <f>VLOOKUP(D75,Schools!$B$8:$F$143,5,FALSE)</f>
        <v>3022072</v>
      </c>
      <c r="AG75" s="453">
        <f t="shared" si="6"/>
        <v>0</v>
      </c>
      <c r="AH75" s="453">
        <f t="shared" si="7"/>
        <v>0</v>
      </c>
      <c r="AI75" s="453">
        <f t="shared" si="8"/>
        <v>0</v>
      </c>
      <c r="AJ75" s="453">
        <f t="shared" si="9"/>
        <v>0</v>
      </c>
    </row>
    <row r="76" spans="1:36" x14ac:dyDescent="0.25">
      <c r="A76" t="str">
        <f t="shared" ref="A76:A117" si="14">$B$3</f>
        <v>TPG</v>
      </c>
      <c r="B76" s="75">
        <v>44027</v>
      </c>
      <c r="C76" s="74">
        <v>3023512</v>
      </c>
      <c r="D76" t="str">
        <f>VLOOKUP(C76,Schools!A:B,2,0)</f>
        <v>Rosh Pinah</v>
      </c>
      <c r="E76" t="str">
        <f>VLOOKUP(C76,Schools!$A:$Z,3,0)</f>
        <v>M</v>
      </c>
      <c r="F76" s="76"/>
      <c r="G76" s="74" t="s">
        <v>3620</v>
      </c>
      <c r="H76" s="302" t="s">
        <v>4563</v>
      </c>
      <c r="I76" t="str">
        <f t="shared" si="11"/>
        <v>11294/543965</v>
      </c>
      <c r="J76">
        <f>VLOOKUP(C76,Schools!$A:$Z,9,0)</f>
        <v>400093</v>
      </c>
      <c r="K76" s="74" t="s">
        <v>66</v>
      </c>
      <c r="L76" s="74" t="s">
        <v>22</v>
      </c>
      <c r="M76" s="74" t="s">
        <v>22</v>
      </c>
      <c r="N76" s="77" t="str">
        <f>VLOOKUP(C76,Schools!A:D,4,0)</f>
        <v>Primary</v>
      </c>
      <c r="O76" s="77">
        <f t="shared" si="12"/>
        <v>11294</v>
      </c>
      <c r="P76" s="77">
        <f t="shared" si="13"/>
        <v>543965</v>
      </c>
      <c r="Q76" s="78"/>
      <c r="R76" s="78"/>
      <c r="S76" s="78"/>
      <c r="T76" s="78"/>
      <c r="U76" s="78"/>
      <c r="V76" s="286"/>
      <c r="W76" s="78"/>
      <c r="X76" s="78"/>
      <c r="Y76" s="78"/>
      <c r="Z76" s="78"/>
      <c r="AA76" s="78"/>
      <c r="AB76" s="78"/>
      <c r="AC76" s="51"/>
      <c r="AD76" s="52"/>
      <c r="AF76" s="314">
        <f>VLOOKUP(D76,Schools!$B$8:$F$143,5,FALSE)</f>
        <v>3023512</v>
      </c>
      <c r="AG76" s="453">
        <f t="shared" si="6"/>
        <v>0</v>
      </c>
      <c r="AH76" s="453">
        <f t="shared" si="7"/>
        <v>0</v>
      </c>
      <c r="AI76" s="453">
        <f t="shared" si="8"/>
        <v>0</v>
      </c>
      <c r="AJ76" s="453">
        <f t="shared" si="9"/>
        <v>0</v>
      </c>
    </row>
    <row r="77" spans="1:36" x14ac:dyDescent="0.25">
      <c r="A77" t="str">
        <f t="shared" si="14"/>
        <v>TPG</v>
      </c>
      <c r="B77" s="75">
        <v>44027</v>
      </c>
      <c r="C77" s="74">
        <v>3023510</v>
      </c>
      <c r="D77" t="str">
        <f>VLOOKUP(C77,Schools!A:B,2,0)</f>
        <v>Sacred Heart School</v>
      </c>
      <c r="E77" t="str">
        <f>VLOOKUP(C77,Schools!$A:$Z,3,0)</f>
        <v>M</v>
      </c>
      <c r="F77" s="76"/>
      <c r="G77" s="74" t="s">
        <v>3620</v>
      </c>
      <c r="H77" s="302" t="s">
        <v>4563</v>
      </c>
      <c r="I77" t="str">
        <f t="shared" si="11"/>
        <v>11294/543965</v>
      </c>
      <c r="J77">
        <f>VLOOKUP(C77,Schools!$A:$Z,9,0)</f>
        <v>400071</v>
      </c>
      <c r="K77" s="74" t="s">
        <v>66</v>
      </c>
      <c r="L77" s="74" t="s">
        <v>22</v>
      </c>
      <c r="M77" s="74" t="s">
        <v>22</v>
      </c>
      <c r="N77" s="77" t="str">
        <f>VLOOKUP(C77,Schools!A:D,4,0)</f>
        <v>Primary</v>
      </c>
      <c r="O77" s="77">
        <f t="shared" si="12"/>
        <v>11294</v>
      </c>
      <c r="P77" s="77">
        <f t="shared" si="13"/>
        <v>543965</v>
      </c>
      <c r="Q77" s="78"/>
      <c r="R77" s="78"/>
      <c r="S77" s="78"/>
      <c r="T77" s="78"/>
      <c r="U77" s="78"/>
      <c r="V77" s="286"/>
      <c r="W77" s="78"/>
      <c r="X77" s="78"/>
      <c r="Y77" s="78"/>
      <c r="Z77" s="78"/>
      <c r="AA77" s="78"/>
      <c r="AB77" s="78"/>
      <c r="AC77" s="51"/>
      <c r="AD77" s="52"/>
      <c r="AF77" s="314">
        <f>VLOOKUP(D77,Schools!$B$8:$F$143,5,FALSE)</f>
        <v>3023510</v>
      </c>
      <c r="AG77" s="453">
        <f t="shared" si="6"/>
        <v>0</v>
      </c>
      <c r="AH77" s="453">
        <f t="shared" si="7"/>
        <v>0</v>
      </c>
      <c r="AI77" s="453">
        <f t="shared" si="8"/>
        <v>0</v>
      </c>
      <c r="AJ77" s="453">
        <f t="shared" si="9"/>
        <v>0</v>
      </c>
    </row>
    <row r="78" spans="1:36" x14ac:dyDescent="0.25">
      <c r="A78" t="str">
        <f t="shared" si="14"/>
        <v>TPG</v>
      </c>
      <c r="B78" s="75">
        <v>44027</v>
      </c>
      <c r="C78" s="74">
        <v>3023502</v>
      </c>
      <c r="D78" t="str">
        <f>VLOOKUP(C78,Schools!A:B,2,0)</f>
        <v>St Agnes RC Primary School</v>
      </c>
      <c r="E78" t="str">
        <f>VLOOKUP(C78,Schools!$A:$Z,3,0)</f>
        <v>M</v>
      </c>
      <c r="F78" s="76"/>
      <c r="G78" s="74" t="s">
        <v>3620</v>
      </c>
      <c r="H78" s="302" t="s">
        <v>4563</v>
      </c>
      <c r="I78" t="str">
        <f t="shared" si="11"/>
        <v>11294/543965</v>
      </c>
      <c r="J78">
        <f>VLOOKUP(C78,Schools!$A:$Z,9,0)</f>
        <v>400096</v>
      </c>
      <c r="K78" s="74" t="s">
        <v>66</v>
      </c>
      <c r="L78" s="74" t="s">
        <v>22</v>
      </c>
      <c r="M78" s="74" t="s">
        <v>22</v>
      </c>
      <c r="N78" s="77" t="str">
        <f>VLOOKUP(C78,Schools!A:D,4,0)</f>
        <v>Primary</v>
      </c>
      <c r="O78" s="77">
        <f t="shared" si="12"/>
        <v>11294</v>
      </c>
      <c r="P78" s="77">
        <f t="shared" si="13"/>
        <v>543965</v>
      </c>
      <c r="Q78" s="78"/>
      <c r="R78" s="78"/>
      <c r="S78" s="78"/>
      <c r="T78" s="78"/>
      <c r="U78" s="78"/>
      <c r="V78" s="286"/>
      <c r="W78" s="78"/>
      <c r="X78" s="78"/>
      <c r="Y78" s="78"/>
      <c r="Z78" s="78"/>
      <c r="AA78" s="78"/>
      <c r="AB78" s="78"/>
      <c r="AC78" s="51"/>
      <c r="AD78" s="52"/>
      <c r="AF78" s="314">
        <f>VLOOKUP(D78,Schools!$B$8:$F$143,5,FALSE)</f>
        <v>3023502</v>
      </c>
      <c r="AG78" s="453">
        <f t="shared" si="6"/>
        <v>0</v>
      </c>
      <c r="AH78" s="453">
        <f t="shared" si="7"/>
        <v>0</v>
      </c>
      <c r="AI78" s="453">
        <f t="shared" si="8"/>
        <v>0</v>
      </c>
      <c r="AJ78" s="453">
        <f t="shared" si="9"/>
        <v>0</v>
      </c>
    </row>
    <row r="79" spans="1:36" x14ac:dyDescent="0.25">
      <c r="A79" t="str">
        <f t="shared" si="14"/>
        <v>TPG</v>
      </c>
      <c r="B79" s="75">
        <v>44027</v>
      </c>
      <c r="C79" s="74">
        <v>3023315</v>
      </c>
      <c r="D79" t="str">
        <f>VLOOKUP(C79,Schools!A:B,2,0)</f>
        <v>St Andrew's C E</v>
      </c>
      <c r="E79" t="str">
        <f>VLOOKUP(C79,Schools!$A:$Z,3,0)</f>
        <v>M</v>
      </c>
      <c r="F79" s="76"/>
      <c r="G79" s="74" t="s">
        <v>3620</v>
      </c>
      <c r="H79" s="302" t="s">
        <v>4563</v>
      </c>
      <c r="I79" t="str">
        <f t="shared" si="11"/>
        <v>11294/543965</v>
      </c>
      <c r="J79">
        <f>VLOOKUP(C79,Schools!$A:$Z,9,0)</f>
        <v>400062</v>
      </c>
      <c r="K79" s="74" t="s">
        <v>66</v>
      </c>
      <c r="L79" s="74" t="s">
        <v>22</v>
      </c>
      <c r="M79" s="74" t="s">
        <v>22</v>
      </c>
      <c r="N79" s="77" t="str">
        <f>VLOOKUP(C79,Schools!A:D,4,0)</f>
        <v>Primary</v>
      </c>
      <c r="O79" s="77">
        <f t="shared" si="12"/>
        <v>11294</v>
      </c>
      <c r="P79" s="77">
        <f t="shared" si="13"/>
        <v>543965</v>
      </c>
      <c r="Q79" s="78"/>
      <c r="R79" s="78"/>
      <c r="S79" s="78"/>
      <c r="T79" s="78"/>
      <c r="U79" s="78"/>
      <c r="V79" s="286"/>
      <c r="W79" s="78"/>
      <c r="X79" s="78"/>
      <c r="Y79" s="78"/>
      <c r="Z79" s="78"/>
      <c r="AA79" s="78"/>
      <c r="AB79" s="78"/>
      <c r="AC79" s="51"/>
      <c r="AD79" s="52"/>
      <c r="AF79" s="314">
        <f>VLOOKUP(D79,Schools!$B$8:$F$143,5,FALSE)</f>
        <v>3023315</v>
      </c>
      <c r="AG79" s="453">
        <f t="shared" si="6"/>
        <v>0</v>
      </c>
      <c r="AH79" s="453">
        <f t="shared" si="7"/>
        <v>0</v>
      </c>
      <c r="AI79" s="453">
        <f t="shared" si="8"/>
        <v>0</v>
      </c>
      <c r="AJ79" s="453">
        <f t="shared" si="9"/>
        <v>0</v>
      </c>
    </row>
    <row r="80" spans="1:36" x14ac:dyDescent="0.25">
      <c r="A80" t="str">
        <f t="shared" si="14"/>
        <v>TPG</v>
      </c>
      <c r="B80" s="75">
        <v>44027</v>
      </c>
      <c r="C80" s="74">
        <v>3023504</v>
      </c>
      <c r="D80" t="str">
        <f>VLOOKUP(C80,Schools!A:B,2,0)</f>
        <v>St Catherines R C Primary</v>
      </c>
      <c r="E80" t="str">
        <f>VLOOKUP(C80,Schools!$A:$Z,3,0)</f>
        <v>M</v>
      </c>
      <c r="F80" s="76"/>
      <c r="G80" s="74" t="s">
        <v>3620</v>
      </c>
      <c r="H80" s="302" t="s">
        <v>4563</v>
      </c>
      <c r="I80" t="str">
        <f t="shared" si="11"/>
        <v>11294/543965</v>
      </c>
      <c r="J80">
        <f>VLOOKUP(C80,Schools!$A:$Z,9,0)</f>
        <v>400064</v>
      </c>
      <c r="K80" s="74" t="s">
        <v>66</v>
      </c>
      <c r="L80" s="74" t="s">
        <v>22</v>
      </c>
      <c r="M80" s="74" t="s">
        <v>22</v>
      </c>
      <c r="N80" s="77" t="str">
        <f>VLOOKUP(C80,Schools!A:D,4,0)</f>
        <v>Primary</v>
      </c>
      <c r="O80" s="77">
        <f t="shared" si="12"/>
        <v>11294</v>
      </c>
      <c r="P80" s="77">
        <f t="shared" si="13"/>
        <v>543965</v>
      </c>
      <c r="Q80" s="78"/>
      <c r="R80" s="78"/>
      <c r="S80" s="78"/>
      <c r="T80" s="78"/>
      <c r="U80" s="78"/>
      <c r="V80" s="286"/>
      <c r="W80" s="78"/>
      <c r="X80" s="78"/>
      <c r="Y80" s="78"/>
      <c r="Z80" s="78"/>
      <c r="AA80" s="78"/>
      <c r="AB80" s="78"/>
      <c r="AC80" s="51"/>
      <c r="AD80" s="52"/>
      <c r="AF80" s="314">
        <f>VLOOKUP(D80,Schools!$B$8:$F$143,5,FALSE)</f>
        <v>3023504</v>
      </c>
      <c r="AG80" s="453">
        <f t="shared" si="6"/>
        <v>0</v>
      </c>
      <c r="AH80" s="453">
        <f t="shared" si="7"/>
        <v>0</v>
      </c>
      <c r="AI80" s="453">
        <f t="shared" si="8"/>
        <v>0</v>
      </c>
      <c r="AJ80" s="453">
        <f t="shared" si="9"/>
        <v>0</v>
      </c>
    </row>
    <row r="81" spans="1:36" x14ac:dyDescent="0.25">
      <c r="A81" t="str">
        <f t="shared" si="14"/>
        <v>TPG</v>
      </c>
      <c r="B81" s="75">
        <v>44027</v>
      </c>
      <c r="C81" s="74">
        <v>3023309</v>
      </c>
      <c r="D81" t="str">
        <f>VLOOKUP(C81,Schools!A:B,2,0)</f>
        <v>St Johns CE N20</v>
      </c>
      <c r="E81" t="str">
        <f>VLOOKUP(C81,Schools!$A:$Z,3,0)</f>
        <v>M</v>
      </c>
      <c r="F81" s="76"/>
      <c r="G81" s="74" t="s">
        <v>3620</v>
      </c>
      <c r="H81" s="302" t="s">
        <v>4563</v>
      </c>
      <c r="I81" t="str">
        <f t="shared" si="11"/>
        <v>11294/543965</v>
      </c>
      <c r="J81">
        <f>VLOOKUP(C81,Schools!$A:$Z,9,0)</f>
        <v>400098</v>
      </c>
      <c r="K81" s="74" t="s">
        <v>66</v>
      </c>
      <c r="L81" s="74" t="s">
        <v>22</v>
      </c>
      <c r="M81" s="74" t="s">
        <v>22</v>
      </c>
      <c r="N81" s="77" t="str">
        <f>VLOOKUP(C81,Schools!A:D,4,0)</f>
        <v>Primary</v>
      </c>
      <c r="O81" s="77">
        <f t="shared" si="12"/>
        <v>11294</v>
      </c>
      <c r="P81" s="77">
        <f t="shared" si="13"/>
        <v>543965</v>
      </c>
      <c r="Q81" s="78"/>
      <c r="R81" s="78"/>
      <c r="S81" s="78"/>
      <c r="T81" s="78"/>
      <c r="U81" s="78"/>
      <c r="V81" s="286"/>
      <c r="W81" s="78"/>
      <c r="X81" s="78"/>
      <c r="Y81" s="78"/>
      <c r="Z81" s="78"/>
      <c r="AA81" s="78"/>
      <c r="AB81" s="78"/>
      <c r="AC81" s="51"/>
      <c r="AD81" s="52"/>
      <c r="AF81" s="314">
        <f>VLOOKUP(D81,Schools!$B$8:$F$143,5,FALSE)</f>
        <v>3023309</v>
      </c>
      <c r="AG81" s="453">
        <f t="shared" si="6"/>
        <v>0</v>
      </c>
      <c r="AH81" s="453">
        <f t="shared" si="7"/>
        <v>0</v>
      </c>
      <c r="AI81" s="453">
        <f t="shared" si="8"/>
        <v>0</v>
      </c>
      <c r="AJ81" s="453">
        <f t="shared" si="9"/>
        <v>0</v>
      </c>
    </row>
    <row r="82" spans="1:36" x14ac:dyDescent="0.25">
      <c r="A82" t="str">
        <f t="shared" si="14"/>
        <v>TPG</v>
      </c>
      <c r="B82" s="75">
        <v>44027</v>
      </c>
      <c r="C82" s="74">
        <v>3023307</v>
      </c>
      <c r="D82" t="str">
        <f>VLOOKUP(C82,Schools!A:B,2,0)</f>
        <v>St John's CE School N11</v>
      </c>
      <c r="E82" t="str">
        <f>VLOOKUP(C82,Schools!$A:$Z,3,0)</f>
        <v>M</v>
      </c>
      <c r="F82" s="76"/>
      <c r="G82" s="74" t="s">
        <v>3620</v>
      </c>
      <c r="H82" s="302" t="s">
        <v>4563</v>
      </c>
      <c r="I82" t="str">
        <f t="shared" si="11"/>
        <v>11294/543965</v>
      </c>
      <c r="J82">
        <f>VLOOKUP(C82,Schools!$A:$Z,9,0)</f>
        <v>400114</v>
      </c>
      <c r="K82" s="74" t="s">
        <v>66</v>
      </c>
      <c r="L82" s="74" t="s">
        <v>22</v>
      </c>
      <c r="M82" s="74" t="s">
        <v>22</v>
      </c>
      <c r="N82" s="77" t="str">
        <f>VLOOKUP(C82,Schools!A:D,4,0)</f>
        <v>Primary</v>
      </c>
      <c r="O82" s="77">
        <f t="shared" si="12"/>
        <v>11294</v>
      </c>
      <c r="P82" s="77">
        <f t="shared" si="13"/>
        <v>543965</v>
      </c>
      <c r="Q82" s="78"/>
      <c r="R82" s="78"/>
      <c r="S82" s="78"/>
      <c r="T82" s="78"/>
      <c r="U82" s="78"/>
      <c r="V82" s="286"/>
      <c r="W82" s="78"/>
      <c r="X82" s="78"/>
      <c r="Y82" s="78"/>
      <c r="Z82" s="78"/>
      <c r="AA82" s="78"/>
      <c r="AB82" s="78"/>
      <c r="AC82" s="51"/>
      <c r="AD82" s="52"/>
      <c r="AF82" s="314">
        <f>VLOOKUP(D82,Schools!$B$8:$F$143,5,FALSE)</f>
        <v>3023307</v>
      </c>
      <c r="AG82" s="453">
        <f t="shared" si="6"/>
        <v>0</v>
      </c>
      <c r="AH82" s="453">
        <f t="shared" si="7"/>
        <v>0</v>
      </c>
      <c r="AI82" s="453">
        <f t="shared" si="8"/>
        <v>0</v>
      </c>
      <c r="AJ82" s="453">
        <f t="shared" si="9"/>
        <v>0</v>
      </c>
    </row>
    <row r="83" spans="1:36" x14ac:dyDescent="0.25">
      <c r="A83" t="str">
        <f t="shared" si="14"/>
        <v>TPG</v>
      </c>
      <c r="B83" s="75">
        <v>44027</v>
      </c>
      <c r="C83" s="74">
        <v>3023509</v>
      </c>
      <c r="D83" t="str">
        <f>VLOOKUP(C83,Schools!A:B,2,0)</f>
        <v>St Joseph's Primary School</v>
      </c>
      <c r="E83" t="str">
        <f>VLOOKUP(C83,Schools!$A:$Z,3,0)</f>
        <v>M</v>
      </c>
      <c r="F83" s="76"/>
      <c r="G83" s="74" t="s">
        <v>3620</v>
      </c>
      <c r="H83" s="302" t="s">
        <v>4563</v>
      </c>
      <c r="I83" t="str">
        <f t="shared" si="11"/>
        <v>11294/543965</v>
      </c>
      <c r="J83">
        <f>VLOOKUP(C83,Schools!$A:$Z,9,0)</f>
        <v>400066</v>
      </c>
      <c r="K83" s="74" t="s">
        <v>66</v>
      </c>
      <c r="L83" s="74" t="s">
        <v>22</v>
      </c>
      <c r="M83" s="74" t="s">
        <v>22</v>
      </c>
      <c r="N83" s="77" t="str">
        <f>VLOOKUP(C83,Schools!A:D,4,0)</f>
        <v>Primary</v>
      </c>
      <c r="O83" s="77">
        <f t="shared" si="12"/>
        <v>11294</v>
      </c>
      <c r="P83" s="77">
        <f t="shared" si="13"/>
        <v>543965</v>
      </c>
      <c r="Q83" s="78"/>
      <c r="R83" s="78"/>
      <c r="S83" s="78"/>
      <c r="T83" s="78"/>
      <c r="U83" s="78"/>
      <c r="V83" s="286"/>
      <c r="W83" s="78"/>
      <c r="X83" s="78"/>
      <c r="Y83" s="78"/>
      <c r="Z83" s="78"/>
      <c r="AA83" s="78"/>
      <c r="AB83" s="78"/>
      <c r="AC83" s="51"/>
      <c r="AD83" s="52"/>
      <c r="AF83" s="314">
        <f>VLOOKUP(D83,Schools!$B$8:$F$143,5,FALSE)</f>
        <v>3023509</v>
      </c>
      <c r="AG83" s="453">
        <f t="shared" si="6"/>
        <v>0</v>
      </c>
      <c r="AH83" s="453">
        <f t="shared" si="7"/>
        <v>0</v>
      </c>
      <c r="AI83" s="453">
        <f t="shared" si="8"/>
        <v>0</v>
      </c>
      <c r="AJ83" s="453">
        <f t="shared" si="9"/>
        <v>0</v>
      </c>
    </row>
    <row r="84" spans="1:36" x14ac:dyDescent="0.25">
      <c r="A84" t="str">
        <f t="shared" si="14"/>
        <v>TPG</v>
      </c>
      <c r="B84" s="75">
        <v>44027</v>
      </c>
      <c r="C84" s="74">
        <v>3023311</v>
      </c>
      <c r="D84" t="str">
        <f>VLOOKUP(C84,Schools!A:B,2,0)</f>
        <v>St Mary's C E Primary School N3</v>
      </c>
      <c r="E84" t="str">
        <f>VLOOKUP(C84,Schools!$A:$Z,3,0)</f>
        <v>M</v>
      </c>
      <c r="F84" s="76"/>
      <c r="G84" s="74" t="s">
        <v>3620</v>
      </c>
      <c r="H84" s="302" t="s">
        <v>4563</v>
      </c>
      <c r="I84" t="str">
        <f t="shared" si="11"/>
        <v>11294/543965</v>
      </c>
      <c r="J84">
        <f>VLOOKUP(C84,Schools!$A:$Z,9,0)</f>
        <v>400058</v>
      </c>
      <c r="K84" s="74" t="s">
        <v>66</v>
      </c>
      <c r="L84" s="74" t="s">
        <v>22</v>
      </c>
      <c r="M84" s="74" t="s">
        <v>22</v>
      </c>
      <c r="N84" s="77" t="str">
        <f>VLOOKUP(C84,Schools!A:D,4,0)</f>
        <v>Primary</v>
      </c>
      <c r="O84" s="77">
        <f t="shared" si="12"/>
        <v>11294</v>
      </c>
      <c r="P84" s="77">
        <f t="shared" si="13"/>
        <v>543965</v>
      </c>
      <c r="Q84" s="78"/>
      <c r="R84" s="78"/>
      <c r="S84" s="78"/>
      <c r="T84" s="78"/>
      <c r="U84" s="78"/>
      <c r="V84" s="286"/>
      <c r="W84" s="78"/>
      <c r="X84" s="78"/>
      <c r="Y84" s="78"/>
      <c r="Z84" s="78"/>
      <c r="AA84" s="78"/>
      <c r="AB84" s="78"/>
      <c r="AC84" s="51"/>
      <c r="AD84" s="52"/>
      <c r="AF84" s="314">
        <f>VLOOKUP(D84,Schools!$B$8:$F$143,5,FALSE)</f>
        <v>3023311</v>
      </c>
      <c r="AG84" s="453">
        <f t="shared" si="6"/>
        <v>0</v>
      </c>
      <c r="AH84" s="453">
        <f t="shared" si="7"/>
        <v>0</v>
      </c>
      <c r="AI84" s="453">
        <f t="shared" si="8"/>
        <v>0</v>
      </c>
      <c r="AJ84" s="453">
        <f t="shared" si="9"/>
        <v>0</v>
      </c>
    </row>
    <row r="85" spans="1:36" x14ac:dyDescent="0.25">
      <c r="A85" t="str">
        <f t="shared" si="14"/>
        <v>TPG</v>
      </c>
      <c r="B85" s="75">
        <v>44027</v>
      </c>
      <c r="C85" s="74">
        <v>3023312</v>
      </c>
      <c r="D85" t="str">
        <f>VLOOKUP(C85,Schools!A:B,2,0)</f>
        <v>St Mary's School EN4</v>
      </c>
      <c r="E85" t="str">
        <f>VLOOKUP(C85,Schools!$A:$Z,3,0)</f>
        <v>M</v>
      </c>
      <c r="F85" s="76"/>
      <c r="G85" s="74" t="s">
        <v>3620</v>
      </c>
      <c r="H85" s="302" t="s">
        <v>4563</v>
      </c>
      <c r="I85" t="str">
        <f t="shared" si="11"/>
        <v>11294/543965</v>
      </c>
      <c r="J85">
        <f>VLOOKUP(C85,Schools!$A:$Z,9,0)</f>
        <v>400017</v>
      </c>
      <c r="K85" s="74" t="s">
        <v>66</v>
      </c>
      <c r="L85" s="74" t="s">
        <v>22</v>
      </c>
      <c r="M85" s="74" t="s">
        <v>22</v>
      </c>
      <c r="N85" s="77" t="str">
        <f>VLOOKUP(C85,Schools!A:D,4,0)</f>
        <v>Primary</v>
      </c>
      <c r="O85" s="77">
        <f t="shared" si="12"/>
        <v>11294</v>
      </c>
      <c r="P85" s="77">
        <f t="shared" si="13"/>
        <v>543965</v>
      </c>
      <c r="Q85" s="78"/>
      <c r="R85" s="78"/>
      <c r="S85" s="78"/>
      <c r="T85" s="78"/>
      <c r="U85" s="78"/>
      <c r="V85" s="286"/>
      <c r="W85" s="78"/>
      <c r="X85" s="78"/>
      <c r="Y85" s="78"/>
      <c r="Z85" s="78"/>
      <c r="AA85" s="78"/>
      <c r="AB85" s="78"/>
      <c r="AC85" s="51"/>
      <c r="AD85" s="52"/>
      <c r="AF85" s="314">
        <f>VLOOKUP(D85,Schools!$B$8:$F$143,5,FALSE)</f>
        <v>3023312</v>
      </c>
      <c r="AG85" s="453">
        <f t="shared" ref="AG85:AG148" si="15">SUM(Q85:S85)</f>
        <v>0</v>
      </c>
      <c r="AH85" s="453">
        <f t="shared" ref="AH85:AH148" si="16">SUM(Q85:V85)</f>
        <v>0</v>
      </c>
      <c r="AI85" s="453">
        <f t="shared" ref="AI85:AI148" si="17">SUM(Q85:Y85)</f>
        <v>0</v>
      </c>
      <c r="AJ85" s="453">
        <f t="shared" ref="AJ85:AJ148" si="18">SUM(Q85:AB85)</f>
        <v>0</v>
      </c>
    </row>
    <row r="86" spans="1:36" x14ac:dyDescent="0.25">
      <c r="A86" t="str">
        <f t="shared" si="14"/>
        <v>TPG</v>
      </c>
      <c r="B86" s="75">
        <v>44027</v>
      </c>
      <c r="C86" s="74">
        <v>3023314</v>
      </c>
      <c r="D86" t="str">
        <f>VLOOKUP(C86,Schools!A:B,2,0)</f>
        <v>St Pauls CE Primary, NW7</v>
      </c>
      <c r="E86" t="str">
        <f>VLOOKUP(C86,Schools!$A:$Z,3,0)</f>
        <v>M</v>
      </c>
      <c r="F86" s="76"/>
      <c r="G86" s="74" t="s">
        <v>3620</v>
      </c>
      <c r="H86" s="302" t="s">
        <v>4563</v>
      </c>
      <c r="I86" t="str">
        <f t="shared" si="11"/>
        <v>11294/543965</v>
      </c>
      <c r="J86">
        <f>VLOOKUP(C86,Schools!$A:$Z,9,0)</f>
        <v>400094</v>
      </c>
      <c r="K86" s="74" t="s">
        <v>66</v>
      </c>
      <c r="L86" s="74" t="s">
        <v>22</v>
      </c>
      <c r="M86" s="74" t="s">
        <v>22</v>
      </c>
      <c r="N86" s="77" t="str">
        <f>VLOOKUP(C86,Schools!A:D,4,0)</f>
        <v>Primary</v>
      </c>
      <c r="O86" s="77">
        <f t="shared" si="12"/>
        <v>11294</v>
      </c>
      <c r="P86" s="77">
        <f t="shared" si="13"/>
        <v>543965</v>
      </c>
      <c r="Q86" s="78"/>
      <c r="R86" s="78"/>
      <c r="S86" s="78"/>
      <c r="T86" s="78"/>
      <c r="U86" s="78"/>
      <c r="V86" s="286"/>
      <c r="W86" s="78"/>
      <c r="X86" s="78"/>
      <c r="Y86" s="78"/>
      <c r="Z86" s="78"/>
      <c r="AA86" s="78"/>
      <c r="AB86" s="78"/>
      <c r="AC86" s="51"/>
      <c r="AD86" s="52"/>
      <c r="AF86" s="314">
        <f>VLOOKUP(D86,Schools!$B$8:$F$143,5,FALSE)</f>
        <v>3023314</v>
      </c>
      <c r="AG86" s="453">
        <f t="shared" si="15"/>
        <v>0</v>
      </c>
      <c r="AH86" s="453">
        <f t="shared" si="16"/>
        <v>0</v>
      </c>
      <c r="AI86" s="453">
        <f t="shared" si="17"/>
        <v>0</v>
      </c>
      <c r="AJ86" s="453">
        <f t="shared" si="18"/>
        <v>0</v>
      </c>
    </row>
    <row r="87" spans="1:36" x14ac:dyDescent="0.25">
      <c r="A87" t="str">
        <f t="shared" si="14"/>
        <v>TPG</v>
      </c>
      <c r="B87" s="75">
        <v>44027</v>
      </c>
      <c r="C87" s="74">
        <v>3023313</v>
      </c>
      <c r="D87" t="str">
        <f>VLOOKUP(C87,Schools!A:B,2,0)</f>
        <v>St. Pauls CE Primary School (N11)</v>
      </c>
      <c r="E87" t="str">
        <f>VLOOKUP(C87,Schools!$A:$Z,3,0)</f>
        <v>M</v>
      </c>
      <c r="F87" s="76"/>
      <c r="G87" s="74" t="s">
        <v>3620</v>
      </c>
      <c r="H87" s="302" t="s">
        <v>4563</v>
      </c>
      <c r="I87" t="str">
        <f t="shared" si="11"/>
        <v>11294/543965</v>
      </c>
      <c r="J87">
        <f>VLOOKUP(C87,Schools!$A:$Z,9,0)</f>
        <v>400006</v>
      </c>
      <c r="K87" s="74" t="s">
        <v>66</v>
      </c>
      <c r="L87" s="74" t="s">
        <v>22</v>
      </c>
      <c r="M87" s="74" t="s">
        <v>22</v>
      </c>
      <c r="N87" s="77" t="str">
        <f>VLOOKUP(C87,Schools!A:D,4,0)</f>
        <v>Primary</v>
      </c>
      <c r="O87" s="77">
        <f t="shared" si="12"/>
        <v>11294</v>
      </c>
      <c r="P87" s="77">
        <f t="shared" si="13"/>
        <v>543965</v>
      </c>
      <c r="Q87" s="78"/>
      <c r="R87" s="78"/>
      <c r="S87" s="78"/>
      <c r="T87" s="78"/>
      <c r="U87" s="78"/>
      <c r="V87" s="286"/>
      <c r="W87" s="78"/>
      <c r="X87" s="78"/>
      <c r="Y87" s="78"/>
      <c r="Z87" s="78"/>
      <c r="AA87" s="78"/>
      <c r="AB87" s="78"/>
      <c r="AC87" s="51"/>
      <c r="AD87" s="52"/>
      <c r="AF87" s="314">
        <f>VLOOKUP(D87,Schools!$B$8:$F$143,5,FALSE)</f>
        <v>3023313</v>
      </c>
      <c r="AG87" s="453">
        <f t="shared" si="15"/>
        <v>0</v>
      </c>
      <c r="AH87" s="453">
        <f t="shared" si="16"/>
        <v>0</v>
      </c>
      <c r="AI87" s="453">
        <f t="shared" si="17"/>
        <v>0</v>
      </c>
      <c r="AJ87" s="453">
        <f t="shared" si="18"/>
        <v>0</v>
      </c>
    </row>
    <row r="88" spans="1:36" x14ac:dyDescent="0.25">
      <c r="A88" t="str">
        <f t="shared" si="14"/>
        <v>TPG</v>
      </c>
      <c r="B88" s="75">
        <v>44027</v>
      </c>
      <c r="C88" s="74">
        <v>3023507</v>
      </c>
      <c r="D88" t="str">
        <f>VLOOKUP(C88,Schools!A:B,2,0)</f>
        <v>St Theresa's R.C. Primary School</v>
      </c>
      <c r="E88" t="str">
        <f>VLOOKUP(C88,Schools!$A:$Z,3,0)</f>
        <v>M</v>
      </c>
      <c r="F88" s="76"/>
      <c r="G88" s="74" t="s">
        <v>3620</v>
      </c>
      <c r="H88" s="302" t="s">
        <v>4563</v>
      </c>
      <c r="I88" t="str">
        <f t="shared" si="11"/>
        <v>11294/543965</v>
      </c>
      <c r="J88">
        <f>VLOOKUP(C88,Schools!$A:$Z,9,0)</f>
        <v>400037</v>
      </c>
      <c r="K88" s="74" t="s">
        <v>66</v>
      </c>
      <c r="L88" s="74" t="s">
        <v>22</v>
      </c>
      <c r="M88" s="74" t="s">
        <v>22</v>
      </c>
      <c r="N88" s="77" t="str">
        <f>VLOOKUP(C88,Schools!A:D,4,0)</f>
        <v>Primary</v>
      </c>
      <c r="O88" s="77">
        <f t="shared" si="12"/>
        <v>11294</v>
      </c>
      <c r="P88" s="77">
        <f t="shared" si="13"/>
        <v>543965</v>
      </c>
      <c r="Q88" s="78"/>
      <c r="R88" s="78"/>
      <c r="S88" s="78"/>
      <c r="T88" s="78"/>
      <c r="U88" s="78"/>
      <c r="V88" s="286"/>
      <c r="W88" s="78"/>
      <c r="X88" s="78"/>
      <c r="Y88" s="78"/>
      <c r="Z88" s="78"/>
      <c r="AA88" s="78"/>
      <c r="AB88" s="78"/>
      <c r="AC88" s="51"/>
      <c r="AD88" s="52"/>
      <c r="AF88" s="314">
        <f>VLOOKUP(D88,Schools!$B$8:$F$143,5,FALSE)</f>
        <v>3023507</v>
      </c>
      <c r="AG88" s="453">
        <f t="shared" si="15"/>
        <v>0</v>
      </c>
      <c r="AH88" s="453">
        <f t="shared" si="16"/>
        <v>0</v>
      </c>
      <c r="AI88" s="453">
        <f t="shared" si="17"/>
        <v>0</v>
      </c>
      <c r="AJ88" s="453">
        <f t="shared" si="18"/>
        <v>0</v>
      </c>
    </row>
    <row r="89" spans="1:36" x14ac:dyDescent="0.25">
      <c r="A89" t="str">
        <f t="shared" si="14"/>
        <v>TPG</v>
      </c>
      <c r="B89" s="75">
        <v>44027</v>
      </c>
      <c r="C89" s="74">
        <v>3023506</v>
      </c>
      <c r="D89" t="str">
        <f>VLOOKUP(C89,Schools!A:B,2,0)</f>
        <v>St Vincent's Catholic Primary School</v>
      </c>
      <c r="E89" t="str">
        <f>VLOOKUP(C89,Schools!$A:$Z,3,0)</f>
        <v>M</v>
      </c>
      <c r="F89" s="76"/>
      <c r="G89" s="74" t="s">
        <v>3620</v>
      </c>
      <c r="H89" s="302" t="s">
        <v>4563</v>
      </c>
      <c r="I89" t="str">
        <f t="shared" si="11"/>
        <v>11294/543965</v>
      </c>
      <c r="J89">
        <f>VLOOKUP(C89,Schools!$A:$Z,9,0)</f>
        <v>400009</v>
      </c>
      <c r="K89" s="74" t="s">
        <v>66</v>
      </c>
      <c r="L89" s="74" t="s">
        <v>22</v>
      </c>
      <c r="M89" s="74" t="s">
        <v>22</v>
      </c>
      <c r="N89" s="77" t="str">
        <f>VLOOKUP(C89,Schools!A:D,4,0)</f>
        <v>Primary</v>
      </c>
      <c r="O89" s="77">
        <f t="shared" si="12"/>
        <v>11294</v>
      </c>
      <c r="P89" s="77">
        <f t="shared" si="13"/>
        <v>543965</v>
      </c>
      <c r="Q89" s="78"/>
      <c r="R89" s="78"/>
      <c r="S89" s="78"/>
      <c r="T89" s="78"/>
      <c r="U89" s="78"/>
      <c r="V89" s="286"/>
      <c r="W89" s="78"/>
      <c r="X89" s="78"/>
      <c r="Y89" s="78"/>
      <c r="Z89" s="78"/>
      <c r="AA89" s="78"/>
      <c r="AB89" s="78"/>
      <c r="AC89" s="51"/>
      <c r="AD89" s="52"/>
      <c r="AF89" s="314">
        <f>VLOOKUP(D89,Schools!$B$8:$F$143,5,FALSE)</f>
        <v>3023506</v>
      </c>
      <c r="AG89" s="453">
        <f t="shared" si="15"/>
        <v>0</v>
      </c>
      <c r="AH89" s="453">
        <f t="shared" si="16"/>
        <v>0</v>
      </c>
      <c r="AI89" s="453">
        <f t="shared" si="17"/>
        <v>0</v>
      </c>
      <c r="AJ89" s="453">
        <f t="shared" si="18"/>
        <v>0</v>
      </c>
    </row>
    <row r="90" spans="1:36" x14ac:dyDescent="0.25">
      <c r="A90" t="str">
        <f t="shared" si="14"/>
        <v>TPG</v>
      </c>
      <c r="B90" s="75">
        <v>44027</v>
      </c>
      <c r="C90" s="74">
        <v>3022070</v>
      </c>
      <c r="D90" t="str">
        <f>VLOOKUP(C90,Schools!A:B,2,0)</f>
        <v>Sunnyfields Primary School</v>
      </c>
      <c r="E90" t="str">
        <f>VLOOKUP(C90,Schools!$A:$Z,3,0)</f>
        <v>M</v>
      </c>
      <c r="F90" s="76"/>
      <c r="G90" s="74" t="s">
        <v>3620</v>
      </c>
      <c r="H90" s="302" t="s">
        <v>4563</v>
      </c>
      <c r="I90" t="str">
        <f t="shared" si="11"/>
        <v>11294/543965</v>
      </c>
      <c r="J90">
        <f>VLOOKUP(C90,Schools!$A:$Z,9,0)</f>
        <v>400038</v>
      </c>
      <c r="K90" s="74" t="s">
        <v>66</v>
      </c>
      <c r="L90" s="74" t="s">
        <v>22</v>
      </c>
      <c r="M90" s="74" t="s">
        <v>22</v>
      </c>
      <c r="N90" s="77" t="str">
        <f>VLOOKUP(C90,Schools!A:D,4,0)</f>
        <v>Primary</v>
      </c>
      <c r="O90" s="77">
        <f t="shared" si="12"/>
        <v>11294</v>
      </c>
      <c r="P90" s="77">
        <f t="shared" si="13"/>
        <v>543965</v>
      </c>
      <c r="Q90" s="78"/>
      <c r="R90" s="78"/>
      <c r="S90" s="78"/>
      <c r="T90" s="78"/>
      <c r="U90" s="78"/>
      <c r="V90" s="286"/>
      <c r="W90" s="78"/>
      <c r="X90" s="78"/>
      <c r="Y90" s="78"/>
      <c r="Z90" s="78"/>
      <c r="AA90" s="78"/>
      <c r="AB90" s="78"/>
      <c r="AC90" s="51"/>
      <c r="AD90" s="52"/>
      <c r="AF90" s="314">
        <f>VLOOKUP(D90,Schools!$B$8:$F$143,5,FALSE)</f>
        <v>3022070</v>
      </c>
      <c r="AG90" s="453">
        <f t="shared" si="15"/>
        <v>0</v>
      </c>
      <c r="AH90" s="453">
        <f t="shared" si="16"/>
        <v>0</v>
      </c>
      <c r="AI90" s="453">
        <f t="shared" si="17"/>
        <v>0</v>
      </c>
      <c r="AJ90" s="453">
        <f t="shared" si="18"/>
        <v>0</v>
      </c>
    </row>
    <row r="91" spans="1:36" x14ac:dyDescent="0.25">
      <c r="A91" t="str">
        <f t="shared" si="14"/>
        <v>TPG</v>
      </c>
      <c r="B91" s="75">
        <v>44027</v>
      </c>
      <c r="C91" s="74">
        <v>3023316</v>
      </c>
      <c r="D91" t="str">
        <f>VLOOKUP(C91,Schools!A:B,2,0)</f>
        <v>Trent  C of E Primary School</v>
      </c>
      <c r="E91" t="str">
        <f>VLOOKUP(C91,Schools!$A:$Z,3,0)</f>
        <v>M</v>
      </c>
      <c r="F91" s="76"/>
      <c r="G91" s="74" t="s">
        <v>3620</v>
      </c>
      <c r="H91" s="302" t="s">
        <v>4563</v>
      </c>
      <c r="I91" t="str">
        <f t="shared" si="11"/>
        <v>11294/543965</v>
      </c>
      <c r="J91">
        <f>VLOOKUP(C91,Schools!$A:$Z,9,0)</f>
        <v>400100</v>
      </c>
      <c r="K91" s="74" t="s">
        <v>66</v>
      </c>
      <c r="L91" s="74" t="s">
        <v>22</v>
      </c>
      <c r="M91" s="74" t="s">
        <v>22</v>
      </c>
      <c r="N91" s="77" t="str">
        <f>VLOOKUP(C91,Schools!A:D,4,0)</f>
        <v>Primary</v>
      </c>
      <c r="O91" s="77">
        <f t="shared" si="12"/>
        <v>11294</v>
      </c>
      <c r="P91" s="77">
        <f t="shared" si="13"/>
        <v>543965</v>
      </c>
      <c r="Q91" s="78"/>
      <c r="R91" s="78"/>
      <c r="S91" s="78"/>
      <c r="T91" s="78"/>
      <c r="U91" s="78"/>
      <c r="V91" s="286"/>
      <c r="W91" s="78"/>
      <c r="X91" s="78"/>
      <c r="Y91" s="78"/>
      <c r="Z91" s="78"/>
      <c r="AA91" s="78"/>
      <c r="AB91" s="78"/>
      <c r="AC91" s="51"/>
      <c r="AD91" s="52"/>
      <c r="AF91" s="314">
        <f>VLOOKUP(D91,Schools!$B$8:$F$143,5,FALSE)</f>
        <v>3023316</v>
      </c>
      <c r="AG91" s="453">
        <f t="shared" si="15"/>
        <v>0</v>
      </c>
      <c r="AH91" s="453">
        <f t="shared" si="16"/>
        <v>0</v>
      </c>
      <c r="AI91" s="453">
        <f t="shared" si="17"/>
        <v>0</v>
      </c>
      <c r="AJ91" s="453">
        <f t="shared" si="18"/>
        <v>0</v>
      </c>
    </row>
    <row r="92" spans="1:36" x14ac:dyDescent="0.25">
      <c r="A92" t="str">
        <f t="shared" si="14"/>
        <v>TPG</v>
      </c>
      <c r="B92" s="75">
        <v>44027</v>
      </c>
      <c r="C92" s="74">
        <v>3022055</v>
      </c>
      <c r="D92" t="str">
        <f>VLOOKUP(C92,Schools!A:B,2,0)</f>
        <v>Tudor School</v>
      </c>
      <c r="E92" t="str">
        <f>VLOOKUP(C92,Schools!$A:$Z,3,0)</f>
        <v>M</v>
      </c>
      <c r="F92" s="76"/>
      <c r="G92" s="74" t="s">
        <v>3620</v>
      </c>
      <c r="H92" s="302" t="s">
        <v>4563</v>
      </c>
      <c r="I92" t="str">
        <f t="shared" si="11"/>
        <v>11294/543965</v>
      </c>
      <c r="J92">
        <f>VLOOKUP(C92,Schools!$A:$Z,9,0)</f>
        <v>400101</v>
      </c>
      <c r="K92" s="74" t="s">
        <v>66</v>
      </c>
      <c r="L92" s="74" t="s">
        <v>22</v>
      </c>
      <c r="M92" s="74" t="s">
        <v>22</v>
      </c>
      <c r="N92" s="77" t="str">
        <f>VLOOKUP(C92,Schools!A:D,4,0)</f>
        <v>Primary</v>
      </c>
      <c r="O92" s="77">
        <f t="shared" si="12"/>
        <v>11294</v>
      </c>
      <c r="P92" s="77">
        <f t="shared" si="13"/>
        <v>543965</v>
      </c>
      <c r="Q92" s="78"/>
      <c r="R92" s="78"/>
      <c r="S92" s="78"/>
      <c r="T92" s="78"/>
      <c r="U92" s="78"/>
      <c r="V92" s="286"/>
      <c r="W92" s="78"/>
      <c r="X92" s="78"/>
      <c r="Y92" s="78"/>
      <c r="Z92" s="78"/>
      <c r="AA92" s="78"/>
      <c r="AB92" s="78"/>
      <c r="AC92" s="51"/>
      <c r="AD92" s="52"/>
      <c r="AF92" s="314">
        <f>VLOOKUP(D92,Schools!$B$8:$F$143,5,FALSE)</f>
        <v>3022055</v>
      </c>
      <c r="AG92" s="453">
        <f t="shared" si="15"/>
        <v>0</v>
      </c>
      <c r="AH92" s="453">
        <f t="shared" si="16"/>
        <v>0</v>
      </c>
      <c r="AI92" s="453">
        <f t="shared" si="17"/>
        <v>0</v>
      </c>
      <c r="AJ92" s="453">
        <f t="shared" si="18"/>
        <v>0</v>
      </c>
    </row>
    <row r="93" spans="1:36" x14ac:dyDescent="0.25">
      <c r="A93" t="str">
        <f t="shared" si="14"/>
        <v>TPG</v>
      </c>
      <c r="B93" s="75">
        <v>44027</v>
      </c>
      <c r="C93" s="74">
        <v>3022057</v>
      </c>
      <c r="D93" t="str">
        <f>VLOOKUP(C93,Schools!A:B,2,0)</f>
        <v>Underhill School</v>
      </c>
      <c r="E93" t="str">
        <f>VLOOKUP(C93,Schools!$A:$Z,3,0)</f>
        <v>M</v>
      </c>
      <c r="F93" s="76"/>
      <c r="G93" s="74" t="s">
        <v>3620</v>
      </c>
      <c r="H93" s="302" t="s">
        <v>4563</v>
      </c>
      <c r="I93" t="str">
        <f t="shared" si="11"/>
        <v>11294/543965</v>
      </c>
      <c r="J93">
        <f>VLOOKUP(C93,Schools!$A:$Z,9,0)</f>
        <v>400053</v>
      </c>
      <c r="K93" s="74" t="s">
        <v>66</v>
      </c>
      <c r="L93" s="74" t="s">
        <v>22</v>
      </c>
      <c r="M93" s="74" t="s">
        <v>22</v>
      </c>
      <c r="N93" s="77" t="str">
        <f>VLOOKUP(C93,Schools!A:D,4,0)</f>
        <v>Primary</v>
      </c>
      <c r="O93" s="77">
        <f t="shared" si="12"/>
        <v>11294</v>
      </c>
      <c r="P93" s="77">
        <f t="shared" si="13"/>
        <v>543965</v>
      </c>
      <c r="Q93" s="78"/>
      <c r="R93" s="78"/>
      <c r="S93" s="78"/>
      <c r="T93" s="78"/>
      <c r="U93" s="78"/>
      <c r="V93" s="286"/>
      <c r="W93" s="78"/>
      <c r="X93" s="78"/>
      <c r="Y93" s="78"/>
      <c r="Z93" s="78"/>
      <c r="AA93" s="78"/>
      <c r="AB93" s="78"/>
      <c r="AC93" s="51"/>
      <c r="AD93" s="52"/>
      <c r="AF93" s="314">
        <f>VLOOKUP(D93,Schools!$B$8:$F$143,5,FALSE)</f>
        <v>3022057</v>
      </c>
      <c r="AG93" s="453">
        <f t="shared" si="15"/>
        <v>0</v>
      </c>
      <c r="AH93" s="453">
        <f t="shared" si="16"/>
        <v>0</v>
      </c>
      <c r="AI93" s="453">
        <f t="shared" si="17"/>
        <v>0</v>
      </c>
      <c r="AJ93" s="453">
        <f t="shared" si="18"/>
        <v>0</v>
      </c>
    </row>
    <row r="94" spans="1:36" x14ac:dyDescent="0.25">
      <c r="A94" t="str">
        <f t="shared" si="14"/>
        <v>TPG</v>
      </c>
      <c r="B94" s="75">
        <v>44027</v>
      </c>
      <c r="C94" s="74">
        <v>3022076</v>
      </c>
      <c r="D94" t="str">
        <f>VLOOKUP(C94,Schools!A:B,2,0)</f>
        <v>Wessex  Gardens Primary School</v>
      </c>
      <c r="E94" t="str">
        <f>VLOOKUP(C94,Schools!$A:$Z,3,0)</f>
        <v>M</v>
      </c>
      <c r="F94" s="76"/>
      <c r="G94" s="74" t="s">
        <v>3620</v>
      </c>
      <c r="H94" s="302" t="s">
        <v>4563</v>
      </c>
      <c r="I94" t="str">
        <f t="shared" si="11"/>
        <v>11294/543965</v>
      </c>
      <c r="J94">
        <f>VLOOKUP(C94,Schools!$A:$Z,9,0)</f>
        <v>400111</v>
      </c>
      <c r="K94" s="74" t="s">
        <v>66</v>
      </c>
      <c r="L94" s="74" t="s">
        <v>22</v>
      </c>
      <c r="M94" s="74" t="s">
        <v>22</v>
      </c>
      <c r="N94" s="77" t="str">
        <f>VLOOKUP(C94,Schools!A:D,4,0)</f>
        <v>Primary</v>
      </c>
      <c r="O94" s="77">
        <f t="shared" si="12"/>
        <v>11294</v>
      </c>
      <c r="P94" s="77">
        <f t="shared" si="13"/>
        <v>543965</v>
      </c>
      <c r="Q94" s="78"/>
      <c r="R94" s="78"/>
      <c r="S94" s="78"/>
      <c r="T94" s="78"/>
      <c r="U94" s="78"/>
      <c r="V94" s="286"/>
      <c r="W94" s="78"/>
      <c r="X94" s="78"/>
      <c r="Y94" s="78"/>
      <c r="Z94" s="78"/>
      <c r="AA94" s="78"/>
      <c r="AB94" s="78"/>
      <c r="AC94" s="51"/>
      <c r="AD94" s="52"/>
      <c r="AF94" s="314">
        <f>VLOOKUP(D94,Schools!$B$8:$F$143,5,FALSE)</f>
        <v>3022076</v>
      </c>
      <c r="AG94" s="453">
        <f t="shared" si="15"/>
        <v>0</v>
      </c>
      <c r="AH94" s="453">
        <f t="shared" si="16"/>
        <v>0</v>
      </c>
      <c r="AI94" s="453">
        <f t="shared" si="17"/>
        <v>0</v>
      </c>
      <c r="AJ94" s="453">
        <f t="shared" si="18"/>
        <v>0</v>
      </c>
    </row>
    <row r="95" spans="1:36" x14ac:dyDescent="0.25">
      <c r="A95" t="str">
        <f t="shared" si="14"/>
        <v>TPG</v>
      </c>
      <c r="B95" s="75">
        <v>44027</v>
      </c>
      <c r="C95" s="74">
        <v>3022060</v>
      </c>
      <c r="D95" t="str">
        <f>VLOOKUP(C95,Schools!A:B,2,0)</f>
        <v>Whitings Hill Primary School</v>
      </c>
      <c r="E95" t="str">
        <f>VLOOKUP(C95,Schools!$A:$Z,3,0)</f>
        <v>M</v>
      </c>
      <c r="F95" s="76"/>
      <c r="G95" s="74" t="s">
        <v>3620</v>
      </c>
      <c r="H95" s="302" t="s">
        <v>4563</v>
      </c>
      <c r="I95" t="str">
        <f t="shared" si="11"/>
        <v>11294/543965</v>
      </c>
      <c r="J95">
        <f>VLOOKUP(C95,Schools!$A:$Z,9,0)</f>
        <v>400011</v>
      </c>
      <c r="K95" s="74" t="s">
        <v>66</v>
      </c>
      <c r="L95" s="74" t="s">
        <v>22</v>
      </c>
      <c r="M95" s="74" t="s">
        <v>22</v>
      </c>
      <c r="N95" s="77" t="str">
        <f>VLOOKUP(C95,Schools!A:D,4,0)</f>
        <v>Primary</v>
      </c>
      <c r="O95" s="77">
        <f t="shared" si="12"/>
        <v>11294</v>
      </c>
      <c r="P95" s="77">
        <f t="shared" si="13"/>
        <v>543965</v>
      </c>
      <c r="Q95" s="78"/>
      <c r="R95" s="78"/>
      <c r="S95" s="78"/>
      <c r="T95" s="78"/>
      <c r="U95" s="78"/>
      <c r="V95" s="286"/>
      <c r="W95" s="78"/>
      <c r="X95" s="78"/>
      <c r="Y95" s="78"/>
      <c r="Z95" s="78"/>
      <c r="AA95" s="78"/>
      <c r="AB95" s="78"/>
      <c r="AC95" s="51"/>
      <c r="AD95" s="52"/>
      <c r="AF95" s="314">
        <f>VLOOKUP(D95,Schools!$B$8:$F$143,5,FALSE)</f>
        <v>3022060</v>
      </c>
      <c r="AG95" s="453">
        <f t="shared" si="15"/>
        <v>0</v>
      </c>
      <c r="AH95" s="453">
        <f t="shared" si="16"/>
        <v>0</v>
      </c>
      <c r="AI95" s="453">
        <f t="shared" si="17"/>
        <v>0</v>
      </c>
      <c r="AJ95" s="453">
        <f t="shared" si="18"/>
        <v>0</v>
      </c>
    </row>
    <row r="96" spans="1:36" x14ac:dyDescent="0.25">
      <c r="A96" t="str">
        <f t="shared" si="14"/>
        <v>TPG</v>
      </c>
      <c r="B96" s="75">
        <v>44027</v>
      </c>
      <c r="C96" s="74">
        <v>3023518</v>
      </c>
      <c r="D96" t="str">
        <f>VLOOKUP(C96,Schools!A:B,2,0)</f>
        <v>Woodcroft Primary School</v>
      </c>
      <c r="E96" t="str">
        <f>VLOOKUP(C96,Schools!$A:$Z,3,0)</f>
        <v>M</v>
      </c>
      <c r="F96" s="76"/>
      <c r="G96" s="74" t="s">
        <v>3620</v>
      </c>
      <c r="H96" s="302" t="s">
        <v>4563</v>
      </c>
      <c r="I96" t="str">
        <f t="shared" si="11"/>
        <v>11294/543965</v>
      </c>
      <c r="J96">
        <f>VLOOKUP(C96,Schools!$A:$Z,9,0)</f>
        <v>400117</v>
      </c>
      <c r="K96" s="74" t="s">
        <v>66</v>
      </c>
      <c r="L96" s="74" t="s">
        <v>22</v>
      </c>
      <c r="M96" s="74" t="s">
        <v>22</v>
      </c>
      <c r="N96" s="77" t="str">
        <f>VLOOKUP(C96,Schools!A:D,4,0)</f>
        <v>Primary</v>
      </c>
      <c r="O96" s="77">
        <f t="shared" si="12"/>
        <v>11294</v>
      </c>
      <c r="P96" s="77">
        <f t="shared" si="13"/>
        <v>543965</v>
      </c>
      <c r="Q96" s="78"/>
      <c r="R96" s="78"/>
      <c r="S96" s="78"/>
      <c r="T96" s="78"/>
      <c r="U96" s="78"/>
      <c r="V96" s="286"/>
      <c r="W96" s="78"/>
      <c r="X96" s="78"/>
      <c r="Y96" s="78"/>
      <c r="Z96" s="78"/>
      <c r="AA96" s="78"/>
      <c r="AB96" s="78"/>
      <c r="AC96" s="51"/>
      <c r="AD96" s="52"/>
      <c r="AF96" s="314">
        <f>VLOOKUP(D96,Schools!$B$8:$F$143,5,FALSE)</f>
        <v>3023518</v>
      </c>
      <c r="AG96" s="453">
        <f t="shared" si="15"/>
        <v>0</v>
      </c>
      <c r="AH96" s="453">
        <f t="shared" si="16"/>
        <v>0</v>
      </c>
      <c r="AI96" s="453">
        <f t="shared" si="17"/>
        <v>0</v>
      </c>
      <c r="AJ96" s="453">
        <f t="shared" si="18"/>
        <v>0</v>
      </c>
    </row>
    <row r="97" spans="1:36" x14ac:dyDescent="0.25">
      <c r="A97" t="str">
        <f t="shared" si="14"/>
        <v>TPG</v>
      </c>
      <c r="B97" s="75">
        <v>44027</v>
      </c>
      <c r="C97" s="74">
        <v>3022054</v>
      </c>
      <c r="D97" t="str">
        <f>VLOOKUP(C97,Schools!A:B,2,0)</f>
        <v>Woodridge  Primary School</v>
      </c>
      <c r="E97" t="str">
        <f>VLOOKUP(C97,Schools!$A:$Z,3,0)</f>
        <v>M</v>
      </c>
      <c r="F97" s="76"/>
      <c r="G97" s="74" t="s">
        <v>3620</v>
      </c>
      <c r="H97" s="302" t="s">
        <v>4563</v>
      </c>
      <c r="I97" t="str">
        <f t="shared" si="11"/>
        <v>11294/543965</v>
      </c>
      <c r="J97">
        <f>VLOOKUP(C97,Schools!$A:$Z,9,0)</f>
        <v>400004</v>
      </c>
      <c r="K97" s="74" t="s">
        <v>66</v>
      </c>
      <c r="L97" s="74" t="s">
        <v>22</v>
      </c>
      <c r="M97" s="74" t="s">
        <v>22</v>
      </c>
      <c r="N97" s="77" t="str">
        <f>VLOOKUP(C97,Schools!A:D,4,0)</f>
        <v>Primary</v>
      </c>
      <c r="O97" s="77">
        <f t="shared" si="12"/>
        <v>11294</v>
      </c>
      <c r="P97" s="77">
        <f t="shared" si="13"/>
        <v>543965</v>
      </c>
      <c r="Q97" s="78"/>
      <c r="R97" s="78"/>
      <c r="S97" s="78"/>
      <c r="T97" s="78"/>
      <c r="U97" s="78"/>
      <c r="V97" s="286"/>
      <c r="W97" s="78"/>
      <c r="X97" s="78"/>
      <c r="Y97" s="78"/>
      <c r="Z97" s="78"/>
      <c r="AA97" s="78"/>
      <c r="AB97" s="78"/>
      <c r="AC97" s="51"/>
      <c r="AD97" s="52"/>
      <c r="AF97" s="314">
        <f>VLOOKUP(D97,Schools!$B$8:$F$143,5,FALSE)</f>
        <v>3022054</v>
      </c>
      <c r="AG97" s="453">
        <f t="shared" si="15"/>
        <v>0</v>
      </c>
      <c r="AH97" s="453">
        <f t="shared" si="16"/>
        <v>0</v>
      </c>
      <c r="AI97" s="453">
        <f t="shared" si="17"/>
        <v>0</v>
      </c>
      <c r="AJ97" s="453">
        <f t="shared" si="18"/>
        <v>0</v>
      </c>
    </row>
    <row r="98" spans="1:36" x14ac:dyDescent="0.25">
      <c r="A98" t="str">
        <f t="shared" si="14"/>
        <v>TPG</v>
      </c>
      <c r="B98" s="75">
        <v>44027</v>
      </c>
      <c r="C98" s="74">
        <v>3021102</v>
      </c>
      <c r="D98" t="str">
        <f>VLOOKUP(C98,Schools!A:B,2,0)</f>
        <v>Northgate</v>
      </c>
      <c r="E98" t="str">
        <f>VLOOKUP(C98,Schools!$A:$Z,3,0)</f>
        <v>M</v>
      </c>
      <c r="F98" s="76"/>
      <c r="G98" s="74" t="s">
        <v>3620</v>
      </c>
      <c r="H98" s="302" t="s">
        <v>4563</v>
      </c>
      <c r="I98" t="str">
        <f t="shared" si="11"/>
        <v>11294/543965</v>
      </c>
      <c r="J98">
        <f>VLOOKUP(C98,Schools!$A:$Z,9,0)</f>
        <v>400157</v>
      </c>
      <c r="K98" s="74" t="s">
        <v>66</v>
      </c>
      <c r="L98" s="74" t="s">
        <v>22</v>
      </c>
      <c r="M98" s="74" t="s">
        <v>22</v>
      </c>
      <c r="N98" s="77" t="str">
        <f>VLOOKUP(C98,Schools!A:D,4,0)</f>
        <v>PRU</v>
      </c>
      <c r="O98" s="77">
        <f t="shared" si="12"/>
        <v>11294</v>
      </c>
      <c r="P98" s="77">
        <f t="shared" si="13"/>
        <v>543965</v>
      </c>
      <c r="Q98" s="78"/>
      <c r="R98" s="78"/>
      <c r="S98" s="78"/>
      <c r="T98" s="78"/>
      <c r="U98" s="78"/>
      <c r="V98" s="286"/>
      <c r="W98" s="78"/>
      <c r="X98" s="78"/>
      <c r="Y98" s="78"/>
      <c r="Z98" s="78"/>
      <c r="AA98" s="78"/>
      <c r="AB98" s="78"/>
      <c r="AC98" s="51"/>
      <c r="AD98" s="52"/>
      <c r="AF98" s="314">
        <f>VLOOKUP(D98,Schools!$B$8:$F$143,5,FALSE)</f>
        <v>3021102</v>
      </c>
      <c r="AG98" s="453">
        <f t="shared" si="15"/>
        <v>0</v>
      </c>
      <c r="AH98" s="453">
        <f t="shared" si="16"/>
        <v>0</v>
      </c>
      <c r="AI98" s="453">
        <f t="shared" si="17"/>
        <v>0</v>
      </c>
      <c r="AJ98" s="453">
        <f t="shared" si="18"/>
        <v>0</v>
      </c>
    </row>
    <row r="99" spans="1:36" x14ac:dyDescent="0.25">
      <c r="A99" t="str">
        <f t="shared" si="14"/>
        <v>TPG</v>
      </c>
      <c r="B99" s="75">
        <v>44027</v>
      </c>
      <c r="C99" s="74">
        <v>3021100</v>
      </c>
      <c r="D99" t="str">
        <f>VLOOKUP(C99,Schools!A:B,2,0)</f>
        <v>Pavilion</v>
      </c>
      <c r="E99" t="str">
        <f>VLOOKUP(C99,Schools!$A:$Z,3,0)</f>
        <v>M</v>
      </c>
      <c r="F99" s="76"/>
      <c r="G99" s="74" t="s">
        <v>3620</v>
      </c>
      <c r="H99" s="302" t="s">
        <v>4563</v>
      </c>
      <c r="I99" t="str">
        <f t="shared" si="11"/>
        <v>11294/543965</v>
      </c>
      <c r="J99">
        <f>VLOOKUP(C99,Schools!$A:$Z,9,0)</f>
        <v>400156</v>
      </c>
      <c r="K99" s="74" t="s">
        <v>66</v>
      </c>
      <c r="L99" s="74" t="s">
        <v>22</v>
      </c>
      <c r="M99" s="74" t="s">
        <v>22</v>
      </c>
      <c r="N99" s="77" t="str">
        <f>VLOOKUP(C99,Schools!A:D,4,0)</f>
        <v>PRU</v>
      </c>
      <c r="O99" s="77">
        <f t="shared" si="12"/>
        <v>11294</v>
      </c>
      <c r="P99" s="77">
        <f t="shared" si="13"/>
        <v>543965</v>
      </c>
      <c r="Q99" s="78"/>
      <c r="R99" s="78"/>
      <c r="S99" s="78"/>
      <c r="T99" s="78"/>
      <c r="U99" s="78"/>
      <c r="V99" s="286"/>
      <c r="W99" s="78"/>
      <c r="X99" s="78"/>
      <c r="Y99" s="78"/>
      <c r="Z99" s="78"/>
      <c r="AA99" s="78"/>
      <c r="AB99" s="78"/>
      <c r="AC99" s="51"/>
      <c r="AD99" s="52"/>
      <c r="AF99" s="314">
        <f>VLOOKUP(D99,Schools!$B$8:$F$143,5,FALSE)</f>
        <v>3021100</v>
      </c>
      <c r="AG99" s="453">
        <f t="shared" si="15"/>
        <v>0</v>
      </c>
      <c r="AH99" s="453">
        <f t="shared" si="16"/>
        <v>0</v>
      </c>
      <c r="AI99" s="453">
        <f t="shared" si="17"/>
        <v>0</v>
      </c>
      <c r="AJ99" s="453">
        <f t="shared" si="18"/>
        <v>0</v>
      </c>
    </row>
    <row r="100" spans="1:36" x14ac:dyDescent="0.25">
      <c r="A100" t="str">
        <f t="shared" si="14"/>
        <v>TPG</v>
      </c>
      <c r="B100" s="75">
        <v>44027</v>
      </c>
      <c r="C100" s="74">
        <v>3025405</v>
      </c>
      <c r="D100" t="str">
        <f>VLOOKUP(C100,Schools!A:B,2,0)</f>
        <v>Finchley Catholic High School</v>
      </c>
      <c r="E100" t="str">
        <f>VLOOKUP(C100,Schools!$A:$Z,3,0)</f>
        <v>M</v>
      </c>
      <c r="F100" s="76"/>
      <c r="G100" s="74" t="s">
        <v>3620</v>
      </c>
      <c r="H100" s="302" t="s">
        <v>4563</v>
      </c>
      <c r="I100" t="str">
        <f t="shared" si="11"/>
        <v>11294/543965</v>
      </c>
      <c r="J100">
        <f>VLOOKUP(C100,Schools!$A:$Z,9,0)</f>
        <v>400041</v>
      </c>
      <c r="K100" s="74" t="s">
        <v>66</v>
      </c>
      <c r="L100" s="74" t="s">
        <v>22</v>
      </c>
      <c r="M100" s="74" t="s">
        <v>22</v>
      </c>
      <c r="N100" s="77" t="str">
        <f>VLOOKUP(C100,Schools!A:D,4,0)</f>
        <v>Secondary</v>
      </c>
      <c r="O100" s="77">
        <f t="shared" si="12"/>
        <v>11294</v>
      </c>
      <c r="P100" s="77">
        <f t="shared" si="13"/>
        <v>543965</v>
      </c>
      <c r="Q100" s="78"/>
      <c r="R100" s="78"/>
      <c r="S100" s="78"/>
      <c r="T100" s="78"/>
      <c r="U100" s="78"/>
      <c r="V100" s="286"/>
      <c r="W100" s="78"/>
      <c r="X100" s="78"/>
      <c r="Y100" s="78"/>
      <c r="Z100" s="78"/>
      <c r="AA100" s="78"/>
      <c r="AB100" s="78"/>
      <c r="AC100" s="51"/>
      <c r="AD100" s="52"/>
      <c r="AF100" s="314">
        <f>VLOOKUP(D100,Schools!$B$8:$F$143,5,FALSE)</f>
        <v>3025405</v>
      </c>
      <c r="AG100" s="453">
        <f t="shared" si="15"/>
        <v>0</v>
      </c>
      <c r="AH100" s="453">
        <f t="shared" si="16"/>
        <v>0</v>
      </c>
      <c r="AI100" s="453">
        <f t="shared" si="17"/>
        <v>0</v>
      </c>
      <c r="AJ100" s="453">
        <f t="shared" si="18"/>
        <v>0</v>
      </c>
    </row>
    <row r="101" spans="1:36" x14ac:dyDescent="0.25">
      <c r="A101" t="str">
        <f t="shared" si="14"/>
        <v>TPG</v>
      </c>
      <c r="B101" s="75">
        <v>44027</v>
      </c>
      <c r="C101" s="74">
        <v>3024003</v>
      </c>
      <c r="D101" t="str">
        <f>VLOOKUP(C101,Schools!A:B,2,0)</f>
        <v>Friern Barnet School</v>
      </c>
      <c r="E101" t="str">
        <f>VLOOKUP(C101,Schools!$A:$Z,3,0)</f>
        <v>M</v>
      </c>
      <c r="F101" s="76"/>
      <c r="G101" s="74" t="s">
        <v>3620</v>
      </c>
      <c r="H101" s="302" t="s">
        <v>4563</v>
      </c>
      <c r="I101" t="str">
        <f t="shared" si="11"/>
        <v>11294/543965</v>
      </c>
      <c r="J101">
        <f>VLOOKUP(C101,Schools!$A:$Z,9,0)</f>
        <v>400033</v>
      </c>
      <c r="K101" s="74" t="s">
        <v>66</v>
      </c>
      <c r="L101" s="74" t="s">
        <v>22</v>
      </c>
      <c r="M101" s="74" t="s">
        <v>22</v>
      </c>
      <c r="N101" s="77" t="str">
        <f>VLOOKUP(C101,Schools!A:D,4,0)</f>
        <v>Secondary</v>
      </c>
      <c r="O101" s="77">
        <f t="shared" si="12"/>
        <v>11294</v>
      </c>
      <c r="P101" s="77">
        <f t="shared" si="13"/>
        <v>543965</v>
      </c>
      <c r="Q101" s="78"/>
      <c r="R101" s="78"/>
      <c r="S101" s="78"/>
      <c r="T101" s="78"/>
      <c r="U101" s="78"/>
      <c r="V101" s="286"/>
      <c r="W101" s="78"/>
      <c r="X101" s="78"/>
      <c r="Y101" s="78"/>
      <c r="Z101" s="78"/>
      <c r="AA101" s="78"/>
      <c r="AB101" s="78"/>
      <c r="AC101" s="51"/>
      <c r="AD101" s="52"/>
      <c r="AF101" s="314">
        <f>VLOOKUP(D101,Schools!$B$8:$F$143,5,FALSE)</f>
        <v>3024003</v>
      </c>
      <c r="AG101" s="453">
        <f t="shared" si="15"/>
        <v>0</v>
      </c>
      <c r="AH101" s="453">
        <f t="shared" si="16"/>
        <v>0</v>
      </c>
      <c r="AI101" s="453">
        <f t="shared" si="17"/>
        <v>0</v>
      </c>
      <c r="AJ101" s="453">
        <f t="shared" si="18"/>
        <v>0</v>
      </c>
    </row>
    <row r="102" spans="1:36" x14ac:dyDescent="0.25">
      <c r="A102" t="str">
        <f t="shared" si="14"/>
        <v>TPG</v>
      </c>
      <c r="B102" s="75">
        <v>44027</v>
      </c>
      <c r="C102" s="74">
        <v>3025427</v>
      </c>
      <c r="D102" t="str">
        <f>VLOOKUP(C102,Schools!A:B,2,0)</f>
        <v>JCoSS</v>
      </c>
      <c r="E102" t="str">
        <f>VLOOKUP(C102,Schools!$A:$Z,3,0)</f>
        <v>M</v>
      </c>
      <c r="F102" s="76"/>
      <c r="G102" s="74" t="s">
        <v>3620</v>
      </c>
      <c r="H102" s="302" t="s">
        <v>4563</v>
      </c>
      <c r="I102" t="str">
        <f t="shared" si="11"/>
        <v>11294/543965</v>
      </c>
      <c r="J102">
        <f>VLOOKUP(C102,Schools!$A:$Z,9,0)</f>
        <v>400140</v>
      </c>
      <c r="K102" s="74" t="s">
        <v>66</v>
      </c>
      <c r="L102" s="74" t="s">
        <v>22</v>
      </c>
      <c r="M102" s="74" t="s">
        <v>22</v>
      </c>
      <c r="N102" s="77" t="str">
        <f>VLOOKUP(C102,Schools!A:D,4,0)</f>
        <v>Secondary</v>
      </c>
      <c r="O102" s="77">
        <f t="shared" si="12"/>
        <v>11294</v>
      </c>
      <c r="P102" s="77">
        <f t="shared" si="13"/>
        <v>543965</v>
      </c>
      <c r="Q102" s="78"/>
      <c r="R102" s="78"/>
      <c r="S102" s="78"/>
      <c r="T102" s="78"/>
      <c r="U102" s="78"/>
      <c r="V102" s="286"/>
      <c r="W102" s="78"/>
      <c r="X102" s="78"/>
      <c r="Y102" s="78"/>
      <c r="Z102" s="78"/>
      <c r="AA102" s="78"/>
      <c r="AB102" s="78"/>
      <c r="AC102" s="51"/>
      <c r="AD102" s="52"/>
      <c r="AF102" s="314">
        <f>VLOOKUP(D102,Schools!$B$8:$F$143,5,FALSE)</f>
        <v>3025427</v>
      </c>
      <c r="AG102" s="453">
        <f t="shared" si="15"/>
        <v>0</v>
      </c>
      <c r="AH102" s="453">
        <f t="shared" si="16"/>
        <v>0</v>
      </c>
      <c r="AI102" s="453">
        <f t="shared" si="17"/>
        <v>0</v>
      </c>
      <c r="AJ102" s="453">
        <f t="shared" si="18"/>
        <v>0</v>
      </c>
    </row>
    <row r="103" spans="1:36" x14ac:dyDescent="0.25">
      <c r="A103" t="str">
        <f t="shared" si="14"/>
        <v>TPG</v>
      </c>
      <c r="B103" s="75">
        <v>44027</v>
      </c>
      <c r="C103" s="74">
        <v>3024004</v>
      </c>
      <c r="D103" t="str">
        <f>VLOOKUP(C103,Schools!A:B,2,0)</f>
        <v>Menorah High School (Girls)</v>
      </c>
      <c r="E103" t="str">
        <f>VLOOKUP(C103,Schools!$A:$Z,3,0)</f>
        <v>M</v>
      </c>
      <c r="F103" s="76"/>
      <c r="G103" s="74" t="s">
        <v>3620</v>
      </c>
      <c r="H103" s="302" t="s">
        <v>4563</v>
      </c>
      <c r="I103" t="str">
        <f t="shared" si="11"/>
        <v>11294/543965</v>
      </c>
      <c r="J103">
        <f>VLOOKUP(C103,Schools!$A:$Z,9,0)</f>
        <v>107953</v>
      </c>
      <c r="K103" s="74" t="s">
        <v>66</v>
      </c>
      <c r="L103" s="74" t="s">
        <v>22</v>
      </c>
      <c r="M103" s="74" t="s">
        <v>22</v>
      </c>
      <c r="N103" s="77" t="str">
        <f>VLOOKUP(C103,Schools!A:D,4,0)</f>
        <v>Secondary</v>
      </c>
      <c r="O103" s="77">
        <f t="shared" si="12"/>
        <v>11294</v>
      </c>
      <c r="P103" s="77">
        <f t="shared" si="13"/>
        <v>543965</v>
      </c>
      <c r="Q103" s="78"/>
      <c r="R103" s="78"/>
      <c r="S103" s="78"/>
      <c r="T103" s="78"/>
      <c r="U103" s="78"/>
      <c r="V103" s="286"/>
      <c r="W103" s="78"/>
      <c r="X103" s="78"/>
      <c r="Y103" s="78"/>
      <c r="Z103" s="78"/>
      <c r="AA103" s="78"/>
      <c r="AB103" s="78"/>
      <c r="AC103" s="51"/>
      <c r="AD103" s="52"/>
      <c r="AF103" s="314">
        <f>VLOOKUP(D103,Schools!$B$8:$F$143,5,FALSE)</f>
        <v>3024004</v>
      </c>
      <c r="AG103" s="453">
        <f t="shared" si="15"/>
        <v>0</v>
      </c>
      <c r="AH103" s="453">
        <f t="shared" si="16"/>
        <v>0</v>
      </c>
      <c r="AI103" s="453">
        <f t="shared" si="17"/>
        <v>0</v>
      </c>
      <c r="AJ103" s="453">
        <f t="shared" si="18"/>
        <v>0</v>
      </c>
    </row>
    <row r="104" spans="1:36" x14ac:dyDescent="0.25">
      <c r="A104" t="str">
        <f t="shared" si="14"/>
        <v>TPG</v>
      </c>
      <c r="B104" s="75">
        <v>44027</v>
      </c>
      <c r="C104" s="74">
        <v>3025404</v>
      </c>
      <c r="D104" t="str">
        <f>VLOOKUP(C104,Schools!A:B,2,0)</f>
        <v>St Michaels Catholic Grammar School</v>
      </c>
      <c r="E104" t="str">
        <f>VLOOKUP(C104,Schools!$A:$Z,3,0)</f>
        <v>M</v>
      </c>
      <c r="F104" s="76"/>
      <c r="G104" s="74" t="s">
        <v>3620</v>
      </c>
      <c r="H104" s="302" t="s">
        <v>4563</v>
      </c>
      <c r="I104" t="str">
        <f t="shared" si="11"/>
        <v>11294/543965</v>
      </c>
      <c r="J104">
        <f>VLOOKUP(C104,Schools!$A:$Z,9,0)</f>
        <v>400029</v>
      </c>
      <c r="K104" s="74" t="s">
        <v>66</v>
      </c>
      <c r="L104" s="74" t="s">
        <v>22</v>
      </c>
      <c r="M104" s="74" t="s">
        <v>22</v>
      </c>
      <c r="N104" s="77" t="str">
        <f>VLOOKUP(C104,Schools!A:D,4,0)</f>
        <v>Secondary</v>
      </c>
      <c r="O104" s="77">
        <f t="shared" si="12"/>
        <v>11294</v>
      </c>
      <c r="P104" s="77">
        <f t="shared" si="13"/>
        <v>543965</v>
      </c>
      <c r="Q104" s="78"/>
      <c r="R104" s="78"/>
      <c r="S104" s="78"/>
      <c r="T104" s="78"/>
      <c r="U104" s="78"/>
      <c r="V104" s="286"/>
      <c r="W104" s="78"/>
      <c r="X104" s="78"/>
      <c r="Y104" s="78"/>
      <c r="Z104" s="78"/>
      <c r="AA104" s="78"/>
      <c r="AB104" s="78"/>
      <c r="AC104" s="51"/>
      <c r="AD104" s="52"/>
      <c r="AF104" s="314">
        <f>VLOOKUP(D104,Schools!$B$8:$F$143,5,FALSE)</f>
        <v>3025404</v>
      </c>
      <c r="AG104" s="453">
        <f t="shared" si="15"/>
        <v>0</v>
      </c>
      <c r="AH104" s="453">
        <f t="shared" si="16"/>
        <v>0</v>
      </c>
      <c r="AI104" s="453">
        <f t="shared" si="17"/>
        <v>0</v>
      </c>
      <c r="AJ104" s="453">
        <f t="shared" si="18"/>
        <v>0</v>
      </c>
    </row>
    <row r="105" spans="1:36" x14ac:dyDescent="0.25">
      <c r="A105" t="str">
        <f t="shared" si="14"/>
        <v>TPG</v>
      </c>
      <c r="B105" s="75">
        <v>44027</v>
      </c>
      <c r="C105" s="74">
        <v>3025407</v>
      </c>
      <c r="D105" t="str">
        <f>VLOOKUP(C105,Schools!A:B,2,0)</f>
        <v>St. James' Catholic High School</v>
      </c>
      <c r="E105" t="str">
        <f>VLOOKUP(C105,Schools!$A:$Z,3,0)</f>
        <v>M</v>
      </c>
      <c r="F105" s="76"/>
      <c r="G105" s="74" t="s">
        <v>3620</v>
      </c>
      <c r="H105" s="302" t="s">
        <v>4563</v>
      </c>
      <c r="I105" t="str">
        <f t="shared" si="11"/>
        <v>11294/543965</v>
      </c>
      <c r="J105">
        <f>VLOOKUP(C105,Schools!$A:$Z,9,0)</f>
        <v>400013</v>
      </c>
      <c r="K105" s="74" t="s">
        <v>66</v>
      </c>
      <c r="L105" s="74" t="s">
        <v>22</v>
      </c>
      <c r="M105" s="74" t="s">
        <v>22</v>
      </c>
      <c r="N105" s="77" t="str">
        <f>VLOOKUP(C105,Schools!A:D,4,0)</f>
        <v>Secondary</v>
      </c>
      <c r="O105" s="77">
        <f t="shared" si="12"/>
        <v>11294</v>
      </c>
      <c r="P105" s="77">
        <f t="shared" si="13"/>
        <v>543965</v>
      </c>
      <c r="Q105" s="78"/>
      <c r="R105" s="78"/>
      <c r="S105" s="78"/>
      <c r="T105" s="78"/>
      <c r="U105" s="78"/>
      <c r="V105" s="286"/>
      <c r="W105" s="78"/>
      <c r="X105" s="78"/>
      <c r="Y105" s="78"/>
      <c r="Z105" s="78"/>
      <c r="AA105" s="78"/>
      <c r="AB105" s="78"/>
      <c r="AC105" s="51"/>
      <c r="AD105" s="52"/>
      <c r="AF105" s="314">
        <f>VLOOKUP(D105,Schools!$B$8:$F$143,5,FALSE)</f>
        <v>3025407</v>
      </c>
      <c r="AG105" s="453">
        <f t="shared" si="15"/>
        <v>0</v>
      </c>
      <c r="AH105" s="453">
        <f t="shared" si="16"/>
        <v>0</v>
      </c>
      <c r="AI105" s="453">
        <f t="shared" si="17"/>
        <v>0</v>
      </c>
      <c r="AJ105" s="453">
        <f t="shared" si="18"/>
        <v>0</v>
      </c>
    </row>
    <row r="106" spans="1:36" x14ac:dyDescent="0.25">
      <c r="A106" t="str">
        <f t="shared" si="14"/>
        <v>TPG</v>
      </c>
      <c r="B106" s="75">
        <v>44027</v>
      </c>
      <c r="C106" s="74">
        <v>3027010</v>
      </c>
      <c r="D106" t="str">
        <f>VLOOKUP(C106,Schools!A:B,2,0)</f>
        <v>Mapledown</v>
      </c>
      <c r="E106" t="str">
        <f>VLOOKUP(C106,Schools!$A:$Z,3,0)</f>
        <v>M</v>
      </c>
      <c r="F106" s="76"/>
      <c r="G106" s="74" t="s">
        <v>3620</v>
      </c>
      <c r="H106" s="302" t="s">
        <v>4563</v>
      </c>
      <c r="I106" t="str">
        <f t="shared" si="11"/>
        <v>11294/543965</v>
      </c>
      <c r="J106">
        <f>VLOOKUP(C106,Schools!$A:$Z,9,0)</f>
        <v>400063</v>
      </c>
      <c r="K106" s="74" t="s">
        <v>66</v>
      </c>
      <c r="L106" s="74" t="s">
        <v>22</v>
      </c>
      <c r="M106" s="74" t="s">
        <v>22</v>
      </c>
      <c r="N106" s="77" t="str">
        <f>VLOOKUP(C106,Schools!A:D,4,0)</f>
        <v>Special</v>
      </c>
      <c r="O106" s="77">
        <f t="shared" si="12"/>
        <v>11294</v>
      </c>
      <c r="P106" s="77">
        <f t="shared" si="13"/>
        <v>543965</v>
      </c>
      <c r="Q106" s="78"/>
      <c r="R106" s="78"/>
      <c r="S106" s="78"/>
      <c r="T106" s="78"/>
      <c r="U106" s="78"/>
      <c r="V106" s="286"/>
      <c r="W106" s="78"/>
      <c r="X106" s="78"/>
      <c r="Y106" s="78"/>
      <c r="Z106" s="78"/>
      <c r="AA106" s="78"/>
      <c r="AB106" s="78"/>
      <c r="AC106" s="51"/>
      <c r="AD106" s="52"/>
      <c r="AF106" s="314">
        <f>VLOOKUP(D106,Schools!$B$8:$F$143,5,FALSE)</f>
        <v>3027010</v>
      </c>
      <c r="AG106" s="453">
        <f t="shared" si="15"/>
        <v>0</v>
      </c>
      <c r="AH106" s="453">
        <f t="shared" si="16"/>
        <v>0</v>
      </c>
      <c r="AI106" s="453">
        <f t="shared" si="17"/>
        <v>0</v>
      </c>
      <c r="AJ106" s="453">
        <f t="shared" si="18"/>
        <v>0</v>
      </c>
    </row>
    <row r="107" spans="1:36" x14ac:dyDescent="0.25">
      <c r="A107" t="str">
        <f t="shared" si="14"/>
        <v>TPG</v>
      </c>
      <c r="B107" s="75">
        <v>44027</v>
      </c>
      <c r="C107" s="74">
        <v>3027005</v>
      </c>
      <c r="D107" t="str">
        <f>VLOOKUP(C107,Schools!A:B,2,0)</f>
        <v>Northway</v>
      </c>
      <c r="E107" t="str">
        <f>VLOOKUP(C107,Schools!$A:$Z,3,0)</f>
        <v>M</v>
      </c>
      <c r="F107" s="76"/>
      <c r="G107" s="74" t="s">
        <v>3620</v>
      </c>
      <c r="H107" s="302" t="s">
        <v>4563</v>
      </c>
      <c r="I107" t="str">
        <f t="shared" si="11"/>
        <v>11294/543965</v>
      </c>
      <c r="J107">
        <f>VLOOKUP(C107,Schools!$A:$Z,9,0)</f>
        <v>400034</v>
      </c>
      <c r="K107" s="74" t="s">
        <v>66</v>
      </c>
      <c r="L107" s="74" t="s">
        <v>22</v>
      </c>
      <c r="M107" s="74" t="s">
        <v>22</v>
      </c>
      <c r="N107" s="77" t="str">
        <f>VLOOKUP(C107,Schools!A:D,4,0)</f>
        <v>Special</v>
      </c>
      <c r="O107" s="77">
        <f t="shared" si="12"/>
        <v>11294</v>
      </c>
      <c r="P107" s="77">
        <f t="shared" si="13"/>
        <v>543965</v>
      </c>
      <c r="Q107" s="78"/>
      <c r="R107" s="78"/>
      <c r="S107" s="78"/>
      <c r="T107" s="78"/>
      <c r="U107" s="78"/>
      <c r="V107" s="286"/>
      <c r="W107" s="78"/>
      <c r="X107" s="78"/>
      <c r="Y107" s="78"/>
      <c r="Z107" s="78"/>
      <c r="AA107" s="78"/>
      <c r="AB107" s="78"/>
      <c r="AC107" s="51"/>
      <c r="AD107" s="52"/>
      <c r="AF107" s="314">
        <f>VLOOKUP(D107,Schools!$B$8:$F$143,5,FALSE)</f>
        <v>3027005</v>
      </c>
      <c r="AG107" s="453">
        <f t="shared" si="15"/>
        <v>0</v>
      </c>
      <c r="AH107" s="453">
        <f t="shared" si="16"/>
        <v>0</v>
      </c>
      <c r="AI107" s="453">
        <f t="shared" si="17"/>
        <v>0</v>
      </c>
      <c r="AJ107" s="453">
        <f t="shared" si="18"/>
        <v>0</v>
      </c>
    </row>
    <row r="108" spans="1:36" x14ac:dyDescent="0.25">
      <c r="A108" t="str">
        <f t="shared" si="14"/>
        <v>TPG</v>
      </c>
      <c r="B108" s="75">
        <v>44027</v>
      </c>
      <c r="C108" s="74">
        <v>3027009</v>
      </c>
      <c r="D108" t="str">
        <f>VLOOKUP(C108,Schools!A:B,2,0)</f>
        <v>Oakleigh</v>
      </c>
      <c r="E108" t="str">
        <f>VLOOKUP(C108,Schools!$A:$Z,3,0)</f>
        <v>M</v>
      </c>
      <c r="F108" s="76"/>
      <c r="G108" s="74" t="s">
        <v>3620</v>
      </c>
      <c r="H108" s="302" t="s">
        <v>4563</v>
      </c>
      <c r="I108" t="str">
        <f t="shared" si="11"/>
        <v>11294/543965</v>
      </c>
      <c r="J108">
        <f>VLOOKUP(C108,Schools!$A:$Z,9,0)</f>
        <v>400091</v>
      </c>
      <c r="K108" s="74" t="s">
        <v>66</v>
      </c>
      <c r="L108" s="74" t="s">
        <v>22</v>
      </c>
      <c r="M108" s="74" t="s">
        <v>22</v>
      </c>
      <c r="N108" s="77" t="str">
        <f>VLOOKUP(C108,Schools!A:D,4,0)</f>
        <v>Special</v>
      </c>
      <c r="O108" s="77">
        <f t="shared" si="12"/>
        <v>11294</v>
      </c>
      <c r="P108" s="77">
        <f t="shared" si="13"/>
        <v>543965</v>
      </c>
      <c r="Q108" s="78"/>
      <c r="R108" s="78"/>
      <c r="S108" s="78"/>
      <c r="T108" s="78"/>
      <c r="U108" s="78"/>
      <c r="V108" s="286"/>
      <c r="W108" s="78"/>
      <c r="X108" s="78"/>
      <c r="Y108" s="78"/>
      <c r="Z108" s="78"/>
      <c r="AA108" s="78"/>
      <c r="AB108" s="78"/>
      <c r="AC108" s="51"/>
      <c r="AD108" s="52"/>
      <c r="AF108" s="314">
        <f>VLOOKUP(D108,Schools!$B$8:$F$143,5,FALSE)</f>
        <v>3027009</v>
      </c>
      <c r="AG108" s="453">
        <f t="shared" si="15"/>
        <v>0</v>
      </c>
      <c r="AH108" s="453">
        <f t="shared" si="16"/>
        <v>0</v>
      </c>
      <c r="AI108" s="453">
        <f t="shared" si="17"/>
        <v>0</v>
      </c>
      <c r="AJ108" s="453">
        <f t="shared" si="18"/>
        <v>0</v>
      </c>
    </row>
    <row r="109" spans="1:36" x14ac:dyDescent="0.25">
      <c r="A109" t="str">
        <f t="shared" si="14"/>
        <v>TPG</v>
      </c>
      <c r="B109" s="75">
        <v>44027</v>
      </c>
      <c r="C109" s="74">
        <v>3023521</v>
      </c>
      <c r="D109" t="str">
        <f>VLOOKUP(C109,Schools!A:B,2,0)</f>
        <v>St Mary's &amp; St John's CE School</v>
      </c>
      <c r="E109" t="str">
        <f>VLOOKUP(C109,Schools!$A:$Z,3,0)</f>
        <v>M</v>
      </c>
      <c r="F109" s="76"/>
      <c r="G109" s="74" t="s">
        <v>3620</v>
      </c>
      <c r="H109" s="302" t="s">
        <v>4563</v>
      </c>
      <c r="I109" t="str">
        <f t="shared" si="11"/>
        <v>11294/543965</v>
      </c>
      <c r="J109">
        <f>VLOOKUP(C109,Schools!$A:$Z,9,0)</f>
        <v>400135</v>
      </c>
      <c r="K109" s="74" t="s">
        <v>66</v>
      </c>
      <c r="L109" s="74" t="s">
        <v>22</v>
      </c>
      <c r="M109" s="74" t="s">
        <v>22</v>
      </c>
      <c r="N109" s="77" t="str">
        <f>VLOOKUP(C109,Schools!A:D,4,0)</f>
        <v>All through</v>
      </c>
      <c r="O109" s="77">
        <f t="shared" si="12"/>
        <v>11294</v>
      </c>
      <c r="P109" s="77">
        <f t="shared" si="13"/>
        <v>543965</v>
      </c>
      <c r="Q109" s="78"/>
      <c r="R109" s="78"/>
      <c r="S109" s="78"/>
      <c r="T109" s="78"/>
      <c r="U109" s="78"/>
      <c r="V109" s="286"/>
      <c r="W109" s="78"/>
      <c r="X109" s="78"/>
      <c r="Y109" s="78"/>
      <c r="Z109" s="78"/>
      <c r="AA109" s="78"/>
      <c r="AB109" s="78"/>
      <c r="AC109" s="51"/>
      <c r="AD109" s="52"/>
      <c r="AF109" s="314">
        <f>VLOOKUP(D109,Schools!$B$8:$F$143,5,FALSE)</f>
        <v>3023521</v>
      </c>
      <c r="AG109" s="453">
        <f t="shared" si="15"/>
        <v>0</v>
      </c>
      <c r="AH109" s="453">
        <f t="shared" si="16"/>
        <v>0</v>
      </c>
      <c r="AI109" s="453">
        <f t="shared" si="17"/>
        <v>0</v>
      </c>
      <c r="AJ109" s="453">
        <f t="shared" si="18"/>
        <v>0</v>
      </c>
    </row>
    <row r="110" spans="1:36" x14ac:dyDescent="0.25">
      <c r="A110" s="295" t="s">
        <v>22</v>
      </c>
      <c r="B110" s="298">
        <v>44027</v>
      </c>
      <c r="C110" s="297">
        <v>3026085</v>
      </c>
      <c r="D110" s="295" t="str">
        <f>VLOOKUP(C110,Schools!A:B,2,0)</f>
        <v>Kisharon Inclusive Special Free School</v>
      </c>
      <c r="E110" s="300" t="str">
        <f>VLOOKUP(C110,Schools!$A:$Z,3,0)</f>
        <v>A</v>
      </c>
      <c r="F110" s="76"/>
      <c r="G110" s="297" t="s">
        <v>3620</v>
      </c>
      <c r="H110" s="302" t="s">
        <v>4563</v>
      </c>
      <c r="I110" s="300" t="str">
        <f t="shared" si="11"/>
        <v>11294/516500</v>
      </c>
      <c r="J110" s="300">
        <f>VLOOKUP(C110,Schools!$A:$Z,9,0)</f>
        <v>105221</v>
      </c>
      <c r="K110" s="297" t="s">
        <v>66</v>
      </c>
      <c r="L110" s="297" t="s">
        <v>22</v>
      </c>
      <c r="M110" s="297" t="s">
        <v>22</v>
      </c>
      <c r="N110" s="296" t="str">
        <f>VLOOKUP(C110,Schools!A:D,4,0)</f>
        <v>Special</v>
      </c>
      <c r="O110" s="296">
        <f t="shared" si="12"/>
        <v>11294</v>
      </c>
      <c r="P110" s="296">
        <f t="shared" si="13"/>
        <v>516500</v>
      </c>
      <c r="Q110" s="299"/>
      <c r="R110" s="299"/>
      <c r="S110" s="299"/>
      <c r="T110" s="299"/>
      <c r="U110" s="299"/>
      <c r="V110" s="286"/>
      <c r="W110" s="78"/>
      <c r="X110" s="78"/>
      <c r="Y110" s="78"/>
      <c r="Z110" s="78"/>
      <c r="AA110" s="78"/>
      <c r="AB110" s="78"/>
      <c r="AC110" s="51"/>
      <c r="AD110" s="52"/>
      <c r="AF110" s="314">
        <f>VLOOKUP(D110,Schools!$B$8:$F$143,5,FALSE)</f>
        <v>3026085</v>
      </c>
      <c r="AG110" s="453">
        <f t="shared" si="15"/>
        <v>0</v>
      </c>
      <c r="AH110" s="453">
        <f t="shared" si="16"/>
        <v>0</v>
      </c>
      <c r="AI110" s="453">
        <f t="shared" si="17"/>
        <v>0</v>
      </c>
      <c r="AJ110" s="453">
        <f t="shared" si="18"/>
        <v>0</v>
      </c>
    </row>
    <row r="111" spans="1:36" x14ac:dyDescent="0.25">
      <c r="A111" s="300" t="s">
        <v>22</v>
      </c>
      <c r="B111" s="303">
        <v>44027</v>
      </c>
      <c r="C111" s="302">
        <v>3025950</v>
      </c>
      <c r="D111" s="300" t="str">
        <f>VLOOKUP(C111,Schools!A:B,2,0)</f>
        <v>Oak Hill School</v>
      </c>
      <c r="E111" s="300" t="str">
        <f>VLOOKUP(C111,Schools!$A:$Z,3,0)</f>
        <v>A</v>
      </c>
      <c r="F111" s="76"/>
      <c r="G111" s="302" t="s">
        <v>3620</v>
      </c>
      <c r="H111" s="302" t="s">
        <v>4563</v>
      </c>
      <c r="I111" s="300" t="str">
        <f t="shared" si="11"/>
        <v>11294/516500</v>
      </c>
      <c r="J111" s="300">
        <f>VLOOKUP(C111,Schools!$A:$Z,9,0)</f>
        <v>157308</v>
      </c>
      <c r="K111" s="302" t="s">
        <v>66</v>
      </c>
      <c r="L111" s="302" t="s">
        <v>22</v>
      </c>
      <c r="M111" s="302" t="s">
        <v>22</v>
      </c>
      <c r="N111" s="301" t="str">
        <f>VLOOKUP(C111,Schools!A:D,4,0)</f>
        <v>Special</v>
      </c>
      <c r="O111" s="301">
        <f>IF(OR(N111="Special", N111="PRU"),11294,IF(E111="M", 11294,"None"))</f>
        <v>11294</v>
      </c>
      <c r="P111" s="301">
        <f>IF(E111="M",543965,516500)</f>
        <v>516500</v>
      </c>
      <c r="Q111" s="304"/>
      <c r="R111" s="304"/>
      <c r="S111" s="304"/>
      <c r="T111" s="304"/>
      <c r="U111" s="304"/>
      <c r="V111" s="286"/>
      <c r="W111" s="78"/>
      <c r="X111" s="78"/>
      <c r="Y111" s="78"/>
      <c r="Z111" s="78"/>
      <c r="AA111" s="78"/>
      <c r="AB111" s="78"/>
      <c r="AC111" s="51"/>
      <c r="AD111" s="52"/>
      <c r="AF111" s="314">
        <f>VLOOKUP(D111,Schools!$B$8:$F$143,5,FALSE)</f>
        <v>3025950</v>
      </c>
      <c r="AG111" s="453">
        <f t="shared" si="15"/>
        <v>0</v>
      </c>
      <c r="AH111" s="453">
        <f t="shared" si="16"/>
        <v>0</v>
      </c>
      <c r="AI111" s="453">
        <f t="shared" si="17"/>
        <v>0</v>
      </c>
      <c r="AJ111" s="453">
        <f t="shared" si="18"/>
        <v>0</v>
      </c>
    </row>
    <row r="112" spans="1:36" x14ac:dyDescent="0.25">
      <c r="A112" s="300" t="s">
        <v>22</v>
      </c>
      <c r="B112" s="303">
        <v>44027</v>
      </c>
      <c r="C112" s="302">
        <v>3027000</v>
      </c>
      <c r="D112" s="300" t="str">
        <f>VLOOKUP(C112,Schools!A:B,2,0)</f>
        <v>Oak Lodge Academy</v>
      </c>
      <c r="E112" s="300" t="str">
        <f>VLOOKUP(C112,Schools!$A:$Z,3,0)</f>
        <v>A</v>
      </c>
      <c r="F112" s="76"/>
      <c r="G112" s="302" t="s">
        <v>3620</v>
      </c>
      <c r="H112" s="302" t="s">
        <v>4563</v>
      </c>
      <c r="I112" s="300" t="str">
        <f t="shared" si="11"/>
        <v>11294/516500</v>
      </c>
      <c r="J112" s="300">
        <f>VLOOKUP(C112,Schools!$A:$Z,9,0)</f>
        <v>156901</v>
      </c>
      <c r="K112" s="302" t="s">
        <v>66</v>
      </c>
      <c r="L112" s="302" t="s">
        <v>22</v>
      </c>
      <c r="M112" s="302" t="s">
        <v>22</v>
      </c>
      <c r="N112" s="301" t="str">
        <f>VLOOKUP(C112,Schools!A:D,4,0)</f>
        <v>Special</v>
      </c>
      <c r="O112" s="301">
        <f>IF(OR(N112="Special", N112="PRU"),11294,IF(E112="M", 11294,"None"))</f>
        <v>11294</v>
      </c>
      <c r="P112" s="301">
        <f>IF(E112="M",543965,516500)</f>
        <v>516500</v>
      </c>
      <c r="Q112" s="304"/>
      <c r="R112" s="304"/>
      <c r="S112" s="304"/>
      <c r="T112" s="304"/>
      <c r="U112" s="304"/>
      <c r="V112" s="286"/>
      <c r="W112" s="78"/>
      <c r="X112" s="78"/>
      <c r="Y112" s="78"/>
      <c r="Z112" s="78"/>
      <c r="AA112" s="78"/>
      <c r="AB112" s="78"/>
      <c r="AC112" s="51"/>
      <c r="AD112" s="52"/>
      <c r="AF112" s="314">
        <f>VLOOKUP(D112,Schools!$B$8:$F$143,5,FALSE)</f>
        <v>3027000</v>
      </c>
      <c r="AG112" s="453">
        <f t="shared" si="15"/>
        <v>0</v>
      </c>
      <c r="AH112" s="453">
        <f t="shared" si="16"/>
        <v>0</v>
      </c>
      <c r="AI112" s="453">
        <f t="shared" si="17"/>
        <v>0</v>
      </c>
      <c r="AJ112" s="453">
        <f t="shared" si="18"/>
        <v>0</v>
      </c>
    </row>
    <row r="113" spans="1:36" x14ac:dyDescent="0.25">
      <c r="A113" t="str">
        <f t="shared" si="14"/>
        <v>TPG</v>
      </c>
      <c r="B113" s="212">
        <v>44027</v>
      </c>
      <c r="C113" s="211">
        <v>3021000</v>
      </c>
      <c r="D113" t="str">
        <f>VLOOKUP(C113,Schools!A:B,2,0)</f>
        <v>Brookhill Nursery</v>
      </c>
      <c r="E113" t="str">
        <f>VLOOKUP(C113,Schools!$A:$Z,3,0)</f>
        <v>M</v>
      </c>
      <c r="F113" s="213"/>
      <c r="G113" s="211" t="s">
        <v>3620</v>
      </c>
      <c r="H113" s="310" t="s">
        <v>4563</v>
      </c>
      <c r="I113" t="str">
        <f t="shared" si="11"/>
        <v>11294/543965</v>
      </c>
      <c r="J113">
        <f>VLOOKUP(C113,Schools!$A:$Z,9,0)</f>
        <v>400102</v>
      </c>
      <c r="K113" s="211" t="s">
        <v>66</v>
      </c>
      <c r="L113" s="211" t="s">
        <v>461</v>
      </c>
      <c r="M113" s="211" t="str">
        <f>L113</f>
        <v>TPECG</v>
      </c>
      <c r="N113" s="77" t="str">
        <f>VLOOKUP(C113,Schools!A:D,4,0)</f>
        <v>Nursery</v>
      </c>
      <c r="O113" s="77">
        <f t="shared" si="12"/>
        <v>11294</v>
      </c>
      <c r="P113" s="77">
        <f t="shared" si="13"/>
        <v>543965</v>
      </c>
      <c r="Q113" s="78"/>
      <c r="R113" s="78"/>
      <c r="S113" s="78"/>
      <c r="T113" s="78"/>
      <c r="U113" s="78"/>
      <c r="V113" s="286"/>
      <c r="W113" s="78"/>
      <c r="X113" s="78"/>
      <c r="Y113" s="78"/>
      <c r="Z113" s="78"/>
      <c r="AA113" s="78"/>
      <c r="AB113" s="78"/>
      <c r="AC113" s="51"/>
      <c r="AD113" s="52"/>
      <c r="AF113" s="314">
        <f>VLOOKUP(D113,Schools!$B$8:$F$143,5,FALSE)</f>
        <v>3020135</v>
      </c>
      <c r="AG113" s="453">
        <f t="shared" si="15"/>
        <v>0</v>
      </c>
      <c r="AH113" s="453">
        <f t="shared" si="16"/>
        <v>0</v>
      </c>
      <c r="AI113" s="453">
        <f t="shared" si="17"/>
        <v>0</v>
      </c>
      <c r="AJ113" s="453">
        <f t="shared" si="18"/>
        <v>0</v>
      </c>
    </row>
    <row r="114" spans="1:36" x14ac:dyDescent="0.25">
      <c r="A114" t="str">
        <f t="shared" si="14"/>
        <v>TPG</v>
      </c>
      <c r="B114" s="212">
        <v>44027</v>
      </c>
      <c r="C114" s="211">
        <v>3021001</v>
      </c>
      <c r="D114" t="str">
        <f>VLOOKUP(C114,Schools!A:B,2,0)</f>
        <v>Hampden Way Nursery</v>
      </c>
      <c r="E114" t="str">
        <f>VLOOKUP(C114,Schools!$A:$Z,3,0)</f>
        <v>M</v>
      </c>
      <c r="F114" s="213"/>
      <c r="G114" s="211" t="s">
        <v>3620</v>
      </c>
      <c r="H114" s="310" t="s">
        <v>4563</v>
      </c>
      <c r="I114" t="str">
        <f t="shared" ref="I114:I166" si="19">O114&amp;"/"&amp;P114</f>
        <v>11294/543965</v>
      </c>
      <c r="J114">
        <f>VLOOKUP(C114,Schools!$A:$Z,9,0)</f>
        <v>400102</v>
      </c>
      <c r="K114" s="211" t="s">
        <v>66</v>
      </c>
      <c r="L114" s="211" t="s">
        <v>461</v>
      </c>
      <c r="M114" s="211" t="str">
        <f t="shared" ref="M114:M166" si="20">L114</f>
        <v>TPECG</v>
      </c>
      <c r="N114" s="77" t="str">
        <f>VLOOKUP(C114,Schools!A:D,4,0)</f>
        <v>Nursery</v>
      </c>
      <c r="O114" s="77">
        <f t="shared" ref="O114:O166" si="21">IF(OR(N114="Special", N114="PRU"),11294,IF(E114="M", 11294,"None"))</f>
        <v>11294</v>
      </c>
      <c r="P114" s="77">
        <f t="shared" si="13"/>
        <v>543965</v>
      </c>
      <c r="Q114" s="78"/>
      <c r="R114" s="78"/>
      <c r="S114" s="78"/>
      <c r="T114" s="78"/>
      <c r="U114" s="78"/>
      <c r="V114" s="286"/>
      <c r="W114" s="78"/>
      <c r="X114" s="78"/>
      <c r="Y114" s="78"/>
      <c r="Z114" s="78"/>
      <c r="AA114" s="78"/>
      <c r="AB114" s="78"/>
      <c r="AC114" s="51"/>
      <c r="AD114" s="52"/>
      <c r="AF114" s="314">
        <f>VLOOKUP(D114,Schools!$B$8:$F$143,5,FALSE)</f>
        <v>3020135</v>
      </c>
      <c r="AG114" s="453">
        <f t="shared" si="15"/>
        <v>0</v>
      </c>
      <c r="AH114" s="453">
        <f t="shared" si="16"/>
        <v>0</v>
      </c>
      <c r="AI114" s="453">
        <f t="shared" si="17"/>
        <v>0</v>
      </c>
      <c r="AJ114" s="453">
        <f t="shared" si="18"/>
        <v>0</v>
      </c>
    </row>
    <row r="115" spans="1:36" x14ac:dyDescent="0.25">
      <c r="A115" t="str">
        <f t="shared" si="14"/>
        <v>TPG</v>
      </c>
      <c r="B115" s="212">
        <v>44027</v>
      </c>
      <c r="C115" s="211">
        <v>3021003</v>
      </c>
      <c r="D115" t="str">
        <f>VLOOKUP(C115,Schools!A:B,2,0)</f>
        <v>St Margaret's Nursery</v>
      </c>
      <c r="E115" t="str">
        <f>VLOOKUP(C115,Schools!$A:$Z,3,0)</f>
        <v>M</v>
      </c>
      <c r="F115" s="213"/>
      <c r="G115" s="211" t="s">
        <v>3620</v>
      </c>
      <c r="H115" s="310" t="s">
        <v>4563</v>
      </c>
      <c r="I115" t="str">
        <f t="shared" si="19"/>
        <v>11294/543965</v>
      </c>
      <c r="J115">
        <f>VLOOKUP(C115,Schools!$A:$Z,9,0)</f>
        <v>400102</v>
      </c>
      <c r="K115" s="211" t="s">
        <v>66</v>
      </c>
      <c r="L115" s="211" t="s">
        <v>461</v>
      </c>
      <c r="M115" s="211" t="str">
        <f t="shared" si="20"/>
        <v>TPECG</v>
      </c>
      <c r="N115" s="77" t="str">
        <f>VLOOKUP(C115,Schools!A:D,4,0)</f>
        <v>Nursery</v>
      </c>
      <c r="O115" s="77">
        <f t="shared" si="21"/>
        <v>11294</v>
      </c>
      <c r="P115" s="77">
        <f t="shared" si="13"/>
        <v>543965</v>
      </c>
      <c r="Q115" s="78"/>
      <c r="R115" s="78"/>
      <c r="S115" s="78"/>
      <c r="T115" s="78"/>
      <c r="U115" s="78"/>
      <c r="V115" s="286"/>
      <c r="W115" s="78"/>
      <c r="X115" s="78"/>
      <c r="Y115" s="78"/>
      <c r="Z115" s="78"/>
      <c r="AA115" s="78"/>
      <c r="AB115" s="78"/>
      <c r="AC115" s="51"/>
      <c r="AD115" s="52"/>
      <c r="AF115" s="314">
        <f>VLOOKUP(D115,Schools!$B$8:$F$143,5,FALSE)</f>
        <v>3020135</v>
      </c>
      <c r="AG115" s="453">
        <f t="shared" si="15"/>
        <v>0</v>
      </c>
      <c r="AH115" s="453">
        <f t="shared" si="16"/>
        <v>0</v>
      </c>
      <c r="AI115" s="453">
        <f t="shared" si="17"/>
        <v>0</v>
      </c>
      <c r="AJ115" s="453">
        <f t="shared" si="18"/>
        <v>0</v>
      </c>
    </row>
    <row r="116" spans="1:36" x14ac:dyDescent="0.25">
      <c r="A116" t="str">
        <f t="shared" si="14"/>
        <v>TPG</v>
      </c>
      <c r="B116" s="212">
        <v>44027</v>
      </c>
      <c r="C116" s="211">
        <v>3021002</v>
      </c>
      <c r="D116" t="str">
        <f>VLOOKUP(C116,Schools!A:B,2,0)</f>
        <v>Moss Hall Nursery</v>
      </c>
      <c r="E116" t="str">
        <f>VLOOKUP(C116,Schools!$A:$Z,3,0)</f>
        <v>M</v>
      </c>
      <c r="F116" s="213"/>
      <c r="G116" s="211" t="s">
        <v>3620</v>
      </c>
      <c r="H116" s="310" t="s">
        <v>4563</v>
      </c>
      <c r="I116" t="str">
        <f t="shared" si="19"/>
        <v>11294/543965</v>
      </c>
      <c r="J116">
        <f>VLOOKUP(C116,Schools!$A:$Z,9,0)</f>
        <v>400072</v>
      </c>
      <c r="K116" s="211" t="s">
        <v>66</v>
      </c>
      <c r="L116" s="211" t="s">
        <v>461</v>
      </c>
      <c r="M116" s="211" t="str">
        <f t="shared" si="20"/>
        <v>TPECG</v>
      </c>
      <c r="N116" s="77" t="str">
        <f>VLOOKUP(C116,Schools!A:D,4,0)</f>
        <v>Nursery</v>
      </c>
      <c r="O116" s="77">
        <f t="shared" si="21"/>
        <v>11294</v>
      </c>
      <c r="P116" s="77">
        <f t="shared" ref="P116:P167" si="22">IF(E116="M",543965,516500)</f>
        <v>543965</v>
      </c>
      <c r="Q116" s="78"/>
      <c r="R116" s="78"/>
      <c r="S116" s="78"/>
      <c r="T116" s="78"/>
      <c r="U116" s="78"/>
      <c r="V116" s="286"/>
      <c r="W116" s="78"/>
      <c r="X116" s="78"/>
      <c r="Y116" s="78"/>
      <c r="Z116" s="78"/>
      <c r="AA116" s="78"/>
      <c r="AB116" s="78"/>
      <c r="AC116" s="51"/>
      <c r="AD116" s="52"/>
      <c r="AF116" s="314">
        <f>VLOOKUP(D116,Schools!$B$8:$F$143,5,FALSE)</f>
        <v>3021002</v>
      </c>
      <c r="AG116" s="453">
        <f t="shared" si="15"/>
        <v>0</v>
      </c>
      <c r="AH116" s="453">
        <f t="shared" si="16"/>
        <v>0</v>
      </c>
      <c r="AI116" s="453">
        <f t="shared" si="17"/>
        <v>0</v>
      </c>
      <c r="AJ116" s="453">
        <f t="shared" si="18"/>
        <v>0</v>
      </c>
    </row>
    <row r="117" spans="1:36" x14ac:dyDescent="0.25">
      <c r="A117" t="str">
        <f t="shared" si="14"/>
        <v>TPG</v>
      </c>
      <c r="B117" s="212">
        <v>44027</v>
      </c>
      <c r="C117" s="211">
        <v>3023520</v>
      </c>
      <c r="D117" t="str">
        <f>VLOOKUP(C117,Schools!A:B,2,0)</f>
        <v>Akiva School</v>
      </c>
      <c r="E117" t="str">
        <f>VLOOKUP(C117,Schools!$A:$Z,3,0)</f>
        <v>M</v>
      </c>
      <c r="F117" s="213"/>
      <c r="G117" s="211" t="s">
        <v>3620</v>
      </c>
      <c r="H117" s="310" t="s">
        <v>4563</v>
      </c>
      <c r="I117" t="str">
        <f t="shared" si="19"/>
        <v>11294/543965</v>
      </c>
      <c r="J117">
        <f>VLOOKUP(C117,Schools!$A:$Z,9,0)</f>
        <v>400125</v>
      </c>
      <c r="K117" s="211" t="s">
        <v>66</v>
      </c>
      <c r="L117" s="211" t="s">
        <v>461</v>
      </c>
      <c r="M117" s="211" t="str">
        <f t="shared" si="20"/>
        <v>TPECG</v>
      </c>
      <c r="N117" s="77" t="str">
        <f>VLOOKUP(C117,Schools!A:D,4,0)</f>
        <v>Primary</v>
      </c>
      <c r="O117" s="77">
        <f t="shared" si="21"/>
        <v>11294</v>
      </c>
      <c r="P117" s="77">
        <f t="shared" si="22"/>
        <v>543965</v>
      </c>
      <c r="Q117" s="78"/>
      <c r="R117" s="78"/>
      <c r="S117" s="78"/>
      <c r="T117" s="78"/>
      <c r="U117" s="78"/>
      <c r="V117" s="286"/>
      <c r="W117" s="78"/>
      <c r="X117" s="78"/>
      <c r="Y117" s="78"/>
      <c r="Z117" s="78"/>
      <c r="AA117" s="78"/>
      <c r="AB117" s="78"/>
      <c r="AC117" s="51"/>
      <c r="AD117" s="52"/>
      <c r="AF117" s="314">
        <f>VLOOKUP(D117,Schools!$B$8:$F$143,5,FALSE)</f>
        <v>3023520</v>
      </c>
      <c r="AG117" s="453">
        <f t="shared" si="15"/>
        <v>0</v>
      </c>
      <c r="AH117" s="453">
        <f t="shared" si="16"/>
        <v>0</v>
      </c>
      <c r="AI117" s="453">
        <f t="shared" si="17"/>
        <v>0</v>
      </c>
      <c r="AJ117" s="453">
        <f t="shared" si="18"/>
        <v>0</v>
      </c>
    </row>
    <row r="118" spans="1:36" x14ac:dyDescent="0.25">
      <c r="A118" t="str">
        <f t="shared" ref="A118:A168" si="23">$B$3</f>
        <v>TPG</v>
      </c>
      <c r="B118" s="212">
        <v>44027</v>
      </c>
      <c r="C118" s="211">
        <v>3023300</v>
      </c>
      <c r="D118" t="str">
        <f>VLOOKUP(C118,Schools!A:B,2,0)</f>
        <v>All Saints' CE Primary School NW2</v>
      </c>
      <c r="E118" t="str">
        <f>VLOOKUP(C118,Schools!$A:$Z,3,0)</f>
        <v>M</v>
      </c>
      <c r="F118" s="213"/>
      <c r="G118" s="211" t="s">
        <v>3620</v>
      </c>
      <c r="H118" s="310" t="s">
        <v>4563</v>
      </c>
      <c r="I118" t="str">
        <f t="shared" si="19"/>
        <v>11294/543965</v>
      </c>
      <c r="J118">
        <f>VLOOKUP(C118,Schools!$A:$Z,9,0)</f>
        <v>400069</v>
      </c>
      <c r="K118" s="211" t="s">
        <v>66</v>
      </c>
      <c r="L118" s="211" t="s">
        <v>461</v>
      </c>
      <c r="M118" s="211" t="str">
        <f t="shared" si="20"/>
        <v>TPECG</v>
      </c>
      <c r="N118" s="77" t="str">
        <f>VLOOKUP(C118,Schools!A:D,4,0)</f>
        <v>Primary</v>
      </c>
      <c r="O118" s="77">
        <f t="shared" si="21"/>
        <v>11294</v>
      </c>
      <c r="P118" s="77">
        <f t="shared" si="22"/>
        <v>543965</v>
      </c>
      <c r="Q118" s="78"/>
      <c r="R118" s="78"/>
      <c r="S118" s="78"/>
      <c r="T118" s="78"/>
      <c r="U118" s="78"/>
      <c r="V118" s="286"/>
      <c r="W118" s="78"/>
      <c r="X118" s="78"/>
      <c r="Y118" s="78"/>
      <c r="Z118" s="78"/>
      <c r="AA118" s="78"/>
      <c r="AB118" s="78"/>
      <c r="AC118" s="51"/>
      <c r="AD118" s="52"/>
      <c r="AF118" s="314">
        <f>VLOOKUP(D118,Schools!$B$8:$F$143,5,FALSE)</f>
        <v>3023300</v>
      </c>
      <c r="AG118" s="453">
        <f t="shared" si="15"/>
        <v>0</v>
      </c>
      <c r="AH118" s="453">
        <f t="shared" si="16"/>
        <v>0</v>
      </c>
      <c r="AI118" s="453">
        <f t="shared" si="17"/>
        <v>0</v>
      </c>
      <c r="AJ118" s="453">
        <f t="shared" si="18"/>
        <v>0</v>
      </c>
    </row>
    <row r="119" spans="1:36" x14ac:dyDescent="0.25">
      <c r="A119" t="str">
        <f t="shared" si="23"/>
        <v>TPG</v>
      </c>
      <c r="B119" s="212">
        <v>44027</v>
      </c>
      <c r="C119" s="211">
        <v>3023317</v>
      </c>
      <c r="D119" t="str">
        <f>VLOOKUP(C119,Schools!A:B,2,0)</f>
        <v>All Saints' CE Primary School, N20</v>
      </c>
      <c r="E119" t="str">
        <f>VLOOKUP(C119,Schools!$A:$Z,3,0)</f>
        <v>M</v>
      </c>
      <c r="F119" s="213"/>
      <c r="G119" s="211" t="s">
        <v>3620</v>
      </c>
      <c r="H119" s="310" t="s">
        <v>4563</v>
      </c>
      <c r="I119" t="str">
        <f t="shared" si="19"/>
        <v>11294/543965</v>
      </c>
      <c r="J119">
        <f>VLOOKUP(C119,Schools!$A:$Z,9,0)</f>
        <v>400015</v>
      </c>
      <c r="K119" s="211" t="s">
        <v>66</v>
      </c>
      <c r="L119" s="211" t="s">
        <v>461</v>
      </c>
      <c r="M119" s="211" t="str">
        <f t="shared" si="20"/>
        <v>TPECG</v>
      </c>
      <c r="N119" s="77" t="str">
        <f>VLOOKUP(C119,Schools!A:D,4,0)</f>
        <v>Primary</v>
      </c>
      <c r="O119" s="77">
        <f t="shared" si="21"/>
        <v>11294</v>
      </c>
      <c r="P119" s="77">
        <f t="shared" si="22"/>
        <v>543965</v>
      </c>
      <c r="Q119" s="78"/>
      <c r="R119" s="78"/>
      <c r="S119" s="78"/>
      <c r="T119" s="78"/>
      <c r="U119" s="78"/>
      <c r="V119" s="286"/>
      <c r="W119" s="78"/>
      <c r="X119" s="78"/>
      <c r="Y119" s="78"/>
      <c r="Z119" s="78"/>
      <c r="AA119" s="78"/>
      <c r="AB119" s="78"/>
      <c r="AC119" s="51"/>
      <c r="AD119" s="52"/>
      <c r="AF119" s="314">
        <f>VLOOKUP(D119,Schools!$B$8:$F$143,5,FALSE)</f>
        <v>3023317</v>
      </c>
      <c r="AG119" s="453">
        <f t="shared" si="15"/>
        <v>0</v>
      </c>
      <c r="AH119" s="453">
        <f t="shared" si="16"/>
        <v>0</v>
      </c>
      <c r="AI119" s="453">
        <f t="shared" si="17"/>
        <v>0</v>
      </c>
      <c r="AJ119" s="453">
        <f t="shared" si="18"/>
        <v>0</v>
      </c>
    </row>
    <row r="120" spans="1:36" x14ac:dyDescent="0.25">
      <c r="A120" t="str">
        <f t="shared" si="23"/>
        <v>TPG</v>
      </c>
      <c r="B120" s="212">
        <v>44027</v>
      </c>
      <c r="C120" s="211">
        <v>3023500</v>
      </c>
      <c r="D120" t="str">
        <f>VLOOKUP(C120,Schools!A:B,2,0)</f>
        <v>Annunciation Catholic Infant School</v>
      </c>
      <c r="E120" t="str">
        <f>VLOOKUP(C120,Schools!$A:$Z,3,0)</f>
        <v>M</v>
      </c>
      <c r="F120" s="213"/>
      <c r="G120" s="211" t="s">
        <v>3620</v>
      </c>
      <c r="H120" s="310" t="s">
        <v>4563</v>
      </c>
      <c r="I120" t="str">
        <f t="shared" si="19"/>
        <v>11294/543965</v>
      </c>
      <c r="J120">
        <f>VLOOKUP(C120,Schools!$A:$Z,9,0)</f>
        <v>400023</v>
      </c>
      <c r="K120" s="211" t="s">
        <v>66</v>
      </c>
      <c r="L120" s="211" t="s">
        <v>461</v>
      </c>
      <c r="M120" s="211" t="str">
        <f t="shared" si="20"/>
        <v>TPECG</v>
      </c>
      <c r="N120" s="77" t="str">
        <f>VLOOKUP(C120,Schools!A:D,4,0)</f>
        <v>Primary</v>
      </c>
      <c r="O120" s="77">
        <f t="shared" si="21"/>
        <v>11294</v>
      </c>
      <c r="P120" s="77">
        <f t="shared" si="22"/>
        <v>543965</v>
      </c>
      <c r="Q120" s="78"/>
      <c r="R120" s="78"/>
      <c r="S120" s="78"/>
      <c r="T120" s="78"/>
      <c r="U120" s="78"/>
      <c r="V120" s="286"/>
      <c r="W120" s="78"/>
      <c r="X120" s="78"/>
      <c r="Y120" s="78"/>
      <c r="Z120" s="78"/>
      <c r="AA120" s="78"/>
      <c r="AB120" s="78"/>
      <c r="AC120" s="51"/>
      <c r="AD120" s="52"/>
      <c r="AF120" s="314">
        <f>VLOOKUP(D120,Schools!$B$8:$F$143,5,FALSE)</f>
        <v>3023500</v>
      </c>
      <c r="AG120" s="453">
        <f t="shared" si="15"/>
        <v>0</v>
      </c>
      <c r="AH120" s="453">
        <f t="shared" si="16"/>
        <v>0</v>
      </c>
      <c r="AI120" s="453">
        <f t="shared" si="17"/>
        <v>0</v>
      </c>
      <c r="AJ120" s="453">
        <f t="shared" si="18"/>
        <v>0</v>
      </c>
    </row>
    <row r="121" spans="1:36" x14ac:dyDescent="0.25">
      <c r="A121" t="str">
        <f t="shared" si="23"/>
        <v>TPG</v>
      </c>
      <c r="B121" s="212">
        <v>44027</v>
      </c>
      <c r="C121" s="211">
        <v>3023514</v>
      </c>
      <c r="D121" t="str">
        <f>VLOOKUP(C121,Schools!A:B,2,0)</f>
        <v>Annunciation Catholic Junior School</v>
      </c>
      <c r="E121" t="str">
        <f>VLOOKUP(C121,Schools!$A:$Z,3,0)</f>
        <v>M</v>
      </c>
      <c r="F121" s="213"/>
      <c r="G121" s="211" t="s">
        <v>3620</v>
      </c>
      <c r="H121" s="310" t="s">
        <v>4563</v>
      </c>
      <c r="I121" t="str">
        <f t="shared" si="19"/>
        <v>11294/543965</v>
      </c>
      <c r="J121">
        <f>VLOOKUP(C121,Schools!$A:$Z,9,0)</f>
        <v>400107</v>
      </c>
      <c r="K121" s="211" t="s">
        <v>66</v>
      </c>
      <c r="L121" s="211" t="s">
        <v>461</v>
      </c>
      <c r="M121" s="211" t="str">
        <f t="shared" si="20"/>
        <v>TPECG</v>
      </c>
      <c r="N121" s="77" t="str">
        <f>VLOOKUP(C121,Schools!A:D,4,0)</f>
        <v>Primary</v>
      </c>
      <c r="O121" s="77">
        <f t="shared" si="21"/>
        <v>11294</v>
      </c>
      <c r="P121" s="77">
        <f t="shared" si="22"/>
        <v>543965</v>
      </c>
      <c r="Q121" s="78"/>
      <c r="R121" s="78"/>
      <c r="S121" s="78"/>
      <c r="T121" s="78"/>
      <c r="U121" s="78"/>
      <c r="V121" s="286"/>
      <c r="W121" s="78"/>
      <c r="X121" s="78"/>
      <c r="Y121" s="78"/>
      <c r="Z121" s="78"/>
      <c r="AA121" s="78"/>
      <c r="AB121" s="78"/>
      <c r="AC121" s="51"/>
      <c r="AD121" s="52"/>
      <c r="AF121" s="314">
        <f>VLOOKUP(D121,Schools!$B$8:$F$143,5,FALSE)</f>
        <v>3023514</v>
      </c>
      <c r="AG121" s="453">
        <f t="shared" si="15"/>
        <v>0</v>
      </c>
      <c r="AH121" s="453">
        <f t="shared" si="16"/>
        <v>0</v>
      </c>
      <c r="AI121" s="453">
        <f t="shared" si="17"/>
        <v>0</v>
      </c>
      <c r="AJ121" s="453">
        <f t="shared" si="18"/>
        <v>0</v>
      </c>
    </row>
    <row r="122" spans="1:36" x14ac:dyDescent="0.25">
      <c r="A122" t="str">
        <f t="shared" si="23"/>
        <v>TPG</v>
      </c>
      <c r="B122" s="212">
        <v>44027</v>
      </c>
      <c r="C122" s="211">
        <v>3022002</v>
      </c>
      <c r="D122" t="str">
        <f>VLOOKUP(C122,Schools!A:B,2,0)</f>
        <v>Barnfield School</v>
      </c>
      <c r="E122" t="str">
        <f>VLOOKUP(C122,Schools!$A:$Z,3,0)</f>
        <v>M</v>
      </c>
      <c r="F122" s="213"/>
      <c r="G122" s="211" t="s">
        <v>3620</v>
      </c>
      <c r="H122" s="310" t="s">
        <v>4563</v>
      </c>
      <c r="I122" t="str">
        <f t="shared" si="19"/>
        <v>11294/543965</v>
      </c>
      <c r="J122">
        <f>VLOOKUP(C122,Schools!$A:$Z,9,0)</f>
        <v>400005</v>
      </c>
      <c r="K122" s="211" t="s">
        <v>66</v>
      </c>
      <c r="L122" s="211" t="s">
        <v>461</v>
      </c>
      <c r="M122" s="211" t="str">
        <f t="shared" si="20"/>
        <v>TPECG</v>
      </c>
      <c r="N122" s="77" t="str">
        <f>VLOOKUP(C122,Schools!A:D,4,0)</f>
        <v>Primary</v>
      </c>
      <c r="O122" s="77">
        <f t="shared" si="21"/>
        <v>11294</v>
      </c>
      <c r="P122" s="77">
        <f t="shared" si="22"/>
        <v>543965</v>
      </c>
      <c r="Q122" s="78"/>
      <c r="R122" s="78"/>
      <c r="S122" s="78"/>
      <c r="T122" s="78"/>
      <c r="U122" s="78"/>
      <c r="V122" s="286"/>
      <c r="W122" s="78"/>
      <c r="X122" s="78"/>
      <c r="Y122" s="78"/>
      <c r="Z122" s="78"/>
      <c r="AA122" s="78"/>
      <c r="AB122" s="78"/>
      <c r="AC122" s="51"/>
      <c r="AD122" s="52"/>
      <c r="AF122" s="314">
        <f>VLOOKUP(D122,Schools!$B$8:$F$143,5,FALSE)</f>
        <v>3022002</v>
      </c>
      <c r="AG122" s="453">
        <f t="shared" si="15"/>
        <v>0</v>
      </c>
      <c r="AH122" s="453">
        <f t="shared" si="16"/>
        <v>0</v>
      </c>
      <c r="AI122" s="453">
        <f t="shared" si="17"/>
        <v>0</v>
      </c>
      <c r="AJ122" s="453">
        <f t="shared" si="18"/>
        <v>0</v>
      </c>
    </row>
    <row r="123" spans="1:36" x14ac:dyDescent="0.25">
      <c r="A123" t="str">
        <f t="shared" si="23"/>
        <v>TPG</v>
      </c>
      <c r="B123" s="212">
        <v>44027</v>
      </c>
      <c r="C123" s="211">
        <v>3022079</v>
      </c>
      <c r="D123" t="str">
        <f>VLOOKUP(C123,Schools!A:B,2,0)</f>
        <v>Beis Yaakov</v>
      </c>
      <c r="E123" t="str">
        <f>VLOOKUP(C123,Schools!$A:$Z,3,0)</f>
        <v>M</v>
      </c>
      <c r="F123" s="213"/>
      <c r="G123" s="211" t="s">
        <v>3620</v>
      </c>
      <c r="H123" s="310" t="s">
        <v>4563</v>
      </c>
      <c r="I123" t="str">
        <f t="shared" si="19"/>
        <v>11294/543965</v>
      </c>
      <c r="J123">
        <f>VLOOKUP(C123,Schools!$A:$Z,9,0)</f>
        <v>400070</v>
      </c>
      <c r="K123" s="211" t="s">
        <v>66</v>
      </c>
      <c r="L123" s="211" t="s">
        <v>461</v>
      </c>
      <c r="M123" s="211" t="str">
        <f t="shared" si="20"/>
        <v>TPECG</v>
      </c>
      <c r="N123" s="77" t="str">
        <f>VLOOKUP(C123,Schools!A:D,4,0)</f>
        <v>Primary</v>
      </c>
      <c r="O123" s="77">
        <f t="shared" si="21"/>
        <v>11294</v>
      </c>
      <c r="P123" s="77">
        <f t="shared" si="22"/>
        <v>543965</v>
      </c>
      <c r="Q123" s="78"/>
      <c r="R123" s="78"/>
      <c r="S123" s="78"/>
      <c r="T123" s="78"/>
      <c r="U123" s="78"/>
      <c r="V123" s="286"/>
      <c r="W123" s="78"/>
      <c r="X123" s="78"/>
      <c r="Y123" s="78"/>
      <c r="Z123" s="78"/>
      <c r="AA123" s="78"/>
      <c r="AB123" s="78"/>
      <c r="AC123" s="51"/>
      <c r="AD123" s="52"/>
      <c r="AF123" s="314">
        <f>VLOOKUP(D123,Schools!$B$8:$F$143,5,FALSE)</f>
        <v>3022079</v>
      </c>
      <c r="AG123" s="453">
        <f t="shared" si="15"/>
        <v>0</v>
      </c>
      <c r="AH123" s="453">
        <f t="shared" si="16"/>
        <v>0</v>
      </c>
      <c r="AI123" s="453">
        <f t="shared" si="17"/>
        <v>0</v>
      </c>
      <c r="AJ123" s="453">
        <f t="shared" si="18"/>
        <v>0</v>
      </c>
    </row>
    <row r="124" spans="1:36" x14ac:dyDescent="0.25">
      <c r="A124" t="str">
        <f t="shared" si="23"/>
        <v>TPG</v>
      </c>
      <c r="B124" s="212">
        <v>44027</v>
      </c>
      <c r="C124" s="211">
        <v>3023524</v>
      </c>
      <c r="D124" t="str">
        <f>VLOOKUP(C124,Schools!A:B,2,0)</f>
        <v>Beit Shvidler Primary School</v>
      </c>
      <c r="E124" t="str">
        <f>VLOOKUP(C124,Schools!$A:$Z,3,0)</f>
        <v>M</v>
      </c>
      <c r="F124" s="213"/>
      <c r="G124" s="211" t="s">
        <v>3620</v>
      </c>
      <c r="H124" s="310" t="s">
        <v>4563</v>
      </c>
      <c r="I124" t="str">
        <f t="shared" si="19"/>
        <v>11294/543965</v>
      </c>
      <c r="J124">
        <f>VLOOKUP(C124,Schools!$A:$Z,9,0)</f>
        <v>400150</v>
      </c>
      <c r="K124" s="211" t="s">
        <v>66</v>
      </c>
      <c r="L124" s="211" t="s">
        <v>461</v>
      </c>
      <c r="M124" s="211" t="str">
        <f t="shared" si="20"/>
        <v>TPECG</v>
      </c>
      <c r="N124" s="77" t="str">
        <f>VLOOKUP(C124,Schools!A:D,4,0)</f>
        <v>Primary</v>
      </c>
      <c r="O124" s="77">
        <f t="shared" si="21"/>
        <v>11294</v>
      </c>
      <c r="P124" s="77">
        <f t="shared" si="22"/>
        <v>543965</v>
      </c>
      <c r="Q124" s="78"/>
      <c r="R124" s="78"/>
      <c r="S124" s="78"/>
      <c r="T124" s="78"/>
      <c r="U124" s="78"/>
      <c r="V124" s="286"/>
      <c r="W124" s="78"/>
      <c r="X124" s="78"/>
      <c r="Y124" s="78"/>
      <c r="Z124" s="78"/>
      <c r="AA124" s="78"/>
      <c r="AB124" s="78"/>
      <c r="AC124" s="51"/>
      <c r="AD124" s="52"/>
      <c r="AF124" s="314">
        <f>VLOOKUP(D124,Schools!$B$8:$F$143,5,FALSE)</f>
        <v>3023524</v>
      </c>
      <c r="AG124" s="453">
        <f t="shared" si="15"/>
        <v>0</v>
      </c>
      <c r="AH124" s="453">
        <f t="shared" si="16"/>
        <v>0</v>
      </c>
      <c r="AI124" s="453">
        <f t="shared" si="17"/>
        <v>0</v>
      </c>
      <c r="AJ124" s="453">
        <f t="shared" si="18"/>
        <v>0</v>
      </c>
    </row>
    <row r="125" spans="1:36" x14ac:dyDescent="0.25">
      <c r="A125" t="str">
        <f t="shared" si="23"/>
        <v>TPG</v>
      </c>
      <c r="B125" s="212">
        <v>44027</v>
      </c>
      <c r="C125" s="211">
        <v>3022003</v>
      </c>
      <c r="D125" t="str">
        <f>VLOOKUP(C125,Schools!A:B,2,0)</f>
        <v>Bell Lane Primary School</v>
      </c>
      <c r="E125" t="str">
        <f>VLOOKUP(C125,Schools!$A:$Z,3,0)</f>
        <v>M</v>
      </c>
      <c r="F125" s="213"/>
      <c r="G125" s="211" t="s">
        <v>3620</v>
      </c>
      <c r="H125" s="310" t="s">
        <v>4563</v>
      </c>
      <c r="I125" t="str">
        <f t="shared" si="19"/>
        <v>11294/543965</v>
      </c>
      <c r="J125">
        <f>VLOOKUP(C125,Schools!$A:$Z,9,0)</f>
        <v>400051</v>
      </c>
      <c r="K125" s="211" t="s">
        <v>66</v>
      </c>
      <c r="L125" s="211" t="s">
        <v>461</v>
      </c>
      <c r="M125" s="211" t="str">
        <f t="shared" si="20"/>
        <v>TPECG</v>
      </c>
      <c r="N125" s="77" t="str">
        <f>VLOOKUP(C125,Schools!A:D,4,0)</f>
        <v>Primary</v>
      </c>
      <c r="O125" s="77">
        <f t="shared" si="21"/>
        <v>11294</v>
      </c>
      <c r="P125" s="77">
        <f t="shared" si="22"/>
        <v>543965</v>
      </c>
      <c r="Q125" s="78"/>
      <c r="R125" s="78"/>
      <c r="S125" s="78"/>
      <c r="T125" s="78"/>
      <c r="U125" s="78"/>
      <c r="V125" s="286"/>
      <c r="W125" s="78"/>
      <c r="X125" s="78"/>
      <c r="Y125" s="78"/>
      <c r="Z125" s="78"/>
      <c r="AA125" s="78"/>
      <c r="AB125" s="78"/>
      <c r="AC125" s="51"/>
      <c r="AD125" s="52"/>
      <c r="AF125" s="314">
        <f>VLOOKUP(D125,Schools!$B$8:$F$143,5,FALSE)</f>
        <v>3022003</v>
      </c>
      <c r="AG125" s="453">
        <f t="shared" si="15"/>
        <v>0</v>
      </c>
      <c r="AH125" s="453">
        <f t="shared" si="16"/>
        <v>0</v>
      </c>
      <c r="AI125" s="453">
        <f t="shared" si="17"/>
        <v>0</v>
      </c>
      <c r="AJ125" s="453">
        <f t="shared" si="18"/>
        <v>0</v>
      </c>
    </row>
    <row r="126" spans="1:36" x14ac:dyDescent="0.25">
      <c r="A126" t="str">
        <f t="shared" si="23"/>
        <v>TPG</v>
      </c>
      <c r="B126" s="212">
        <v>44027</v>
      </c>
      <c r="C126" s="211">
        <v>3023511</v>
      </c>
      <c r="D126" t="str">
        <f>VLOOKUP(C126,Schools!A:B,2,0)</f>
        <v>Blessed Dominic School</v>
      </c>
      <c r="E126" t="str">
        <f>VLOOKUP(C126,Schools!$A:$Z,3,0)</f>
        <v>M</v>
      </c>
      <c r="F126" s="213"/>
      <c r="G126" s="211" t="s">
        <v>3620</v>
      </c>
      <c r="H126" s="310" t="s">
        <v>4563</v>
      </c>
      <c r="I126" t="str">
        <f t="shared" si="19"/>
        <v>11294/543965</v>
      </c>
      <c r="J126">
        <f>VLOOKUP(C126,Schools!$A:$Z,9,0)</f>
        <v>400024</v>
      </c>
      <c r="K126" s="211" t="s">
        <v>66</v>
      </c>
      <c r="L126" s="211" t="s">
        <v>461</v>
      </c>
      <c r="M126" s="211" t="str">
        <f t="shared" si="20"/>
        <v>TPECG</v>
      </c>
      <c r="N126" s="77" t="str">
        <f>VLOOKUP(C126,Schools!A:D,4,0)</f>
        <v>Primary</v>
      </c>
      <c r="O126" s="77">
        <f t="shared" si="21"/>
        <v>11294</v>
      </c>
      <c r="P126" s="77">
        <f t="shared" si="22"/>
        <v>543965</v>
      </c>
      <c r="Q126" s="78"/>
      <c r="R126" s="78"/>
      <c r="S126" s="78"/>
      <c r="T126" s="78"/>
      <c r="U126" s="78"/>
      <c r="V126" s="286"/>
      <c r="W126" s="78"/>
      <c r="X126" s="78"/>
      <c r="Y126" s="78"/>
      <c r="Z126" s="78"/>
      <c r="AA126" s="78"/>
      <c r="AB126" s="78"/>
      <c r="AC126" s="51"/>
      <c r="AD126" s="52"/>
      <c r="AF126" s="314">
        <f>VLOOKUP(D126,Schools!$B$8:$F$143,5,FALSE)</f>
        <v>3023511</v>
      </c>
      <c r="AG126" s="453">
        <f t="shared" si="15"/>
        <v>0</v>
      </c>
      <c r="AH126" s="453">
        <f t="shared" si="16"/>
        <v>0</v>
      </c>
      <c r="AI126" s="453">
        <f t="shared" si="17"/>
        <v>0</v>
      </c>
      <c r="AJ126" s="453">
        <f t="shared" si="18"/>
        <v>0</v>
      </c>
    </row>
    <row r="127" spans="1:36" x14ac:dyDescent="0.25">
      <c r="A127" t="str">
        <f t="shared" si="23"/>
        <v>TPG</v>
      </c>
      <c r="B127" s="212">
        <v>44027</v>
      </c>
      <c r="C127" s="211">
        <v>3022008</v>
      </c>
      <c r="D127" t="str">
        <f>VLOOKUP(C127,Schools!A:B,2,0)</f>
        <v>Brookland Infant  &amp; Nursery School</v>
      </c>
      <c r="E127" t="str">
        <f>VLOOKUP(C127,Schools!$A:$Z,3,0)</f>
        <v>M</v>
      </c>
      <c r="F127" s="213"/>
      <c r="G127" s="211" t="s">
        <v>3620</v>
      </c>
      <c r="H127" s="310" t="s">
        <v>4563</v>
      </c>
      <c r="I127" t="str">
        <f t="shared" si="19"/>
        <v>11294/543965</v>
      </c>
      <c r="J127">
        <f>VLOOKUP(C127,Schools!$A:$Z,9,0)</f>
        <v>400057</v>
      </c>
      <c r="K127" s="211" t="s">
        <v>66</v>
      </c>
      <c r="L127" s="211" t="s">
        <v>461</v>
      </c>
      <c r="M127" s="211" t="str">
        <f t="shared" si="20"/>
        <v>TPECG</v>
      </c>
      <c r="N127" s="77" t="str">
        <f>VLOOKUP(C127,Schools!A:D,4,0)</f>
        <v>Primary</v>
      </c>
      <c r="O127" s="77">
        <f t="shared" si="21"/>
        <v>11294</v>
      </c>
      <c r="P127" s="77">
        <f t="shared" si="22"/>
        <v>543965</v>
      </c>
      <c r="Q127" s="78"/>
      <c r="R127" s="78"/>
      <c r="S127" s="78"/>
      <c r="T127" s="78"/>
      <c r="U127" s="78"/>
      <c r="V127" s="286"/>
      <c r="W127" s="78"/>
      <c r="X127" s="78"/>
      <c r="Y127" s="78"/>
      <c r="Z127" s="78"/>
      <c r="AA127" s="78"/>
      <c r="AB127" s="78"/>
      <c r="AC127" s="51"/>
      <c r="AD127" s="52"/>
      <c r="AF127" s="314">
        <f>VLOOKUP(D127,Schools!$B$8:$F$143,5,FALSE)</f>
        <v>3022008</v>
      </c>
      <c r="AG127" s="453">
        <f t="shared" si="15"/>
        <v>0</v>
      </c>
      <c r="AH127" s="453">
        <f t="shared" si="16"/>
        <v>0</v>
      </c>
      <c r="AI127" s="453">
        <f t="shared" si="17"/>
        <v>0</v>
      </c>
      <c r="AJ127" s="453">
        <f t="shared" si="18"/>
        <v>0</v>
      </c>
    </row>
    <row r="128" spans="1:36" x14ac:dyDescent="0.25">
      <c r="A128" t="str">
        <f t="shared" si="23"/>
        <v>TPG</v>
      </c>
      <c r="B128" s="212">
        <v>44027</v>
      </c>
      <c r="C128" s="211">
        <v>3022007</v>
      </c>
      <c r="D128" t="str">
        <f>VLOOKUP(C128,Schools!A:B,2,0)</f>
        <v>Brookland Junior School</v>
      </c>
      <c r="E128" t="str">
        <f>VLOOKUP(C128,Schools!$A:$Z,3,0)</f>
        <v>M</v>
      </c>
      <c r="F128" s="213"/>
      <c r="G128" s="211" t="s">
        <v>3620</v>
      </c>
      <c r="H128" s="310" t="s">
        <v>4563</v>
      </c>
      <c r="I128" t="str">
        <f t="shared" si="19"/>
        <v>11294/543965</v>
      </c>
      <c r="J128">
        <f>VLOOKUP(C128,Schools!$A:$Z,9,0)</f>
        <v>400040</v>
      </c>
      <c r="K128" s="211" t="s">
        <v>66</v>
      </c>
      <c r="L128" s="211" t="s">
        <v>461</v>
      </c>
      <c r="M128" s="211" t="str">
        <f t="shared" si="20"/>
        <v>TPECG</v>
      </c>
      <c r="N128" s="77" t="str">
        <f>VLOOKUP(C128,Schools!A:D,4,0)</f>
        <v>Primary</v>
      </c>
      <c r="O128" s="77">
        <f t="shared" si="21"/>
        <v>11294</v>
      </c>
      <c r="P128" s="77">
        <f t="shared" si="22"/>
        <v>543965</v>
      </c>
      <c r="Q128" s="78"/>
      <c r="R128" s="78"/>
      <c r="S128" s="78"/>
      <c r="T128" s="78"/>
      <c r="U128" s="78"/>
      <c r="V128" s="286"/>
      <c r="W128" s="78"/>
      <c r="X128" s="78"/>
      <c r="Y128" s="78"/>
      <c r="Z128" s="78"/>
      <c r="AA128" s="78"/>
      <c r="AB128" s="78"/>
      <c r="AC128" s="51"/>
      <c r="AD128" s="52"/>
      <c r="AF128" s="314">
        <f>VLOOKUP(D128,Schools!$B$8:$F$143,5,FALSE)</f>
        <v>3022007</v>
      </c>
      <c r="AG128" s="453">
        <f t="shared" si="15"/>
        <v>0</v>
      </c>
      <c r="AH128" s="453">
        <f t="shared" si="16"/>
        <v>0</v>
      </c>
      <c r="AI128" s="453">
        <f t="shared" si="17"/>
        <v>0</v>
      </c>
      <c r="AJ128" s="453">
        <f t="shared" si="18"/>
        <v>0</v>
      </c>
    </row>
    <row r="129" spans="1:36" x14ac:dyDescent="0.25">
      <c r="A129" t="str">
        <f t="shared" si="23"/>
        <v>TPG</v>
      </c>
      <c r="B129" s="212">
        <v>44027</v>
      </c>
      <c r="C129" s="211">
        <v>3022009</v>
      </c>
      <c r="D129" t="str">
        <f>VLOOKUP(C129,Schools!A:B,2,0)</f>
        <v>Brunswick Park Primary &amp; Nursery School</v>
      </c>
      <c r="E129" t="str">
        <f>VLOOKUP(C129,Schools!$A:$Z,3,0)</f>
        <v>M</v>
      </c>
      <c r="F129" s="213"/>
      <c r="G129" s="211" t="s">
        <v>3620</v>
      </c>
      <c r="H129" s="310" t="s">
        <v>4563</v>
      </c>
      <c r="I129" t="str">
        <f t="shared" si="19"/>
        <v>11294/543965</v>
      </c>
      <c r="J129">
        <f>VLOOKUP(C129,Schools!$A:$Z,9,0)</f>
        <v>400061</v>
      </c>
      <c r="K129" s="211" t="s">
        <v>66</v>
      </c>
      <c r="L129" s="211" t="s">
        <v>461</v>
      </c>
      <c r="M129" s="211" t="str">
        <f t="shared" si="20"/>
        <v>TPECG</v>
      </c>
      <c r="N129" s="77" t="str">
        <f>VLOOKUP(C129,Schools!A:D,4,0)</f>
        <v>Primary</v>
      </c>
      <c r="O129" s="77">
        <f t="shared" si="21"/>
        <v>11294</v>
      </c>
      <c r="P129" s="77">
        <f t="shared" si="22"/>
        <v>543965</v>
      </c>
      <c r="Q129" s="78"/>
      <c r="R129" s="78"/>
      <c r="S129" s="78"/>
      <c r="T129" s="78"/>
      <c r="U129" s="78"/>
      <c r="V129" s="286"/>
      <c r="W129" s="78"/>
      <c r="X129" s="78"/>
      <c r="Y129" s="78"/>
      <c r="Z129" s="78"/>
      <c r="AA129" s="78"/>
      <c r="AB129" s="78"/>
      <c r="AC129" s="51"/>
      <c r="AD129" s="52"/>
      <c r="AF129" s="314">
        <f>VLOOKUP(D129,Schools!$B$8:$F$143,5,FALSE)</f>
        <v>3022009</v>
      </c>
      <c r="AG129" s="453">
        <f t="shared" si="15"/>
        <v>0</v>
      </c>
      <c r="AH129" s="453">
        <f t="shared" si="16"/>
        <v>0</v>
      </c>
      <c r="AI129" s="453">
        <f t="shared" si="17"/>
        <v>0</v>
      </c>
      <c r="AJ129" s="453">
        <f t="shared" si="18"/>
        <v>0</v>
      </c>
    </row>
    <row r="130" spans="1:36" x14ac:dyDescent="0.25">
      <c r="A130" t="str">
        <f t="shared" si="23"/>
        <v>TPG</v>
      </c>
      <c r="B130" s="212">
        <v>44027</v>
      </c>
      <c r="C130" s="211">
        <v>3022067</v>
      </c>
      <c r="D130" t="str">
        <f>VLOOKUP(C130,Schools!A:B,2,0)</f>
        <v>Chalgrove Primary School</v>
      </c>
      <c r="E130" t="str">
        <f>VLOOKUP(C130,Schools!$A:$Z,3,0)</f>
        <v>M</v>
      </c>
      <c r="F130" s="213"/>
      <c r="G130" s="211" t="s">
        <v>3620</v>
      </c>
      <c r="H130" s="310" t="s">
        <v>4563</v>
      </c>
      <c r="I130" t="str">
        <f t="shared" si="19"/>
        <v>11294/543965</v>
      </c>
      <c r="J130">
        <f>VLOOKUP(C130,Schools!$A:$Z,9,0)</f>
        <v>400065</v>
      </c>
      <c r="K130" s="211" t="s">
        <v>66</v>
      </c>
      <c r="L130" s="211" t="s">
        <v>461</v>
      </c>
      <c r="M130" s="211" t="str">
        <f t="shared" si="20"/>
        <v>TPECG</v>
      </c>
      <c r="N130" s="77" t="str">
        <f>VLOOKUP(C130,Schools!A:D,4,0)</f>
        <v>Primary</v>
      </c>
      <c r="O130" s="77">
        <f t="shared" si="21"/>
        <v>11294</v>
      </c>
      <c r="P130" s="77">
        <f t="shared" si="22"/>
        <v>543965</v>
      </c>
      <c r="Q130" s="78"/>
      <c r="R130" s="78"/>
      <c r="S130" s="78"/>
      <c r="T130" s="78"/>
      <c r="U130" s="78"/>
      <c r="V130" s="286"/>
      <c r="W130" s="78"/>
      <c r="X130" s="78"/>
      <c r="Y130" s="78"/>
      <c r="Z130" s="78"/>
      <c r="AA130" s="78"/>
      <c r="AB130" s="78"/>
      <c r="AC130" s="51"/>
      <c r="AD130" s="52"/>
      <c r="AF130" s="314">
        <f>VLOOKUP(D130,Schools!$B$8:$F$143,5,FALSE)</f>
        <v>3022067</v>
      </c>
      <c r="AG130" s="453">
        <f t="shared" si="15"/>
        <v>0</v>
      </c>
      <c r="AH130" s="453">
        <f t="shared" si="16"/>
        <v>0</v>
      </c>
      <c r="AI130" s="453">
        <f t="shared" si="17"/>
        <v>0</v>
      </c>
      <c r="AJ130" s="453">
        <f t="shared" si="18"/>
        <v>0</v>
      </c>
    </row>
    <row r="131" spans="1:36" x14ac:dyDescent="0.25">
      <c r="A131" t="str">
        <f t="shared" si="23"/>
        <v>TPG</v>
      </c>
      <c r="B131" s="212">
        <v>44027</v>
      </c>
      <c r="C131" s="211">
        <v>3023302</v>
      </c>
      <c r="D131" t="str">
        <f>VLOOKUP(C131,Schools!A:B,2,0)</f>
        <v>Christ Church CE Primary School</v>
      </c>
      <c r="E131" t="str">
        <f>VLOOKUP(C131,Schools!$A:$Z,3,0)</f>
        <v>M</v>
      </c>
      <c r="F131" s="213"/>
      <c r="G131" s="211" t="s">
        <v>3620</v>
      </c>
      <c r="H131" s="310" t="s">
        <v>4563</v>
      </c>
      <c r="I131" t="str">
        <f t="shared" si="19"/>
        <v>11294/543965</v>
      </c>
      <c r="J131">
        <f>VLOOKUP(C131,Schools!$A:$Z,9,0)</f>
        <v>400039</v>
      </c>
      <c r="K131" s="211" t="s">
        <v>66</v>
      </c>
      <c r="L131" s="211" t="s">
        <v>461</v>
      </c>
      <c r="M131" s="211" t="str">
        <f t="shared" si="20"/>
        <v>TPECG</v>
      </c>
      <c r="N131" s="77" t="str">
        <f>VLOOKUP(C131,Schools!A:D,4,0)</f>
        <v>Primary</v>
      </c>
      <c r="O131" s="77">
        <f t="shared" si="21"/>
        <v>11294</v>
      </c>
      <c r="P131" s="77">
        <f t="shared" si="22"/>
        <v>543965</v>
      </c>
      <c r="Q131" s="78"/>
      <c r="R131" s="78"/>
      <c r="S131" s="78"/>
      <c r="T131" s="78"/>
      <c r="U131" s="78"/>
      <c r="V131" s="286"/>
      <c r="W131" s="78"/>
      <c r="X131" s="78"/>
      <c r="Y131" s="78"/>
      <c r="Z131" s="78"/>
      <c r="AA131" s="78"/>
      <c r="AB131" s="78"/>
      <c r="AC131" s="51"/>
      <c r="AD131" s="52"/>
      <c r="AF131" s="314">
        <f>VLOOKUP(D131,Schools!$B$8:$F$143,5,FALSE)</f>
        <v>3023302</v>
      </c>
      <c r="AG131" s="453">
        <f t="shared" si="15"/>
        <v>0</v>
      </c>
      <c r="AH131" s="453">
        <f t="shared" si="16"/>
        <v>0</v>
      </c>
      <c r="AI131" s="453">
        <f t="shared" si="17"/>
        <v>0</v>
      </c>
      <c r="AJ131" s="453">
        <f t="shared" si="18"/>
        <v>0</v>
      </c>
    </row>
    <row r="132" spans="1:36" x14ac:dyDescent="0.25">
      <c r="A132" t="str">
        <f t="shared" si="23"/>
        <v>TPG</v>
      </c>
      <c r="B132" s="212">
        <v>44027</v>
      </c>
      <c r="C132" s="211">
        <v>3022011</v>
      </c>
      <c r="D132" t="str">
        <f>VLOOKUP(C132,Schools!A:B,2,0)</f>
        <v>Church Hill Primary School</v>
      </c>
      <c r="E132" t="str">
        <f>VLOOKUP(C132,Schools!$A:$Z,3,0)</f>
        <v>M</v>
      </c>
      <c r="F132" s="213"/>
      <c r="G132" s="211" t="s">
        <v>3620</v>
      </c>
      <c r="H132" s="310" t="s">
        <v>4563</v>
      </c>
      <c r="I132" t="str">
        <f t="shared" si="19"/>
        <v>11294/543965</v>
      </c>
      <c r="J132">
        <f>VLOOKUP(C132,Schools!$A:$Z,9,0)</f>
        <v>400020</v>
      </c>
      <c r="K132" s="211" t="s">
        <v>66</v>
      </c>
      <c r="L132" s="211" t="s">
        <v>461</v>
      </c>
      <c r="M132" s="211" t="str">
        <f t="shared" si="20"/>
        <v>TPECG</v>
      </c>
      <c r="N132" s="77" t="str">
        <f>VLOOKUP(C132,Schools!A:D,4,0)</f>
        <v>Primary</v>
      </c>
      <c r="O132" s="77">
        <f t="shared" si="21"/>
        <v>11294</v>
      </c>
      <c r="P132" s="77">
        <f t="shared" si="22"/>
        <v>543965</v>
      </c>
      <c r="Q132" s="78"/>
      <c r="R132" s="78"/>
      <c r="S132" s="78"/>
      <c r="T132" s="78"/>
      <c r="U132" s="78"/>
      <c r="V132" s="286"/>
      <c r="W132" s="78"/>
      <c r="X132" s="78"/>
      <c r="Y132" s="78"/>
      <c r="Z132" s="78"/>
      <c r="AA132" s="78"/>
      <c r="AB132" s="78"/>
      <c r="AC132" s="51"/>
      <c r="AD132" s="52"/>
      <c r="AF132" s="314">
        <f>VLOOKUP(D132,Schools!$B$8:$F$143,5,FALSE)</f>
        <v>3022011</v>
      </c>
      <c r="AG132" s="453">
        <f t="shared" si="15"/>
        <v>0</v>
      </c>
      <c r="AH132" s="453">
        <f t="shared" si="16"/>
        <v>0</v>
      </c>
      <c r="AI132" s="453">
        <f t="shared" si="17"/>
        <v>0</v>
      </c>
      <c r="AJ132" s="453">
        <f t="shared" si="18"/>
        <v>0</v>
      </c>
    </row>
    <row r="133" spans="1:36" x14ac:dyDescent="0.25">
      <c r="A133" t="str">
        <f t="shared" si="23"/>
        <v>TPG</v>
      </c>
      <c r="B133" s="212">
        <v>44027</v>
      </c>
      <c r="C133" s="211">
        <v>3022014</v>
      </c>
      <c r="D133" t="str">
        <f>VLOOKUP(C133,Schools!A:B,2,0)</f>
        <v>Colindale School</v>
      </c>
      <c r="E133" t="str">
        <f>VLOOKUP(C133,Schools!$A:$Z,3,0)</f>
        <v>M</v>
      </c>
      <c r="F133" s="213"/>
      <c r="G133" s="211" t="s">
        <v>3620</v>
      </c>
      <c r="H133" s="310" t="s">
        <v>4563</v>
      </c>
      <c r="I133" t="str">
        <f t="shared" si="19"/>
        <v>11294/543965</v>
      </c>
      <c r="J133">
        <f>VLOOKUP(C133,Schools!$A:$Z,9,0)</f>
        <v>400050</v>
      </c>
      <c r="K133" s="211" t="s">
        <v>66</v>
      </c>
      <c r="L133" s="211" t="s">
        <v>461</v>
      </c>
      <c r="M133" s="211" t="str">
        <f t="shared" si="20"/>
        <v>TPECG</v>
      </c>
      <c r="N133" s="77" t="str">
        <f>VLOOKUP(C133,Schools!A:D,4,0)</f>
        <v>Primary</v>
      </c>
      <c r="O133" s="77">
        <f t="shared" si="21"/>
        <v>11294</v>
      </c>
      <c r="P133" s="77">
        <f t="shared" si="22"/>
        <v>543965</v>
      </c>
      <c r="Q133" s="78"/>
      <c r="R133" s="78"/>
      <c r="S133" s="78"/>
      <c r="T133" s="78"/>
      <c r="U133" s="78"/>
      <c r="V133" s="286"/>
      <c r="W133" s="78"/>
      <c r="X133" s="78"/>
      <c r="Y133" s="78"/>
      <c r="Z133" s="78"/>
      <c r="AA133" s="78"/>
      <c r="AB133" s="78"/>
      <c r="AC133" s="51"/>
      <c r="AD133" s="52"/>
      <c r="AF133" s="314">
        <f>VLOOKUP(D133,Schools!$B$8:$F$143,5,FALSE)</f>
        <v>3022014</v>
      </c>
      <c r="AG133" s="453">
        <f t="shared" si="15"/>
        <v>0</v>
      </c>
      <c r="AH133" s="453">
        <f t="shared" si="16"/>
        <v>0</v>
      </c>
      <c r="AI133" s="453">
        <f t="shared" si="17"/>
        <v>0</v>
      </c>
      <c r="AJ133" s="453">
        <f t="shared" si="18"/>
        <v>0</v>
      </c>
    </row>
    <row r="134" spans="1:36" x14ac:dyDescent="0.25">
      <c r="A134" t="str">
        <f t="shared" si="23"/>
        <v>TPG</v>
      </c>
      <c r="B134" s="212">
        <v>44027</v>
      </c>
      <c r="C134" s="211">
        <v>3022015</v>
      </c>
      <c r="D134" t="str">
        <f>VLOOKUP(C134,Schools!A:B,2,0)</f>
        <v>Coppetts Wood</v>
      </c>
      <c r="E134" t="str">
        <f>VLOOKUP(C134,Schools!$A:$Z,3,0)</f>
        <v>M</v>
      </c>
      <c r="F134" s="213"/>
      <c r="G134" s="211" t="s">
        <v>3620</v>
      </c>
      <c r="H134" s="310" t="s">
        <v>4563</v>
      </c>
      <c r="I134" t="str">
        <f t="shared" si="19"/>
        <v>11294/543965</v>
      </c>
      <c r="J134">
        <f>VLOOKUP(C134,Schools!$A:$Z,9,0)</f>
        <v>400059</v>
      </c>
      <c r="K134" s="211" t="s">
        <v>66</v>
      </c>
      <c r="L134" s="211" t="s">
        <v>461</v>
      </c>
      <c r="M134" s="211" t="str">
        <f t="shared" si="20"/>
        <v>TPECG</v>
      </c>
      <c r="N134" s="77" t="str">
        <f>VLOOKUP(C134,Schools!A:D,4,0)</f>
        <v>Primary</v>
      </c>
      <c r="O134" s="77">
        <f t="shared" si="21"/>
        <v>11294</v>
      </c>
      <c r="P134" s="77">
        <f t="shared" si="22"/>
        <v>543965</v>
      </c>
      <c r="Q134" s="78"/>
      <c r="R134" s="78"/>
      <c r="S134" s="78"/>
      <c r="T134" s="78"/>
      <c r="U134" s="78"/>
      <c r="V134" s="286"/>
      <c r="W134" s="78"/>
      <c r="X134" s="78"/>
      <c r="Y134" s="78"/>
      <c r="Z134" s="78"/>
      <c r="AA134" s="78"/>
      <c r="AB134" s="78"/>
      <c r="AC134" s="51"/>
      <c r="AD134" s="52"/>
      <c r="AF134" s="314">
        <f>VLOOKUP(D134,Schools!$B$8:$F$143,5,FALSE)</f>
        <v>3022015</v>
      </c>
      <c r="AG134" s="453">
        <f t="shared" si="15"/>
        <v>0</v>
      </c>
      <c r="AH134" s="453">
        <f t="shared" si="16"/>
        <v>0</v>
      </c>
      <c r="AI134" s="453">
        <f t="shared" si="17"/>
        <v>0</v>
      </c>
      <c r="AJ134" s="453">
        <f t="shared" si="18"/>
        <v>0</v>
      </c>
    </row>
    <row r="135" spans="1:36" x14ac:dyDescent="0.25">
      <c r="A135" t="str">
        <f t="shared" si="23"/>
        <v>TPG</v>
      </c>
      <c r="B135" s="212">
        <v>44027</v>
      </c>
      <c r="C135" s="211">
        <v>3022016</v>
      </c>
      <c r="D135" t="str">
        <f>VLOOKUP(C135,Schools!A:B,2,0)</f>
        <v>Courtland School</v>
      </c>
      <c r="E135" t="str">
        <f>VLOOKUP(C135,Schools!$A:$Z,3,0)</f>
        <v>M</v>
      </c>
      <c r="F135" s="213"/>
      <c r="G135" s="211" t="s">
        <v>3620</v>
      </c>
      <c r="H135" s="310" t="s">
        <v>4563</v>
      </c>
      <c r="I135" t="str">
        <f t="shared" si="19"/>
        <v>11294/543965</v>
      </c>
      <c r="J135">
        <f>VLOOKUP(C135,Schools!$A:$Z,9,0)</f>
        <v>400049</v>
      </c>
      <c r="K135" s="211" t="s">
        <v>66</v>
      </c>
      <c r="L135" s="211" t="s">
        <v>461</v>
      </c>
      <c r="M135" s="211" t="str">
        <f t="shared" si="20"/>
        <v>TPECG</v>
      </c>
      <c r="N135" s="77" t="str">
        <f>VLOOKUP(C135,Schools!A:D,4,0)</f>
        <v>Primary</v>
      </c>
      <c r="O135" s="77">
        <f t="shared" si="21"/>
        <v>11294</v>
      </c>
      <c r="P135" s="77">
        <f t="shared" si="22"/>
        <v>543965</v>
      </c>
      <c r="Q135" s="78"/>
      <c r="R135" s="78"/>
      <c r="S135" s="78"/>
      <c r="T135" s="78"/>
      <c r="U135" s="78"/>
      <c r="V135" s="286"/>
      <c r="W135" s="78"/>
      <c r="X135" s="78"/>
      <c r="Y135" s="78"/>
      <c r="Z135" s="78"/>
      <c r="AA135" s="78"/>
      <c r="AB135" s="78"/>
      <c r="AC135" s="51"/>
      <c r="AD135" s="52"/>
      <c r="AF135" s="314">
        <f>VLOOKUP(D135,Schools!$B$8:$F$143,5,FALSE)</f>
        <v>3022016</v>
      </c>
      <c r="AG135" s="453">
        <f t="shared" si="15"/>
        <v>0</v>
      </c>
      <c r="AH135" s="453">
        <f t="shared" si="16"/>
        <v>0</v>
      </c>
      <c r="AI135" s="453">
        <f t="shared" si="17"/>
        <v>0</v>
      </c>
      <c r="AJ135" s="453">
        <f t="shared" si="18"/>
        <v>0</v>
      </c>
    </row>
    <row r="136" spans="1:36" x14ac:dyDescent="0.25">
      <c r="A136" t="str">
        <f t="shared" si="23"/>
        <v>TPG</v>
      </c>
      <c r="B136" s="212">
        <v>44027</v>
      </c>
      <c r="C136" s="211">
        <v>3022017</v>
      </c>
      <c r="D136" t="str">
        <f>VLOOKUP(C136,Schools!A:B,2,0)</f>
        <v>Cromer Road Primary School</v>
      </c>
      <c r="E136" t="str">
        <f>VLOOKUP(C136,Schools!$A:$Z,3,0)</f>
        <v>M</v>
      </c>
      <c r="F136" s="213"/>
      <c r="G136" s="211" t="s">
        <v>3620</v>
      </c>
      <c r="H136" s="310" t="s">
        <v>4563</v>
      </c>
      <c r="I136" t="str">
        <f t="shared" si="19"/>
        <v>11294/543965</v>
      </c>
      <c r="J136">
        <f>VLOOKUP(C136,Schools!$A:$Z,9,0)</f>
        <v>400080</v>
      </c>
      <c r="K136" s="211" t="s">
        <v>66</v>
      </c>
      <c r="L136" s="211" t="s">
        <v>461</v>
      </c>
      <c r="M136" s="211" t="str">
        <f t="shared" si="20"/>
        <v>TPECG</v>
      </c>
      <c r="N136" s="77" t="str">
        <f>VLOOKUP(C136,Schools!A:D,4,0)</f>
        <v>Primary</v>
      </c>
      <c r="O136" s="77">
        <f t="shared" si="21"/>
        <v>11294</v>
      </c>
      <c r="P136" s="77">
        <f t="shared" si="22"/>
        <v>543965</v>
      </c>
      <c r="Q136" s="78"/>
      <c r="R136" s="78"/>
      <c r="S136" s="78"/>
      <c r="T136" s="78"/>
      <c r="U136" s="78"/>
      <c r="V136" s="286"/>
      <c r="W136" s="78"/>
      <c r="X136" s="78"/>
      <c r="Y136" s="78"/>
      <c r="Z136" s="78"/>
      <c r="AA136" s="78"/>
      <c r="AB136" s="78"/>
      <c r="AC136" s="51"/>
      <c r="AD136" s="52"/>
      <c r="AF136" s="314">
        <f>VLOOKUP(D136,Schools!$B$8:$F$143,5,FALSE)</f>
        <v>3022017</v>
      </c>
      <c r="AG136" s="453">
        <f t="shared" si="15"/>
        <v>0</v>
      </c>
      <c r="AH136" s="453">
        <f t="shared" si="16"/>
        <v>0</v>
      </c>
      <c r="AI136" s="453">
        <f t="shared" si="17"/>
        <v>0</v>
      </c>
      <c r="AJ136" s="453">
        <f t="shared" si="18"/>
        <v>0</v>
      </c>
    </row>
    <row r="137" spans="1:36" x14ac:dyDescent="0.25">
      <c r="A137" t="str">
        <f t="shared" si="23"/>
        <v>TPG</v>
      </c>
      <c r="B137" s="212">
        <v>44027</v>
      </c>
      <c r="C137" s="211">
        <v>3022073</v>
      </c>
      <c r="D137" t="str">
        <f>VLOOKUP(C137,Schools!A:B,2,0)</f>
        <v>Danegrove JMI School</v>
      </c>
      <c r="E137" t="str">
        <f>VLOOKUP(C137,Schools!$A:$Z,3,0)</f>
        <v>M</v>
      </c>
      <c r="F137" s="213"/>
      <c r="G137" s="211" t="s">
        <v>3620</v>
      </c>
      <c r="H137" s="310" t="s">
        <v>4563</v>
      </c>
      <c r="I137" t="str">
        <f t="shared" si="19"/>
        <v>11294/543965</v>
      </c>
      <c r="J137">
        <f>VLOOKUP(C137,Schools!$A:$Z,9,0)</f>
        <v>400105</v>
      </c>
      <c r="K137" s="211" t="s">
        <v>66</v>
      </c>
      <c r="L137" s="211" t="s">
        <v>461</v>
      </c>
      <c r="M137" s="211" t="str">
        <f t="shared" si="20"/>
        <v>TPECG</v>
      </c>
      <c r="N137" s="77" t="str">
        <f>VLOOKUP(C137,Schools!A:D,4,0)</f>
        <v>Primary</v>
      </c>
      <c r="O137" s="77">
        <f t="shared" si="21"/>
        <v>11294</v>
      </c>
      <c r="P137" s="77">
        <f t="shared" si="22"/>
        <v>543965</v>
      </c>
      <c r="Q137" s="78"/>
      <c r="R137" s="78"/>
      <c r="S137" s="78"/>
      <c r="T137" s="78"/>
      <c r="U137" s="78"/>
      <c r="V137" s="286"/>
      <c r="W137" s="78"/>
      <c r="X137" s="78"/>
      <c r="Y137" s="78"/>
      <c r="Z137" s="78"/>
      <c r="AA137" s="78"/>
      <c r="AB137" s="78"/>
      <c r="AC137" s="51"/>
      <c r="AD137" s="52"/>
      <c r="AF137" s="314">
        <f>VLOOKUP(D137,Schools!$B$8:$F$143,5,FALSE)</f>
        <v>3022073</v>
      </c>
      <c r="AG137" s="453">
        <f t="shared" si="15"/>
        <v>0</v>
      </c>
      <c r="AH137" s="453">
        <f t="shared" si="16"/>
        <v>0</v>
      </c>
      <c r="AI137" s="453">
        <f t="shared" si="17"/>
        <v>0</v>
      </c>
      <c r="AJ137" s="453">
        <f t="shared" si="18"/>
        <v>0</v>
      </c>
    </row>
    <row r="138" spans="1:36" x14ac:dyDescent="0.25">
      <c r="A138" t="str">
        <f t="shared" si="23"/>
        <v>TPG</v>
      </c>
      <c r="B138" s="212">
        <v>44027</v>
      </c>
      <c r="C138" s="211">
        <v>3022019</v>
      </c>
      <c r="D138" t="str">
        <f>VLOOKUP(C138,Schools!A:B,2,0)</f>
        <v>Deansbrook Infant School</v>
      </c>
      <c r="E138" t="str">
        <f>VLOOKUP(C138,Schools!$A:$Z,3,0)</f>
        <v>M</v>
      </c>
      <c r="F138" s="213"/>
      <c r="G138" s="211" t="s">
        <v>3620</v>
      </c>
      <c r="H138" s="310" t="s">
        <v>4563</v>
      </c>
      <c r="I138" t="str">
        <f t="shared" si="19"/>
        <v>11294/543965</v>
      </c>
      <c r="J138">
        <f>VLOOKUP(C138,Schools!$A:$Z,9,0)</f>
        <v>400036</v>
      </c>
      <c r="K138" s="211" t="s">
        <v>66</v>
      </c>
      <c r="L138" s="211" t="s">
        <v>461</v>
      </c>
      <c r="M138" s="211" t="str">
        <f t="shared" si="20"/>
        <v>TPECG</v>
      </c>
      <c r="N138" s="77" t="str">
        <f>VLOOKUP(C138,Schools!A:D,4,0)</f>
        <v>Primary</v>
      </c>
      <c r="O138" s="77">
        <f t="shared" si="21"/>
        <v>11294</v>
      </c>
      <c r="P138" s="77">
        <f t="shared" si="22"/>
        <v>543965</v>
      </c>
      <c r="Q138" s="78"/>
      <c r="R138" s="78"/>
      <c r="S138" s="78"/>
      <c r="T138" s="78"/>
      <c r="U138" s="78"/>
      <c r="V138" s="286"/>
      <c r="W138" s="78"/>
      <c r="X138" s="78"/>
      <c r="Y138" s="78"/>
      <c r="Z138" s="78"/>
      <c r="AA138" s="78"/>
      <c r="AB138" s="78"/>
      <c r="AC138" s="51"/>
      <c r="AD138" s="52"/>
      <c r="AF138" s="314">
        <f>VLOOKUP(D138,Schools!$B$8:$F$143,5,FALSE)</f>
        <v>3022019</v>
      </c>
      <c r="AG138" s="453">
        <f t="shared" si="15"/>
        <v>0</v>
      </c>
      <c r="AH138" s="453">
        <f t="shared" si="16"/>
        <v>0</v>
      </c>
      <c r="AI138" s="453">
        <f t="shared" si="17"/>
        <v>0</v>
      </c>
      <c r="AJ138" s="453">
        <f t="shared" si="18"/>
        <v>0</v>
      </c>
    </row>
    <row r="139" spans="1:36" x14ac:dyDescent="0.25">
      <c r="A139" t="str">
        <f t="shared" si="23"/>
        <v>TPG</v>
      </c>
      <c r="B139" s="212">
        <v>44027</v>
      </c>
      <c r="C139" s="211">
        <v>3022021</v>
      </c>
      <c r="D139" t="str">
        <f>VLOOKUP(C139,Schools!A:B,2,0)</f>
        <v>Dollis Primary School</v>
      </c>
      <c r="E139" t="str">
        <f>VLOOKUP(C139,Schools!$A:$Z,3,0)</f>
        <v>M</v>
      </c>
      <c r="F139" s="213"/>
      <c r="G139" s="211" t="s">
        <v>3620</v>
      </c>
      <c r="H139" s="310" t="s">
        <v>4563</v>
      </c>
      <c r="I139" t="str">
        <f t="shared" si="19"/>
        <v>11294/543965</v>
      </c>
      <c r="J139">
        <f>VLOOKUP(C139,Schools!$A:$Z,9,0)</f>
        <v>400042</v>
      </c>
      <c r="K139" s="211" t="s">
        <v>66</v>
      </c>
      <c r="L139" s="211" t="s">
        <v>461</v>
      </c>
      <c r="M139" s="211" t="str">
        <f t="shared" si="20"/>
        <v>TPECG</v>
      </c>
      <c r="N139" s="77" t="str">
        <f>VLOOKUP(C139,Schools!A:D,4,0)</f>
        <v>Primary</v>
      </c>
      <c r="O139" s="77">
        <f t="shared" si="21"/>
        <v>11294</v>
      </c>
      <c r="P139" s="77">
        <f t="shared" si="22"/>
        <v>543965</v>
      </c>
      <c r="Q139" s="78"/>
      <c r="R139" s="78"/>
      <c r="S139" s="78"/>
      <c r="T139" s="78"/>
      <c r="U139" s="78"/>
      <c r="V139" s="286"/>
      <c r="W139" s="78"/>
      <c r="X139" s="78"/>
      <c r="Y139" s="78"/>
      <c r="Z139" s="78"/>
      <c r="AA139" s="78"/>
      <c r="AB139" s="78"/>
      <c r="AC139" s="51"/>
      <c r="AD139" s="52"/>
      <c r="AF139" s="314">
        <f>VLOOKUP(D139,Schools!$B$8:$F$143,5,FALSE)</f>
        <v>3022021</v>
      </c>
      <c r="AG139" s="453">
        <f t="shared" si="15"/>
        <v>0</v>
      </c>
      <c r="AH139" s="453">
        <f t="shared" si="16"/>
        <v>0</v>
      </c>
      <c r="AI139" s="453">
        <f t="shared" si="17"/>
        <v>0</v>
      </c>
      <c r="AJ139" s="453">
        <f t="shared" si="18"/>
        <v>0</v>
      </c>
    </row>
    <row r="140" spans="1:36" x14ac:dyDescent="0.25">
      <c r="A140" t="str">
        <f t="shared" si="23"/>
        <v>TPG</v>
      </c>
      <c r="B140" s="212">
        <v>44027</v>
      </c>
      <c r="C140" s="211">
        <v>3022023</v>
      </c>
      <c r="D140" t="str">
        <f>VLOOKUP(C140,Schools!A:B,2,0)</f>
        <v>Edgware Primary School</v>
      </c>
      <c r="E140" t="str">
        <f>VLOOKUP(C140,Schools!$A:$Z,3,0)</f>
        <v>M</v>
      </c>
      <c r="F140" s="213"/>
      <c r="G140" s="211" t="s">
        <v>3620</v>
      </c>
      <c r="H140" s="310" t="s">
        <v>4563</v>
      </c>
      <c r="I140" t="str">
        <f t="shared" si="19"/>
        <v>11294/543965</v>
      </c>
      <c r="J140">
        <f>VLOOKUP(C140,Schools!$A:$Z,9,0)</f>
        <v>400159</v>
      </c>
      <c r="K140" s="211" t="s">
        <v>66</v>
      </c>
      <c r="L140" s="211" t="s">
        <v>461</v>
      </c>
      <c r="M140" s="211" t="str">
        <f t="shared" si="20"/>
        <v>TPECG</v>
      </c>
      <c r="N140" s="77" t="str">
        <f>VLOOKUP(C140,Schools!A:D,4,0)</f>
        <v>Primary</v>
      </c>
      <c r="O140" s="77">
        <f t="shared" si="21"/>
        <v>11294</v>
      </c>
      <c r="P140" s="77">
        <f t="shared" si="22"/>
        <v>543965</v>
      </c>
      <c r="Q140" s="78"/>
      <c r="R140" s="78"/>
      <c r="S140" s="78"/>
      <c r="T140" s="78"/>
      <c r="U140" s="78"/>
      <c r="V140" s="286"/>
      <c r="W140" s="78"/>
      <c r="X140" s="78"/>
      <c r="Y140" s="78"/>
      <c r="Z140" s="78"/>
      <c r="AA140" s="78"/>
      <c r="AB140" s="78"/>
      <c r="AC140" s="51"/>
      <c r="AD140" s="52"/>
      <c r="AF140" s="314">
        <f>VLOOKUP(D140,Schools!$B$8:$F$143,5,FALSE)</f>
        <v>3022023</v>
      </c>
      <c r="AG140" s="453">
        <f t="shared" si="15"/>
        <v>0</v>
      </c>
      <c r="AH140" s="453">
        <f t="shared" si="16"/>
        <v>0</v>
      </c>
      <c r="AI140" s="453">
        <f t="shared" si="17"/>
        <v>0</v>
      </c>
      <c r="AJ140" s="453">
        <f t="shared" si="18"/>
        <v>0</v>
      </c>
    </row>
    <row r="141" spans="1:36" x14ac:dyDescent="0.25">
      <c r="A141" t="str">
        <f t="shared" si="23"/>
        <v>TPG</v>
      </c>
      <c r="B141" s="212">
        <v>44027</v>
      </c>
      <c r="C141" s="211">
        <v>3022024</v>
      </c>
      <c r="D141" t="str">
        <f>VLOOKUP(C141,Schools!A:B,2,0)</f>
        <v>Fairway Primary School</v>
      </c>
      <c r="E141" t="str">
        <f>VLOOKUP(C141,Schools!$A:$Z,3,0)</f>
        <v>M</v>
      </c>
      <c r="F141" s="213"/>
      <c r="G141" s="211" t="s">
        <v>3620</v>
      </c>
      <c r="H141" s="310" t="s">
        <v>4563</v>
      </c>
      <c r="I141" t="str">
        <f t="shared" si="19"/>
        <v>11294/543965</v>
      </c>
      <c r="J141">
        <f>VLOOKUP(C141,Schools!$A:$Z,9,0)</f>
        <v>400047</v>
      </c>
      <c r="K141" s="211" t="s">
        <v>66</v>
      </c>
      <c r="L141" s="211" t="s">
        <v>461</v>
      </c>
      <c r="M141" s="211" t="str">
        <f t="shared" si="20"/>
        <v>TPECG</v>
      </c>
      <c r="N141" s="77" t="str">
        <f>VLOOKUP(C141,Schools!A:D,4,0)</f>
        <v>Primary</v>
      </c>
      <c r="O141" s="77">
        <f t="shared" si="21"/>
        <v>11294</v>
      </c>
      <c r="P141" s="77">
        <f t="shared" si="22"/>
        <v>543965</v>
      </c>
      <c r="Q141" s="78"/>
      <c r="R141" s="78"/>
      <c r="S141" s="78"/>
      <c r="T141" s="78"/>
      <c r="U141" s="78"/>
      <c r="V141" s="286"/>
      <c r="W141" s="78"/>
      <c r="X141" s="78"/>
      <c r="Y141" s="78"/>
      <c r="Z141" s="78"/>
      <c r="AA141" s="78"/>
      <c r="AB141" s="78"/>
      <c r="AC141" s="51"/>
      <c r="AD141" s="52"/>
      <c r="AF141" s="314">
        <f>VLOOKUP(D141,Schools!$B$8:$F$143,5,FALSE)</f>
        <v>3022024</v>
      </c>
      <c r="AG141" s="453">
        <f t="shared" si="15"/>
        <v>0</v>
      </c>
      <c r="AH141" s="453">
        <f t="shared" si="16"/>
        <v>0</v>
      </c>
      <c r="AI141" s="453">
        <f t="shared" si="17"/>
        <v>0</v>
      </c>
      <c r="AJ141" s="453">
        <f t="shared" si="18"/>
        <v>0</v>
      </c>
    </row>
    <row r="142" spans="1:36" x14ac:dyDescent="0.25">
      <c r="A142" t="str">
        <f t="shared" si="23"/>
        <v>TPG</v>
      </c>
      <c r="B142" s="212">
        <v>44027</v>
      </c>
      <c r="C142" s="211">
        <v>3022025</v>
      </c>
      <c r="D142" t="str">
        <f>VLOOKUP(C142,Schools!A:B,2,0)</f>
        <v>Foulds</v>
      </c>
      <c r="E142" t="str">
        <f>VLOOKUP(C142,Schools!$A:$Z,3,0)</f>
        <v>M</v>
      </c>
      <c r="F142" s="213"/>
      <c r="G142" s="211" t="s">
        <v>3620</v>
      </c>
      <c r="H142" s="310" t="s">
        <v>4563</v>
      </c>
      <c r="I142" t="str">
        <f t="shared" si="19"/>
        <v>11294/543965</v>
      </c>
      <c r="J142">
        <f>VLOOKUP(C142,Schools!$A:$Z,9,0)</f>
        <v>400001</v>
      </c>
      <c r="K142" s="211" t="s">
        <v>66</v>
      </c>
      <c r="L142" s="211" t="s">
        <v>461</v>
      </c>
      <c r="M142" s="211" t="str">
        <f t="shared" si="20"/>
        <v>TPECG</v>
      </c>
      <c r="N142" s="77" t="str">
        <f>VLOOKUP(C142,Schools!A:D,4,0)</f>
        <v>Primary</v>
      </c>
      <c r="O142" s="77">
        <f t="shared" si="21"/>
        <v>11294</v>
      </c>
      <c r="P142" s="77">
        <f t="shared" si="22"/>
        <v>543965</v>
      </c>
      <c r="Q142" s="78"/>
      <c r="R142" s="78"/>
      <c r="S142" s="78"/>
      <c r="T142" s="78"/>
      <c r="U142" s="78"/>
      <c r="V142" s="286"/>
      <c r="W142" s="78"/>
      <c r="X142" s="78"/>
      <c r="Y142" s="78"/>
      <c r="Z142" s="78"/>
      <c r="AA142" s="78"/>
      <c r="AB142" s="78"/>
      <c r="AC142" s="51"/>
      <c r="AD142" s="52"/>
      <c r="AF142" s="314">
        <f>VLOOKUP(D142,Schools!$B$8:$F$143,5,FALSE)</f>
        <v>3022025</v>
      </c>
      <c r="AG142" s="453">
        <f t="shared" si="15"/>
        <v>0</v>
      </c>
      <c r="AH142" s="453">
        <f t="shared" si="16"/>
        <v>0</v>
      </c>
      <c r="AI142" s="453">
        <f t="shared" si="17"/>
        <v>0</v>
      </c>
      <c r="AJ142" s="453">
        <f t="shared" si="18"/>
        <v>0</v>
      </c>
    </row>
    <row r="143" spans="1:36" x14ac:dyDescent="0.25">
      <c r="A143" t="str">
        <f t="shared" si="23"/>
        <v>TPG</v>
      </c>
      <c r="B143" s="212">
        <v>44027</v>
      </c>
      <c r="C143" s="211">
        <v>3022026</v>
      </c>
      <c r="D143" t="str">
        <f>VLOOKUP(C143,Schools!A:B,2,0)</f>
        <v>Frith Manor School</v>
      </c>
      <c r="E143" t="str">
        <f>VLOOKUP(C143,Schools!$A:$Z,3,0)</f>
        <v>M</v>
      </c>
      <c r="F143" s="213"/>
      <c r="G143" s="211" t="s">
        <v>3620</v>
      </c>
      <c r="H143" s="310" t="s">
        <v>4563</v>
      </c>
      <c r="I143" t="str">
        <f t="shared" si="19"/>
        <v>11294/543965</v>
      </c>
      <c r="J143">
        <f>VLOOKUP(C143,Schools!$A:$Z,9,0)</f>
        <v>400082</v>
      </c>
      <c r="K143" s="211" t="s">
        <v>66</v>
      </c>
      <c r="L143" s="211" t="s">
        <v>461</v>
      </c>
      <c r="M143" s="211" t="str">
        <f t="shared" si="20"/>
        <v>TPECG</v>
      </c>
      <c r="N143" s="77" t="str">
        <f>VLOOKUP(C143,Schools!A:D,4,0)</f>
        <v>Primary</v>
      </c>
      <c r="O143" s="77">
        <f t="shared" si="21"/>
        <v>11294</v>
      </c>
      <c r="P143" s="77">
        <f t="shared" si="22"/>
        <v>543965</v>
      </c>
      <c r="Q143" s="78"/>
      <c r="R143" s="78"/>
      <c r="S143" s="78"/>
      <c r="T143" s="78"/>
      <c r="U143" s="78"/>
      <c r="V143" s="286"/>
      <c r="W143" s="78"/>
      <c r="X143" s="78"/>
      <c r="Y143" s="78"/>
      <c r="Z143" s="78"/>
      <c r="AA143" s="78"/>
      <c r="AB143" s="78"/>
      <c r="AC143" s="51"/>
      <c r="AD143" s="52"/>
      <c r="AF143" s="314">
        <f>VLOOKUP(D143,Schools!$B$8:$F$143,5,FALSE)</f>
        <v>3022026</v>
      </c>
      <c r="AG143" s="453">
        <f t="shared" si="15"/>
        <v>0</v>
      </c>
      <c r="AH143" s="453">
        <f t="shared" si="16"/>
        <v>0</v>
      </c>
      <c r="AI143" s="453">
        <f t="shared" si="17"/>
        <v>0</v>
      </c>
      <c r="AJ143" s="453">
        <f t="shared" si="18"/>
        <v>0</v>
      </c>
    </row>
    <row r="144" spans="1:36" x14ac:dyDescent="0.25">
      <c r="A144" t="str">
        <f t="shared" si="23"/>
        <v>TPG</v>
      </c>
      <c r="B144" s="212">
        <v>44027</v>
      </c>
      <c r="C144" s="211">
        <v>3022028</v>
      </c>
      <c r="D144" t="str">
        <f>VLOOKUP(C144,Schools!A:B,2,0)</f>
        <v>Garden Suburb Infant School</v>
      </c>
      <c r="E144" t="str">
        <f>VLOOKUP(C144,Schools!$A:$Z,3,0)</f>
        <v>M</v>
      </c>
      <c r="F144" s="213"/>
      <c r="G144" s="211" t="s">
        <v>3620</v>
      </c>
      <c r="H144" s="310" t="s">
        <v>4563</v>
      </c>
      <c r="I144" t="str">
        <f t="shared" si="19"/>
        <v>11294/543965</v>
      </c>
      <c r="J144">
        <f>VLOOKUP(C144,Schools!$A:$Z,9,0)</f>
        <v>400067</v>
      </c>
      <c r="K144" s="211" t="s">
        <v>66</v>
      </c>
      <c r="L144" s="211" t="s">
        <v>461</v>
      </c>
      <c r="M144" s="211" t="str">
        <f t="shared" si="20"/>
        <v>TPECG</v>
      </c>
      <c r="N144" s="77" t="str">
        <f>VLOOKUP(C144,Schools!A:D,4,0)</f>
        <v>Primary</v>
      </c>
      <c r="O144" s="77">
        <f t="shared" si="21"/>
        <v>11294</v>
      </c>
      <c r="P144" s="77">
        <f t="shared" si="22"/>
        <v>543965</v>
      </c>
      <c r="Q144" s="78"/>
      <c r="R144" s="78"/>
      <c r="S144" s="78"/>
      <c r="T144" s="78"/>
      <c r="U144" s="78"/>
      <c r="V144" s="286"/>
      <c r="W144" s="78"/>
      <c r="X144" s="78"/>
      <c r="Y144" s="78"/>
      <c r="Z144" s="78"/>
      <c r="AA144" s="78"/>
      <c r="AB144" s="78"/>
      <c r="AC144" s="51"/>
      <c r="AD144" s="52"/>
      <c r="AF144" s="314">
        <f>VLOOKUP(D144,Schools!$B$8:$F$143,5,FALSE)</f>
        <v>3022028</v>
      </c>
      <c r="AG144" s="453">
        <f t="shared" si="15"/>
        <v>0</v>
      </c>
      <c r="AH144" s="453">
        <f t="shared" si="16"/>
        <v>0</v>
      </c>
      <c r="AI144" s="453">
        <f t="shared" si="17"/>
        <v>0</v>
      </c>
      <c r="AJ144" s="453">
        <f t="shared" si="18"/>
        <v>0</v>
      </c>
    </row>
    <row r="145" spans="1:36" x14ac:dyDescent="0.25">
      <c r="A145" t="str">
        <f t="shared" si="23"/>
        <v>TPG</v>
      </c>
      <c r="B145" s="212">
        <v>44027</v>
      </c>
      <c r="C145" s="211">
        <v>3022027</v>
      </c>
      <c r="D145" t="str">
        <f>VLOOKUP(C145,Schools!A:B,2,0)</f>
        <v>Garden Suburb Junior</v>
      </c>
      <c r="E145" t="str">
        <f>VLOOKUP(C145,Schools!$A:$Z,3,0)</f>
        <v>M</v>
      </c>
      <c r="F145" s="213"/>
      <c r="G145" s="211" t="s">
        <v>3620</v>
      </c>
      <c r="H145" s="310" t="s">
        <v>4563</v>
      </c>
      <c r="I145" t="str">
        <f t="shared" si="19"/>
        <v>11294/543965</v>
      </c>
      <c r="J145">
        <f>VLOOKUP(C145,Schools!$A:$Z,9,0)</f>
        <v>400002</v>
      </c>
      <c r="K145" s="211" t="s">
        <v>66</v>
      </c>
      <c r="L145" s="211" t="s">
        <v>461</v>
      </c>
      <c r="M145" s="211" t="str">
        <f t="shared" si="20"/>
        <v>TPECG</v>
      </c>
      <c r="N145" s="77" t="str">
        <f>VLOOKUP(C145,Schools!A:D,4,0)</f>
        <v>Primary</v>
      </c>
      <c r="O145" s="77">
        <f t="shared" si="21"/>
        <v>11294</v>
      </c>
      <c r="P145" s="77">
        <f t="shared" si="22"/>
        <v>543965</v>
      </c>
      <c r="Q145" s="78"/>
      <c r="R145" s="78"/>
      <c r="S145" s="78"/>
      <c r="T145" s="78"/>
      <c r="U145" s="78"/>
      <c r="V145" s="286"/>
      <c r="W145" s="78"/>
      <c r="X145" s="78"/>
      <c r="Y145" s="78"/>
      <c r="Z145" s="78"/>
      <c r="AA145" s="78"/>
      <c r="AB145" s="78"/>
      <c r="AC145" s="51"/>
      <c r="AD145" s="52"/>
      <c r="AF145" s="314">
        <f>VLOOKUP(D145,Schools!$B$8:$F$143,5,FALSE)</f>
        <v>3022027</v>
      </c>
      <c r="AG145" s="453">
        <f t="shared" si="15"/>
        <v>0</v>
      </c>
      <c r="AH145" s="453">
        <f t="shared" si="16"/>
        <v>0</v>
      </c>
      <c r="AI145" s="453">
        <f t="shared" si="17"/>
        <v>0</v>
      </c>
      <c r="AJ145" s="453">
        <f t="shared" si="18"/>
        <v>0</v>
      </c>
    </row>
    <row r="146" spans="1:36" x14ac:dyDescent="0.25">
      <c r="A146" t="str">
        <f t="shared" si="23"/>
        <v>TPG</v>
      </c>
      <c r="B146" s="212">
        <v>44027</v>
      </c>
      <c r="C146" s="211">
        <v>3022029</v>
      </c>
      <c r="D146" t="str">
        <f>VLOOKUP(C146,Schools!A:B,2,0)</f>
        <v>Goldbeaters Primary School</v>
      </c>
      <c r="E146" t="str">
        <f>VLOOKUP(C146,Schools!$A:$Z,3,0)</f>
        <v>M</v>
      </c>
      <c r="F146" s="213"/>
      <c r="G146" s="211" t="s">
        <v>3620</v>
      </c>
      <c r="H146" s="310" t="s">
        <v>4563</v>
      </c>
      <c r="I146" t="str">
        <f t="shared" si="19"/>
        <v>11294/543965</v>
      </c>
      <c r="J146">
        <f>VLOOKUP(C146,Schools!$A:$Z,9,0)</f>
        <v>400035</v>
      </c>
      <c r="K146" s="211" t="s">
        <v>66</v>
      </c>
      <c r="L146" s="211" t="s">
        <v>461</v>
      </c>
      <c r="M146" s="211" t="str">
        <f t="shared" si="20"/>
        <v>TPECG</v>
      </c>
      <c r="N146" s="77" t="str">
        <f>VLOOKUP(C146,Schools!A:D,4,0)</f>
        <v>Primary</v>
      </c>
      <c r="O146" s="77">
        <f t="shared" si="21"/>
        <v>11294</v>
      </c>
      <c r="P146" s="77">
        <f t="shared" si="22"/>
        <v>543965</v>
      </c>
      <c r="Q146" s="78"/>
      <c r="R146" s="78"/>
      <c r="S146" s="78"/>
      <c r="T146" s="78"/>
      <c r="U146" s="78"/>
      <c r="V146" s="286"/>
      <c r="W146" s="78"/>
      <c r="X146" s="78"/>
      <c r="Y146" s="78"/>
      <c r="Z146" s="78"/>
      <c r="AA146" s="78"/>
      <c r="AB146" s="78"/>
      <c r="AC146" s="51"/>
      <c r="AD146" s="52"/>
      <c r="AF146" s="314">
        <f>VLOOKUP(D146,Schools!$B$8:$F$143,5,FALSE)</f>
        <v>3022029</v>
      </c>
      <c r="AG146" s="453">
        <f t="shared" si="15"/>
        <v>0</v>
      </c>
      <c r="AH146" s="453">
        <f t="shared" si="16"/>
        <v>0</v>
      </c>
      <c r="AI146" s="453">
        <f t="shared" si="17"/>
        <v>0</v>
      </c>
      <c r="AJ146" s="453">
        <f t="shared" si="18"/>
        <v>0</v>
      </c>
    </row>
    <row r="147" spans="1:36" x14ac:dyDescent="0.25">
      <c r="A147" t="str">
        <f t="shared" si="23"/>
        <v>TPG</v>
      </c>
      <c r="B147" s="212">
        <v>44027</v>
      </c>
      <c r="C147" s="211">
        <v>3023516</v>
      </c>
      <c r="D147" t="str">
        <f>VLOOKUP(C147,Schools!A:B,2,0)</f>
        <v>Hasmonean Primary School</v>
      </c>
      <c r="E147" t="str">
        <f>VLOOKUP(C147,Schools!$A:$Z,3,0)</f>
        <v>M</v>
      </c>
      <c r="F147" s="213"/>
      <c r="G147" s="211" t="s">
        <v>3620</v>
      </c>
      <c r="H147" s="310" t="s">
        <v>4563</v>
      </c>
      <c r="I147" t="str">
        <f t="shared" si="19"/>
        <v>11294/543965</v>
      </c>
      <c r="J147">
        <f>VLOOKUP(C147,Schools!$A:$Z,9,0)</f>
        <v>400108</v>
      </c>
      <c r="K147" s="211" t="s">
        <v>66</v>
      </c>
      <c r="L147" s="211" t="s">
        <v>461</v>
      </c>
      <c r="M147" s="211" t="str">
        <f t="shared" si="20"/>
        <v>TPECG</v>
      </c>
      <c r="N147" s="77" t="str">
        <f>VLOOKUP(C147,Schools!A:D,4,0)</f>
        <v>Primary</v>
      </c>
      <c r="O147" s="77">
        <f t="shared" si="21"/>
        <v>11294</v>
      </c>
      <c r="P147" s="77">
        <f t="shared" si="22"/>
        <v>543965</v>
      </c>
      <c r="Q147" s="78"/>
      <c r="R147" s="78"/>
      <c r="S147" s="78"/>
      <c r="T147" s="78"/>
      <c r="U147" s="78"/>
      <c r="V147" s="286"/>
      <c r="W147" s="78"/>
      <c r="X147" s="78"/>
      <c r="Y147" s="78"/>
      <c r="Z147" s="78"/>
      <c r="AA147" s="78"/>
      <c r="AB147" s="78"/>
      <c r="AC147" s="51"/>
      <c r="AD147" s="52"/>
      <c r="AF147" s="314">
        <f>VLOOKUP(D147,Schools!$B$8:$F$143,5,FALSE)</f>
        <v>3023516</v>
      </c>
      <c r="AG147" s="453">
        <f t="shared" si="15"/>
        <v>0</v>
      </c>
      <c r="AH147" s="453">
        <f t="shared" si="16"/>
        <v>0</v>
      </c>
      <c r="AI147" s="453">
        <f t="shared" si="17"/>
        <v>0</v>
      </c>
      <c r="AJ147" s="453">
        <f t="shared" si="18"/>
        <v>0</v>
      </c>
    </row>
    <row r="148" spans="1:36" x14ac:dyDescent="0.25">
      <c r="A148" t="str">
        <f t="shared" si="23"/>
        <v>TPG</v>
      </c>
      <c r="B148" s="212">
        <v>44027</v>
      </c>
      <c r="C148" s="211">
        <v>3022031</v>
      </c>
      <c r="D148" t="str">
        <f>VLOOKUP(C148,Schools!A:B,2,0)</f>
        <v>Hollickwood JMI School</v>
      </c>
      <c r="E148" t="str">
        <f>VLOOKUP(C148,Schools!$A:$Z,3,0)</f>
        <v>M</v>
      </c>
      <c r="F148" s="213"/>
      <c r="G148" s="211" t="s">
        <v>3620</v>
      </c>
      <c r="H148" s="310" t="s">
        <v>4563</v>
      </c>
      <c r="I148" t="str">
        <f t="shared" si="19"/>
        <v>11294/543965</v>
      </c>
      <c r="J148">
        <f>VLOOKUP(C148,Schools!$A:$Z,9,0)</f>
        <v>400026</v>
      </c>
      <c r="K148" s="211" t="s">
        <v>66</v>
      </c>
      <c r="L148" s="211" t="s">
        <v>461</v>
      </c>
      <c r="M148" s="211" t="str">
        <f t="shared" si="20"/>
        <v>TPECG</v>
      </c>
      <c r="N148" s="77" t="str">
        <f>VLOOKUP(C148,Schools!A:D,4,0)</f>
        <v>Primary</v>
      </c>
      <c r="O148" s="77">
        <f t="shared" si="21"/>
        <v>11294</v>
      </c>
      <c r="P148" s="77">
        <f t="shared" si="22"/>
        <v>543965</v>
      </c>
      <c r="Q148" s="78"/>
      <c r="R148" s="78"/>
      <c r="S148" s="78"/>
      <c r="T148" s="78"/>
      <c r="U148" s="78"/>
      <c r="V148" s="286"/>
      <c r="W148" s="78"/>
      <c r="X148" s="78"/>
      <c r="Y148" s="78"/>
      <c r="Z148" s="78"/>
      <c r="AA148" s="78"/>
      <c r="AB148" s="78"/>
      <c r="AC148" s="51"/>
      <c r="AD148" s="52"/>
      <c r="AF148" s="314">
        <f>VLOOKUP(D148,Schools!$B$8:$F$143,5,FALSE)</f>
        <v>3022031</v>
      </c>
      <c r="AG148" s="453">
        <f t="shared" si="15"/>
        <v>0</v>
      </c>
      <c r="AH148" s="453">
        <f t="shared" si="16"/>
        <v>0</v>
      </c>
      <c r="AI148" s="453">
        <f t="shared" si="17"/>
        <v>0</v>
      </c>
      <c r="AJ148" s="453">
        <f t="shared" si="18"/>
        <v>0</v>
      </c>
    </row>
    <row r="149" spans="1:36" x14ac:dyDescent="0.25">
      <c r="A149" t="str">
        <f t="shared" si="23"/>
        <v>TPG</v>
      </c>
      <c r="B149" s="212">
        <v>44027</v>
      </c>
      <c r="C149" s="211">
        <v>3022032</v>
      </c>
      <c r="D149" t="str">
        <f>VLOOKUP(C149,Schools!A:B,2,0)</f>
        <v>Holly Park School</v>
      </c>
      <c r="E149" t="str">
        <f>VLOOKUP(C149,Schools!$A:$Z,3,0)</f>
        <v>M</v>
      </c>
      <c r="F149" s="213"/>
      <c r="G149" s="211" t="s">
        <v>3620</v>
      </c>
      <c r="H149" s="310" t="s">
        <v>4563</v>
      </c>
      <c r="I149" t="str">
        <f t="shared" si="19"/>
        <v>11294/543965</v>
      </c>
      <c r="J149">
        <f>VLOOKUP(C149,Schools!$A:$Z,9,0)</f>
        <v>400084</v>
      </c>
      <c r="K149" s="211" t="s">
        <v>66</v>
      </c>
      <c r="L149" s="211" t="s">
        <v>461</v>
      </c>
      <c r="M149" s="211" t="str">
        <f t="shared" si="20"/>
        <v>TPECG</v>
      </c>
      <c r="N149" s="77" t="str">
        <f>VLOOKUP(C149,Schools!A:D,4,0)</f>
        <v>Primary</v>
      </c>
      <c r="O149" s="77">
        <f t="shared" si="21"/>
        <v>11294</v>
      </c>
      <c r="P149" s="77">
        <f t="shared" si="22"/>
        <v>543965</v>
      </c>
      <c r="Q149" s="78"/>
      <c r="R149" s="78"/>
      <c r="S149" s="78"/>
      <c r="T149" s="78"/>
      <c r="U149" s="78"/>
      <c r="V149" s="286"/>
      <c r="W149" s="78"/>
      <c r="X149" s="78"/>
      <c r="Y149" s="78"/>
      <c r="Z149" s="78"/>
      <c r="AA149" s="78"/>
      <c r="AB149" s="78"/>
      <c r="AC149" s="51"/>
      <c r="AD149" s="52"/>
      <c r="AF149" s="314">
        <f>VLOOKUP(D149,Schools!$B$8:$F$143,5,FALSE)</f>
        <v>3022032</v>
      </c>
      <c r="AG149" s="453">
        <f t="shared" ref="AG149:AG212" si="24">SUM(Q149:S149)</f>
        <v>0</v>
      </c>
      <c r="AH149" s="453">
        <f t="shared" ref="AH149:AH212" si="25">SUM(Q149:V149)</f>
        <v>0</v>
      </c>
      <c r="AI149" s="453">
        <f t="shared" ref="AI149:AI212" si="26">SUM(Q149:Y149)</f>
        <v>0</v>
      </c>
      <c r="AJ149" s="453">
        <f t="shared" ref="AJ149:AJ212" si="27">SUM(Q149:AB149)</f>
        <v>0</v>
      </c>
    </row>
    <row r="150" spans="1:36" x14ac:dyDescent="0.25">
      <c r="A150" t="str">
        <f t="shared" si="23"/>
        <v>TPG</v>
      </c>
      <c r="B150" s="212">
        <v>44027</v>
      </c>
      <c r="C150" s="211">
        <v>3023304</v>
      </c>
      <c r="D150" t="str">
        <f>VLOOKUP(C150,Schools!A:B,2,0)</f>
        <v>Holy Trinity School</v>
      </c>
      <c r="E150" t="str">
        <f>VLOOKUP(C150,Schools!$A:$Z,3,0)</f>
        <v>M</v>
      </c>
      <c r="F150" s="213"/>
      <c r="G150" s="211" t="s">
        <v>3620</v>
      </c>
      <c r="H150" s="310" t="s">
        <v>4563</v>
      </c>
      <c r="I150" t="str">
        <f t="shared" si="19"/>
        <v>11294/543965</v>
      </c>
      <c r="J150">
        <f>VLOOKUP(C150,Schools!$A:$Z,9,0)</f>
        <v>400008</v>
      </c>
      <c r="K150" s="211" t="s">
        <v>66</v>
      </c>
      <c r="L150" s="211" t="s">
        <v>461</v>
      </c>
      <c r="M150" s="211" t="str">
        <f t="shared" si="20"/>
        <v>TPECG</v>
      </c>
      <c r="N150" s="77" t="str">
        <f>VLOOKUP(C150,Schools!A:D,4,0)</f>
        <v>Primary</v>
      </c>
      <c r="O150" s="77">
        <f t="shared" si="21"/>
        <v>11294</v>
      </c>
      <c r="P150" s="77">
        <f t="shared" si="22"/>
        <v>543965</v>
      </c>
      <c r="Q150" s="78"/>
      <c r="R150" s="78"/>
      <c r="S150" s="78"/>
      <c r="T150" s="78"/>
      <c r="U150" s="78"/>
      <c r="V150" s="286"/>
      <c r="W150" s="78"/>
      <c r="X150" s="78"/>
      <c r="Y150" s="78"/>
      <c r="Z150" s="78"/>
      <c r="AA150" s="78"/>
      <c r="AB150" s="78"/>
      <c r="AC150" s="51"/>
      <c r="AD150" s="52"/>
      <c r="AF150" s="314">
        <f>VLOOKUP(D150,Schools!$B$8:$F$143,5,FALSE)</f>
        <v>3023304</v>
      </c>
      <c r="AG150" s="453">
        <f t="shared" si="24"/>
        <v>0</v>
      </c>
      <c r="AH150" s="453">
        <f t="shared" si="25"/>
        <v>0</v>
      </c>
      <c r="AI150" s="453">
        <f t="shared" si="26"/>
        <v>0</v>
      </c>
      <c r="AJ150" s="453">
        <f t="shared" si="27"/>
        <v>0</v>
      </c>
    </row>
    <row r="151" spans="1:36" x14ac:dyDescent="0.25">
      <c r="A151" t="str">
        <f t="shared" si="23"/>
        <v>TPG</v>
      </c>
      <c r="B151" s="212">
        <v>44027</v>
      </c>
      <c r="C151" s="211">
        <v>3022036</v>
      </c>
      <c r="D151" t="str">
        <f>VLOOKUP(C151,Schools!A:B,2,0)</f>
        <v>Livingstone School</v>
      </c>
      <c r="E151" t="str">
        <f>VLOOKUP(C151,Schools!$A:$Z,3,0)</f>
        <v>M</v>
      </c>
      <c r="F151" s="213"/>
      <c r="G151" s="211" t="s">
        <v>3620</v>
      </c>
      <c r="H151" s="310" t="s">
        <v>4563</v>
      </c>
      <c r="I151" t="str">
        <f t="shared" si="19"/>
        <v>11294/543965</v>
      </c>
      <c r="J151">
        <f>VLOOKUP(C151,Schools!$A:$Z,9,0)</f>
        <v>400046</v>
      </c>
      <c r="K151" s="211" t="s">
        <v>66</v>
      </c>
      <c r="L151" s="211" t="s">
        <v>461</v>
      </c>
      <c r="M151" s="211" t="str">
        <f t="shared" si="20"/>
        <v>TPECG</v>
      </c>
      <c r="N151" s="77" t="str">
        <f>VLOOKUP(C151,Schools!A:D,4,0)</f>
        <v>Primary</v>
      </c>
      <c r="O151" s="77">
        <f t="shared" si="21"/>
        <v>11294</v>
      </c>
      <c r="P151" s="77">
        <f t="shared" si="22"/>
        <v>543965</v>
      </c>
      <c r="Q151" s="78"/>
      <c r="R151" s="78"/>
      <c r="S151" s="78"/>
      <c r="T151" s="78"/>
      <c r="U151" s="78"/>
      <c r="V151" s="286"/>
      <c r="W151" s="78"/>
      <c r="X151" s="78"/>
      <c r="Y151" s="78"/>
      <c r="Z151" s="78"/>
      <c r="AA151" s="78"/>
      <c r="AB151" s="78"/>
      <c r="AC151" s="51"/>
      <c r="AD151" s="52"/>
      <c r="AF151" s="314">
        <f>VLOOKUP(D151,Schools!$B$8:$F$143,5,FALSE)</f>
        <v>3022036</v>
      </c>
      <c r="AG151" s="453">
        <f t="shared" si="24"/>
        <v>0</v>
      </c>
      <c r="AH151" s="453">
        <f t="shared" si="25"/>
        <v>0</v>
      </c>
      <c r="AI151" s="453">
        <f t="shared" si="26"/>
        <v>0</v>
      </c>
      <c r="AJ151" s="453">
        <f t="shared" si="27"/>
        <v>0</v>
      </c>
    </row>
    <row r="152" spans="1:36" x14ac:dyDescent="0.25">
      <c r="A152" t="str">
        <f t="shared" si="23"/>
        <v>TPG</v>
      </c>
      <c r="B152" s="212">
        <v>44027</v>
      </c>
      <c r="C152" s="211">
        <v>3022037</v>
      </c>
      <c r="D152" t="str">
        <f>VLOOKUP(C152,Schools!A:B,2,0)</f>
        <v>Manorside Primary School</v>
      </c>
      <c r="E152" t="str">
        <f>VLOOKUP(C152,Schools!$A:$Z,3,0)</f>
        <v>M</v>
      </c>
      <c r="F152" s="213"/>
      <c r="G152" s="211" t="s">
        <v>3620</v>
      </c>
      <c r="H152" s="310" t="s">
        <v>4563</v>
      </c>
      <c r="I152" t="str">
        <f t="shared" si="19"/>
        <v>11294/543965</v>
      </c>
      <c r="J152">
        <f>VLOOKUP(C152,Schools!$A:$Z,9,0)</f>
        <v>400030</v>
      </c>
      <c r="K152" s="211" t="s">
        <v>66</v>
      </c>
      <c r="L152" s="211" t="s">
        <v>461</v>
      </c>
      <c r="M152" s="211" t="str">
        <f t="shared" si="20"/>
        <v>TPECG</v>
      </c>
      <c r="N152" s="77" t="str">
        <f>VLOOKUP(C152,Schools!A:D,4,0)</f>
        <v>Primary</v>
      </c>
      <c r="O152" s="77">
        <f t="shared" si="21"/>
        <v>11294</v>
      </c>
      <c r="P152" s="77">
        <f t="shared" si="22"/>
        <v>543965</v>
      </c>
      <c r="Q152" s="78"/>
      <c r="R152" s="78"/>
      <c r="S152" s="78"/>
      <c r="T152" s="78"/>
      <c r="U152" s="78"/>
      <c r="V152" s="286"/>
      <c r="W152" s="78"/>
      <c r="X152" s="78"/>
      <c r="Y152" s="78"/>
      <c r="Z152" s="78"/>
      <c r="AA152" s="78"/>
      <c r="AB152" s="78"/>
      <c r="AC152" s="51"/>
      <c r="AD152" s="52"/>
      <c r="AF152" s="314">
        <f>VLOOKUP(D152,Schools!$B$8:$F$143,5,FALSE)</f>
        <v>3022037</v>
      </c>
      <c r="AG152" s="453">
        <f t="shared" si="24"/>
        <v>0</v>
      </c>
      <c r="AH152" s="453">
        <f t="shared" si="25"/>
        <v>0</v>
      </c>
      <c r="AI152" s="453">
        <f t="shared" si="26"/>
        <v>0</v>
      </c>
      <c r="AJ152" s="453">
        <f t="shared" si="27"/>
        <v>0</v>
      </c>
    </row>
    <row r="153" spans="1:36" x14ac:dyDescent="0.25">
      <c r="A153" t="str">
        <f t="shared" si="23"/>
        <v>TPG</v>
      </c>
      <c r="B153" s="212">
        <v>44027</v>
      </c>
      <c r="C153" s="211">
        <v>3023523</v>
      </c>
      <c r="D153" t="str">
        <f>VLOOKUP(C153,Schools!A:B,2,0)</f>
        <v>Martin Primary School</v>
      </c>
      <c r="E153" t="str">
        <f>VLOOKUP(C153,Schools!$A:$Z,3,0)</f>
        <v>M</v>
      </c>
      <c r="F153" s="213"/>
      <c r="G153" s="211" t="s">
        <v>3620</v>
      </c>
      <c r="H153" s="310" t="s">
        <v>4563</v>
      </c>
      <c r="I153" t="str">
        <f t="shared" si="19"/>
        <v>11294/543965</v>
      </c>
      <c r="J153">
        <f>VLOOKUP(C153,Schools!$A:$Z,9,0)</f>
        <v>400130</v>
      </c>
      <c r="K153" s="211" t="s">
        <v>66</v>
      </c>
      <c r="L153" s="211" t="s">
        <v>461</v>
      </c>
      <c r="M153" s="211" t="str">
        <f t="shared" si="20"/>
        <v>TPECG</v>
      </c>
      <c r="N153" s="77" t="str">
        <f>VLOOKUP(C153,Schools!A:D,4,0)</f>
        <v>Primary</v>
      </c>
      <c r="O153" s="77">
        <f t="shared" si="21"/>
        <v>11294</v>
      </c>
      <c r="P153" s="77">
        <f t="shared" si="22"/>
        <v>543965</v>
      </c>
      <c r="Q153" s="78"/>
      <c r="R153" s="78"/>
      <c r="S153" s="78"/>
      <c r="T153" s="78"/>
      <c r="U153" s="78"/>
      <c r="V153" s="286"/>
      <c r="W153" s="78"/>
      <c r="X153" s="78"/>
      <c r="Y153" s="78"/>
      <c r="Z153" s="78"/>
      <c r="AA153" s="78"/>
      <c r="AB153" s="78"/>
      <c r="AC153" s="51"/>
      <c r="AD153" s="52"/>
      <c r="AF153" s="314">
        <f>VLOOKUP(D153,Schools!$B$8:$F$143,5,FALSE)</f>
        <v>3023523</v>
      </c>
      <c r="AG153" s="453">
        <f t="shared" si="24"/>
        <v>0</v>
      </c>
      <c r="AH153" s="453">
        <f t="shared" si="25"/>
        <v>0</v>
      </c>
      <c r="AI153" s="453">
        <f t="shared" si="26"/>
        <v>0</v>
      </c>
      <c r="AJ153" s="453">
        <f t="shared" si="27"/>
        <v>0</v>
      </c>
    </row>
    <row r="154" spans="1:36" x14ac:dyDescent="0.25">
      <c r="A154" t="str">
        <f t="shared" si="23"/>
        <v>TPG</v>
      </c>
      <c r="B154" s="212">
        <v>44027</v>
      </c>
      <c r="C154" s="211">
        <v>3025948</v>
      </c>
      <c r="D154" t="str">
        <f>VLOOKUP(C154,Schools!A:B,2,0)</f>
        <v>Mathilda Marks-Kennedy School</v>
      </c>
      <c r="E154" t="str">
        <f>VLOOKUP(C154,Schools!$A:$Z,3,0)</f>
        <v>M</v>
      </c>
      <c r="F154" s="213"/>
      <c r="G154" s="211" t="s">
        <v>3620</v>
      </c>
      <c r="H154" s="310" t="s">
        <v>4563</v>
      </c>
      <c r="I154" t="str">
        <f t="shared" si="19"/>
        <v>11294/543965</v>
      </c>
      <c r="J154">
        <f>VLOOKUP(C154,Schools!$A:$Z,9,0)</f>
        <v>400112</v>
      </c>
      <c r="K154" s="211" t="s">
        <v>66</v>
      </c>
      <c r="L154" s="211" t="s">
        <v>461</v>
      </c>
      <c r="M154" s="211" t="str">
        <f t="shared" si="20"/>
        <v>TPECG</v>
      </c>
      <c r="N154" s="77" t="str">
        <f>VLOOKUP(C154,Schools!A:D,4,0)</f>
        <v>Primary</v>
      </c>
      <c r="O154" s="77">
        <f t="shared" si="21"/>
        <v>11294</v>
      </c>
      <c r="P154" s="77">
        <f t="shared" si="22"/>
        <v>543965</v>
      </c>
      <c r="Q154" s="78"/>
      <c r="R154" s="78"/>
      <c r="S154" s="78"/>
      <c r="T154" s="78"/>
      <c r="U154" s="78"/>
      <c r="V154" s="286"/>
      <c r="W154" s="78"/>
      <c r="X154" s="78"/>
      <c r="Y154" s="78"/>
      <c r="Z154" s="78"/>
      <c r="AA154" s="78"/>
      <c r="AB154" s="78"/>
      <c r="AC154" s="51"/>
      <c r="AD154" s="52"/>
      <c r="AF154" s="314">
        <f>VLOOKUP(D154,Schools!$B$8:$F$143,5,FALSE)</f>
        <v>3025948</v>
      </c>
      <c r="AG154" s="453">
        <f t="shared" si="24"/>
        <v>0</v>
      </c>
      <c r="AH154" s="453">
        <f t="shared" si="25"/>
        <v>0</v>
      </c>
      <c r="AI154" s="453">
        <f t="shared" si="26"/>
        <v>0</v>
      </c>
      <c r="AJ154" s="453">
        <f t="shared" si="27"/>
        <v>0</v>
      </c>
    </row>
    <row r="155" spans="1:36" x14ac:dyDescent="0.25">
      <c r="A155" t="str">
        <f t="shared" si="23"/>
        <v>TPG</v>
      </c>
      <c r="B155" s="212">
        <v>44027</v>
      </c>
      <c r="C155" s="211">
        <v>3025949</v>
      </c>
      <c r="D155" t="str">
        <f>VLOOKUP(C155,Schools!A:B,2,0)</f>
        <v>Menorah Foundation School</v>
      </c>
      <c r="E155" t="str">
        <f>VLOOKUP(C155,Schools!$A:$Z,3,0)</f>
        <v>M</v>
      </c>
      <c r="F155" s="213"/>
      <c r="G155" s="211" t="s">
        <v>3620</v>
      </c>
      <c r="H155" s="310" t="s">
        <v>4563</v>
      </c>
      <c r="I155" t="str">
        <f t="shared" si="19"/>
        <v>11294/543965</v>
      </c>
      <c r="J155">
        <f>VLOOKUP(C155,Schools!$A:$Z,9,0)</f>
        <v>400110</v>
      </c>
      <c r="K155" s="211" t="s">
        <v>66</v>
      </c>
      <c r="L155" s="211" t="s">
        <v>461</v>
      </c>
      <c r="M155" s="211" t="str">
        <f t="shared" si="20"/>
        <v>TPECG</v>
      </c>
      <c r="N155" s="77" t="str">
        <f>VLOOKUP(C155,Schools!A:D,4,0)</f>
        <v>Primary</v>
      </c>
      <c r="O155" s="77">
        <f t="shared" si="21"/>
        <v>11294</v>
      </c>
      <c r="P155" s="77">
        <f t="shared" si="22"/>
        <v>543965</v>
      </c>
      <c r="Q155" s="78"/>
      <c r="R155" s="78"/>
      <c r="S155" s="78"/>
      <c r="T155" s="78"/>
      <c r="U155" s="78"/>
      <c r="V155" s="286"/>
      <c r="W155" s="78"/>
      <c r="X155" s="78"/>
      <c r="Y155" s="78"/>
      <c r="Z155" s="78"/>
      <c r="AA155" s="78"/>
      <c r="AB155" s="78"/>
      <c r="AC155" s="51"/>
      <c r="AD155" s="52"/>
      <c r="AF155" s="314">
        <f>VLOOKUP(D155,Schools!$B$8:$F$143,5,FALSE)</f>
        <v>3025949</v>
      </c>
      <c r="AG155" s="453">
        <f t="shared" si="24"/>
        <v>0</v>
      </c>
      <c r="AH155" s="453">
        <f t="shared" si="25"/>
        <v>0</v>
      </c>
      <c r="AI155" s="453">
        <f t="shared" si="26"/>
        <v>0</v>
      </c>
      <c r="AJ155" s="453">
        <f t="shared" si="27"/>
        <v>0</v>
      </c>
    </row>
    <row r="156" spans="1:36" x14ac:dyDescent="0.25">
      <c r="A156" t="str">
        <f t="shared" si="23"/>
        <v>TPG</v>
      </c>
      <c r="B156" s="212">
        <v>44027</v>
      </c>
      <c r="C156" s="211">
        <v>3023513</v>
      </c>
      <c r="D156" t="str">
        <f>VLOOKUP(C156,Schools!A:B,2,0)</f>
        <v>Menorah Primary School</v>
      </c>
      <c r="E156" t="str">
        <f>VLOOKUP(C156,Schools!$A:$Z,3,0)</f>
        <v>M</v>
      </c>
      <c r="F156" s="213"/>
      <c r="G156" s="211" t="s">
        <v>3620</v>
      </c>
      <c r="H156" s="310" t="s">
        <v>4563</v>
      </c>
      <c r="I156" t="str">
        <f t="shared" si="19"/>
        <v>11294/543965</v>
      </c>
      <c r="J156">
        <f>VLOOKUP(C156,Schools!$A:$Z,9,0)</f>
        <v>400007</v>
      </c>
      <c r="K156" s="211" t="s">
        <v>66</v>
      </c>
      <c r="L156" s="211" t="s">
        <v>461</v>
      </c>
      <c r="M156" s="211" t="str">
        <f t="shared" si="20"/>
        <v>TPECG</v>
      </c>
      <c r="N156" s="77" t="str">
        <f>VLOOKUP(C156,Schools!A:D,4,0)</f>
        <v>Primary</v>
      </c>
      <c r="O156" s="77">
        <f t="shared" si="21"/>
        <v>11294</v>
      </c>
      <c r="P156" s="77">
        <f t="shared" si="22"/>
        <v>543965</v>
      </c>
      <c r="Q156" s="78"/>
      <c r="R156" s="78"/>
      <c r="S156" s="78"/>
      <c r="T156" s="78"/>
      <c r="U156" s="78"/>
      <c r="V156" s="286"/>
      <c r="W156" s="78"/>
      <c r="X156" s="78"/>
      <c r="Y156" s="78"/>
      <c r="Z156" s="78"/>
      <c r="AA156" s="78"/>
      <c r="AB156" s="78"/>
      <c r="AC156" s="51"/>
      <c r="AD156" s="52"/>
      <c r="AF156" s="314">
        <f>VLOOKUP(D156,Schools!$B$8:$F$143,5,FALSE)</f>
        <v>3023513</v>
      </c>
      <c r="AG156" s="453">
        <f t="shared" si="24"/>
        <v>0</v>
      </c>
      <c r="AH156" s="453">
        <f t="shared" si="25"/>
        <v>0</v>
      </c>
      <c r="AI156" s="453">
        <f t="shared" si="26"/>
        <v>0</v>
      </c>
      <c r="AJ156" s="453">
        <f t="shared" si="27"/>
        <v>0</v>
      </c>
    </row>
    <row r="157" spans="1:36" x14ac:dyDescent="0.25">
      <c r="A157" t="str">
        <f t="shared" si="23"/>
        <v>TPG</v>
      </c>
      <c r="B157" s="212">
        <v>44027</v>
      </c>
      <c r="C157" s="211">
        <v>3023305</v>
      </c>
      <c r="D157" t="str">
        <f>VLOOKUP(C157,Schools!A:B,2,0)</f>
        <v>Monken Hadley C E Primary School</v>
      </c>
      <c r="E157" t="str">
        <f>VLOOKUP(C157,Schools!$A:$Z,3,0)</f>
        <v>M</v>
      </c>
      <c r="F157" s="213"/>
      <c r="G157" s="211" t="s">
        <v>3620</v>
      </c>
      <c r="H157" s="310" t="s">
        <v>4563</v>
      </c>
      <c r="I157" t="str">
        <f t="shared" si="19"/>
        <v>11294/543965</v>
      </c>
      <c r="J157">
        <f>VLOOKUP(C157,Schools!$A:$Z,9,0)</f>
        <v>400086</v>
      </c>
      <c r="K157" s="211" t="s">
        <v>66</v>
      </c>
      <c r="L157" s="211" t="s">
        <v>461</v>
      </c>
      <c r="M157" s="211" t="str">
        <f t="shared" si="20"/>
        <v>TPECG</v>
      </c>
      <c r="N157" s="77" t="str">
        <f>VLOOKUP(C157,Schools!A:D,4,0)</f>
        <v>Primary</v>
      </c>
      <c r="O157" s="77">
        <f t="shared" si="21"/>
        <v>11294</v>
      </c>
      <c r="P157" s="77">
        <f t="shared" si="22"/>
        <v>543965</v>
      </c>
      <c r="Q157" s="78"/>
      <c r="R157" s="78"/>
      <c r="S157" s="78"/>
      <c r="T157" s="78"/>
      <c r="U157" s="78"/>
      <c r="V157" s="286"/>
      <c r="W157" s="78"/>
      <c r="X157" s="78"/>
      <c r="Y157" s="78"/>
      <c r="Z157" s="78"/>
      <c r="AA157" s="78"/>
      <c r="AB157" s="78"/>
      <c r="AC157" s="51"/>
      <c r="AD157" s="52"/>
      <c r="AF157" s="314">
        <f>VLOOKUP(D157,Schools!$B$8:$F$143,5,FALSE)</f>
        <v>3023305</v>
      </c>
      <c r="AG157" s="453">
        <f t="shared" si="24"/>
        <v>0</v>
      </c>
      <c r="AH157" s="453">
        <f t="shared" si="25"/>
        <v>0</v>
      </c>
      <c r="AI157" s="453">
        <f t="shared" si="26"/>
        <v>0</v>
      </c>
      <c r="AJ157" s="453">
        <f t="shared" si="27"/>
        <v>0</v>
      </c>
    </row>
    <row r="158" spans="1:36" x14ac:dyDescent="0.25">
      <c r="A158" t="str">
        <f t="shared" si="23"/>
        <v>TPG</v>
      </c>
      <c r="B158" s="212">
        <v>44027</v>
      </c>
      <c r="C158" s="211">
        <v>3022042</v>
      </c>
      <c r="D158" t="str">
        <f>VLOOKUP(C158,Schools!A:B,2,0)</f>
        <v>Monkfrith School</v>
      </c>
      <c r="E158" t="str">
        <f>VLOOKUP(C158,Schools!$A:$Z,3,0)</f>
        <v>M</v>
      </c>
      <c r="F158" s="213"/>
      <c r="G158" s="211" t="s">
        <v>3620</v>
      </c>
      <c r="H158" s="310" t="s">
        <v>4563</v>
      </c>
      <c r="I158" t="str">
        <f t="shared" si="19"/>
        <v>11294/543965</v>
      </c>
      <c r="J158">
        <f>VLOOKUP(C158,Schools!$A:$Z,9,0)</f>
        <v>400048</v>
      </c>
      <c r="K158" s="211" t="s">
        <v>66</v>
      </c>
      <c r="L158" s="211" t="s">
        <v>461</v>
      </c>
      <c r="M158" s="211" t="str">
        <f t="shared" si="20"/>
        <v>TPECG</v>
      </c>
      <c r="N158" s="77" t="str">
        <f>VLOOKUP(C158,Schools!A:D,4,0)</f>
        <v>Primary</v>
      </c>
      <c r="O158" s="77">
        <f t="shared" si="21"/>
        <v>11294</v>
      </c>
      <c r="P158" s="77">
        <f t="shared" si="22"/>
        <v>543965</v>
      </c>
      <c r="Q158" s="78"/>
      <c r="R158" s="78"/>
      <c r="S158" s="78"/>
      <c r="T158" s="78"/>
      <c r="U158" s="78"/>
      <c r="V158" s="286"/>
      <c r="W158" s="78"/>
      <c r="X158" s="78"/>
      <c r="Y158" s="78"/>
      <c r="Z158" s="78"/>
      <c r="AA158" s="78"/>
      <c r="AB158" s="78"/>
      <c r="AC158" s="51"/>
      <c r="AD158" s="52"/>
      <c r="AF158" s="314">
        <f>VLOOKUP(D158,Schools!$B$8:$F$143,5,FALSE)</f>
        <v>3022042</v>
      </c>
      <c r="AG158" s="453">
        <f t="shared" si="24"/>
        <v>0</v>
      </c>
      <c r="AH158" s="453">
        <f t="shared" si="25"/>
        <v>0</v>
      </c>
      <c r="AI158" s="453">
        <f t="shared" si="26"/>
        <v>0</v>
      </c>
      <c r="AJ158" s="453">
        <f t="shared" si="27"/>
        <v>0</v>
      </c>
    </row>
    <row r="159" spans="1:36" x14ac:dyDescent="0.25">
      <c r="A159" t="str">
        <f t="shared" si="23"/>
        <v>TPG</v>
      </c>
      <c r="B159" s="212">
        <v>44027</v>
      </c>
      <c r="C159" s="211">
        <v>3022044</v>
      </c>
      <c r="D159" t="str">
        <f>VLOOKUP(C159,Schools!A:B,2,0)</f>
        <v>Moss Hall Infant School</v>
      </c>
      <c r="E159" t="str">
        <f>VLOOKUP(C159,Schools!$A:$Z,3,0)</f>
        <v>M</v>
      </c>
      <c r="F159" s="213"/>
      <c r="G159" s="211" t="s">
        <v>3620</v>
      </c>
      <c r="H159" s="310" t="s">
        <v>4563</v>
      </c>
      <c r="I159" t="str">
        <f t="shared" si="19"/>
        <v>11294/543965</v>
      </c>
      <c r="J159">
        <f>VLOOKUP(C159,Schools!$A:$Z,9,0)</f>
        <v>400087</v>
      </c>
      <c r="K159" s="211" t="s">
        <v>66</v>
      </c>
      <c r="L159" s="211" t="s">
        <v>461</v>
      </c>
      <c r="M159" s="211" t="str">
        <f t="shared" si="20"/>
        <v>TPECG</v>
      </c>
      <c r="N159" s="77" t="str">
        <f>VLOOKUP(C159,Schools!A:D,4,0)</f>
        <v>Primary</v>
      </c>
      <c r="O159" s="77">
        <f t="shared" si="21"/>
        <v>11294</v>
      </c>
      <c r="P159" s="77">
        <f t="shared" si="22"/>
        <v>543965</v>
      </c>
      <c r="Q159" s="78"/>
      <c r="R159" s="78"/>
      <c r="S159" s="78"/>
      <c r="T159" s="78"/>
      <c r="U159" s="78"/>
      <c r="V159" s="286"/>
      <c r="W159" s="78"/>
      <c r="X159" s="78"/>
      <c r="Y159" s="78"/>
      <c r="Z159" s="78"/>
      <c r="AA159" s="78"/>
      <c r="AB159" s="78"/>
      <c r="AC159" s="51"/>
      <c r="AD159" s="52"/>
      <c r="AF159" s="314">
        <f>VLOOKUP(D159,Schools!$B$8:$F$143,5,FALSE)</f>
        <v>3022044</v>
      </c>
      <c r="AG159" s="453">
        <f t="shared" si="24"/>
        <v>0</v>
      </c>
      <c r="AH159" s="453">
        <f t="shared" si="25"/>
        <v>0</v>
      </c>
      <c r="AI159" s="453">
        <f t="shared" si="26"/>
        <v>0</v>
      </c>
      <c r="AJ159" s="453">
        <f t="shared" si="27"/>
        <v>0</v>
      </c>
    </row>
    <row r="160" spans="1:36" x14ac:dyDescent="0.25">
      <c r="A160" t="str">
        <f t="shared" si="23"/>
        <v>TPG</v>
      </c>
      <c r="B160" s="212">
        <v>44027</v>
      </c>
      <c r="C160" s="211">
        <v>3022043</v>
      </c>
      <c r="D160" t="str">
        <f>VLOOKUP(C160,Schools!A:B,2,0)</f>
        <v>Moss Hall Junior School</v>
      </c>
      <c r="E160" t="str">
        <f>VLOOKUP(C160,Schools!$A:$Z,3,0)</f>
        <v>M</v>
      </c>
      <c r="F160" s="213"/>
      <c r="G160" s="211" t="s">
        <v>3620</v>
      </c>
      <c r="H160" s="310" t="s">
        <v>4563</v>
      </c>
      <c r="I160" t="str">
        <f t="shared" si="19"/>
        <v>11294/543965</v>
      </c>
      <c r="J160">
        <f>VLOOKUP(C160,Schools!$A:$Z,9,0)</f>
        <v>400088</v>
      </c>
      <c r="K160" s="211" t="s">
        <v>66</v>
      </c>
      <c r="L160" s="211" t="s">
        <v>461</v>
      </c>
      <c r="M160" s="211" t="str">
        <f t="shared" si="20"/>
        <v>TPECG</v>
      </c>
      <c r="N160" s="77" t="str">
        <f>VLOOKUP(C160,Schools!A:D,4,0)</f>
        <v>Primary</v>
      </c>
      <c r="O160" s="77">
        <f t="shared" si="21"/>
        <v>11294</v>
      </c>
      <c r="P160" s="77">
        <f t="shared" si="22"/>
        <v>543965</v>
      </c>
      <c r="Q160" s="78"/>
      <c r="R160" s="78"/>
      <c r="S160" s="78"/>
      <c r="T160" s="78"/>
      <c r="U160" s="78"/>
      <c r="V160" s="286"/>
      <c r="W160" s="78"/>
      <c r="X160" s="78"/>
      <c r="Y160" s="78"/>
      <c r="Z160" s="78"/>
      <c r="AA160" s="78"/>
      <c r="AB160" s="78"/>
      <c r="AC160" s="51"/>
      <c r="AD160" s="52"/>
      <c r="AF160" s="314">
        <f>VLOOKUP(D160,Schools!$B$8:$F$143,5,FALSE)</f>
        <v>3022043</v>
      </c>
      <c r="AG160" s="453">
        <f t="shared" si="24"/>
        <v>0</v>
      </c>
      <c r="AH160" s="453">
        <f t="shared" si="25"/>
        <v>0</v>
      </c>
      <c r="AI160" s="453">
        <f t="shared" si="26"/>
        <v>0</v>
      </c>
      <c r="AJ160" s="453">
        <f t="shared" si="27"/>
        <v>0</v>
      </c>
    </row>
    <row r="161" spans="1:36" x14ac:dyDescent="0.25">
      <c r="A161" t="str">
        <f t="shared" si="23"/>
        <v>TPG</v>
      </c>
      <c r="B161" s="212">
        <v>44027</v>
      </c>
      <c r="C161" s="211">
        <v>3022053</v>
      </c>
      <c r="D161" t="str">
        <f>VLOOKUP(C161,Schools!A:B,2,0)</f>
        <v>Noam Primary School</v>
      </c>
      <c r="E161" t="str">
        <f>VLOOKUP(C161,Schools!$A:$Z,3,0)</f>
        <v>M</v>
      </c>
      <c r="F161" s="213"/>
      <c r="G161" s="211" t="s">
        <v>3620</v>
      </c>
      <c r="H161" s="310" t="s">
        <v>4563</v>
      </c>
      <c r="I161" t="str">
        <f t="shared" si="19"/>
        <v>11294/543965</v>
      </c>
      <c r="J161">
        <f>VLOOKUP(C161,Schools!$A:$Z,9,0)</f>
        <v>158733</v>
      </c>
      <c r="K161" s="211" t="s">
        <v>66</v>
      </c>
      <c r="L161" s="211" t="s">
        <v>461</v>
      </c>
      <c r="M161" s="211" t="str">
        <f t="shared" si="20"/>
        <v>TPECG</v>
      </c>
      <c r="N161" s="77" t="str">
        <f>VLOOKUP(C161,Schools!A:D,4,0)</f>
        <v>Primary</v>
      </c>
      <c r="O161" s="77">
        <f t="shared" si="21"/>
        <v>11294</v>
      </c>
      <c r="P161" s="77">
        <f t="shared" si="22"/>
        <v>543965</v>
      </c>
      <c r="Q161" s="78"/>
      <c r="R161" s="78"/>
      <c r="S161" s="78"/>
      <c r="T161" s="78"/>
      <c r="U161" s="78"/>
      <c r="V161" s="286"/>
      <c r="W161" s="78"/>
      <c r="X161" s="78"/>
      <c r="Y161" s="78"/>
      <c r="Z161" s="78"/>
      <c r="AA161" s="78"/>
      <c r="AB161" s="78"/>
      <c r="AC161" s="51"/>
      <c r="AD161" s="52"/>
      <c r="AF161" s="314">
        <f>VLOOKUP(D161,Schools!$B$8:$F$143,5,FALSE)</f>
        <v>3022053</v>
      </c>
      <c r="AG161" s="453">
        <f t="shared" si="24"/>
        <v>0</v>
      </c>
      <c r="AH161" s="453">
        <f t="shared" si="25"/>
        <v>0</v>
      </c>
      <c r="AI161" s="453">
        <f t="shared" si="26"/>
        <v>0</v>
      </c>
      <c r="AJ161" s="453">
        <f t="shared" si="27"/>
        <v>0</v>
      </c>
    </row>
    <row r="162" spans="1:36" x14ac:dyDescent="0.25">
      <c r="A162" t="str">
        <f t="shared" si="23"/>
        <v>TPG</v>
      </c>
      <c r="B162" s="212">
        <v>44027</v>
      </c>
      <c r="C162" s="211">
        <v>3022045</v>
      </c>
      <c r="D162" t="str">
        <f>VLOOKUP(C162,Schools!A:B,2,0)</f>
        <v>Northside School</v>
      </c>
      <c r="E162" t="str">
        <f>VLOOKUP(C162,Schools!$A:$Z,3,0)</f>
        <v>M</v>
      </c>
      <c r="F162" s="213"/>
      <c r="G162" s="211" t="s">
        <v>3620</v>
      </c>
      <c r="H162" s="310" t="s">
        <v>4563</v>
      </c>
      <c r="I162" t="str">
        <f t="shared" si="19"/>
        <v>11294/543965</v>
      </c>
      <c r="J162">
        <f>VLOOKUP(C162,Schools!$A:$Z,9,0)</f>
        <v>400089</v>
      </c>
      <c r="K162" s="211" t="s">
        <v>66</v>
      </c>
      <c r="L162" s="211" t="s">
        <v>461</v>
      </c>
      <c r="M162" s="211" t="str">
        <f t="shared" si="20"/>
        <v>TPECG</v>
      </c>
      <c r="N162" s="77" t="str">
        <f>VLOOKUP(C162,Schools!A:D,4,0)</f>
        <v>Primary</v>
      </c>
      <c r="O162" s="77">
        <f t="shared" si="21"/>
        <v>11294</v>
      </c>
      <c r="P162" s="77">
        <f t="shared" si="22"/>
        <v>543965</v>
      </c>
      <c r="Q162" s="78"/>
      <c r="R162" s="78"/>
      <c r="S162" s="78"/>
      <c r="T162" s="78"/>
      <c r="U162" s="78"/>
      <c r="V162" s="286"/>
      <c r="W162" s="78"/>
      <c r="X162" s="78"/>
      <c r="Y162" s="78"/>
      <c r="Z162" s="78"/>
      <c r="AA162" s="78"/>
      <c r="AB162" s="78"/>
      <c r="AC162" s="51"/>
      <c r="AD162" s="52"/>
      <c r="AF162" s="314">
        <f>VLOOKUP(D162,Schools!$B$8:$F$143,5,FALSE)</f>
        <v>3022045</v>
      </c>
      <c r="AG162" s="453">
        <f t="shared" si="24"/>
        <v>0</v>
      </c>
      <c r="AH162" s="453">
        <f t="shared" si="25"/>
        <v>0</v>
      </c>
      <c r="AI162" s="453">
        <f t="shared" si="26"/>
        <v>0</v>
      </c>
      <c r="AJ162" s="453">
        <f t="shared" si="27"/>
        <v>0</v>
      </c>
    </row>
    <row r="163" spans="1:36" x14ac:dyDescent="0.25">
      <c r="A163" t="str">
        <f t="shared" si="23"/>
        <v>TPG</v>
      </c>
      <c r="B163" s="212">
        <v>44027</v>
      </c>
      <c r="C163" s="211">
        <v>3022077</v>
      </c>
      <c r="D163" t="str">
        <f>VLOOKUP(C163,Schools!A:B,2,0)</f>
        <v>Orion Primary School</v>
      </c>
      <c r="E163" t="str">
        <f>VLOOKUP(C163,Schools!$A:$Z,3,0)</f>
        <v>M</v>
      </c>
      <c r="F163" s="213"/>
      <c r="G163" s="211" t="s">
        <v>3620</v>
      </c>
      <c r="H163" s="310" t="s">
        <v>4563</v>
      </c>
      <c r="I163" t="str">
        <f t="shared" si="19"/>
        <v>11294/543965</v>
      </c>
      <c r="J163">
        <f>VLOOKUP(C163,Schools!$A:$Z,9,0)</f>
        <v>400113</v>
      </c>
      <c r="K163" s="211" t="s">
        <v>66</v>
      </c>
      <c r="L163" s="211" t="s">
        <v>461</v>
      </c>
      <c r="M163" s="211" t="str">
        <f t="shared" si="20"/>
        <v>TPECG</v>
      </c>
      <c r="N163" s="77" t="str">
        <f>VLOOKUP(C163,Schools!A:D,4,0)</f>
        <v>Primary</v>
      </c>
      <c r="O163" s="77">
        <f t="shared" si="21"/>
        <v>11294</v>
      </c>
      <c r="P163" s="77">
        <f t="shared" si="22"/>
        <v>543965</v>
      </c>
      <c r="Q163" s="78"/>
      <c r="R163" s="78"/>
      <c r="S163" s="78"/>
      <c r="T163" s="78"/>
      <c r="U163" s="78"/>
      <c r="V163" s="286"/>
      <c r="W163" s="78"/>
      <c r="X163" s="78"/>
      <c r="Y163" s="78"/>
      <c r="Z163" s="78"/>
      <c r="AA163" s="78"/>
      <c r="AB163" s="78"/>
      <c r="AC163" s="51"/>
      <c r="AD163" s="52"/>
      <c r="AF163" s="314">
        <f>VLOOKUP(D163,Schools!$B$8:$F$143,5,FALSE)</f>
        <v>3022077</v>
      </c>
      <c r="AG163" s="453">
        <f t="shared" si="24"/>
        <v>0</v>
      </c>
      <c r="AH163" s="453">
        <f t="shared" si="25"/>
        <v>0</v>
      </c>
      <c r="AI163" s="453">
        <f t="shared" si="26"/>
        <v>0</v>
      </c>
      <c r="AJ163" s="453">
        <f t="shared" si="27"/>
        <v>0</v>
      </c>
    </row>
    <row r="164" spans="1:36" x14ac:dyDescent="0.25">
      <c r="A164" t="str">
        <f t="shared" si="23"/>
        <v>TPG</v>
      </c>
      <c r="B164" s="212">
        <v>44027</v>
      </c>
      <c r="C164" s="211">
        <v>3025201</v>
      </c>
      <c r="D164" t="str">
        <f>VLOOKUP(C164,Schools!A:B,2,0)</f>
        <v>Osidge Primary School</v>
      </c>
      <c r="E164" t="str">
        <f>VLOOKUP(C164,Schools!$A:$Z,3,0)</f>
        <v>M</v>
      </c>
      <c r="F164" s="213"/>
      <c r="G164" s="211" t="s">
        <v>3620</v>
      </c>
      <c r="H164" s="310" t="s">
        <v>4563</v>
      </c>
      <c r="I164" t="str">
        <f t="shared" si="19"/>
        <v>11294/543965</v>
      </c>
      <c r="J164">
        <f>VLOOKUP(C164,Schools!$A:$Z,9,0)</f>
        <v>400021</v>
      </c>
      <c r="K164" s="211" t="s">
        <v>66</v>
      </c>
      <c r="L164" s="211" t="s">
        <v>461</v>
      </c>
      <c r="M164" s="211" t="str">
        <f t="shared" si="20"/>
        <v>TPECG</v>
      </c>
      <c r="N164" s="77" t="str">
        <f>VLOOKUP(C164,Schools!A:D,4,0)</f>
        <v>Primary</v>
      </c>
      <c r="O164" s="77">
        <f t="shared" si="21"/>
        <v>11294</v>
      </c>
      <c r="P164" s="77">
        <f t="shared" si="22"/>
        <v>543965</v>
      </c>
      <c r="Q164" s="78"/>
      <c r="R164" s="78"/>
      <c r="S164" s="78"/>
      <c r="T164" s="78"/>
      <c r="U164" s="78"/>
      <c r="V164" s="286"/>
      <c r="W164" s="78"/>
      <c r="X164" s="78"/>
      <c r="Y164" s="78"/>
      <c r="Z164" s="78"/>
      <c r="AA164" s="78"/>
      <c r="AB164" s="78"/>
      <c r="AC164" s="51"/>
      <c r="AD164" s="52"/>
      <c r="AF164" s="314">
        <f>VLOOKUP(D164,Schools!$B$8:$F$143,5,FALSE)</f>
        <v>3025201</v>
      </c>
      <c r="AG164" s="453">
        <f t="shared" si="24"/>
        <v>0</v>
      </c>
      <c r="AH164" s="453">
        <f t="shared" si="25"/>
        <v>0</v>
      </c>
      <c r="AI164" s="453">
        <f t="shared" si="26"/>
        <v>0</v>
      </c>
      <c r="AJ164" s="453">
        <f t="shared" si="27"/>
        <v>0</v>
      </c>
    </row>
    <row r="165" spans="1:36" x14ac:dyDescent="0.25">
      <c r="A165" t="str">
        <f t="shared" si="23"/>
        <v>TPG</v>
      </c>
      <c r="B165" s="212">
        <v>44027</v>
      </c>
      <c r="C165" s="211">
        <v>3023501</v>
      </c>
      <c r="D165" t="str">
        <f>VLOOKUP(C165,Schools!A:B,2,0)</f>
        <v>Our Lady of Lourdes School</v>
      </c>
      <c r="E165" t="str">
        <f>VLOOKUP(C165,Schools!$A:$Z,3,0)</f>
        <v>M</v>
      </c>
      <c r="F165" s="213"/>
      <c r="G165" s="211" t="s">
        <v>3620</v>
      </c>
      <c r="H165" s="310" t="s">
        <v>4563</v>
      </c>
      <c r="I165" t="str">
        <f t="shared" si="19"/>
        <v>11294/543965</v>
      </c>
      <c r="J165">
        <f>VLOOKUP(C165,Schools!$A:$Z,9,0)</f>
        <v>400003</v>
      </c>
      <c r="K165" s="211" t="s">
        <v>66</v>
      </c>
      <c r="L165" s="211" t="s">
        <v>461</v>
      </c>
      <c r="M165" s="211" t="str">
        <f t="shared" si="20"/>
        <v>TPECG</v>
      </c>
      <c r="N165" s="77" t="str">
        <f>VLOOKUP(C165,Schools!A:D,4,0)</f>
        <v>Primary</v>
      </c>
      <c r="O165" s="77">
        <f t="shared" si="21"/>
        <v>11294</v>
      </c>
      <c r="P165" s="77">
        <f t="shared" si="22"/>
        <v>543965</v>
      </c>
      <c r="Q165" s="78"/>
      <c r="R165" s="78"/>
      <c r="S165" s="78"/>
      <c r="T165" s="78"/>
      <c r="U165" s="78"/>
      <c r="V165" s="286"/>
      <c r="W165" s="78"/>
      <c r="X165" s="78"/>
      <c r="Y165" s="78"/>
      <c r="Z165" s="78"/>
      <c r="AA165" s="78"/>
      <c r="AB165" s="78"/>
      <c r="AC165" s="51"/>
      <c r="AD165" s="52"/>
      <c r="AF165" s="314">
        <f>VLOOKUP(D165,Schools!$B$8:$F$143,5,FALSE)</f>
        <v>3023501</v>
      </c>
      <c r="AG165" s="453">
        <f t="shared" si="24"/>
        <v>0</v>
      </c>
      <c r="AH165" s="453">
        <f t="shared" si="25"/>
        <v>0</v>
      </c>
      <c r="AI165" s="453">
        <f t="shared" si="26"/>
        <v>0</v>
      </c>
      <c r="AJ165" s="453">
        <f t="shared" si="27"/>
        <v>0</v>
      </c>
    </row>
    <row r="166" spans="1:36" x14ac:dyDescent="0.25">
      <c r="A166" t="str">
        <f t="shared" si="23"/>
        <v>TPG</v>
      </c>
      <c r="B166" s="212">
        <v>44027</v>
      </c>
      <c r="C166" s="211">
        <v>3022078</v>
      </c>
      <c r="D166" t="str">
        <f>VLOOKUP(C166,Schools!A:B,2,0)</f>
        <v>Pardes House School</v>
      </c>
      <c r="E166" t="str">
        <f>VLOOKUP(C166,Schools!$A:$Z,3,0)</f>
        <v>M</v>
      </c>
      <c r="F166" s="213"/>
      <c r="G166" s="211" t="s">
        <v>3620</v>
      </c>
      <c r="H166" s="310" t="s">
        <v>4563</v>
      </c>
      <c r="I166" t="str">
        <f t="shared" si="19"/>
        <v>11294/543965</v>
      </c>
      <c r="J166">
        <f>VLOOKUP(C166,Schools!$A:$Z,9,0)</f>
        <v>400014</v>
      </c>
      <c r="K166" s="211" t="s">
        <v>66</v>
      </c>
      <c r="L166" s="211" t="s">
        <v>461</v>
      </c>
      <c r="M166" s="211" t="str">
        <f t="shared" si="20"/>
        <v>TPECG</v>
      </c>
      <c r="N166" s="77" t="str">
        <f>VLOOKUP(C166,Schools!A:D,4,0)</f>
        <v>Primary</v>
      </c>
      <c r="O166" s="77">
        <f t="shared" si="21"/>
        <v>11294</v>
      </c>
      <c r="P166" s="77">
        <f t="shared" si="22"/>
        <v>543965</v>
      </c>
      <c r="Q166" s="78"/>
      <c r="R166" s="78"/>
      <c r="S166" s="78"/>
      <c r="T166" s="78"/>
      <c r="U166" s="78"/>
      <c r="V166" s="286"/>
      <c r="W166" s="78"/>
      <c r="X166" s="78"/>
      <c r="Y166" s="78"/>
      <c r="Z166" s="78"/>
      <c r="AA166" s="78"/>
      <c r="AB166" s="78"/>
      <c r="AC166" s="51"/>
      <c r="AD166" s="52"/>
      <c r="AF166" s="314">
        <f>VLOOKUP(D166,Schools!$B$8:$F$143,5,FALSE)</f>
        <v>3022078</v>
      </c>
      <c r="AG166" s="453">
        <f t="shared" si="24"/>
        <v>0</v>
      </c>
      <c r="AH166" s="453">
        <f t="shared" si="25"/>
        <v>0</v>
      </c>
      <c r="AI166" s="453">
        <f t="shared" si="26"/>
        <v>0</v>
      </c>
      <c r="AJ166" s="453">
        <f t="shared" si="27"/>
        <v>0</v>
      </c>
    </row>
    <row r="167" spans="1:36" x14ac:dyDescent="0.25">
      <c r="A167" t="str">
        <f t="shared" si="23"/>
        <v>TPG</v>
      </c>
      <c r="B167" s="212">
        <v>44027</v>
      </c>
      <c r="C167" s="211">
        <v>3022071</v>
      </c>
      <c r="D167" t="str">
        <f>VLOOKUP(C167,Schools!A:B,2,0)</f>
        <v>Queenswell Infant and Nursery School</v>
      </c>
      <c r="E167" t="str">
        <f>VLOOKUP(C167,Schools!$A:$Z,3,0)</f>
        <v>M</v>
      </c>
      <c r="F167" s="213"/>
      <c r="G167" s="211" t="s">
        <v>3620</v>
      </c>
      <c r="H167" s="310" t="s">
        <v>4563</v>
      </c>
      <c r="I167" t="str">
        <f t="shared" ref="I167:I202" si="28">O167&amp;"/"&amp;P167</f>
        <v>11294/543965</v>
      </c>
      <c r="J167">
        <f>VLOOKUP(C167,Schools!$A:$Z,9,0)</f>
        <v>400010</v>
      </c>
      <c r="K167" s="211" t="s">
        <v>66</v>
      </c>
      <c r="L167" s="211" t="s">
        <v>461</v>
      </c>
      <c r="M167" s="211" t="str">
        <f t="shared" ref="M167:M202" si="29">L167</f>
        <v>TPECG</v>
      </c>
      <c r="N167" s="77" t="str">
        <f>VLOOKUP(C167,Schools!A:D,4,0)</f>
        <v>Primary</v>
      </c>
      <c r="O167" s="77">
        <f t="shared" ref="O167:O200" si="30">IF(OR(N167="Special", N167="PRU"),11294,IF(E167="M", 11294,"None"))</f>
        <v>11294</v>
      </c>
      <c r="P167" s="77">
        <f t="shared" si="22"/>
        <v>543965</v>
      </c>
      <c r="Q167" s="78"/>
      <c r="R167" s="78"/>
      <c r="S167" s="78"/>
      <c r="T167" s="78"/>
      <c r="U167" s="78"/>
      <c r="V167" s="286"/>
      <c r="W167" s="78"/>
      <c r="X167" s="78"/>
      <c r="Y167" s="78"/>
      <c r="Z167" s="78"/>
      <c r="AA167" s="78"/>
      <c r="AB167" s="78"/>
      <c r="AC167" s="51"/>
      <c r="AD167" s="52"/>
      <c r="AF167" s="314">
        <f>VLOOKUP(D167,Schools!$B$8:$F$143,5,FALSE)</f>
        <v>3022071</v>
      </c>
      <c r="AG167" s="453">
        <f t="shared" si="24"/>
        <v>0</v>
      </c>
      <c r="AH167" s="453">
        <f t="shared" si="25"/>
        <v>0</v>
      </c>
      <c r="AI167" s="453">
        <f t="shared" si="26"/>
        <v>0</v>
      </c>
      <c r="AJ167" s="453">
        <f t="shared" si="27"/>
        <v>0</v>
      </c>
    </row>
    <row r="168" spans="1:36" x14ac:dyDescent="0.25">
      <c r="A168" t="str">
        <f t="shared" si="23"/>
        <v>TPG</v>
      </c>
      <c r="B168" s="212">
        <v>44027</v>
      </c>
      <c r="C168" s="211">
        <v>3022072</v>
      </c>
      <c r="D168" t="str">
        <f>VLOOKUP(C168,Schools!A:B,2,0)</f>
        <v>Queenswell Junior School</v>
      </c>
      <c r="E168" t="str">
        <f>VLOOKUP(C168,Schools!$A:$Z,3,0)</f>
        <v>M</v>
      </c>
      <c r="F168" s="213"/>
      <c r="G168" s="211" t="s">
        <v>3620</v>
      </c>
      <c r="H168" s="310" t="s">
        <v>4563</v>
      </c>
      <c r="I168" t="str">
        <f t="shared" si="28"/>
        <v>11294/543965</v>
      </c>
      <c r="J168">
        <f>VLOOKUP(C168,Schools!$A:$Z,9,0)</f>
        <v>400012</v>
      </c>
      <c r="K168" s="211" t="s">
        <v>66</v>
      </c>
      <c r="L168" s="211" t="s">
        <v>461</v>
      </c>
      <c r="M168" s="211" t="str">
        <f t="shared" si="29"/>
        <v>TPECG</v>
      </c>
      <c r="N168" s="77" t="str">
        <f>VLOOKUP(C168,Schools!A:D,4,0)</f>
        <v>Primary</v>
      </c>
      <c r="O168" s="77">
        <f t="shared" si="30"/>
        <v>11294</v>
      </c>
      <c r="P168" s="77">
        <f t="shared" ref="P168:P200" si="31">IF(E168="M",543965,516500)</f>
        <v>543965</v>
      </c>
      <c r="Q168" s="78"/>
      <c r="R168" s="78"/>
      <c r="S168" s="78"/>
      <c r="T168" s="78"/>
      <c r="U168" s="78"/>
      <c r="V168" s="286"/>
      <c r="W168" s="78"/>
      <c r="X168" s="78"/>
      <c r="Y168" s="78"/>
      <c r="Z168" s="78"/>
      <c r="AA168" s="78"/>
      <c r="AB168" s="78"/>
      <c r="AC168" s="51"/>
      <c r="AD168" s="52"/>
      <c r="AF168" s="314">
        <f>VLOOKUP(D168,Schools!$B$8:$F$143,5,FALSE)</f>
        <v>3022072</v>
      </c>
      <c r="AG168" s="453">
        <f t="shared" si="24"/>
        <v>0</v>
      </c>
      <c r="AH168" s="453">
        <f t="shared" si="25"/>
        <v>0</v>
      </c>
      <c r="AI168" s="453">
        <f t="shared" si="26"/>
        <v>0</v>
      </c>
      <c r="AJ168" s="453">
        <f t="shared" si="27"/>
        <v>0</v>
      </c>
    </row>
    <row r="169" spans="1:36" x14ac:dyDescent="0.25">
      <c r="A169" t="str">
        <f t="shared" ref="A169:A209" si="32">$B$3</f>
        <v>TPG</v>
      </c>
      <c r="B169" s="212">
        <v>44027</v>
      </c>
      <c r="C169" s="211">
        <v>3023512</v>
      </c>
      <c r="D169" t="str">
        <f>VLOOKUP(C169,Schools!A:B,2,0)</f>
        <v>Rosh Pinah</v>
      </c>
      <c r="E169" t="str">
        <f>VLOOKUP(C169,Schools!$A:$Z,3,0)</f>
        <v>M</v>
      </c>
      <c r="F169" s="213"/>
      <c r="G169" s="211" t="s">
        <v>3620</v>
      </c>
      <c r="H169" s="310" t="s">
        <v>4563</v>
      </c>
      <c r="I169" t="str">
        <f t="shared" si="28"/>
        <v>11294/543965</v>
      </c>
      <c r="J169">
        <f>VLOOKUP(C169,Schools!$A:$Z,9,0)</f>
        <v>400093</v>
      </c>
      <c r="K169" s="211" t="s">
        <v>66</v>
      </c>
      <c r="L169" s="211" t="s">
        <v>461</v>
      </c>
      <c r="M169" s="211" t="str">
        <f t="shared" si="29"/>
        <v>TPECG</v>
      </c>
      <c r="N169" s="77" t="str">
        <f>VLOOKUP(C169,Schools!A:D,4,0)</f>
        <v>Primary</v>
      </c>
      <c r="O169" s="77">
        <f t="shared" si="30"/>
        <v>11294</v>
      </c>
      <c r="P169" s="77">
        <f t="shared" si="31"/>
        <v>543965</v>
      </c>
      <c r="Q169" s="78"/>
      <c r="R169" s="78"/>
      <c r="S169" s="78"/>
      <c r="T169" s="78"/>
      <c r="U169" s="78"/>
      <c r="V169" s="286"/>
      <c r="W169" s="78"/>
      <c r="X169" s="78"/>
      <c r="Y169" s="78"/>
      <c r="Z169" s="78"/>
      <c r="AA169" s="78"/>
      <c r="AB169" s="78"/>
      <c r="AC169" s="51"/>
      <c r="AD169" s="52"/>
      <c r="AF169" s="314">
        <f>VLOOKUP(D169,Schools!$B$8:$F$143,5,FALSE)</f>
        <v>3023512</v>
      </c>
      <c r="AG169" s="453">
        <f t="shared" si="24"/>
        <v>0</v>
      </c>
      <c r="AH169" s="453">
        <f t="shared" si="25"/>
        <v>0</v>
      </c>
      <c r="AI169" s="453">
        <f t="shared" si="26"/>
        <v>0</v>
      </c>
      <c r="AJ169" s="453">
        <f t="shared" si="27"/>
        <v>0</v>
      </c>
    </row>
    <row r="170" spans="1:36" x14ac:dyDescent="0.25">
      <c r="A170" t="str">
        <f t="shared" si="32"/>
        <v>TPG</v>
      </c>
      <c r="B170" s="212">
        <v>44027</v>
      </c>
      <c r="C170" s="211">
        <v>3023510</v>
      </c>
      <c r="D170" t="str">
        <f>VLOOKUP(C170,Schools!A:B,2,0)</f>
        <v>Sacred Heart School</v>
      </c>
      <c r="E170" t="str">
        <f>VLOOKUP(C170,Schools!$A:$Z,3,0)</f>
        <v>M</v>
      </c>
      <c r="F170" s="213"/>
      <c r="G170" s="211" t="s">
        <v>3620</v>
      </c>
      <c r="H170" s="310" t="s">
        <v>4563</v>
      </c>
      <c r="I170" t="str">
        <f t="shared" si="28"/>
        <v>11294/543965</v>
      </c>
      <c r="J170">
        <f>VLOOKUP(C170,Schools!$A:$Z,9,0)</f>
        <v>400071</v>
      </c>
      <c r="K170" s="211" t="s">
        <v>66</v>
      </c>
      <c r="L170" s="211" t="s">
        <v>461</v>
      </c>
      <c r="M170" s="211" t="str">
        <f t="shared" si="29"/>
        <v>TPECG</v>
      </c>
      <c r="N170" s="77" t="str">
        <f>VLOOKUP(C170,Schools!A:D,4,0)</f>
        <v>Primary</v>
      </c>
      <c r="O170" s="77">
        <f t="shared" si="30"/>
        <v>11294</v>
      </c>
      <c r="P170" s="77">
        <f t="shared" si="31"/>
        <v>543965</v>
      </c>
      <c r="Q170" s="78"/>
      <c r="R170" s="78"/>
      <c r="S170" s="78"/>
      <c r="T170" s="78"/>
      <c r="U170" s="78"/>
      <c r="V170" s="286"/>
      <c r="W170" s="78"/>
      <c r="X170" s="78"/>
      <c r="Y170" s="78"/>
      <c r="Z170" s="78"/>
      <c r="AA170" s="78"/>
      <c r="AB170" s="78"/>
      <c r="AC170" s="51"/>
      <c r="AD170" s="52"/>
      <c r="AF170" s="314">
        <f>VLOOKUP(D170,Schools!$B$8:$F$143,5,FALSE)</f>
        <v>3023510</v>
      </c>
      <c r="AG170" s="453">
        <f t="shared" si="24"/>
        <v>0</v>
      </c>
      <c r="AH170" s="453">
        <f t="shared" si="25"/>
        <v>0</v>
      </c>
      <c r="AI170" s="453">
        <f t="shared" si="26"/>
        <v>0</v>
      </c>
      <c r="AJ170" s="453">
        <f t="shared" si="27"/>
        <v>0</v>
      </c>
    </row>
    <row r="171" spans="1:36" x14ac:dyDescent="0.25">
      <c r="A171" t="str">
        <f t="shared" si="32"/>
        <v>TPG</v>
      </c>
      <c r="B171" s="212">
        <v>44027</v>
      </c>
      <c r="C171" s="211">
        <v>3023502</v>
      </c>
      <c r="D171" t="str">
        <f>VLOOKUP(C171,Schools!A:B,2,0)</f>
        <v>St Agnes RC Primary School</v>
      </c>
      <c r="E171" t="str">
        <f>VLOOKUP(C171,Schools!$A:$Z,3,0)</f>
        <v>M</v>
      </c>
      <c r="F171" s="213"/>
      <c r="G171" s="211" t="s">
        <v>3620</v>
      </c>
      <c r="H171" s="310" t="s">
        <v>4563</v>
      </c>
      <c r="I171" t="str">
        <f t="shared" si="28"/>
        <v>11294/543965</v>
      </c>
      <c r="J171">
        <f>VLOOKUP(C171,Schools!$A:$Z,9,0)</f>
        <v>400096</v>
      </c>
      <c r="K171" s="211" t="s">
        <v>66</v>
      </c>
      <c r="L171" s="211" t="s">
        <v>461</v>
      </c>
      <c r="M171" s="211" t="str">
        <f t="shared" si="29"/>
        <v>TPECG</v>
      </c>
      <c r="N171" s="77" t="str">
        <f>VLOOKUP(C171,Schools!A:D,4,0)</f>
        <v>Primary</v>
      </c>
      <c r="O171" s="77">
        <f t="shared" si="30"/>
        <v>11294</v>
      </c>
      <c r="P171" s="77">
        <f t="shared" si="31"/>
        <v>543965</v>
      </c>
      <c r="Q171" s="78"/>
      <c r="R171" s="78"/>
      <c r="S171" s="78"/>
      <c r="T171" s="78"/>
      <c r="U171" s="78"/>
      <c r="V171" s="286"/>
      <c r="W171" s="78"/>
      <c r="X171" s="78"/>
      <c r="Y171" s="78"/>
      <c r="Z171" s="78"/>
      <c r="AA171" s="78"/>
      <c r="AB171" s="78"/>
      <c r="AC171" s="51"/>
      <c r="AD171" s="52"/>
      <c r="AF171" s="314">
        <f>VLOOKUP(D171,Schools!$B$8:$F$143,5,FALSE)</f>
        <v>3023502</v>
      </c>
      <c r="AG171" s="453">
        <f t="shared" si="24"/>
        <v>0</v>
      </c>
      <c r="AH171" s="453">
        <f t="shared" si="25"/>
        <v>0</v>
      </c>
      <c r="AI171" s="453">
        <f t="shared" si="26"/>
        <v>0</v>
      </c>
      <c r="AJ171" s="453">
        <f t="shared" si="27"/>
        <v>0</v>
      </c>
    </row>
    <row r="172" spans="1:36" x14ac:dyDescent="0.25">
      <c r="A172" t="str">
        <f t="shared" si="32"/>
        <v>TPG</v>
      </c>
      <c r="B172" s="212">
        <v>44027</v>
      </c>
      <c r="C172" s="211">
        <v>3023315</v>
      </c>
      <c r="D172" t="str">
        <f>VLOOKUP(C172,Schools!A:B,2,0)</f>
        <v>St Andrew's C E</v>
      </c>
      <c r="E172" t="str">
        <f>VLOOKUP(C172,Schools!$A:$Z,3,0)</f>
        <v>M</v>
      </c>
      <c r="F172" s="213"/>
      <c r="G172" s="211" t="s">
        <v>3620</v>
      </c>
      <c r="H172" s="310" t="s">
        <v>4563</v>
      </c>
      <c r="I172" t="str">
        <f t="shared" si="28"/>
        <v>11294/543965</v>
      </c>
      <c r="J172">
        <f>VLOOKUP(C172,Schools!$A:$Z,9,0)</f>
        <v>400062</v>
      </c>
      <c r="K172" s="211" t="s">
        <v>66</v>
      </c>
      <c r="L172" s="211" t="s">
        <v>461</v>
      </c>
      <c r="M172" s="211" t="str">
        <f t="shared" si="29"/>
        <v>TPECG</v>
      </c>
      <c r="N172" s="77" t="str">
        <f>VLOOKUP(C172,Schools!A:D,4,0)</f>
        <v>Primary</v>
      </c>
      <c r="O172" s="77">
        <f t="shared" si="30"/>
        <v>11294</v>
      </c>
      <c r="P172" s="77">
        <f t="shared" si="31"/>
        <v>543965</v>
      </c>
      <c r="Q172" s="78"/>
      <c r="R172" s="78"/>
      <c r="S172" s="78"/>
      <c r="T172" s="78"/>
      <c r="U172" s="78"/>
      <c r="V172" s="286"/>
      <c r="W172" s="78"/>
      <c r="X172" s="78"/>
      <c r="Y172" s="78"/>
      <c r="Z172" s="78"/>
      <c r="AA172" s="78"/>
      <c r="AB172" s="78"/>
      <c r="AC172" s="51"/>
      <c r="AD172" s="52"/>
      <c r="AF172" s="314">
        <f>VLOOKUP(D172,Schools!$B$8:$F$143,5,FALSE)</f>
        <v>3023315</v>
      </c>
      <c r="AG172" s="453">
        <f t="shared" si="24"/>
        <v>0</v>
      </c>
      <c r="AH172" s="453">
        <f t="shared" si="25"/>
        <v>0</v>
      </c>
      <c r="AI172" s="453">
        <f t="shared" si="26"/>
        <v>0</v>
      </c>
      <c r="AJ172" s="453">
        <f t="shared" si="27"/>
        <v>0</v>
      </c>
    </row>
    <row r="173" spans="1:36" x14ac:dyDescent="0.25">
      <c r="A173" t="str">
        <f t="shared" si="32"/>
        <v>TPG</v>
      </c>
      <c r="B173" s="212">
        <v>44027</v>
      </c>
      <c r="C173" s="211">
        <v>3023504</v>
      </c>
      <c r="D173" t="str">
        <f>VLOOKUP(C173,Schools!A:B,2,0)</f>
        <v>St Catherines R C Primary</v>
      </c>
      <c r="E173" t="str">
        <f>VLOOKUP(C173,Schools!$A:$Z,3,0)</f>
        <v>M</v>
      </c>
      <c r="F173" s="213"/>
      <c r="G173" s="211" t="s">
        <v>3620</v>
      </c>
      <c r="H173" s="310" t="s">
        <v>4563</v>
      </c>
      <c r="I173" t="str">
        <f t="shared" si="28"/>
        <v>11294/543965</v>
      </c>
      <c r="J173">
        <f>VLOOKUP(C173,Schools!$A:$Z,9,0)</f>
        <v>400064</v>
      </c>
      <c r="K173" s="211" t="s">
        <v>66</v>
      </c>
      <c r="L173" s="211" t="s">
        <v>461</v>
      </c>
      <c r="M173" s="211" t="str">
        <f t="shared" si="29"/>
        <v>TPECG</v>
      </c>
      <c r="N173" s="77" t="str">
        <f>VLOOKUP(C173,Schools!A:D,4,0)</f>
        <v>Primary</v>
      </c>
      <c r="O173" s="77">
        <f t="shared" si="30"/>
        <v>11294</v>
      </c>
      <c r="P173" s="77">
        <f t="shared" si="31"/>
        <v>543965</v>
      </c>
      <c r="Q173" s="78"/>
      <c r="R173" s="78"/>
      <c r="S173" s="78"/>
      <c r="T173" s="78"/>
      <c r="U173" s="78"/>
      <c r="V173" s="286"/>
      <c r="W173" s="78"/>
      <c r="X173" s="78"/>
      <c r="Y173" s="78"/>
      <c r="Z173" s="78"/>
      <c r="AA173" s="78"/>
      <c r="AB173" s="78"/>
      <c r="AC173" s="51"/>
      <c r="AD173" s="52"/>
      <c r="AF173" s="314">
        <f>VLOOKUP(D173,Schools!$B$8:$F$143,5,FALSE)</f>
        <v>3023504</v>
      </c>
      <c r="AG173" s="453">
        <f t="shared" si="24"/>
        <v>0</v>
      </c>
      <c r="AH173" s="453">
        <f t="shared" si="25"/>
        <v>0</v>
      </c>
      <c r="AI173" s="453">
        <f t="shared" si="26"/>
        <v>0</v>
      </c>
      <c r="AJ173" s="453">
        <f t="shared" si="27"/>
        <v>0</v>
      </c>
    </row>
    <row r="174" spans="1:36" x14ac:dyDescent="0.25">
      <c r="A174" t="str">
        <f t="shared" si="32"/>
        <v>TPG</v>
      </c>
      <c r="B174" s="212">
        <v>44027</v>
      </c>
      <c r="C174" s="211">
        <v>3023309</v>
      </c>
      <c r="D174" t="str">
        <f>VLOOKUP(C174,Schools!A:B,2,0)</f>
        <v>St Johns CE N20</v>
      </c>
      <c r="E174" t="str">
        <f>VLOOKUP(C174,Schools!$A:$Z,3,0)</f>
        <v>M</v>
      </c>
      <c r="F174" s="213"/>
      <c r="G174" s="211" t="s">
        <v>3620</v>
      </c>
      <c r="H174" s="310" t="s">
        <v>4563</v>
      </c>
      <c r="I174" t="str">
        <f t="shared" si="28"/>
        <v>11294/543965</v>
      </c>
      <c r="J174">
        <f>VLOOKUP(C174,Schools!$A:$Z,9,0)</f>
        <v>400098</v>
      </c>
      <c r="K174" s="211" t="s">
        <v>66</v>
      </c>
      <c r="L174" s="211" t="s">
        <v>461</v>
      </c>
      <c r="M174" s="211" t="str">
        <f t="shared" si="29"/>
        <v>TPECG</v>
      </c>
      <c r="N174" s="77" t="str">
        <f>VLOOKUP(C174,Schools!A:D,4,0)</f>
        <v>Primary</v>
      </c>
      <c r="O174" s="77">
        <f t="shared" si="30"/>
        <v>11294</v>
      </c>
      <c r="P174" s="77">
        <f t="shared" si="31"/>
        <v>543965</v>
      </c>
      <c r="Q174" s="78"/>
      <c r="R174" s="78"/>
      <c r="S174" s="78"/>
      <c r="T174" s="78"/>
      <c r="U174" s="78"/>
      <c r="V174" s="286"/>
      <c r="W174" s="78"/>
      <c r="X174" s="78"/>
      <c r="Y174" s="78"/>
      <c r="Z174" s="78"/>
      <c r="AA174" s="78"/>
      <c r="AB174" s="78"/>
      <c r="AC174" s="51"/>
      <c r="AD174" s="52"/>
      <c r="AF174" s="314">
        <f>VLOOKUP(D174,Schools!$B$8:$F$143,5,FALSE)</f>
        <v>3023309</v>
      </c>
      <c r="AG174" s="453">
        <f t="shared" si="24"/>
        <v>0</v>
      </c>
      <c r="AH174" s="453">
        <f t="shared" si="25"/>
        <v>0</v>
      </c>
      <c r="AI174" s="453">
        <f t="shared" si="26"/>
        <v>0</v>
      </c>
      <c r="AJ174" s="453">
        <f t="shared" si="27"/>
        <v>0</v>
      </c>
    </row>
    <row r="175" spans="1:36" x14ac:dyDescent="0.25">
      <c r="A175" t="str">
        <f t="shared" si="32"/>
        <v>TPG</v>
      </c>
      <c r="B175" s="212">
        <v>44027</v>
      </c>
      <c r="C175" s="211">
        <v>3023307</v>
      </c>
      <c r="D175" t="str">
        <f>VLOOKUP(C175,Schools!A:B,2,0)</f>
        <v>St John's CE School N11</v>
      </c>
      <c r="E175" t="str">
        <f>VLOOKUP(C175,Schools!$A:$Z,3,0)</f>
        <v>M</v>
      </c>
      <c r="F175" s="213"/>
      <c r="G175" s="211" t="s">
        <v>3620</v>
      </c>
      <c r="H175" s="310" t="s">
        <v>4563</v>
      </c>
      <c r="I175" t="str">
        <f t="shared" si="28"/>
        <v>11294/543965</v>
      </c>
      <c r="J175">
        <f>VLOOKUP(C175,Schools!$A:$Z,9,0)</f>
        <v>400114</v>
      </c>
      <c r="K175" s="211" t="s">
        <v>66</v>
      </c>
      <c r="L175" s="211" t="s">
        <v>461</v>
      </c>
      <c r="M175" s="211" t="str">
        <f t="shared" si="29"/>
        <v>TPECG</v>
      </c>
      <c r="N175" s="77" t="str">
        <f>VLOOKUP(C175,Schools!A:D,4,0)</f>
        <v>Primary</v>
      </c>
      <c r="O175" s="77">
        <f t="shared" si="30"/>
        <v>11294</v>
      </c>
      <c r="P175" s="77">
        <f t="shared" si="31"/>
        <v>543965</v>
      </c>
      <c r="Q175" s="78"/>
      <c r="R175" s="78"/>
      <c r="S175" s="78"/>
      <c r="T175" s="78"/>
      <c r="U175" s="78"/>
      <c r="V175" s="286"/>
      <c r="W175" s="78"/>
      <c r="X175" s="78"/>
      <c r="Y175" s="78"/>
      <c r="Z175" s="78"/>
      <c r="AA175" s="78"/>
      <c r="AB175" s="78"/>
      <c r="AC175" s="51"/>
      <c r="AD175" s="52"/>
      <c r="AF175" s="314">
        <f>VLOOKUP(D175,Schools!$B$8:$F$143,5,FALSE)</f>
        <v>3023307</v>
      </c>
      <c r="AG175" s="453">
        <f t="shared" si="24"/>
        <v>0</v>
      </c>
      <c r="AH175" s="453">
        <f t="shared" si="25"/>
        <v>0</v>
      </c>
      <c r="AI175" s="453">
        <f t="shared" si="26"/>
        <v>0</v>
      </c>
      <c r="AJ175" s="453">
        <f t="shared" si="27"/>
        <v>0</v>
      </c>
    </row>
    <row r="176" spans="1:36" x14ac:dyDescent="0.25">
      <c r="A176" t="str">
        <f t="shared" si="32"/>
        <v>TPG</v>
      </c>
      <c r="B176" s="212">
        <v>44027</v>
      </c>
      <c r="C176" s="211">
        <v>3023509</v>
      </c>
      <c r="D176" t="str">
        <f>VLOOKUP(C176,Schools!A:B,2,0)</f>
        <v>St Joseph's Primary School</v>
      </c>
      <c r="E176" t="str">
        <f>VLOOKUP(C176,Schools!$A:$Z,3,0)</f>
        <v>M</v>
      </c>
      <c r="F176" s="213"/>
      <c r="G176" s="211" t="s">
        <v>3620</v>
      </c>
      <c r="H176" s="310" t="s">
        <v>4563</v>
      </c>
      <c r="I176" t="str">
        <f t="shared" si="28"/>
        <v>11294/543965</v>
      </c>
      <c r="J176">
        <f>VLOOKUP(C176,Schools!$A:$Z,9,0)</f>
        <v>400066</v>
      </c>
      <c r="K176" s="211" t="s">
        <v>66</v>
      </c>
      <c r="L176" s="211" t="s">
        <v>461</v>
      </c>
      <c r="M176" s="211" t="str">
        <f t="shared" si="29"/>
        <v>TPECG</v>
      </c>
      <c r="N176" s="77" t="str">
        <f>VLOOKUP(C176,Schools!A:D,4,0)</f>
        <v>Primary</v>
      </c>
      <c r="O176" s="77">
        <f t="shared" si="30"/>
        <v>11294</v>
      </c>
      <c r="P176" s="77">
        <f t="shared" si="31"/>
        <v>543965</v>
      </c>
      <c r="Q176" s="78"/>
      <c r="R176" s="78"/>
      <c r="S176" s="78"/>
      <c r="T176" s="78"/>
      <c r="U176" s="78"/>
      <c r="V176" s="286"/>
      <c r="W176" s="78"/>
      <c r="X176" s="78"/>
      <c r="Y176" s="78"/>
      <c r="Z176" s="78"/>
      <c r="AA176" s="78"/>
      <c r="AB176" s="78"/>
      <c r="AC176" s="51"/>
      <c r="AD176" s="52"/>
      <c r="AF176" s="314">
        <f>VLOOKUP(D176,Schools!$B$8:$F$143,5,FALSE)</f>
        <v>3023509</v>
      </c>
      <c r="AG176" s="453">
        <f t="shared" si="24"/>
        <v>0</v>
      </c>
      <c r="AH176" s="453">
        <f t="shared" si="25"/>
        <v>0</v>
      </c>
      <c r="AI176" s="453">
        <f t="shared" si="26"/>
        <v>0</v>
      </c>
      <c r="AJ176" s="453">
        <f t="shared" si="27"/>
        <v>0</v>
      </c>
    </row>
    <row r="177" spans="1:36" x14ac:dyDescent="0.25">
      <c r="A177" t="str">
        <f t="shared" si="32"/>
        <v>TPG</v>
      </c>
      <c r="B177" s="212">
        <v>44027</v>
      </c>
      <c r="C177" s="211">
        <v>3023311</v>
      </c>
      <c r="D177" t="str">
        <f>VLOOKUP(C177,Schools!A:B,2,0)</f>
        <v>St Mary's C E Primary School N3</v>
      </c>
      <c r="E177" t="str">
        <f>VLOOKUP(C177,Schools!$A:$Z,3,0)</f>
        <v>M</v>
      </c>
      <c r="F177" s="213"/>
      <c r="G177" s="211" t="s">
        <v>3620</v>
      </c>
      <c r="H177" s="310" t="s">
        <v>4563</v>
      </c>
      <c r="I177" t="str">
        <f t="shared" si="28"/>
        <v>11294/543965</v>
      </c>
      <c r="J177">
        <f>VLOOKUP(C177,Schools!$A:$Z,9,0)</f>
        <v>400058</v>
      </c>
      <c r="K177" s="211" t="s">
        <v>66</v>
      </c>
      <c r="L177" s="211" t="s">
        <v>461</v>
      </c>
      <c r="M177" s="211" t="str">
        <f t="shared" si="29"/>
        <v>TPECG</v>
      </c>
      <c r="N177" s="77" t="str">
        <f>VLOOKUP(C177,Schools!A:D,4,0)</f>
        <v>Primary</v>
      </c>
      <c r="O177" s="77">
        <f t="shared" si="30"/>
        <v>11294</v>
      </c>
      <c r="P177" s="77">
        <f t="shared" si="31"/>
        <v>543965</v>
      </c>
      <c r="Q177" s="78"/>
      <c r="R177" s="78"/>
      <c r="S177" s="78"/>
      <c r="T177" s="78"/>
      <c r="U177" s="78"/>
      <c r="V177" s="286"/>
      <c r="W177" s="78"/>
      <c r="X177" s="78"/>
      <c r="Y177" s="78"/>
      <c r="Z177" s="78"/>
      <c r="AA177" s="78"/>
      <c r="AB177" s="78"/>
      <c r="AC177" s="51"/>
      <c r="AD177" s="52"/>
      <c r="AF177" s="314">
        <f>VLOOKUP(D177,Schools!$B$8:$F$143,5,FALSE)</f>
        <v>3023311</v>
      </c>
      <c r="AG177" s="453">
        <f t="shared" si="24"/>
        <v>0</v>
      </c>
      <c r="AH177" s="453">
        <f t="shared" si="25"/>
        <v>0</v>
      </c>
      <c r="AI177" s="453">
        <f t="shared" si="26"/>
        <v>0</v>
      </c>
      <c r="AJ177" s="453">
        <f t="shared" si="27"/>
        <v>0</v>
      </c>
    </row>
    <row r="178" spans="1:36" x14ac:dyDescent="0.25">
      <c r="A178" t="str">
        <f t="shared" si="32"/>
        <v>TPG</v>
      </c>
      <c r="B178" s="212">
        <v>44027</v>
      </c>
      <c r="C178" s="211">
        <v>3023312</v>
      </c>
      <c r="D178" t="str">
        <f>VLOOKUP(C178,Schools!A:B,2,0)</f>
        <v>St Mary's School EN4</v>
      </c>
      <c r="E178" t="str">
        <f>VLOOKUP(C178,Schools!$A:$Z,3,0)</f>
        <v>M</v>
      </c>
      <c r="F178" s="213"/>
      <c r="G178" s="211" t="s">
        <v>3620</v>
      </c>
      <c r="H178" s="310" t="s">
        <v>4563</v>
      </c>
      <c r="I178" t="str">
        <f t="shared" si="28"/>
        <v>11294/543965</v>
      </c>
      <c r="J178">
        <f>VLOOKUP(C178,Schools!$A:$Z,9,0)</f>
        <v>400017</v>
      </c>
      <c r="K178" s="211" t="s">
        <v>66</v>
      </c>
      <c r="L178" s="211" t="s">
        <v>461</v>
      </c>
      <c r="M178" s="211" t="str">
        <f t="shared" si="29"/>
        <v>TPECG</v>
      </c>
      <c r="N178" s="77" t="str">
        <f>VLOOKUP(C178,Schools!A:D,4,0)</f>
        <v>Primary</v>
      </c>
      <c r="O178" s="77">
        <f t="shared" si="30"/>
        <v>11294</v>
      </c>
      <c r="P178" s="77">
        <f t="shared" si="31"/>
        <v>543965</v>
      </c>
      <c r="Q178" s="78"/>
      <c r="R178" s="78"/>
      <c r="S178" s="78"/>
      <c r="T178" s="78"/>
      <c r="U178" s="78"/>
      <c r="V178" s="286"/>
      <c r="W178" s="78"/>
      <c r="X178" s="78"/>
      <c r="Y178" s="78"/>
      <c r="Z178" s="78"/>
      <c r="AA178" s="78"/>
      <c r="AB178" s="78"/>
      <c r="AC178" s="51"/>
      <c r="AD178" s="52"/>
      <c r="AF178" s="314">
        <f>VLOOKUP(D178,Schools!$B$8:$F$143,5,FALSE)</f>
        <v>3023312</v>
      </c>
      <c r="AG178" s="453">
        <f t="shared" si="24"/>
        <v>0</v>
      </c>
      <c r="AH178" s="453">
        <f t="shared" si="25"/>
        <v>0</v>
      </c>
      <c r="AI178" s="453">
        <f t="shared" si="26"/>
        <v>0</v>
      </c>
      <c r="AJ178" s="453">
        <f t="shared" si="27"/>
        <v>0</v>
      </c>
    </row>
    <row r="179" spans="1:36" x14ac:dyDescent="0.25">
      <c r="A179" t="str">
        <f t="shared" si="32"/>
        <v>TPG</v>
      </c>
      <c r="B179" s="212">
        <v>44027</v>
      </c>
      <c r="C179" s="211">
        <v>3023314</v>
      </c>
      <c r="D179" t="str">
        <f>VLOOKUP(C179,Schools!A:B,2,0)</f>
        <v>St Pauls CE Primary, NW7</v>
      </c>
      <c r="E179" t="str">
        <f>VLOOKUP(C179,Schools!$A:$Z,3,0)</f>
        <v>M</v>
      </c>
      <c r="F179" s="213"/>
      <c r="G179" s="211" t="s">
        <v>3620</v>
      </c>
      <c r="H179" s="310" t="s">
        <v>4563</v>
      </c>
      <c r="I179" t="str">
        <f t="shared" si="28"/>
        <v>11294/543965</v>
      </c>
      <c r="J179">
        <f>VLOOKUP(C179,Schools!$A:$Z,9,0)</f>
        <v>400094</v>
      </c>
      <c r="K179" s="211" t="s">
        <v>66</v>
      </c>
      <c r="L179" s="211" t="s">
        <v>461</v>
      </c>
      <c r="M179" s="211" t="str">
        <f t="shared" si="29"/>
        <v>TPECG</v>
      </c>
      <c r="N179" s="77" t="str">
        <f>VLOOKUP(C179,Schools!A:D,4,0)</f>
        <v>Primary</v>
      </c>
      <c r="O179" s="77">
        <f t="shared" si="30"/>
        <v>11294</v>
      </c>
      <c r="P179" s="77">
        <f t="shared" si="31"/>
        <v>543965</v>
      </c>
      <c r="Q179" s="78"/>
      <c r="R179" s="78"/>
      <c r="S179" s="78"/>
      <c r="T179" s="78"/>
      <c r="U179" s="78"/>
      <c r="V179" s="286"/>
      <c r="W179" s="78"/>
      <c r="X179" s="78"/>
      <c r="Y179" s="78"/>
      <c r="Z179" s="78"/>
      <c r="AA179" s="78"/>
      <c r="AB179" s="78"/>
      <c r="AC179" s="51"/>
      <c r="AD179" s="52"/>
      <c r="AF179" s="314">
        <f>VLOOKUP(D179,Schools!$B$8:$F$143,5,FALSE)</f>
        <v>3023314</v>
      </c>
      <c r="AG179" s="453">
        <f t="shared" si="24"/>
        <v>0</v>
      </c>
      <c r="AH179" s="453">
        <f t="shared" si="25"/>
        <v>0</v>
      </c>
      <c r="AI179" s="453">
        <f t="shared" si="26"/>
        <v>0</v>
      </c>
      <c r="AJ179" s="453">
        <f t="shared" si="27"/>
        <v>0</v>
      </c>
    </row>
    <row r="180" spans="1:36" x14ac:dyDescent="0.25">
      <c r="A180" t="str">
        <f t="shared" si="32"/>
        <v>TPG</v>
      </c>
      <c r="B180" s="212">
        <v>44027</v>
      </c>
      <c r="C180" s="211">
        <v>3023313</v>
      </c>
      <c r="D180" t="str">
        <f>VLOOKUP(C180,Schools!A:B,2,0)</f>
        <v>St. Pauls CE Primary School (N11)</v>
      </c>
      <c r="E180" t="str">
        <f>VLOOKUP(C180,Schools!$A:$Z,3,0)</f>
        <v>M</v>
      </c>
      <c r="F180" s="213"/>
      <c r="G180" s="211" t="s">
        <v>3620</v>
      </c>
      <c r="H180" s="310" t="s">
        <v>4563</v>
      </c>
      <c r="I180" t="str">
        <f t="shared" si="28"/>
        <v>11294/543965</v>
      </c>
      <c r="J180">
        <f>VLOOKUP(C180,Schools!$A:$Z,9,0)</f>
        <v>400006</v>
      </c>
      <c r="K180" s="211" t="s">
        <v>66</v>
      </c>
      <c r="L180" s="211" t="s">
        <v>461</v>
      </c>
      <c r="M180" s="211" t="str">
        <f t="shared" si="29"/>
        <v>TPECG</v>
      </c>
      <c r="N180" s="77" t="str">
        <f>VLOOKUP(C180,Schools!A:D,4,0)</f>
        <v>Primary</v>
      </c>
      <c r="O180" s="77">
        <f t="shared" si="30"/>
        <v>11294</v>
      </c>
      <c r="P180" s="77">
        <f t="shared" si="31"/>
        <v>543965</v>
      </c>
      <c r="Q180" s="78"/>
      <c r="R180" s="78"/>
      <c r="S180" s="78"/>
      <c r="T180" s="78"/>
      <c r="U180" s="78"/>
      <c r="V180" s="286"/>
      <c r="W180" s="78"/>
      <c r="X180" s="78"/>
      <c r="Y180" s="78"/>
      <c r="Z180" s="78"/>
      <c r="AA180" s="78"/>
      <c r="AB180" s="78"/>
      <c r="AC180" s="51"/>
      <c r="AD180" s="52"/>
      <c r="AF180" s="314">
        <f>VLOOKUP(D180,Schools!$B$8:$F$143,5,FALSE)</f>
        <v>3023313</v>
      </c>
      <c r="AG180" s="453">
        <f t="shared" si="24"/>
        <v>0</v>
      </c>
      <c r="AH180" s="453">
        <f t="shared" si="25"/>
        <v>0</v>
      </c>
      <c r="AI180" s="453">
        <f t="shared" si="26"/>
        <v>0</v>
      </c>
      <c r="AJ180" s="453">
        <f t="shared" si="27"/>
        <v>0</v>
      </c>
    </row>
    <row r="181" spans="1:36" x14ac:dyDescent="0.25">
      <c r="A181" t="str">
        <f t="shared" si="32"/>
        <v>TPG</v>
      </c>
      <c r="B181" s="212">
        <v>44027</v>
      </c>
      <c r="C181" s="211">
        <v>3023507</v>
      </c>
      <c r="D181" t="str">
        <f>VLOOKUP(C181,Schools!A:B,2,0)</f>
        <v>St Theresa's R.C. Primary School</v>
      </c>
      <c r="E181" t="str">
        <f>VLOOKUP(C181,Schools!$A:$Z,3,0)</f>
        <v>M</v>
      </c>
      <c r="F181" s="213"/>
      <c r="G181" s="211" t="s">
        <v>3620</v>
      </c>
      <c r="H181" s="310" t="s">
        <v>4563</v>
      </c>
      <c r="I181" t="str">
        <f t="shared" si="28"/>
        <v>11294/543965</v>
      </c>
      <c r="J181">
        <f>VLOOKUP(C181,Schools!$A:$Z,9,0)</f>
        <v>400037</v>
      </c>
      <c r="K181" s="211" t="s">
        <v>66</v>
      </c>
      <c r="L181" s="211" t="s">
        <v>461</v>
      </c>
      <c r="M181" s="211" t="str">
        <f t="shared" si="29"/>
        <v>TPECG</v>
      </c>
      <c r="N181" s="77" t="str">
        <f>VLOOKUP(C181,Schools!A:D,4,0)</f>
        <v>Primary</v>
      </c>
      <c r="O181" s="77">
        <f t="shared" si="30"/>
        <v>11294</v>
      </c>
      <c r="P181" s="77">
        <f t="shared" si="31"/>
        <v>543965</v>
      </c>
      <c r="Q181" s="78"/>
      <c r="R181" s="78"/>
      <c r="S181" s="78"/>
      <c r="T181" s="78"/>
      <c r="U181" s="78"/>
      <c r="V181" s="286"/>
      <c r="W181" s="78"/>
      <c r="X181" s="78"/>
      <c r="Y181" s="78"/>
      <c r="Z181" s="78"/>
      <c r="AA181" s="78"/>
      <c r="AB181" s="78"/>
      <c r="AC181" s="51"/>
      <c r="AD181" s="52"/>
      <c r="AF181" s="314">
        <f>VLOOKUP(D181,Schools!$B$8:$F$143,5,FALSE)</f>
        <v>3023507</v>
      </c>
      <c r="AG181" s="453">
        <f t="shared" si="24"/>
        <v>0</v>
      </c>
      <c r="AH181" s="453">
        <f t="shared" si="25"/>
        <v>0</v>
      </c>
      <c r="AI181" s="453">
        <f t="shared" si="26"/>
        <v>0</v>
      </c>
      <c r="AJ181" s="453">
        <f t="shared" si="27"/>
        <v>0</v>
      </c>
    </row>
    <row r="182" spans="1:36" x14ac:dyDescent="0.25">
      <c r="A182" t="str">
        <f t="shared" si="32"/>
        <v>TPG</v>
      </c>
      <c r="B182" s="212">
        <v>44027</v>
      </c>
      <c r="C182" s="211">
        <v>3023506</v>
      </c>
      <c r="D182" t="str">
        <f>VLOOKUP(C182,Schools!A:B,2,0)</f>
        <v>St Vincent's Catholic Primary School</v>
      </c>
      <c r="E182" t="str">
        <f>VLOOKUP(C182,Schools!$A:$Z,3,0)</f>
        <v>M</v>
      </c>
      <c r="F182" s="213"/>
      <c r="G182" s="211" t="s">
        <v>3620</v>
      </c>
      <c r="H182" s="310" t="s">
        <v>4563</v>
      </c>
      <c r="I182" t="str">
        <f t="shared" si="28"/>
        <v>11294/543965</v>
      </c>
      <c r="J182">
        <f>VLOOKUP(C182,Schools!$A:$Z,9,0)</f>
        <v>400009</v>
      </c>
      <c r="K182" s="211" t="s">
        <v>66</v>
      </c>
      <c r="L182" s="211" t="s">
        <v>461</v>
      </c>
      <c r="M182" s="211" t="str">
        <f t="shared" si="29"/>
        <v>TPECG</v>
      </c>
      <c r="N182" s="77" t="str">
        <f>VLOOKUP(C182,Schools!A:D,4,0)</f>
        <v>Primary</v>
      </c>
      <c r="O182" s="77">
        <f t="shared" si="30"/>
        <v>11294</v>
      </c>
      <c r="P182" s="77">
        <f t="shared" si="31"/>
        <v>543965</v>
      </c>
      <c r="Q182" s="78"/>
      <c r="R182" s="78"/>
      <c r="S182" s="78"/>
      <c r="T182" s="78"/>
      <c r="U182" s="78"/>
      <c r="V182" s="286"/>
      <c r="W182" s="78"/>
      <c r="X182" s="78"/>
      <c r="Y182" s="78"/>
      <c r="Z182" s="78"/>
      <c r="AA182" s="78"/>
      <c r="AB182" s="78"/>
      <c r="AC182" s="51"/>
      <c r="AD182" s="52"/>
      <c r="AF182" s="314">
        <f>VLOOKUP(D182,Schools!$B$8:$F$143,5,FALSE)</f>
        <v>3023506</v>
      </c>
      <c r="AG182" s="453">
        <f t="shared" si="24"/>
        <v>0</v>
      </c>
      <c r="AH182" s="453">
        <f t="shared" si="25"/>
        <v>0</v>
      </c>
      <c r="AI182" s="453">
        <f t="shared" si="26"/>
        <v>0</v>
      </c>
      <c r="AJ182" s="453">
        <f t="shared" si="27"/>
        <v>0</v>
      </c>
    </row>
    <row r="183" spans="1:36" x14ac:dyDescent="0.25">
      <c r="A183" t="str">
        <f t="shared" si="32"/>
        <v>TPG</v>
      </c>
      <c r="B183" s="212">
        <v>44027</v>
      </c>
      <c r="C183" s="211">
        <v>3022070</v>
      </c>
      <c r="D183" t="str">
        <f>VLOOKUP(C183,Schools!A:B,2,0)</f>
        <v>Sunnyfields Primary School</v>
      </c>
      <c r="E183" t="str">
        <f>VLOOKUP(C183,Schools!$A:$Z,3,0)</f>
        <v>M</v>
      </c>
      <c r="F183" s="213"/>
      <c r="G183" s="211" t="s">
        <v>3620</v>
      </c>
      <c r="H183" s="310" t="s">
        <v>4563</v>
      </c>
      <c r="I183" t="str">
        <f t="shared" si="28"/>
        <v>11294/543965</v>
      </c>
      <c r="J183">
        <f>VLOOKUP(C183,Schools!$A:$Z,9,0)</f>
        <v>400038</v>
      </c>
      <c r="K183" s="211" t="s">
        <v>66</v>
      </c>
      <c r="L183" s="211" t="s">
        <v>461</v>
      </c>
      <c r="M183" s="211" t="str">
        <f t="shared" si="29"/>
        <v>TPECG</v>
      </c>
      <c r="N183" s="77" t="str">
        <f>VLOOKUP(C183,Schools!A:D,4,0)</f>
        <v>Primary</v>
      </c>
      <c r="O183" s="77">
        <f t="shared" si="30"/>
        <v>11294</v>
      </c>
      <c r="P183" s="77">
        <f t="shared" si="31"/>
        <v>543965</v>
      </c>
      <c r="Q183" s="78"/>
      <c r="R183" s="78"/>
      <c r="S183" s="78"/>
      <c r="T183" s="78"/>
      <c r="U183" s="78"/>
      <c r="V183" s="286"/>
      <c r="W183" s="78"/>
      <c r="X183" s="78"/>
      <c r="Y183" s="78"/>
      <c r="Z183" s="78"/>
      <c r="AA183" s="78"/>
      <c r="AB183" s="78"/>
      <c r="AC183" s="51"/>
      <c r="AD183" s="52"/>
      <c r="AF183" s="314">
        <f>VLOOKUP(D183,Schools!$B$8:$F$143,5,FALSE)</f>
        <v>3022070</v>
      </c>
      <c r="AG183" s="453">
        <f t="shared" si="24"/>
        <v>0</v>
      </c>
      <c r="AH183" s="453">
        <f t="shared" si="25"/>
        <v>0</v>
      </c>
      <c r="AI183" s="453">
        <f t="shared" si="26"/>
        <v>0</v>
      </c>
      <c r="AJ183" s="453">
        <f t="shared" si="27"/>
        <v>0</v>
      </c>
    </row>
    <row r="184" spans="1:36" x14ac:dyDescent="0.25">
      <c r="A184" t="str">
        <f t="shared" si="32"/>
        <v>TPG</v>
      </c>
      <c r="B184" s="212">
        <v>44027</v>
      </c>
      <c r="C184" s="211">
        <v>3023316</v>
      </c>
      <c r="D184" t="str">
        <f>VLOOKUP(C184,Schools!A:B,2,0)</f>
        <v>Trent  C of E Primary School</v>
      </c>
      <c r="E184" t="str">
        <f>VLOOKUP(C184,Schools!$A:$Z,3,0)</f>
        <v>M</v>
      </c>
      <c r="F184" s="213"/>
      <c r="G184" s="211" t="s">
        <v>3620</v>
      </c>
      <c r="H184" s="310" t="s">
        <v>4563</v>
      </c>
      <c r="I184" t="str">
        <f t="shared" si="28"/>
        <v>11294/543965</v>
      </c>
      <c r="J184">
        <f>VLOOKUP(C184,Schools!$A:$Z,9,0)</f>
        <v>400100</v>
      </c>
      <c r="K184" s="211" t="s">
        <v>66</v>
      </c>
      <c r="L184" s="211" t="s">
        <v>461</v>
      </c>
      <c r="M184" s="211" t="str">
        <f t="shared" si="29"/>
        <v>TPECG</v>
      </c>
      <c r="N184" s="77" t="str">
        <f>VLOOKUP(C184,Schools!A:D,4,0)</f>
        <v>Primary</v>
      </c>
      <c r="O184" s="77">
        <f t="shared" si="30"/>
        <v>11294</v>
      </c>
      <c r="P184" s="77">
        <f t="shared" si="31"/>
        <v>543965</v>
      </c>
      <c r="Q184" s="78"/>
      <c r="R184" s="78"/>
      <c r="S184" s="78"/>
      <c r="T184" s="78"/>
      <c r="U184" s="78"/>
      <c r="V184" s="286"/>
      <c r="W184" s="78"/>
      <c r="X184" s="78"/>
      <c r="Y184" s="78"/>
      <c r="Z184" s="78"/>
      <c r="AA184" s="78"/>
      <c r="AB184" s="78"/>
      <c r="AC184" s="51"/>
      <c r="AD184" s="52"/>
      <c r="AF184" s="314">
        <f>VLOOKUP(D184,Schools!$B$8:$F$143,5,FALSE)</f>
        <v>3023316</v>
      </c>
      <c r="AG184" s="453">
        <f t="shared" si="24"/>
        <v>0</v>
      </c>
      <c r="AH184" s="453">
        <f t="shared" si="25"/>
        <v>0</v>
      </c>
      <c r="AI184" s="453">
        <f t="shared" si="26"/>
        <v>0</v>
      </c>
      <c r="AJ184" s="453">
        <f t="shared" si="27"/>
        <v>0</v>
      </c>
    </row>
    <row r="185" spans="1:36" x14ac:dyDescent="0.25">
      <c r="A185" t="str">
        <f t="shared" si="32"/>
        <v>TPG</v>
      </c>
      <c r="B185" s="212">
        <v>44027</v>
      </c>
      <c r="C185" s="211">
        <v>3022055</v>
      </c>
      <c r="D185" t="str">
        <f>VLOOKUP(C185,Schools!A:B,2,0)</f>
        <v>Tudor School</v>
      </c>
      <c r="E185" t="str">
        <f>VLOOKUP(C185,Schools!$A:$Z,3,0)</f>
        <v>M</v>
      </c>
      <c r="F185" s="213"/>
      <c r="G185" s="211" t="s">
        <v>3620</v>
      </c>
      <c r="H185" s="310" t="s">
        <v>4563</v>
      </c>
      <c r="I185" t="str">
        <f t="shared" si="28"/>
        <v>11294/543965</v>
      </c>
      <c r="J185">
        <f>VLOOKUP(C185,Schools!$A:$Z,9,0)</f>
        <v>400101</v>
      </c>
      <c r="K185" s="211" t="s">
        <v>66</v>
      </c>
      <c r="L185" s="211" t="s">
        <v>461</v>
      </c>
      <c r="M185" s="211" t="str">
        <f t="shared" si="29"/>
        <v>TPECG</v>
      </c>
      <c r="N185" s="77" t="str">
        <f>VLOOKUP(C185,Schools!A:D,4,0)</f>
        <v>Primary</v>
      </c>
      <c r="O185" s="77">
        <f t="shared" si="30"/>
        <v>11294</v>
      </c>
      <c r="P185" s="77">
        <f t="shared" si="31"/>
        <v>543965</v>
      </c>
      <c r="Q185" s="78"/>
      <c r="R185" s="78"/>
      <c r="S185" s="78"/>
      <c r="T185" s="78"/>
      <c r="U185" s="78"/>
      <c r="V185" s="286"/>
      <c r="W185" s="78"/>
      <c r="X185" s="78"/>
      <c r="Y185" s="78"/>
      <c r="Z185" s="78"/>
      <c r="AA185" s="78"/>
      <c r="AB185" s="78"/>
      <c r="AC185" s="51"/>
      <c r="AD185" s="52"/>
      <c r="AF185" s="314">
        <f>VLOOKUP(D185,Schools!$B$8:$F$143,5,FALSE)</f>
        <v>3022055</v>
      </c>
      <c r="AG185" s="453">
        <f t="shared" si="24"/>
        <v>0</v>
      </c>
      <c r="AH185" s="453">
        <f t="shared" si="25"/>
        <v>0</v>
      </c>
      <c r="AI185" s="453">
        <f t="shared" si="26"/>
        <v>0</v>
      </c>
      <c r="AJ185" s="453">
        <f t="shared" si="27"/>
        <v>0</v>
      </c>
    </row>
    <row r="186" spans="1:36" x14ac:dyDescent="0.25">
      <c r="A186" t="str">
        <f t="shared" si="32"/>
        <v>TPG</v>
      </c>
      <c r="B186" s="212">
        <v>44027</v>
      </c>
      <c r="C186" s="211">
        <v>3022057</v>
      </c>
      <c r="D186" t="str">
        <f>VLOOKUP(C186,Schools!A:B,2,0)</f>
        <v>Underhill School</v>
      </c>
      <c r="E186" t="str">
        <f>VLOOKUP(C186,Schools!$A:$Z,3,0)</f>
        <v>M</v>
      </c>
      <c r="F186" s="213"/>
      <c r="G186" s="211" t="s">
        <v>3620</v>
      </c>
      <c r="H186" s="310" t="s">
        <v>4563</v>
      </c>
      <c r="I186" t="str">
        <f t="shared" si="28"/>
        <v>11294/543965</v>
      </c>
      <c r="J186">
        <f>VLOOKUP(C186,Schools!$A:$Z,9,0)</f>
        <v>400053</v>
      </c>
      <c r="K186" s="211" t="s">
        <v>66</v>
      </c>
      <c r="L186" s="211" t="s">
        <v>461</v>
      </c>
      <c r="M186" s="211" t="str">
        <f t="shared" si="29"/>
        <v>TPECG</v>
      </c>
      <c r="N186" s="77" t="str">
        <f>VLOOKUP(C186,Schools!A:D,4,0)</f>
        <v>Primary</v>
      </c>
      <c r="O186" s="77">
        <f t="shared" si="30"/>
        <v>11294</v>
      </c>
      <c r="P186" s="77">
        <f t="shared" si="31"/>
        <v>543965</v>
      </c>
      <c r="Q186" s="78"/>
      <c r="R186" s="78"/>
      <c r="S186" s="78"/>
      <c r="T186" s="78"/>
      <c r="U186" s="78"/>
      <c r="V186" s="286"/>
      <c r="W186" s="78"/>
      <c r="X186" s="78"/>
      <c r="Y186" s="78"/>
      <c r="Z186" s="78"/>
      <c r="AA186" s="78"/>
      <c r="AB186" s="78"/>
      <c r="AC186" s="51"/>
      <c r="AD186" s="52"/>
      <c r="AF186" s="314">
        <f>VLOOKUP(D186,Schools!$B$8:$F$143,5,FALSE)</f>
        <v>3022057</v>
      </c>
      <c r="AG186" s="453">
        <f t="shared" si="24"/>
        <v>0</v>
      </c>
      <c r="AH186" s="453">
        <f t="shared" si="25"/>
        <v>0</v>
      </c>
      <c r="AI186" s="453">
        <f t="shared" si="26"/>
        <v>0</v>
      </c>
      <c r="AJ186" s="453">
        <f t="shared" si="27"/>
        <v>0</v>
      </c>
    </row>
    <row r="187" spans="1:36" x14ac:dyDescent="0.25">
      <c r="A187" t="str">
        <f t="shared" si="32"/>
        <v>TPG</v>
      </c>
      <c r="B187" s="212">
        <v>44027</v>
      </c>
      <c r="C187" s="211">
        <v>3022076</v>
      </c>
      <c r="D187" t="str">
        <f>VLOOKUP(C187,Schools!A:B,2,0)</f>
        <v>Wessex  Gardens Primary School</v>
      </c>
      <c r="E187" t="str">
        <f>VLOOKUP(C187,Schools!$A:$Z,3,0)</f>
        <v>M</v>
      </c>
      <c r="F187" s="213"/>
      <c r="G187" s="211" t="s">
        <v>3620</v>
      </c>
      <c r="H187" s="310" t="s">
        <v>4563</v>
      </c>
      <c r="I187" t="str">
        <f t="shared" si="28"/>
        <v>11294/543965</v>
      </c>
      <c r="J187">
        <f>VLOOKUP(C187,Schools!$A:$Z,9,0)</f>
        <v>400111</v>
      </c>
      <c r="K187" s="211" t="s">
        <v>66</v>
      </c>
      <c r="L187" s="211" t="s">
        <v>461</v>
      </c>
      <c r="M187" s="211" t="str">
        <f t="shared" si="29"/>
        <v>TPECG</v>
      </c>
      <c r="N187" s="77" t="str">
        <f>VLOOKUP(C187,Schools!A:D,4,0)</f>
        <v>Primary</v>
      </c>
      <c r="O187" s="77">
        <f t="shared" si="30"/>
        <v>11294</v>
      </c>
      <c r="P187" s="77">
        <f t="shared" si="31"/>
        <v>543965</v>
      </c>
      <c r="Q187" s="78"/>
      <c r="R187" s="78"/>
      <c r="S187" s="78"/>
      <c r="T187" s="78"/>
      <c r="U187" s="78"/>
      <c r="V187" s="286"/>
      <c r="W187" s="78"/>
      <c r="X187" s="78"/>
      <c r="Y187" s="78"/>
      <c r="Z187" s="78"/>
      <c r="AA187" s="78"/>
      <c r="AB187" s="78"/>
      <c r="AC187" s="51"/>
      <c r="AD187" s="52"/>
      <c r="AF187" s="314">
        <f>VLOOKUP(D187,Schools!$B$8:$F$143,5,FALSE)</f>
        <v>3022076</v>
      </c>
      <c r="AG187" s="453">
        <f t="shared" si="24"/>
        <v>0</v>
      </c>
      <c r="AH187" s="453">
        <f t="shared" si="25"/>
        <v>0</v>
      </c>
      <c r="AI187" s="453">
        <f t="shared" si="26"/>
        <v>0</v>
      </c>
      <c r="AJ187" s="453">
        <f t="shared" si="27"/>
        <v>0</v>
      </c>
    </row>
    <row r="188" spans="1:36" x14ac:dyDescent="0.25">
      <c r="A188" t="str">
        <f t="shared" si="32"/>
        <v>TPG</v>
      </c>
      <c r="B188" s="212">
        <v>44027</v>
      </c>
      <c r="C188" s="211">
        <v>3022060</v>
      </c>
      <c r="D188" t="str">
        <f>VLOOKUP(C188,Schools!A:B,2,0)</f>
        <v>Whitings Hill Primary School</v>
      </c>
      <c r="E188" t="str">
        <f>VLOOKUP(C188,Schools!$A:$Z,3,0)</f>
        <v>M</v>
      </c>
      <c r="F188" s="213"/>
      <c r="G188" s="211" t="s">
        <v>3620</v>
      </c>
      <c r="H188" s="310" t="s">
        <v>4563</v>
      </c>
      <c r="I188" t="str">
        <f t="shared" si="28"/>
        <v>11294/543965</v>
      </c>
      <c r="J188">
        <f>VLOOKUP(C188,Schools!$A:$Z,9,0)</f>
        <v>400011</v>
      </c>
      <c r="K188" s="211" t="s">
        <v>66</v>
      </c>
      <c r="L188" s="211" t="s">
        <v>461</v>
      </c>
      <c r="M188" s="211" t="str">
        <f t="shared" si="29"/>
        <v>TPECG</v>
      </c>
      <c r="N188" s="77" t="str">
        <f>VLOOKUP(C188,Schools!A:D,4,0)</f>
        <v>Primary</v>
      </c>
      <c r="O188" s="77">
        <f t="shared" si="30"/>
        <v>11294</v>
      </c>
      <c r="P188" s="77">
        <f t="shared" si="31"/>
        <v>543965</v>
      </c>
      <c r="Q188" s="78"/>
      <c r="R188" s="78"/>
      <c r="S188" s="78"/>
      <c r="T188" s="78"/>
      <c r="U188" s="78"/>
      <c r="V188" s="286"/>
      <c r="W188" s="78"/>
      <c r="X188" s="78"/>
      <c r="Y188" s="78"/>
      <c r="Z188" s="78"/>
      <c r="AA188" s="78"/>
      <c r="AB188" s="78"/>
      <c r="AC188" s="51"/>
      <c r="AD188" s="52"/>
      <c r="AF188" s="314">
        <f>VLOOKUP(D188,Schools!$B$8:$F$143,5,FALSE)</f>
        <v>3022060</v>
      </c>
      <c r="AG188" s="453">
        <f t="shared" si="24"/>
        <v>0</v>
      </c>
      <c r="AH188" s="453">
        <f t="shared" si="25"/>
        <v>0</v>
      </c>
      <c r="AI188" s="453">
        <f t="shared" si="26"/>
        <v>0</v>
      </c>
      <c r="AJ188" s="453">
        <f t="shared" si="27"/>
        <v>0</v>
      </c>
    </row>
    <row r="189" spans="1:36" x14ac:dyDescent="0.25">
      <c r="A189" t="str">
        <f t="shared" si="32"/>
        <v>TPG</v>
      </c>
      <c r="B189" s="212">
        <v>44027</v>
      </c>
      <c r="C189" s="211">
        <v>3023518</v>
      </c>
      <c r="D189" t="str">
        <f>VLOOKUP(C189,Schools!A:B,2,0)</f>
        <v>Woodcroft Primary School</v>
      </c>
      <c r="E189" t="str">
        <f>VLOOKUP(C189,Schools!$A:$Z,3,0)</f>
        <v>M</v>
      </c>
      <c r="F189" s="213"/>
      <c r="G189" s="211" t="s">
        <v>3620</v>
      </c>
      <c r="H189" s="310" t="s">
        <v>4563</v>
      </c>
      <c r="I189" t="str">
        <f t="shared" si="28"/>
        <v>11294/543965</v>
      </c>
      <c r="J189">
        <f>VLOOKUP(C189,Schools!$A:$Z,9,0)</f>
        <v>400117</v>
      </c>
      <c r="K189" s="211" t="s">
        <v>66</v>
      </c>
      <c r="L189" s="211" t="s">
        <v>461</v>
      </c>
      <c r="M189" s="211" t="str">
        <f t="shared" si="29"/>
        <v>TPECG</v>
      </c>
      <c r="N189" s="77" t="str">
        <f>VLOOKUP(C189,Schools!A:D,4,0)</f>
        <v>Primary</v>
      </c>
      <c r="O189" s="77">
        <f t="shared" si="30"/>
        <v>11294</v>
      </c>
      <c r="P189" s="77">
        <f t="shared" si="31"/>
        <v>543965</v>
      </c>
      <c r="Q189" s="78"/>
      <c r="R189" s="78"/>
      <c r="S189" s="78"/>
      <c r="T189" s="78"/>
      <c r="U189" s="78"/>
      <c r="V189" s="286"/>
      <c r="W189" s="78"/>
      <c r="X189" s="78"/>
      <c r="Y189" s="78"/>
      <c r="Z189" s="78"/>
      <c r="AA189" s="78"/>
      <c r="AB189" s="78"/>
      <c r="AC189" s="51"/>
      <c r="AD189" s="52"/>
      <c r="AF189" s="314">
        <f>VLOOKUP(D189,Schools!$B$8:$F$143,5,FALSE)</f>
        <v>3023518</v>
      </c>
      <c r="AG189" s="453">
        <f t="shared" si="24"/>
        <v>0</v>
      </c>
      <c r="AH189" s="453">
        <f t="shared" si="25"/>
        <v>0</v>
      </c>
      <c r="AI189" s="453">
        <f t="shared" si="26"/>
        <v>0</v>
      </c>
      <c r="AJ189" s="453">
        <f t="shared" si="27"/>
        <v>0</v>
      </c>
    </row>
    <row r="190" spans="1:36" x14ac:dyDescent="0.25">
      <c r="A190" t="str">
        <f t="shared" si="32"/>
        <v>TPG</v>
      </c>
      <c r="B190" s="212">
        <v>44027</v>
      </c>
      <c r="C190" s="211">
        <v>3022054</v>
      </c>
      <c r="D190" t="str">
        <f>VLOOKUP(C190,Schools!A:B,2,0)</f>
        <v>Woodridge  Primary School</v>
      </c>
      <c r="E190" t="str">
        <f>VLOOKUP(C190,Schools!$A:$Z,3,0)</f>
        <v>M</v>
      </c>
      <c r="F190" s="213"/>
      <c r="G190" s="211" t="s">
        <v>3620</v>
      </c>
      <c r="H190" s="310" t="s">
        <v>4563</v>
      </c>
      <c r="I190" t="str">
        <f t="shared" si="28"/>
        <v>11294/543965</v>
      </c>
      <c r="J190">
        <f>VLOOKUP(C190,Schools!$A:$Z,9,0)</f>
        <v>400004</v>
      </c>
      <c r="K190" s="211" t="s">
        <v>66</v>
      </c>
      <c r="L190" s="211" t="s">
        <v>461</v>
      </c>
      <c r="M190" s="211" t="str">
        <f t="shared" si="29"/>
        <v>TPECG</v>
      </c>
      <c r="N190" s="77" t="str">
        <f>VLOOKUP(C190,Schools!A:D,4,0)</f>
        <v>Primary</v>
      </c>
      <c r="O190" s="77">
        <f t="shared" si="30"/>
        <v>11294</v>
      </c>
      <c r="P190" s="77">
        <f t="shared" si="31"/>
        <v>543965</v>
      </c>
      <c r="Q190" s="78"/>
      <c r="R190" s="78"/>
      <c r="S190" s="78"/>
      <c r="T190" s="78"/>
      <c r="U190" s="78"/>
      <c r="V190" s="286"/>
      <c r="W190" s="78"/>
      <c r="X190" s="78"/>
      <c r="Y190" s="78"/>
      <c r="Z190" s="78"/>
      <c r="AA190" s="78"/>
      <c r="AB190" s="78"/>
      <c r="AC190" s="51"/>
      <c r="AD190" s="52"/>
      <c r="AF190" s="314">
        <f>VLOOKUP(D190,Schools!$B$8:$F$143,5,FALSE)</f>
        <v>3022054</v>
      </c>
      <c r="AG190" s="453">
        <f t="shared" si="24"/>
        <v>0</v>
      </c>
      <c r="AH190" s="453">
        <f t="shared" si="25"/>
        <v>0</v>
      </c>
      <c r="AI190" s="453">
        <f t="shared" si="26"/>
        <v>0</v>
      </c>
      <c r="AJ190" s="453">
        <f t="shared" si="27"/>
        <v>0</v>
      </c>
    </row>
    <row r="191" spans="1:36" x14ac:dyDescent="0.25">
      <c r="A191" t="str">
        <f t="shared" si="32"/>
        <v>TPG</v>
      </c>
      <c r="B191" s="212">
        <v>44027</v>
      </c>
      <c r="C191" s="211">
        <v>3021102</v>
      </c>
      <c r="D191" t="str">
        <f>VLOOKUP(C191,Schools!A:B,2,0)</f>
        <v>Northgate</v>
      </c>
      <c r="E191" t="str">
        <f>VLOOKUP(C191,Schools!$A:$Z,3,0)</f>
        <v>M</v>
      </c>
      <c r="F191" s="213"/>
      <c r="G191" s="211" t="s">
        <v>3620</v>
      </c>
      <c r="H191" s="310" t="s">
        <v>4563</v>
      </c>
      <c r="I191" t="str">
        <f t="shared" si="28"/>
        <v>11294/543965</v>
      </c>
      <c r="J191">
        <f>VLOOKUP(C191,Schools!$A:$Z,9,0)</f>
        <v>400157</v>
      </c>
      <c r="K191" s="211" t="s">
        <v>66</v>
      </c>
      <c r="L191" s="211" t="s">
        <v>461</v>
      </c>
      <c r="M191" s="211" t="str">
        <f t="shared" si="29"/>
        <v>TPECG</v>
      </c>
      <c r="N191" s="77" t="str">
        <f>VLOOKUP(C191,Schools!A:D,4,0)</f>
        <v>PRU</v>
      </c>
      <c r="O191" s="77">
        <f t="shared" si="30"/>
        <v>11294</v>
      </c>
      <c r="P191" s="77">
        <f t="shared" si="31"/>
        <v>543965</v>
      </c>
      <c r="Q191" s="78"/>
      <c r="R191" s="78"/>
      <c r="S191" s="78"/>
      <c r="T191" s="78"/>
      <c r="U191" s="78"/>
      <c r="V191" s="286"/>
      <c r="W191" s="78"/>
      <c r="X191" s="78"/>
      <c r="Y191" s="78"/>
      <c r="Z191" s="78"/>
      <c r="AA191" s="78"/>
      <c r="AB191" s="78"/>
      <c r="AC191" s="51"/>
      <c r="AD191" s="52"/>
      <c r="AF191" s="314">
        <f>VLOOKUP(D191,Schools!$B$8:$F$143,5,FALSE)</f>
        <v>3021102</v>
      </c>
      <c r="AG191" s="453">
        <f t="shared" si="24"/>
        <v>0</v>
      </c>
      <c r="AH191" s="453">
        <f t="shared" si="25"/>
        <v>0</v>
      </c>
      <c r="AI191" s="453">
        <f t="shared" si="26"/>
        <v>0</v>
      </c>
      <c r="AJ191" s="453">
        <f t="shared" si="27"/>
        <v>0</v>
      </c>
    </row>
    <row r="192" spans="1:36" x14ac:dyDescent="0.25">
      <c r="A192" t="str">
        <f t="shared" si="32"/>
        <v>TPG</v>
      </c>
      <c r="B192" s="212">
        <v>44027</v>
      </c>
      <c r="C192" s="211">
        <v>3021100</v>
      </c>
      <c r="D192" t="str">
        <f>VLOOKUP(C192,Schools!A:B,2,0)</f>
        <v>Pavilion</v>
      </c>
      <c r="E192" t="str">
        <f>VLOOKUP(C192,Schools!$A:$Z,3,0)</f>
        <v>M</v>
      </c>
      <c r="F192" s="213"/>
      <c r="G192" s="211" t="s">
        <v>3620</v>
      </c>
      <c r="H192" s="310" t="s">
        <v>4563</v>
      </c>
      <c r="I192" t="str">
        <f t="shared" si="28"/>
        <v>11294/543965</v>
      </c>
      <c r="J192">
        <f>VLOOKUP(C192,Schools!$A:$Z,9,0)</f>
        <v>400156</v>
      </c>
      <c r="K192" s="211" t="s">
        <v>66</v>
      </c>
      <c r="L192" s="211" t="s">
        <v>461</v>
      </c>
      <c r="M192" s="211" t="str">
        <f t="shared" si="29"/>
        <v>TPECG</v>
      </c>
      <c r="N192" s="77" t="str">
        <f>VLOOKUP(C192,Schools!A:D,4,0)</f>
        <v>PRU</v>
      </c>
      <c r="O192" s="77">
        <f t="shared" si="30"/>
        <v>11294</v>
      </c>
      <c r="P192" s="77">
        <f t="shared" si="31"/>
        <v>543965</v>
      </c>
      <c r="Q192" s="78"/>
      <c r="R192" s="78"/>
      <c r="S192" s="78"/>
      <c r="T192" s="78"/>
      <c r="U192" s="78"/>
      <c r="V192" s="286"/>
      <c r="W192" s="78"/>
      <c r="X192" s="78"/>
      <c r="Y192" s="78"/>
      <c r="Z192" s="78"/>
      <c r="AA192" s="78"/>
      <c r="AB192" s="78"/>
      <c r="AC192" s="51"/>
      <c r="AD192" s="52"/>
      <c r="AF192" s="314">
        <f>VLOOKUP(D192,Schools!$B$8:$F$143,5,FALSE)</f>
        <v>3021100</v>
      </c>
      <c r="AG192" s="453">
        <f t="shared" si="24"/>
        <v>0</v>
      </c>
      <c r="AH192" s="453">
        <f t="shared" si="25"/>
        <v>0</v>
      </c>
      <c r="AI192" s="453">
        <f t="shared" si="26"/>
        <v>0</v>
      </c>
      <c r="AJ192" s="453">
        <f t="shared" si="27"/>
        <v>0</v>
      </c>
    </row>
    <row r="193" spans="1:36" x14ac:dyDescent="0.25">
      <c r="A193" t="str">
        <f t="shared" si="32"/>
        <v>TPG</v>
      </c>
      <c r="B193" s="212">
        <v>44027</v>
      </c>
      <c r="C193" s="211">
        <v>3025405</v>
      </c>
      <c r="D193" t="str">
        <f>VLOOKUP(C193,Schools!A:B,2,0)</f>
        <v>Finchley Catholic High School</v>
      </c>
      <c r="E193" t="str">
        <f>VLOOKUP(C193,Schools!$A:$Z,3,0)</f>
        <v>M</v>
      </c>
      <c r="F193" s="213"/>
      <c r="G193" s="211" t="s">
        <v>3620</v>
      </c>
      <c r="H193" s="310" t="s">
        <v>4563</v>
      </c>
      <c r="I193" t="str">
        <f t="shared" si="28"/>
        <v>11294/543965</v>
      </c>
      <c r="J193">
        <f>VLOOKUP(C193,Schools!$A:$Z,9,0)</f>
        <v>400041</v>
      </c>
      <c r="K193" s="211" t="s">
        <v>66</v>
      </c>
      <c r="L193" s="211" t="s">
        <v>461</v>
      </c>
      <c r="M193" s="211" t="str">
        <f t="shared" si="29"/>
        <v>TPECG</v>
      </c>
      <c r="N193" s="77" t="str">
        <f>VLOOKUP(C193,Schools!A:D,4,0)</f>
        <v>Secondary</v>
      </c>
      <c r="O193" s="77">
        <f t="shared" si="30"/>
        <v>11294</v>
      </c>
      <c r="P193" s="77">
        <f t="shared" si="31"/>
        <v>543965</v>
      </c>
      <c r="Q193" s="78"/>
      <c r="R193" s="78"/>
      <c r="S193" s="78"/>
      <c r="T193" s="78"/>
      <c r="U193" s="78"/>
      <c r="V193" s="286"/>
      <c r="W193" s="78"/>
      <c r="X193" s="78"/>
      <c r="Y193" s="78"/>
      <c r="Z193" s="78"/>
      <c r="AA193" s="78"/>
      <c r="AB193" s="78"/>
      <c r="AC193" s="51"/>
      <c r="AD193" s="52"/>
      <c r="AF193" s="314">
        <f>VLOOKUP(D193,Schools!$B$8:$F$143,5,FALSE)</f>
        <v>3025405</v>
      </c>
      <c r="AG193" s="453">
        <f t="shared" si="24"/>
        <v>0</v>
      </c>
      <c r="AH193" s="453">
        <f t="shared" si="25"/>
        <v>0</v>
      </c>
      <c r="AI193" s="453">
        <f t="shared" si="26"/>
        <v>0</v>
      </c>
      <c r="AJ193" s="453">
        <f t="shared" si="27"/>
        <v>0</v>
      </c>
    </row>
    <row r="194" spans="1:36" x14ac:dyDescent="0.25">
      <c r="A194" t="str">
        <f t="shared" si="32"/>
        <v>TPG</v>
      </c>
      <c r="B194" s="212">
        <v>44027</v>
      </c>
      <c r="C194" s="211">
        <v>3024003</v>
      </c>
      <c r="D194" t="str">
        <f>VLOOKUP(C194,Schools!A:B,2,0)</f>
        <v>Friern Barnet School</v>
      </c>
      <c r="E194" t="str">
        <f>VLOOKUP(C194,Schools!$A:$Z,3,0)</f>
        <v>M</v>
      </c>
      <c r="F194" s="213"/>
      <c r="G194" s="211" t="s">
        <v>3620</v>
      </c>
      <c r="H194" s="310" t="s">
        <v>4563</v>
      </c>
      <c r="I194" t="str">
        <f t="shared" si="28"/>
        <v>11294/543965</v>
      </c>
      <c r="J194">
        <f>VLOOKUP(C194,Schools!$A:$Z,9,0)</f>
        <v>400033</v>
      </c>
      <c r="K194" s="211" t="s">
        <v>66</v>
      </c>
      <c r="L194" s="211" t="s">
        <v>461</v>
      </c>
      <c r="M194" s="211" t="str">
        <f t="shared" si="29"/>
        <v>TPECG</v>
      </c>
      <c r="N194" s="77" t="str">
        <f>VLOOKUP(C194,Schools!A:D,4,0)</f>
        <v>Secondary</v>
      </c>
      <c r="O194" s="77">
        <f t="shared" si="30"/>
        <v>11294</v>
      </c>
      <c r="P194" s="77">
        <f t="shared" si="31"/>
        <v>543965</v>
      </c>
      <c r="Q194" s="78"/>
      <c r="R194" s="78"/>
      <c r="S194" s="78"/>
      <c r="T194" s="78"/>
      <c r="U194" s="78"/>
      <c r="V194" s="286"/>
      <c r="W194" s="78"/>
      <c r="X194" s="78"/>
      <c r="Y194" s="78"/>
      <c r="Z194" s="78"/>
      <c r="AA194" s="78"/>
      <c r="AB194" s="78"/>
      <c r="AC194" s="51"/>
      <c r="AD194" s="52"/>
      <c r="AF194" s="314">
        <f>VLOOKUP(D194,Schools!$B$8:$F$143,5,FALSE)</f>
        <v>3024003</v>
      </c>
      <c r="AG194" s="453">
        <f t="shared" si="24"/>
        <v>0</v>
      </c>
      <c r="AH194" s="453">
        <f t="shared" si="25"/>
        <v>0</v>
      </c>
      <c r="AI194" s="453">
        <f t="shared" si="26"/>
        <v>0</v>
      </c>
      <c r="AJ194" s="453">
        <f t="shared" si="27"/>
        <v>0</v>
      </c>
    </row>
    <row r="195" spans="1:36" x14ac:dyDescent="0.25">
      <c r="A195" t="str">
        <f t="shared" si="32"/>
        <v>TPG</v>
      </c>
      <c r="B195" s="212">
        <v>44027</v>
      </c>
      <c r="C195" s="211">
        <v>3025427</v>
      </c>
      <c r="D195" t="str">
        <f>VLOOKUP(C195,Schools!A:B,2,0)</f>
        <v>JCoSS</v>
      </c>
      <c r="E195" t="str">
        <f>VLOOKUP(C195,Schools!$A:$Z,3,0)</f>
        <v>M</v>
      </c>
      <c r="F195" s="213"/>
      <c r="G195" s="211" t="s">
        <v>3620</v>
      </c>
      <c r="H195" s="310" t="s">
        <v>4563</v>
      </c>
      <c r="I195" t="str">
        <f t="shared" si="28"/>
        <v>11294/543965</v>
      </c>
      <c r="J195">
        <f>VLOOKUP(C195,Schools!$A:$Z,9,0)</f>
        <v>400140</v>
      </c>
      <c r="K195" s="211" t="s">
        <v>66</v>
      </c>
      <c r="L195" s="211" t="s">
        <v>461</v>
      </c>
      <c r="M195" s="211" t="str">
        <f t="shared" si="29"/>
        <v>TPECG</v>
      </c>
      <c r="N195" s="77" t="str">
        <f>VLOOKUP(C195,Schools!A:D,4,0)</f>
        <v>Secondary</v>
      </c>
      <c r="O195" s="77">
        <f t="shared" si="30"/>
        <v>11294</v>
      </c>
      <c r="P195" s="77">
        <f t="shared" si="31"/>
        <v>543965</v>
      </c>
      <c r="Q195" s="78"/>
      <c r="R195" s="78"/>
      <c r="S195" s="78"/>
      <c r="T195" s="78"/>
      <c r="U195" s="78"/>
      <c r="V195" s="286"/>
      <c r="W195" s="78"/>
      <c r="X195" s="78"/>
      <c r="Y195" s="78"/>
      <c r="Z195" s="78"/>
      <c r="AA195" s="78"/>
      <c r="AB195" s="78"/>
      <c r="AC195" s="51"/>
      <c r="AD195" s="52"/>
      <c r="AF195" s="314">
        <f>VLOOKUP(D195,Schools!$B$8:$F$143,5,FALSE)</f>
        <v>3025427</v>
      </c>
      <c r="AG195" s="453">
        <f t="shared" si="24"/>
        <v>0</v>
      </c>
      <c r="AH195" s="453">
        <f t="shared" si="25"/>
        <v>0</v>
      </c>
      <c r="AI195" s="453">
        <f t="shared" si="26"/>
        <v>0</v>
      </c>
      <c r="AJ195" s="453">
        <f t="shared" si="27"/>
        <v>0</v>
      </c>
    </row>
    <row r="196" spans="1:36" x14ac:dyDescent="0.25">
      <c r="A196" t="str">
        <f t="shared" si="32"/>
        <v>TPG</v>
      </c>
      <c r="B196" s="212">
        <v>44027</v>
      </c>
      <c r="C196" s="211">
        <v>3024004</v>
      </c>
      <c r="D196" t="str">
        <f>VLOOKUP(C196,Schools!A:B,2,0)</f>
        <v>Menorah High School (Girls)</v>
      </c>
      <c r="E196" t="str">
        <f>VLOOKUP(C196,Schools!$A:$Z,3,0)</f>
        <v>M</v>
      </c>
      <c r="F196" s="213"/>
      <c r="G196" s="211" t="s">
        <v>3620</v>
      </c>
      <c r="H196" s="310" t="s">
        <v>4563</v>
      </c>
      <c r="I196" t="str">
        <f t="shared" si="28"/>
        <v>11294/543965</v>
      </c>
      <c r="J196">
        <f>VLOOKUP(C196,Schools!$A:$Z,9,0)</f>
        <v>107953</v>
      </c>
      <c r="K196" s="211" t="s">
        <v>66</v>
      </c>
      <c r="L196" s="211" t="s">
        <v>461</v>
      </c>
      <c r="M196" s="211" t="str">
        <f t="shared" si="29"/>
        <v>TPECG</v>
      </c>
      <c r="N196" s="77" t="str">
        <f>VLOOKUP(C196,Schools!A:D,4,0)</f>
        <v>Secondary</v>
      </c>
      <c r="O196" s="77">
        <f t="shared" si="30"/>
        <v>11294</v>
      </c>
      <c r="P196" s="77">
        <f t="shared" si="31"/>
        <v>543965</v>
      </c>
      <c r="Q196" s="78"/>
      <c r="R196" s="78"/>
      <c r="S196" s="78"/>
      <c r="T196" s="78"/>
      <c r="U196" s="78"/>
      <c r="V196" s="286"/>
      <c r="W196" s="78"/>
      <c r="X196" s="78"/>
      <c r="Y196" s="78"/>
      <c r="Z196" s="78"/>
      <c r="AA196" s="78"/>
      <c r="AB196" s="78"/>
      <c r="AC196" s="51"/>
      <c r="AD196" s="52"/>
      <c r="AF196" s="314">
        <f>VLOOKUP(D196,Schools!$B$8:$F$143,5,FALSE)</f>
        <v>3024004</v>
      </c>
      <c r="AG196" s="453">
        <f t="shared" si="24"/>
        <v>0</v>
      </c>
      <c r="AH196" s="453">
        <f t="shared" si="25"/>
        <v>0</v>
      </c>
      <c r="AI196" s="453">
        <f t="shared" si="26"/>
        <v>0</v>
      </c>
      <c r="AJ196" s="453">
        <f t="shared" si="27"/>
        <v>0</v>
      </c>
    </row>
    <row r="197" spans="1:36" x14ac:dyDescent="0.25">
      <c r="A197" t="str">
        <f t="shared" si="32"/>
        <v>TPG</v>
      </c>
      <c r="B197" s="212">
        <v>44027</v>
      </c>
      <c r="C197" s="211">
        <v>3025404</v>
      </c>
      <c r="D197" t="str">
        <f>VLOOKUP(C197,Schools!A:B,2,0)</f>
        <v>St Michaels Catholic Grammar School</v>
      </c>
      <c r="E197" t="str">
        <f>VLOOKUP(C197,Schools!$A:$Z,3,0)</f>
        <v>M</v>
      </c>
      <c r="F197" s="213"/>
      <c r="G197" s="211" t="s">
        <v>3620</v>
      </c>
      <c r="H197" s="310" t="s">
        <v>4563</v>
      </c>
      <c r="I197" t="str">
        <f t="shared" si="28"/>
        <v>11294/543965</v>
      </c>
      <c r="J197">
        <f>VLOOKUP(C197,Schools!$A:$Z,9,0)</f>
        <v>400029</v>
      </c>
      <c r="K197" s="211" t="s">
        <v>66</v>
      </c>
      <c r="L197" s="211" t="s">
        <v>461</v>
      </c>
      <c r="M197" s="211" t="str">
        <f t="shared" si="29"/>
        <v>TPECG</v>
      </c>
      <c r="N197" s="77" t="str">
        <f>VLOOKUP(C197,Schools!A:D,4,0)</f>
        <v>Secondary</v>
      </c>
      <c r="O197" s="77">
        <f t="shared" si="30"/>
        <v>11294</v>
      </c>
      <c r="P197" s="77">
        <f t="shared" si="31"/>
        <v>543965</v>
      </c>
      <c r="Q197" s="78"/>
      <c r="R197" s="78"/>
      <c r="S197" s="78"/>
      <c r="T197" s="78"/>
      <c r="U197" s="78"/>
      <c r="V197" s="286"/>
      <c r="W197" s="78"/>
      <c r="X197" s="78"/>
      <c r="Y197" s="78"/>
      <c r="Z197" s="78"/>
      <c r="AA197" s="78"/>
      <c r="AB197" s="78"/>
      <c r="AC197" s="51"/>
      <c r="AD197" s="52"/>
      <c r="AF197" s="314">
        <f>VLOOKUP(D197,Schools!$B$8:$F$143,5,FALSE)</f>
        <v>3025404</v>
      </c>
      <c r="AG197" s="453">
        <f t="shared" si="24"/>
        <v>0</v>
      </c>
      <c r="AH197" s="453">
        <f t="shared" si="25"/>
        <v>0</v>
      </c>
      <c r="AI197" s="453">
        <f t="shared" si="26"/>
        <v>0</v>
      </c>
      <c r="AJ197" s="453">
        <f t="shared" si="27"/>
        <v>0</v>
      </c>
    </row>
    <row r="198" spans="1:36" x14ac:dyDescent="0.25">
      <c r="A198" t="str">
        <f t="shared" si="32"/>
        <v>TPG</v>
      </c>
      <c r="B198" s="212">
        <v>44027</v>
      </c>
      <c r="C198" s="211">
        <v>3025407</v>
      </c>
      <c r="D198" t="str">
        <f>VLOOKUP(C198,Schools!A:B,2,0)</f>
        <v>St. James' Catholic High School</v>
      </c>
      <c r="E198" t="str">
        <f>VLOOKUP(C198,Schools!$A:$Z,3,0)</f>
        <v>M</v>
      </c>
      <c r="F198" s="213"/>
      <c r="G198" s="211" t="s">
        <v>3620</v>
      </c>
      <c r="H198" s="310" t="s">
        <v>4563</v>
      </c>
      <c r="I198" t="str">
        <f t="shared" si="28"/>
        <v>11294/543965</v>
      </c>
      <c r="J198">
        <f>VLOOKUP(C198,Schools!$A:$Z,9,0)</f>
        <v>400013</v>
      </c>
      <c r="K198" s="211" t="s">
        <v>66</v>
      </c>
      <c r="L198" s="211" t="s">
        <v>461</v>
      </c>
      <c r="M198" s="211" t="str">
        <f t="shared" si="29"/>
        <v>TPECG</v>
      </c>
      <c r="N198" s="77" t="str">
        <f>VLOOKUP(C198,Schools!A:D,4,0)</f>
        <v>Secondary</v>
      </c>
      <c r="O198" s="77">
        <f t="shared" si="30"/>
        <v>11294</v>
      </c>
      <c r="P198" s="77">
        <f t="shared" si="31"/>
        <v>543965</v>
      </c>
      <c r="Q198" s="78"/>
      <c r="R198" s="78"/>
      <c r="S198" s="78"/>
      <c r="T198" s="78"/>
      <c r="U198" s="78"/>
      <c r="V198" s="286"/>
      <c r="W198" s="78"/>
      <c r="X198" s="78"/>
      <c r="Y198" s="78"/>
      <c r="Z198" s="78"/>
      <c r="AA198" s="78"/>
      <c r="AB198" s="78"/>
      <c r="AC198" s="51"/>
      <c r="AD198" s="52"/>
      <c r="AF198" s="314">
        <f>VLOOKUP(D198,Schools!$B$8:$F$143,5,FALSE)</f>
        <v>3025407</v>
      </c>
      <c r="AG198" s="453">
        <f t="shared" si="24"/>
        <v>0</v>
      </c>
      <c r="AH198" s="453">
        <f t="shared" si="25"/>
        <v>0</v>
      </c>
      <c r="AI198" s="453">
        <f t="shared" si="26"/>
        <v>0</v>
      </c>
      <c r="AJ198" s="453">
        <f t="shared" si="27"/>
        <v>0</v>
      </c>
    </row>
    <row r="199" spans="1:36" x14ac:dyDescent="0.25">
      <c r="A199" t="str">
        <f t="shared" si="32"/>
        <v>TPG</v>
      </c>
      <c r="B199" s="212">
        <v>44027</v>
      </c>
      <c r="C199" s="211">
        <v>3027010</v>
      </c>
      <c r="D199" t="str">
        <f>VLOOKUP(C199,Schools!A:B,2,0)</f>
        <v>Mapledown</v>
      </c>
      <c r="E199" t="str">
        <f>VLOOKUP(C199,Schools!$A:$Z,3,0)</f>
        <v>M</v>
      </c>
      <c r="F199" s="213"/>
      <c r="G199" s="211" t="s">
        <v>3620</v>
      </c>
      <c r="H199" s="310" t="s">
        <v>4563</v>
      </c>
      <c r="I199" t="str">
        <f t="shared" si="28"/>
        <v>11294/543965</v>
      </c>
      <c r="J199">
        <f>VLOOKUP(C199,Schools!$A:$Z,9,0)</f>
        <v>400063</v>
      </c>
      <c r="K199" s="211" t="s">
        <v>66</v>
      </c>
      <c r="L199" s="211" t="s">
        <v>461</v>
      </c>
      <c r="M199" s="211" t="str">
        <f t="shared" si="29"/>
        <v>TPECG</v>
      </c>
      <c r="N199" s="77" t="str">
        <f>VLOOKUP(C199,Schools!A:D,4,0)</f>
        <v>Special</v>
      </c>
      <c r="O199" s="77">
        <f t="shared" si="30"/>
        <v>11294</v>
      </c>
      <c r="P199" s="77">
        <f t="shared" si="31"/>
        <v>543965</v>
      </c>
      <c r="Q199" s="78"/>
      <c r="R199" s="78"/>
      <c r="S199" s="78"/>
      <c r="T199" s="78"/>
      <c r="U199" s="78"/>
      <c r="V199" s="286"/>
      <c r="W199" s="78"/>
      <c r="X199" s="78"/>
      <c r="Y199" s="78"/>
      <c r="Z199" s="78"/>
      <c r="AA199" s="78"/>
      <c r="AB199" s="78"/>
      <c r="AC199" s="51"/>
      <c r="AD199" s="52"/>
      <c r="AF199" s="314">
        <f>VLOOKUP(D199,Schools!$B$8:$F$143,5,FALSE)</f>
        <v>3027010</v>
      </c>
      <c r="AG199" s="453">
        <f t="shared" si="24"/>
        <v>0</v>
      </c>
      <c r="AH199" s="453">
        <f t="shared" si="25"/>
        <v>0</v>
      </c>
      <c r="AI199" s="453">
        <f t="shared" si="26"/>
        <v>0</v>
      </c>
      <c r="AJ199" s="453">
        <f t="shared" si="27"/>
        <v>0</v>
      </c>
    </row>
    <row r="200" spans="1:36" x14ac:dyDescent="0.25">
      <c r="A200" t="str">
        <f t="shared" si="32"/>
        <v>TPG</v>
      </c>
      <c r="B200" s="212">
        <v>44027</v>
      </c>
      <c r="C200" s="211">
        <v>3027005</v>
      </c>
      <c r="D200" t="str">
        <f>VLOOKUP(C200,Schools!A:B,2,0)</f>
        <v>Northway</v>
      </c>
      <c r="E200" t="str">
        <f>VLOOKUP(C200,Schools!$A:$Z,3,0)</f>
        <v>M</v>
      </c>
      <c r="F200" s="213"/>
      <c r="G200" s="211" t="s">
        <v>3620</v>
      </c>
      <c r="H200" s="310" t="s">
        <v>4563</v>
      </c>
      <c r="I200" t="str">
        <f t="shared" si="28"/>
        <v>11294/543965</v>
      </c>
      <c r="J200" s="308">
        <f>VLOOKUP(C200,Schools!$A:$Z,9,0)</f>
        <v>400034</v>
      </c>
      <c r="K200" s="211" t="s">
        <v>66</v>
      </c>
      <c r="L200" s="211" t="s">
        <v>461</v>
      </c>
      <c r="M200" s="211" t="str">
        <f t="shared" si="29"/>
        <v>TPECG</v>
      </c>
      <c r="N200" s="77" t="str">
        <f>VLOOKUP(C200,Schools!A:D,4,0)</f>
        <v>Special</v>
      </c>
      <c r="O200" s="77">
        <f t="shared" si="30"/>
        <v>11294</v>
      </c>
      <c r="P200" s="77">
        <f t="shared" si="31"/>
        <v>543965</v>
      </c>
      <c r="Q200" s="78"/>
      <c r="R200" s="78"/>
      <c r="S200" s="78"/>
      <c r="T200" s="78"/>
      <c r="U200" s="78"/>
      <c r="V200" s="286"/>
      <c r="W200" s="78"/>
      <c r="X200" s="78"/>
      <c r="Y200" s="78"/>
      <c r="Z200" s="78"/>
      <c r="AA200" s="78"/>
      <c r="AB200" s="78"/>
      <c r="AC200" s="51"/>
      <c r="AD200" s="52"/>
      <c r="AF200" s="314">
        <f>VLOOKUP(D200,Schools!$B$8:$F$143,5,FALSE)</f>
        <v>3027005</v>
      </c>
      <c r="AG200" s="453">
        <f t="shared" si="24"/>
        <v>0</v>
      </c>
      <c r="AH200" s="453">
        <f t="shared" si="25"/>
        <v>0</v>
      </c>
      <c r="AI200" s="453">
        <f t="shared" si="26"/>
        <v>0</v>
      </c>
      <c r="AJ200" s="453">
        <f t="shared" si="27"/>
        <v>0</v>
      </c>
    </row>
    <row r="201" spans="1:36" x14ac:dyDescent="0.25">
      <c r="A201" t="str">
        <f t="shared" si="32"/>
        <v>TPG</v>
      </c>
      <c r="B201" s="212">
        <v>44027</v>
      </c>
      <c r="C201" s="211">
        <v>3027009</v>
      </c>
      <c r="D201" t="str">
        <f>VLOOKUP(C201,Schools!A:B,2,0)</f>
        <v>Oakleigh</v>
      </c>
      <c r="E201" t="str">
        <f>VLOOKUP(C201,Schools!$A:$Z,3,0)</f>
        <v>M</v>
      </c>
      <c r="F201" s="213"/>
      <c r="G201" s="211" t="s">
        <v>3620</v>
      </c>
      <c r="H201" s="310" t="s">
        <v>4563</v>
      </c>
      <c r="I201" t="str">
        <f t="shared" si="28"/>
        <v>11294/543965</v>
      </c>
      <c r="J201" s="308">
        <f>VLOOKUP(C201,Schools!$A:$Z,9,0)</f>
        <v>400091</v>
      </c>
      <c r="K201" s="211" t="s">
        <v>66</v>
      </c>
      <c r="L201" s="211" t="s">
        <v>461</v>
      </c>
      <c r="M201" s="211" t="str">
        <f t="shared" si="29"/>
        <v>TPECG</v>
      </c>
      <c r="N201" s="309" t="str">
        <f>VLOOKUP(C201,Schools!A:D,4,0)</f>
        <v>Special</v>
      </c>
      <c r="O201" s="309">
        <f t="shared" ref="O201:O206" si="33">IF(OR(N201="Special", N201="PRU"),11294,IF(E201="M", 11294,"None"))</f>
        <v>11294</v>
      </c>
      <c r="P201" s="309">
        <f t="shared" ref="P201:P206" si="34">IF(E201="M",543965,516500)</f>
        <v>543965</v>
      </c>
      <c r="Q201" s="78"/>
      <c r="R201" s="78"/>
      <c r="S201" s="78"/>
      <c r="T201" s="78"/>
      <c r="U201" s="78"/>
      <c r="V201" s="286"/>
      <c r="W201" s="78"/>
      <c r="X201" s="78"/>
      <c r="Y201" s="78"/>
      <c r="Z201" s="78"/>
      <c r="AA201" s="78"/>
      <c r="AB201" s="78"/>
      <c r="AC201" s="51"/>
      <c r="AD201" s="52"/>
      <c r="AF201" s="314">
        <f>VLOOKUP(D201,Schools!$B$8:$F$143,5,FALSE)</f>
        <v>3027009</v>
      </c>
      <c r="AG201" s="453">
        <f t="shared" si="24"/>
        <v>0</v>
      </c>
      <c r="AH201" s="453">
        <f t="shared" si="25"/>
        <v>0</v>
      </c>
      <c r="AI201" s="453">
        <f t="shared" si="26"/>
        <v>0</v>
      </c>
      <c r="AJ201" s="453">
        <f t="shared" si="27"/>
        <v>0</v>
      </c>
    </row>
    <row r="202" spans="1:36" x14ac:dyDescent="0.25">
      <c r="A202" t="str">
        <f t="shared" si="32"/>
        <v>TPG</v>
      </c>
      <c r="B202" s="212">
        <v>44027</v>
      </c>
      <c r="C202" s="211">
        <v>3023521</v>
      </c>
      <c r="D202" t="str">
        <f>VLOOKUP(C202,Schools!A:B,2,0)</f>
        <v>St Mary's &amp; St John's CE School</v>
      </c>
      <c r="E202" t="str">
        <f>VLOOKUP(C202,Schools!$A:$Z,3,0)</f>
        <v>M</v>
      </c>
      <c r="F202" s="213"/>
      <c r="G202" s="211" t="s">
        <v>3620</v>
      </c>
      <c r="H202" s="310" t="s">
        <v>4563</v>
      </c>
      <c r="I202" t="str">
        <f t="shared" si="28"/>
        <v>11294/543965</v>
      </c>
      <c r="J202" s="308">
        <f>VLOOKUP(C202,Schools!$A:$Z,9,0)</f>
        <v>400135</v>
      </c>
      <c r="K202" s="211" t="s">
        <v>66</v>
      </c>
      <c r="L202" s="211" t="s">
        <v>461</v>
      </c>
      <c r="M202" s="211" t="str">
        <f t="shared" si="29"/>
        <v>TPECG</v>
      </c>
      <c r="N202" s="309" t="str">
        <f>VLOOKUP(C202,Schools!A:D,4,0)</f>
        <v>All through</v>
      </c>
      <c r="O202" s="309">
        <f t="shared" si="33"/>
        <v>11294</v>
      </c>
      <c r="P202" s="309">
        <f t="shared" si="34"/>
        <v>543965</v>
      </c>
      <c r="Q202" s="78"/>
      <c r="R202" s="78"/>
      <c r="S202" s="78"/>
      <c r="T202" s="78"/>
      <c r="U202" s="78"/>
      <c r="V202" s="286"/>
      <c r="W202" s="78"/>
      <c r="X202" s="78"/>
      <c r="Y202" s="78"/>
      <c r="Z202" s="78"/>
      <c r="AA202" s="78"/>
      <c r="AB202" s="78"/>
      <c r="AC202" s="51"/>
      <c r="AD202" s="52"/>
      <c r="AF202" s="314">
        <f>VLOOKUP(D202,Schools!$B$8:$F$143,5,FALSE)</f>
        <v>3023521</v>
      </c>
      <c r="AG202" s="453">
        <f t="shared" si="24"/>
        <v>0</v>
      </c>
      <c r="AH202" s="453">
        <f t="shared" si="25"/>
        <v>0</v>
      </c>
      <c r="AI202" s="453">
        <f t="shared" si="26"/>
        <v>0</v>
      </c>
      <c r="AJ202" s="453">
        <f t="shared" si="27"/>
        <v>0</v>
      </c>
    </row>
    <row r="203" spans="1:36" x14ac:dyDescent="0.25">
      <c r="A203" s="308" t="str">
        <f t="shared" si="32"/>
        <v>TPG</v>
      </c>
      <c r="B203" s="307">
        <v>44027</v>
      </c>
      <c r="C203" s="306">
        <v>3026085</v>
      </c>
      <c r="D203" s="305" t="s">
        <v>88</v>
      </c>
      <c r="E203" s="308" t="str">
        <f>VLOOKUP(C203,Schools!$A:$Z,3,0)</f>
        <v>A</v>
      </c>
      <c r="F203" s="213"/>
      <c r="G203" s="310" t="s">
        <v>3620</v>
      </c>
      <c r="H203" s="310" t="s">
        <v>4563</v>
      </c>
      <c r="I203" s="305" t="s">
        <v>4192</v>
      </c>
      <c r="J203" s="308">
        <f>VLOOKUP(C203,Schools!$A:$Z,9,0)</f>
        <v>105221</v>
      </c>
      <c r="K203" s="306" t="s">
        <v>66</v>
      </c>
      <c r="L203" s="306" t="s">
        <v>461</v>
      </c>
      <c r="M203" s="306" t="s">
        <v>461</v>
      </c>
      <c r="N203" s="309" t="str">
        <f>VLOOKUP(C203,Schools!A:D,4,0)</f>
        <v>Special</v>
      </c>
      <c r="O203" s="309">
        <f t="shared" si="33"/>
        <v>11294</v>
      </c>
      <c r="P203" s="309">
        <f t="shared" si="34"/>
        <v>516500</v>
      </c>
      <c r="Q203" s="312"/>
      <c r="R203" s="312"/>
      <c r="S203" s="312"/>
      <c r="T203" s="312"/>
      <c r="U203" s="312"/>
      <c r="V203" s="286"/>
      <c r="W203" s="78"/>
      <c r="X203" s="78"/>
      <c r="Y203" s="78"/>
      <c r="Z203" s="78"/>
      <c r="AA203" s="78"/>
      <c r="AB203" s="78"/>
      <c r="AC203" s="51"/>
      <c r="AD203" s="52"/>
      <c r="AF203" s="314">
        <f>VLOOKUP(D203,Schools!$B$8:$F$143,5,FALSE)</f>
        <v>3026085</v>
      </c>
      <c r="AG203" s="453">
        <f t="shared" si="24"/>
        <v>0</v>
      </c>
      <c r="AH203" s="453">
        <f t="shared" si="25"/>
        <v>0</v>
      </c>
      <c r="AI203" s="453">
        <f t="shared" si="26"/>
        <v>0</v>
      </c>
      <c r="AJ203" s="453">
        <f t="shared" si="27"/>
        <v>0</v>
      </c>
    </row>
    <row r="204" spans="1:36" x14ac:dyDescent="0.25">
      <c r="A204" s="308" t="str">
        <f t="shared" si="32"/>
        <v>TPG</v>
      </c>
      <c r="B204" s="311">
        <v>44027</v>
      </c>
      <c r="C204" s="310">
        <v>3025950</v>
      </c>
      <c r="D204" s="308" t="s">
        <v>78</v>
      </c>
      <c r="E204" s="308" t="str">
        <f>VLOOKUP(C204,Schools!$A:$Z,3,0)</f>
        <v>A</v>
      </c>
      <c r="F204" s="213"/>
      <c r="G204" s="310" t="s">
        <v>3620</v>
      </c>
      <c r="H204" s="310" t="s">
        <v>4563</v>
      </c>
      <c r="I204" s="308" t="s">
        <v>4192</v>
      </c>
      <c r="J204" s="308">
        <f>VLOOKUP(C204,Schools!$A:$Z,9,0)</f>
        <v>157308</v>
      </c>
      <c r="K204" s="310" t="s">
        <v>66</v>
      </c>
      <c r="L204" s="310" t="s">
        <v>461</v>
      </c>
      <c r="M204" s="310" t="s">
        <v>461</v>
      </c>
      <c r="N204" s="309" t="str">
        <f>VLOOKUP(C204,Schools!A:D,4,0)</f>
        <v>Special</v>
      </c>
      <c r="O204" s="309">
        <f t="shared" si="33"/>
        <v>11294</v>
      </c>
      <c r="P204" s="309">
        <f t="shared" si="34"/>
        <v>516500</v>
      </c>
      <c r="Q204" s="320"/>
      <c r="R204" s="320"/>
      <c r="S204" s="320"/>
      <c r="T204" s="320"/>
      <c r="U204" s="320"/>
      <c r="V204" s="286"/>
      <c r="W204" s="78"/>
      <c r="X204" s="78"/>
      <c r="Y204" s="78"/>
      <c r="Z204" s="78"/>
      <c r="AA204" s="78"/>
      <c r="AB204" s="78"/>
      <c r="AC204" s="51"/>
      <c r="AD204" s="52"/>
      <c r="AF204" s="314">
        <f>VLOOKUP(D204,Schools!$B$8:$F$143,5,FALSE)</f>
        <v>3025950</v>
      </c>
      <c r="AG204" s="453">
        <f t="shared" si="24"/>
        <v>0</v>
      </c>
      <c r="AH204" s="453">
        <f t="shared" si="25"/>
        <v>0</v>
      </c>
      <c r="AI204" s="453">
        <f t="shared" si="26"/>
        <v>0</v>
      </c>
      <c r="AJ204" s="453">
        <f t="shared" si="27"/>
        <v>0</v>
      </c>
    </row>
    <row r="205" spans="1:36" x14ac:dyDescent="0.25">
      <c r="A205" s="308" t="str">
        <f t="shared" si="32"/>
        <v>TPG</v>
      </c>
      <c r="B205" s="311">
        <v>44027</v>
      </c>
      <c r="C205" s="310">
        <v>3027000</v>
      </c>
      <c r="D205" s="308" t="s">
        <v>80</v>
      </c>
      <c r="E205" s="308" t="str">
        <f>VLOOKUP(C205,Schools!$A:$Z,3,0)</f>
        <v>A</v>
      </c>
      <c r="F205" s="213"/>
      <c r="G205" s="310" t="s">
        <v>3620</v>
      </c>
      <c r="H205" s="310" t="s">
        <v>4563</v>
      </c>
      <c r="I205" s="308" t="s">
        <v>4192</v>
      </c>
      <c r="J205" s="308">
        <f>VLOOKUP(C205,Schools!$A:$Z,9,0)</f>
        <v>156901</v>
      </c>
      <c r="K205" s="310" t="s">
        <v>66</v>
      </c>
      <c r="L205" s="310" t="s">
        <v>461</v>
      </c>
      <c r="M205" s="310" t="s">
        <v>461</v>
      </c>
      <c r="N205" s="309" t="str">
        <f>VLOOKUP(C205,Schools!A:D,4,0)</f>
        <v>Special</v>
      </c>
      <c r="O205" s="309">
        <f t="shared" si="33"/>
        <v>11294</v>
      </c>
      <c r="P205" s="309">
        <f t="shared" si="34"/>
        <v>516500</v>
      </c>
      <c r="Q205" s="320"/>
      <c r="R205" s="320"/>
      <c r="S205" s="320"/>
      <c r="T205" s="320"/>
      <c r="U205" s="320"/>
      <c r="V205" s="286"/>
      <c r="W205" s="78"/>
      <c r="X205" s="78"/>
      <c r="Y205" s="78"/>
      <c r="Z205" s="78"/>
      <c r="AA205" s="78"/>
      <c r="AB205" s="78"/>
      <c r="AC205" s="51"/>
      <c r="AD205" s="52"/>
      <c r="AF205" s="314">
        <f>VLOOKUP(D205,Schools!$B$8:$F$143,5,FALSE)</f>
        <v>3027000</v>
      </c>
      <c r="AG205" s="453">
        <f t="shared" si="24"/>
        <v>0</v>
      </c>
      <c r="AH205" s="453">
        <f t="shared" si="25"/>
        <v>0</v>
      </c>
      <c r="AI205" s="453">
        <f t="shared" si="26"/>
        <v>0</v>
      </c>
      <c r="AJ205" s="453">
        <f t="shared" si="27"/>
        <v>0</v>
      </c>
    </row>
    <row r="206" spans="1:36" x14ac:dyDescent="0.25">
      <c r="A206" s="313" t="str">
        <f t="shared" si="32"/>
        <v>TPG</v>
      </c>
      <c r="B206" s="303">
        <v>44022</v>
      </c>
      <c r="C206" s="302">
        <v>3021000</v>
      </c>
      <c r="D206" s="313" t="str">
        <f>VLOOKUP(C206,Schools!A:B,2,0)</f>
        <v>Brookhill Nursery</v>
      </c>
      <c r="E206" s="313" t="str">
        <f>VLOOKUP(C206,Schools!$A:$Z,3,0)</f>
        <v>M</v>
      </c>
      <c r="F206" s="80"/>
      <c r="G206" s="302" t="s">
        <v>3620</v>
      </c>
      <c r="H206" s="302" t="s">
        <v>4564</v>
      </c>
      <c r="I206" s="313" t="str">
        <f>O206&amp;"/"&amp;P206</f>
        <v>11294/543965</v>
      </c>
      <c r="J206" s="313">
        <f>VLOOKUP(C206,Schools!$A:$Z,9,0)</f>
        <v>400102</v>
      </c>
      <c r="K206" s="302" t="s">
        <v>66</v>
      </c>
      <c r="L206" s="302" t="s">
        <v>4575</v>
      </c>
      <c r="M206" s="302" t="s">
        <v>4575</v>
      </c>
      <c r="N206" s="309" t="str">
        <f>VLOOKUP(C206,Schools!A:D,4,0)</f>
        <v>Nursery</v>
      </c>
      <c r="O206" s="309">
        <f t="shared" si="33"/>
        <v>11294</v>
      </c>
      <c r="P206" s="309">
        <f t="shared" si="34"/>
        <v>543965</v>
      </c>
      <c r="Q206" s="78"/>
      <c r="R206" s="78"/>
      <c r="S206" s="78"/>
      <c r="T206" s="78"/>
      <c r="U206" s="78"/>
      <c r="V206" s="78"/>
      <c r="W206" s="78"/>
      <c r="X206" s="286"/>
      <c r="Y206" s="78"/>
      <c r="Z206" s="78"/>
      <c r="AA206" s="78"/>
      <c r="AB206" s="78"/>
      <c r="AC206" s="51"/>
      <c r="AD206" s="52"/>
      <c r="AG206" s="453">
        <f t="shared" si="24"/>
        <v>0</v>
      </c>
      <c r="AH206" s="453">
        <f t="shared" si="25"/>
        <v>0</v>
      </c>
      <c r="AI206" s="453">
        <f t="shared" si="26"/>
        <v>0</v>
      </c>
      <c r="AJ206" s="453">
        <f t="shared" si="27"/>
        <v>0</v>
      </c>
    </row>
    <row r="207" spans="1:36" x14ac:dyDescent="0.25">
      <c r="A207" s="313" t="str">
        <f t="shared" si="32"/>
        <v>TPG</v>
      </c>
      <c r="B207" s="303">
        <v>44023</v>
      </c>
      <c r="C207" s="302">
        <v>3021001</v>
      </c>
      <c r="D207" s="313" t="str">
        <f>VLOOKUP(C207,Schools!A:B,2,0)</f>
        <v>Hampden Way Nursery</v>
      </c>
      <c r="E207" s="313" t="str">
        <f>VLOOKUP(C207,Schools!$A:$Z,3,0)</f>
        <v>M</v>
      </c>
      <c r="F207" s="80"/>
      <c r="G207" s="302" t="s">
        <v>3620</v>
      </c>
      <c r="H207" s="302" t="s">
        <v>4564</v>
      </c>
      <c r="I207" s="313" t="str">
        <f t="shared" ref="I207:I270" si="35">O207&amp;"/"&amp;P207</f>
        <v>11294/543965</v>
      </c>
      <c r="J207" s="313">
        <f>VLOOKUP(C207,Schools!$A:$Z,9,0)</f>
        <v>400102</v>
      </c>
      <c r="K207" s="302" t="s">
        <v>66</v>
      </c>
      <c r="L207" s="302" t="s">
        <v>4575</v>
      </c>
      <c r="M207" s="302" t="s">
        <v>4575</v>
      </c>
      <c r="N207" s="309" t="str">
        <f>VLOOKUP(C207,Schools!A:D,4,0)</f>
        <v>Nursery</v>
      </c>
      <c r="O207" s="309">
        <f t="shared" ref="O207:O270" si="36">IF(OR(N207="Special", N207="PRU"),11294,IF(E207="M", 11294,"None"))</f>
        <v>11294</v>
      </c>
      <c r="P207" s="309">
        <f t="shared" ref="P207:P270" si="37">IF(E207="M",543965,516500)</f>
        <v>543965</v>
      </c>
      <c r="Q207" s="78"/>
      <c r="R207" s="78"/>
      <c r="S207" s="78"/>
      <c r="T207" s="78"/>
      <c r="U207" s="78"/>
      <c r="V207" s="78"/>
      <c r="W207" s="78"/>
      <c r="X207" s="286"/>
      <c r="Y207" s="78"/>
      <c r="Z207" s="78"/>
      <c r="AA207" s="78"/>
      <c r="AB207" s="78"/>
      <c r="AC207" s="51"/>
      <c r="AD207" s="52"/>
      <c r="AG207" s="453">
        <f t="shared" si="24"/>
        <v>0</v>
      </c>
      <c r="AH207" s="453">
        <f t="shared" si="25"/>
        <v>0</v>
      </c>
      <c r="AI207" s="453">
        <f t="shared" si="26"/>
        <v>0</v>
      </c>
      <c r="AJ207" s="453">
        <f t="shared" si="27"/>
        <v>0</v>
      </c>
    </row>
    <row r="208" spans="1:36" x14ac:dyDescent="0.25">
      <c r="A208" s="313" t="str">
        <f t="shared" si="32"/>
        <v>TPG</v>
      </c>
      <c r="B208" s="303">
        <v>44024</v>
      </c>
      <c r="C208" s="302">
        <v>3021003</v>
      </c>
      <c r="D208" s="313" t="str">
        <f>VLOOKUP(C208,Schools!A:B,2,0)</f>
        <v>St Margaret's Nursery</v>
      </c>
      <c r="E208" s="313" t="str">
        <f>VLOOKUP(C208,Schools!$A:$Z,3,0)</f>
        <v>M</v>
      </c>
      <c r="F208" s="80"/>
      <c r="G208" s="302" t="s">
        <v>3620</v>
      </c>
      <c r="H208" s="302" t="s">
        <v>4564</v>
      </c>
      <c r="I208" s="313" t="str">
        <f t="shared" si="35"/>
        <v>11294/543965</v>
      </c>
      <c r="J208" s="313">
        <f>VLOOKUP(C208,Schools!$A:$Z,9,0)</f>
        <v>400102</v>
      </c>
      <c r="K208" s="302" t="s">
        <v>66</v>
      </c>
      <c r="L208" s="302" t="s">
        <v>4575</v>
      </c>
      <c r="M208" s="302" t="s">
        <v>4575</v>
      </c>
      <c r="N208" s="309" t="str">
        <f>VLOOKUP(C208,Schools!A:D,4,0)</f>
        <v>Nursery</v>
      </c>
      <c r="O208" s="309">
        <f t="shared" si="36"/>
        <v>11294</v>
      </c>
      <c r="P208" s="309">
        <f t="shared" si="37"/>
        <v>543965</v>
      </c>
      <c r="Q208" s="78"/>
      <c r="R208" s="78"/>
      <c r="S208" s="78"/>
      <c r="T208" s="78"/>
      <c r="U208" s="78"/>
      <c r="V208" s="78"/>
      <c r="W208" s="78"/>
      <c r="X208" s="286"/>
      <c r="Y208" s="78"/>
      <c r="Z208" s="78"/>
      <c r="AA208" s="78"/>
      <c r="AB208" s="78"/>
      <c r="AC208" s="51"/>
      <c r="AD208" s="52"/>
      <c r="AG208" s="453">
        <f t="shared" si="24"/>
        <v>0</v>
      </c>
      <c r="AH208" s="453">
        <f t="shared" si="25"/>
        <v>0</v>
      </c>
      <c r="AI208" s="453">
        <f t="shared" si="26"/>
        <v>0</v>
      </c>
      <c r="AJ208" s="453">
        <f t="shared" si="27"/>
        <v>0</v>
      </c>
    </row>
    <row r="209" spans="1:36" x14ac:dyDescent="0.25">
      <c r="A209" s="313" t="str">
        <f t="shared" si="32"/>
        <v>TPG</v>
      </c>
      <c r="B209" s="303">
        <v>44025</v>
      </c>
      <c r="C209" s="302">
        <v>3021002</v>
      </c>
      <c r="D209" s="313" t="str">
        <f>VLOOKUP(C209,Schools!A:B,2,0)</f>
        <v>Moss Hall Nursery</v>
      </c>
      <c r="E209" s="313" t="str">
        <f>VLOOKUP(C209,Schools!$A:$Z,3,0)</f>
        <v>M</v>
      </c>
      <c r="F209" s="80"/>
      <c r="G209" s="302" t="s">
        <v>3620</v>
      </c>
      <c r="H209" s="302" t="s">
        <v>4564</v>
      </c>
      <c r="I209" s="313" t="str">
        <f t="shared" si="35"/>
        <v>11294/543965</v>
      </c>
      <c r="J209" s="313">
        <f>VLOOKUP(C209,Schools!$A:$Z,9,0)</f>
        <v>400072</v>
      </c>
      <c r="K209" s="302" t="s">
        <v>66</v>
      </c>
      <c r="L209" s="302" t="s">
        <v>4575</v>
      </c>
      <c r="M209" s="302" t="s">
        <v>4575</v>
      </c>
      <c r="N209" s="309" t="str">
        <f>VLOOKUP(C209,Schools!A:D,4,0)</f>
        <v>Nursery</v>
      </c>
      <c r="O209" s="309">
        <f t="shared" si="36"/>
        <v>11294</v>
      </c>
      <c r="P209" s="309">
        <f t="shared" si="37"/>
        <v>543965</v>
      </c>
      <c r="Q209" s="78"/>
      <c r="R209" s="78"/>
      <c r="S209" s="78"/>
      <c r="T209" s="78"/>
      <c r="U209" s="78"/>
      <c r="V209" s="78"/>
      <c r="W209" s="78"/>
      <c r="X209" s="286"/>
      <c r="Y209" s="78"/>
      <c r="Z209" s="78"/>
      <c r="AA209" s="78"/>
      <c r="AB209" s="78"/>
      <c r="AC209" s="51"/>
      <c r="AD209" s="52"/>
      <c r="AG209" s="453">
        <f t="shared" si="24"/>
        <v>0</v>
      </c>
      <c r="AH209" s="453">
        <f t="shared" si="25"/>
        <v>0</v>
      </c>
      <c r="AI209" s="453">
        <f t="shared" si="26"/>
        <v>0</v>
      </c>
      <c r="AJ209" s="453">
        <f t="shared" si="27"/>
        <v>0</v>
      </c>
    </row>
    <row r="210" spans="1:36" x14ac:dyDescent="0.25">
      <c r="A210" s="313" t="str">
        <f>$B$3</f>
        <v>TPG</v>
      </c>
      <c r="B210" s="303">
        <v>44027</v>
      </c>
      <c r="C210" s="302">
        <v>3023520</v>
      </c>
      <c r="D210" s="313" t="str">
        <f>VLOOKUP(C210,Schools!A:B,2,0)</f>
        <v>Akiva School</v>
      </c>
      <c r="E210" s="313" t="str">
        <f>VLOOKUP(C210,Schools!$A:$Z,3,0)</f>
        <v>M</v>
      </c>
      <c r="F210" s="80"/>
      <c r="G210" s="302" t="s">
        <v>3620</v>
      </c>
      <c r="H210" s="302" t="s">
        <v>4564</v>
      </c>
      <c r="I210" s="313" t="str">
        <f t="shared" si="35"/>
        <v>11294/543965</v>
      </c>
      <c r="J210" s="313">
        <f>VLOOKUP(C210,Schools!$A:$Z,9,0)</f>
        <v>400125</v>
      </c>
      <c r="K210" s="302" t="s">
        <v>66</v>
      </c>
      <c r="L210" s="302" t="s">
        <v>4575</v>
      </c>
      <c r="M210" s="302" t="s">
        <v>4575</v>
      </c>
      <c r="N210" s="309" t="str">
        <f>VLOOKUP(C210,Schools!A:D,4,0)</f>
        <v>Primary</v>
      </c>
      <c r="O210" s="309">
        <f t="shared" si="36"/>
        <v>11294</v>
      </c>
      <c r="P210" s="309">
        <f t="shared" si="37"/>
        <v>543965</v>
      </c>
      <c r="Q210" s="78"/>
      <c r="R210" s="78"/>
      <c r="S210" s="78"/>
      <c r="T210" s="78"/>
      <c r="U210" s="78"/>
      <c r="V210" s="78"/>
      <c r="W210" s="78"/>
      <c r="X210" s="286"/>
      <c r="Y210" s="78"/>
      <c r="Z210" s="78"/>
      <c r="AA210" s="78"/>
      <c r="AB210" s="78"/>
      <c r="AC210" s="51"/>
      <c r="AD210" s="52"/>
      <c r="AG210" s="453">
        <f t="shared" si="24"/>
        <v>0</v>
      </c>
      <c r="AH210" s="453">
        <f t="shared" si="25"/>
        <v>0</v>
      </c>
      <c r="AI210" s="453">
        <f t="shared" si="26"/>
        <v>0</v>
      </c>
      <c r="AJ210" s="453">
        <f t="shared" si="27"/>
        <v>0</v>
      </c>
    </row>
    <row r="211" spans="1:36" x14ac:dyDescent="0.25">
      <c r="A211" s="313" t="str">
        <f t="shared" ref="A211:A274" si="38">$B$3</f>
        <v>TPG</v>
      </c>
      <c r="B211" s="303">
        <v>44027</v>
      </c>
      <c r="C211" s="302">
        <v>3023300</v>
      </c>
      <c r="D211" s="313" t="str">
        <f>VLOOKUP(C211,Schools!A:B,2,0)</f>
        <v>All Saints' CE Primary School NW2</v>
      </c>
      <c r="E211" s="313" t="str">
        <f>VLOOKUP(C211,Schools!$A:$Z,3,0)</f>
        <v>M</v>
      </c>
      <c r="F211" s="80"/>
      <c r="G211" s="302" t="s">
        <v>3620</v>
      </c>
      <c r="H211" s="302" t="s">
        <v>4564</v>
      </c>
      <c r="I211" s="313" t="str">
        <f t="shared" si="35"/>
        <v>11294/543965</v>
      </c>
      <c r="J211" s="313">
        <f>VLOOKUP(C211,Schools!$A:$Z,9,0)</f>
        <v>400069</v>
      </c>
      <c r="K211" s="302" t="s">
        <v>66</v>
      </c>
      <c r="L211" s="302" t="s">
        <v>4575</v>
      </c>
      <c r="M211" s="302" t="s">
        <v>4575</v>
      </c>
      <c r="N211" s="309" t="str">
        <f>VLOOKUP(C211,Schools!A:D,4,0)</f>
        <v>Primary</v>
      </c>
      <c r="O211" s="309">
        <f t="shared" si="36"/>
        <v>11294</v>
      </c>
      <c r="P211" s="309">
        <f t="shared" si="37"/>
        <v>543965</v>
      </c>
      <c r="Q211" s="78"/>
      <c r="R211" s="78"/>
      <c r="S211" s="78"/>
      <c r="T211" s="78"/>
      <c r="U211" s="78"/>
      <c r="V211" s="78"/>
      <c r="W211" s="78"/>
      <c r="X211" s="286"/>
      <c r="Y211" s="78"/>
      <c r="Z211" s="78"/>
      <c r="AA211" s="78"/>
      <c r="AB211" s="78"/>
      <c r="AC211" s="51"/>
      <c r="AD211" s="52"/>
      <c r="AG211" s="453">
        <f t="shared" si="24"/>
        <v>0</v>
      </c>
      <c r="AH211" s="453">
        <f t="shared" si="25"/>
        <v>0</v>
      </c>
      <c r="AI211" s="453">
        <f t="shared" si="26"/>
        <v>0</v>
      </c>
      <c r="AJ211" s="453">
        <f t="shared" si="27"/>
        <v>0</v>
      </c>
    </row>
    <row r="212" spans="1:36" x14ac:dyDescent="0.25">
      <c r="A212" s="313" t="str">
        <f t="shared" si="38"/>
        <v>TPG</v>
      </c>
      <c r="B212" s="303">
        <v>44027</v>
      </c>
      <c r="C212" s="302">
        <v>3023317</v>
      </c>
      <c r="D212" s="313" t="str">
        <f>VLOOKUP(C212,Schools!A:B,2,0)</f>
        <v>All Saints' CE Primary School, N20</v>
      </c>
      <c r="E212" s="313" t="str">
        <f>VLOOKUP(C212,Schools!$A:$Z,3,0)</f>
        <v>M</v>
      </c>
      <c r="F212" s="80"/>
      <c r="G212" s="302" t="s">
        <v>3620</v>
      </c>
      <c r="H212" s="302" t="s">
        <v>4564</v>
      </c>
      <c r="I212" s="313" t="str">
        <f t="shared" si="35"/>
        <v>11294/543965</v>
      </c>
      <c r="J212" s="313">
        <f>VLOOKUP(C212,Schools!$A:$Z,9,0)</f>
        <v>400015</v>
      </c>
      <c r="K212" s="302" t="s">
        <v>66</v>
      </c>
      <c r="L212" s="302" t="s">
        <v>4575</v>
      </c>
      <c r="M212" s="302" t="s">
        <v>4575</v>
      </c>
      <c r="N212" s="309" t="str">
        <f>VLOOKUP(C212,Schools!A:D,4,0)</f>
        <v>Primary</v>
      </c>
      <c r="O212" s="309">
        <f t="shared" si="36"/>
        <v>11294</v>
      </c>
      <c r="P212" s="309">
        <f t="shared" si="37"/>
        <v>543965</v>
      </c>
      <c r="Q212" s="78"/>
      <c r="R212" s="78"/>
      <c r="S212" s="78"/>
      <c r="T212" s="78"/>
      <c r="U212" s="78"/>
      <c r="V212" s="78"/>
      <c r="W212" s="78"/>
      <c r="X212" s="286"/>
      <c r="Y212" s="78"/>
      <c r="Z212" s="78"/>
      <c r="AA212" s="78"/>
      <c r="AB212" s="78"/>
      <c r="AC212" s="51"/>
      <c r="AD212" s="52"/>
      <c r="AG212" s="453">
        <f t="shared" si="24"/>
        <v>0</v>
      </c>
      <c r="AH212" s="453">
        <f t="shared" si="25"/>
        <v>0</v>
      </c>
      <c r="AI212" s="453">
        <f t="shared" si="26"/>
        <v>0</v>
      </c>
      <c r="AJ212" s="453">
        <f t="shared" si="27"/>
        <v>0</v>
      </c>
    </row>
    <row r="213" spans="1:36" x14ac:dyDescent="0.25">
      <c r="A213" s="313" t="str">
        <f t="shared" si="38"/>
        <v>TPG</v>
      </c>
      <c r="B213" s="303">
        <v>44027</v>
      </c>
      <c r="C213" s="302">
        <v>3023500</v>
      </c>
      <c r="D213" s="313" t="str">
        <f>VLOOKUP(C213,Schools!A:B,2,0)</f>
        <v>Annunciation Catholic Infant School</v>
      </c>
      <c r="E213" s="313" t="str">
        <f>VLOOKUP(C213,Schools!$A:$Z,3,0)</f>
        <v>M</v>
      </c>
      <c r="F213" s="80"/>
      <c r="G213" s="302" t="s">
        <v>3620</v>
      </c>
      <c r="H213" s="302" t="s">
        <v>4564</v>
      </c>
      <c r="I213" s="313" t="str">
        <f t="shared" si="35"/>
        <v>11294/543965</v>
      </c>
      <c r="J213" s="313">
        <f>VLOOKUP(C213,Schools!$A:$Z,9,0)</f>
        <v>400023</v>
      </c>
      <c r="K213" s="302" t="s">
        <v>66</v>
      </c>
      <c r="L213" s="302" t="s">
        <v>4575</v>
      </c>
      <c r="M213" s="302" t="s">
        <v>4575</v>
      </c>
      <c r="N213" s="309" t="str">
        <f>VLOOKUP(C213,Schools!A:D,4,0)</f>
        <v>Primary</v>
      </c>
      <c r="O213" s="309">
        <f t="shared" si="36"/>
        <v>11294</v>
      </c>
      <c r="P213" s="309">
        <f t="shared" si="37"/>
        <v>543965</v>
      </c>
      <c r="Q213" s="78"/>
      <c r="R213" s="78"/>
      <c r="S213" s="78"/>
      <c r="T213" s="78"/>
      <c r="U213" s="78"/>
      <c r="V213" s="78"/>
      <c r="W213" s="78"/>
      <c r="X213" s="286"/>
      <c r="Y213" s="78"/>
      <c r="Z213" s="78"/>
      <c r="AA213" s="78"/>
      <c r="AB213" s="78"/>
      <c r="AC213" s="51"/>
      <c r="AD213" s="52"/>
      <c r="AG213" s="453">
        <f t="shared" ref="AG213:AG276" si="39">SUM(Q213:S213)</f>
        <v>0</v>
      </c>
      <c r="AH213" s="453">
        <f t="shared" ref="AH213:AH276" si="40">SUM(Q213:V213)</f>
        <v>0</v>
      </c>
      <c r="AI213" s="453">
        <f t="shared" ref="AI213:AI276" si="41">SUM(Q213:Y213)</f>
        <v>0</v>
      </c>
      <c r="AJ213" s="453">
        <f t="shared" ref="AJ213:AJ276" si="42">SUM(Q213:AB213)</f>
        <v>0</v>
      </c>
    </row>
    <row r="214" spans="1:36" x14ac:dyDescent="0.25">
      <c r="A214" s="313" t="str">
        <f t="shared" si="38"/>
        <v>TPG</v>
      </c>
      <c r="B214" s="303">
        <v>44027</v>
      </c>
      <c r="C214" s="302">
        <v>3023514</v>
      </c>
      <c r="D214" s="313" t="str">
        <f>VLOOKUP(C214,Schools!A:B,2,0)</f>
        <v>Annunciation Catholic Junior School</v>
      </c>
      <c r="E214" s="313" t="str">
        <f>VLOOKUP(C214,Schools!$A:$Z,3,0)</f>
        <v>M</v>
      </c>
      <c r="F214" s="80"/>
      <c r="G214" s="302" t="s">
        <v>3620</v>
      </c>
      <c r="H214" s="302" t="s">
        <v>4564</v>
      </c>
      <c r="I214" s="313" t="str">
        <f t="shared" si="35"/>
        <v>11294/543965</v>
      </c>
      <c r="J214" s="313">
        <f>VLOOKUP(C214,Schools!$A:$Z,9,0)</f>
        <v>400107</v>
      </c>
      <c r="K214" s="302" t="s">
        <v>66</v>
      </c>
      <c r="L214" s="302" t="s">
        <v>4575</v>
      </c>
      <c r="M214" s="302" t="s">
        <v>4575</v>
      </c>
      <c r="N214" s="309" t="str">
        <f>VLOOKUP(C214,Schools!A:D,4,0)</f>
        <v>Primary</v>
      </c>
      <c r="O214" s="309">
        <f t="shared" si="36"/>
        <v>11294</v>
      </c>
      <c r="P214" s="309">
        <f t="shared" si="37"/>
        <v>543965</v>
      </c>
      <c r="Q214" s="78"/>
      <c r="R214" s="78"/>
      <c r="S214" s="78"/>
      <c r="T214" s="78"/>
      <c r="U214" s="78"/>
      <c r="V214" s="78"/>
      <c r="W214" s="78"/>
      <c r="X214" s="286"/>
      <c r="Y214" s="78"/>
      <c r="Z214" s="78"/>
      <c r="AA214" s="78"/>
      <c r="AB214" s="78"/>
      <c r="AC214" s="51"/>
      <c r="AD214" s="52"/>
      <c r="AG214" s="453">
        <f t="shared" si="39"/>
        <v>0</v>
      </c>
      <c r="AH214" s="453">
        <f t="shared" si="40"/>
        <v>0</v>
      </c>
      <c r="AI214" s="453">
        <f t="shared" si="41"/>
        <v>0</v>
      </c>
      <c r="AJ214" s="453">
        <f t="shared" si="42"/>
        <v>0</v>
      </c>
    </row>
    <row r="215" spans="1:36" x14ac:dyDescent="0.25">
      <c r="A215" s="313" t="str">
        <f t="shared" si="38"/>
        <v>TPG</v>
      </c>
      <c r="B215" s="303">
        <v>44027</v>
      </c>
      <c r="C215" s="302">
        <v>3022002</v>
      </c>
      <c r="D215" s="313" t="str">
        <f>VLOOKUP(C215,Schools!A:B,2,0)</f>
        <v>Barnfield School</v>
      </c>
      <c r="E215" s="313" t="str">
        <f>VLOOKUP(C215,Schools!$A:$Z,3,0)</f>
        <v>M</v>
      </c>
      <c r="F215" s="80"/>
      <c r="G215" s="302" t="s">
        <v>3620</v>
      </c>
      <c r="H215" s="302" t="s">
        <v>4564</v>
      </c>
      <c r="I215" s="313" t="str">
        <f t="shared" si="35"/>
        <v>11294/543965</v>
      </c>
      <c r="J215" s="313">
        <f>VLOOKUP(C215,Schools!$A:$Z,9,0)</f>
        <v>400005</v>
      </c>
      <c r="K215" s="302" t="s">
        <v>66</v>
      </c>
      <c r="L215" s="302" t="s">
        <v>4575</v>
      </c>
      <c r="M215" s="302" t="s">
        <v>4575</v>
      </c>
      <c r="N215" s="309" t="str">
        <f>VLOOKUP(C215,Schools!A:D,4,0)</f>
        <v>Primary</v>
      </c>
      <c r="O215" s="309">
        <f t="shared" si="36"/>
        <v>11294</v>
      </c>
      <c r="P215" s="309">
        <f t="shared" si="37"/>
        <v>543965</v>
      </c>
      <c r="Q215" s="78"/>
      <c r="R215" s="78"/>
      <c r="S215" s="78"/>
      <c r="T215" s="78"/>
      <c r="U215" s="78"/>
      <c r="V215" s="78"/>
      <c r="W215" s="78"/>
      <c r="X215" s="286"/>
      <c r="Y215" s="78"/>
      <c r="Z215" s="78"/>
      <c r="AA215" s="78"/>
      <c r="AB215" s="78"/>
      <c r="AC215" s="51"/>
      <c r="AD215" s="52"/>
      <c r="AG215" s="453">
        <f t="shared" si="39"/>
        <v>0</v>
      </c>
      <c r="AH215" s="453">
        <f t="shared" si="40"/>
        <v>0</v>
      </c>
      <c r="AI215" s="453">
        <f t="shared" si="41"/>
        <v>0</v>
      </c>
      <c r="AJ215" s="453">
        <f t="shared" si="42"/>
        <v>0</v>
      </c>
    </row>
    <row r="216" spans="1:36" x14ac:dyDescent="0.25">
      <c r="A216" s="313" t="str">
        <f t="shared" si="38"/>
        <v>TPG</v>
      </c>
      <c r="B216" s="303">
        <v>44027</v>
      </c>
      <c r="C216" s="302">
        <v>3022079</v>
      </c>
      <c r="D216" s="313" t="str">
        <f>VLOOKUP(C216,Schools!A:B,2,0)</f>
        <v>Beis Yaakov</v>
      </c>
      <c r="E216" s="313" t="str">
        <f>VLOOKUP(C216,Schools!$A:$Z,3,0)</f>
        <v>M</v>
      </c>
      <c r="F216" s="80"/>
      <c r="G216" s="302" t="s">
        <v>3620</v>
      </c>
      <c r="H216" s="302" t="s">
        <v>4564</v>
      </c>
      <c r="I216" s="313" t="str">
        <f t="shared" si="35"/>
        <v>11294/543965</v>
      </c>
      <c r="J216" s="313">
        <f>VLOOKUP(C216,Schools!$A:$Z,9,0)</f>
        <v>400070</v>
      </c>
      <c r="K216" s="302" t="s">
        <v>66</v>
      </c>
      <c r="L216" s="302" t="s">
        <v>4575</v>
      </c>
      <c r="M216" s="302" t="s">
        <v>4575</v>
      </c>
      <c r="N216" s="309" t="str">
        <f>VLOOKUP(C216,Schools!A:D,4,0)</f>
        <v>Primary</v>
      </c>
      <c r="O216" s="309">
        <f t="shared" si="36"/>
        <v>11294</v>
      </c>
      <c r="P216" s="309">
        <f t="shared" si="37"/>
        <v>543965</v>
      </c>
      <c r="Q216" s="78"/>
      <c r="R216" s="78"/>
      <c r="S216" s="78"/>
      <c r="T216" s="78"/>
      <c r="U216" s="78"/>
      <c r="V216" s="78"/>
      <c r="W216" s="78"/>
      <c r="X216" s="286"/>
      <c r="Y216" s="78"/>
      <c r="Z216" s="78"/>
      <c r="AA216" s="78"/>
      <c r="AB216" s="78"/>
      <c r="AC216" s="51"/>
      <c r="AD216" s="52"/>
      <c r="AG216" s="453">
        <f t="shared" si="39"/>
        <v>0</v>
      </c>
      <c r="AH216" s="453">
        <f t="shared" si="40"/>
        <v>0</v>
      </c>
      <c r="AI216" s="453">
        <f t="shared" si="41"/>
        <v>0</v>
      </c>
      <c r="AJ216" s="453">
        <f t="shared" si="42"/>
        <v>0</v>
      </c>
    </row>
    <row r="217" spans="1:36" x14ac:dyDescent="0.25">
      <c r="A217" s="313" t="str">
        <f t="shared" si="38"/>
        <v>TPG</v>
      </c>
      <c r="B217" s="303">
        <v>44027</v>
      </c>
      <c r="C217" s="302">
        <v>3023524</v>
      </c>
      <c r="D217" s="313" t="str">
        <f>VLOOKUP(C217,Schools!A:B,2,0)</f>
        <v>Beit Shvidler Primary School</v>
      </c>
      <c r="E217" s="313" t="str">
        <f>VLOOKUP(C217,Schools!$A:$Z,3,0)</f>
        <v>M</v>
      </c>
      <c r="F217" s="80"/>
      <c r="G217" s="302" t="s">
        <v>3620</v>
      </c>
      <c r="H217" s="302" t="s">
        <v>4564</v>
      </c>
      <c r="I217" s="313" t="str">
        <f t="shared" si="35"/>
        <v>11294/543965</v>
      </c>
      <c r="J217" s="313">
        <f>VLOOKUP(C217,Schools!$A:$Z,9,0)</f>
        <v>400150</v>
      </c>
      <c r="K217" s="302" t="s">
        <v>66</v>
      </c>
      <c r="L217" s="302" t="s">
        <v>4575</v>
      </c>
      <c r="M217" s="302" t="s">
        <v>4575</v>
      </c>
      <c r="N217" s="309" t="str">
        <f>VLOOKUP(C217,Schools!A:D,4,0)</f>
        <v>Primary</v>
      </c>
      <c r="O217" s="309">
        <f t="shared" si="36"/>
        <v>11294</v>
      </c>
      <c r="P217" s="309">
        <f t="shared" si="37"/>
        <v>543965</v>
      </c>
      <c r="Q217" s="78"/>
      <c r="R217" s="78"/>
      <c r="S217" s="78"/>
      <c r="T217" s="78"/>
      <c r="U217" s="78"/>
      <c r="V217" s="78"/>
      <c r="W217" s="78"/>
      <c r="X217" s="286"/>
      <c r="Y217" s="78"/>
      <c r="Z217" s="78"/>
      <c r="AA217" s="78"/>
      <c r="AB217" s="78"/>
      <c r="AC217" s="51"/>
      <c r="AD217" s="52"/>
      <c r="AG217" s="453">
        <f t="shared" si="39"/>
        <v>0</v>
      </c>
      <c r="AH217" s="453">
        <f t="shared" si="40"/>
        <v>0</v>
      </c>
      <c r="AI217" s="453">
        <f t="shared" si="41"/>
        <v>0</v>
      </c>
      <c r="AJ217" s="453">
        <f t="shared" si="42"/>
        <v>0</v>
      </c>
    </row>
    <row r="218" spans="1:36" x14ac:dyDescent="0.25">
      <c r="A218" s="313" t="str">
        <f t="shared" si="38"/>
        <v>TPG</v>
      </c>
      <c r="B218" s="303">
        <v>44027</v>
      </c>
      <c r="C218" s="302">
        <v>3022003</v>
      </c>
      <c r="D218" s="313" t="str">
        <f>VLOOKUP(C218,Schools!A:B,2,0)</f>
        <v>Bell Lane Primary School</v>
      </c>
      <c r="E218" s="313" t="str">
        <f>VLOOKUP(C218,Schools!$A:$Z,3,0)</f>
        <v>M</v>
      </c>
      <c r="F218" s="80"/>
      <c r="G218" s="302" t="s">
        <v>3620</v>
      </c>
      <c r="H218" s="302" t="s">
        <v>4564</v>
      </c>
      <c r="I218" s="313" t="str">
        <f t="shared" si="35"/>
        <v>11294/543965</v>
      </c>
      <c r="J218" s="313">
        <f>VLOOKUP(C218,Schools!$A:$Z,9,0)</f>
        <v>400051</v>
      </c>
      <c r="K218" s="302" t="s">
        <v>66</v>
      </c>
      <c r="L218" s="302" t="s">
        <v>4575</v>
      </c>
      <c r="M218" s="302" t="s">
        <v>4575</v>
      </c>
      <c r="N218" s="309" t="str">
        <f>VLOOKUP(C218,Schools!A:D,4,0)</f>
        <v>Primary</v>
      </c>
      <c r="O218" s="309">
        <f t="shared" si="36"/>
        <v>11294</v>
      </c>
      <c r="P218" s="309">
        <f t="shared" si="37"/>
        <v>543965</v>
      </c>
      <c r="Q218" s="78"/>
      <c r="R218" s="78"/>
      <c r="S218" s="78"/>
      <c r="T218" s="78"/>
      <c r="U218" s="78"/>
      <c r="V218" s="78"/>
      <c r="W218" s="78"/>
      <c r="X218" s="286"/>
      <c r="Y218" s="78"/>
      <c r="Z218" s="78"/>
      <c r="AA218" s="78"/>
      <c r="AB218" s="78"/>
      <c r="AC218" s="51"/>
      <c r="AD218" s="52"/>
      <c r="AG218" s="453">
        <f t="shared" si="39"/>
        <v>0</v>
      </c>
      <c r="AH218" s="453">
        <f t="shared" si="40"/>
        <v>0</v>
      </c>
      <c r="AI218" s="453">
        <f t="shared" si="41"/>
        <v>0</v>
      </c>
      <c r="AJ218" s="453">
        <f t="shared" si="42"/>
        <v>0</v>
      </c>
    </row>
    <row r="219" spans="1:36" x14ac:dyDescent="0.25">
      <c r="A219" s="313" t="str">
        <f t="shared" si="38"/>
        <v>TPG</v>
      </c>
      <c r="B219" s="303">
        <v>44027</v>
      </c>
      <c r="C219" s="302">
        <v>3023511</v>
      </c>
      <c r="D219" s="313" t="str">
        <f>VLOOKUP(C219,Schools!A:B,2,0)</f>
        <v>Blessed Dominic School</v>
      </c>
      <c r="E219" s="313" t="str">
        <f>VLOOKUP(C219,Schools!$A:$Z,3,0)</f>
        <v>M</v>
      </c>
      <c r="F219" s="80"/>
      <c r="G219" s="302" t="s">
        <v>3620</v>
      </c>
      <c r="H219" s="302" t="s">
        <v>4564</v>
      </c>
      <c r="I219" s="313" t="str">
        <f t="shared" si="35"/>
        <v>11294/543965</v>
      </c>
      <c r="J219" s="313">
        <f>VLOOKUP(C219,Schools!$A:$Z,9,0)</f>
        <v>400024</v>
      </c>
      <c r="K219" s="302" t="s">
        <v>66</v>
      </c>
      <c r="L219" s="302" t="s">
        <v>4575</v>
      </c>
      <c r="M219" s="302" t="s">
        <v>4575</v>
      </c>
      <c r="N219" s="309" t="str">
        <f>VLOOKUP(C219,Schools!A:D,4,0)</f>
        <v>Primary</v>
      </c>
      <c r="O219" s="309">
        <f t="shared" si="36"/>
        <v>11294</v>
      </c>
      <c r="P219" s="309">
        <f t="shared" si="37"/>
        <v>543965</v>
      </c>
      <c r="Q219" s="78"/>
      <c r="R219" s="78"/>
      <c r="S219" s="78"/>
      <c r="T219" s="78"/>
      <c r="U219" s="78"/>
      <c r="V219" s="78"/>
      <c r="W219" s="78"/>
      <c r="X219" s="286"/>
      <c r="Y219" s="78"/>
      <c r="Z219" s="78"/>
      <c r="AA219" s="78"/>
      <c r="AB219" s="78"/>
      <c r="AC219" s="51"/>
      <c r="AD219" s="52"/>
      <c r="AG219" s="453">
        <f t="shared" si="39"/>
        <v>0</v>
      </c>
      <c r="AH219" s="453">
        <f t="shared" si="40"/>
        <v>0</v>
      </c>
      <c r="AI219" s="453">
        <f t="shared" si="41"/>
        <v>0</v>
      </c>
      <c r="AJ219" s="453">
        <f t="shared" si="42"/>
        <v>0</v>
      </c>
    </row>
    <row r="220" spans="1:36" x14ac:dyDescent="0.25">
      <c r="A220" s="313" t="str">
        <f t="shared" si="38"/>
        <v>TPG</v>
      </c>
      <c r="B220" s="303">
        <v>44027</v>
      </c>
      <c r="C220" s="302">
        <v>3022008</v>
      </c>
      <c r="D220" s="313" t="str">
        <f>VLOOKUP(C220,Schools!A:B,2,0)</f>
        <v>Brookland Infant  &amp; Nursery School</v>
      </c>
      <c r="E220" s="313" t="str">
        <f>VLOOKUP(C220,Schools!$A:$Z,3,0)</f>
        <v>M</v>
      </c>
      <c r="F220" s="80"/>
      <c r="G220" s="302" t="s">
        <v>3620</v>
      </c>
      <c r="H220" s="302" t="s">
        <v>4564</v>
      </c>
      <c r="I220" s="313" t="str">
        <f t="shared" si="35"/>
        <v>11294/543965</v>
      </c>
      <c r="J220" s="313">
        <f>VLOOKUP(C220,Schools!$A:$Z,9,0)</f>
        <v>400057</v>
      </c>
      <c r="K220" s="302" t="s">
        <v>66</v>
      </c>
      <c r="L220" s="302" t="s">
        <v>4575</v>
      </c>
      <c r="M220" s="302" t="s">
        <v>4575</v>
      </c>
      <c r="N220" s="309" t="str">
        <f>VLOOKUP(C220,Schools!A:D,4,0)</f>
        <v>Primary</v>
      </c>
      <c r="O220" s="309">
        <f t="shared" si="36"/>
        <v>11294</v>
      </c>
      <c r="P220" s="309">
        <f t="shared" si="37"/>
        <v>543965</v>
      </c>
      <c r="Q220" s="78"/>
      <c r="R220" s="78"/>
      <c r="S220" s="78"/>
      <c r="T220" s="78"/>
      <c r="U220" s="78"/>
      <c r="V220" s="78"/>
      <c r="W220" s="78"/>
      <c r="X220" s="286"/>
      <c r="Y220" s="78"/>
      <c r="Z220" s="78"/>
      <c r="AA220" s="78"/>
      <c r="AB220" s="78"/>
      <c r="AC220" s="51"/>
      <c r="AD220" s="52"/>
      <c r="AG220" s="453">
        <f t="shared" si="39"/>
        <v>0</v>
      </c>
      <c r="AH220" s="453">
        <f t="shared" si="40"/>
        <v>0</v>
      </c>
      <c r="AI220" s="453">
        <f t="shared" si="41"/>
        <v>0</v>
      </c>
      <c r="AJ220" s="453">
        <f t="shared" si="42"/>
        <v>0</v>
      </c>
    </row>
    <row r="221" spans="1:36" x14ac:dyDescent="0.25">
      <c r="A221" s="313" t="str">
        <f t="shared" si="38"/>
        <v>TPG</v>
      </c>
      <c r="B221" s="303">
        <v>44027</v>
      </c>
      <c r="C221" s="302">
        <v>3022007</v>
      </c>
      <c r="D221" s="313" t="str">
        <f>VLOOKUP(C221,Schools!A:B,2,0)</f>
        <v>Brookland Junior School</v>
      </c>
      <c r="E221" s="313" t="str">
        <f>VLOOKUP(C221,Schools!$A:$Z,3,0)</f>
        <v>M</v>
      </c>
      <c r="F221" s="80"/>
      <c r="G221" s="302" t="s">
        <v>3620</v>
      </c>
      <c r="H221" s="302" t="s">
        <v>4564</v>
      </c>
      <c r="I221" s="313" t="str">
        <f t="shared" si="35"/>
        <v>11294/543965</v>
      </c>
      <c r="J221" s="313">
        <f>VLOOKUP(C221,Schools!$A:$Z,9,0)</f>
        <v>400040</v>
      </c>
      <c r="K221" s="302" t="s">
        <v>66</v>
      </c>
      <c r="L221" s="302" t="s">
        <v>4575</v>
      </c>
      <c r="M221" s="302" t="s">
        <v>4575</v>
      </c>
      <c r="N221" s="309" t="str">
        <f>VLOOKUP(C221,Schools!A:D,4,0)</f>
        <v>Primary</v>
      </c>
      <c r="O221" s="309">
        <f t="shared" si="36"/>
        <v>11294</v>
      </c>
      <c r="P221" s="309">
        <f t="shared" si="37"/>
        <v>543965</v>
      </c>
      <c r="Q221" s="78"/>
      <c r="R221" s="78"/>
      <c r="S221" s="78"/>
      <c r="T221" s="78"/>
      <c r="U221" s="78"/>
      <c r="V221" s="78"/>
      <c r="W221" s="78"/>
      <c r="X221" s="286"/>
      <c r="Y221" s="78"/>
      <c r="Z221" s="78"/>
      <c r="AA221" s="78"/>
      <c r="AB221" s="78"/>
      <c r="AC221" s="51"/>
      <c r="AD221" s="52"/>
      <c r="AG221" s="453">
        <f t="shared" si="39"/>
        <v>0</v>
      </c>
      <c r="AH221" s="453">
        <f t="shared" si="40"/>
        <v>0</v>
      </c>
      <c r="AI221" s="453">
        <f t="shared" si="41"/>
        <v>0</v>
      </c>
      <c r="AJ221" s="453">
        <f t="shared" si="42"/>
        <v>0</v>
      </c>
    </row>
    <row r="222" spans="1:36" x14ac:dyDescent="0.25">
      <c r="A222" s="313" t="str">
        <f t="shared" si="38"/>
        <v>TPG</v>
      </c>
      <c r="B222" s="303">
        <v>44027</v>
      </c>
      <c r="C222" s="302">
        <v>3022009</v>
      </c>
      <c r="D222" s="313" t="str">
        <f>VLOOKUP(C222,Schools!A:B,2,0)</f>
        <v>Brunswick Park Primary &amp; Nursery School</v>
      </c>
      <c r="E222" s="313" t="str">
        <f>VLOOKUP(C222,Schools!$A:$Z,3,0)</f>
        <v>M</v>
      </c>
      <c r="F222" s="80"/>
      <c r="G222" s="302" t="s">
        <v>3620</v>
      </c>
      <c r="H222" s="302" t="s">
        <v>4564</v>
      </c>
      <c r="I222" s="313" t="str">
        <f t="shared" si="35"/>
        <v>11294/543965</v>
      </c>
      <c r="J222" s="313">
        <f>VLOOKUP(C222,Schools!$A:$Z,9,0)</f>
        <v>400061</v>
      </c>
      <c r="K222" s="302" t="s">
        <v>66</v>
      </c>
      <c r="L222" s="302" t="s">
        <v>4575</v>
      </c>
      <c r="M222" s="302" t="s">
        <v>4575</v>
      </c>
      <c r="N222" s="309" t="str">
        <f>VLOOKUP(C222,Schools!A:D,4,0)</f>
        <v>Primary</v>
      </c>
      <c r="O222" s="309">
        <f t="shared" si="36"/>
        <v>11294</v>
      </c>
      <c r="P222" s="309">
        <f t="shared" si="37"/>
        <v>543965</v>
      </c>
      <c r="Q222" s="78"/>
      <c r="R222" s="78"/>
      <c r="S222" s="78"/>
      <c r="T222" s="78"/>
      <c r="U222" s="78"/>
      <c r="V222" s="78"/>
      <c r="W222" s="78"/>
      <c r="X222" s="286"/>
      <c r="Y222" s="78"/>
      <c r="Z222" s="78"/>
      <c r="AA222" s="78"/>
      <c r="AB222" s="78"/>
      <c r="AC222" s="51"/>
      <c r="AD222" s="52"/>
      <c r="AG222" s="453">
        <f t="shared" si="39"/>
        <v>0</v>
      </c>
      <c r="AH222" s="453">
        <f t="shared" si="40"/>
        <v>0</v>
      </c>
      <c r="AI222" s="453">
        <f t="shared" si="41"/>
        <v>0</v>
      </c>
      <c r="AJ222" s="453">
        <f t="shared" si="42"/>
        <v>0</v>
      </c>
    </row>
    <row r="223" spans="1:36" x14ac:dyDescent="0.25">
      <c r="A223" s="313" t="str">
        <f t="shared" si="38"/>
        <v>TPG</v>
      </c>
      <c r="B223" s="303">
        <v>44027</v>
      </c>
      <c r="C223" s="302">
        <v>3022067</v>
      </c>
      <c r="D223" s="313" t="str">
        <f>VLOOKUP(C223,Schools!A:B,2,0)</f>
        <v>Chalgrove Primary School</v>
      </c>
      <c r="E223" s="313" t="str">
        <f>VLOOKUP(C223,Schools!$A:$Z,3,0)</f>
        <v>M</v>
      </c>
      <c r="F223" s="80"/>
      <c r="G223" s="302" t="s">
        <v>3620</v>
      </c>
      <c r="H223" s="302" t="s">
        <v>4564</v>
      </c>
      <c r="I223" s="313" t="str">
        <f t="shared" si="35"/>
        <v>11294/543965</v>
      </c>
      <c r="J223" s="313">
        <f>VLOOKUP(C223,Schools!$A:$Z,9,0)</f>
        <v>400065</v>
      </c>
      <c r="K223" s="302" t="s">
        <v>66</v>
      </c>
      <c r="L223" s="302" t="s">
        <v>4575</v>
      </c>
      <c r="M223" s="302" t="s">
        <v>4575</v>
      </c>
      <c r="N223" s="309" t="str">
        <f>VLOOKUP(C223,Schools!A:D,4,0)</f>
        <v>Primary</v>
      </c>
      <c r="O223" s="309">
        <f t="shared" si="36"/>
        <v>11294</v>
      </c>
      <c r="P223" s="309">
        <f t="shared" si="37"/>
        <v>543965</v>
      </c>
      <c r="Q223" s="78"/>
      <c r="R223" s="78"/>
      <c r="S223" s="78"/>
      <c r="T223" s="78"/>
      <c r="U223" s="78"/>
      <c r="V223" s="78"/>
      <c r="W223" s="78"/>
      <c r="X223" s="286"/>
      <c r="Y223" s="78"/>
      <c r="Z223" s="78"/>
      <c r="AA223" s="78"/>
      <c r="AB223" s="78"/>
      <c r="AC223" s="51"/>
      <c r="AD223" s="52"/>
      <c r="AG223" s="453">
        <f t="shared" si="39"/>
        <v>0</v>
      </c>
      <c r="AH223" s="453">
        <f t="shared" si="40"/>
        <v>0</v>
      </c>
      <c r="AI223" s="453">
        <f t="shared" si="41"/>
        <v>0</v>
      </c>
      <c r="AJ223" s="453">
        <f t="shared" si="42"/>
        <v>0</v>
      </c>
    </row>
    <row r="224" spans="1:36" x14ac:dyDescent="0.25">
      <c r="A224" s="313" t="str">
        <f t="shared" si="38"/>
        <v>TPG</v>
      </c>
      <c r="B224" s="303">
        <v>44027</v>
      </c>
      <c r="C224" s="302">
        <v>3023302</v>
      </c>
      <c r="D224" s="313" t="str">
        <f>VLOOKUP(C224,Schools!A:B,2,0)</f>
        <v>Christ Church CE Primary School</v>
      </c>
      <c r="E224" s="313" t="str">
        <f>VLOOKUP(C224,Schools!$A:$Z,3,0)</f>
        <v>M</v>
      </c>
      <c r="F224" s="80"/>
      <c r="G224" s="302" t="s">
        <v>3620</v>
      </c>
      <c r="H224" s="302" t="s">
        <v>4564</v>
      </c>
      <c r="I224" s="313" t="str">
        <f t="shared" si="35"/>
        <v>11294/543965</v>
      </c>
      <c r="J224" s="313">
        <f>VLOOKUP(C224,Schools!$A:$Z,9,0)</f>
        <v>400039</v>
      </c>
      <c r="K224" s="302" t="s">
        <v>66</v>
      </c>
      <c r="L224" s="302" t="s">
        <v>4575</v>
      </c>
      <c r="M224" s="302" t="s">
        <v>4575</v>
      </c>
      <c r="N224" s="309" t="str">
        <f>VLOOKUP(C224,Schools!A:D,4,0)</f>
        <v>Primary</v>
      </c>
      <c r="O224" s="309">
        <f t="shared" si="36"/>
        <v>11294</v>
      </c>
      <c r="P224" s="309">
        <f t="shared" si="37"/>
        <v>543965</v>
      </c>
      <c r="Q224" s="78"/>
      <c r="R224" s="78"/>
      <c r="S224" s="78"/>
      <c r="T224" s="78"/>
      <c r="U224" s="78"/>
      <c r="V224" s="78"/>
      <c r="W224" s="78"/>
      <c r="X224" s="286"/>
      <c r="Y224" s="78"/>
      <c r="Z224" s="78"/>
      <c r="AA224" s="78"/>
      <c r="AB224" s="78"/>
      <c r="AC224" s="51"/>
      <c r="AD224" s="52"/>
      <c r="AG224" s="453">
        <f t="shared" si="39"/>
        <v>0</v>
      </c>
      <c r="AH224" s="453">
        <f t="shared" si="40"/>
        <v>0</v>
      </c>
      <c r="AI224" s="453">
        <f t="shared" si="41"/>
        <v>0</v>
      </c>
      <c r="AJ224" s="453">
        <f t="shared" si="42"/>
        <v>0</v>
      </c>
    </row>
    <row r="225" spans="1:36" x14ac:dyDescent="0.25">
      <c r="A225" s="313" t="str">
        <f t="shared" si="38"/>
        <v>TPG</v>
      </c>
      <c r="B225" s="303">
        <v>44027</v>
      </c>
      <c r="C225" s="302">
        <v>3022011</v>
      </c>
      <c r="D225" s="313" t="str">
        <f>VLOOKUP(C225,Schools!A:B,2,0)</f>
        <v>Church Hill Primary School</v>
      </c>
      <c r="E225" s="313" t="str">
        <f>VLOOKUP(C225,Schools!$A:$Z,3,0)</f>
        <v>M</v>
      </c>
      <c r="F225" s="80"/>
      <c r="G225" s="302" t="s">
        <v>3620</v>
      </c>
      <c r="H225" s="302" t="s">
        <v>4564</v>
      </c>
      <c r="I225" s="313" t="str">
        <f t="shared" si="35"/>
        <v>11294/543965</v>
      </c>
      <c r="J225" s="313">
        <f>VLOOKUP(C225,Schools!$A:$Z,9,0)</f>
        <v>400020</v>
      </c>
      <c r="K225" s="302" t="s">
        <v>66</v>
      </c>
      <c r="L225" s="302" t="s">
        <v>4575</v>
      </c>
      <c r="M225" s="302" t="s">
        <v>4575</v>
      </c>
      <c r="N225" s="309" t="str">
        <f>VLOOKUP(C225,Schools!A:D,4,0)</f>
        <v>Primary</v>
      </c>
      <c r="O225" s="309">
        <f t="shared" si="36"/>
        <v>11294</v>
      </c>
      <c r="P225" s="309">
        <f t="shared" si="37"/>
        <v>543965</v>
      </c>
      <c r="Q225" s="78"/>
      <c r="R225" s="78"/>
      <c r="S225" s="78"/>
      <c r="T225" s="78"/>
      <c r="U225" s="78"/>
      <c r="V225" s="78"/>
      <c r="W225" s="78"/>
      <c r="X225" s="286"/>
      <c r="Y225" s="78"/>
      <c r="Z225" s="78"/>
      <c r="AA225" s="78"/>
      <c r="AB225" s="78"/>
      <c r="AC225" s="51"/>
      <c r="AD225" s="52"/>
      <c r="AG225" s="453">
        <f t="shared" si="39"/>
        <v>0</v>
      </c>
      <c r="AH225" s="453">
        <f t="shared" si="40"/>
        <v>0</v>
      </c>
      <c r="AI225" s="453">
        <f t="shared" si="41"/>
        <v>0</v>
      </c>
      <c r="AJ225" s="453">
        <f t="shared" si="42"/>
        <v>0</v>
      </c>
    </row>
    <row r="226" spans="1:36" x14ac:dyDescent="0.25">
      <c r="A226" s="313" t="str">
        <f t="shared" si="38"/>
        <v>TPG</v>
      </c>
      <c r="B226" s="303">
        <v>44027</v>
      </c>
      <c r="C226" s="302">
        <v>3022014</v>
      </c>
      <c r="D226" s="313" t="str">
        <f>VLOOKUP(C226,Schools!A:B,2,0)</f>
        <v>Colindale School</v>
      </c>
      <c r="E226" s="313" t="str">
        <f>VLOOKUP(C226,Schools!$A:$Z,3,0)</f>
        <v>M</v>
      </c>
      <c r="F226" s="80"/>
      <c r="G226" s="302" t="s">
        <v>3620</v>
      </c>
      <c r="H226" s="302" t="s">
        <v>4564</v>
      </c>
      <c r="I226" s="313" t="str">
        <f t="shared" si="35"/>
        <v>11294/543965</v>
      </c>
      <c r="J226" s="313">
        <f>VLOOKUP(C226,Schools!$A:$Z,9,0)</f>
        <v>400050</v>
      </c>
      <c r="K226" s="302" t="s">
        <v>66</v>
      </c>
      <c r="L226" s="302" t="s">
        <v>4575</v>
      </c>
      <c r="M226" s="302" t="s">
        <v>4575</v>
      </c>
      <c r="N226" s="309" t="str">
        <f>VLOOKUP(C226,Schools!A:D,4,0)</f>
        <v>Primary</v>
      </c>
      <c r="O226" s="309">
        <f t="shared" si="36"/>
        <v>11294</v>
      </c>
      <c r="P226" s="309">
        <f t="shared" si="37"/>
        <v>543965</v>
      </c>
      <c r="Q226" s="78"/>
      <c r="R226" s="78"/>
      <c r="S226" s="78"/>
      <c r="T226" s="78"/>
      <c r="U226" s="78"/>
      <c r="V226" s="78"/>
      <c r="W226" s="78"/>
      <c r="X226" s="286"/>
      <c r="Y226" s="78"/>
      <c r="Z226" s="78"/>
      <c r="AA226" s="78"/>
      <c r="AB226" s="78"/>
      <c r="AC226" s="51"/>
      <c r="AD226" s="52"/>
      <c r="AG226" s="453">
        <f t="shared" si="39"/>
        <v>0</v>
      </c>
      <c r="AH226" s="453">
        <f t="shared" si="40"/>
        <v>0</v>
      </c>
      <c r="AI226" s="453">
        <f t="shared" si="41"/>
        <v>0</v>
      </c>
      <c r="AJ226" s="453">
        <f t="shared" si="42"/>
        <v>0</v>
      </c>
    </row>
    <row r="227" spans="1:36" x14ac:dyDescent="0.25">
      <c r="A227" s="313" t="str">
        <f t="shared" si="38"/>
        <v>TPG</v>
      </c>
      <c r="B227" s="303">
        <v>44027</v>
      </c>
      <c r="C227" s="302">
        <v>3022015</v>
      </c>
      <c r="D227" s="313" t="str">
        <f>VLOOKUP(C227,Schools!A:B,2,0)</f>
        <v>Coppetts Wood</v>
      </c>
      <c r="E227" s="313" t="str">
        <f>VLOOKUP(C227,Schools!$A:$Z,3,0)</f>
        <v>M</v>
      </c>
      <c r="F227" s="80"/>
      <c r="G227" s="302" t="s">
        <v>3620</v>
      </c>
      <c r="H227" s="302" t="s">
        <v>4564</v>
      </c>
      <c r="I227" s="313" t="str">
        <f t="shared" si="35"/>
        <v>11294/543965</v>
      </c>
      <c r="J227" s="313">
        <f>VLOOKUP(C227,Schools!$A:$Z,9,0)</f>
        <v>400059</v>
      </c>
      <c r="K227" s="302" t="s">
        <v>66</v>
      </c>
      <c r="L227" s="302" t="s">
        <v>4575</v>
      </c>
      <c r="M227" s="302" t="s">
        <v>4575</v>
      </c>
      <c r="N227" s="309" t="str">
        <f>VLOOKUP(C227,Schools!A:D,4,0)</f>
        <v>Primary</v>
      </c>
      <c r="O227" s="309">
        <f t="shared" si="36"/>
        <v>11294</v>
      </c>
      <c r="P227" s="309">
        <f t="shared" si="37"/>
        <v>543965</v>
      </c>
      <c r="Q227" s="78"/>
      <c r="R227" s="78"/>
      <c r="S227" s="78"/>
      <c r="T227" s="78"/>
      <c r="U227" s="78"/>
      <c r="V227" s="78"/>
      <c r="W227" s="78"/>
      <c r="X227" s="286"/>
      <c r="Y227" s="78"/>
      <c r="Z227" s="78"/>
      <c r="AA227" s="78"/>
      <c r="AB227" s="78"/>
      <c r="AC227" s="51"/>
      <c r="AD227" s="52"/>
      <c r="AG227" s="453">
        <f t="shared" si="39"/>
        <v>0</v>
      </c>
      <c r="AH227" s="453">
        <f t="shared" si="40"/>
        <v>0</v>
      </c>
      <c r="AI227" s="453">
        <f t="shared" si="41"/>
        <v>0</v>
      </c>
      <c r="AJ227" s="453">
        <f t="shared" si="42"/>
        <v>0</v>
      </c>
    </row>
    <row r="228" spans="1:36" x14ac:dyDescent="0.25">
      <c r="A228" s="313" t="str">
        <f t="shared" si="38"/>
        <v>TPG</v>
      </c>
      <c r="B228" s="303">
        <v>44027</v>
      </c>
      <c r="C228" s="302">
        <v>3022016</v>
      </c>
      <c r="D228" s="313" t="str">
        <f>VLOOKUP(C228,Schools!A:B,2,0)</f>
        <v>Courtland School</v>
      </c>
      <c r="E228" s="313" t="str">
        <f>VLOOKUP(C228,Schools!$A:$Z,3,0)</f>
        <v>M</v>
      </c>
      <c r="F228" s="80"/>
      <c r="G228" s="302" t="s">
        <v>3620</v>
      </c>
      <c r="H228" s="302" t="s">
        <v>4564</v>
      </c>
      <c r="I228" s="313" t="str">
        <f t="shared" si="35"/>
        <v>11294/543965</v>
      </c>
      <c r="J228" s="313">
        <f>VLOOKUP(C228,Schools!$A:$Z,9,0)</f>
        <v>400049</v>
      </c>
      <c r="K228" s="302" t="s">
        <v>66</v>
      </c>
      <c r="L228" s="302" t="s">
        <v>4575</v>
      </c>
      <c r="M228" s="302" t="s">
        <v>4575</v>
      </c>
      <c r="N228" s="309" t="str">
        <f>VLOOKUP(C228,Schools!A:D,4,0)</f>
        <v>Primary</v>
      </c>
      <c r="O228" s="309">
        <f t="shared" si="36"/>
        <v>11294</v>
      </c>
      <c r="P228" s="309">
        <f t="shared" si="37"/>
        <v>543965</v>
      </c>
      <c r="Q228" s="78"/>
      <c r="R228" s="78"/>
      <c r="S228" s="78"/>
      <c r="T228" s="78"/>
      <c r="U228" s="78"/>
      <c r="V228" s="78"/>
      <c r="W228" s="78"/>
      <c r="X228" s="286"/>
      <c r="Y228" s="78"/>
      <c r="Z228" s="78"/>
      <c r="AA228" s="78"/>
      <c r="AB228" s="78"/>
      <c r="AC228" s="51"/>
      <c r="AD228" s="52"/>
      <c r="AG228" s="453">
        <f t="shared" si="39"/>
        <v>0</v>
      </c>
      <c r="AH228" s="453">
        <f t="shared" si="40"/>
        <v>0</v>
      </c>
      <c r="AI228" s="453">
        <f t="shared" si="41"/>
        <v>0</v>
      </c>
      <c r="AJ228" s="453">
        <f t="shared" si="42"/>
        <v>0</v>
      </c>
    </row>
    <row r="229" spans="1:36" x14ac:dyDescent="0.25">
      <c r="A229" s="313" t="str">
        <f t="shared" si="38"/>
        <v>TPG</v>
      </c>
      <c r="B229" s="303">
        <v>44027</v>
      </c>
      <c r="C229" s="302">
        <v>3022017</v>
      </c>
      <c r="D229" s="313" t="str">
        <f>VLOOKUP(C229,Schools!A:B,2,0)</f>
        <v>Cromer Road Primary School</v>
      </c>
      <c r="E229" s="313" t="str">
        <f>VLOOKUP(C229,Schools!$A:$Z,3,0)</f>
        <v>M</v>
      </c>
      <c r="F229" s="80"/>
      <c r="G229" s="302" t="s">
        <v>3620</v>
      </c>
      <c r="H229" s="302" t="s">
        <v>4564</v>
      </c>
      <c r="I229" s="313" t="str">
        <f t="shared" si="35"/>
        <v>11294/543965</v>
      </c>
      <c r="J229" s="313">
        <f>VLOOKUP(C229,Schools!$A:$Z,9,0)</f>
        <v>400080</v>
      </c>
      <c r="K229" s="302" t="s">
        <v>66</v>
      </c>
      <c r="L229" s="302" t="s">
        <v>4575</v>
      </c>
      <c r="M229" s="302" t="s">
        <v>4575</v>
      </c>
      <c r="N229" s="309" t="str">
        <f>VLOOKUP(C229,Schools!A:D,4,0)</f>
        <v>Primary</v>
      </c>
      <c r="O229" s="309">
        <f t="shared" si="36"/>
        <v>11294</v>
      </c>
      <c r="P229" s="309">
        <f t="shared" si="37"/>
        <v>543965</v>
      </c>
      <c r="Q229" s="78"/>
      <c r="R229" s="78"/>
      <c r="S229" s="78"/>
      <c r="T229" s="78"/>
      <c r="U229" s="78"/>
      <c r="V229" s="78"/>
      <c r="W229" s="78"/>
      <c r="X229" s="286"/>
      <c r="Y229" s="78"/>
      <c r="Z229" s="78"/>
      <c r="AA229" s="78"/>
      <c r="AB229" s="78"/>
      <c r="AC229" s="51"/>
      <c r="AD229" s="52"/>
      <c r="AG229" s="453">
        <f t="shared" si="39"/>
        <v>0</v>
      </c>
      <c r="AH229" s="453">
        <f t="shared" si="40"/>
        <v>0</v>
      </c>
      <c r="AI229" s="453">
        <f t="shared" si="41"/>
        <v>0</v>
      </c>
      <c r="AJ229" s="453">
        <f t="shared" si="42"/>
        <v>0</v>
      </c>
    </row>
    <row r="230" spans="1:36" x14ac:dyDescent="0.25">
      <c r="A230" s="313" t="str">
        <f t="shared" si="38"/>
        <v>TPG</v>
      </c>
      <c r="B230" s="303">
        <v>44027</v>
      </c>
      <c r="C230" s="302">
        <v>3022073</v>
      </c>
      <c r="D230" s="313" t="str">
        <f>VLOOKUP(C230,Schools!A:B,2,0)</f>
        <v>Danegrove JMI School</v>
      </c>
      <c r="E230" s="313" t="str">
        <f>VLOOKUP(C230,Schools!$A:$Z,3,0)</f>
        <v>M</v>
      </c>
      <c r="F230" s="80"/>
      <c r="G230" s="302" t="s">
        <v>3620</v>
      </c>
      <c r="H230" s="302" t="s">
        <v>4564</v>
      </c>
      <c r="I230" s="313" t="str">
        <f t="shared" si="35"/>
        <v>11294/543965</v>
      </c>
      <c r="J230" s="313">
        <f>VLOOKUP(C230,Schools!$A:$Z,9,0)</f>
        <v>400105</v>
      </c>
      <c r="K230" s="302" t="s">
        <v>66</v>
      </c>
      <c r="L230" s="302" t="s">
        <v>4575</v>
      </c>
      <c r="M230" s="302" t="s">
        <v>4575</v>
      </c>
      <c r="N230" s="309" t="str">
        <f>VLOOKUP(C230,Schools!A:D,4,0)</f>
        <v>Primary</v>
      </c>
      <c r="O230" s="309">
        <f t="shared" si="36"/>
        <v>11294</v>
      </c>
      <c r="P230" s="309">
        <f t="shared" si="37"/>
        <v>543965</v>
      </c>
      <c r="Q230" s="78"/>
      <c r="R230" s="78"/>
      <c r="S230" s="78"/>
      <c r="T230" s="78"/>
      <c r="U230" s="78"/>
      <c r="V230" s="78"/>
      <c r="W230" s="78"/>
      <c r="X230" s="286"/>
      <c r="Y230" s="78"/>
      <c r="Z230" s="78"/>
      <c r="AA230" s="78"/>
      <c r="AB230" s="78"/>
      <c r="AC230" s="51"/>
      <c r="AD230" s="52"/>
      <c r="AG230" s="453">
        <f t="shared" si="39"/>
        <v>0</v>
      </c>
      <c r="AH230" s="453">
        <f t="shared" si="40"/>
        <v>0</v>
      </c>
      <c r="AI230" s="453">
        <f t="shared" si="41"/>
        <v>0</v>
      </c>
      <c r="AJ230" s="453">
        <f t="shared" si="42"/>
        <v>0</v>
      </c>
    </row>
    <row r="231" spans="1:36" x14ac:dyDescent="0.25">
      <c r="A231" s="313" t="str">
        <f t="shared" si="38"/>
        <v>TPG</v>
      </c>
      <c r="B231" s="303">
        <v>44027</v>
      </c>
      <c r="C231" s="302">
        <v>3022019</v>
      </c>
      <c r="D231" s="313" t="str">
        <f>VLOOKUP(C231,Schools!A:B,2,0)</f>
        <v>Deansbrook Infant School</v>
      </c>
      <c r="E231" s="313" t="str">
        <f>VLOOKUP(C231,Schools!$A:$Z,3,0)</f>
        <v>M</v>
      </c>
      <c r="F231" s="80"/>
      <c r="G231" s="302" t="s">
        <v>3620</v>
      </c>
      <c r="H231" s="302" t="s">
        <v>4564</v>
      </c>
      <c r="I231" s="313" t="str">
        <f t="shared" si="35"/>
        <v>11294/543965</v>
      </c>
      <c r="J231" s="313">
        <f>VLOOKUP(C231,Schools!$A:$Z,9,0)</f>
        <v>400036</v>
      </c>
      <c r="K231" s="302" t="s">
        <v>66</v>
      </c>
      <c r="L231" s="302" t="s">
        <v>4575</v>
      </c>
      <c r="M231" s="302" t="s">
        <v>4575</v>
      </c>
      <c r="N231" s="309" t="str">
        <f>VLOOKUP(C231,Schools!A:D,4,0)</f>
        <v>Primary</v>
      </c>
      <c r="O231" s="309">
        <f t="shared" si="36"/>
        <v>11294</v>
      </c>
      <c r="P231" s="309">
        <f t="shared" si="37"/>
        <v>543965</v>
      </c>
      <c r="Q231" s="78"/>
      <c r="R231" s="78"/>
      <c r="S231" s="78"/>
      <c r="T231" s="78"/>
      <c r="U231" s="78"/>
      <c r="V231" s="78"/>
      <c r="W231" s="78"/>
      <c r="X231" s="286"/>
      <c r="Y231" s="78"/>
      <c r="Z231" s="78"/>
      <c r="AA231" s="78"/>
      <c r="AB231" s="78"/>
      <c r="AC231" s="51"/>
      <c r="AD231" s="52"/>
      <c r="AG231" s="453">
        <f t="shared" si="39"/>
        <v>0</v>
      </c>
      <c r="AH231" s="453">
        <f t="shared" si="40"/>
        <v>0</v>
      </c>
      <c r="AI231" s="453">
        <f t="shared" si="41"/>
        <v>0</v>
      </c>
      <c r="AJ231" s="453">
        <f t="shared" si="42"/>
        <v>0</v>
      </c>
    </row>
    <row r="232" spans="1:36" x14ac:dyDescent="0.25">
      <c r="A232" s="313" t="str">
        <f t="shared" si="38"/>
        <v>TPG</v>
      </c>
      <c r="B232" s="303">
        <v>44027</v>
      </c>
      <c r="C232" s="302">
        <v>3022021</v>
      </c>
      <c r="D232" s="313" t="str">
        <f>VLOOKUP(C232,Schools!A:B,2,0)</f>
        <v>Dollis Primary School</v>
      </c>
      <c r="E232" s="313" t="str">
        <f>VLOOKUP(C232,Schools!$A:$Z,3,0)</f>
        <v>M</v>
      </c>
      <c r="F232" s="80"/>
      <c r="G232" s="302" t="s">
        <v>3620</v>
      </c>
      <c r="H232" s="302" t="s">
        <v>4564</v>
      </c>
      <c r="I232" s="313" t="str">
        <f t="shared" si="35"/>
        <v>11294/543965</v>
      </c>
      <c r="J232" s="313">
        <f>VLOOKUP(C232,Schools!$A:$Z,9,0)</f>
        <v>400042</v>
      </c>
      <c r="K232" s="302" t="s">
        <v>66</v>
      </c>
      <c r="L232" s="302" t="s">
        <v>4575</v>
      </c>
      <c r="M232" s="302" t="s">
        <v>4575</v>
      </c>
      <c r="N232" s="309" t="str">
        <f>VLOOKUP(C232,Schools!A:D,4,0)</f>
        <v>Primary</v>
      </c>
      <c r="O232" s="309">
        <f t="shared" si="36"/>
        <v>11294</v>
      </c>
      <c r="P232" s="309">
        <f t="shared" si="37"/>
        <v>543965</v>
      </c>
      <c r="Q232" s="78"/>
      <c r="R232" s="78"/>
      <c r="S232" s="78"/>
      <c r="T232" s="78"/>
      <c r="U232" s="78"/>
      <c r="V232" s="78"/>
      <c r="W232" s="78"/>
      <c r="X232" s="286"/>
      <c r="Y232" s="78"/>
      <c r="Z232" s="78"/>
      <c r="AA232" s="78"/>
      <c r="AB232" s="78"/>
      <c r="AC232" s="51"/>
      <c r="AD232" s="52"/>
      <c r="AG232" s="453">
        <f t="shared" si="39"/>
        <v>0</v>
      </c>
      <c r="AH232" s="453">
        <f t="shared" si="40"/>
        <v>0</v>
      </c>
      <c r="AI232" s="453">
        <f t="shared" si="41"/>
        <v>0</v>
      </c>
      <c r="AJ232" s="453">
        <f t="shared" si="42"/>
        <v>0</v>
      </c>
    </row>
    <row r="233" spans="1:36" x14ac:dyDescent="0.25">
      <c r="A233" s="313" t="str">
        <f t="shared" si="38"/>
        <v>TPG</v>
      </c>
      <c r="B233" s="303">
        <v>44027</v>
      </c>
      <c r="C233" s="302">
        <v>3022023</v>
      </c>
      <c r="D233" s="313" t="str">
        <f>VLOOKUP(C233,Schools!A:B,2,0)</f>
        <v>Edgware Primary School</v>
      </c>
      <c r="E233" s="313" t="str">
        <f>VLOOKUP(C233,Schools!$A:$Z,3,0)</f>
        <v>M</v>
      </c>
      <c r="F233" s="80"/>
      <c r="G233" s="302" t="s">
        <v>3620</v>
      </c>
      <c r="H233" s="302" t="s">
        <v>4564</v>
      </c>
      <c r="I233" s="313" t="str">
        <f t="shared" si="35"/>
        <v>11294/543965</v>
      </c>
      <c r="J233" s="313">
        <f>VLOOKUP(C233,Schools!$A:$Z,9,0)</f>
        <v>400159</v>
      </c>
      <c r="K233" s="302" t="s">
        <v>66</v>
      </c>
      <c r="L233" s="302" t="s">
        <v>4575</v>
      </c>
      <c r="M233" s="302" t="s">
        <v>4575</v>
      </c>
      <c r="N233" s="309" t="str">
        <f>VLOOKUP(C233,Schools!A:D,4,0)</f>
        <v>Primary</v>
      </c>
      <c r="O233" s="309">
        <f t="shared" si="36"/>
        <v>11294</v>
      </c>
      <c r="P233" s="309">
        <f t="shared" si="37"/>
        <v>543965</v>
      </c>
      <c r="Q233" s="78"/>
      <c r="R233" s="78"/>
      <c r="S233" s="78"/>
      <c r="T233" s="78"/>
      <c r="U233" s="78"/>
      <c r="V233" s="78"/>
      <c r="W233" s="78"/>
      <c r="X233" s="286"/>
      <c r="Y233" s="78"/>
      <c r="Z233" s="78"/>
      <c r="AA233" s="78"/>
      <c r="AB233" s="78"/>
      <c r="AC233" s="51"/>
      <c r="AD233" s="52"/>
      <c r="AG233" s="453">
        <f t="shared" si="39"/>
        <v>0</v>
      </c>
      <c r="AH233" s="453">
        <f t="shared" si="40"/>
        <v>0</v>
      </c>
      <c r="AI233" s="453">
        <f t="shared" si="41"/>
        <v>0</v>
      </c>
      <c r="AJ233" s="453">
        <f t="shared" si="42"/>
        <v>0</v>
      </c>
    </row>
    <row r="234" spans="1:36" x14ac:dyDescent="0.25">
      <c r="A234" s="313" t="str">
        <f t="shared" si="38"/>
        <v>TPG</v>
      </c>
      <c r="B234" s="303">
        <v>44027</v>
      </c>
      <c r="C234" s="302">
        <v>3022024</v>
      </c>
      <c r="D234" s="313" t="str">
        <f>VLOOKUP(C234,Schools!A:B,2,0)</f>
        <v>Fairway Primary School</v>
      </c>
      <c r="E234" s="313" t="str">
        <f>VLOOKUP(C234,Schools!$A:$Z,3,0)</f>
        <v>M</v>
      </c>
      <c r="F234" s="80"/>
      <c r="G234" s="302" t="s">
        <v>3620</v>
      </c>
      <c r="H234" s="302" t="s">
        <v>4564</v>
      </c>
      <c r="I234" s="313" t="str">
        <f t="shared" si="35"/>
        <v>11294/543965</v>
      </c>
      <c r="J234" s="313">
        <f>VLOOKUP(C234,Schools!$A:$Z,9,0)</f>
        <v>400047</v>
      </c>
      <c r="K234" s="302" t="s">
        <v>66</v>
      </c>
      <c r="L234" s="302" t="s">
        <v>4575</v>
      </c>
      <c r="M234" s="302" t="s">
        <v>4575</v>
      </c>
      <c r="N234" s="309" t="str">
        <f>VLOOKUP(C234,Schools!A:D,4,0)</f>
        <v>Primary</v>
      </c>
      <c r="O234" s="309">
        <f t="shared" si="36"/>
        <v>11294</v>
      </c>
      <c r="P234" s="309">
        <f t="shared" si="37"/>
        <v>543965</v>
      </c>
      <c r="Q234" s="78"/>
      <c r="R234" s="78"/>
      <c r="S234" s="78"/>
      <c r="T234" s="78"/>
      <c r="U234" s="78"/>
      <c r="V234" s="78"/>
      <c r="W234" s="78"/>
      <c r="X234" s="286"/>
      <c r="Y234" s="78"/>
      <c r="Z234" s="78"/>
      <c r="AA234" s="78"/>
      <c r="AB234" s="78"/>
      <c r="AC234" s="51"/>
      <c r="AD234" s="52"/>
      <c r="AG234" s="453">
        <f t="shared" si="39"/>
        <v>0</v>
      </c>
      <c r="AH234" s="453">
        <f t="shared" si="40"/>
        <v>0</v>
      </c>
      <c r="AI234" s="453">
        <f t="shared" si="41"/>
        <v>0</v>
      </c>
      <c r="AJ234" s="453">
        <f t="shared" si="42"/>
        <v>0</v>
      </c>
    </row>
    <row r="235" spans="1:36" x14ac:dyDescent="0.25">
      <c r="A235" s="313" t="str">
        <f t="shared" si="38"/>
        <v>TPG</v>
      </c>
      <c r="B235" s="303">
        <v>44027</v>
      </c>
      <c r="C235" s="302">
        <v>3022025</v>
      </c>
      <c r="D235" s="313" t="str">
        <f>VLOOKUP(C235,Schools!A:B,2,0)</f>
        <v>Foulds</v>
      </c>
      <c r="E235" s="313" t="str">
        <f>VLOOKUP(C235,Schools!$A:$Z,3,0)</f>
        <v>M</v>
      </c>
      <c r="F235" s="80"/>
      <c r="G235" s="302" t="s">
        <v>3620</v>
      </c>
      <c r="H235" s="302" t="s">
        <v>4564</v>
      </c>
      <c r="I235" s="313" t="str">
        <f t="shared" si="35"/>
        <v>11294/543965</v>
      </c>
      <c r="J235" s="313">
        <f>VLOOKUP(C235,Schools!$A:$Z,9,0)</f>
        <v>400001</v>
      </c>
      <c r="K235" s="302" t="s">
        <v>66</v>
      </c>
      <c r="L235" s="302" t="s">
        <v>4575</v>
      </c>
      <c r="M235" s="302" t="s">
        <v>4575</v>
      </c>
      <c r="N235" s="309" t="str">
        <f>VLOOKUP(C235,Schools!A:D,4,0)</f>
        <v>Primary</v>
      </c>
      <c r="O235" s="309">
        <f t="shared" si="36"/>
        <v>11294</v>
      </c>
      <c r="P235" s="309">
        <f t="shared" si="37"/>
        <v>543965</v>
      </c>
      <c r="Q235" s="78"/>
      <c r="R235" s="78"/>
      <c r="S235" s="78"/>
      <c r="T235" s="78"/>
      <c r="U235" s="78"/>
      <c r="V235" s="78"/>
      <c r="W235" s="78"/>
      <c r="X235" s="286"/>
      <c r="Y235" s="78"/>
      <c r="Z235" s="78"/>
      <c r="AA235" s="78"/>
      <c r="AB235" s="78"/>
      <c r="AC235" s="51"/>
      <c r="AD235" s="52"/>
      <c r="AG235" s="453">
        <f t="shared" si="39"/>
        <v>0</v>
      </c>
      <c r="AH235" s="453">
        <f t="shared" si="40"/>
        <v>0</v>
      </c>
      <c r="AI235" s="453">
        <f t="shared" si="41"/>
        <v>0</v>
      </c>
      <c r="AJ235" s="453">
        <f t="shared" si="42"/>
        <v>0</v>
      </c>
    </row>
    <row r="236" spans="1:36" x14ac:dyDescent="0.25">
      <c r="A236" s="313" t="str">
        <f t="shared" si="38"/>
        <v>TPG</v>
      </c>
      <c r="B236" s="303">
        <v>44027</v>
      </c>
      <c r="C236" s="302">
        <v>3022026</v>
      </c>
      <c r="D236" s="313" t="str">
        <f>VLOOKUP(C236,Schools!A:B,2,0)</f>
        <v>Frith Manor School</v>
      </c>
      <c r="E236" s="313" t="str">
        <f>VLOOKUP(C236,Schools!$A:$Z,3,0)</f>
        <v>M</v>
      </c>
      <c r="F236" s="80"/>
      <c r="G236" s="302" t="s">
        <v>3620</v>
      </c>
      <c r="H236" s="302" t="s">
        <v>4564</v>
      </c>
      <c r="I236" s="313" t="str">
        <f t="shared" si="35"/>
        <v>11294/543965</v>
      </c>
      <c r="J236" s="313">
        <f>VLOOKUP(C236,Schools!$A:$Z,9,0)</f>
        <v>400082</v>
      </c>
      <c r="K236" s="302" t="s">
        <v>66</v>
      </c>
      <c r="L236" s="302" t="s">
        <v>4575</v>
      </c>
      <c r="M236" s="302" t="s">
        <v>4575</v>
      </c>
      <c r="N236" s="309" t="str">
        <f>VLOOKUP(C236,Schools!A:D,4,0)</f>
        <v>Primary</v>
      </c>
      <c r="O236" s="309">
        <f t="shared" si="36"/>
        <v>11294</v>
      </c>
      <c r="P236" s="309">
        <f t="shared" si="37"/>
        <v>543965</v>
      </c>
      <c r="Q236" s="78"/>
      <c r="R236" s="78"/>
      <c r="S236" s="78"/>
      <c r="T236" s="78"/>
      <c r="U236" s="78"/>
      <c r="V236" s="78"/>
      <c r="W236" s="78"/>
      <c r="X236" s="286"/>
      <c r="Y236" s="78"/>
      <c r="Z236" s="78"/>
      <c r="AA236" s="78"/>
      <c r="AB236" s="78"/>
      <c r="AC236" s="51"/>
      <c r="AD236" s="52"/>
      <c r="AG236" s="453">
        <f t="shared" si="39"/>
        <v>0</v>
      </c>
      <c r="AH236" s="453">
        <f t="shared" si="40"/>
        <v>0</v>
      </c>
      <c r="AI236" s="453">
        <f t="shared" si="41"/>
        <v>0</v>
      </c>
      <c r="AJ236" s="453">
        <f t="shared" si="42"/>
        <v>0</v>
      </c>
    </row>
    <row r="237" spans="1:36" x14ac:dyDescent="0.25">
      <c r="A237" s="313" t="str">
        <f t="shared" si="38"/>
        <v>TPG</v>
      </c>
      <c r="B237" s="303">
        <v>44027</v>
      </c>
      <c r="C237" s="302">
        <v>3022028</v>
      </c>
      <c r="D237" s="313" t="str">
        <f>VLOOKUP(C237,Schools!A:B,2,0)</f>
        <v>Garden Suburb Infant School</v>
      </c>
      <c r="E237" s="313" t="str">
        <f>VLOOKUP(C237,Schools!$A:$Z,3,0)</f>
        <v>M</v>
      </c>
      <c r="F237" s="80"/>
      <c r="G237" s="302" t="s">
        <v>3620</v>
      </c>
      <c r="H237" s="302" t="s">
        <v>4564</v>
      </c>
      <c r="I237" s="313" t="str">
        <f t="shared" si="35"/>
        <v>11294/543965</v>
      </c>
      <c r="J237" s="313">
        <f>VLOOKUP(C237,Schools!$A:$Z,9,0)</f>
        <v>400067</v>
      </c>
      <c r="K237" s="302" t="s">
        <v>66</v>
      </c>
      <c r="L237" s="302" t="s">
        <v>4575</v>
      </c>
      <c r="M237" s="302" t="s">
        <v>4575</v>
      </c>
      <c r="N237" s="309" t="str">
        <f>VLOOKUP(C237,Schools!A:D,4,0)</f>
        <v>Primary</v>
      </c>
      <c r="O237" s="309">
        <f t="shared" si="36"/>
        <v>11294</v>
      </c>
      <c r="P237" s="309">
        <f t="shared" si="37"/>
        <v>543965</v>
      </c>
      <c r="Q237" s="78"/>
      <c r="R237" s="78"/>
      <c r="S237" s="78"/>
      <c r="T237" s="78"/>
      <c r="U237" s="78"/>
      <c r="V237" s="78"/>
      <c r="W237" s="78"/>
      <c r="X237" s="286"/>
      <c r="Y237" s="78"/>
      <c r="Z237" s="78"/>
      <c r="AA237" s="78"/>
      <c r="AB237" s="78"/>
      <c r="AC237" s="51"/>
      <c r="AD237" s="52"/>
      <c r="AG237" s="453">
        <f t="shared" si="39"/>
        <v>0</v>
      </c>
      <c r="AH237" s="453">
        <f t="shared" si="40"/>
        <v>0</v>
      </c>
      <c r="AI237" s="453">
        <f t="shared" si="41"/>
        <v>0</v>
      </c>
      <c r="AJ237" s="453">
        <f t="shared" si="42"/>
        <v>0</v>
      </c>
    </row>
    <row r="238" spans="1:36" x14ac:dyDescent="0.25">
      <c r="A238" s="313" t="str">
        <f t="shared" si="38"/>
        <v>TPG</v>
      </c>
      <c r="B238" s="303">
        <v>44027</v>
      </c>
      <c r="C238" s="302">
        <v>3022027</v>
      </c>
      <c r="D238" s="313" t="str">
        <f>VLOOKUP(C238,Schools!A:B,2,0)</f>
        <v>Garden Suburb Junior</v>
      </c>
      <c r="E238" s="313" t="str">
        <f>VLOOKUP(C238,Schools!$A:$Z,3,0)</f>
        <v>M</v>
      </c>
      <c r="F238" s="80"/>
      <c r="G238" s="302" t="s">
        <v>3620</v>
      </c>
      <c r="H238" s="302" t="s">
        <v>4564</v>
      </c>
      <c r="I238" s="313" t="str">
        <f t="shared" si="35"/>
        <v>11294/543965</v>
      </c>
      <c r="J238" s="313">
        <f>VLOOKUP(C238,Schools!$A:$Z,9,0)</f>
        <v>400002</v>
      </c>
      <c r="K238" s="302" t="s">
        <v>66</v>
      </c>
      <c r="L238" s="302" t="s">
        <v>4575</v>
      </c>
      <c r="M238" s="302" t="s">
        <v>4575</v>
      </c>
      <c r="N238" s="309" t="str">
        <f>VLOOKUP(C238,Schools!A:D,4,0)</f>
        <v>Primary</v>
      </c>
      <c r="O238" s="309">
        <f t="shared" si="36"/>
        <v>11294</v>
      </c>
      <c r="P238" s="309">
        <f t="shared" si="37"/>
        <v>543965</v>
      </c>
      <c r="Q238" s="78"/>
      <c r="R238" s="78"/>
      <c r="S238" s="78"/>
      <c r="T238" s="78"/>
      <c r="U238" s="78"/>
      <c r="V238" s="78"/>
      <c r="W238" s="78"/>
      <c r="X238" s="286"/>
      <c r="Y238" s="78"/>
      <c r="Z238" s="78"/>
      <c r="AA238" s="78"/>
      <c r="AB238" s="78"/>
      <c r="AC238" s="51"/>
      <c r="AD238" s="52"/>
      <c r="AG238" s="453">
        <f t="shared" si="39"/>
        <v>0</v>
      </c>
      <c r="AH238" s="453">
        <f t="shared" si="40"/>
        <v>0</v>
      </c>
      <c r="AI238" s="453">
        <f t="shared" si="41"/>
        <v>0</v>
      </c>
      <c r="AJ238" s="453">
        <f t="shared" si="42"/>
        <v>0</v>
      </c>
    </row>
    <row r="239" spans="1:36" x14ac:dyDescent="0.25">
      <c r="A239" s="313" t="str">
        <f t="shared" si="38"/>
        <v>TPG</v>
      </c>
      <c r="B239" s="303">
        <v>44027</v>
      </c>
      <c r="C239" s="302">
        <v>3022029</v>
      </c>
      <c r="D239" s="313" t="str">
        <f>VLOOKUP(C239,Schools!A:B,2,0)</f>
        <v>Goldbeaters Primary School</v>
      </c>
      <c r="E239" s="313" t="str">
        <f>VLOOKUP(C239,Schools!$A:$Z,3,0)</f>
        <v>M</v>
      </c>
      <c r="F239" s="80"/>
      <c r="G239" s="302" t="s">
        <v>3620</v>
      </c>
      <c r="H239" s="302" t="s">
        <v>4564</v>
      </c>
      <c r="I239" s="313" t="str">
        <f t="shared" si="35"/>
        <v>11294/543965</v>
      </c>
      <c r="J239" s="313">
        <f>VLOOKUP(C239,Schools!$A:$Z,9,0)</f>
        <v>400035</v>
      </c>
      <c r="K239" s="302" t="s">
        <v>66</v>
      </c>
      <c r="L239" s="302" t="s">
        <v>4575</v>
      </c>
      <c r="M239" s="302" t="s">
        <v>4575</v>
      </c>
      <c r="N239" s="309" t="str">
        <f>VLOOKUP(C239,Schools!A:D,4,0)</f>
        <v>Primary</v>
      </c>
      <c r="O239" s="309">
        <f t="shared" si="36"/>
        <v>11294</v>
      </c>
      <c r="P239" s="309">
        <f t="shared" si="37"/>
        <v>543965</v>
      </c>
      <c r="Q239" s="78"/>
      <c r="R239" s="78"/>
      <c r="S239" s="78"/>
      <c r="T239" s="78"/>
      <c r="U239" s="78"/>
      <c r="V239" s="78"/>
      <c r="W239" s="78"/>
      <c r="X239" s="286"/>
      <c r="Y239" s="78"/>
      <c r="Z239" s="78"/>
      <c r="AA239" s="78"/>
      <c r="AB239" s="78"/>
      <c r="AC239" s="51"/>
      <c r="AD239" s="52"/>
      <c r="AG239" s="453">
        <f t="shared" si="39"/>
        <v>0</v>
      </c>
      <c r="AH239" s="453">
        <f t="shared" si="40"/>
        <v>0</v>
      </c>
      <c r="AI239" s="453">
        <f t="shared" si="41"/>
        <v>0</v>
      </c>
      <c r="AJ239" s="453">
        <f t="shared" si="42"/>
        <v>0</v>
      </c>
    </row>
    <row r="240" spans="1:36" x14ac:dyDescent="0.25">
      <c r="A240" s="313" t="str">
        <f t="shared" si="38"/>
        <v>TPG</v>
      </c>
      <c r="B240" s="303">
        <v>44027</v>
      </c>
      <c r="C240" s="302">
        <v>3023516</v>
      </c>
      <c r="D240" s="313" t="str">
        <f>VLOOKUP(C240,Schools!A:B,2,0)</f>
        <v>Hasmonean Primary School</v>
      </c>
      <c r="E240" s="313" t="str">
        <f>VLOOKUP(C240,Schools!$A:$Z,3,0)</f>
        <v>M</v>
      </c>
      <c r="F240" s="80"/>
      <c r="G240" s="302" t="s">
        <v>3620</v>
      </c>
      <c r="H240" s="302" t="s">
        <v>4564</v>
      </c>
      <c r="I240" s="313" t="str">
        <f t="shared" si="35"/>
        <v>11294/543965</v>
      </c>
      <c r="J240" s="313">
        <f>VLOOKUP(C240,Schools!$A:$Z,9,0)</f>
        <v>400108</v>
      </c>
      <c r="K240" s="302" t="s">
        <v>66</v>
      </c>
      <c r="L240" s="302" t="s">
        <v>4575</v>
      </c>
      <c r="M240" s="302" t="s">
        <v>4575</v>
      </c>
      <c r="N240" s="309" t="str">
        <f>VLOOKUP(C240,Schools!A:D,4,0)</f>
        <v>Primary</v>
      </c>
      <c r="O240" s="309">
        <f t="shared" si="36"/>
        <v>11294</v>
      </c>
      <c r="P240" s="309">
        <f t="shared" si="37"/>
        <v>543965</v>
      </c>
      <c r="Q240" s="78"/>
      <c r="R240" s="78"/>
      <c r="S240" s="78"/>
      <c r="T240" s="78"/>
      <c r="U240" s="78"/>
      <c r="V240" s="78"/>
      <c r="W240" s="78"/>
      <c r="X240" s="286"/>
      <c r="Y240" s="78"/>
      <c r="Z240" s="78"/>
      <c r="AA240" s="78"/>
      <c r="AB240" s="78"/>
      <c r="AC240" s="51"/>
      <c r="AD240" s="52"/>
      <c r="AG240" s="453">
        <f t="shared" si="39"/>
        <v>0</v>
      </c>
      <c r="AH240" s="453">
        <f t="shared" si="40"/>
        <v>0</v>
      </c>
      <c r="AI240" s="453">
        <f t="shared" si="41"/>
        <v>0</v>
      </c>
      <c r="AJ240" s="453">
        <f t="shared" si="42"/>
        <v>0</v>
      </c>
    </row>
    <row r="241" spans="1:36" x14ac:dyDescent="0.25">
      <c r="A241" s="313" t="str">
        <f t="shared" si="38"/>
        <v>TPG</v>
      </c>
      <c r="B241" s="303">
        <v>44027</v>
      </c>
      <c r="C241" s="302">
        <v>3022031</v>
      </c>
      <c r="D241" s="313" t="str">
        <f>VLOOKUP(C241,Schools!A:B,2,0)</f>
        <v>Hollickwood JMI School</v>
      </c>
      <c r="E241" s="313" t="str">
        <f>VLOOKUP(C241,Schools!$A:$Z,3,0)</f>
        <v>M</v>
      </c>
      <c r="F241" s="80"/>
      <c r="G241" s="302" t="s">
        <v>3620</v>
      </c>
      <c r="H241" s="302" t="s">
        <v>4564</v>
      </c>
      <c r="I241" s="313" t="str">
        <f t="shared" si="35"/>
        <v>11294/543965</v>
      </c>
      <c r="J241" s="313">
        <f>VLOOKUP(C241,Schools!$A:$Z,9,0)</f>
        <v>400026</v>
      </c>
      <c r="K241" s="302" t="s">
        <v>66</v>
      </c>
      <c r="L241" s="302" t="s">
        <v>4575</v>
      </c>
      <c r="M241" s="302" t="s">
        <v>4575</v>
      </c>
      <c r="N241" s="309" t="str">
        <f>VLOOKUP(C241,Schools!A:D,4,0)</f>
        <v>Primary</v>
      </c>
      <c r="O241" s="309">
        <f t="shared" si="36"/>
        <v>11294</v>
      </c>
      <c r="P241" s="309">
        <f t="shared" si="37"/>
        <v>543965</v>
      </c>
      <c r="Q241" s="78"/>
      <c r="R241" s="78"/>
      <c r="S241" s="78"/>
      <c r="T241" s="78"/>
      <c r="U241" s="78"/>
      <c r="V241" s="78"/>
      <c r="W241" s="78"/>
      <c r="X241" s="286"/>
      <c r="Y241" s="78"/>
      <c r="Z241" s="78"/>
      <c r="AA241" s="78"/>
      <c r="AB241" s="78"/>
      <c r="AC241" s="51"/>
      <c r="AD241" s="52"/>
      <c r="AG241" s="453">
        <f t="shared" si="39"/>
        <v>0</v>
      </c>
      <c r="AH241" s="453">
        <f t="shared" si="40"/>
        <v>0</v>
      </c>
      <c r="AI241" s="453">
        <f t="shared" si="41"/>
        <v>0</v>
      </c>
      <c r="AJ241" s="453">
        <f t="shared" si="42"/>
        <v>0</v>
      </c>
    </row>
    <row r="242" spans="1:36" x14ac:dyDescent="0.25">
      <c r="A242" s="313" t="str">
        <f t="shared" si="38"/>
        <v>TPG</v>
      </c>
      <c r="B242" s="303">
        <v>44027</v>
      </c>
      <c r="C242" s="302">
        <v>3022032</v>
      </c>
      <c r="D242" s="313" t="str">
        <f>VLOOKUP(C242,Schools!A:B,2,0)</f>
        <v>Holly Park School</v>
      </c>
      <c r="E242" s="313" t="str">
        <f>VLOOKUP(C242,Schools!$A:$Z,3,0)</f>
        <v>M</v>
      </c>
      <c r="F242" s="80"/>
      <c r="G242" s="302" t="s">
        <v>3620</v>
      </c>
      <c r="H242" s="302" t="s">
        <v>4564</v>
      </c>
      <c r="I242" s="313" t="str">
        <f t="shared" si="35"/>
        <v>11294/543965</v>
      </c>
      <c r="J242" s="313">
        <f>VLOOKUP(C242,Schools!$A:$Z,9,0)</f>
        <v>400084</v>
      </c>
      <c r="K242" s="302" t="s">
        <v>66</v>
      </c>
      <c r="L242" s="302" t="s">
        <v>4575</v>
      </c>
      <c r="M242" s="302" t="s">
        <v>4575</v>
      </c>
      <c r="N242" s="309" t="str">
        <f>VLOOKUP(C242,Schools!A:D,4,0)</f>
        <v>Primary</v>
      </c>
      <c r="O242" s="309">
        <f t="shared" si="36"/>
        <v>11294</v>
      </c>
      <c r="P242" s="309">
        <f t="shared" si="37"/>
        <v>543965</v>
      </c>
      <c r="Q242" s="78"/>
      <c r="R242" s="78"/>
      <c r="S242" s="78"/>
      <c r="T242" s="78"/>
      <c r="U242" s="78"/>
      <c r="V242" s="78"/>
      <c r="W242" s="78"/>
      <c r="X242" s="286"/>
      <c r="Y242" s="78"/>
      <c r="Z242" s="78"/>
      <c r="AA242" s="78"/>
      <c r="AB242" s="78"/>
      <c r="AC242" s="51"/>
      <c r="AD242" s="52"/>
      <c r="AG242" s="453">
        <f t="shared" si="39"/>
        <v>0</v>
      </c>
      <c r="AH242" s="453">
        <f t="shared" si="40"/>
        <v>0</v>
      </c>
      <c r="AI242" s="453">
        <f t="shared" si="41"/>
        <v>0</v>
      </c>
      <c r="AJ242" s="453">
        <f t="shared" si="42"/>
        <v>0</v>
      </c>
    </row>
    <row r="243" spans="1:36" x14ac:dyDescent="0.25">
      <c r="A243" s="313" t="str">
        <f t="shared" si="38"/>
        <v>TPG</v>
      </c>
      <c r="B243" s="303">
        <v>44027</v>
      </c>
      <c r="C243" s="302">
        <v>3023304</v>
      </c>
      <c r="D243" s="313" t="str">
        <f>VLOOKUP(C243,Schools!A:B,2,0)</f>
        <v>Holy Trinity School</v>
      </c>
      <c r="E243" s="313" t="str">
        <f>VLOOKUP(C243,Schools!$A:$Z,3,0)</f>
        <v>M</v>
      </c>
      <c r="F243" s="80"/>
      <c r="G243" s="302" t="s">
        <v>3620</v>
      </c>
      <c r="H243" s="302" t="s">
        <v>4564</v>
      </c>
      <c r="I243" s="313" t="str">
        <f t="shared" si="35"/>
        <v>11294/543965</v>
      </c>
      <c r="J243" s="313">
        <f>VLOOKUP(C243,Schools!$A:$Z,9,0)</f>
        <v>400008</v>
      </c>
      <c r="K243" s="302" t="s">
        <v>66</v>
      </c>
      <c r="L243" s="302" t="s">
        <v>4575</v>
      </c>
      <c r="M243" s="302" t="s">
        <v>4575</v>
      </c>
      <c r="N243" s="309" t="str">
        <f>VLOOKUP(C243,Schools!A:D,4,0)</f>
        <v>Primary</v>
      </c>
      <c r="O243" s="309">
        <f t="shared" si="36"/>
        <v>11294</v>
      </c>
      <c r="P243" s="309">
        <f t="shared" si="37"/>
        <v>543965</v>
      </c>
      <c r="Q243" s="78"/>
      <c r="R243" s="78"/>
      <c r="S243" s="78"/>
      <c r="T243" s="78"/>
      <c r="U243" s="78"/>
      <c r="V243" s="78"/>
      <c r="W243" s="78"/>
      <c r="X243" s="286"/>
      <c r="Y243" s="78"/>
      <c r="Z243" s="78"/>
      <c r="AA243" s="78"/>
      <c r="AB243" s="78"/>
      <c r="AC243" s="51"/>
      <c r="AD243" s="52"/>
      <c r="AG243" s="453">
        <f t="shared" si="39"/>
        <v>0</v>
      </c>
      <c r="AH243" s="453">
        <f t="shared" si="40"/>
        <v>0</v>
      </c>
      <c r="AI243" s="453">
        <f t="shared" si="41"/>
        <v>0</v>
      </c>
      <c r="AJ243" s="453">
        <f t="shared" si="42"/>
        <v>0</v>
      </c>
    </row>
    <row r="244" spans="1:36" x14ac:dyDescent="0.25">
      <c r="A244" s="313" t="str">
        <f t="shared" si="38"/>
        <v>TPG</v>
      </c>
      <c r="B244" s="303">
        <v>44027</v>
      </c>
      <c r="C244" s="302">
        <v>3022036</v>
      </c>
      <c r="D244" s="313" t="str">
        <f>VLOOKUP(C244,Schools!A:B,2,0)</f>
        <v>Livingstone School</v>
      </c>
      <c r="E244" s="313" t="str">
        <f>VLOOKUP(C244,Schools!$A:$Z,3,0)</f>
        <v>M</v>
      </c>
      <c r="F244" s="80"/>
      <c r="G244" s="302" t="s">
        <v>3620</v>
      </c>
      <c r="H244" s="302" t="s">
        <v>4564</v>
      </c>
      <c r="I244" s="313" t="str">
        <f t="shared" si="35"/>
        <v>11294/543965</v>
      </c>
      <c r="J244" s="313">
        <f>VLOOKUP(C244,Schools!$A:$Z,9,0)</f>
        <v>400046</v>
      </c>
      <c r="K244" s="302" t="s">
        <v>66</v>
      </c>
      <c r="L244" s="302" t="s">
        <v>4575</v>
      </c>
      <c r="M244" s="302" t="s">
        <v>4575</v>
      </c>
      <c r="N244" s="309" t="str">
        <f>VLOOKUP(C244,Schools!A:D,4,0)</f>
        <v>Primary</v>
      </c>
      <c r="O244" s="309">
        <f t="shared" si="36"/>
        <v>11294</v>
      </c>
      <c r="P244" s="309">
        <f t="shared" si="37"/>
        <v>543965</v>
      </c>
      <c r="Q244" s="78"/>
      <c r="R244" s="78"/>
      <c r="S244" s="78"/>
      <c r="T244" s="78"/>
      <c r="U244" s="78"/>
      <c r="V244" s="78"/>
      <c r="W244" s="78"/>
      <c r="X244" s="286"/>
      <c r="Y244" s="78"/>
      <c r="Z244" s="78"/>
      <c r="AA244" s="78"/>
      <c r="AB244" s="78"/>
      <c r="AC244" s="51"/>
      <c r="AD244" s="52"/>
      <c r="AG244" s="453">
        <f t="shared" si="39"/>
        <v>0</v>
      </c>
      <c r="AH244" s="453">
        <f t="shared" si="40"/>
        <v>0</v>
      </c>
      <c r="AI244" s="453">
        <f t="shared" si="41"/>
        <v>0</v>
      </c>
      <c r="AJ244" s="453">
        <f t="shared" si="42"/>
        <v>0</v>
      </c>
    </row>
    <row r="245" spans="1:36" x14ac:dyDescent="0.25">
      <c r="A245" s="313" t="str">
        <f t="shared" si="38"/>
        <v>TPG</v>
      </c>
      <c r="B245" s="303">
        <v>44027</v>
      </c>
      <c r="C245" s="302">
        <v>3022037</v>
      </c>
      <c r="D245" s="313" t="str">
        <f>VLOOKUP(C245,Schools!A:B,2,0)</f>
        <v>Manorside Primary School</v>
      </c>
      <c r="E245" s="313" t="str">
        <f>VLOOKUP(C245,Schools!$A:$Z,3,0)</f>
        <v>M</v>
      </c>
      <c r="F245" s="80"/>
      <c r="G245" s="302" t="s">
        <v>3620</v>
      </c>
      <c r="H245" s="302" t="s">
        <v>4564</v>
      </c>
      <c r="I245" s="313" t="str">
        <f t="shared" si="35"/>
        <v>11294/543965</v>
      </c>
      <c r="J245" s="313">
        <f>VLOOKUP(C245,Schools!$A:$Z,9,0)</f>
        <v>400030</v>
      </c>
      <c r="K245" s="302" t="s">
        <v>66</v>
      </c>
      <c r="L245" s="302" t="s">
        <v>4575</v>
      </c>
      <c r="M245" s="302" t="s">
        <v>4575</v>
      </c>
      <c r="N245" s="309" t="str">
        <f>VLOOKUP(C245,Schools!A:D,4,0)</f>
        <v>Primary</v>
      </c>
      <c r="O245" s="309">
        <f t="shared" si="36"/>
        <v>11294</v>
      </c>
      <c r="P245" s="309">
        <f t="shared" si="37"/>
        <v>543965</v>
      </c>
      <c r="Q245" s="78"/>
      <c r="R245" s="78"/>
      <c r="S245" s="78"/>
      <c r="T245" s="78"/>
      <c r="U245" s="78"/>
      <c r="V245" s="78"/>
      <c r="W245" s="78"/>
      <c r="X245" s="286"/>
      <c r="Y245" s="78"/>
      <c r="Z245" s="78"/>
      <c r="AA245" s="78"/>
      <c r="AB245" s="78"/>
      <c r="AC245" s="51"/>
      <c r="AD245" s="52"/>
      <c r="AG245" s="453">
        <f t="shared" si="39"/>
        <v>0</v>
      </c>
      <c r="AH245" s="453">
        <f t="shared" si="40"/>
        <v>0</v>
      </c>
      <c r="AI245" s="453">
        <f t="shared" si="41"/>
        <v>0</v>
      </c>
      <c r="AJ245" s="453">
        <f t="shared" si="42"/>
        <v>0</v>
      </c>
    </row>
    <row r="246" spans="1:36" x14ac:dyDescent="0.25">
      <c r="A246" s="313" t="str">
        <f t="shared" si="38"/>
        <v>TPG</v>
      </c>
      <c r="B246" s="303">
        <v>44027</v>
      </c>
      <c r="C246" s="302">
        <v>3023523</v>
      </c>
      <c r="D246" s="313" t="str">
        <f>VLOOKUP(C246,Schools!A:B,2,0)</f>
        <v>Martin Primary School</v>
      </c>
      <c r="E246" s="313" t="str">
        <f>VLOOKUP(C246,Schools!$A:$Z,3,0)</f>
        <v>M</v>
      </c>
      <c r="F246" s="80"/>
      <c r="G246" s="302" t="s">
        <v>3620</v>
      </c>
      <c r="H246" s="302" t="s">
        <v>4564</v>
      </c>
      <c r="I246" s="313" t="str">
        <f t="shared" si="35"/>
        <v>11294/543965</v>
      </c>
      <c r="J246" s="313">
        <f>VLOOKUP(C246,Schools!$A:$Z,9,0)</f>
        <v>400130</v>
      </c>
      <c r="K246" s="302" t="s">
        <v>66</v>
      </c>
      <c r="L246" s="302" t="s">
        <v>4575</v>
      </c>
      <c r="M246" s="302" t="s">
        <v>4575</v>
      </c>
      <c r="N246" s="309" t="str">
        <f>VLOOKUP(C246,Schools!A:D,4,0)</f>
        <v>Primary</v>
      </c>
      <c r="O246" s="309">
        <f t="shared" si="36"/>
        <v>11294</v>
      </c>
      <c r="P246" s="309">
        <f t="shared" si="37"/>
        <v>543965</v>
      </c>
      <c r="Q246" s="78"/>
      <c r="R246" s="78"/>
      <c r="S246" s="78"/>
      <c r="T246" s="78"/>
      <c r="U246" s="78"/>
      <c r="V246" s="78"/>
      <c r="W246" s="78"/>
      <c r="X246" s="286"/>
      <c r="Y246" s="78"/>
      <c r="Z246" s="78"/>
      <c r="AA246" s="78"/>
      <c r="AB246" s="78"/>
      <c r="AC246" s="51"/>
      <c r="AD246" s="52"/>
      <c r="AG246" s="453">
        <f t="shared" si="39"/>
        <v>0</v>
      </c>
      <c r="AH246" s="453">
        <f t="shared" si="40"/>
        <v>0</v>
      </c>
      <c r="AI246" s="453">
        <f t="shared" si="41"/>
        <v>0</v>
      </c>
      <c r="AJ246" s="453">
        <f t="shared" si="42"/>
        <v>0</v>
      </c>
    </row>
    <row r="247" spans="1:36" x14ac:dyDescent="0.25">
      <c r="A247" s="313" t="str">
        <f t="shared" si="38"/>
        <v>TPG</v>
      </c>
      <c r="B247" s="303">
        <v>44027</v>
      </c>
      <c r="C247" s="302">
        <v>3025948</v>
      </c>
      <c r="D247" s="313" t="str">
        <f>VLOOKUP(C247,Schools!A:B,2,0)</f>
        <v>Mathilda Marks-Kennedy School</v>
      </c>
      <c r="E247" s="313" t="str">
        <f>VLOOKUP(C247,Schools!$A:$Z,3,0)</f>
        <v>M</v>
      </c>
      <c r="F247" s="80"/>
      <c r="G247" s="302" t="s">
        <v>3620</v>
      </c>
      <c r="H247" s="302" t="s">
        <v>4564</v>
      </c>
      <c r="I247" s="313" t="str">
        <f t="shared" si="35"/>
        <v>11294/543965</v>
      </c>
      <c r="J247" s="313">
        <f>VLOOKUP(C247,Schools!$A:$Z,9,0)</f>
        <v>400112</v>
      </c>
      <c r="K247" s="302" t="s">
        <v>66</v>
      </c>
      <c r="L247" s="302" t="s">
        <v>4575</v>
      </c>
      <c r="M247" s="302" t="s">
        <v>4575</v>
      </c>
      <c r="N247" s="309" t="str">
        <f>VLOOKUP(C247,Schools!A:D,4,0)</f>
        <v>Primary</v>
      </c>
      <c r="O247" s="309">
        <f t="shared" si="36"/>
        <v>11294</v>
      </c>
      <c r="P247" s="309">
        <f t="shared" si="37"/>
        <v>543965</v>
      </c>
      <c r="Q247" s="78"/>
      <c r="R247" s="78"/>
      <c r="S247" s="78"/>
      <c r="T247" s="78"/>
      <c r="U247" s="78"/>
      <c r="V247" s="78"/>
      <c r="W247" s="78"/>
      <c r="X247" s="286"/>
      <c r="Y247" s="78"/>
      <c r="Z247" s="78"/>
      <c r="AA247" s="78"/>
      <c r="AB247" s="78"/>
      <c r="AC247" s="51"/>
      <c r="AD247" s="52"/>
      <c r="AG247" s="453">
        <f t="shared" si="39"/>
        <v>0</v>
      </c>
      <c r="AH247" s="453">
        <f t="shared" si="40"/>
        <v>0</v>
      </c>
      <c r="AI247" s="453">
        <f t="shared" si="41"/>
        <v>0</v>
      </c>
      <c r="AJ247" s="453">
        <f t="shared" si="42"/>
        <v>0</v>
      </c>
    </row>
    <row r="248" spans="1:36" x14ac:dyDescent="0.25">
      <c r="A248" s="313" t="str">
        <f t="shared" si="38"/>
        <v>TPG</v>
      </c>
      <c r="B248" s="303">
        <v>44027</v>
      </c>
      <c r="C248" s="302">
        <v>3025949</v>
      </c>
      <c r="D248" s="313" t="str">
        <f>VLOOKUP(C248,Schools!A:B,2,0)</f>
        <v>Menorah Foundation School</v>
      </c>
      <c r="E248" s="313" t="str">
        <f>VLOOKUP(C248,Schools!$A:$Z,3,0)</f>
        <v>M</v>
      </c>
      <c r="F248" s="80"/>
      <c r="G248" s="302" t="s">
        <v>3620</v>
      </c>
      <c r="H248" s="302" t="s">
        <v>4564</v>
      </c>
      <c r="I248" s="313" t="str">
        <f t="shared" si="35"/>
        <v>11294/543965</v>
      </c>
      <c r="J248" s="313">
        <f>VLOOKUP(C248,Schools!$A:$Z,9,0)</f>
        <v>400110</v>
      </c>
      <c r="K248" s="302" t="s">
        <v>66</v>
      </c>
      <c r="L248" s="302" t="s">
        <v>4575</v>
      </c>
      <c r="M248" s="302" t="s">
        <v>4575</v>
      </c>
      <c r="N248" s="309" t="str">
        <f>VLOOKUP(C248,Schools!A:D,4,0)</f>
        <v>Primary</v>
      </c>
      <c r="O248" s="309">
        <f t="shared" si="36"/>
        <v>11294</v>
      </c>
      <c r="P248" s="309">
        <f t="shared" si="37"/>
        <v>543965</v>
      </c>
      <c r="Q248" s="78"/>
      <c r="R248" s="78"/>
      <c r="S248" s="78"/>
      <c r="T248" s="78"/>
      <c r="U248" s="78"/>
      <c r="V248" s="78"/>
      <c r="W248" s="78"/>
      <c r="X248" s="286"/>
      <c r="Y248" s="78"/>
      <c r="Z248" s="78"/>
      <c r="AA248" s="78"/>
      <c r="AB248" s="78"/>
      <c r="AC248" s="51"/>
      <c r="AD248" s="52"/>
      <c r="AG248" s="453">
        <f t="shared" si="39"/>
        <v>0</v>
      </c>
      <c r="AH248" s="453">
        <f t="shared" si="40"/>
        <v>0</v>
      </c>
      <c r="AI248" s="453">
        <f t="shared" si="41"/>
        <v>0</v>
      </c>
      <c r="AJ248" s="453">
        <f t="shared" si="42"/>
        <v>0</v>
      </c>
    </row>
    <row r="249" spans="1:36" x14ac:dyDescent="0.25">
      <c r="A249" s="313" t="str">
        <f t="shared" si="38"/>
        <v>TPG</v>
      </c>
      <c r="B249" s="303">
        <v>44027</v>
      </c>
      <c r="C249" s="302">
        <v>3023513</v>
      </c>
      <c r="D249" s="313" t="str">
        <f>VLOOKUP(C249,Schools!A:B,2,0)</f>
        <v>Menorah Primary School</v>
      </c>
      <c r="E249" s="313" t="str">
        <f>VLOOKUP(C249,Schools!$A:$Z,3,0)</f>
        <v>M</v>
      </c>
      <c r="F249" s="80"/>
      <c r="G249" s="302" t="s">
        <v>3620</v>
      </c>
      <c r="H249" s="302" t="s">
        <v>4564</v>
      </c>
      <c r="I249" s="313" t="str">
        <f t="shared" si="35"/>
        <v>11294/543965</v>
      </c>
      <c r="J249" s="313">
        <f>VLOOKUP(C249,Schools!$A:$Z,9,0)</f>
        <v>400007</v>
      </c>
      <c r="K249" s="302" t="s">
        <v>66</v>
      </c>
      <c r="L249" s="302" t="s">
        <v>4575</v>
      </c>
      <c r="M249" s="302" t="s">
        <v>4575</v>
      </c>
      <c r="N249" s="309" t="str">
        <f>VLOOKUP(C249,Schools!A:D,4,0)</f>
        <v>Primary</v>
      </c>
      <c r="O249" s="309">
        <f t="shared" si="36"/>
        <v>11294</v>
      </c>
      <c r="P249" s="309">
        <f t="shared" si="37"/>
        <v>543965</v>
      </c>
      <c r="Q249" s="78"/>
      <c r="R249" s="78"/>
      <c r="S249" s="78"/>
      <c r="T249" s="78"/>
      <c r="U249" s="78"/>
      <c r="V249" s="78"/>
      <c r="W249" s="78"/>
      <c r="X249" s="286"/>
      <c r="Y249" s="78"/>
      <c r="Z249" s="78"/>
      <c r="AA249" s="78"/>
      <c r="AB249" s="78"/>
      <c r="AC249" s="51"/>
      <c r="AD249" s="52"/>
      <c r="AG249" s="453">
        <f t="shared" si="39"/>
        <v>0</v>
      </c>
      <c r="AH249" s="453">
        <f t="shared" si="40"/>
        <v>0</v>
      </c>
      <c r="AI249" s="453">
        <f t="shared" si="41"/>
        <v>0</v>
      </c>
      <c r="AJ249" s="453">
        <f t="shared" si="42"/>
        <v>0</v>
      </c>
    </row>
    <row r="250" spans="1:36" x14ac:dyDescent="0.25">
      <c r="A250" s="313" t="str">
        <f t="shared" si="38"/>
        <v>TPG</v>
      </c>
      <c r="B250" s="303">
        <v>44027</v>
      </c>
      <c r="C250" s="302">
        <v>3023305</v>
      </c>
      <c r="D250" s="313" t="str">
        <f>VLOOKUP(C250,Schools!A:B,2,0)</f>
        <v>Monken Hadley C E Primary School</v>
      </c>
      <c r="E250" s="313" t="str">
        <f>VLOOKUP(C250,Schools!$A:$Z,3,0)</f>
        <v>M</v>
      </c>
      <c r="F250" s="80"/>
      <c r="G250" s="302" t="s">
        <v>3620</v>
      </c>
      <c r="H250" s="302" t="s">
        <v>4564</v>
      </c>
      <c r="I250" s="313" t="str">
        <f t="shared" si="35"/>
        <v>11294/543965</v>
      </c>
      <c r="J250" s="313">
        <f>VLOOKUP(C250,Schools!$A:$Z,9,0)</f>
        <v>400086</v>
      </c>
      <c r="K250" s="302" t="s">
        <v>66</v>
      </c>
      <c r="L250" s="302" t="s">
        <v>4575</v>
      </c>
      <c r="M250" s="302" t="s">
        <v>4575</v>
      </c>
      <c r="N250" s="309" t="str">
        <f>VLOOKUP(C250,Schools!A:D,4,0)</f>
        <v>Primary</v>
      </c>
      <c r="O250" s="309">
        <f t="shared" si="36"/>
        <v>11294</v>
      </c>
      <c r="P250" s="309">
        <f t="shared" si="37"/>
        <v>543965</v>
      </c>
      <c r="Q250" s="78"/>
      <c r="R250" s="78"/>
      <c r="S250" s="78"/>
      <c r="T250" s="78"/>
      <c r="U250" s="78"/>
      <c r="V250" s="78"/>
      <c r="W250" s="78"/>
      <c r="X250" s="286"/>
      <c r="Y250" s="78"/>
      <c r="Z250" s="78"/>
      <c r="AA250" s="78"/>
      <c r="AB250" s="78"/>
      <c r="AC250" s="51"/>
      <c r="AD250" s="52"/>
      <c r="AG250" s="453">
        <f t="shared" si="39"/>
        <v>0</v>
      </c>
      <c r="AH250" s="453">
        <f t="shared" si="40"/>
        <v>0</v>
      </c>
      <c r="AI250" s="453">
        <f t="shared" si="41"/>
        <v>0</v>
      </c>
      <c r="AJ250" s="453">
        <f t="shared" si="42"/>
        <v>0</v>
      </c>
    </row>
    <row r="251" spans="1:36" x14ac:dyDescent="0.25">
      <c r="A251" s="313" t="str">
        <f t="shared" si="38"/>
        <v>TPG</v>
      </c>
      <c r="B251" s="303">
        <v>44027</v>
      </c>
      <c r="C251" s="302">
        <v>3022042</v>
      </c>
      <c r="D251" s="313" t="str">
        <f>VLOOKUP(C251,Schools!A:B,2,0)</f>
        <v>Monkfrith School</v>
      </c>
      <c r="E251" s="313" t="str">
        <f>VLOOKUP(C251,Schools!$A:$Z,3,0)</f>
        <v>M</v>
      </c>
      <c r="F251" s="80"/>
      <c r="G251" s="302" t="s">
        <v>3620</v>
      </c>
      <c r="H251" s="302" t="s">
        <v>4564</v>
      </c>
      <c r="I251" s="313" t="str">
        <f t="shared" si="35"/>
        <v>11294/543965</v>
      </c>
      <c r="J251" s="313">
        <f>VLOOKUP(C251,Schools!$A:$Z,9,0)</f>
        <v>400048</v>
      </c>
      <c r="K251" s="302" t="s">
        <v>66</v>
      </c>
      <c r="L251" s="302" t="s">
        <v>4575</v>
      </c>
      <c r="M251" s="302" t="s">
        <v>4575</v>
      </c>
      <c r="N251" s="309" t="str">
        <f>VLOOKUP(C251,Schools!A:D,4,0)</f>
        <v>Primary</v>
      </c>
      <c r="O251" s="309">
        <f t="shared" si="36"/>
        <v>11294</v>
      </c>
      <c r="P251" s="309">
        <f t="shared" si="37"/>
        <v>543965</v>
      </c>
      <c r="Q251" s="78"/>
      <c r="R251" s="78"/>
      <c r="S251" s="78"/>
      <c r="T251" s="78"/>
      <c r="U251" s="78"/>
      <c r="V251" s="78"/>
      <c r="W251" s="78"/>
      <c r="X251" s="286"/>
      <c r="Y251" s="78"/>
      <c r="Z251" s="78"/>
      <c r="AA251" s="78"/>
      <c r="AB251" s="78"/>
      <c r="AC251" s="51"/>
      <c r="AD251" s="52"/>
      <c r="AG251" s="453">
        <f t="shared" si="39"/>
        <v>0</v>
      </c>
      <c r="AH251" s="453">
        <f t="shared" si="40"/>
        <v>0</v>
      </c>
      <c r="AI251" s="453">
        <f t="shared" si="41"/>
        <v>0</v>
      </c>
      <c r="AJ251" s="453">
        <f t="shared" si="42"/>
        <v>0</v>
      </c>
    </row>
    <row r="252" spans="1:36" x14ac:dyDescent="0.25">
      <c r="A252" s="313" t="str">
        <f t="shared" si="38"/>
        <v>TPG</v>
      </c>
      <c r="B252" s="303">
        <v>44027</v>
      </c>
      <c r="C252" s="302">
        <v>3022044</v>
      </c>
      <c r="D252" s="313" t="str">
        <f>VLOOKUP(C252,Schools!A:B,2,0)</f>
        <v>Moss Hall Infant School</v>
      </c>
      <c r="E252" s="313" t="str">
        <f>VLOOKUP(C252,Schools!$A:$Z,3,0)</f>
        <v>M</v>
      </c>
      <c r="F252" s="80"/>
      <c r="G252" s="302" t="s">
        <v>3620</v>
      </c>
      <c r="H252" s="302" t="s">
        <v>4564</v>
      </c>
      <c r="I252" s="313" t="str">
        <f t="shared" si="35"/>
        <v>11294/543965</v>
      </c>
      <c r="J252" s="313">
        <f>VLOOKUP(C252,Schools!$A:$Z,9,0)</f>
        <v>400087</v>
      </c>
      <c r="K252" s="302" t="s">
        <v>66</v>
      </c>
      <c r="L252" s="302" t="s">
        <v>4575</v>
      </c>
      <c r="M252" s="302" t="s">
        <v>4575</v>
      </c>
      <c r="N252" s="309" t="str">
        <f>VLOOKUP(C252,Schools!A:D,4,0)</f>
        <v>Primary</v>
      </c>
      <c r="O252" s="309">
        <f t="shared" si="36"/>
        <v>11294</v>
      </c>
      <c r="P252" s="309">
        <f t="shared" si="37"/>
        <v>543965</v>
      </c>
      <c r="Q252" s="78"/>
      <c r="R252" s="78"/>
      <c r="S252" s="78"/>
      <c r="T252" s="78"/>
      <c r="U252" s="78"/>
      <c r="V252" s="78"/>
      <c r="W252" s="78"/>
      <c r="X252" s="286"/>
      <c r="Y252" s="78"/>
      <c r="Z252" s="78"/>
      <c r="AA252" s="78"/>
      <c r="AB252" s="78"/>
      <c r="AC252" s="51"/>
      <c r="AD252" s="52"/>
      <c r="AG252" s="453">
        <f t="shared" si="39"/>
        <v>0</v>
      </c>
      <c r="AH252" s="453">
        <f t="shared" si="40"/>
        <v>0</v>
      </c>
      <c r="AI252" s="453">
        <f t="shared" si="41"/>
        <v>0</v>
      </c>
      <c r="AJ252" s="453">
        <f t="shared" si="42"/>
        <v>0</v>
      </c>
    </row>
    <row r="253" spans="1:36" x14ac:dyDescent="0.25">
      <c r="A253" s="313" t="str">
        <f t="shared" si="38"/>
        <v>TPG</v>
      </c>
      <c r="B253" s="303">
        <v>44027</v>
      </c>
      <c r="C253" s="302">
        <v>3022043</v>
      </c>
      <c r="D253" s="313" t="str">
        <f>VLOOKUP(C253,Schools!A:B,2,0)</f>
        <v>Moss Hall Junior School</v>
      </c>
      <c r="E253" s="313" t="str">
        <f>VLOOKUP(C253,Schools!$A:$Z,3,0)</f>
        <v>M</v>
      </c>
      <c r="F253" s="80"/>
      <c r="G253" s="302" t="s">
        <v>3620</v>
      </c>
      <c r="H253" s="302" t="s">
        <v>4564</v>
      </c>
      <c r="I253" s="313" t="str">
        <f t="shared" si="35"/>
        <v>11294/543965</v>
      </c>
      <c r="J253" s="313">
        <f>VLOOKUP(C253,Schools!$A:$Z,9,0)</f>
        <v>400088</v>
      </c>
      <c r="K253" s="302" t="s">
        <v>66</v>
      </c>
      <c r="L253" s="302" t="s">
        <v>4575</v>
      </c>
      <c r="M253" s="302" t="s">
        <v>4575</v>
      </c>
      <c r="N253" s="309" t="str">
        <f>VLOOKUP(C253,Schools!A:D,4,0)</f>
        <v>Primary</v>
      </c>
      <c r="O253" s="309">
        <f t="shared" si="36"/>
        <v>11294</v>
      </c>
      <c r="P253" s="309">
        <f t="shared" si="37"/>
        <v>543965</v>
      </c>
      <c r="Q253" s="78"/>
      <c r="R253" s="78"/>
      <c r="S253" s="78"/>
      <c r="T253" s="78"/>
      <c r="U253" s="78"/>
      <c r="V253" s="78"/>
      <c r="W253" s="78"/>
      <c r="X253" s="286"/>
      <c r="Y253" s="78"/>
      <c r="Z253" s="78"/>
      <c r="AA253" s="78"/>
      <c r="AB253" s="78"/>
      <c r="AC253" s="51"/>
      <c r="AD253" s="52"/>
      <c r="AG253" s="453">
        <f t="shared" si="39"/>
        <v>0</v>
      </c>
      <c r="AH253" s="453">
        <f t="shared" si="40"/>
        <v>0</v>
      </c>
      <c r="AI253" s="453">
        <f t="shared" si="41"/>
        <v>0</v>
      </c>
      <c r="AJ253" s="453">
        <f t="shared" si="42"/>
        <v>0</v>
      </c>
    </row>
    <row r="254" spans="1:36" x14ac:dyDescent="0.25">
      <c r="A254" s="313" t="str">
        <f t="shared" si="38"/>
        <v>TPG</v>
      </c>
      <c r="B254" s="303">
        <v>44027</v>
      </c>
      <c r="C254" s="302">
        <v>3022053</v>
      </c>
      <c r="D254" s="313" t="str">
        <f>VLOOKUP(C254,Schools!A:B,2,0)</f>
        <v>Noam Primary School</v>
      </c>
      <c r="E254" s="313" t="str">
        <f>VLOOKUP(C254,Schools!$A:$Z,3,0)</f>
        <v>M</v>
      </c>
      <c r="F254" s="80"/>
      <c r="G254" s="302" t="s">
        <v>3620</v>
      </c>
      <c r="H254" s="302" t="s">
        <v>4564</v>
      </c>
      <c r="I254" s="313" t="str">
        <f t="shared" si="35"/>
        <v>11294/543965</v>
      </c>
      <c r="J254" s="313">
        <f>VLOOKUP(C254,Schools!$A:$Z,9,0)</f>
        <v>158733</v>
      </c>
      <c r="K254" s="302" t="s">
        <v>66</v>
      </c>
      <c r="L254" s="302" t="s">
        <v>4575</v>
      </c>
      <c r="M254" s="302" t="s">
        <v>4575</v>
      </c>
      <c r="N254" s="309" t="str">
        <f>VLOOKUP(C254,Schools!A:D,4,0)</f>
        <v>Primary</v>
      </c>
      <c r="O254" s="309">
        <f t="shared" si="36"/>
        <v>11294</v>
      </c>
      <c r="P254" s="309">
        <f t="shared" si="37"/>
        <v>543965</v>
      </c>
      <c r="Q254" s="78"/>
      <c r="R254" s="78"/>
      <c r="S254" s="78"/>
      <c r="T254" s="78"/>
      <c r="U254" s="78"/>
      <c r="V254" s="78"/>
      <c r="W254" s="78"/>
      <c r="X254" s="286"/>
      <c r="Y254" s="78"/>
      <c r="Z254" s="78"/>
      <c r="AA254" s="78"/>
      <c r="AB254" s="78"/>
      <c r="AC254" s="51"/>
      <c r="AD254" s="52"/>
      <c r="AG254" s="453">
        <f t="shared" si="39"/>
        <v>0</v>
      </c>
      <c r="AH254" s="453">
        <f t="shared" si="40"/>
        <v>0</v>
      </c>
      <c r="AI254" s="453">
        <f t="shared" si="41"/>
        <v>0</v>
      </c>
      <c r="AJ254" s="453">
        <f t="shared" si="42"/>
        <v>0</v>
      </c>
    </row>
    <row r="255" spans="1:36" x14ac:dyDescent="0.25">
      <c r="A255" s="313" t="str">
        <f t="shared" si="38"/>
        <v>TPG</v>
      </c>
      <c r="B255" s="303">
        <v>44027</v>
      </c>
      <c r="C255" s="302">
        <v>3022045</v>
      </c>
      <c r="D255" s="313" t="str">
        <f>VLOOKUP(C255,Schools!A:B,2,0)</f>
        <v>Northside School</v>
      </c>
      <c r="E255" s="313" t="str">
        <f>VLOOKUP(C255,Schools!$A:$Z,3,0)</f>
        <v>M</v>
      </c>
      <c r="F255" s="80"/>
      <c r="G255" s="302" t="s">
        <v>3620</v>
      </c>
      <c r="H255" s="302" t="s">
        <v>4564</v>
      </c>
      <c r="I255" s="313" t="str">
        <f t="shared" si="35"/>
        <v>11294/543965</v>
      </c>
      <c r="J255" s="313">
        <f>VLOOKUP(C255,Schools!$A:$Z,9,0)</f>
        <v>400089</v>
      </c>
      <c r="K255" s="302" t="s">
        <v>66</v>
      </c>
      <c r="L255" s="302" t="s">
        <v>4575</v>
      </c>
      <c r="M255" s="302" t="s">
        <v>4575</v>
      </c>
      <c r="N255" s="309" t="str">
        <f>VLOOKUP(C255,Schools!A:D,4,0)</f>
        <v>Primary</v>
      </c>
      <c r="O255" s="309">
        <f t="shared" si="36"/>
        <v>11294</v>
      </c>
      <c r="P255" s="309">
        <f t="shared" si="37"/>
        <v>543965</v>
      </c>
      <c r="Q255" s="78"/>
      <c r="R255" s="78"/>
      <c r="S255" s="78"/>
      <c r="T255" s="78"/>
      <c r="U255" s="78"/>
      <c r="V255" s="78"/>
      <c r="W255" s="78"/>
      <c r="X255" s="286"/>
      <c r="Y255" s="78"/>
      <c r="Z255" s="78"/>
      <c r="AA255" s="78"/>
      <c r="AB255" s="78"/>
      <c r="AC255" s="51"/>
      <c r="AD255" s="52"/>
      <c r="AG255" s="453">
        <f t="shared" si="39"/>
        <v>0</v>
      </c>
      <c r="AH255" s="453">
        <f t="shared" si="40"/>
        <v>0</v>
      </c>
      <c r="AI255" s="453">
        <f t="shared" si="41"/>
        <v>0</v>
      </c>
      <c r="AJ255" s="453">
        <f t="shared" si="42"/>
        <v>0</v>
      </c>
    </row>
    <row r="256" spans="1:36" x14ac:dyDescent="0.25">
      <c r="A256" s="313" t="str">
        <f t="shared" si="38"/>
        <v>TPG</v>
      </c>
      <c r="B256" s="303">
        <v>44027</v>
      </c>
      <c r="C256" s="302">
        <v>3022077</v>
      </c>
      <c r="D256" s="313" t="str">
        <f>VLOOKUP(C256,Schools!A:B,2,0)</f>
        <v>Orion Primary School</v>
      </c>
      <c r="E256" s="313" t="str">
        <f>VLOOKUP(C256,Schools!$A:$Z,3,0)</f>
        <v>M</v>
      </c>
      <c r="F256" s="80"/>
      <c r="G256" s="302" t="s">
        <v>3620</v>
      </c>
      <c r="H256" s="302" t="s">
        <v>4564</v>
      </c>
      <c r="I256" s="313" t="str">
        <f t="shared" si="35"/>
        <v>11294/543965</v>
      </c>
      <c r="J256" s="313">
        <f>VLOOKUP(C256,Schools!$A:$Z,9,0)</f>
        <v>400113</v>
      </c>
      <c r="K256" s="302" t="s">
        <v>66</v>
      </c>
      <c r="L256" s="302" t="s">
        <v>4575</v>
      </c>
      <c r="M256" s="302" t="s">
        <v>4575</v>
      </c>
      <c r="N256" s="309" t="str">
        <f>VLOOKUP(C256,Schools!A:D,4,0)</f>
        <v>Primary</v>
      </c>
      <c r="O256" s="309">
        <f t="shared" si="36"/>
        <v>11294</v>
      </c>
      <c r="P256" s="309">
        <f t="shared" si="37"/>
        <v>543965</v>
      </c>
      <c r="Q256" s="78"/>
      <c r="R256" s="78"/>
      <c r="S256" s="78"/>
      <c r="T256" s="78"/>
      <c r="U256" s="78"/>
      <c r="V256" s="78"/>
      <c r="W256" s="78"/>
      <c r="X256" s="286"/>
      <c r="Y256" s="78"/>
      <c r="Z256" s="78"/>
      <c r="AA256" s="78"/>
      <c r="AB256" s="78"/>
      <c r="AC256" s="51"/>
      <c r="AD256" s="52"/>
      <c r="AG256" s="453">
        <f t="shared" si="39"/>
        <v>0</v>
      </c>
      <c r="AH256" s="453">
        <f t="shared" si="40"/>
        <v>0</v>
      </c>
      <c r="AI256" s="453">
        <f t="shared" si="41"/>
        <v>0</v>
      </c>
      <c r="AJ256" s="453">
        <f t="shared" si="42"/>
        <v>0</v>
      </c>
    </row>
    <row r="257" spans="1:36" x14ac:dyDescent="0.25">
      <c r="A257" s="313" t="str">
        <f t="shared" si="38"/>
        <v>TPG</v>
      </c>
      <c r="B257" s="303">
        <v>44027</v>
      </c>
      <c r="C257" s="302">
        <v>3025201</v>
      </c>
      <c r="D257" s="313" t="str">
        <f>VLOOKUP(C257,Schools!A:B,2,0)</f>
        <v>Osidge Primary School</v>
      </c>
      <c r="E257" s="313" t="str">
        <f>VLOOKUP(C257,Schools!$A:$Z,3,0)</f>
        <v>M</v>
      </c>
      <c r="F257" s="80"/>
      <c r="G257" s="302" t="s">
        <v>3620</v>
      </c>
      <c r="H257" s="302" t="s">
        <v>4564</v>
      </c>
      <c r="I257" s="313" t="str">
        <f t="shared" si="35"/>
        <v>11294/543965</v>
      </c>
      <c r="J257" s="313">
        <f>VLOOKUP(C257,Schools!$A:$Z,9,0)</f>
        <v>400021</v>
      </c>
      <c r="K257" s="302" t="s">
        <v>66</v>
      </c>
      <c r="L257" s="302" t="s">
        <v>4575</v>
      </c>
      <c r="M257" s="302" t="s">
        <v>4575</v>
      </c>
      <c r="N257" s="309" t="str">
        <f>VLOOKUP(C257,Schools!A:D,4,0)</f>
        <v>Primary</v>
      </c>
      <c r="O257" s="309">
        <f t="shared" si="36"/>
        <v>11294</v>
      </c>
      <c r="P257" s="309">
        <f t="shared" si="37"/>
        <v>543965</v>
      </c>
      <c r="Q257" s="78"/>
      <c r="R257" s="78"/>
      <c r="S257" s="78"/>
      <c r="T257" s="78"/>
      <c r="U257" s="78"/>
      <c r="V257" s="78"/>
      <c r="W257" s="78"/>
      <c r="X257" s="286"/>
      <c r="Y257" s="78"/>
      <c r="Z257" s="78"/>
      <c r="AA257" s="78"/>
      <c r="AB257" s="78"/>
      <c r="AC257" s="51"/>
      <c r="AD257" s="52"/>
      <c r="AG257" s="453">
        <f t="shared" si="39"/>
        <v>0</v>
      </c>
      <c r="AH257" s="453">
        <f t="shared" si="40"/>
        <v>0</v>
      </c>
      <c r="AI257" s="453">
        <f t="shared" si="41"/>
        <v>0</v>
      </c>
      <c r="AJ257" s="453">
        <f t="shared" si="42"/>
        <v>0</v>
      </c>
    </row>
    <row r="258" spans="1:36" x14ac:dyDescent="0.25">
      <c r="A258" s="313" t="str">
        <f t="shared" si="38"/>
        <v>TPG</v>
      </c>
      <c r="B258" s="303">
        <v>44027</v>
      </c>
      <c r="C258" s="302">
        <v>3023501</v>
      </c>
      <c r="D258" s="313" t="str">
        <f>VLOOKUP(C258,Schools!A:B,2,0)</f>
        <v>Our Lady of Lourdes School</v>
      </c>
      <c r="E258" s="313" t="str">
        <f>VLOOKUP(C258,Schools!$A:$Z,3,0)</f>
        <v>M</v>
      </c>
      <c r="F258" s="80"/>
      <c r="G258" s="302" t="s">
        <v>3620</v>
      </c>
      <c r="H258" s="302" t="s">
        <v>4564</v>
      </c>
      <c r="I258" s="313" t="str">
        <f t="shared" si="35"/>
        <v>11294/543965</v>
      </c>
      <c r="J258" s="313">
        <f>VLOOKUP(C258,Schools!$A:$Z,9,0)</f>
        <v>400003</v>
      </c>
      <c r="K258" s="302" t="s">
        <v>66</v>
      </c>
      <c r="L258" s="302" t="s">
        <v>4575</v>
      </c>
      <c r="M258" s="302" t="s">
        <v>4575</v>
      </c>
      <c r="N258" s="309" t="str">
        <f>VLOOKUP(C258,Schools!A:D,4,0)</f>
        <v>Primary</v>
      </c>
      <c r="O258" s="309">
        <f t="shared" si="36"/>
        <v>11294</v>
      </c>
      <c r="P258" s="309">
        <f t="shared" si="37"/>
        <v>543965</v>
      </c>
      <c r="Q258" s="78"/>
      <c r="R258" s="78"/>
      <c r="S258" s="78"/>
      <c r="T258" s="78"/>
      <c r="U258" s="78"/>
      <c r="V258" s="78"/>
      <c r="W258" s="78"/>
      <c r="X258" s="286"/>
      <c r="Y258" s="78"/>
      <c r="Z258" s="78"/>
      <c r="AA258" s="78"/>
      <c r="AB258" s="78"/>
      <c r="AC258" s="51"/>
      <c r="AD258" s="52"/>
      <c r="AG258" s="453">
        <f t="shared" si="39"/>
        <v>0</v>
      </c>
      <c r="AH258" s="453">
        <f t="shared" si="40"/>
        <v>0</v>
      </c>
      <c r="AI258" s="453">
        <f t="shared" si="41"/>
        <v>0</v>
      </c>
      <c r="AJ258" s="453">
        <f t="shared" si="42"/>
        <v>0</v>
      </c>
    </row>
    <row r="259" spans="1:36" x14ac:dyDescent="0.25">
      <c r="A259" s="313" t="str">
        <f t="shared" si="38"/>
        <v>TPG</v>
      </c>
      <c r="B259" s="303">
        <v>44027</v>
      </c>
      <c r="C259" s="302">
        <v>3022078</v>
      </c>
      <c r="D259" s="313" t="str">
        <f>VLOOKUP(C259,Schools!A:B,2,0)</f>
        <v>Pardes House School</v>
      </c>
      <c r="E259" s="313" t="str">
        <f>VLOOKUP(C259,Schools!$A:$Z,3,0)</f>
        <v>M</v>
      </c>
      <c r="F259" s="80"/>
      <c r="G259" s="302" t="s">
        <v>3620</v>
      </c>
      <c r="H259" s="302" t="s">
        <v>4564</v>
      </c>
      <c r="I259" s="313" t="str">
        <f t="shared" si="35"/>
        <v>11294/543965</v>
      </c>
      <c r="J259" s="313">
        <f>VLOOKUP(C259,Schools!$A:$Z,9,0)</f>
        <v>400014</v>
      </c>
      <c r="K259" s="302" t="s">
        <v>66</v>
      </c>
      <c r="L259" s="302" t="s">
        <v>4575</v>
      </c>
      <c r="M259" s="302" t="s">
        <v>4575</v>
      </c>
      <c r="N259" s="309" t="str">
        <f>VLOOKUP(C259,Schools!A:D,4,0)</f>
        <v>Primary</v>
      </c>
      <c r="O259" s="309">
        <f t="shared" si="36"/>
        <v>11294</v>
      </c>
      <c r="P259" s="309">
        <f t="shared" si="37"/>
        <v>543965</v>
      </c>
      <c r="Q259" s="78"/>
      <c r="R259" s="78"/>
      <c r="S259" s="78"/>
      <c r="T259" s="78"/>
      <c r="U259" s="78"/>
      <c r="V259" s="78"/>
      <c r="W259" s="78"/>
      <c r="X259" s="286"/>
      <c r="Y259" s="78"/>
      <c r="Z259" s="78"/>
      <c r="AA259" s="78"/>
      <c r="AB259" s="78"/>
      <c r="AC259" s="51"/>
      <c r="AD259" s="52"/>
      <c r="AG259" s="453">
        <f t="shared" si="39"/>
        <v>0</v>
      </c>
      <c r="AH259" s="453">
        <f t="shared" si="40"/>
        <v>0</v>
      </c>
      <c r="AI259" s="453">
        <f t="shared" si="41"/>
        <v>0</v>
      </c>
      <c r="AJ259" s="453">
        <f t="shared" si="42"/>
        <v>0</v>
      </c>
    </row>
    <row r="260" spans="1:36" x14ac:dyDescent="0.25">
      <c r="A260" s="313" t="str">
        <f t="shared" si="38"/>
        <v>TPG</v>
      </c>
      <c r="B260" s="303">
        <v>44027</v>
      </c>
      <c r="C260" s="302">
        <v>3022071</v>
      </c>
      <c r="D260" s="313" t="str">
        <f>VLOOKUP(C260,Schools!A:B,2,0)</f>
        <v>Queenswell Infant and Nursery School</v>
      </c>
      <c r="E260" s="313" t="str">
        <f>VLOOKUP(C260,Schools!$A:$Z,3,0)</f>
        <v>M</v>
      </c>
      <c r="F260" s="80"/>
      <c r="G260" s="302" t="s">
        <v>3620</v>
      </c>
      <c r="H260" s="302" t="s">
        <v>4564</v>
      </c>
      <c r="I260" s="313" t="str">
        <f t="shared" si="35"/>
        <v>11294/543965</v>
      </c>
      <c r="J260" s="313">
        <f>VLOOKUP(C260,Schools!$A:$Z,9,0)</f>
        <v>400010</v>
      </c>
      <c r="K260" s="302" t="s">
        <v>66</v>
      </c>
      <c r="L260" s="302" t="s">
        <v>4575</v>
      </c>
      <c r="M260" s="302" t="s">
        <v>4575</v>
      </c>
      <c r="N260" s="309" t="str">
        <f>VLOOKUP(C260,Schools!A:D,4,0)</f>
        <v>Primary</v>
      </c>
      <c r="O260" s="309">
        <f t="shared" si="36"/>
        <v>11294</v>
      </c>
      <c r="P260" s="309">
        <f t="shared" si="37"/>
        <v>543965</v>
      </c>
      <c r="Q260" s="78"/>
      <c r="R260" s="78"/>
      <c r="S260" s="78"/>
      <c r="T260" s="78"/>
      <c r="U260" s="78"/>
      <c r="V260" s="78"/>
      <c r="W260" s="78"/>
      <c r="X260" s="286"/>
      <c r="Y260" s="78"/>
      <c r="Z260" s="78"/>
      <c r="AA260" s="78"/>
      <c r="AB260" s="78"/>
      <c r="AC260" s="51"/>
      <c r="AD260" s="52"/>
      <c r="AG260" s="453">
        <f t="shared" si="39"/>
        <v>0</v>
      </c>
      <c r="AH260" s="453">
        <f t="shared" si="40"/>
        <v>0</v>
      </c>
      <c r="AI260" s="453">
        <f t="shared" si="41"/>
        <v>0</v>
      </c>
      <c r="AJ260" s="453">
        <f t="shared" si="42"/>
        <v>0</v>
      </c>
    </row>
    <row r="261" spans="1:36" x14ac:dyDescent="0.25">
      <c r="A261" s="313" t="str">
        <f t="shared" si="38"/>
        <v>TPG</v>
      </c>
      <c r="B261" s="303">
        <v>44027</v>
      </c>
      <c r="C261" s="302">
        <v>3022072</v>
      </c>
      <c r="D261" s="313" t="str">
        <f>VLOOKUP(C261,Schools!A:B,2,0)</f>
        <v>Queenswell Junior School</v>
      </c>
      <c r="E261" s="313" t="str">
        <f>VLOOKUP(C261,Schools!$A:$Z,3,0)</f>
        <v>M</v>
      </c>
      <c r="F261" s="80"/>
      <c r="G261" s="302" t="s">
        <v>3620</v>
      </c>
      <c r="H261" s="302" t="s">
        <v>4564</v>
      </c>
      <c r="I261" s="313" t="str">
        <f t="shared" si="35"/>
        <v>11294/543965</v>
      </c>
      <c r="J261" s="313">
        <f>VLOOKUP(C261,Schools!$A:$Z,9,0)</f>
        <v>400012</v>
      </c>
      <c r="K261" s="302" t="s">
        <v>66</v>
      </c>
      <c r="L261" s="302" t="s">
        <v>4575</v>
      </c>
      <c r="M261" s="302" t="s">
        <v>4575</v>
      </c>
      <c r="N261" s="309" t="str">
        <f>VLOOKUP(C261,Schools!A:D,4,0)</f>
        <v>Primary</v>
      </c>
      <c r="O261" s="309">
        <f t="shared" si="36"/>
        <v>11294</v>
      </c>
      <c r="P261" s="309">
        <f t="shared" si="37"/>
        <v>543965</v>
      </c>
      <c r="Q261" s="78"/>
      <c r="R261" s="78"/>
      <c r="S261" s="78"/>
      <c r="T261" s="78"/>
      <c r="U261" s="78"/>
      <c r="V261" s="78"/>
      <c r="W261" s="78"/>
      <c r="X261" s="286"/>
      <c r="Y261" s="78"/>
      <c r="Z261" s="78"/>
      <c r="AA261" s="78"/>
      <c r="AB261" s="78"/>
      <c r="AC261" s="51"/>
      <c r="AD261" s="52"/>
      <c r="AG261" s="453">
        <f t="shared" si="39"/>
        <v>0</v>
      </c>
      <c r="AH261" s="453">
        <f t="shared" si="40"/>
        <v>0</v>
      </c>
      <c r="AI261" s="453">
        <f t="shared" si="41"/>
        <v>0</v>
      </c>
      <c r="AJ261" s="453">
        <f t="shared" si="42"/>
        <v>0</v>
      </c>
    </row>
    <row r="262" spans="1:36" x14ac:dyDescent="0.25">
      <c r="A262" s="313" t="str">
        <f t="shared" si="38"/>
        <v>TPG</v>
      </c>
      <c r="B262" s="303">
        <v>44027</v>
      </c>
      <c r="C262" s="302">
        <v>3023512</v>
      </c>
      <c r="D262" s="313" t="str">
        <f>VLOOKUP(C262,Schools!A:B,2,0)</f>
        <v>Rosh Pinah</v>
      </c>
      <c r="E262" s="313" t="str">
        <f>VLOOKUP(C262,Schools!$A:$Z,3,0)</f>
        <v>M</v>
      </c>
      <c r="F262" s="80"/>
      <c r="G262" s="302" t="s">
        <v>3620</v>
      </c>
      <c r="H262" s="302" t="s">
        <v>4564</v>
      </c>
      <c r="I262" s="313" t="str">
        <f t="shared" si="35"/>
        <v>11294/543965</v>
      </c>
      <c r="J262" s="313">
        <f>VLOOKUP(C262,Schools!$A:$Z,9,0)</f>
        <v>400093</v>
      </c>
      <c r="K262" s="302" t="s">
        <v>66</v>
      </c>
      <c r="L262" s="302" t="s">
        <v>4575</v>
      </c>
      <c r="M262" s="302" t="s">
        <v>4575</v>
      </c>
      <c r="N262" s="309" t="str">
        <f>VLOOKUP(C262,Schools!A:D,4,0)</f>
        <v>Primary</v>
      </c>
      <c r="O262" s="309">
        <f t="shared" si="36"/>
        <v>11294</v>
      </c>
      <c r="P262" s="309">
        <f t="shared" si="37"/>
        <v>543965</v>
      </c>
      <c r="Q262" s="78"/>
      <c r="R262" s="78"/>
      <c r="S262" s="78"/>
      <c r="T262" s="78"/>
      <c r="U262" s="78"/>
      <c r="V262" s="78"/>
      <c r="W262" s="78"/>
      <c r="X262" s="286"/>
      <c r="Y262" s="78"/>
      <c r="Z262" s="78"/>
      <c r="AA262" s="78"/>
      <c r="AB262" s="78"/>
      <c r="AC262" s="51"/>
      <c r="AD262" s="52"/>
      <c r="AG262" s="453">
        <f t="shared" si="39"/>
        <v>0</v>
      </c>
      <c r="AH262" s="453">
        <f t="shared" si="40"/>
        <v>0</v>
      </c>
      <c r="AI262" s="453">
        <f t="shared" si="41"/>
        <v>0</v>
      </c>
      <c r="AJ262" s="453">
        <f t="shared" si="42"/>
        <v>0</v>
      </c>
    </row>
    <row r="263" spans="1:36" x14ac:dyDescent="0.25">
      <c r="A263" s="313" t="str">
        <f t="shared" si="38"/>
        <v>TPG</v>
      </c>
      <c r="B263" s="303">
        <v>44027</v>
      </c>
      <c r="C263" s="302">
        <v>3023510</v>
      </c>
      <c r="D263" s="313" t="str">
        <f>VLOOKUP(C263,Schools!A:B,2,0)</f>
        <v>Sacred Heart School</v>
      </c>
      <c r="E263" s="313" t="str">
        <f>VLOOKUP(C263,Schools!$A:$Z,3,0)</f>
        <v>M</v>
      </c>
      <c r="F263" s="80"/>
      <c r="G263" s="302" t="s">
        <v>3620</v>
      </c>
      <c r="H263" s="302" t="s">
        <v>4564</v>
      </c>
      <c r="I263" s="313" t="str">
        <f t="shared" si="35"/>
        <v>11294/543965</v>
      </c>
      <c r="J263" s="313">
        <f>VLOOKUP(C263,Schools!$A:$Z,9,0)</f>
        <v>400071</v>
      </c>
      <c r="K263" s="302" t="s">
        <v>66</v>
      </c>
      <c r="L263" s="302" t="s">
        <v>4575</v>
      </c>
      <c r="M263" s="302" t="s">
        <v>4575</v>
      </c>
      <c r="N263" s="309" t="str">
        <f>VLOOKUP(C263,Schools!A:D,4,0)</f>
        <v>Primary</v>
      </c>
      <c r="O263" s="309">
        <f t="shared" si="36"/>
        <v>11294</v>
      </c>
      <c r="P263" s="309">
        <f t="shared" si="37"/>
        <v>543965</v>
      </c>
      <c r="Q263" s="78"/>
      <c r="R263" s="78"/>
      <c r="S263" s="78"/>
      <c r="T263" s="78"/>
      <c r="U263" s="78"/>
      <c r="V263" s="78"/>
      <c r="W263" s="78"/>
      <c r="X263" s="286"/>
      <c r="Y263" s="78"/>
      <c r="Z263" s="78"/>
      <c r="AA263" s="78"/>
      <c r="AB263" s="78"/>
      <c r="AC263" s="51"/>
      <c r="AD263" s="52"/>
      <c r="AG263" s="453">
        <f t="shared" si="39"/>
        <v>0</v>
      </c>
      <c r="AH263" s="453">
        <f t="shared" si="40"/>
        <v>0</v>
      </c>
      <c r="AI263" s="453">
        <f t="shared" si="41"/>
        <v>0</v>
      </c>
      <c r="AJ263" s="453">
        <f t="shared" si="42"/>
        <v>0</v>
      </c>
    </row>
    <row r="264" spans="1:36" x14ac:dyDescent="0.25">
      <c r="A264" s="313" t="str">
        <f t="shared" si="38"/>
        <v>TPG</v>
      </c>
      <c r="B264" s="303">
        <v>44027</v>
      </c>
      <c r="C264" s="302">
        <v>3023502</v>
      </c>
      <c r="D264" s="313" t="str">
        <f>VLOOKUP(C264,Schools!A:B,2,0)</f>
        <v>St Agnes RC Primary School</v>
      </c>
      <c r="E264" s="313" t="str">
        <f>VLOOKUP(C264,Schools!$A:$Z,3,0)</f>
        <v>M</v>
      </c>
      <c r="F264" s="80"/>
      <c r="G264" s="302" t="s">
        <v>3620</v>
      </c>
      <c r="H264" s="302" t="s">
        <v>4564</v>
      </c>
      <c r="I264" s="313" t="str">
        <f t="shared" si="35"/>
        <v>11294/543965</v>
      </c>
      <c r="J264" s="313">
        <f>VLOOKUP(C264,Schools!$A:$Z,9,0)</f>
        <v>400096</v>
      </c>
      <c r="K264" s="302" t="s">
        <v>66</v>
      </c>
      <c r="L264" s="302" t="s">
        <v>4575</v>
      </c>
      <c r="M264" s="302" t="s">
        <v>4575</v>
      </c>
      <c r="N264" s="309" t="str">
        <f>VLOOKUP(C264,Schools!A:D,4,0)</f>
        <v>Primary</v>
      </c>
      <c r="O264" s="309">
        <f t="shared" si="36"/>
        <v>11294</v>
      </c>
      <c r="P264" s="309">
        <f t="shared" si="37"/>
        <v>543965</v>
      </c>
      <c r="Q264" s="78"/>
      <c r="R264" s="78"/>
      <c r="S264" s="78"/>
      <c r="T264" s="78"/>
      <c r="U264" s="78"/>
      <c r="V264" s="78"/>
      <c r="W264" s="78"/>
      <c r="X264" s="286"/>
      <c r="Y264" s="78"/>
      <c r="Z264" s="78"/>
      <c r="AA264" s="78"/>
      <c r="AB264" s="78"/>
      <c r="AC264" s="51"/>
      <c r="AD264" s="52"/>
      <c r="AG264" s="453">
        <f t="shared" si="39"/>
        <v>0</v>
      </c>
      <c r="AH264" s="453">
        <f t="shared" si="40"/>
        <v>0</v>
      </c>
      <c r="AI264" s="453">
        <f t="shared" si="41"/>
        <v>0</v>
      </c>
      <c r="AJ264" s="453">
        <f t="shared" si="42"/>
        <v>0</v>
      </c>
    </row>
    <row r="265" spans="1:36" x14ac:dyDescent="0.25">
      <c r="A265" s="313" t="str">
        <f t="shared" si="38"/>
        <v>TPG</v>
      </c>
      <c r="B265" s="303">
        <v>44027</v>
      </c>
      <c r="C265" s="302">
        <v>3023315</v>
      </c>
      <c r="D265" s="313" t="str">
        <f>VLOOKUP(C265,Schools!A:B,2,0)</f>
        <v>St Andrew's C E</v>
      </c>
      <c r="E265" s="313" t="str">
        <f>VLOOKUP(C265,Schools!$A:$Z,3,0)</f>
        <v>M</v>
      </c>
      <c r="F265" s="80"/>
      <c r="G265" s="302" t="s">
        <v>3620</v>
      </c>
      <c r="H265" s="302" t="s">
        <v>4564</v>
      </c>
      <c r="I265" s="313" t="str">
        <f t="shared" si="35"/>
        <v>11294/543965</v>
      </c>
      <c r="J265" s="313">
        <f>VLOOKUP(C265,Schools!$A:$Z,9,0)</f>
        <v>400062</v>
      </c>
      <c r="K265" s="302" t="s">
        <v>66</v>
      </c>
      <c r="L265" s="302" t="s">
        <v>4575</v>
      </c>
      <c r="M265" s="302" t="s">
        <v>4575</v>
      </c>
      <c r="N265" s="309" t="str">
        <f>VLOOKUP(C265,Schools!A:D,4,0)</f>
        <v>Primary</v>
      </c>
      <c r="O265" s="309">
        <f t="shared" si="36"/>
        <v>11294</v>
      </c>
      <c r="P265" s="309">
        <f t="shared" si="37"/>
        <v>543965</v>
      </c>
      <c r="Q265" s="78"/>
      <c r="R265" s="78"/>
      <c r="S265" s="78"/>
      <c r="T265" s="78"/>
      <c r="U265" s="78"/>
      <c r="V265" s="78"/>
      <c r="W265" s="78"/>
      <c r="X265" s="286"/>
      <c r="Y265" s="78"/>
      <c r="Z265" s="78"/>
      <c r="AA265" s="78"/>
      <c r="AB265" s="78"/>
      <c r="AC265" s="51"/>
      <c r="AD265" s="52"/>
      <c r="AG265" s="453">
        <f t="shared" si="39"/>
        <v>0</v>
      </c>
      <c r="AH265" s="453">
        <f t="shared" si="40"/>
        <v>0</v>
      </c>
      <c r="AI265" s="453">
        <f t="shared" si="41"/>
        <v>0</v>
      </c>
      <c r="AJ265" s="453">
        <f t="shared" si="42"/>
        <v>0</v>
      </c>
    </row>
    <row r="266" spans="1:36" x14ac:dyDescent="0.25">
      <c r="A266" s="313" t="str">
        <f t="shared" si="38"/>
        <v>TPG</v>
      </c>
      <c r="B266" s="303">
        <v>44027</v>
      </c>
      <c r="C266" s="302">
        <v>3023504</v>
      </c>
      <c r="D266" s="313" t="str">
        <f>VLOOKUP(C266,Schools!A:B,2,0)</f>
        <v>St Catherines R C Primary</v>
      </c>
      <c r="E266" s="313" t="str">
        <f>VLOOKUP(C266,Schools!$A:$Z,3,0)</f>
        <v>M</v>
      </c>
      <c r="F266" s="80"/>
      <c r="G266" s="302" t="s">
        <v>3620</v>
      </c>
      <c r="H266" s="302" t="s">
        <v>4564</v>
      </c>
      <c r="I266" s="313" t="str">
        <f t="shared" si="35"/>
        <v>11294/543965</v>
      </c>
      <c r="J266" s="313">
        <f>VLOOKUP(C266,Schools!$A:$Z,9,0)</f>
        <v>400064</v>
      </c>
      <c r="K266" s="302" t="s">
        <v>66</v>
      </c>
      <c r="L266" s="302" t="s">
        <v>4575</v>
      </c>
      <c r="M266" s="302" t="s">
        <v>4575</v>
      </c>
      <c r="N266" s="309" t="str">
        <f>VLOOKUP(C266,Schools!A:D,4,0)</f>
        <v>Primary</v>
      </c>
      <c r="O266" s="309">
        <f t="shared" si="36"/>
        <v>11294</v>
      </c>
      <c r="P266" s="309">
        <f t="shared" si="37"/>
        <v>543965</v>
      </c>
      <c r="Q266" s="78"/>
      <c r="R266" s="78"/>
      <c r="S266" s="78"/>
      <c r="T266" s="78"/>
      <c r="U266" s="78"/>
      <c r="V266" s="78"/>
      <c r="W266" s="78"/>
      <c r="X266" s="286"/>
      <c r="Y266" s="78"/>
      <c r="Z266" s="78"/>
      <c r="AA266" s="78"/>
      <c r="AB266" s="78"/>
      <c r="AC266" s="51"/>
      <c r="AD266" s="52"/>
      <c r="AG266" s="453">
        <f t="shared" si="39"/>
        <v>0</v>
      </c>
      <c r="AH266" s="453">
        <f t="shared" si="40"/>
        <v>0</v>
      </c>
      <c r="AI266" s="453">
        <f t="shared" si="41"/>
        <v>0</v>
      </c>
      <c r="AJ266" s="453">
        <f t="shared" si="42"/>
        <v>0</v>
      </c>
    </row>
    <row r="267" spans="1:36" x14ac:dyDescent="0.25">
      <c r="A267" s="313" t="str">
        <f t="shared" si="38"/>
        <v>TPG</v>
      </c>
      <c r="B267" s="303">
        <v>44027</v>
      </c>
      <c r="C267" s="302">
        <v>3023309</v>
      </c>
      <c r="D267" s="313" t="str">
        <f>VLOOKUP(C267,Schools!A:B,2,0)</f>
        <v>St Johns CE N20</v>
      </c>
      <c r="E267" s="313" t="str">
        <f>VLOOKUP(C267,Schools!$A:$Z,3,0)</f>
        <v>M</v>
      </c>
      <c r="F267" s="80"/>
      <c r="G267" s="302" t="s">
        <v>3620</v>
      </c>
      <c r="H267" s="302" t="s">
        <v>4564</v>
      </c>
      <c r="I267" s="313" t="str">
        <f t="shared" si="35"/>
        <v>11294/543965</v>
      </c>
      <c r="J267" s="313">
        <f>VLOOKUP(C267,Schools!$A:$Z,9,0)</f>
        <v>400098</v>
      </c>
      <c r="K267" s="302" t="s">
        <v>66</v>
      </c>
      <c r="L267" s="302" t="s">
        <v>4575</v>
      </c>
      <c r="M267" s="302" t="s">
        <v>4575</v>
      </c>
      <c r="N267" s="309" t="str">
        <f>VLOOKUP(C267,Schools!A:D,4,0)</f>
        <v>Primary</v>
      </c>
      <c r="O267" s="309">
        <f t="shared" si="36"/>
        <v>11294</v>
      </c>
      <c r="P267" s="309">
        <f t="shared" si="37"/>
        <v>543965</v>
      </c>
      <c r="Q267" s="78"/>
      <c r="R267" s="78"/>
      <c r="S267" s="78"/>
      <c r="T267" s="78"/>
      <c r="U267" s="78"/>
      <c r="V267" s="78"/>
      <c r="W267" s="78"/>
      <c r="X267" s="286"/>
      <c r="Y267" s="78"/>
      <c r="Z267" s="78"/>
      <c r="AA267" s="78"/>
      <c r="AB267" s="78"/>
      <c r="AC267" s="51"/>
      <c r="AD267" s="52"/>
      <c r="AG267" s="453">
        <f t="shared" si="39"/>
        <v>0</v>
      </c>
      <c r="AH267" s="453">
        <f t="shared" si="40"/>
        <v>0</v>
      </c>
      <c r="AI267" s="453">
        <f t="shared" si="41"/>
        <v>0</v>
      </c>
      <c r="AJ267" s="453">
        <f t="shared" si="42"/>
        <v>0</v>
      </c>
    </row>
    <row r="268" spans="1:36" x14ac:dyDescent="0.25">
      <c r="A268" s="313" t="str">
        <f t="shared" si="38"/>
        <v>TPG</v>
      </c>
      <c r="B268" s="303">
        <v>44027</v>
      </c>
      <c r="C268" s="302">
        <v>3023307</v>
      </c>
      <c r="D268" s="313" t="str">
        <f>VLOOKUP(C268,Schools!A:B,2,0)</f>
        <v>St John's CE School N11</v>
      </c>
      <c r="E268" s="313" t="str">
        <f>VLOOKUP(C268,Schools!$A:$Z,3,0)</f>
        <v>M</v>
      </c>
      <c r="F268" s="80"/>
      <c r="G268" s="302" t="s">
        <v>3620</v>
      </c>
      <c r="H268" s="302" t="s">
        <v>4564</v>
      </c>
      <c r="I268" s="313" t="str">
        <f t="shared" si="35"/>
        <v>11294/543965</v>
      </c>
      <c r="J268" s="313">
        <f>VLOOKUP(C268,Schools!$A:$Z,9,0)</f>
        <v>400114</v>
      </c>
      <c r="K268" s="302" t="s">
        <v>66</v>
      </c>
      <c r="L268" s="302" t="s">
        <v>4575</v>
      </c>
      <c r="M268" s="302" t="s">
        <v>4575</v>
      </c>
      <c r="N268" s="309" t="str">
        <f>VLOOKUP(C268,Schools!A:D,4,0)</f>
        <v>Primary</v>
      </c>
      <c r="O268" s="309">
        <f t="shared" si="36"/>
        <v>11294</v>
      </c>
      <c r="P268" s="309">
        <f t="shared" si="37"/>
        <v>543965</v>
      </c>
      <c r="Q268" s="78"/>
      <c r="R268" s="78"/>
      <c r="S268" s="78"/>
      <c r="T268" s="78"/>
      <c r="U268" s="78"/>
      <c r="V268" s="78"/>
      <c r="W268" s="78"/>
      <c r="X268" s="286"/>
      <c r="Y268" s="78"/>
      <c r="Z268" s="78"/>
      <c r="AA268" s="78"/>
      <c r="AB268" s="78"/>
      <c r="AC268" s="51"/>
      <c r="AD268" s="52"/>
      <c r="AG268" s="453">
        <f t="shared" si="39"/>
        <v>0</v>
      </c>
      <c r="AH268" s="453">
        <f t="shared" si="40"/>
        <v>0</v>
      </c>
      <c r="AI268" s="453">
        <f t="shared" si="41"/>
        <v>0</v>
      </c>
      <c r="AJ268" s="453">
        <f t="shared" si="42"/>
        <v>0</v>
      </c>
    </row>
    <row r="269" spans="1:36" x14ac:dyDescent="0.25">
      <c r="A269" s="313" t="str">
        <f t="shared" si="38"/>
        <v>TPG</v>
      </c>
      <c r="B269" s="303">
        <v>44027</v>
      </c>
      <c r="C269" s="302">
        <v>3023509</v>
      </c>
      <c r="D269" s="313" t="str">
        <f>VLOOKUP(C269,Schools!A:B,2,0)</f>
        <v>St Joseph's Primary School</v>
      </c>
      <c r="E269" s="313" t="str">
        <f>VLOOKUP(C269,Schools!$A:$Z,3,0)</f>
        <v>M</v>
      </c>
      <c r="F269" s="80"/>
      <c r="G269" s="302" t="s">
        <v>3620</v>
      </c>
      <c r="H269" s="302" t="s">
        <v>4564</v>
      </c>
      <c r="I269" s="313" t="str">
        <f t="shared" si="35"/>
        <v>11294/543965</v>
      </c>
      <c r="J269" s="313">
        <f>VLOOKUP(C269,Schools!$A:$Z,9,0)</f>
        <v>400066</v>
      </c>
      <c r="K269" s="302" t="s">
        <v>66</v>
      </c>
      <c r="L269" s="302" t="s">
        <v>4575</v>
      </c>
      <c r="M269" s="302" t="s">
        <v>4575</v>
      </c>
      <c r="N269" s="309" t="str">
        <f>VLOOKUP(C269,Schools!A:D,4,0)</f>
        <v>Primary</v>
      </c>
      <c r="O269" s="309">
        <f t="shared" si="36"/>
        <v>11294</v>
      </c>
      <c r="P269" s="309">
        <f t="shared" si="37"/>
        <v>543965</v>
      </c>
      <c r="Q269" s="78"/>
      <c r="R269" s="78"/>
      <c r="S269" s="78"/>
      <c r="T269" s="78"/>
      <c r="U269" s="78"/>
      <c r="V269" s="78"/>
      <c r="W269" s="78"/>
      <c r="X269" s="286"/>
      <c r="Y269" s="78"/>
      <c r="Z269" s="78"/>
      <c r="AA269" s="78"/>
      <c r="AB269" s="78"/>
      <c r="AC269" s="51"/>
      <c r="AD269" s="52"/>
      <c r="AG269" s="453">
        <f t="shared" si="39"/>
        <v>0</v>
      </c>
      <c r="AH269" s="453">
        <f t="shared" si="40"/>
        <v>0</v>
      </c>
      <c r="AI269" s="453">
        <f t="shared" si="41"/>
        <v>0</v>
      </c>
      <c r="AJ269" s="453">
        <f t="shared" si="42"/>
        <v>0</v>
      </c>
    </row>
    <row r="270" spans="1:36" x14ac:dyDescent="0.25">
      <c r="A270" s="313" t="str">
        <f t="shared" si="38"/>
        <v>TPG</v>
      </c>
      <c r="B270" s="303">
        <v>44027</v>
      </c>
      <c r="C270" s="302">
        <v>3023311</v>
      </c>
      <c r="D270" s="313" t="str">
        <f>VLOOKUP(C270,Schools!A:B,2,0)</f>
        <v>St Mary's C E Primary School N3</v>
      </c>
      <c r="E270" s="313" t="str">
        <f>VLOOKUP(C270,Schools!$A:$Z,3,0)</f>
        <v>M</v>
      </c>
      <c r="F270" s="80"/>
      <c r="G270" s="302" t="s">
        <v>3620</v>
      </c>
      <c r="H270" s="302" t="s">
        <v>4564</v>
      </c>
      <c r="I270" s="313" t="str">
        <f t="shared" si="35"/>
        <v>11294/543965</v>
      </c>
      <c r="J270" s="313">
        <f>VLOOKUP(C270,Schools!$A:$Z,9,0)</f>
        <v>400058</v>
      </c>
      <c r="K270" s="302" t="s">
        <v>66</v>
      </c>
      <c r="L270" s="302" t="s">
        <v>4575</v>
      </c>
      <c r="M270" s="302" t="s">
        <v>4575</v>
      </c>
      <c r="N270" s="309" t="str">
        <f>VLOOKUP(C270,Schools!A:D,4,0)</f>
        <v>Primary</v>
      </c>
      <c r="O270" s="309">
        <f t="shared" si="36"/>
        <v>11294</v>
      </c>
      <c r="P270" s="309">
        <f t="shared" si="37"/>
        <v>543965</v>
      </c>
      <c r="Q270" s="78"/>
      <c r="R270" s="78"/>
      <c r="S270" s="78"/>
      <c r="T270" s="78"/>
      <c r="U270" s="78"/>
      <c r="V270" s="78"/>
      <c r="W270" s="78"/>
      <c r="X270" s="286"/>
      <c r="Y270" s="78"/>
      <c r="Z270" s="78"/>
      <c r="AA270" s="78"/>
      <c r="AB270" s="78"/>
      <c r="AC270" s="51"/>
      <c r="AD270" s="52"/>
      <c r="AG270" s="453">
        <f t="shared" si="39"/>
        <v>0</v>
      </c>
      <c r="AH270" s="453">
        <f t="shared" si="40"/>
        <v>0</v>
      </c>
      <c r="AI270" s="453">
        <f t="shared" si="41"/>
        <v>0</v>
      </c>
      <c r="AJ270" s="453">
        <f t="shared" si="42"/>
        <v>0</v>
      </c>
    </row>
    <row r="271" spans="1:36" x14ac:dyDescent="0.25">
      <c r="A271" s="313" t="str">
        <f t="shared" si="38"/>
        <v>TPG</v>
      </c>
      <c r="B271" s="303">
        <v>44027</v>
      </c>
      <c r="C271" s="302">
        <v>3023312</v>
      </c>
      <c r="D271" s="313" t="str">
        <f>VLOOKUP(C271,Schools!A:B,2,0)</f>
        <v>St Mary's School EN4</v>
      </c>
      <c r="E271" s="313" t="str">
        <f>VLOOKUP(C271,Schools!$A:$Z,3,0)</f>
        <v>M</v>
      </c>
      <c r="F271" s="80"/>
      <c r="G271" s="302" t="s">
        <v>3620</v>
      </c>
      <c r="H271" s="302" t="s">
        <v>4564</v>
      </c>
      <c r="I271" s="313" t="str">
        <f t="shared" ref="I271:I334" si="43">O271&amp;"/"&amp;P271</f>
        <v>11294/543965</v>
      </c>
      <c r="J271" s="313">
        <f>VLOOKUP(C271,Schools!$A:$Z,9,0)</f>
        <v>400017</v>
      </c>
      <c r="K271" s="302" t="s">
        <v>66</v>
      </c>
      <c r="L271" s="302" t="s">
        <v>4575</v>
      </c>
      <c r="M271" s="302" t="s">
        <v>4575</v>
      </c>
      <c r="N271" s="309" t="str">
        <f>VLOOKUP(C271,Schools!A:D,4,0)</f>
        <v>Primary</v>
      </c>
      <c r="O271" s="309">
        <f t="shared" ref="O271:O334" si="44">IF(OR(N271="Special", N271="PRU"),11294,IF(E271="M", 11294,"None"))</f>
        <v>11294</v>
      </c>
      <c r="P271" s="309">
        <f t="shared" ref="P271:P334" si="45">IF(E271="M",543965,516500)</f>
        <v>543965</v>
      </c>
      <c r="Q271" s="78"/>
      <c r="R271" s="78"/>
      <c r="S271" s="78"/>
      <c r="T271" s="78"/>
      <c r="U271" s="78"/>
      <c r="V271" s="78"/>
      <c r="W271" s="78"/>
      <c r="X271" s="286"/>
      <c r="Y271" s="78"/>
      <c r="Z271" s="78"/>
      <c r="AA271" s="78"/>
      <c r="AB271" s="78"/>
      <c r="AC271" s="51"/>
      <c r="AD271" s="52"/>
      <c r="AG271" s="453">
        <f t="shared" si="39"/>
        <v>0</v>
      </c>
      <c r="AH271" s="453">
        <f t="shared" si="40"/>
        <v>0</v>
      </c>
      <c r="AI271" s="453">
        <f t="shared" si="41"/>
        <v>0</v>
      </c>
      <c r="AJ271" s="453">
        <f t="shared" si="42"/>
        <v>0</v>
      </c>
    </row>
    <row r="272" spans="1:36" x14ac:dyDescent="0.25">
      <c r="A272" s="313" t="str">
        <f t="shared" si="38"/>
        <v>TPG</v>
      </c>
      <c r="B272" s="303">
        <v>44027</v>
      </c>
      <c r="C272" s="302">
        <v>3023314</v>
      </c>
      <c r="D272" s="313" t="str">
        <f>VLOOKUP(C272,Schools!A:B,2,0)</f>
        <v>St Pauls CE Primary, NW7</v>
      </c>
      <c r="E272" s="313" t="str">
        <f>VLOOKUP(C272,Schools!$A:$Z,3,0)</f>
        <v>M</v>
      </c>
      <c r="F272" s="80"/>
      <c r="G272" s="302" t="s">
        <v>3620</v>
      </c>
      <c r="H272" s="302" t="s">
        <v>4564</v>
      </c>
      <c r="I272" s="313" t="str">
        <f t="shared" si="43"/>
        <v>11294/543965</v>
      </c>
      <c r="J272" s="313">
        <f>VLOOKUP(C272,Schools!$A:$Z,9,0)</f>
        <v>400094</v>
      </c>
      <c r="K272" s="302" t="s">
        <v>66</v>
      </c>
      <c r="L272" s="302" t="s">
        <v>4575</v>
      </c>
      <c r="M272" s="302" t="s">
        <v>4575</v>
      </c>
      <c r="N272" s="309" t="str">
        <f>VLOOKUP(C272,Schools!A:D,4,0)</f>
        <v>Primary</v>
      </c>
      <c r="O272" s="309">
        <f t="shared" si="44"/>
        <v>11294</v>
      </c>
      <c r="P272" s="309">
        <f t="shared" si="45"/>
        <v>543965</v>
      </c>
      <c r="Q272" s="78"/>
      <c r="R272" s="78"/>
      <c r="S272" s="78"/>
      <c r="T272" s="78"/>
      <c r="U272" s="78"/>
      <c r="V272" s="78"/>
      <c r="W272" s="78"/>
      <c r="X272" s="286"/>
      <c r="Y272" s="78"/>
      <c r="Z272" s="78"/>
      <c r="AA272" s="78"/>
      <c r="AB272" s="78"/>
      <c r="AC272" s="51"/>
      <c r="AD272" s="52"/>
      <c r="AG272" s="453">
        <f t="shared" si="39"/>
        <v>0</v>
      </c>
      <c r="AH272" s="453">
        <f t="shared" si="40"/>
        <v>0</v>
      </c>
      <c r="AI272" s="453">
        <f t="shared" si="41"/>
        <v>0</v>
      </c>
      <c r="AJ272" s="453">
        <f t="shared" si="42"/>
        <v>0</v>
      </c>
    </row>
    <row r="273" spans="1:36" x14ac:dyDescent="0.25">
      <c r="A273" s="313" t="str">
        <f t="shared" si="38"/>
        <v>TPG</v>
      </c>
      <c r="B273" s="303">
        <v>44027</v>
      </c>
      <c r="C273" s="302">
        <v>3023313</v>
      </c>
      <c r="D273" s="313" t="str">
        <f>VLOOKUP(C273,Schools!A:B,2,0)</f>
        <v>St. Pauls CE Primary School (N11)</v>
      </c>
      <c r="E273" s="313" t="str">
        <f>VLOOKUP(C273,Schools!$A:$Z,3,0)</f>
        <v>M</v>
      </c>
      <c r="F273" s="80"/>
      <c r="G273" s="302" t="s">
        <v>3620</v>
      </c>
      <c r="H273" s="302" t="s">
        <v>4564</v>
      </c>
      <c r="I273" s="313" t="str">
        <f t="shared" si="43"/>
        <v>11294/543965</v>
      </c>
      <c r="J273" s="313">
        <f>VLOOKUP(C273,Schools!$A:$Z,9,0)</f>
        <v>400006</v>
      </c>
      <c r="K273" s="302" t="s">
        <v>66</v>
      </c>
      <c r="L273" s="302" t="s">
        <v>4575</v>
      </c>
      <c r="M273" s="302" t="s">
        <v>4575</v>
      </c>
      <c r="N273" s="309" t="str">
        <f>VLOOKUP(C273,Schools!A:D,4,0)</f>
        <v>Primary</v>
      </c>
      <c r="O273" s="309">
        <f t="shared" si="44"/>
        <v>11294</v>
      </c>
      <c r="P273" s="309">
        <f t="shared" si="45"/>
        <v>543965</v>
      </c>
      <c r="Q273" s="78"/>
      <c r="R273" s="78"/>
      <c r="S273" s="78"/>
      <c r="T273" s="78"/>
      <c r="U273" s="78"/>
      <c r="V273" s="78"/>
      <c r="W273" s="78"/>
      <c r="X273" s="286"/>
      <c r="Y273" s="78"/>
      <c r="Z273" s="78"/>
      <c r="AA273" s="78"/>
      <c r="AB273" s="78"/>
      <c r="AC273" s="51"/>
      <c r="AD273" s="52"/>
      <c r="AG273" s="453">
        <f t="shared" si="39"/>
        <v>0</v>
      </c>
      <c r="AH273" s="453">
        <f t="shared" si="40"/>
        <v>0</v>
      </c>
      <c r="AI273" s="453">
        <f t="shared" si="41"/>
        <v>0</v>
      </c>
      <c r="AJ273" s="453">
        <f t="shared" si="42"/>
        <v>0</v>
      </c>
    </row>
    <row r="274" spans="1:36" x14ac:dyDescent="0.25">
      <c r="A274" s="313" t="str">
        <f t="shared" si="38"/>
        <v>TPG</v>
      </c>
      <c r="B274" s="303">
        <v>44027</v>
      </c>
      <c r="C274" s="302">
        <v>3023507</v>
      </c>
      <c r="D274" s="313" t="str">
        <f>VLOOKUP(C274,Schools!A:B,2,0)</f>
        <v>St Theresa's R.C. Primary School</v>
      </c>
      <c r="E274" s="313" t="str">
        <f>VLOOKUP(C274,Schools!$A:$Z,3,0)</f>
        <v>M</v>
      </c>
      <c r="F274" s="80"/>
      <c r="G274" s="302" t="s">
        <v>3620</v>
      </c>
      <c r="H274" s="302" t="s">
        <v>4564</v>
      </c>
      <c r="I274" s="313" t="str">
        <f t="shared" si="43"/>
        <v>11294/543965</v>
      </c>
      <c r="J274" s="313">
        <f>VLOOKUP(C274,Schools!$A:$Z,9,0)</f>
        <v>400037</v>
      </c>
      <c r="K274" s="302" t="s">
        <v>66</v>
      </c>
      <c r="L274" s="302" t="s">
        <v>4575</v>
      </c>
      <c r="M274" s="302" t="s">
        <v>4575</v>
      </c>
      <c r="N274" s="309" t="str">
        <f>VLOOKUP(C274,Schools!A:D,4,0)</f>
        <v>Primary</v>
      </c>
      <c r="O274" s="309">
        <f t="shared" si="44"/>
        <v>11294</v>
      </c>
      <c r="P274" s="309">
        <f t="shared" si="45"/>
        <v>543965</v>
      </c>
      <c r="Q274" s="78"/>
      <c r="R274" s="78"/>
      <c r="S274" s="78"/>
      <c r="T274" s="78"/>
      <c r="U274" s="78"/>
      <c r="V274" s="78"/>
      <c r="W274" s="78"/>
      <c r="X274" s="286"/>
      <c r="Y274" s="78"/>
      <c r="Z274" s="78"/>
      <c r="AA274" s="78"/>
      <c r="AB274" s="78"/>
      <c r="AC274" s="51"/>
      <c r="AD274" s="52"/>
      <c r="AG274" s="453">
        <f t="shared" si="39"/>
        <v>0</v>
      </c>
      <c r="AH274" s="453">
        <f t="shared" si="40"/>
        <v>0</v>
      </c>
      <c r="AI274" s="453">
        <f t="shared" si="41"/>
        <v>0</v>
      </c>
      <c r="AJ274" s="453">
        <f t="shared" si="42"/>
        <v>0</v>
      </c>
    </row>
    <row r="275" spans="1:36" x14ac:dyDescent="0.25">
      <c r="A275" s="313" t="str">
        <f t="shared" ref="A275:A295" si="46">$B$3</f>
        <v>TPG</v>
      </c>
      <c r="B275" s="303">
        <v>44027</v>
      </c>
      <c r="C275" s="302">
        <v>3023506</v>
      </c>
      <c r="D275" s="313" t="str">
        <f>VLOOKUP(C275,Schools!A:B,2,0)</f>
        <v>St Vincent's Catholic Primary School</v>
      </c>
      <c r="E275" s="313" t="str">
        <f>VLOOKUP(C275,Schools!$A:$Z,3,0)</f>
        <v>M</v>
      </c>
      <c r="F275" s="80"/>
      <c r="G275" s="302" t="s">
        <v>3620</v>
      </c>
      <c r="H275" s="302" t="s">
        <v>4564</v>
      </c>
      <c r="I275" s="313" t="str">
        <f t="shared" si="43"/>
        <v>11294/543965</v>
      </c>
      <c r="J275" s="313">
        <f>VLOOKUP(C275,Schools!$A:$Z,9,0)</f>
        <v>400009</v>
      </c>
      <c r="K275" s="302" t="s">
        <v>66</v>
      </c>
      <c r="L275" s="302" t="s">
        <v>4575</v>
      </c>
      <c r="M275" s="302" t="s">
        <v>4575</v>
      </c>
      <c r="N275" s="309" t="str">
        <f>VLOOKUP(C275,Schools!A:D,4,0)</f>
        <v>Primary</v>
      </c>
      <c r="O275" s="309">
        <f t="shared" si="44"/>
        <v>11294</v>
      </c>
      <c r="P275" s="309">
        <f t="shared" si="45"/>
        <v>543965</v>
      </c>
      <c r="Q275" s="78"/>
      <c r="R275" s="78"/>
      <c r="S275" s="78"/>
      <c r="T275" s="78"/>
      <c r="U275" s="78"/>
      <c r="V275" s="78"/>
      <c r="W275" s="78"/>
      <c r="X275" s="286"/>
      <c r="Y275" s="78"/>
      <c r="Z275" s="78"/>
      <c r="AA275" s="78"/>
      <c r="AB275" s="78"/>
      <c r="AC275" s="51"/>
      <c r="AD275" s="52"/>
      <c r="AG275" s="453">
        <f t="shared" si="39"/>
        <v>0</v>
      </c>
      <c r="AH275" s="453">
        <f t="shared" si="40"/>
        <v>0</v>
      </c>
      <c r="AI275" s="453">
        <f t="shared" si="41"/>
        <v>0</v>
      </c>
      <c r="AJ275" s="453">
        <f t="shared" si="42"/>
        <v>0</v>
      </c>
    </row>
    <row r="276" spans="1:36" x14ac:dyDescent="0.25">
      <c r="A276" s="313" t="str">
        <f t="shared" si="46"/>
        <v>TPG</v>
      </c>
      <c r="B276" s="303">
        <v>44027</v>
      </c>
      <c r="C276" s="302">
        <v>3022070</v>
      </c>
      <c r="D276" s="313" t="str">
        <f>VLOOKUP(C276,Schools!A:B,2,0)</f>
        <v>Sunnyfields Primary School</v>
      </c>
      <c r="E276" s="313" t="str">
        <f>VLOOKUP(C276,Schools!$A:$Z,3,0)</f>
        <v>M</v>
      </c>
      <c r="F276" s="80"/>
      <c r="G276" s="302" t="s">
        <v>3620</v>
      </c>
      <c r="H276" s="302" t="s">
        <v>4564</v>
      </c>
      <c r="I276" s="313" t="str">
        <f t="shared" si="43"/>
        <v>11294/543965</v>
      </c>
      <c r="J276" s="313">
        <f>VLOOKUP(C276,Schools!$A:$Z,9,0)</f>
        <v>400038</v>
      </c>
      <c r="K276" s="302" t="s">
        <v>66</v>
      </c>
      <c r="L276" s="302" t="s">
        <v>4575</v>
      </c>
      <c r="M276" s="302" t="s">
        <v>4575</v>
      </c>
      <c r="N276" s="309" t="str">
        <f>VLOOKUP(C276,Schools!A:D,4,0)</f>
        <v>Primary</v>
      </c>
      <c r="O276" s="309">
        <f t="shared" si="44"/>
        <v>11294</v>
      </c>
      <c r="P276" s="309">
        <f t="shared" si="45"/>
        <v>543965</v>
      </c>
      <c r="Q276" s="78"/>
      <c r="R276" s="78"/>
      <c r="S276" s="78"/>
      <c r="T276" s="78"/>
      <c r="U276" s="78"/>
      <c r="V276" s="78"/>
      <c r="W276" s="78"/>
      <c r="X276" s="286"/>
      <c r="Y276" s="78"/>
      <c r="Z276" s="78"/>
      <c r="AA276" s="78"/>
      <c r="AB276" s="78"/>
      <c r="AC276" s="51"/>
      <c r="AD276" s="52"/>
      <c r="AG276" s="453">
        <f t="shared" si="39"/>
        <v>0</v>
      </c>
      <c r="AH276" s="453">
        <f t="shared" si="40"/>
        <v>0</v>
      </c>
      <c r="AI276" s="453">
        <f t="shared" si="41"/>
        <v>0</v>
      </c>
      <c r="AJ276" s="453">
        <f t="shared" si="42"/>
        <v>0</v>
      </c>
    </row>
    <row r="277" spans="1:36" x14ac:dyDescent="0.25">
      <c r="A277" s="313" t="str">
        <f t="shared" si="46"/>
        <v>TPG</v>
      </c>
      <c r="B277" s="303">
        <v>44027</v>
      </c>
      <c r="C277" s="302">
        <v>3023316</v>
      </c>
      <c r="D277" s="313" t="str">
        <f>VLOOKUP(C277,Schools!A:B,2,0)</f>
        <v>Trent  C of E Primary School</v>
      </c>
      <c r="E277" s="313" t="str">
        <f>VLOOKUP(C277,Schools!$A:$Z,3,0)</f>
        <v>M</v>
      </c>
      <c r="F277" s="80"/>
      <c r="G277" s="302" t="s">
        <v>3620</v>
      </c>
      <c r="H277" s="302" t="s">
        <v>4564</v>
      </c>
      <c r="I277" s="313" t="str">
        <f t="shared" si="43"/>
        <v>11294/543965</v>
      </c>
      <c r="J277" s="313">
        <f>VLOOKUP(C277,Schools!$A:$Z,9,0)</f>
        <v>400100</v>
      </c>
      <c r="K277" s="302" t="s">
        <v>66</v>
      </c>
      <c r="L277" s="302" t="s">
        <v>4575</v>
      </c>
      <c r="M277" s="302" t="s">
        <v>4575</v>
      </c>
      <c r="N277" s="309" t="str">
        <f>VLOOKUP(C277,Schools!A:D,4,0)</f>
        <v>Primary</v>
      </c>
      <c r="O277" s="309">
        <f t="shared" si="44"/>
        <v>11294</v>
      </c>
      <c r="P277" s="309">
        <f t="shared" si="45"/>
        <v>543965</v>
      </c>
      <c r="Q277" s="78"/>
      <c r="R277" s="78"/>
      <c r="S277" s="78"/>
      <c r="T277" s="78"/>
      <c r="U277" s="78"/>
      <c r="V277" s="78"/>
      <c r="W277" s="78"/>
      <c r="X277" s="286"/>
      <c r="Y277" s="78"/>
      <c r="Z277" s="78"/>
      <c r="AA277" s="78"/>
      <c r="AB277" s="78"/>
      <c r="AC277" s="51"/>
      <c r="AD277" s="52"/>
      <c r="AG277" s="453">
        <f t="shared" ref="AG277:AG340" si="47">SUM(Q277:S277)</f>
        <v>0</v>
      </c>
      <c r="AH277" s="453">
        <f t="shared" ref="AH277:AH340" si="48">SUM(Q277:V277)</f>
        <v>0</v>
      </c>
      <c r="AI277" s="453">
        <f t="shared" ref="AI277:AI340" si="49">SUM(Q277:Y277)</f>
        <v>0</v>
      </c>
      <c r="AJ277" s="453">
        <f t="shared" ref="AJ277:AJ340" si="50">SUM(Q277:AB277)</f>
        <v>0</v>
      </c>
    </row>
    <row r="278" spans="1:36" x14ac:dyDescent="0.25">
      <c r="A278" s="313" t="str">
        <f t="shared" si="46"/>
        <v>TPG</v>
      </c>
      <c r="B278" s="303">
        <v>44027</v>
      </c>
      <c r="C278" s="302">
        <v>3022055</v>
      </c>
      <c r="D278" s="313" t="str">
        <f>VLOOKUP(C278,Schools!A:B,2,0)</f>
        <v>Tudor School</v>
      </c>
      <c r="E278" s="313" t="str">
        <f>VLOOKUP(C278,Schools!$A:$Z,3,0)</f>
        <v>M</v>
      </c>
      <c r="F278" s="80"/>
      <c r="G278" s="302" t="s">
        <v>3620</v>
      </c>
      <c r="H278" s="302" t="s">
        <v>4564</v>
      </c>
      <c r="I278" s="313" t="str">
        <f t="shared" si="43"/>
        <v>11294/543965</v>
      </c>
      <c r="J278" s="313">
        <f>VLOOKUP(C278,Schools!$A:$Z,9,0)</f>
        <v>400101</v>
      </c>
      <c r="K278" s="302" t="s">
        <v>66</v>
      </c>
      <c r="L278" s="302" t="s">
        <v>4575</v>
      </c>
      <c r="M278" s="302" t="s">
        <v>4575</v>
      </c>
      <c r="N278" s="309" t="str">
        <f>VLOOKUP(C278,Schools!A:D,4,0)</f>
        <v>Primary</v>
      </c>
      <c r="O278" s="309">
        <f t="shared" si="44"/>
        <v>11294</v>
      </c>
      <c r="P278" s="309">
        <f t="shared" si="45"/>
        <v>543965</v>
      </c>
      <c r="Q278" s="78"/>
      <c r="R278" s="78"/>
      <c r="S278" s="78"/>
      <c r="T278" s="78"/>
      <c r="U278" s="78"/>
      <c r="V278" s="78"/>
      <c r="W278" s="78"/>
      <c r="X278" s="286"/>
      <c r="Y278" s="78"/>
      <c r="Z278" s="78"/>
      <c r="AA278" s="78"/>
      <c r="AB278" s="78"/>
      <c r="AC278" s="51"/>
      <c r="AD278" s="52"/>
      <c r="AG278" s="453">
        <f t="shared" si="47"/>
        <v>0</v>
      </c>
      <c r="AH278" s="453">
        <f t="shared" si="48"/>
        <v>0</v>
      </c>
      <c r="AI278" s="453">
        <f t="shared" si="49"/>
        <v>0</v>
      </c>
      <c r="AJ278" s="453">
        <f t="shared" si="50"/>
        <v>0</v>
      </c>
    </row>
    <row r="279" spans="1:36" x14ac:dyDescent="0.25">
      <c r="A279" s="313" t="str">
        <f t="shared" si="46"/>
        <v>TPG</v>
      </c>
      <c r="B279" s="303">
        <v>44027</v>
      </c>
      <c r="C279" s="302">
        <v>3022057</v>
      </c>
      <c r="D279" s="313" t="str">
        <f>VLOOKUP(C279,Schools!A:B,2,0)</f>
        <v>Underhill School</v>
      </c>
      <c r="E279" s="313" t="str">
        <f>VLOOKUP(C279,Schools!$A:$Z,3,0)</f>
        <v>M</v>
      </c>
      <c r="F279" s="80"/>
      <c r="G279" s="302" t="s">
        <v>3620</v>
      </c>
      <c r="H279" s="302" t="s">
        <v>4564</v>
      </c>
      <c r="I279" s="313" t="str">
        <f t="shared" si="43"/>
        <v>11294/543965</v>
      </c>
      <c r="J279" s="313">
        <f>VLOOKUP(C279,Schools!$A:$Z,9,0)</f>
        <v>400053</v>
      </c>
      <c r="K279" s="302" t="s">
        <v>66</v>
      </c>
      <c r="L279" s="302" t="s">
        <v>4575</v>
      </c>
      <c r="M279" s="302" t="s">
        <v>4575</v>
      </c>
      <c r="N279" s="309" t="str">
        <f>VLOOKUP(C279,Schools!A:D,4,0)</f>
        <v>Primary</v>
      </c>
      <c r="O279" s="309">
        <f t="shared" si="44"/>
        <v>11294</v>
      </c>
      <c r="P279" s="309">
        <f t="shared" si="45"/>
        <v>543965</v>
      </c>
      <c r="Q279" s="78"/>
      <c r="R279" s="78"/>
      <c r="S279" s="78"/>
      <c r="T279" s="78"/>
      <c r="U279" s="78"/>
      <c r="V279" s="78"/>
      <c r="W279" s="78"/>
      <c r="X279" s="286"/>
      <c r="Y279" s="78"/>
      <c r="Z279" s="78"/>
      <c r="AA279" s="78"/>
      <c r="AB279" s="78"/>
      <c r="AC279" s="51"/>
      <c r="AD279" s="52"/>
      <c r="AG279" s="453">
        <f t="shared" si="47"/>
        <v>0</v>
      </c>
      <c r="AH279" s="453">
        <f t="shared" si="48"/>
        <v>0</v>
      </c>
      <c r="AI279" s="453">
        <f t="shared" si="49"/>
        <v>0</v>
      </c>
      <c r="AJ279" s="453">
        <f t="shared" si="50"/>
        <v>0</v>
      </c>
    </row>
    <row r="280" spans="1:36" x14ac:dyDescent="0.25">
      <c r="A280" s="313" t="str">
        <f t="shared" si="46"/>
        <v>TPG</v>
      </c>
      <c r="B280" s="303">
        <v>44027</v>
      </c>
      <c r="C280" s="302">
        <v>3022076</v>
      </c>
      <c r="D280" s="313" t="str">
        <f>VLOOKUP(C280,Schools!A:B,2,0)</f>
        <v>Wessex  Gardens Primary School</v>
      </c>
      <c r="E280" s="313" t="str">
        <f>VLOOKUP(C280,Schools!$A:$Z,3,0)</f>
        <v>M</v>
      </c>
      <c r="F280" s="80"/>
      <c r="G280" s="302" t="s">
        <v>3620</v>
      </c>
      <c r="H280" s="302" t="s">
        <v>4564</v>
      </c>
      <c r="I280" s="313" t="str">
        <f t="shared" si="43"/>
        <v>11294/543965</v>
      </c>
      <c r="J280" s="313">
        <f>VLOOKUP(C280,Schools!$A:$Z,9,0)</f>
        <v>400111</v>
      </c>
      <c r="K280" s="302" t="s">
        <v>66</v>
      </c>
      <c r="L280" s="302" t="s">
        <v>4575</v>
      </c>
      <c r="M280" s="302" t="s">
        <v>4575</v>
      </c>
      <c r="N280" s="309" t="str">
        <f>VLOOKUP(C280,Schools!A:D,4,0)</f>
        <v>Primary</v>
      </c>
      <c r="O280" s="309">
        <f t="shared" si="44"/>
        <v>11294</v>
      </c>
      <c r="P280" s="309">
        <f t="shared" si="45"/>
        <v>543965</v>
      </c>
      <c r="Q280" s="78"/>
      <c r="R280" s="78"/>
      <c r="S280" s="78"/>
      <c r="T280" s="78"/>
      <c r="U280" s="78"/>
      <c r="V280" s="78"/>
      <c r="W280" s="78"/>
      <c r="X280" s="286"/>
      <c r="Y280" s="78"/>
      <c r="Z280" s="78"/>
      <c r="AA280" s="78"/>
      <c r="AB280" s="78"/>
      <c r="AC280" s="51"/>
      <c r="AD280" s="52"/>
      <c r="AG280" s="453">
        <f t="shared" si="47"/>
        <v>0</v>
      </c>
      <c r="AH280" s="453">
        <f t="shared" si="48"/>
        <v>0</v>
      </c>
      <c r="AI280" s="453">
        <f t="shared" si="49"/>
        <v>0</v>
      </c>
      <c r="AJ280" s="453">
        <f t="shared" si="50"/>
        <v>0</v>
      </c>
    </row>
    <row r="281" spans="1:36" x14ac:dyDescent="0.25">
      <c r="A281" s="313" t="str">
        <f t="shared" si="46"/>
        <v>TPG</v>
      </c>
      <c r="B281" s="303">
        <v>44027</v>
      </c>
      <c r="C281" s="302">
        <v>3022060</v>
      </c>
      <c r="D281" s="313" t="str">
        <f>VLOOKUP(C281,Schools!A:B,2,0)</f>
        <v>Whitings Hill Primary School</v>
      </c>
      <c r="E281" s="313" t="str">
        <f>VLOOKUP(C281,Schools!$A:$Z,3,0)</f>
        <v>M</v>
      </c>
      <c r="F281" s="80"/>
      <c r="G281" s="302" t="s">
        <v>3620</v>
      </c>
      <c r="H281" s="302" t="s">
        <v>4564</v>
      </c>
      <c r="I281" s="313" t="str">
        <f t="shared" si="43"/>
        <v>11294/543965</v>
      </c>
      <c r="J281" s="313">
        <f>VLOOKUP(C281,Schools!$A:$Z,9,0)</f>
        <v>400011</v>
      </c>
      <c r="K281" s="302" t="s">
        <v>66</v>
      </c>
      <c r="L281" s="302" t="s">
        <v>4575</v>
      </c>
      <c r="M281" s="302" t="s">
        <v>4575</v>
      </c>
      <c r="N281" s="309" t="str">
        <f>VLOOKUP(C281,Schools!A:D,4,0)</f>
        <v>Primary</v>
      </c>
      <c r="O281" s="309">
        <f t="shared" si="44"/>
        <v>11294</v>
      </c>
      <c r="P281" s="309">
        <f t="shared" si="45"/>
        <v>543965</v>
      </c>
      <c r="Q281" s="78"/>
      <c r="R281" s="78"/>
      <c r="S281" s="78"/>
      <c r="T281" s="78"/>
      <c r="U281" s="78"/>
      <c r="V281" s="78"/>
      <c r="W281" s="78"/>
      <c r="X281" s="286"/>
      <c r="Y281" s="78"/>
      <c r="Z281" s="78"/>
      <c r="AA281" s="78"/>
      <c r="AB281" s="78"/>
      <c r="AC281" s="51"/>
      <c r="AD281" s="52"/>
      <c r="AG281" s="453">
        <f t="shared" si="47"/>
        <v>0</v>
      </c>
      <c r="AH281" s="453">
        <f t="shared" si="48"/>
        <v>0</v>
      </c>
      <c r="AI281" s="453">
        <f t="shared" si="49"/>
        <v>0</v>
      </c>
      <c r="AJ281" s="453">
        <f t="shared" si="50"/>
        <v>0</v>
      </c>
    </row>
    <row r="282" spans="1:36" x14ac:dyDescent="0.25">
      <c r="A282" s="313" t="str">
        <f t="shared" si="46"/>
        <v>TPG</v>
      </c>
      <c r="B282" s="303">
        <v>44027</v>
      </c>
      <c r="C282" s="302">
        <v>3023518</v>
      </c>
      <c r="D282" s="313" t="str">
        <f>VLOOKUP(C282,Schools!A:B,2,0)</f>
        <v>Woodcroft Primary School</v>
      </c>
      <c r="E282" s="313" t="str">
        <f>VLOOKUP(C282,Schools!$A:$Z,3,0)</f>
        <v>M</v>
      </c>
      <c r="F282" s="80"/>
      <c r="G282" s="302" t="s">
        <v>3620</v>
      </c>
      <c r="H282" s="302" t="s">
        <v>4564</v>
      </c>
      <c r="I282" s="313" t="str">
        <f t="shared" si="43"/>
        <v>11294/543965</v>
      </c>
      <c r="J282" s="313">
        <f>VLOOKUP(C282,Schools!$A:$Z,9,0)</f>
        <v>400117</v>
      </c>
      <c r="K282" s="302" t="s">
        <v>66</v>
      </c>
      <c r="L282" s="302" t="s">
        <v>4575</v>
      </c>
      <c r="M282" s="302" t="s">
        <v>4575</v>
      </c>
      <c r="N282" s="309" t="str">
        <f>VLOOKUP(C282,Schools!A:D,4,0)</f>
        <v>Primary</v>
      </c>
      <c r="O282" s="309">
        <f t="shared" si="44"/>
        <v>11294</v>
      </c>
      <c r="P282" s="309">
        <f t="shared" si="45"/>
        <v>543965</v>
      </c>
      <c r="Q282" s="78"/>
      <c r="R282" s="78"/>
      <c r="S282" s="78"/>
      <c r="T282" s="78"/>
      <c r="U282" s="78"/>
      <c r="V282" s="78"/>
      <c r="W282" s="78"/>
      <c r="X282" s="286"/>
      <c r="Y282" s="78"/>
      <c r="Z282" s="78"/>
      <c r="AA282" s="78"/>
      <c r="AB282" s="78"/>
      <c r="AC282" s="51"/>
      <c r="AD282" s="52"/>
      <c r="AG282" s="453">
        <f t="shared" si="47"/>
        <v>0</v>
      </c>
      <c r="AH282" s="453">
        <f t="shared" si="48"/>
        <v>0</v>
      </c>
      <c r="AI282" s="453">
        <f t="shared" si="49"/>
        <v>0</v>
      </c>
      <c r="AJ282" s="453">
        <f t="shared" si="50"/>
        <v>0</v>
      </c>
    </row>
    <row r="283" spans="1:36" x14ac:dyDescent="0.25">
      <c r="A283" s="313" t="str">
        <f t="shared" si="46"/>
        <v>TPG</v>
      </c>
      <c r="B283" s="303">
        <v>44027</v>
      </c>
      <c r="C283" s="302">
        <v>3022054</v>
      </c>
      <c r="D283" s="313" t="str">
        <f>VLOOKUP(C283,Schools!A:B,2,0)</f>
        <v>Woodridge  Primary School</v>
      </c>
      <c r="E283" s="313" t="str">
        <f>VLOOKUP(C283,Schools!$A:$Z,3,0)</f>
        <v>M</v>
      </c>
      <c r="F283" s="80"/>
      <c r="G283" s="302" t="s">
        <v>3620</v>
      </c>
      <c r="H283" s="302" t="s">
        <v>4564</v>
      </c>
      <c r="I283" s="313" t="str">
        <f t="shared" si="43"/>
        <v>11294/543965</v>
      </c>
      <c r="J283" s="313">
        <f>VLOOKUP(C283,Schools!$A:$Z,9,0)</f>
        <v>400004</v>
      </c>
      <c r="K283" s="302" t="s">
        <v>66</v>
      </c>
      <c r="L283" s="302" t="s">
        <v>4575</v>
      </c>
      <c r="M283" s="302" t="s">
        <v>4575</v>
      </c>
      <c r="N283" s="309" t="str">
        <f>VLOOKUP(C283,Schools!A:D,4,0)</f>
        <v>Primary</v>
      </c>
      <c r="O283" s="309">
        <f t="shared" si="44"/>
        <v>11294</v>
      </c>
      <c r="P283" s="309">
        <f t="shared" si="45"/>
        <v>543965</v>
      </c>
      <c r="Q283" s="78"/>
      <c r="R283" s="78"/>
      <c r="S283" s="78"/>
      <c r="T283" s="78"/>
      <c r="U283" s="78"/>
      <c r="V283" s="78"/>
      <c r="W283" s="78"/>
      <c r="X283" s="286"/>
      <c r="Y283" s="78"/>
      <c r="Z283" s="78"/>
      <c r="AA283" s="78"/>
      <c r="AB283" s="78"/>
      <c r="AC283" s="51"/>
      <c r="AD283" s="52"/>
      <c r="AG283" s="453">
        <f t="shared" si="47"/>
        <v>0</v>
      </c>
      <c r="AH283" s="453">
        <f t="shared" si="48"/>
        <v>0</v>
      </c>
      <c r="AI283" s="453">
        <f t="shared" si="49"/>
        <v>0</v>
      </c>
      <c r="AJ283" s="453">
        <f t="shared" si="50"/>
        <v>0</v>
      </c>
    </row>
    <row r="284" spans="1:36" x14ac:dyDescent="0.25">
      <c r="A284" s="313" t="str">
        <f t="shared" si="46"/>
        <v>TPG</v>
      </c>
      <c r="B284" s="303">
        <v>44027</v>
      </c>
      <c r="C284" s="302">
        <v>3021102</v>
      </c>
      <c r="D284" s="313" t="str">
        <f>VLOOKUP(C284,Schools!A:B,2,0)</f>
        <v>Northgate</v>
      </c>
      <c r="E284" s="313" t="str">
        <f>VLOOKUP(C284,Schools!$A:$Z,3,0)</f>
        <v>M</v>
      </c>
      <c r="F284" s="80"/>
      <c r="G284" s="302" t="s">
        <v>3620</v>
      </c>
      <c r="H284" s="302" t="s">
        <v>4564</v>
      </c>
      <c r="I284" s="313" t="str">
        <f t="shared" si="43"/>
        <v>11294/543965</v>
      </c>
      <c r="J284" s="313">
        <f>VLOOKUP(C284,Schools!$A:$Z,9,0)</f>
        <v>400157</v>
      </c>
      <c r="K284" s="302" t="s">
        <v>66</v>
      </c>
      <c r="L284" s="302" t="s">
        <v>4575</v>
      </c>
      <c r="M284" s="302" t="s">
        <v>4575</v>
      </c>
      <c r="N284" s="309" t="str">
        <f>VLOOKUP(C284,Schools!A:D,4,0)</f>
        <v>PRU</v>
      </c>
      <c r="O284" s="309">
        <f t="shared" si="44"/>
        <v>11294</v>
      </c>
      <c r="P284" s="309">
        <f t="shared" si="45"/>
        <v>543965</v>
      </c>
      <c r="Q284" s="78"/>
      <c r="R284" s="78"/>
      <c r="S284" s="78"/>
      <c r="T284" s="78"/>
      <c r="U284" s="78"/>
      <c r="V284" s="78"/>
      <c r="W284" s="78"/>
      <c r="X284" s="286"/>
      <c r="Y284" s="78"/>
      <c r="Z284" s="78"/>
      <c r="AA284" s="78"/>
      <c r="AB284" s="78"/>
      <c r="AC284" s="51"/>
      <c r="AD284" s="52"/>
      <c r="AG284" s="453">
        <f t="shared" si="47"/>
        <v>0</v>
      </c>
      <c r="AH284" s="453">
        <f t="shared" si="48"/>
        <v>0</v>
      </c>
      <c r="AI284" s="453">
        <f t="shared" si="49"/>
        <v>0</v>
      </c>
      <c r="AJ284" s="453">
        <f t="shared" si="50"/>
        <v>0</v>
      </c>
    </row>
    <row r="285" spans="1:36" x14ac:dyDescent="0.25">
      <c r="A285" s="313" t="str">
        <f t="shared" si="46"/>
        <v>TPG</v>
      </c>
      <c r="B285" s="303">
        <v>44027</v>
      </c>
      <c r="C285" s="302">
        <v>3021100</v>
      </c>
      <c r="D285" s="313" t="str">
        <f>VLOOKUP(C285,Schools!A:B,2,0)</f>
        <v>Pavilion</v>
      </c>
      <c r="E285" s="313" t="str">
        <f>VLOOKUP(C285,Schools!$A:$Z,3,0)</f>
        <v>M</v>
      </c>
      <c r="F285" s="80"/>
      <c r="G285" s="302" t="s">
        <v>3620</v>
      </c>
      <c r="H285" s="302" t="s">
        <v>4564</v>
      </c>
      <c r="I285" s="313" t="str">
        <f t="shared" si="43"/>
        <v>11294/543965</v>
      </c>
      <c r="J285" s="313">
        <f>VLOOKUP(C285,Schools!$A:$Z,9,0)</f>
        <v>400156</v>
      </c>
      <c r="K285" s="302" t="s">
        <v>66</v>
      </c>
      <c r="L285" s="302" t="s">
        <v>4575</v>
      </c>
      <c r="M285" s="302" t="s">
        <v>4575</v>
      </c>
      <c r="N285" s="309" t="str">
        <f>VLOOKUP(C285,Schools!A:D,4,0)</f>
        <v>PRU</v>
      </c>
      <c r="O285" s="309">
        <f t="shared" si="44"/>
        <v>11294</v>
      </c>
      <c r="P285" s="309">
        <f t="shared" si="45"/>
        <v>543965</v>
      </c>
      <c r="Q285" s="78"/>
      <c r="R285" s="78"/>
      <c r="S285" s="78"/>
      <c r="T285" s="78"/>
      <c r="U285" s="78"/>
      <c r="V285" s="78"/>
      <c r="W285" s="78"/>
      <c r="X285" s="286"/>
      <c r="Y285" s="78"/>
      <c r="Z285" s="78"/>
      <c r="AA285" s="78"/>
      <c r="AB285" s="78"/>
      <c r="AC285" s="51"/>
      <c r="AD285" s="52"/>
      <c r="AG285" s="453">
        <f t="shared" si="47"/>
        <v>0</v>
      </c>
      <c r="AH285" s="453">
        <f t="shared" si="48"/>
        <v>0</v>
      </c>
      <c r="AI285" s="453">
        <f t="shared" si="49"/>
        <v>0</v>
      </c>
      <c r="AJ285" s="453">
        <f t="shared" si="50"/>
        <v>0</v>
      </c>
    </row>
    <row r="286" spans="1:36" x14ac:dyDescent="0.25">
      <c r="A286" s="313" t="str">
        <f t="shared" si="46"/>
        <v>TPG</v>
      </c>
      <c r="B286" s="303">
        <v>44027</v>
      </c>
      <c r="C286" s="302">
        <v>3025405</v>
      </c>
      <c r="D286" s="313" t="str">
        <f>VLOOKUP(C286,Schools!A:B,2,0)</f>
        <v>Finchley Catholic High School</v>
      </c>
      <c r="E286" s="313" t="str">
        <f>VLOOKUP(C286,Schools!$A:$Z,3,0)</f>
        <v>M</v>
      </c>
      <c r="F286" s="80"/>
      <c r="G286" s="302" t="s">
        <v>3620</v>
      </c>
      <c r="H286" s="302" t="s">
        <v>4564</v>
      </c>
      <c r="I286" s="313" t="str">
        <f t="shared" si="43"/>
        <v>11294/543965</v>
      </c>
      <c r="J286" s="313">
        <f>VLOOKUP(C286,Schools!$A:$Z,9,0)</f>
        <v>400041</v>
      </c>
      <c r="K286" s="302" t="s">
        <v>66</v>
      </c>
      <c r="L286" s="302" t="s">
        <v>4575</v>
      </c>
      <c r="M286" s="302" t="s">
        <v>4575</v>
      </c>
      <c r="N286" s="309" t="str">
        <f>VLOOKUP(C286,Schools!A:D,4,0)</f>
        <v>Secondary</v>
      </c>
      <c r="O286" s="309">
        <f t="shared" si="44"/>
        <v>11294</v>
      </c>
      <c r="P286" s="309">
        <f t="shared" si="45"/>
        <v>543965</v>
      </c>
      <c r="Q286" s="78"/>
      <c r="R286" s="78"/>
      <c r="S286" s="78"/>
      <c r="T286" s="78"/>
      <c r="U286" s="78"/>
      <c r="V286" s="78"/>
      <c r="W286" s="78"/>
      <c r="X286" s="286"/>
      <c r="Y286" s="78"/>
      <c r="Z286" s="78"/>
      <c r="AA286" s="78"/>
      <c r="AB286" s="78"/>
      <c r="AC286" s="51"/>
      <c r="AD286" s="52"/>
      <c r="AG286" s="453">
        <f t="shared" si="47"/>
        <v>0</v>
      </c>
      <c r="AH286" s="453">
        <f t="shared" si="48"/>
        <v>0</v>
      </c>
      <c r="AI286" s="453">
        <f t="shared" si="49"/>
        <v>0</v>
      </c>
      <c r="AJ286" s="453">
        <f t="shared" si="50"/>
        <v>0</v>
      </c>
    </row>
    <row r="287" spans="1:36" x14ac:dyDescent="0.25">
      <c r="A287" s="313" t="str">
        <f t="shared" si="46"/>
        <v>TPG</v>
      </c>
      <c r="B287" s="303">
        <v>44027</v>
      </c>
      <c r="C287" s="302">
        <v>3024003</v>
      </c>
      <c r="D287" s="313" t="str">
        <f>VLOOKUP(C287,Schools!A:B,2,0)</f>
        <v>Friern Barnet School</v>
      </c>
      <c r="E287" s="313" t="str">
        <f>VLOOKUP(C287,Schools!$A:$Z,3,0)</f>
        <v>M</v>
      </c>
      <c r="F287" s="80"/>
      <c r="G287" s="302" t="s">
        <v>3620</v>
      </c>
      <c r="H287" s="302" t="s">
        <v>4564</v>
      </c>
      <c r="I287" s="313" t="str">
        <f t="shared" si="43"/>
        <v>11294/543965</v>
      </c>
      <c r="J287" s="313">
        <f>VLOOKUP(C287,Schools!$A:$Z,9,0)</f>
        <v>400033</v>
      </c>
      <c r="K287" s="302" t="s">
        <v>66</v>
      </c>
      <c r="L287" s="302" t="s">
        <v>4575</v>
      </c>
      <c r="M287" s="302" t="s">
        <v>4575</v>
      </c>
      <c r="N287" s="309" t="str">
        <f>VLOOKUP(C287,Schools!A:D,4,0)</f>
        <v>Secondary</v>
      </c>
      <c r="O287" s="309">
        <f t="shared" si="44"/>
        <v>11294</v>
      </c>
      <c r="P287" s="309">
        <f t="shared" si="45"/>
        <v>543965</v>
      </c>
      <c r="Q287" s="78"/>
      <c r="R287" s="78"/>
      <c r="S287" s="78"/>
      <c r="T287" s="78"/>
      <c r="U287" s="78"/>
      <c r="V287" s="78"/>
      <c r="W287" s="78"/>
      <c r="X287" s="286"/>
      <c r="Y287" s="78"/>
      <c r="Z287" s="78"/>
      <c r="AA287" s="78"/>
      <c r="AB287" s="78"/>
      <c r="AC287" s="51"/>
      <c r="AD287" s="52"/>
      <c r="AG287" s="453">
        <f t="shared" si="47"/>
        <v>0</v>
      </c>
      <c r="AH287" s="453">
        <f t="shared" si="48"/>
        <v>0</v>
      </c>
      <c r="AI287" s="453">
        <f t="shared" si="49"/>
        <v>0</v>
      </c>
      <c r="AJ287" s="453">
        <f t="shared" si="50"/>
        <v>0</v>
      </c>
    </row>
    <row r="288" spans="1:36" x14ac:dyDescent="0.25">
      <c r="A288" s="313" t="str">
        <f t="shared" si="46"/>
        <v>TPG</v>
      </c>
      <c r="B288" s="303">
        <v>44027</v>
      </c>
      <c r="C288" s="302">
        <v>3025427</v>
      </c>
      <c r="D288" s="313" t="str">
        <f>VLOOKUP(C288,Schools!A:B,2,0)</f>
        <v>JCoSS</v>
      </c>
      <c r="E288" s="313" t="str">
        <f>VLOOKUP(C288,Schools!$A:$Z,3,0)</f>
        <v>M</v>
      </c>
      <c r="F288" s="80"/>
      <c r="G288" s="302" t="s">
        <v>3620</v>
      </c>
      <c r="H288" s="302" t="s">
        <v>4564</v>
      </c>
      <c r="I288" s="313" t="str">
        <f t="shared" si="43"/>
        <v>11294/543965</v>
      </c>
      <c r="J288" s="313">
        <f>VLOOKUP(C288,Schools!$A:$Z,9,0)</f>
        <v>400140</v>
      </c>
      <c r="K288" s="302" t="s">
        <v>66</v>
      </c>
      <c r="L288" s="302" t="s">
        <v>4575</v>
      </c>
      <c r="M288" s="302" t="s">
        <v>4575</v>
      </c>
      <c r="N288" s="309" t="str">
        <f>VLOOKUP(C288,Schools!A:D,4,0)</f>
        <v>Secondary</v>
      </c>
      <c r="O288" s="309">
        <f t="shared" si="44"/>
        <v>11294</v>
      </c>
      <c r="P288" s="309">
        <f t="shared" si="45"/>
        <v>543965</v>
      </c>
      <c r="Q288" s="78"/>
      <c r="R288" s="78"/>
      <c r="S288" s="78"/>
      <c r="T288" s="78"/>
      <c r="U288" s="78"/>
      <c r="V288" s="78"/>
      <c r="W288" s="78"/>
      <c r="X288" s="286"/>
      <c r="Y288" s="78"/>
      <c r="Z288" s="78"/>
      <c r="AA288" s="78"/>
      <c r="AB288" s="78"/>
      <c r="AC288" s="51"/>
      <c r="AD288" s="52"/>
      <c r="AG288" s="453">
        <f t="shared" si="47"/>
        <v>0</v>
      </c>
      <c r="AH288" s="453">
        <f t="shared" si="48"/>
        <v>0</v>
      </c>
      <c r="AI288" s="453">
        <f t="shared" si="49"/>
        <v>0</v>
      </c>
      <c r="AJ288" s="453">
        <f t="shared" si="50"/>
        <v>0</v>
      </c>
    </row>
    <row r="289" spans="1:36" x14ac:dyDescent="0.25">
      <c r="A289" s="313" t="str">
        <f t="shared" si="46"/>
        <v>TPG</v>
      </c>
      <c r="B289" s="303">
        <v>44027</v>
      </c>
      <c r="C289" s="302">
        <v>3024004</v>
      </c>
      <c r="D289" s="313" t="str">
        <f>VLOOKUP(C289,Schools!A:B,2,0)</f>
        <v>Menorah High School (Girls)</v>
      </c>
      <c r="E289" s="313" t="str">
        <f>VLOOKUP(C289,Schools!$A:$Z,3,0)</f>
        <v>M</v>
      </c>
      <c r="F289" s="80"/>
      <c r="G289" s="302" t="s">
        <v>3620</v>
      </c>
      <c r="H289" s="302" t="s">
        <v>4564</v>
      </c>
      <c r="I289" s="313" t="str">
        <f t="shared" si="43"/>
        <v>11294/543965</v>
      </c>
      <c r="J289" s="313">
        <f>VLOOKUP(C289,Schools!$A:$Z,9,0)</f>
        <v>107953</v>
      </c>
      <c r="K289" s="302" t="s">
        <v>66</v>
      </c>
      <c r="L289" s="302" t="s">
        <v>4575</v>
      </c>
      <c r="M289" s="302" t="s">
        <v>4575</v>
      </c>
      <c r="N289" s="309" t="str">
        <f>VLOOKUP(C289,Schools!A:D,4,0)</f>
        <v>Secondary</v>
      </c>
      <c r="O289" s="309">
        <f t="shared" si="44"/>
        <v>11294</v>
      </c>
      <c r="P289" s="309">
        <f t="shared" si="45"/>
        <v>543965</v>
      </c>
      <c r="Q289" s="78"/>
      <c r="R289" s="78"/>
      <c r="S289" s="78"/>
      <c r="T289" s="78"/>
      <c r="U289" s="78"/>
      <c r="V289" s="78"/>
      <c r="W289" s="78"/>
      <c r="X289" s="286"/>
      <c r="Y289" s="78"/>
      <c r="Z289" s="78"/>
      <c r="AA289" s="78"/>
      <c r="AB289" s="78"/>
      <c r="AC289" s="51"/>
      <c r="AD289" s="52"/>
      <c r="AG289" s="453">
        <f t="shared" si="47"/>
        <v>0</v>
      </c>
      <c r="AH289" s="453">
        <f t="shared" si="48"/>
        <v>0</v>
      </c>
      <c r="AI289" s="453">
        <f t="shared" si="49"/>
        <v>0</v>
      </c>
      <c r="AJ289" s="453">
        <f t="shared" si="50"/>
        <v>0</v>
      </c>
    </row>
    <row r="290" spans="1:36" x14ac:dyDescent="0.25">
      <c r="A290" s="313" t="str">
        <f t="shared" si="46"/>
        <v>TPG</v>
      </c>
      <c r="B290" s="303">
        <v>44027</v>
      </c>
      <c r="C290" s="302">
        <v>3025404</v>
      </c>
      <c r="D290" s="313" t="str">
        <f>VLOOKUP(C290,Schools!A:B,2,0)</f>
        <v>St Michaels Catholic Grammar School</v>
      </c>
      <c r="E290" s="313" t="str">
        <f>VLOOKUP(C290,Schools!$A:$Z,3,0)</f>
        <v>M</v>
      </c>
      <c r="F290" s="80"/>
      <c r="G290" s="302" t="s">
        <v>3620</v>
      </c>
      <c r="H290" s="302" t="s">
        <v>4564</v>
      </c>
      <c r="I290" s="313" t="str">
        <f t="shared" si="43"/>
        <v>11294/543965</v>
      </c>
      <c r="J290" s="313">
        <f>VLOOKUP(C290,Schools!$A:$Z,9,0)</f>
        <v>400029</v>
      </c>
      <c r="K290" s="302" t="s">
        <v>66</v>
      </c>
      <c r="L290" s="302" t="s">
        <v>4575</v>
      </c>
      <c r="M290" s="302" t="s">
        <v>4575</v>
      </c>
      <c r="N290" s="309" t="str">
        <f>VLOOKUP(C290,Schools!A:D,4,0)</f>
        <v>Secondary</v>
      </c>
      <c r="O290" s="309">
        <f t="shared" si="44"/>
        <v>11294</v>
      </c>
      <c r="P290" s="309">
        <f t="shared" si="45"/>
        <v>543965</v>
      </c>
      <c r="Q290" s="78"/>
      <c r="R290" s="78"/>
      <c r="S290" s="78"/>
      <c r="T290" s="78"/>
      <c r="U290" s="78"/>
      <c r="V290" s="78"/>
      <c r="W290" s="78"/>
      <c r="X290" s="286"/>
      <c r="Y290" s="78"/>
      <c r="Z290" s="78"/>
      <c r="AA290" s="78"/>
      <c r="AB290" s="78"/>
      <c r="AC290" s="51"/>
      <c r="AD290" s="52"/>
      <c r="AG290" s="453">
        <f t="shared" si="47"/>
        <v>0</v>
      </c>
      <c r="AH290" s="453">
        <f t="shared" si="48"/>
        <v>0</v>
      </c>
      <c r="AI290" s="453">
        <f t="shared" si="49"/>
        <v>0</v>
      </c>
      <c r="AJ290" s="453">
        <f t="shared" si="50"/>
        <v>0</v>
      </c>
    </row>
    <row r="291" spans="1:36" x14ac:dyDescent="0.25">
      <c r="A291" s="313" t="str">
        <f t="shared" si="46"/>
        <v>TPG</v>
      </c>
      <c r="B291" s="303">
        <v>44027</v>
      </c>
      <c r="C291" s="302">
        <v>3025407</v>
      </c>
      <c r="D291" s="313" t="str">
        <f>VLOOKUP(C291,Schools!A:B,2,0)</f>
        <v>St. James' Catholic High School</v>
      </c>
      <c r="E291" s="313" t="str">
        <f>VLOOKUP(C291,Schools!$A:$Z,3,0)</f>
        <v>M</v>
      </c>
      <c r="F291" s="80"/>
      <c r="G291" s="302" t="s">
        <v>3620</v>
      </c>
      <c r="H291" s="302" t="s">
        <v>4564</v>
      </c>
      <c r="I291" s="313" t="str">
        <f t="shared" si="43"/>
        <v>11294/543965</v>
      </c>
      <c r="J291" s="313">
        <f>VLOOKUP(C291,Schools!$A:$Z,9,0)</f>
        <v>400013</v>
      </c>
      <c r="K291" s="302" t="s">
        <v>66</v>
      </c>
      <c r="L291" s="302" t="s">
        <v>4575</v>
      </c>
      <c r="M291" s="302" t="s">
        <v>4575</v>
      </c>
      <c r="N291" s="309" t="str">
        <f>VLOOKUP(C291,Schools!A:D,4,0)</f>
        <v>Secondary</v>
      </c>
      <c r="O291" s="309">
        <f t="shared" si="44"/>
        <v>11294</v>
      </c>
      <c r="P291" s="309">
        <f t="shared" si="45"/>
        <v>543965</v>
      </c>
      <c r="Q291" s="78"/>
      <c r="R291" s="78"/>
      <c r="S291" s="78"/>
      <c r="T291" s="78"/>
      <c r="U291" s="78"/>
      <c r="V291" s="78"/>
      <c r="W291" s="78"/>
      <c r="X291" s="286"/>
      <c r="Y291" s="78"/>
      <c r="Z291" s="78"/>
      <c r="AA291" s="78"/>
      <c r="AB291" s="78"/>
      <c r="AC291" s="51"/>
      <c r="AD291" s="52"/>
      <c r="AG291" s="453">
        <f t="shared" si="47"/>
        <v>0</v>
      </c>
      <c r="AH291" s="453">
        <f t="shared" si="48"/>
        <v>0</v>
      </c>
      <c r="AI291" s="453">
        <f t="shared" si="49"/>
        <v>0</v>
      </c>
      <c r="AJ291" s="453">
        <f t="shared" si="50"/>
        <v>0</v>
      </c>
    </row>
    <row r="292" spans="1:36" x14ac:dyDescent="0.25">
      <c r="A292" s="313" t="str">
        <f t="shared" si="46"/>
        <v>TPG</v>
      </c>
      <c r="B292" s="303">
        <v>44027</v>
      </c>
      <c r="C292" s="302">
        <v>3027010</v>
      </c>
      <c r="D292" s="313" t="str">
        <f>VLOOKUP(C292,Schools!A:B,2,0)</f>
        <v>Mapledown</v>
      </c>
      <c r="E292" s="313" t="str">
        <f>VLOOKUP(C292,Schools!$A:$Z,3,0)</f>
        <v>M</v>
      </c>
      <c r="F292" s="80"/>
      <c r="G292" s="302" t="s">
        <v>3620</v>
      </c>
      <c r="H292" s="302" t="s">
        <v>4564</v>
      </c>
      <c r="I292" s="313" t="str">
        <f t="shared" si="43"/>
        <v>11294/543965</v>
      </c>
      <c r="J292" s="313">
        <f>VLOOKUP(C292,Schools!$A:$Z,9,0)</f>
        <v>400063</v>
      </c>
      <c r="K292" s="302" t="s">
        <v>66</v>
      </c>
      <c r="L292" s="302" t="s">
        <v>4575</v>
      </c>
      <c r="M292" s="302" t="s">
        <v>4575</v>
      </c>
      <c r="N292" s="309" t="str">
        <f>VLOOKUP(C292,Schools!A:D,4,0)</f>
        <v>Special</v>
      </c>
      <c r="O292" s="309">
        <f t="shared" si="44"/>
        <v>11294</v>
      </c>
      <c r="P292" s="309">
        <f t="shared" si="45"/>
        <v>543965</v>
      </c>
      <c r="Q292" s="78"/>
      <c r="R292" s="78"/>
      <c r="S292" s="78"/>
      <c r="T292" s="78"/>
      <c r="U292" s="78"/>
      <c r="V292" s="78"/>
      <c r="W292" s="78"/>
      <c r="X292" s="286"/>
      <c r="Y292" s="78"/>
      <c r="Z292" s="78"/>
      <c r="AA292" s="78"/>
      <c r="AB292" s="78"/>
      <c r="AC292" s="51"/>
      <c r="AD292" s="52"/>
      <c r="AG292" s="453">
        <f t="shared" si="47"/>
        <v>0</v>
      </c>
      <c r="AH292" s="453">
        <f t="shared" si="48"/>
        <v>0</v>
      </c>
      <c r="AI292" s="453">
        <f t="shared" si="49"/>
        <v>0</v>
      </c>
      <c r="AJ292" s="453">
        <f t="shared" si="50"/>
        <v>0</v>
      </c>
    </row>
    <row r="293" spans="1:36" x14ac:dyDescent="0.25">
      <c r="A293" s="313" t="str">
        <f t="shared" si="46"/>
        <v>TPG</v>
      </c>
      <c r="B293" s="303">
        <v>44027</v>
      </c>
      <c r="C293" s="302">
        <v>3027005</v>
      </c>
      <c r="D293" s="313" t="str">
        <f>VLOOKUP(C293,Schools!A:B,2,0)</f>
        <v>Northway</v>
      </c>
      <c r="E293" s="313" t="str">
        <f>VLOOKUP(C293,Schools!$A:$Z,3,0)</f>
        <v>M</v>
      </c>
      <c r="F293" s="80"/>
      <c r="G293" s="302" t="s">
        <v>3620</v>
      </c>
      <c r="H293" s="302" t="s">
        <v>4564</v>
      </c>
      <c r="I293" s="313" t="str">
        <f t="shared" si="43"/>
        <v>11294/543965</v>
      </c>
      <c r="J293" s="313">
        <f>VLOOKUP(C293,Schools!$A:$Z,9,0)</f>
        <v>400034</v>
      </c>
      <c r="K293" s="302" t="s">
        <v>66</v>
      </c>
      <c r="L293" s="302" t="s">
        <v>4575</v>
      </c>
      <c r="M293" s="302" t="s">
        <v>4575</v>
      </c>
      <c r="N293" s="309" t="str">
        <f>VLOOKUP(C293,Schools!A:D,4,0)</f>
        <v>Special</v>
      </c>
      <c r="O293" s="309">
        <f t="shared" si="44"/>
        <v>11294</v>
      </c>
      <c r="P293" s="309">
        <f t="shared" si="45"/>
        <v>543965</v>
      </c>
      <c r="Q293" s="78"/>
      <c r="R293" s="78"/>
      <c r="S293" s="78"/>
      <c r="T293" s="78"/>
      <c r="U293" s="78"/>
      <c r="V293" s="78"/>
      <c r="W293" s="78"/>
      <c r="X293" s="286"/>
      <c r="Y293" s="78"/>
      <c r="Z293" s="78"/>
      <c r="AA293" s="78"/>
      <c r="AB293" s="78"/>
      <c r="AC293" s="51"/>
      <c r="AD293" s="52"/>
      <c r="AG293" s="453">
        <f t="shared" si="47"/>
        <v>0</v>
      </c>
      <c r="AH293" s="453">
        <f t="shared" si="48"/>
        <v>0</v>
      </c>
      <c r="AI293" s="453">
        <f t="shared" si="49"/>
        <v>0</v>
      </c>
      <c r="AJ293" s="453">
        <f t="shared" si="50"/>
        <v>0</v>
      </c>
    </row>
    <row r="294" spans="1:36" x14ac:dyDescent="0.25">
      <c r="A294" s="313" t="str">
        <f t="shared" si="46"/>
        <v>TPG</v>
      </c>
      <c r="B294" s="303">
        <v>44027</v>
      </c>
      <c r="C294" s="302">
        <v>3027009</v>
      </c>
      <c r="D294" s="313" t="str">
        <f>VLOOKUP(C294,Schools!A:B,2,0)</f>
        <v>Oakleigh</v>
      </c>
      <c r="E294" s="313" t="str">
        <f>VLOOKUP(C294,Schools!$A:$Z,3,0)</f>
        <v>M</v>
      </c>
      <c r="F294" s="80"/>
      <c r="G294" s="302" t="s">
        <v>3620</v>
      </c>
      <c r="H294" s="302" t="s">
        <v>4564</v>
      </c>
      <c r="I294" s="313" t="str">
        <f t="shared" si="43"/>
        <v>11294/543965</v>
      </c>
      <c r="J294" s="313">
        <f>VLOOKUP(C294,Schools!$A:$Z,9,0)</f>
        <v>400091</v>
      </c>
      <c r="K294" s="302" t="s">
        <v>66</v>
      </c>
      <c r="L294" s="302" t="s">
        <v>4575</v>
      </c>
      <c r="M294" s="302" t="s">
        <v>4575</v>
      </c>
      <c r="N294" s="309" t="str">
        <f>VLOOKUP(C294,Schools!A:D,4,0)</f>
        <v>Special</v>
      </c>
      <c r="O294" s="309">
        <f t="shared" si="44"/>
        <v>11294</v>
      </c>
      <c r="P294" s="309">
        <f t="shared" si="45"/>
        <v>543965</v>
      </c>
      <c r="Q294" s="78"/>
      <c r="R294" s="78"/>
      <c r="S294" s="78"/>
      <c r="T294" s="78"/>
      <c r="U294" s="78"/>
      <c r="V294" s="78"/>
      <c r="W294" s="78"/>
      <c r="X294" s="286"/>
      <c r="Y294" s="78"/>
      <c r="Z294" s="78"/>
      <c r="AA294" s="78"/>
      <c r="AB294" s="78"/>
      <c r="AC294" s="51"/>
      <c r="AD294" s="52"/>
      <c r="AG294" s="453">
        <f t="shared" si="47"/>
        <v>0</v>
      </c>
      <c r="AH294" s="453">
        <f t="shared" si="48"/>
        <v>0</v>
      </c>
      <c r="AI294" s="453">
        <f t="shared" si="49"/>
        <v>0</v>
      </c>
      <c r="AJ294" s="453">
        <f t="shared" si="50"/>
        <v>0</v>
      </c>
    </row>
    <row r="295" spans="1:36" x14ac:dyDescent="0.25">
      <c r="A295" s="313" t="str">
        <f t="shared" si="46"/>
        <v>TPG</v>
      </c>
      <c r="B295" s="303">
        <v>44027</v>
      </c>
      <c r="C295" s="302">
        <v>3023521</v>
      </c>
      <c r="D295" s="313" t="str">
        <f>VLOOKUP(C295,Schools!A:B,2,0)</f>
        <v>St Mary's &amp; St John's CE School</v>
      </c>
      <c r="E295" s="313" t="str">
        <f>VLOOKUP(C295,Schools!$A:$Z,3,0)</f>
        <v>M</v>
      </c>
      <c r="F295" s="80"/>
      <c r="G295" s="302" t="s">
        <v>3620</v>
      </c>
      <c r="H295" s="302" t="s">
        <v>4564</v>
      </c>
      <c r="I295" s="313" t="str">
        <f t="shared" si="43"/>
        <v>11294/543965</v>
      </c>
      <c r="J295" s="313">
        <f>VLOOKUP(C295,Schools!$A:$Z,9,0)</f>
        <v>400135</v>
      </c>
      <c r="K295" s="302" t="s">
        <v>66</v>
      </c>
      <c r="L295" s="302" t="s">
        <v>4575</v>
      </c>
      <c r="M295" s="302" t="s">
        <v>4575</v>
      </c>
      <c r="N295" s="309" t="str">
        <f>VLOOKUP(C295,Schools!A:D,4,0)</f>
        <v>All through</v>
      </c>
      <c r="O295" s="309">
        <f t="shared" si="44"/>
        <v>11294</v>
      </c>
      <c r="P295" s="309">
        <f t="shared" si="45"/>
        <v>543965</v>
      </c>
      <c r="Q295" s="78"/>
      <c r="R295" s="78"/>
      <c r="S295" s="78"/>
      <c r="T295" s="78"/>
      <c r="U295" s="78"/>
      <c r="V295" s="78"/>
      <c r="W295" s="78"/>
      <c r="X295" s="286"/>
      <c r="Y295" s="78"/>
      <c r="Z295" s="78"/>
      <c r="AA295" s="78"/>
      <c r="AB295" s="78"/>
      <c r="AC295" s="51"/>
      <c r="AD295" s="52"/>
      <c r="AG295" s="453">
        <f t="shared" si="47"/>
        <v>0</v>
      </c>
      <c r="AH295" s="453">
        <f t="shared" si="48"/>
        <v>0</v>
      </c>
      <c r="AI295" s="453">
        <f t="shared" si="49"/>
        <v>0</v>
      </c>
      <c r="AJ295" s="453">
        <f t="shared" si="50"/>
        <v>0</v>
      </c>
    </row>
    <row r="296" spans="1:36" x14ac:dyDescent="0.25">
      <c r="A296" s="313" t="s">
        <v>22</v>
      </c>
      <c r="B296" s="303">
        <v>44027</v>
      </c>
      <c r="C296" s="302">
        <v>3026085</v>
      </c>
      <c r="D296" s="313" t="str">
        <f>VLOOKUP(C296,Schools!A:B,2,0)</f>
        <v>Kisharon Inclusive Special Free School</v>
      </c>
      <c r="E296" s="313" t="str">
        <f>VLOOKUP(C296,Schools!$A:$Z,3,0)</f>
        <v>A</v>
      </c>
      <c r="F296" s="80"/>
      <c r="G296" s="302" t="s">
        <v>3620</v>
      </c>
      <c r="H296" s="302" t="s">
        <v>4564</v>
      </c>
      <c r="I296" s="313" t="str">
        <f t="shared" si="43"/>
        <v>11294/516500</v>
      </c>
      <c r="J296" s="313">
        <f>VLOOKUP(C296,Schools!$A:$Z,9,0)</f>
        <v>105221</v>
      </c>
      <c r="K296" s="302" t="s">
        <v>66</v>
      </c>
      <c r="L296" s="302" t="s">
        <v>4575</v>
      </c>
      <c r="M296" s="302" t="s">
        <v>4575</v>
      </c>
      <c r="N296" s="309" t="str">
        <f>VLOOKUP(C296,Schools!A:D,4,0)</f>
        <v>Special</v>
      </c>
      <c r="O296" s="309">
        <f t="shared" si="44"/>
        <v>11294</v>
      </c>
      <c r="P296" s="309">
        <f t="shared" si="45"/>
        <v>516500</v>
      </c>
      <c r="Q296" s="78"/>
      <c r="R296" s="78"/>
      <c r="S296" s="78"/>
      <c r="T296" s="78"/>
      <c r="U296" s="78"/>
      <c r="V296" s="78"/>
      <c r="W296" s="78"/>
      <c r="X296" s="286"/>
      <c r="Y296" s="78"/>
      <c r="Z296" s="78"/>
      <c r="AA296" s="78"/>
      <c r="AB296" s="78"/>
      <c r="AC296" s="51"/>
      <c r="AD296" s="52"/>
      <c r="AG296" s="453">
        <f t="shared" si="47"/>
        <v>0</v>
      </c>
      <c r="AH296" s="453">
        <f t="shared" si="48"/>
        <v>0</v>
      </c>
      <c r="AI296" s="453">
        <f t="shared" si="49"/>
        <v>0</v>
      </c>
      <c r="AJ296" s="453">
        <f t="shared" si="50"/>
        <v>0</v>
      </c>
    </row>
    <row r="297" spans="1:36" x14ac:dyDescent="0.25">
      <c r="A297" s="313" t="s">
        <v>22</v>
      </c>
      <c r="B297" s="303">
        <v>44027</v>
      </c>
      <c r="C297" s="302">
        <v>3025950</v>
      </c>
      <c r="D297" s="313" t="str">
        <f>VLOOKUP(C297,Schools!A:B,2,0)</f>
        <v>Oak Hill School</v>
      </c>
      <c r="E297" s="313" t="str">
        <f>VLOOKUP(C297,Schools!$A:$Z,3,0)</f>
        <v>A</v>
      </c>
      <c r="F297" s="80"/>
      <c r="G297" s="302" t="s">
        <v>3620</v>
      </c>
      <c r="H297" s="302" t="s">
        <v>4564</v>
      </c>
      <c r="I297" s="313" t="str">
        <f t="shared" si="43"/>
        <v>11294/516500</v>
      </c>
      <c r="J297" s="313">
        <f>VLOOKUP(C297,Schools!$A:$Z,9,0)</f>
        <v>157308</v>
      </c>
      <c r="K297" s="302" t="s">
        <v>66</v>
      </c>
      <c r="L297" s="302" t="s">
        <v>4575</v>
      </c>
      <c r="M297" s="302" t="s">
        <v>4575</v>
      </c>
      <c r="N297" s="309" t="str">
        <f>VLOOKUP(C297,Schools!A:D,4,0)</f>
        <v>Special</v>
      </c>
      <c r="O297" s="309">
        <f t="shared" si="44"/>
        <v>11294</v>
      </c>
      <c r="P297" s="309">
        <f t="shared" si="45"/>
        <v>516500</v>
      </c>
      <c r="Q297" s="78"/>
      <c r="R297" s="78"/>
      <c r="S297" s="78"/>
      <c r="T297" s="78"/>
      <c r="U297" s="78"/>
      <c r="V297" s="78"/>
      <c r="W297" s="78"/>
      <c r="X297" s="286"/>
      <c r="Y297" s="78"/>
      <c r="Z297" s="78"/>
      <c r="AA297" s="78"/>
      <c r="AB297" s="78"/>
      <c r="AC297" s="51"/>
      <c r="AD297" s="52"/>
      <c r="AG297" s="453">
        <f t="shared" si="47"/>
        <v>0</v>
      </c>
      <c r="AH297" s="453">
        <f t="shared" si="48"/>
        <v>0</v>
      </c>
      <c r="AI297" s="453">
        <f t="shared" si="49"/>
        <v>0</v>
      </c>
      <c r="AJ297" s="453">
        <f t="shared" si="50"/>
        <v>0</v>
      </c>
    </row>
    <row r="298" spans="1:36" x14ac:dyDescent="0.25">
      <c r="A298" s="313" t="s">
        <v>22</v>
      </c>
      <c r="B298" s="303">
        <v>44027</v>
      </c>
      <c r="C298" s="302">
        <v>3027000</v>
      </c>
      <c r="D298" s="313" t="str">
        <f>VLOOKUP(C298,Schools!A:B,2,0)</f>
        <v>Oak Lodge Academy</v>
      </c>
      <c r="E298" s="313" t="str">
        <f>VLOOKUP(C298,Schools!$A:$Z,3,0)</f>
        <v>A</v>
      </c>
      <c r="F298" s="80"/>
      <c r="G298" s="302" t="s">
        <v>3620</v>
      </c>
      <c r="H298" s="302" t="s">
        <v>4564</v>
      </c>
      <c r="I298" s="313" t="str">
        <f t="shared" si="43"/>
        <v>11294/516500</v>
      </c>
      <c r="J298" s="313">
        <f>VLOOKUP(C298,Schools!$A:$Z,9,0)</f>
        <v>156901</v>
      </c>
      <c r="K298" s="302" t="s">
        <v>66</v>
      </c>
      <c r="L298" s="302" t="s">
        <v>4575</v>
      </c>
      <c r="M298" s="302" t="s">
        <v>4575</v>
      </c>
      <c r="N298" s="309" t="str">
        <f>VLOOKUP(C298,Schools!A:D,4,0)</f>
        <v>Special</v>
      </c>
      <c r="O298" s="309">
        <f t="shared" si="44"/>
        <v>11294</v>
      </c>
      <c r="P298" s="309">
        <f t="shared" si="45"/>
        <v>516500</v>
      </c>
      <c r="Q298" s="78"/>
      <c r="R298" s="78"/>
      <c r="S298" s="78"/>
      <c r="T298" s="78"/>
      <c r="U298" s="78"/>
      <c r="V298" s="78"/>
      <c r="W298" s="78"/>
      <c r="X298" s="286"/>
      <c r="Y298" s="78"/>
      <c r="Z298" s="78"/>
      <c r="AA298" s="78"/>
      <c r="AB298" s="78"/>
      <c r="AC298" s="51"/>
      <c r="AD298" s="52"/>
      <c r="AG298" s="453">
        <f t="shared" si="47"/>
        <v>0</v>
      </c>
      <c r="AH298" s="453">
        <f t="shared" si="48"/>
        <v>0</v>
      </c>
      <c r="AI298" s="453">
        <f t="shared" si="49"/>
        <v>0</v>
      </c>
      <c r="AJ298" s="453">
        <f t="shared" si="50"/>
        <v>0</v>
      </c>
    </row>
    <row r="299" spans="1:36" x14ac:dyDescent="0.25">
      <c r="A299" s="313" t="str">
        <f t="shared" ref="A299:A362" si="51">$B$3</f>
        <v>TPG</v>
      </c>
      <c r="B299" s="311">
        <v>44027</v>
      </c>
      <c r="C299" s="310">
        <v>3021000</v>
      </c>
      <c r="D299" s="313" t="str">
        <f>VLOOKUP(C299,Schools!A:B,2,0)</f>
        <v>Brookhill Nursery</v>
      </c>
      <c r="E299" s="313" t="str">
        <f>VLOOKUP(C299,Schools!$A:$Z,3,0)</f>
        <v>M</v>
      </c>
      <c r="F299" s="80"/>
      <c r="G299" s="310" t="s">
        <v>3620</v>
      </c>
      <c r="H299" s="310" t="s">
        <v>4564</v>
      </c>
      <c r="I299" s="313" t="str">
        <f t="shared" si="43"/>
        <v>11294/543965</v>
      </c>
      <c r="J299" s="313">
        <f>VLOOKUP(C299,Schools!$A:$Z,9,0)</f>
        <v>400102</v>
      </c>
      <c r="K299" s="310" t="s">
        <v>66</v>
      </c>
      <c r="L299" s="310" t="s">
        <v>4576</v>
      </c>
      <c r="M299" s="310" t="str">
        <f>L299</f>
        <v>TPECG2</v>
      </c>
      <c r="N299" s="309" t="str">
        <f>VLOOKUP(C299,Schools!A:D,4,0)</f>
        <v>Nursery</v>
      </c>
      <c r="O299" s="309">
        <f t="shared" si="44"/>
        <v>11294</v>
      </c>
      <c r="P299" s="309">
        <f t="shared" si="45"/>
        <v>543965</v>
      </c>
      <c r="Q299" s="78"/>
      <c r="R299" s="78"/>
      <c r="S299" s="78"/>
      <c r="T299" s="78"/>
      <c r="U299" s="78"/>
      <c r="V299" s="78"/>
      <c r="W299" s="78"/>
      <c r="X299" s="286"/>
      <c r="Y299" s="78"/>
      <c r="Z299" s="78"/>
      <c r="AA299" s="78"/>
      <c r="AB299" s="78"/>
      <c r="AC299" s="51"/>
      <c r="AD299" s="52"/>
      <c r="AG299" s="453">
        <f t="shared" si="47"/>
        <v>0</v>
      </c>
      <c r="AH299" s="453">
        <f t="shared" si="48"/>
        <v>0</v>
      </c>
      <c r="AI299" s="453">
        <f t="shared" si="49"/>
        <v>0</v>
      </c>
      <c r="AJ299" s="453">
        <f t="shared" si="50"/>
        <v>0</v>
      </c>
    </row>
    <row r="300" spans="1:36" x14ac:dyDescent="0.25">
      <c r="A300" s="313" t="str">
        <f t="shared" si="51"/>
        <v>TPG</v>
      </c>
      <c r="B300" s="311">
        <v>44027</v>
      </c>
      <c r="C300" s="310">
        <v>3021001</v>
      </c>
      <c r="D300" s="313" t="str">
        <f>VLOOKUP(C300,Schools!A:B,2,0)</f>
        <v>Hampden Way Nursery</v>
      </c>
      <c r="E300" s="313" t="str">
        <f>VLOOKUP(C300,Schools!$A:$Z,3,0)</f>
        <v>M</v>
      </c>
      <c r="F300" s="80"/>
      <c r="G300" s="310" t="s">
        <v>3620</v>
      </c>
      <c r="H300" s="310" t="s">
        <v>4564</v>
      </c>
      <c r="I300" s="313" t="str">
        <f t="shared" si="43"/>
        <v>11294/543965</v>
      </c>
      <c r="J300" s="313">
        <f>VLOOKUP(C300,Schools!$A:$Z,9,0)</f>
        <v>400102</v>
      </c>
      <c r="K300" s="310" t="s">
        <v>66</v>
      </c>
      <c r="L300" s="310" t="s">
        <v>4576</v>
      </c>
      <c r="M300" s="310" t="str">
        <f t="shared" ref="M300:M363" si="52">L300</f>
        <v>TPECG2</v>
      </c>
      <c r="N300" s="309" t="str">
        <f>VLOOKUP(C300,Schools!A:D,4,0)</f>
        <v>Nursery</v>
      </c>
      <c r="O300" s="309">
        <f t="shared" si="44"/>
        <v>11294</v>
      </c>
      <c r="P300" s="309">
        <f t="shared" si="45"/>
        <v>543965</v>
      </c>
      <c r="Q300" s="78"/>
      <c r="R300" s="78"/>
      <c r="S300" s="78"/>
      <c r="T300" s="78"/>
      <c r="U300" s="78"/>
      <c r="V300" s="78"/>
      <c r="W300" s="78"/>
      <c r="X300" s="286"/>
      <c r="Y300" s="78"/>
      <c r="Z300" s="78"/>
      <c r="AA300" s="78"/>
      <c r="AB300" s="78"/>
      <c r="AC300" s="51"/>
      <c r="AD300" s="52"/>
      <c r="AG300" s="453">
        <f t="shared" si="47"/>
        <v>0</v>
      </c>
      <c r="AH300" s="453">
        <f t="shared" si="48"/>
        <v>0</v>
      </c>
      <c r="AI300" s="453">
        <f t="shared" si="49"/>
        <v>0</v>
      </c>
      <c r="AJ300" s="453">
        <f t="shared" si="50"/>
        <v>0</v>
      </c>
    </row>
    <row r="301" spans="1:36" x14ac:dyDescent="0.25">
      <c r="A301" s="313" t="str">
        <f t="shared" si="51"/>
        <v>TPG</v>
      </c>
      <c r="B301" s="311">
        <v>44027</v>
      </c>
      <c r="C301" s="310">
        <v>3021003</v>
      </c>
      <c r="D301" s="313" t="str">
        <f>VLOOKUP(C301,Schools!A:B,2,0)</f>
        <v>St Margaret's Nursery</v>
      </c>
      <c r="E301" s="313" t="str">
        <f>VLOOKUP(C301,Schools!$A:$Z,3,0)</f>
        <v>M</v>
      </c>
      <c r="F301" s="80"/>
      <c r="G301" s="310" t="s">
        <v>3620</v>
      </c>
      <c r="H301" s="310" t="s">
        <v>4564</v>
      </c>
      <c r="I301" s="313" t="str">
        <f t="shared" si="43"/>
        <v>11294/543965</v>
      </c>
      <c r="J301" s="313">
        <f>VLOOKUP(C301,Schools!$A:$Z,9,0)</f>
        <v>400102</v>
      </c>
      <c r="K301" s="310" t="s">
        <v>66</v>
      </c>
      <c r="L301" s="310" t="s">
        <v>4576</v>
      </c>
      <c r="M301" s="310" t="str">
        <f t="shared" si="52"/>
        <v>TPECG2</v>
      </c>
      <c r="N301" s="309" t="str">
        <f>VLOOKUP(C301,Schools!A:D,4,0)</f>
        <v>Nursery</v>
      </c>
      <c r="O301" s="309">
        <f t="shared" si="44"/>
        <v>11294</v>
      </c>
      <c r="P301" s="309">
        <f t="shared" si="45"/>
        <v>543965</v>
      </c>
      <c r="Q301" s="78"/>
      <c r="R301" s="78"/>
      <c r="S301" s="78"/>
      <c r="T301" s="78"/>
      <c r="U301" s="78"/>
      <c r="V301" s="78"/>
      <c r="W301" s="78"/>
      <c r="X301" s="286"/>
      <c r="Y301" s="78"/>
      <c r="Z301" s="78"/>
      <c r="AA301" s="78"/>
      <c r="AB301" s="78"/>
      <c r="AC301" s="51"/>
      <c r="AD301" s="52"/>
      <c r="AG301" s="453">
        <f t="shared" si="47"/>
        <v>0</v>
      </c>
      <c r="AH301" s="453">
        <f t="shared" si="48"/>
        <v>0</v>
      </c>
      <c r="AI301" s="453">
        <f t="shared" si="49"/>
        <v>0</v>
      </c>
      <c r="AJ301" s="453">
        <f t="shared" si="50"/>
        <v>0</v>
      </c>
    </row>
    <row r="302" spans="1:36" x14ac:dyDescent="0.25">
      <c r="A302" s="313" t="str">
        <f t="shared" si="51"/>
        <v>TPG</v>
      </c>
      <c r="B302" s="311">
        <v>44027</v>
      </c>
      <c r="C302" s="310">
        <v>3021002</v>
      </c>
      <c r="D302" s="313" t="str">
        <f>VLOOKUP(C302,Schools!A:B,2,0)</f>
        <v>Moss Hall Nursery</v>
      </c>
      <c r="E302" s="313" t="str">
        <f>VLOOKUP(C302,Schools!$A:$Z,3,0)</f>
        <v>M</v>
      </c>
      <c r="F302" s="80"/>
      <c r="G302" s="310" t="s">
        <v>3620</v>
      </c>
      <c r="H302" s="310" t="s">
        <v>4564</v>
      </c>
      <c r="I302" s="313" t="str">
        <f t="shared" si="43"/>
        <v>11294/543965</v>
      </c>
      <c r="J302" s="313">
        <f>VLOOKUP(C302,Schools!$A:$Z,9,0)</f>
        <v>400072</v>
      </c>
      <c r="K302" s="310" t="s">
        <v>66</v>
      </c>
      <c r="L302" s="310" t="s">
        <v>4576</v>
      </c>
      <c r="M302" s="310" t="str">
        <f t="shared" si="52"/>
        <v>TPECG2</v>
      </c>
      <c r="N302" s="309" t="str">
        <f>VLOOKUP(C302,Schools!A:D,4,0)</f>
        <v>Nursery</v>
      </c>
      <c r="O302" s="309">
        <f t="shared" si="44"/>
        <v>11294</v>
      </c>
      <c r="P302" s="309">
        <f t="shared" si="45"/>
        <v>543965</v>
      </c>
      <c r="Q302" s="78"/>
      <c r="R302" s="78"/>
      <c r="S302" s="78"/>
      <c r="T302" s="78"/>
      <c r="U302" s="78"/>
      <c r="V302" s="78"/>
      <c r="W302" s="78"/>
      <c r="X302" s="286"/>
      <c r="Y302" s="78"/>
      <c r="Z302" s="78"/>
      <c r="AA302" s="78"/>
      <c r="AB302" s="78"/>
      <c r="AC302" s="51"/>
      <c r="AD302" s="52"/>
      <c r="AG302" s="453">
        <f t="shared" si="47"/>
        <v>0</v>
      </c>
      <c r="AH302" s="453">
        <f t="shared" si="48"/>
        <v>0</v>
      </c>
      <c r="AI302" s="453">
        <f t="shared" si="49"/>
        <v>0</v>
      </c>
      <c r="AJ302" s="453">
        <f t="shared" si="50"/>
        <v>0</v>
      </c>
    </row>
    <row r="303" spans="1:36" x14ac:dyDescent="0.25">
      <c r="A303" s="313" t="str">
        <f t="shared" si="51"/>
        <v>TPG</v>
      </c>
      <c r="B303" s="311">
        <v>44027</v>
      </c>
      <c r="C303" s="310">
        <v>3023520</v>
      </c>
      <c r="D303" s="313" t="str">
        <f>VLOOKUP(C303,Schools!A:B,2,0)</f>
        <v>Akiva School</v>
      </c>
      <c r="E303" s="313" t="str">
        <f>VLOOKUP(C303,Schools!$A:$Z,3,0)</f>
        <v>M</v>
      </c>
      <c r="F303" s="80"/>
      <c r="G303" s="310" t="s">
        <v>3620</v>
      </c>
      <c r="H303" s="310" t="s">
        <v>4564</v>
      </c>
      <c r="I303" s="313" t="str">
        <f t="shared" si="43"/>
        <v>11294/543965</v>
      </c>
      <c r="J303" s="313">
        <f>VLOOKUP(C303,Schools!$A:$Z,9,0)</f>
        <v>400125</v>
      </c>
      <c r="K303" s="310" t="s">
        <v>66</v>
      </c>
      <c r="L303" s="310" t="s">
        <v>4576</v>
      </c>
      <c r="M303" s="310" t="str">
        <f t="shared" si="52"/>
        <v>TPECG2</v>
      </c>
      <c r="N303" s="309" t="str">
        <f>VLOOKUP(C303,Schools!A:D,4,0)</f>
        <v>Primary</v>
      </c>
      <c r="O303" s="309">
        <f t="shared" si="44"/>
        <v>11294</v>
      </c>
      <c r="P303" s="309">
        <f t="shared" si="45"/>
        <v>543965</v>
      </c>
      <c r="Q303" s="78"/>
      <c r="R303" s="78"/>
      <c r="S303" s="78"/>
      <c r="T303" s="78"/>
      <c r="U303" s="78"/>
      <c r="V303" s="78"/>
      <c r="W303" s="78"/>
      <c r="X303" s="286"/>
      <c r="Y303" s="78"/>
      <c r="Z303" s="78"/>
      <c r="AA303" s="78"/>
      <c r="AB303" s="78"/>
      <c r="AC303" s="51"/>
      <c r="AD303" s="52"/>
      <c r="AG303" s="453">
        <f t="shared" si="47"/>
        <v>0</v>
      </c>
      <c r="AH303" s="453">
        <f t="shared" si="48"/>
        <v>0</v>
      </c>
      <c r="AI303" s="453">
        <f t="shared" si="49"/>
        <v>0</v>
      </c>
      <c r="AJ303" s="453">
        <f t="shared" si="50"/>
        <v>0</v>
      </c>
    </row>
    <row r="304" spans="1:36" x14ac:dyDescent="0.25">
      <c r="A304" s="313" t="str">
        <f t="shared" si="51"/>
        <v>TPG</v>
      </c>
      <c r="B304" s="311">
        <v>44027</v>
      </c>
      <c r="C304" s="310">
        <v>3023300</v>
      </c>
      <c r="D304" s="313" t="str">
        <f>VLOOKUP(C304,Schools!A:B,2,0)</f>
        <v>All Saints' CE Primary School NW2</v>
      </c>
      <c r="E304" s="313" t="str">
        <f>VLOOKUP(C304,Schools!$A:$Z,3,0)</f>
        <v>M</v>
      </c>
      <c r="F304" s="80"/>
      <c r="G304" s="310" t="s">
        <v>3620</v>
      </c>
      <c r="H304" s="310" t="s">
        <v>4564</v>
      </c>
      <c r="I304" s="313" t="str">
        <f t="shared" si="43"/>
        <v>11294/543965</v>
      </c>
      <c r="J304" s="313">
        <f>VLOOKUP(C304,Schools!$A:$Z,9,0)</f>
        <v>400069</v>
      </c>
      <c r="K304" s="310" t="s">
        <v>66</v>
      </c>
      <c r="L304" s="310" t="s">
        <v>4576</v>
      </c>
      <c r="M304" s="310" t="str">
        <f t="shared" si="52"/>
        <v>TPECG2</v>
      </c>
      <c r="N304" s="309" t="str">
        <f>VLOOKUP(C304,Schools!A:D,4,0)</f>
        <v>Primary</v>
      </c>
      <c r="O304" s="309">
        <f t="shared" si="44"/>
        <v>11294</v>
      </c>
      <c r="P304" s="309">
        <f t="shared" si="45"/>
        <v>543965</v>
      </c>
      <c r="Q304" s="78"/>
      <c r="R304" s="78"/>
      <c r="S304" s="78"/>
      <c r="T304" s="78"/>
      <c r="U304" s="78"/>
      <c r="V304" s="78"/>
      <c r="W304" s="78"/>
      <c r="X304" s="286"/>
      <c r="Y304" s="78"/>
      <c r="Z304" s="78"/>
      <c r="AA304" s="78"/>
      <c r="AB304" s="78"/>
      <c r="AC304" s="51"/>
      <c r="AD304" s="52"/>
      <c r="AG304" s="453">
        <f t="shared" si="47"/>
        <v>0</v>
      </c>
      <c r="AH304" s="453">
        <f t="shared" si="48"/>
        <v>0</v>
      </c>
      <c r="AI304" s="453">
        <f t="shared" si="49"/>
        <v>0</v>
      </c>
      <c r="AJ304" s="453">
        <f t="shared" si="50"/>
        <v>0</v>
      </c>
    </row>
    <row r="305" spans="1:36" x14ac:dyDescent="0.25">
      <c r="A305" s="313" t="str">
        <f t="shared" si="51"/>
        <v>TPG</v>
      </c>
      <c r="B305" s="311">
        <v>44027</v>
      </c>
      <c r="C305" s="310">
        <v>3023317</v>
      </c>
      <c r="D305" s="313" t="str">
        <f>VLOOKUP(C305,Schools!A:B,2,0)</f>
        <v>All Saints' CE Primary School, N20</v>
      </c>
      <c r="E305" s="313" t="str">
        <f>VLOOKUP(C305,Schools!$A:$Z,3,0)</f>
        <v>M</v>
      </c>
      <c r="F305" s="80"/>
      <c r="G305" s="310" t="s">
        <v>3620</v>
      </c>
      <c r="H305" s="310" t="s">
        <v>4564</v>
      </c>
      <c r="I305" s="313" t="str">
        <f t="shared" si="43"/>
        <v>11294/543965</v>
      </c>
      <c r="J305" s="313">
        <f>VLOOKUP(C305,Schools!$A:$Z,9,0)</f>
        <v>400015</v>
      </c>
      <c r="K305" s="310" t="s">
        <v>66</v>
      </c>
      <c r="L305" s="310" t="s">
        <v>4576</v>
      </c>
      <c r="M305" s="310" t="str">
        <f t="shared" si="52"/>
        <v>TPECG2</v>
      </c>
      <c r="N305" s="309" t="str">
        <f>VLOOKUP(C305,Schools!A:D,4,0)</f>
        <v>Primary</v>
      </c>
      <c r="O305" s="309">
        <f t="shared" si="44"/>
        <v>11294</v>
      </c>
      <c r="P305" s="309">
        <f t="shared" si="45"/>
        <v>543965</v>
      </c>
      <c r="Q305" s="78"/>
      <c r="R305" s="78"/>
      <c r="S305" s="78"/>
      <c r="T305" s="78"/>
      <c r="U305" s="78"/>
      <c r="V305" s="78"/>
      <c r="W305" s="78"/>
      <c r="X305" s="286"/>
      <c r="Y305" s="78"/>
      <c r="Z305" s="78"/>
      <c r="AA305" s="78"/>
      <c r="AB305" s="78"/>
      <c r="AC305" s="51"/>
      <c r="AD305" s="52"/>
      <c r="AG305" s="453">
        <f t="shared" si="47"/>
        <v>0</v>
      </c>
      <c r="AH305" s="453">
        <f t="shared" si="48"/>
        <v>0</v>
      </c>
      <c r="AI305" s="453">
        <f t="shared" si="49"/>
        <v>0</v>
      </c>
      <c r="AJ305" s="453">
        <f t="shared" si="50"/>
        <v>0</v>
      </c>
    </row>
    <row r="306" spans="1:36" x14ac:dyDescent="0.25">
      <c r="A306" s="313" t="str">
        <f t="shared" si="51"/>
        <v>TPG</v>
      </c>
      <c r="B306" s="311">
        <v>44027</v>
      </c>
      <c r="C306" s="310">
        <v>3023500</v>
      </c>
      <c r="D306" s="313" t="str">
        <f>VLOOKUP(C306,Schools!A:B,2,0)</f>
        <v>Annunciation Catholic Infant School</v>
      </c>
      <c r="E306" s="313" t="str">
        <f>VLOOKUP(C306,Schools!$A:$Z,3,0)</f>
        <v>M</v>
      </c>
      <c r="F306" s="80"/>
      <c r="G306" s="310" t="s">
        <v>3620</v>
      </c>
      <c r="H306" s="310" t="s">
        <v>4564</v>
      </c>
      <c r="I306" s="313" t="str">
        <f t="shared" si="43"/>
        <v>11294/543965</v>
      </c>
      <c r="J306" s="313">
        <f>VLOOKUP(C306,Schools!$A:$Z,9,0)</f>
        <v>400023</v>
      </c>
      <c r="K306" s="310" t="s">
        <v>66</v>
      </c>
      <c r="L306" s="310" t="s">
        <v>4576</v>
      </c>
      <c r="M306" s="310" t="str">
        <f t="shared" si="52"/>
        <v>TPECG2</v>
      </c>
      <c r="N306" s="309" t="str">
        <f>VLOOKUP(C306,Schools!A:D,4,0)</f>
        <v>Primary</v>
      </c>
      <c r="O306" s="309">
        <f t="shared" si="44"/>
        <v>11294</v>
      </c>
      <c r="P306" s="309">
        <f t="shared" si="45"/>
        <v>543965</v>
      </c>
      <c r="Q306" s="78"/>
      <c r="R306" s="78"/>
      <c r="S306" s="78"/>
      <c r="T306" s="78"/>
      <c r="U306" s="78"/>
      <c r="V306" s="78"/>
      <c r="W306" s="78"/>
      <c r="X306" s="286"/>
      <c r="Y306" s="78"/>
      <c r="Z306" s="78"/>
      <c r="AA306" s="78"/>
      <c r="AB306" s="78"/>
      <c r="AC306" s="51"/>
      <c r="AD306" s="52"/>
      <c r="AG306" s="453">
        <f t="shared" si="47"/>
        <v>0</v>
      </c>
      <c r="AH306" s="453">
        <f t="shared" si="48"/>
        <v>0</v>
      </c>
      <c r="AI306" s="453">
        <f t="shared" si="49"/>
        <v>0</v>
      </c>
      <c r="AJ306" s="453">
        <f t="shared" si="50"/>
        <v>0</v>
      </c>
    </row>
    <row r="307" spans="1:36" x14ac:dyDescent="0.25">
      <c r="A307" s="313" t="str">
        <f t="shared" si="51"/>
        <v>TPG</v>
      </c>
      <c r="B307" s="311">
        <v>44027</v>
      </c>
      <c r="C307" s="310">
        <v>3023514</v>
      </c>
      <c r="D307" s="313" t="str">
        <f>VLOOKUP(C307,Schools!A:B,2,0)</f>
        <v>Annunciation Catholic Junior School</v>
      </c>
      <c r="E307" s="313" t="str">
        <f>VLOOKUP(C307,Schools!$A:$Z,3,0)</f>
        <v>M</v>
      </c>
      <c r="F307" s="80"/>
      <c r="G307" s="310" t="s">
        <v>3620</v>
      </c>
      <c r="H307" s="310" t="s">
        <v>4564</v>
      </c>
      <c r="I307" s="313" t="str">
        <f t="shared" si="43"/>
        <v>11294/543965</v>
      </c>
      <c r="J307" s="313">
        <f>VLOOKUP(C307,Schools!$A:$Z,9,0)</f>
        <v>400107</v>
      </c>
      <c r="K307" s="310" t="s">
        <v>66</v>
      </c>
      <c r="L307" s="310" t="s">
        <v>4576</v>
      </c>
      <c r="M307" s="310" t="str">
        <f t="shared" si="52"/>
        <v>TPECG2</v>
      </c>
      <c r="N307" s="309" t="str">
        <f>VLOOKUP(C307,Schools!A:D,4,0)</f>
        <v>Primary</v>
      </c>
      <c r="O307" s="309">
        <f t="shared" si="44"/>
        <v>11294</v>
      </c>
      <c r="P307" s="309">
        <f t="shared" si="45"/>
        <v>543965</v>
      </c>
      <c r="Q307" s="78"/>
      <c r="R307" s="78"/>
      <c r="S307" s="78"/>
      <c r="T307" s="78"/>
      <c r="U307" s="78"/>
      <c r="V307" s="78"/>
      <c r="W307" s="78"/>
      <c r="X307" s="286"/>
      <c r="Y307" s="78"/>
      <c r="Z307" s="78"/>
      <c r="AA307" s="78"/>
      <c r="AB307" s="78"/>
      <c r="AC307" s="51"/>
      <c r="AD307" s="52"/>
      <c r="AG307" s="453">
        <f t="shared" si="47"/>
        <v>0</v>
      </c>
      <c r="AH307" s="453">
        <f t="shared" si="48"/>
        <v>0</v>
      </c>
      <c r="AI307" s="453">
        <f t="shared" si="49"/>
        <v>0</v>
      </c>
      <c r="AJ307" s="453">
        <f t="shared" si="50"/>
        <v>0</v>
      </c>
    </row>
    <row r="308" spans="1:36" x14ac:dyDescent="0.25">
      <c r="A308" s="313" t="str">
        <f t="shared" si="51"/>
        <v>TPG</v>
      </c>
      <c r="B308" s="311">
        <v>44027</v>
      </c>
      <c r="C308" s="310">
        <v>3022002</v>
      </c>
      <c r="D308" s="313" t="str">
        <f>VLOOKUP(C308,Schools!A:B,2,0)</f>
        <v>Barnfield School</v>
      </c>
      <c r="E308" s="313" t="str">
        <f>VLOOKUP(C308,Schools!$A:$Z,3,0)</f>
        <v>M</v>
      </c>
      <c r="F308" s="80"/>
      <c r="G308" s="310" t="s">
        <v>3620</v>
      </c>
      <c r="H308" s="310" t="s">
        <v>4564</v>
      </c>
      <c r="I308" s="313" t="str">
        <f t="shared" si="43"/>
        <v>11294/543965</v>
      </c>
      <c r="J308" s="313">
        <f>VLOOKUP(C308,Schools!$A:$Z,9,0)</f>
        <v>400005</v>
      </c>
      <c r="K308" s="310" t="s">
        <v>66</v>
      </c>
      <c r="L308" s="310" t="s">
        <v>4576</v>
      </c>
      <c r="M308" s="310" t="str">
        <f t="shared" si="52"/>
        <v>TPECG2</v>
      </c>
      <c r="N308" s="309" t="str">
        <f>VLOOKUP(C308,Schools!A:D,4,0)</f>
        <v>Primary</v>
      </c>
      <c r="O308" s="309">
        <f t="shared" si="44"/>
        <v>11294</v>
      </c>
      <c r="P308" s="309">
        <f t="shared" si="45"/>
        <v>543965</v>
      </c>
      <c r="Q308" s="78"/>
      <c r="R308" s="78"/>
      <c r="S308" s="78"/>
      <c r="T308" s="78"/>
      <c r="U308" s="78"/>
      <c r="V308" s="78"/>
      <c r="W308" s="78"/>
      <c r="X308" s="286"/>
      <c r="Y308" s="78"/>
      <c r="Z308" s="78"/>
      <c r="AA308" s="78"/>
      <c r="AB308" s="78"/>
      <c r="AC308" s="51"/>
      <c r="AD308" s="52"/>
      <c r="AG308" s="453">
        <f t="shared" si="47"/>
        <v>0</v>
      </c>
      <c r="AH308" s="453">
        <f t="shared" si="48"/>
        <v>0</v>
      </c>
      <c r="AI308" s="453">
        <f t="shared" si="49"/>
        <v>0</v>
      </c>
      <c r="AJ308" s="453">
        <f t="shared" si="50"/>
        <v>0</v>
      </c>
    </row>
    <row r="309" spans="1:36" x14ac:dyDescent="0.25">
      <c r="A309" s="313" t="str">
        <f t="shared" si="51"/>
        <v>TPG</v>
      </c>
      <c r="B309" s="311">
        <v>44027</v>
      </c>
      <c r="C309" s="310">
        <v>3022079</v>
      </c>
      <c r="D309" s="313" t="str">
        <f>VLOOKUP(C309,Schools!A:B,2,0)</f>
        <v>Beis Yaakov</v>
      </c>
      <c r="E309" s="313" t="str">
        <f>VLOOKUP(C309,Schools!$A:$Z,3,0)</f>
        <v>M</v>
      </c>
      <c r="F309" s="80"/>
      <c r="G309" s="310" t="s">
        <v>3620</v>
      </c>
      <c r="H309" s="310" t="s">
        <v>4564</v>
      </c>
      <c r="I309" s="313" t="str">
        <f t="shared" si="43"/>
        <v>11294/543965</v>
      </c>
      <c r="J309" s="313">
        <f>VLOOKUP(C309,Schools!$A:$Z,9,0)</f>
        <v>400070</v>
      </c>
      <c r="K309" s="310" t="s">
        <v>66</v>
      </c>
      <c r="L309" s="310" t="s">
        <v>4576</v>
      </c>
      <c r="M309" s="310" t="str">
        <f t="shared" si="52"/>
        <v>TPECG2</v>
      </c>
      <c r="N309" s="309" t="str">
        <f>VLOOKUP(C309,Schools!A:D,4,0)</f>
        <v>Primary</v>
      </c>
      <c r="O309" s="309">
        <f t="shared" si="44"/>
        <v>11294</v>
      </c>
      <c r="P309" s="309">
        <f t="shared" si="45"/>
        <v>543965</v>
      </c>
      <c r="Q309" s="78"/>
      <c r="R309" s="78"/>
      <c r="S309" s="78"/>
      <c r="T309" s="78"/>
      <c r="U309" s="78"/>
      <c r="V309" s="78"/>
      <c r="W309" s="78"/>
      <c r="X309" s="286"/>
      <c r="Y309" s="78"/>
      <c r="Z309" s="78"/>
      <c r="AA309" s="78"/>
      <c r="AB309" s="78"/>
      <c r="AC309" s="51"/>
      <c r="AD309" s="52"/>
      <c r="AG309" s="453">
        <f t="shared" si="47"/>
        <v>0</v>
      </c>
      <c r="AH309" s="453">
        <f t="shared" si="48"/>
        <v>0</v>
      </c>
      <c r="AI309" s="453">
        <f t="shared" si="49"/>
        <v>0</v>
      </c>
      <c r="AJ309" s="453">
        <f t="shared" si="50"/>
        <v>0</v>
      </c>
    </row>
    <row r="310" spans="1:36" x14ac:dyDescent="0.25">
      <c r="A310" s="313" t="str">
        <f t="shared" si="51"/>
        <v>TPG</v>
      </c>
      <c r="B310" s="311">
        <v>44027</v>
      </c>
      <c r="C310" s="310">
        <v>3023524</v>
      </c>
      <c r="D310" s="313" t="str">
        <f>VLOOKUP(C310,Schools!A:B,2,0)</f>
        <v>Beit Shvidler Primary School</v>
      </c>
      <c r="E310" s="313" t="str">
        <f>VLOOKUP(C310,Schools!$A:$Z,3,0)</f>
        <v>M</v>
      </c>
      <c r="F310" s="80"/>
      <c r="G310" s="310" t="s">
        <v>3620</v>
      </c>
      <c r="H310" s="310" t="s">
        <v>4564</v>
      </c>
      <c r="I310" s="313" t="str">
        <f t="shared" si="43"/>
        <v>11294/543965</v>
      </c>
      <c r="J310" s="313">
        <f>VLOOKUP(C310,Schools!$A:$Z,9,0)</f>
        <v>400150</v>
      </c>
      <c r="K310" s="310" t="s">
        <v>66</v>
      </c>
      <c r="L310" s="310" t="s">
        <v>4576</v>
      </c>
      <c r="M310" s="310" t="str">
        <f t="shared" si="52"/>
        <v>TPECG2</v>
      </c>
      <c r="N310" s="309" t="str">
        <f>VLOOKUP(C310,Schools!A:D,4,0)</f>
        <v>Primary</v>
      </c>
      <c r="O310" s="309">
        <f t="shared" si="44"/>
        <v>11294</v>
      </c>
      <c r="P310" s="309">
        <f t="shared" si="45"/>
        <v>543965</v>
      </c>
      <c r="Q310" s="78"/>
      <c r="R310" s="78"/>
      <c r="S310" s="78"/>
      <c r="T310" s="78"/>
      <c r="U310" s="78"/>
      <c r="V310" s="78"/>
      <c r="W310" s="78"/>
      <c r="X310" s="286"/>
      <c r="Y310" s="78"/>
      <c r="Z310" s="78"/>
      <c r="AA310" s="78"/>
      <c r="AB310" s="78"/>
      <c r="AC310" s="51"/>
      <c r="AD310" s="52"/>
      <c r="AG310" s="453">
        <f t="shared" si="47"/>
        <v>0</v>
      </c>
      <c r="AH310" s="453">
        <f t="shared" si="48"/>
        <v>0</v>
      </c>
      <c r="AI310" s="453">
        <f t="shared" si="49"/>
        <v>0</v>
      </c>
      <c r="AJ310" s="453">
        <f t="shared" si="50"/>
        <v>0</v>
      </c>
    </row>
    <row r="311" spans="1:36" x14ac:dyDescent="0.25">
      <c r="A311" s="313" t="str">
        <f t="shared" si="51"/>
        <v>TPG</v>
      </c>
      <c r="B311" s="311">
        <v>44027</v>
      </c>
      <c r="C311" s="310">
        <v>3022003</v>
      </c>
      <c r="D311" s="313" t="str">
        <f>VLOOKUP(C311,Schools!A:B,2,0)</f>
        <v>Bell Lane Primary School</v>
      </c>
      <c r="E311" s="313" t="str">
        <f>VLOOKUP(C311,Schools!$A:$Z,3,0)</f>
        <v>M</v>
      </c>
      <c r="F311" s="80"/>
      <c r="G311" s="310" t="s">
        <v>3620</v>
      </c>
      <c r="H311" s="310" t="s">
        <v>4564</v>
      </c>
      <c r="I311" s="313" t="str">
        <f t="shared" si="43"/>
        <v>11294/543965</v>
      </c>
      <c r="J311" s="313">
        <f>VLOOKUP(C311,Schools!$A:$Z,9,0)</f>
        <v>400051</v>
      </c>
      <c r="K311" s="310" t="s">
        <v>66</v>
      </c>
      <c r="L311" s="310" t="s">
        <v>4576</v>
      </c>
      <c r="M311" s="310" t="str">
        <f t="shared" si="52"/>
        <v>TPECG2</v>
      </c>
      <c r="N311" s="309" t="str">
        <f>VLOOKUP(C311,Schools!A:D,4,0)</f>
        <v>Primary</v>
      </c>
      <c r="O311" s="309">
        <f t="shared" si="44"/>
        <v>11294</v>
      </c>
      <c r="P311" s="309">
        <f t="shared" si="45"/>
        <v>543965</v>
      </c>
      <c r="Q311" s="78"/>
      <c r="R311" s="78"/>
      <c r="S311" s="78"/>
      <c r="T311" s="78"/>
      <c r="U311" s="78"/>
      <c r="V311" s="78"/>
      <c r="W311" s="78"/>
      <c r="X311" s="286"/>
      <c r="Y311" s="78"/>
      <c r="Z311" s="78"/>
      <c r="AA311" s="78"/>
      <c r="AB311" s="78"/>
      <c r="AC311" s="51"/>
      <c r="AD311" s="52"/>
      <c r="AG311" s="453">
        <f t="shared" si="47"/>
        <v>0</v>
      </c>
      <c r="AH311" s="453">
        <f t="shared" si="48"/>
        <v>0</v>
      </c>
      <c r="AI311" s="453">
        <f t="shared" si="49"/>
        <v>0</v>
      </c>
      <c r="AJ311" s="453">
        <f t="shared" si="50"/>
        <v>0</v>
      </c>
    </row>
    <row r="312" spans="1:36" x14ac:dyDescent="0.25">
      <c r="A312" s="313" t="str">
        <f t="shared" si="51"/>
        <v>TPG</v>
      </c>
      <c r="B312" s="311">
        <v>44027</v>
      </c>
      <c r="C312" s="310">
        <v>3023511</v>
      </c>
      <c r="D312" s="313" t="str">
        <f>VLOOKUP(C312,Schools!A:B,2,0)</f>
        <v>Blessed Dominic School</v>
      </c>
      <c r="E312" s="313" t="str">
        <f>VLOOKUP(C312,Schools!$A:$Z,3,0)</f>
        <v>M</v>
      </c>
      <c r="F312" s="80"/>
      <c r="G312" s="310" t="s">
        <v>3620</v>
      </c>
      <c r="H312" s="310" t="s">
        <v>4564</v>
      </c>
      <c r="I312" s="313" t="str">
        <f t="shared" si="43"/>
        <v>11294/543965</v>
      </c>
      <c r="J312" s="313">
        <f>VLOOKUP(C312,Schools!$A:$Z,9,0)</f>
        <v>400024</v>
      </c>
      <c r="K312" s="310" t="s">
        <v>66</v>
      </c>
      <c r="L312" s="310" t="s">
        <v>4576</v>
      </c>
      <c r="M312" s="310" t="str">
        <f t="shared" si="52"/>
        <v>TPECG2</v>
      </c>
      <c r="N312" s="309" t="str">
        <f>VLOOKUP(C312,Schools!A:D,4,0)</f>
        <v>Primary</v>
      </c>
      <c r="O312" s="309">
        <f t="shared" si="44"/>
        <v>11294</v>
      </c>
      <c r="P312" s="309">
        <f t="shared" si="45"/>
        <v>543965</v>
      </c>
      <c r="Q312" s="78"/>
      <c r="R312" s="78"/>
      <c r="S312" s="78"/>
      <c r="T312" s="78"/>
      <c r="U312" s="78"/>
      <c r="V312" s="78"/>
      <c r="W312" s="78"/>
      <c r="X312" s="286"/>
      <c r="Y312" s="78"/>
      <c r="Z312" s="78"/>
      <c r="AA312" s="78"/>
      <c r="AB312" s="78"/>
      <c r="AC312" s="51"/>
      <c r="AD312" s="52"/>
      <c r="AG312" s="453">
        <f t="shared" si="47"/>
        <v>0</v>
      </c>
      <c r="AH312" s="453">
        <f t="shared" si="48"/>
        <v>0</v>
      </c>
      <c r="AI312" s="453">
        <f t="shared" si="49"/>
        <v>0</v>
      </c>
      <c r="AJ312" s="453">
        <f t="shared" si="50"/>
        <v>0</v>
      </c>
    </row>
    <row r="313" spans="1:36" x14ac:dyDescent="0.25">
      <c r="A313" s="313" t="str">
        <f t="shared" si="51"/>
        <v>TPG</v>
      </c>
      <c r="B313" s="311">
        <v>44027</v>
      </c>
      <c r="C313" s="310">
        <v>3022008</v>
      </c>
      <c r="D313" s="313" t="str">
        <f>VLOOKUP(C313,Schools!A:B,2,0)</f>
        <v>Brookland Infant  &amp; Nursery School</v>
      </c>
      <c r="E313" s="313" t="str">
        <f>VLOOKUP(C313,Schools!$A:$Z,3,0)</f>
        <v>M</v>
      </c>
      <c r="F313" s="80"/>
      <c r="G313" s="310" t="s">
        <v>3620</v>
      </c>
      <c r="H313" s="310" t="s">
        <v>4564</v>
      </c>
      <c r="I313" s="313" t="str">
        <f t="shared" si="43"/>
        <v>11294/543965</v>
      </c>
      <c r="J313" s="313">
        <f>VLOOKUP(C313,Schools!$A:$Z,9,0)</f>
        <v>400057</v>
      </c>
      <c r="K313" s="310" t="s">
        <v>66</v>
      </c>
      <c r="L313" s="310" t="s">
        <v>4576</v>
      </c>
      <c r="M313" s="310" t="str">
        <f t="shared" si="52"/>
        <v>TPECG2</v>
      </c>
      <c r="N313" s="309" t="str">
        <f>VLOOKUP(C313,Schools!A:D,4,0)</f>
        <v>Primary</v>
      </c>
      <c r="O313" s="309">
        <f t="shared" si="44"/>
        <v>11294</v>
      </c>
      <c r="P313" s="309">
        <f t="shared" si="45"/>
        <v>543965</v>
      </c>
      <c r="Q313" s="78"/>
      <c r="R313" s="78"/>
      <c r="S313" s="78"/>
      <c r="T313" s="78"/>
      <c r="U313" s="78"/>
      <c r="V313" s="78"/>
      <c r="W313" s="78"/>
      <c r="X313" s="286"/>
      <c r="Y313" s="78"/>
      <c r="Z313" s="78"/>
      <c r="AA313" s="78"/>
      <c r="AB313" s="78"/>
      <c r="AC313" s="51"/>
      <c r="AD313" s="52"/>
      <c r="AG313" s="453">
        <f t="shared" si="47"/>
        <v>0</v>
      </c>
      <c r="AH313" s="453">
        <f t="shared" si="48"/>
        <v>0</v>
      </c>
      <c r="AI313" s="453">
        <f t="shared" si="49"/>
        <v>0</v>
      </c>
      <c r="AJ313" s="453">
        <f t="shared" si="50"/>
        <v>0</v>
      </c>
    </row>
    <row r="314" spans="1:36" x14ac:dyDescent="0.25">
      <c r="A314" s="313" t="str">
        <f t="shared" si="51"/>
        <v>TPG</v>
      </c>
      <c r="B314" s="311">
        <v>44027</v>
      </c>
      <c r="C314" s="310">
        <v>3022007</v>
      </c>
      <c r="D314" s="313" t="str">
        <f>VLOOKUP(C314,Schools!A:B,2,0)</f>
        <v>Brookland Junior School</v>
      </c>
      <c r="E314" s="313" t="str">
        <f>VLOOKUP(C314,Schools!$A:$Z,3,0)</f>
        <v>M</v>
      </c>
      <c r="F314" s="80"/>
      <c r="G314" s="310" t="s">
        <v>3620</v>
      </c>
      <c r="H314" s="310" t="s">
        <v>4564</v>
      </c>
      <c r="I314" s="313" t="str">
        <f t="shared" si="43"/>
        <v>11294/543965</v>
      </c>
      <c r="J314" s="313">
        <f>VLOOKUP(C314,Schools!$A:$Z,9,0)</f>
        <v>400040</v>
      </c>
      <c r="K314" s="310" t="s">
        <v>66</v>
      </c>
      <c r="L314" s="310" t="s">
        <v>4576</v>
      </c>
      <c r="M314" s="310" t="str">
        <f t="shared" si="52"/>
        <v>TPECG2</v>
      </c>
      <c r="N314" s="309" t="str">
        <f>VLOOKUP(C314,Schools!A:D,4,0)</f>
        <v>Primary</v>
      </c>
      <c r="O314" s="309">
        <f t="shared" si="44"/>
        <v>11294</v>
      </c>
      <c r="P314" s="309">
        <f t="shared" si="45"/>
        <v>543965</v>
      </c>
      <c r="Q314" s="78"/>
      <c r="R314" s="78"/>
      <c r="S314" s="78"/>
      <c r="T314" s="78"/>
      <c r="U314" s="78"/>
      <c r="V314" s="78"/>
      <c r="W314" s="78"/>
      <c r="X314" s="286"/>
      <c r="Y314" s="78"/>
      <c r="Z314" s="78"/>
      <c r="AA314" s="78"/>
      <c r="AB314" s="78"/>
      <c r="AC314" s="51"/>
      <c r="AD314" s="52"/>
      <c r="AG314" s="453">
        <f t="shared" si="47"/>
        <v>0</v>
      </c>
      <c r="AH314" s="453">
        <f t="shared" si="48"/>
        <v>0</v>
      </c>
      <c r="AI314" s="453">
        <f t="shared" si="49"/>
        <v>0</v>
      </c>
      <c r="AJ314" s="453">
        <f t="shared" si="50"/>
        <v>0</v>
      </c>
    </row>
    <row r="315" spans="1:36" x14ac:dyDescent="0.25">
      <c r="A315" s="313" t="str">
        <f t="shared" si="51"/>
        <v>TPG</v>
      </c>
      <c r="B315" s="311">
        <v>44027</v>
      </c>
      <c r="C315" s="310">
        <v>3022009</v>
      </c>
      <c r="D315" s="313" t="str">
        <f>VLOOKUP(C315,Schools!A:B,2,0)</f>
        <v>Brunswick Park Primary &amp; Nursery School</v>
      </c>
      <c r="E315" s="313" t="str">
        <f>VLOOKUP(C315,Schools!$A:$Z,3,0)</f>
        <v>M</v>
      </c>
      <c r="F315" s="80"/>
      <c r="G315" s="310" t="s">
        <v>3620</v>
      </c>
      <c r="H315" s="310" t="s">
        <v>4564</v>
      </c>
      <c r="I315" s="313" t="str">
        <f t="shared" si="43"/>
        <v>11294/543965</v>
      </c>
      <c r="J315" s="313">
        <f>VLOOKUP(C315,Schools!$A:$Z,9,0)</f>
        <v>400061</v>
      </c>
      <c r="K315" s="310" t="s">
        <v>66</v>
      </c>
      <c r="L315" s="310" t="s">
        <v>4576</v>
      </c>
      <c r="M315" s="310" t="str">
        <f t="shared" si="52"/>
        <v>TPECG2</v>
      </c>
      <c r="N315" s="309" t="str">
        <f>VLOOKUP(C315,Schools!A:D,4,0)</f>
        <v>Primary</v>
      </c>
      <c r="O315" s="309">
        <f t="shared" si="44"/>
        <v>11294</v>
      </c>
      <c r="P315" s="309">
        <f t="shared" si="45"/>
        <v>543965</v>
      </c>
      <c r="Q315" s="78"/>
      <c r="R315" s="78"/>
      <c r="S315" s="78"/>
      <c r="T315" s="78"/>
      <c r="U315" s="78"/>
      <c r="V315" s="78"/>
      <c r="W315" s="78"/>
      <c r="X315" s="286"/>
      <c r="Y315" s="78"/>
      <c r="Z315" s="78"/>
      <c r="AA315" s="78"/>
      <c r="AB315" s="78"/>
      <c r="AC315" s="51"/>
      <c r="AD315" s="52"/>
      <c r="AG315" s="453">
        <f t="shared" si="47"/>
        <v>0</v>
      </c>
      <c r="AH315" s="453">
        <f t="shared" si="48"/>
        <v>0</v>
      </c>
      <c r="AI315" s="453">
        <f t="shared" si="49"/>
        <v>0</v>
      </c>
      <c r="AJ315" s="453">
        <f t="shared" si="50"/>
        <v>0</v>
      </c>
    </row>
    <row r="316" spans="1:36" x14ac:dyDescent="0.25">
      <c r="A316" s="313" t="str">
        <f t="shared" si="51"/>
        <v>TPG</v>
      </c>
      <c r="B316" s="311">
        <v>44027</v>
      </c>
      <c r="C316" s="310">
        <v>3022067</v>
      </c>
      <c r="D316" s="313" t="str">
        <f>VLOOKUP(C316,Schools!A:B,2,0)</f>
        <v>Chalgrove Primary School</v>
      </c>
      <c r="E316" s="313" t="str">
        <f>VLOOKUP(C316,Schools!$A:$Z,3,0)</f>
        <v>M</v>
      </c>
      <c r="F316" s="80"/>
      <c r="G316" s="310" t="s">
        <v>3620</v>
      </c>
      <c r="H316" s="310" t="s">
        <v>4564</v>
      </c>
      <c r="I316" s="313" t="str">
        <f t="shared" si="43"/>
        <v>11294/543965</v>
      </c>
      <c r="J316" s="313">
        <f>VLOOKUP(C316,Schools!$A:$Z,9,0)</f>
        <v>400065</v>
      </c>
      <c r="K316" s="310" t="s">
        <v>66</v>
      </c>
      <c r="L316" s="310" t="s">
        <v>4576</v>
      </c>
      <c r="M316" s="310" t="str">
        <f t="shared" si="52"/>
        <v>TPECG2</v>
      </c>
      <c r="N316" s="309" t="str">
        <f>VLOOKUP(C316,Schools!A:D,4,0)</f>
        <v>Primary</v>
      </c>
      <c r="O316" s="309">
        <f t="shared" si="44"/>
        <v>11294</v>
      </c>
      <c r="P316" s="309">
        <f t="shared" si="45"/>
        <v>543965</v>
      </c>
      <c r="Q316" s="78"/>
      <c r="R316" s="78"/>
      <c r="S316" s="78"/>
      <c r="T316" s="78"/>
      <c r="U316" s="78"/>
      <c r="V316" s="78"/>
      <c r="W316" s="78"/>
      <c r="X316" s="286"/>
      <c r="Y316" s="78"/>
      <c r="Z316" s="78"/>
      <c r="AA316" s="78"/>
      <c r="AB316" s="78"/>
      <c r="AC316" s="51"/>
      <c r="AD316" s="52"/>
      <c r="AG316" s="453">
        <f t="shared" si="47"/>
        <v>0</v>
      </c>
      <c r="AH316" s="453">
        <f t="shared" si="48"/>
        <v>0</v>
      </c>
      <c r="AI316" s="453">
        <f t="shared" si="49"/>
        <v>0</v>
      </c>
      <c r="AJ316" s="453">
        <f t="shared" si="50"/>
        <v>0</v>
      </c>
    </row>
    <row r="317" spans="1:36" x14ac:dyDescent="0.25">
      <c r="A317" s="313" t="str">
        <f t="shared" si="51"/>
        <v>TPG</v>
      </c>
      <c r="B317" s="311">
        <v>44027</v>
      </c>
      <c r="C317" s="310">
        <v>3023302</v>
      </c>
      <c r="D317" s="313" t="str">
        <f>VLOOKUP(C317,Schools!A:B,2,0)</f>
        <v>Christ Church CE Primary School</v>
      </c>
      <c r="E317" s="313" t="str">
        <f>VLOOKUP(C317,Schools!$A:$Z,3,0)</f>
        <v>M</v>
      </c>
      <c r="F317" s="80"/>
      <c r="G317" s="310" t="s">
        <v>3620</v>
      </c>
      <c r="H317" s="310" t="s">
        <v>4564</v>
      </c>
      <c r="I317" s="313" t="str">
        <f t="shared" si="43"/>
        <v>11294/543965</v>
      </c>
      <c r="J317" s="313">
        <f>VLOOKUP(C317,Schools!$A:$Z,9,0)</f>
        <v>400039</v>
      </c>
      <c r="K317" s="310" t="s">
        <v>66</v>
      </c>
      <c r="L317" s="310" t="s">
        <v>4576</v>
      </c>
      <c r="M317" s="310" t="str">
        <f t="shared" si="52"/>
        <v>TPECG2</v>
      </c>
      <c r="N317" s="309" t="str">
        <f>VLOOKUP(C317,Schools!A:D,4,0)</f>
        <v>Primary</v>
      </c>
      <c r="O317" s="309">
        <f t="shared" si="44"/>
        <v>11294</v>
      </c>
      <c r="P317" s="309">
        <f t="shared" si="45"/>
        <v>543965</v>
      </c>
      <c r="Q317" s="78"/>
      <c r="R317" s="78"/>
      <c r="S317" s="78"/>
      <c r="T317" s="78"/>
      <c r="U317" s="78"/>
      <c r="V317" s="78"/>
      <c r="W317" s="78"/>
      <c r="X317" s="286"/>
      <c r="Y317" s="78"/>
      <c r="Z317" s="78"/>
      <c r="AA317" s="78"/>
      <c r="AB317" s="78"/>
      <c r="AC317" s="51"/>
      <c r="AD317" s="52"/>
      <c r="AG317" s="453">
        <f t="shared" si="47"/>
        <v>0</v>
      </c>
      <c r="AH317" s="453">
        <f t="shared" si="48"/>
        <v>0</v>
      </c>
      <c r="AI317" s="453">
        <f t="shared" si="49"/>
        <v>0</v>
      </c>
      <c r="AJ317" s="453">
        <f t="shared" si="50"/>
        <v>0</v>
      </c>
    </row>
    <row r="318" spans="1:36" x14ac:dyDescent="0.25">
      <c r="A318" s="313" t="str">
        <f t="shared" si="51"/>
        <v>TPG</v>
      </c>
      <c r="B318" s="311">
        <v>44027</v>
      </c>
      <c r="C318" s="310">
        <v>3022011</v>
      </c>
      <c r="D318" s="313" t="str">
        <f>VLOOKUP(C318,Schools!A:B,2,0)</f>
        <v>Church Hill Primary School</v>
      </c>
      <c r="E318" s="313" t="str">
        <f>VLOOKUP(C318,Schools!$A:$Z,3,0)</f>
        <v>M</v>
      </c>
      <c r="F318" s="80"/>
      <c r="G318" s="310" t="s">
        <v>3620</v>
      </c>
      <c r="H318" s="310" t="s">
        <v>4564</v>
      </c>
      <c r="I318" s="313" t="str">
        <f t="shared" si="43"/>
        <v>11294/543965</v>
      </c>
      <c r="J318" s="313">
        <f>VLOOKUP(C318,Schools!$A:$Z,9,0)</f>
        <v>400020</v>
      </c>
      <c r="K318" s="310" t="s">
        <v>66</v>
      </c>
      <c r="L318" s="310" t="s">
        <v>4576</v>
      </c>
      <c r="M318" s="310" t="str">
        <f t="shared" si="52"/>
        <v>TPECG2</v>
      </c>
      <c r="N318" s="309" t="str">
        <f>VLOOKUP(C318,Schools!A:D,4,0)</f>
        <v>Primary</v>
      </c>
      <c r="O318" s="309">
        <f t="shared" si="44"/>
        <v>11294</v>
      </c>
      <c r="P318" s="309">
        <f t="shared" si="45"/>
        <v>543965</v>
      </c>
      <c r="Q318" s="78"/>
      <c r="R318" s="78"/>
      <c r="S318" s="78"/>
      <c r="T318" s="78"/>
      <c r="U318" s="78"/>
      <c r="V318" s="78"/>
      <c r="W318" s="78"/>
      <c r="X318" s="286"/>
      <c r="Y318" s="78"/>
      <c r="Z318" s="78"/>
      <c r="AA318" s="78"/>
      <c r="AB318" s="78"/>
      <c r="AC318" s="51"/>
      <c r="AD318" s="52"/>
      <c r="AG318" s="453">
        <f t="shared" si="47"/>
        <v>0</v>
      </c>
      <c r="AH318" s="453">
        <f t="shared" si="48"/>
        <v>0</v>
      </c>
      <c r="AI318" s="453">
        <f t="shared" si="49"/>
        <v>0</v>
      </c>
      <c r="AJ318" s="453">
        <f t="shared" si="50"/>
        <v>0</v>
      </c>
    </row>
    <row r="319" spans="1:36" x14ac:dyDescent="0.25">
      <c r="A319" s="313" t="str">
        <f t="shared" si="51"/>
        <v>TPG</v>
      </c>
      <c r="B319" s="311">
        <v>44027</v>
      </c>
      <c r="C319" s="310">
        <v>3022014</v>
      </c>
      <c r="D319" s="313" t="str">
        <f>VLOOKUP(C319,Schools!A:B,2,0)</f>
        <v>Colindale School</v>
      </c>
      <c r="E319" s="313" t="str">
        <f>VLOOKUP(C319,Schools!$A:$Z,3,0)</f>
        <v>M</v>
      </c>
      <c r="F319" s="80"/>
      <c r="G319" s="310" t="s">
        <v>3620</v>
      </c>
      <c r="H319" s="310" t="s">
        <v>4564</v>
      </c>
      <c r="I319" s="313" t="str">
        <f t="shared" si="43"/>
        <v>11294/543965</v>
      </c>
      <c r="J319" s="313">
        <f>VLOOKUP(C319,Schools!$A:$Z,9,0)</f>
        <v>400050</v>
      </c>
      <c r="K319" s="310" t="s">
        <v>66</v>
      </c>
      <c r="L319" s="310" t="s">
        <v>4576</v>
      </c>
      <c r="M319" s="310" t="str">
        <f t="shared" si="52"/>
        <v>TPECG2</v>
      </c>
      <c r="N319" s="309" t="str">
        <f>VLOOKUP(C319,Schools!A:D,4,0)</f>
        <v>Primary</v>
      </c>
      <c r="O319" s="309">
        <f t="shared" si="44"/>
        <v>11294</v>
      </c>
      <c r="P319" s="309">
        <f t="shared" si="45"/>
        <v>543965</v>
      </c>
      <c r="Q319" s="78"/>
      <c r="R319" s="78"/>
      <c r="S319" s="78"/>
      <c r="T319" s="78"/>
      <c r="U319" s="78"/>
      <c r="V319" s="78"/>
      <c r="W319" s="78"/>
      <c r="X319" s="286"/>
      <c r="Y319" s="78"/>
      <c r="Z319" s="78"/>
      <c r="AA319" s="78"/>
      <c r="AB319" s="78"/>
      <c r="AC319" s="51"/>
      <c r="AD319" s="52"/>
      <c r="AG319" s="453">
        <f t="shared" si="47"/>
        <v>0</v>
      </c>
      <c r="AH319" s="453">
        <f t="shared" si="48"/>
        <v>0</v>
      </c>
      <c r="AI319" s="453">
        <f t="shared" si="49"/>
        <v>0</v>
      </c>
      <c r="AJ319" s="453">
        <f t="shared" si="50"/>
        <v>0</v>
      </c>
    </row>
    <row r="320" spans="1:36" x14ac:dyDescent="0.25">
      <c r="A320" s="313" t="str">
        <f t="shared" si="51"/>
        <v>TPG</v>
      </c>
      <c r="B320" s="311">
        <v>44027</v>
      </c>
      <c r="C320" s="310">
        <v>3022015</v>
      </c>
      <c r="D320" s="313" t="str">
        <f>VLOOKUP(C320,Schools!A:B,2,0)</f>
        <v>Coppetts Wood</v>
      </c>
      <c r="E320" s="313" t="str">
        <f>VLOOKUP(C320,Schools!$A:$Z,3,0)</f>
        <v>M</v>
      </c>
      <c r="F320" s="80"/>
      <c r="G320" s="310" t="s">
        <v>3620</v>
      </c>
      <c r="H320" s="310" t="s">
        <v>4564</v>
      </c>
      <c r="I320" s="313" t="str">
        <f t="shared" si="43"/>
        <v>11294/543965</v>
      </c>
      <c r="J320" s="313">
        <f>VLOOKUP(C320,Schools!$A:$Z,9,0)</f>
        <v>400059</v>
      </c>
      <c r="K320" s="310" t="s">
        <v>66</v>
      </c>
      <c r="L320" s="310" t="s">
        <v>4576</v>
      </c>
      <c r="M320" s="310" t="str">
        <f t="shared" si="52"/>
        <v>TPECG2</v>
      </c>
      <c r="N320" s="309" t="str">
        <f>VLOOKUP(C320,Schools!A:D,4,0)</f>
        <v>Primary</v>
      </c>
      <c r="O320" s="309">
        <f t="shared" si="44"/>
        <v>11294</v>
      </c>
      <c r="P320" s="309">
        <f t="shared" si="45"/>
        <v>543965</v>
      </c>
      <c r="Q320" s="78"/>
      <c r="R320" s="78"/>
      <c r="S320" s="78"/>
      <c r="T320" s="78"/>
      <c r="U320" s="78"/>
      <c r="V320" s="78"/>
      <c r="W320" s="78"/>
      <c r="X320" s="286"/>
      <c r="Y320" s="78"/>
      <c r="Z320" s="78"/>
      <c r="AA320" s="78"/>
      <c r="AB320" s="78"/>
      <c r="AC320" s="51"/>
      <c r="AD320" s="52"/>
      <c r="AG320" s="453">
        <f t="shared" si="47"/>
        <v>0</v>
      </c>
      <c r="AH320" s="453">
        <f t="shared" si="48"/>
        <v>0</v>
      </c>
      <c r="AI320" s="453">
        <f t="shared" si="49"/>
        <v>0</v>
      </c>
      <c r="AJ320" s="453">
        <f t="shared" si="50"/>
        <v>0</v>
      </c>
    </row>
    <row r="321" spans="1:36" x14ac:dyDescent="0.25">
      <c r="A321" s="313" t="str">
        <f t="shared" si="51"/>
        <v>TPG</v>
      </c>
      <c r="B321" s="311">
        <v>44027</v>
      </c>
      <c r="C321" s="310">
        <v>3022016</v>
      </c>
      <c r="D321" s="313" t="str">
        <f>VLOOKUP(C321,Schools!A:B,2,0)</f>
        <v>Courtland School</v>
      </c>
      <c r="E321" s="313" t="str">
        <f>VLOOKUP(C321,Schools!$A:$Z,3,0)</f>
        <v>M</v>
      </c>
      <c r="F321" s="80"/>
      <c r="G321" s="310" t="s">
        <v>3620</v>
      </c>
      <c r="H321" s="310" t="s">
        <v>4564</v>
      </c>
      <c r="I321" s="313" t="str">
        <f t="shared" si="43"/>
        <v>11294/543965</v>
      </c>
      <c r="J321" s="313">
        <f>VLOOKUP(C321,Schools!$A:$Z,9,0)</f>
        <v>400049</v>
      </c>
      <c r="K321" s="310" t="s">
        <v>66</v>
      </c>
      <c r="L321" s="310" t="s">
        <v>4576</v>
      </c>
      <c r="M321" s="310" t="str">
        <f t="shared" si="52"/>
        <v>TPECG2</v>
      </c>
      <c r="N321" s="309" t="str">
        <f>VLOOKUP(C321,Schools!A:D,4,0)</f>
        <v>Primary</v>
      </c>
      <c r="O321" s="309">
        <f t="shared" si="44"/>
        <v>11294</v>
      </c>
      <c r="P321" s="309">
        <f t="shared" si="45"/>
        <v>543965</v>
      </c>
      <c r="Q321" s="78"/>
      <c r="R321" s="78"/>
      <c r="S321" s="78"/>
      <c r="T321" s="78"/>
      <c r="U321" s="78"/>
      <c r="V321" s="78"/>
      <c r="W321" s="78"/>
      <c r="X321" s="286"/>
      <c r="Y321" s="78"/>
      <c r="Z321" s="78"/>
      <c r="AA321" s="78"/>
      <c r="AB321" s="78"/>
      <c r="AC321" s="51"/>
      <c r="AD321" s="52"/>
      <c r="AG321" s="453">
        <f t="shared" si="47"/>
        <v>0</v>
      </c>
      <c r="AH321" s="453">
        <f t="shared" si="48"/>
        <v>0</v>
      </c>
      <c r="AI321" s="453">
        <f t="shared" si="49"/>
        <v>0</v>
      </c>
      <c r="AJ321" s="453">
        <f t="shared" si="50"/>
        <v>0</v>
      </c>
    </row>
    <row r="322" spans="1:36" x14ac:dyDescent="0.25">
      <c r="A322" s="313" t="str">
        <f t="shared" si="51"/>
        <v>TPG</v>
      </c>
      <c r="B322" s="311">
        <v>44027</v>
      </c>
      <c r="C322" s="310">
        <v>3022017</v>
      </c>
      <c r="D322" s="313" t="str">
        <f>VLOOKUP(C322,Schools!A:B,2,0)</f>
        <v>Cromer Road Primary School</v>
      </c>
      <c r="E322" s="313" t="str">
        <f>VLOOKUP(C322,Schools!$A:$Z,3,0)</f>
        <v>M</v>
      </c>
      <c r="F322" s="80"/>
      <c r="G322" s="310" t="s">
        <v>3620</v>
      </c>
      <c r="H322" s="310" t="s">
        <v>4564</v>
      </c>
      <c r="I322" s="313" t="str">
        <f t="shared" si="43"/>
        <v>11294/543965</v>
      </c>
      <c r="J322" s="313">
        <f>VLOOKUP(C322,Schools!$A:$Z,9,0)</f>
        <v>400080</v>
      </c>
      <c r="K322" s="310" t="s">
        <v>66</v>
      </c>
      <c r="L322" s="310" t="s">
        <v>4576</v>
      </c>
      <c r="M322" s="310" t="str">
        <f t="shared" si="52"/>
        <v>TPECG2</v>
      </c>
      <c r="N322" s="309" t="str">
        <f>VLOOKUP(C322,Schools!A:D,4,0)</f>
        <v>Primary</v>
      </c>
      <c r="O322" s="309">
        <f t="shared" si="44"/>
        <v>11294</v>
      </c>
      <c r="P322" s="309">
        <f t="shared" si="45"/>
        <v>543965</v>
      </c>
      <c r="Q322" s="78"/>
      <c r="R322" s="78"/>
      <c r="S322" s="78"/>
      <c r="T322" s="78"/>
      <c r="U322" s="78"/>
      <c r="V322" s="78"/>
      <c r="W322" s="78"/>
      <c r="X322" s="286"/>
      <c r="Y322" s="78"/>
      <c r="Z322" s="78"/>
      <c r="AA322" s="78"/>
      <c r="AB322" s="78"/>
      <c r="AC322" s="51"/>
      <c r="AD322" s="52"/>
      <c r="AG322" s="453">
        <f t="shared" si="47"/>
        <v>0</v>
      </c>
      <c r="AH322" s="453">
        <f t="shared" si="48"/>
        <v>0</v>
      </c>
      <c r="AI322" s="453">
        <f t="shared" si="49"/>
        <v>0</v>
      </c>
      <c r="AJ322" s="453">
        <f t="shared" si="50"/>
        <v>0</v>
      </c>
    </row>
    <row r="323" spans="1:36" x14ac:dyDescent="0.25">
      <c r="A323" s="313" t="str">
        <f t="shared" si="51"/>
        <v>TPG</v>
      </c>
      <c r="B323" s="311">
        <v>44027</v>
      </c>
      <c r="C323" s="310">
        <v>3022073</v>
      </c>
      <c r="D323" s="313" t="str">
        <f>VLOOKUP(C323,Schools!A:B,2,0)</f>
        <v>Danegrove JMI School</v>
      </c>
      <c r="E323" s="313" t="str">
        <f>VLOOKUP(C323,Schools!$A:$Z,3,0)</f>
        <v>M</v>
      </c>
      <c r="F323" s="80"/>
      <c r="G323" s="310" t="s">
        <v>3620</v>
      </c>
      <c r="H323" s="310" t="s">
        <v>4564</v>
      </c>
      <c r="I323" s="313" t="str">
        <f t="shared" si="43"/>
        <v>11294/543965</v>
      </c>
      <c r="J323" s="313">
        <f>VLOOKUP(C323,Schools!$A:$Z,9,0)</f>
        <v>400105</v>
      </c>
      <c r="K323" s="310" t="s">
        <v>66</v>
      </c>
      <c r="L323" s="310" t="s">
        <v>4576</v>
      </c>
      <c r="M323" s="310" t="str">
        <f t="shared" si="52"/>
        <v>TPECG2</v>
      </c>
      <c r="N323" s="309" t="str">
        <f>VLOOKUP(C323,Schools!A:D,4,0)</f>
        <v>Primary</v>
      </c>
      <c r="O323" s="309">
        <f t="shared" si="44"/>
        <v>11294</v>
      </c>
      <c r="P323" s="309">
        <f t="shared" si="45"/>
        <v>543965</v>
      </c>
      <c r="Q323" s="78"/>
      <c r="R323" s="78"/>
      <c r="S323" s="78"/>
      <c r="T323" s="78"/>
      <c r="U323" s="78"/>
      <c r="V323" s="78"/>
      <c r="W323" s="78"/>
      <c r="X323" s="286"/>
      <c r="Y323" s="78"/>
      <c r="Z323" s="78"/>
      <c r="AA323" s="78"/>
      <c r="AB323" s="78"/>
      <c r="AC323" s="51"/>
      <c r="AD323" s="52"/>
      <c r="AG323" s="453">
        <f t="shared" si="47"/>
        <v>0</v>
      </c>
      <c r="AH323" s="453">
        <f t="shared" si="48"/>
        <v>0</v>
      </c>
      <c r="AI323" s="453">
        <f t="shared" si="49"/>
        <v>0</v>
      </c>
      <c r="AJ323" s="453">
        <f t="shared" si="50"/>
        <v>0</v>
      </c>
    </row>
    <row r="324" spans="1:36" x14ac:dyDescent="0.25">
      <c r="A324" s="313" t="str">
        <f t="shared" si="51"/>
        <v>TPG</v>
      </c>
      <c r="B324" s="311">
        <v>44027</v>
      </c>
      <c r="C324" s="310">
        <v>3022019</v>
      </c>
      <c r="D324" s="313" t="str">
        <f>VLOOKUP(C324,Schools!A:B,2,0)</f>
        <v>Deansbrook Infant School</v>
      </c>
      <c r="E324" s="313" t="str">
        <f>VLOOKUP(C324,Schools!$A:$Z,3,0)</f>
        <v>M</v>
      </c>
      <c r="F324" s="80"/>
      <c r="G324" s="310" t="s">
        <v>3620</v>
      </c>
      <c r="H324" s="310" t="s">
        <v>4564</v>
      </c>
      <c r="I324" s="313" t="str">
        <f t="shared" si="43"/>
        <v>11294/543965</v>
      </c>
      <c r="J324" s="313">
        <f>VLOOKUP(C324,Schools!$A:$Z,9,0)</f>
        <v>400036</v>
      </c>
      <c r="K324" s="310" t="s">
        <v>66</v>
      </c>
      <c r="L324" s="310" t="s">
        <v>4576</v>
      </c>
      <c r="M324" s="310" t="str">
        <f t="shared" si="52"/>
        <v>TPECG2</v>
      </c>
      <c r="N324" s="309" t="str">
        <f>VLOOKUP(C324,Schools!A:D,4,0)</f>
        <v>Primary</v>
      </c>
      <c r="O324" s="309">
        <f t="shared" si="44"/>
        <v>11294</v>
      </c>
      <c r="P324" s="309">
        <f t="shared" si="45"/>
        <v>543965</v>
      </c>
      <c r="Q324" s="78"/>
      <c r="R324" s="78"/>
      <c r="S324" s="78"/>
      <c r="T324" s="78"/>
      <c r="U324" s="78"/>
      <c r="V324" s="78"/>
      <c r="W324" s="78"/>
      <c r="X324" s="286"/>
      <c r="Y324" s="78"/>
      <c r="Z324" s="78"/>
      <c r="AA324" s="78"/>
      <c r="AB324" s="78"/>
      <c r="AC324" s="51"/>
      <c r="AD324" s="52"/>
      <c r="AG324" s="453">
        <f t="shared" si="47"/>
        <v>0</v>
      </c>
      <c r="AH324" s="453">
        <f t="shared" si="48"/>
        <v>0</v>
      </c>
      <c r="AI324" s="453">
        <f t="shared" si="49"/>
        <v>0</v>
      </c>
      <c r="AJ324" s="453">
        <f t="shared" si="50"/>
        <v>0</v>
      </c>
    </row>
    <row r="325" spans="1:36" x14ac:dyDescent="0.25">
      <c r="A325" s="313" t="str">
        <f t="shared" si="51"/>
        <v>TPG</v>
      </c>
      <c r="B325" s="311">
        <v>44027</v>
      </c>
      <c r="C325" s="310">
        <v>3022021</v>
      </c>
      <c r="D325" s="313" t="str">
        <f>VLOOKUP(C325,Schools!A:B,2,0)</f>
        <v>Dollis Primary School</v>
      </c>
      <c r="E325" s="313" t="str">
        <f>VLOOKUP(C325,Schools!$A:$Z,3,0)</f>
        <v>M</v>
      </c>
      <c r="F325" s="80"/>
      <c r="G325" s="310" t="s">
        <v>3620</v>
      </c>
      <c r="H325" s="310" t="s">
        <v>4564</v>
      </c>
      <c r="I325" s="313" t="str">
        <f t="shared" si="43"/>
        <v>11294/543965</v>
      </c>
      <c r="J325" s="313">
        <f>VLOOKUP(C325,Schools!$A:$Z,9,0)</f>
        <v>400042</v>
      </c>
      <c r="K325" s="310" t="s">
        <v>66</v>
      </c>
      <c r="L325" s="310" t="s">
        <v>4576</v>
      </c>
      <c r="M325" s="310" t="str">
        <f t="shared" si="52"/>
        <v>TPECG2</v>
      </c>
      <c r="N325" s="309" t="str">
        <f>VLOOKUP(C325,Schools!A:D,4,0)</f>
        <v>Primary</v>
      </c>
      <c r="O325" s="309">
        <f t="shared" si="44"/>
        <v>11294</v>
      </c>
      <c r="P325" s="309">
        <f t="shared" si="45"/>
        <v>543965</v>
      </c>
      <c r="Q325" s="78"/>
      <c r="R325" s="78"/>
      <c r="S325" s="78"/>
      <c r="T325" s="78"/>
      <c r="U325" s="78"/>
      <c r="V325" s="78"/>
      <c r="W325" s="78"/>
      <c r="X325" s="286"/>
      <c r="Y325" s="78"/>
      <c r="Z325" s="78"/>
      <c r="AA325" s="78"/>
      <c r="AB325" s="78"/>
      <c r="AC325" s="51"/>
      <c r="AD325" s="52"/>
      <c r="AG325" s="453">
        <f t="shared" si="47"/>
        <v>0</v>
      </c>
      <c r="AH325" s="453">
        <f t="shared" si="48"/>
        <v>0</v>
      </c>
      <c r="AI325" s="453">
        <f t="shared" si="49"/>
        <v>0</v>
      </c>
      <c r="AJ325" s="453">
        <f t="shared" si="50"/>
        <v>0</v>
      </c>
    </row>
    <row r="326" spans="1:36" x14ac:dyDescent="0.25">
      <c r="A326" s="313" t="str">
        <f t="shared" si="51"/>
        <v>TPG</v>
      </c>
      <c r="B326" s="311">
        <v>44027</v>
      </c>
      <c r="C326" s="310">
        <v>3022023</v>
      </c>
      <c r="D326" s="313" t="str">
        <f>VLOOKUP(C326,Schools!A:B,2,0)</f>
        <v>Edgware Primary School</v>
      </c>
      <c r="E326" s="313" t="str">
        <f>VLOOKUP(C326,Schools!$A:$Z,3,0)</f>
        <v>M</v>
      </c>
      <c r="F326" s="80"/>
      <c r="G326" s="310" t="s">
        <v>3620</v>
      </c>
      <c r="H326" s="310" t="s">
        <v>4564</v>
      </c>
      <c r="I326" s="313" t="str">
        <f t="shared" si="43"/>
        <v>11294/543965</v>
      </c>
      <c r="J326" s="313">
        <f>VLOOKUP(C326,Schools!$A:$Z,9,0)</f>
        <v>400159</v>
      </c>
      <c r="K326" s="310" t="s">
        <v>66</v>
      </c>
      <c r="L326" s="310" t="s">
        <v>4576</v>
      </c>
      <c r="M326" s="310" t="str">
        <f t="shared" si="52"/>
        <v>TPECG2</v>
      </c>
      <c r="N326" s="309" t="str">
        <f>VLOOKUP(C326,Schools!A:D,4,0)</f>
        <v>Primary</v>
      </c>
      <c r="O326" s="309">
        <f t="shared" si="44"/>
        <v>11294</v>
      </c>
      <c r="P326" s="309">
        <f t="shared" si="45"/>
        <v>543965</v>
      </c>
      <c r="Q326" s="78"/>
      <c r="R326" s="78"/>
      <c r="S326" s="78"/>
      <c r="T326" s="78"/>
      <c r="U326" s="78"/>
      <c r="V326" s="78"/>
      <c r="W326" s="78"/>
      <c r="X326" s="286"/>
      <c r="Y326" s="78"/>
      <c r="Z326" s="78"/>
      <c r="AA326" s="78"/>
      <c r="AB326" s="78"/>
      <c r="AC326" s="51"/>
      <c r="AD326" s="52"/>
      <c r="AG326" s="453">
        <f t="shared" si="47"/>
        <v>0</v>
      </c>
      <c r="AH326" s="453">
        <f t="shared" si="48"/>
        <v>0</v>
      </c>
      <c r="AI326" s="453">
        <f t="shared" si="49"/>
        <v>0</v>
      </c>
      <c r="AJ326" s="453">
        <f t="shared" si="50"/>
        <v>0</v>
      </c>
    </row>
    <row r="327" spans="1:36" x14ac:dyDescent="0.25">
      <c r="A327" s="313" t="str">
        <f t="shared" si="51"/>
        <v>TPG</v>
      </c>
      <c r="B327" s="311">
        <v>44027</v>
      </c>
      <c r="C327" s="310">
        <v>3022024</v>
      </c>
      <c r="D327" s="313" t="str">
        <f>VLOOKUP(C327,Schools!A:B,2,0)</f>
        <v>Fairway Primary School</v>
      </c>
      <c r="E327" s="313" t="str">
        <f>VLOOKUP(C327,Schools!$A:$Z,3,0)</f>
        <v>M</v>
      </c>
      <c r="F327" s="80"/>
      <c r="G327" s="310" t="s">
        <v>3620</v>
      </c>
      <c r="H327" s="310" t="s">
        <v>4564</v>
      </c>
      <c r="I327" s="313" t="str">
        <f t="shared" si="43"/>
        <v>11294/543965</v>
      </c>
      <c r="J327" s="313">
        <f>VLOOKUP(C327,Schools!$A:$Z,9,0)</f>
        <v>400047</v>
      </c>
      <c r="K327" s="310" t="s">
        <v>66</v>
      </c>
      <c r="L327" s="310" t="s">
        <v>4576</v>
      </c>
      <c r="M327" s="310" t="str">
        <f t="shared" si="52"/>
        <v>TPECG2</v>
      </c>
      <c r="N327" s="309" t="str">
        <f>VLOOKUP(C327,Schools!A:D,4,0)</f>
        <v>Primary</v>
      </c>
      <c r="O327" s="309">
        <f t="shared" si="44"/>
        <v>11294</v>
      </c>
      <c r="P327" s="309">
        <f t="shared" si="45"/>
        <v>543965</v>
      </c>
      <c r="Q327" s="78"/>
      <c r="R327" s="78"/>
      <c r="S327" s="78"/>
      <c r="T327" s="78"/>
      <c r="U327" s="78"/>
      <c r="V327" s="78"/>
      <c r="W327" s="78"/>
      <c r="X327" s="286"/>
      <c r="Y327" s="78"/>
      <c r="Z327" s="78"/>
      <c r="AA327" s="78"/>
      <c r="AB327" s="78"/>
      <c r="AC327" s="51"/>
      <c r="AD327" s="52"/>
      <c r="AG327" s="453">
        <f t="shared" si="47"/>
        <v>0</v>
      </c>
      <c r="AH327" s="453">
        <f t="shared" si="48"/>
        <v>0</v>
      </c>
      <c r="AI327" s="453">
        <f t="shared" si="49"/>
        <v>0</v>
      </c>
      <c r="AJ327" s="453">
        <f t="shared" si="50"/>
        <v>0</v>
      </c>
    </row>
    <row r="328" spans="1:36" x14ac:dyDescent="0.25">
      <c r="A328" s="313" t="str">
        <f t="shared" si="51"/>
        <v>TPG</v>
      </c>
      <c r="B328" s="311">
        <v>44027</v>
      </c>
      <c r="C328" s="310">
        <v>3022025</v>
      </c>
      <c r="D328" s="313" t="str">
        <f>VLOOKUP(C328,Schools!A:B,2,0)</f>
        <v>Foulds</v>
      </c>
      <c r="E328" s="313" t="str">
        <f>VLOOKUP(C328,Schools!$A:$Z,3,0)</f>
        <v>M</v>
      </c>
      <c r="F328" s="80"/>
      <c r="G328" s="310" t="s">
        <v>3620</v>
      </c>
      <c r="H328" s="310" t="s">
        <v>4564</v>
      </c>
      <c r="I328" s="313" t="str">
        <f t="shared" si="43"/>
        <v>11294/543965</v>
      </c>
      <c r="J328" s="313">
        <f>VLOOKUP(C328,Schools!$A:$Z,9,0)</f>
        <v>400001</v>
      </c>
      <c r="K328" s="310" t="s">
        <v>66</v>
      </c>
      <c r="L328" s="310" t="s">
        <v>4576</v>
      </c>
      <c r="M328" s="310" t="str">
        <f t="shared" si="52"/>
        <v>TPECG2</v>
      </c>
      <c r="N328" s="309" t="str">
        <f>VLOOKUP(C328,Schools!A:D,4,0)</f>
        <v>Primary</v>
      </c>
      <c r="O328" s="309">
        <f t="shared" si="44"/>
        <v>11294</v>
      </c>
      <c r="P328" s="309">
        <f t="shared" si="45"/>
        <v>543965</v>
      </c>
      <c r="Q328" s="78"/>
      <c r="R328" s="78"/>
      <c r="S328" s="78"/>
      <c r="T328" s="78"/>
      <c r="U328" s="78"/>
      <c r="V328" s="78"/>
      <c r="W328" s="78"/>
      <c r="X328" s="286"/>
      <c r="Y328" s="78"/>
      <c r="Z328" s="78"/>
      <c r="AA328" s="78"/>
      <c r="AB328" s="78"/>
      <c r="AC328" s="51"/>
      <c r="AD328" s="52"/>
      <c r="AG328" s="453">
        <f t="shared" si="47"/>
        <v>0</v>
      </c>
      <c r="AH328" s="453">
        <f t="shared" si="48"/>
        <v>0</v>
      </c>
      <c r="AI328" s="453">
        <f t="shared" si="49"/>
        <v>0</v>
      </c>
      <c r="AJ328" s="453">
        <f t="shared" si="50"/>
        <v>0</v>
      </c>
    </row>
    <row r="329" spans="1:36" x14ac:dyDescent="0.25">
      <c r="A329" s="313" t="str">
        <f t="shared" si="51"/>
        <v>TPG</v>
      </c>
      <c r="B329" s="311">
        <v>44027</v>
      </c>
      <c r="C329" s="310">
        <v>3022026</v>
      </c>
      <c r="D329" s="313" t="str">
        <f>VLOOKUP(C329,Schools!A:B,2,0)</f>
        <v>Frith Manor School</v>
      </c>
      <c r="E329" s="313" t="str">
        <f>VLOOKUP(C329,Schools!$A:$Z,3,0)</f>
        <v>M</v>
      </c>
      <c r="F329" s="80"/>
      <c r="G329" s="310" t="s">
        <v>3620</v>
      </c>
      <c r="H329" s="310" t="s">
        <v>4564</v>
      </c>
      <c r="I329" s="313" t="str">
        <f t="shared" si="43"/>
        <v>11294/543965</v>
      </c>
      <c r="J329" s="313">
        <f>VLOOKUP(C329,Schools!$A:$Z,9,0)</f>
        <v>400082</v>
      </c>
      <c r="K329" s="310" t="s">
        <v>66</v>
      </c>
      <c r="L329" s="310" t="s">
        <v>4576</v>
      </c>
      <c r="M329" s="310" t="str">
        <f t="shared" si="52"/>
        <v>TPECG2</v>
      </c>
      <c r="N329" s="309" t="str">
        <f>VLOOKUP(C329,Schools!A:D,4,0)</f>
        <v>Primary</v>
      </c>
      <c r="O329" s="309">
        <f t="shared" si="44"/>
        <v>11294</v>
      </c>
      <c r="P329" s="309">
        <f t="shared" si="45"/>
        <v>543965</v>
      </c>
      <c r="Q329" s="78"/>
      <c r="R329" s="78"/>
      <c r="S329" s="78"/>
      <c r="T329" s="78"/>
      <c r="U329" s="78"/>
      <c r="V329" s="78"/>
      <c r="W329" s="78"/>
      <c r="X329" s="286"/>
      <c r="Y329" s="78"/>
      <c r="Z329" s="78"/>
      <c r="AA329" s="78"/>
      <c r="AB329" s="78"/>
      <c r="AC329" s="51"/>
      <c r="AD329" s="52"/>
      <c r="AG329" s="453">
        <f t="shared" si="47"/>
        <v>0</v>
      </c>
      <c r="AH329" s="453">
        <f t="shared" si="48"/>
        <v>0</v>
      </c>
      <c r="AI329" s="453">
        <f t="shared" si="49"/>
        <v>0</v>
      </c>
      <c r="AJ329" s="453">
        <f t="shared" si="50"/>
        <v>0</v>
      </c>
    </row>
    <row r="330" spans="1:36" x14ac:dyDescent="0.25">
      <c r="A330" s="313" t="str">
        <f t="shared" si="51"/>
        <v>TPG</v>
      </c>
      <c r="B330" s="311">
        <v>44027</v>
      </c>
      <c r="C330" s="310">
        <v>3022028</v>
      </c>
      <c r="D330" s="313" t="str">
        <f>VLOOKUP(C330,Schools!A:B,2,0)</f>
        <v>Garden Suburb Infant School</v>
      </c>
      <c r="E330" s="313" t="str">
        <f>VLOOKUP(C330,Schools!$A:$Z,3,0)</f>
        <v>M</v>
      </c>
      <c r="F330" s="80"/>
      <c r="G330" s="310" t="s">
        <v>3620</v>
      </c>
      <c r="H330" s="310" t="s">
        <v>4564</v>
      </c>
      <c r="I330" s="313" t="str">
        <f t="shared" si="43"/>
        <v>11294/543965</v>
      </c>
      <c r="J330" s="313">
        <f>VLOOKUP(C330,Schools!$A:$Z,9,0)</f>
        <v>400067</v>
      </c>
      <c r="K330" s="310" t="s">
        <v>66</v>
      </c>
      <c r="L330" s="310" t="s">
        <v>4576</v>
      </c>
      <c r="M330" s="310" t="str">
        <f t="shared" si="52"/>
        <v>TPECG2</v>
      </c>
      <c r="N330" s="309" t="str">
        <f>VLOOKUP(C330,Schools!A:D,4,0)</f>
        <v>Primary</v>
      </c>
      <c r="O330" s="309">
        <f t="shared" si="44"/>
        <v>11294</v>
      </c>
      <c r="P330" s="309">
        <f t="shared" si="45"/>
        <v>543965</v>
      </c>
      <c r="Q330" s="78"/>
      <c r="R330" s="78"/>
      <c r="S330" s="78"/>
      <c r="T330" s="78"/>
      <c r="U330" s="78"/>
      <c r="V330" s="78"/>
      <c r="W330" s="78"/>
      <c r="X330" s="286"/>
      <c r="Y330" s="78"/>
      <c r="Z330" s="78"/>
      <c r="AA330" s="78"/>
      <c r="AB330" s="78"/>
      <c r="AC330" s="51"/>
      <c r="AD330" s="52"/>
      <c r="AG330" s="453">
        <f t="shared" si="47"/>
        <v>0</v>
      </c>
      <c r="AH330" s="453">
        <f t="shared" si="48"/>
        <v>0</v>
      </c>
      <c r="AI330" s="453">
        <f t="shared" si="49"/>
        <v>0</v>
      </c>
      <c r="AJ330" s="453">
        <f t="shared" si="50"/>
        <v>0</v>
      </c>
    </row>
    <row r="331" spans="1:36" x14ac:dyDescent="0.25">
      <c r="A331" s="313" t="str">
        <f t="shared" si="51"/>
        <v>TPG</v>
      </c>
      <c r="B331" s="311">
        <v>44027</v>
      </c>
      <c r="C331" s="310">
        <v>3022027</v>
      </c>
      <c r="D331" s="313" t="str">
        <f>VLOOKUP(C331,Schools!A:B,2,0)</f>
        <v>Garden Suburb Junior</v>
      </c>
      <c r="E331" s="313" t="str">
        <f>VLOOKUP(C331,Schools!$A:$Z,3,0)</f>
        <v>M</v>
      </c>
      <c r="F331" s="80"/>
      <c r="G331" s="310" t="s">
        <v>3620</v>
      </c>
      <c r="H331" s="310" t="s">
        <v>4564</v>
      </c>
      <c r="I331" s="313" t="str">
        <f t="shared" si="43"/>
        <v>11294/543965</v>
      </c>
      <c r="J331" s="313">
        <f>VLOOKUP(C331,Schools!$A:$Z,9,0)</f>
        <v>400002</v>
      </c>
      <c r="K331" s="310" t="s">
        <v>66</v>
      </c>
      <c r="L331" s="310" t="s">
        <v>4576</v>
      </c>
      <c r="M331" s="310" t="str">
        <f t="shared" si="52"/>
        <v>TPECG2</v>
      </c>
      <c r="N331" s="309" t="str">
        <f>VLOOKUP(C331,Schools!A:D,4,0)</f>
        <v>Primary</v>
      </c>
      <c r="O331" s="309">
        <f t="shared" si="44"/>
        <v>11294</v>
      </c>
      <c r="P331" s="309">
        <f t="shared" si="45"/>
        <v>543965</v>
      </c>
      <c r="Q331" s="78"/>
      <c r="R331" s="78"/>
      <c r="S331" s="78"/>
      <c r="T331" s="78"/>
      <c r="U331" s="78"/>
      <c r="V331" s="78"/>
      <c r="W331" s="78"/>
      <c r="X331" s="286"/>
      <c r="Y331" s="78"/>
      <c r="Z331" s="78"/>
      <c r="AA331" s="78"/>
      <c r="AB331" s="78"/>
      <c r="AC331" s="51"/>
      <c r="AD331" s="52"/>
      <c r="AG331" s="453">
        <f t="shared" si="47"/>
        <v>0</v>
      </c>
      <c r="AH331" s="453">
        <f t="shared" si="48"/>
        <v>0</v>
      </c>
      <c r="AI331" s="453">
        <f t="shared" si="49"/>
        <v>0</v>
      </c>
      <c r="AJ331" s="453">
        <f t="shared" si="50"/>
        <v>0</v>
      </c>
    </row>
    <row r="332" spans="1:36" x14ac:dyDescent="0.25">
      <c r="A332" s="313" t="str">
        <f t="shared" si="51"/>
        <v>TPG</v>
      </c>
      <c r="B332" s="311">
        <v>44027</v>
      </c>
      <c r="C332" s="310">
        <v>3022029</v>
      </c>
      <c r="D332" s="313" t="str">
        <f>VLOOKUP(C332,Schools!A:B,2,0)</f>
        <v>Goldbeaters Primary School</v>
      </c>
      <c r="E332" s="313" t="str">
        <f>VLOOKUP(C332,Schools!$A:$Z,3,0)</f>
        <v>M</v>
      </c>
      <c r="F332" s="80"/>
      <c r="G332" s="310" t="s">
        <v>3620</v>
      </c>
      <c r="H332" s="310" t="s">
        <v>4564</v>
      </c>
      <c r="I332" s="313" t="str">
        <f t="shared" si="43"/>
        <v>11294/543965</v>
      </c>
      <c r="J332" s="313">
        <f>VLOOKUP(C332,Schools!$A:$Z,9,0)</f>
        <v>400035</v>
      </c>
      <c r="K332" s="310" t="s">
        <v>66</v>
      </c>
      <c r="L332" s="310" t="s">
        <v>4576</v>
      </c>
      <c r="M332" s="310" t="str">
        <f t="shared" si="52"/>
        <v>TPECG2</v>
      </c>
      <c r="N332" s="309" t="str">
        <f>VLOOKUP(C332,Schools!A:D,4,0)</f>
        <v>Primary</v>
      </c>
      <c r="O332" s="309">
        <f t="shared" si="44"/>
        <v>11294</v>
      </c>
      <c r="P332" s="309">
        <f t="shared" si="45"/>
        <v>543965</v>
      </c>
      <c r="Q332" s="78"/>
      <c r="R332" s="78"/>
      <c r="S332" s="78"/>
      <c r="T332" s="78"/>
      <c r="U332" s="78"/>
      <c r="V332" s="78"/>
      <c r="W332" s="78"/>
      <c r="X332" s="286"/>
      <c r="Y332" s="78"/>
      <c r="Z332" s="78"/>
      <c r="AA332" s="78"/>
      <c r="AB332" s="78"/>
      <c r="AC332" s="51"/>
      <c r="AD332" s="52"/>
      <c r="AG332" s="453">
        <f t="shared" si="47"/>
        <v>0</v>
      </c>
      <c r="AH332" s="453">
        <f t="shared" si="48"/>
        <v>0</v>
      </c>
      <c r="AI332" s="453">
        <f t="shared" si="49"/>
        <v>0</v>
      </c>
      <c r="AJ332" s="453">
        <f t="shared" si="50"/>
        <v>0</v>
      </c>
    </row>
    <row r="333" spans="1:36" x14ac:dyDescent="0.25">
      <c r="A333" s="313" t="str">
        <f t="shared" si="51"/>
        <v>TPG</v>
      </c>
      <c r="B333" s="311">
        <v>44027</v>
      </c>
      <c r="C333" s="310">
        <v>3023516</v>
      </c>
      <c r="D333" s="313" t="str">
        <f>VLOOKUP(C333,Schools!A:B,2,0)</f>
        <v>Hasmonean Primary School</v>
      </c>
      <c r="E333" s="313" t="str">
        <f>VLOOKUP(C333,Schools!$A:$Z,3,0)</f>
        <v>M</v>
      </c>
      <c r="F333" s="80"/>
      <c r="G333" s="310" t="s">
        <v>3620</v>
      </c>
      <c r="H333" s="310" t="s">
        <v>4564</v>
      </c>
      <c r="I333" s="313" t="str">
        <f t="shared" si="43"/>
        <v>11294/543965</v>
      </c>
      <c r="J333" s="313">
        <f>VLOOKUP(C333,Schools!$A:$Z,9,0)</f>
        <v>400108</v>
      </c>
      <c r="K333" s="310" t="s">
        <v>66</v>
      </c>
      <c r="L333" s="310" t="s">
        <v>4576</v>
      </c>
      <c r="M333" s="310" t="str">
        <f t="shared" si="52"/>
        <v>TPECG2</v>
      </c>
      <c r="N333" s="309" t="str">
        <f>VLOOKUP(C333,Schools!A:D,4,0)</f>
        <v>Primary</v>
      </c>
      <c r="O333" s="309">
        <f t="shared" si="44"/>
        <v>11294</v>
      </c>
      <c r="P333" s="309">
        <f t="shared" si="45"/>
        <v>543965</v>
      </c>
      <c r="Q333" s="78"/>
      <c r="R333" s="78"/>
      <c r="S333" s="78"/>
      <c r="T333" s="78"/>
      <c r="U333" s="78"/>
      <c r="V333" s="78"/>
      <c r="W333" s="78"/>
      <c r="X333" s="286"/>
      <c r="Y333" s="78"/>
      <c r="Z333" s="78"/>
      <c r="AA333" s="78"/>
      <c r="AB333" s="78"/>
      <c r="AC333" s="51"/>
      <c r="AD333" s="52"/>
      <c r="AG333" s="453">
        <f t="shared" si="47"/>
        <v>0</v>
      </c>
      <c r="AH333" s="453">
        <f t="shared" si="48"/>
        <v>0</v>
      </c>
      <c r="AI333" s="453">
        <f t="shared" si="49"/>
        <v>0</v>
      </c>
      <c r="AJ333" s="453">
        <f t="shared" si="50"/>
        <v>0</v>
      </c>
    </row>
    <row r="334" spans="1:36" x14ac:dyDescent="0.25">
      <c r="A334" s="313" t="str">
        <f t="shared" si="51"/>
        <v>TPG</v>
      </c>
      <c r="B334" s="311">
        <v>44027</v>
      </c>
      <c r="C334" s="310">
        <v>3022031</v>
      </c>
      <c r="D334" s="313" t="str">
        <f>VLOOKUP(C334,Schools!A:B,2,0)</f>
        <v>Hollickwood JMI School</v>
      </c>
      <c r="E334" s="313" t="str">
        <f>VLOOKUP(C334,Schools!$A:$Z,3,0)</f>
        <v>M</v>
      </c>
      <c r="F334" s="80"/>
      <c r="G334" s="310" t="s">
        <v>3620</v>
      </c>
      <c r="H334" s="310" t="s">
        <v>4564</v>
      </c>
      <c r="I334" s="313" t="str">
        <f t="shared" si="43"/>
        <v>11294/543965</v>
      </c>
      <c r="J334" s="313">
        <f>VLOOKUP(C334,Schools!$A:$Z,9,0)</f>
        <v>400026</v>
      </c>
      <c r="K334" s="310" t="s">
        <v>66</v>
      </c>
      <c r="L334" s="310" t="s">
        <v>4576</v>
      </c>
      <c r="M334" s="310" t="str">
        <f t="shared" si="52"/>
        <v>TPECG2</v>
      </c>
      <c r="N334" s="309" t="str">
        <f>VLOOKUP(C334,Schools!A:D,4,0)</f>
        <v>Primary</v>
      </c>
      <c r="O334" s="309">
        <f t="shared" si="44"/>
        <v>11294</v>
      </c>
      <c r="P334" s="309">
        <f t="shared" si="45"/>
        <v>543965</v>
      </c>
      <c r="Q334" s="78"/>
      <c r="R334" s="78"/>
      <c r="S334" s="78"/>
      <c r="T334" s="78"/>
      <c r="U334" s="78"/>
      <c r="V334" s="78"/>
      <c r="W334" s="78"/>
      <c r="X334" s="286"/>
      <c r="Y334" s="78"/>
      <c r="Z334" s="78"/>
      <c r="AA334" s="78"/>
      <c r="AB334" s="78"/>
      <c r="AC334" s="51"/>
      <c r="AD334" s="52"/>
      <c r="AG334" s="453">
        <f t="shared" si="47"/>
        <v>0</v>
      </c>
      <c r="AH334" s="453">
        <f t="shared" si="48"/>
        <v>0</v>
      </c>
      <c r="AI334" s="453">
        <f t="shared" si="49"/>
        <v>0</v>
      </c>
      <c r="AJ334" s="453">
        <f t="shared" si="50"/>
        <v>0</v>
      </c>
    </row>
    <row r="335" spans="1:36" x14ac:dyDescent="0.25">
      <c r="A335" s="313" t="str">
        <f t="shared" si="51"/>
        <v>TPG</v>
      </c>
      <c r="B335" s="311">
        <v>44027</v>
      </c>
      <c r="C335" s="310">
        <v>3022032</v>
      </c>
      <c r="D335" s="313" t="str">
        <f>VLOOKUP(C335,Schools!A:B,2,0)</f>
        <v>Holly Park School</v>
      </c>
      <c r="E335" s="313" t="str">
        <f>VLOOKUP(C335,Schools!$A:$Z,3,0)</f>
        <v>M</v>
      </c>
      <c r="F335" s="80"/>
      <c r="G335" s="310" t="s">
        <v>3620</v>
      </c>
      <c r="H335" s="310" t="s">
        <v>4564</v>
      </c>
      <c r="I335" s="313" t="str">
        <f t="shared" ref="I335:I388" si="53">O335&amp;"/"&amp;P335</f>
        <v>11294/543965</v>
      </c>
      <c r="J335" s="313">
        <f>VLOOKUP(C335,Schools!$A:$Z,9,0)</f>
        <v>400084</v>
      </c>
      <c r="K335" s="310" t="s">
        <v>66</v>
      </c>
      <c r="L335" s="310" t="s">
        <v>4576</v>
      </c>
      <c r="M335" s="310" t="str">
        <f t="shared" si="52"/>
        <v>TPECG2</v>
      </c>
      <c r="N335" s="309" t="str">
        <f>VLOOKUP(C335,Schools!A:D,4,0)</f>
        <v>Primary</v>
      </c>
      <c r="O335" s="309">
        <f t="shared" ref="O335:O396" si="54">IF(OR(N335="Special", N335="PRU"),11294,IF(E335="M", 11294,"None"))</f>
        <v>11294</v>
      </c>
      <c r="P335" s="309">
        <f t="shared" ref="P335:P396" si="55">IF(E335="M",543965,516500)</f>
        <v>543965</v>
      </c>
      <c r="Q335" s="78"/>
      <c r="R335" s="78"/>
      <c r="S335" s="78"/>
      <c r="T335" s="78"/>
      <c r="U335" s="78"/>
      <c r="V335" s="78"/>
      <c r="W335" s="78"/>
      <c r="X335" s="286"/>
      <c r="Y335" s="78"/>
      <c r="Z335" s="78"/>
      <c r="AA335" s="78"/>
      <c r="AB335" s="78"/>
      <c r="AC335" s="51"/>
      <c r="AD335" s="52"/>
      <c r="AG335" s="453">
        <f t="shared" si="47"/>
        <v>0</v>
      </c>
      <c r="AH335" s="453">
        <f t="shared" si="48"/>
        <v>0</v>
      </c>
      <c r="AI335" s="453">
        <f t="shared" si="49"/>
        <v>0</v>
      </c>
      <c r="AJ335" s="453">
        <f t="shared" si="50"/>
        <v>0</v>
      </c>
    </row>
    <row r="336" spans="1:36" x14ac:dyDescent="0.25">
      <c r="A336" s="313" t="str">
        <f t="shared" si="51"/>
        <v>TPG</v>
      </c>
      <c r="B336" s="311">
        <v>44027</v>
      </c>
      <c r="C336" s="310">
        <v>3023304</v>
      </c>
      <c r="D336" s="313" t="str">
        <f>VLOOKUP(C336,Schools!A:B,2,0)</f>
        <v>Holy Trinity School</v>
      </c>
      <c r="E336" s="313" t="str">
        <f>VLOOKUP(C336,Schools!$A:$Z,3,0)</f>
        <v>M</v>
      </c>
      <c r="F336" s="80"/>
      <c r="G336" s="310" t="s">
        <v>3620</v>
      </c>
      <c r="H336" s="310" t="s">
        <v>4564</v>
      </c>
      <c r="I336" s="313" t="str">
        <f t="shared" si="53"/>
        <v>11294/543965</v>
      </c>
      <c r="J336" s="313">
        <f>VLOOKUP(C336,Schools!$A:$Z,9,0)</f>
        <v>400008</v>
      </c>
      <c r="K336" s="310" t="s">
        <v>66</v>
      </c>
      <c r="L336" s="310" t="s">
        <v>4576</v>
      </c>
      <c r="M336" s="310" t="str">
        <f t="shared" si="52"/>
        <v>TPECG2</v>
      </c>
      <c r="N336" s="309" t="str">
        <f>VLOOKUP(C336,Schools!A:D,4,0)</f>
        <v>Primary</v>
      </c>
      <c r="O336" s="309">
        <f t="shared" si="54"/>
        <v>11294</v>
      </c>
      <c r="P336" s="309">
        <f t="shared" si="55"/>
        <v>543965</v>
      </c>
      <c r="Q336" s="78"/>
      <c r="R336" s="78"/>
      <c r="S336" s="78"/>
      <c r="T336" s="78"/>
      <c r="U336" s="78"/>
      <c r="V336" s="78"/>
      <c r="W336" s="78"/>
      <c r="X336" s="286"/>
      <c r="Y336" s="78"/>
      <c r="Z336" s="78"/>
      <c r="AA336" s="78"/>
      <c r="AB336" s="78"/>
      <c r="AC336" s="51"/>
      <c r="AD336" s="52"/>
      <c r="AG336" s="453">
        <f t="shared" si="47"/>
        <v>0</v>
      </c>
      <c r="AH336" s="453">
        <f t="shared" si="48"/>
        <v>0</v>
      </c>
      <c r="AI336" s="453">
        <f t="shared" si="49"/>
        <v>0</v>
      </c>
      <c r="AJ336" s="453">
        <f t="shared" si="50"/>
        <v>0</v>
      </c>
    </row>
    <row r="337" spans="1:36" x14ac:dyDescent="0.25">
      <c r="A337" s="313" t="str">
        <f t="shared" si="51"/>
        <v>TPG</v>
      </c>
      <c r="B337" s="311">
        <v>44027</v>
      </c>
      <c r="C337" s="310">
        <v>3022036</v>
      </c>
      <c r="D337" s="313" t="str">
        <f>VLOOKUP(C337,Schools!A:B,2,0)</f>
        <v>Livingstone School</v>
      </c>
      <c r="E337" s="313" t="str">
        <f>VLOOKUP(C337,Schools!$A:$Z,3,0)</f>
        <v>M</v>
      </c>
      <c r="F337" s="80"/>
      <c r="G337" s="310" t="s">
        <v>3620</v>
      </c>
      <c r="H337" s="310" t="s">
        <v>4564</v>
      </c>
      <c r="I337" s="313" t="str">
        <f t="shared" si="53"/>
        <v>11294/543965</v>
      </c>
      <c r="J337" s="313">
        <f>VLOOKUP(C337,Schools!$A:$Z,9,0)</f>
        <v>400046</v>
      </c>
      <c r="K337" s="310" t="s">
        <v>66</v>
      </c>
      <c r="L337" s="310" t="s">
        <v>4576</v>
      </c>
      <c r="M337" s="310" t="str">
        <f t="shared" si="52"/>
        <v>TPECG2</v>
      </c>
      <c r="N337" s="309" t="str">
        <f>VLOOKUP(C337,Schools!A:D,4,0)</f>
        <v>Primary</v>
      </c>
      <c r="O337" s="309">
        <f t="shared" si="54"/>
        <v>11294</v>
      </c>
      <c r="P337" s="309">
        <f t="shared" si="55"/>
        <v>543965</v>
      </c>
      <c r="Q337" s="78"/>
      <c r="R337" s="78"/>
      <c r="S337" s="78"/>
      <c r="T337" s="78"/>
      <c r="U337" s="78"/>
      <c r="V337" s="78"/>
      <c r="W337" s="78"/>
      <c r="X337" s="286"/>
      <c r="Y337" s="78"/>
      <c r="Z337" s="78"/>
      <c r="AA337" s="78"/>
      <c r="AB337" s="78"/>
      <c r="AC337" s="51"/>
      <c r="AD337" s="52"/>
      <c r="AG337" s="453">
        <f t="shared" si="47"/>
        <v>0</v>
      </c>
      <c r="AH337" s="453">
        <f t="shared" si="48"/>
        <v>0</v>
      </c>
      <c r="AI337" s="453">
        <f t="shared" si="49"/>
        <v>0</v>
      </c>
      <c r="AJ337" s="453">
        <f t="shared" si="50"/>
        <v>0</v>
      </c>
    </row>
    <row r="338" spans="1:36" x14ac:dyDescent="0.25">
      <c r="A338" s="313" t="str">
        <f t="shared" si="51"/>
        <v>TPG</v>
      </c>
      <c r="B338" s="311">
        <v>44027</v>
      </c>
      <c r="C338" s="310">
        <v>3022037</v>
      </c>
      <c r="D338" s="313" t="str">
        <f>VLOOKUP(C338,Schools!A:B,2,0)</f>
        <v>Manorside Primary School</v>
      </c>
      <c r="E338" s="313" t="str">
        <f>VLOOKUP(C338,Schools!$A:$Z,3,0)</f>
        <v>M</v>
      </c>
      <c r="F338" s="80"/>
      <c r="G338" s="310" t="s">
        <v>3620</v>
      </c>
      <c r="H338" s="310" t="s">
        <v>4564</v>
      </c>
      <c r="I338" s="313" t="str">
        <f t="shared" si="53"/>
        <v>11294/543965</v>
      </c>
      <c r="J338" s="313">
        <f>VLOOKUP(C338,Schools!$A:$Z,9,0)</f>
        <v>400030</v>
      </c>
      <c r="K338" s="310" t="s">
        <v>66</v>
      </c>
      <c r="L338" s="310" t="s">
        <v>4576</v>
      </c>
      <c r="M338" s="310" t="str">
        <f t="shared" si="52"/>
        <v>TPECG2</v>
      </c>
      <c r="N338" s="309" t="str">
        <f>VLOOKUP(C338,Schools!A:D,4,0)</f>
        <v>Primary</v>
      </c>
      <c r="O338" s="309">
        <f t="shared" si="54"/>
        <v>11294</v>
      </c>
      <c r="P338" s="309">
        <f t="shared" si="55"/>
        <v>543965</v>
      </c>
      <c r="Q338" s="78"/>
      <c r="R338" s="78"/>
      <c r="S338" s="78"/>
      <c r="T338" s="78"/>
      <c r="U338" s="78"/>
      <c r="V338" s="78"/>
      <c r="W338" s="78"/>
      <c r="X338" s="286"/>
      <c r="Y338" s="78"/>
      <c r="Z338" s="78"/>
      <c r="AA338" s="78"/>
      <c r="AB338" s="78"/>
      <c r="AC338" s="51"/>
      <c r="AD338" s="52"/>
      <c r="AG338" s="453">
        <f t="shared" si="47"/>
        <v>0</v>
      </c>
      <c r="AH338" s="453">
        <f t="shared" si="48"/>
        <v>0</v>
      </c>
      <c r="AI338" s="453">
        <f t="shared" si="49"/>
        <v>0</v>
      </c>
      <c r="AJ338" s="453">
        <f t="shared" si="50"/>
        <v>0</v>
      </c>
    </row>
    <row r="339" spans="1:36" x14ac:dyDescent="0.25">
      <c r="A339" s="313" t="str">
        <f t="shared" si="51"/>
        <v>TPG</v>
      </c>
      <c r="B339" s="311">
        <v>44027</v>
      </c>
      <c r="C339" s="310">
        <v>3023523</v>
      </c>
      <c r="D339" s="313" t="str">
        <f>VLOOKUP(C339,Schools!A:B,2,0)</f>
        <v>Martin Primary School</v>
      </c>
      <c r="E339" s="313" t="str">
        <f>VLOOKUP(C339,Schools!$A:$Z,3,0)</f>
        <v>M</v>
      </c>
      <c r="F339" s="80"/>
      <c r="G339" s="310" t="s">
        <v>3620</v>
      </c>
      <c r="H339" s="310" t="s">
        <v>4564</v>
      </c>
      <c r="I339" s="313" t="str">
        <f t="shared" si="53"/>
        <v>11294/543965</v>
      </c>
      <c r="J339" s="313">
        <f>VLOOKUP(C339,Schools!$A:$Z,9,0)</f>
        <v>400130</v>
      </c>
      <c r="K339" s="310" t="s">
        <v>66</v>
      </c>
      <c r="L339" s="310" t="s">
        <v>4576</v>
      </c>
      <c r="M339" s="310" t="str">
        <f t="shared" si="52"/>
        <v>TPECG2</v>
      </c>
      <c r="N339" s="309" t="str">
        <f>VLOOKUP(C339,Schools!A:D,4,0)</f>
        <v>Primary</v>
      </c>
      <c r="O339" s="309">
        <f t="shared" si="54"/>
        <v>11294</v>
      </c>
      <c r="P339" s="309">
        <f t="shared" si="55"/>
        <v>543965</v>
      </c>
      <c r="Q339" s="78"/>
      <c r="R339" s="78"/>
      <c r="S339" s="78"/>
      <c r="T339" s="78"/>
      <c r="U339" s="78"/>
      <c r="V339" s="78"/>
      <c r="W339" s="78"/>
      <c r="X339" s="286"/>
      <c r="Y339" s="78"/>
      <c r="Z339" s="78"/>
      <c r="AA339" s="78"/>
      <c r="AB339" s="78"/>
      <c r="AC339" s="51"/>
      <c r="AD339" s="52"/>
      <c r="AG339" s="453">
        <f t="shared" si="47"/>
        <v>0</v>
      </c>
      <c r="AH339" s="453">
        <f t="shared" si="48"/>
        <v>0</v>
      </c>
      <c r="AI339" s="453">
        <f t="shared" si="49"/>
        <v>0</v>
      </c>
      <c r="AJ339" s="453">
        <f t="shared" si="50"/>
        <v>0</v>
      </c>
    </row>
    <row r="340" spans="1:36" x14ac:dyDescent="0.25">
      <c r="A340" s="313" t="str">
        <f t="shared" si="51"/>
        <v>TPG</v>
      </c>
      <c r="B340" s="311">
        <v>44027</v>
      </c>
      <c r="C340" s="310">
        <v>3025948</v>
      </c>
      <c r="D340" s="313" t="str">
        <f>VLOOKUP(C340,Schools!A:B,2,0)</f>
        <v>Mathilda Marks-Kennedy School</v>
      </c>
      <c r="E340" s="313" t="str">
        <f>VLOOKUP(C340,Schools!$A:$Z,3,0)</f>
        <v>M</v>
      </c>
      <c r="F340" s="80"/>
      <c r="G340" s="310" t="s">
        <v>3620</v>
      </c>
      <c r="H340" s="310" t="s">
        <v>4564</v>
      </c>
      <c r="I340" s="313" t="str">
        <f t="shared" si="53"/>
        <v>11294/543965</v>
      </c>
      <c r="J340" s="313">
        <f>VLOOKUP(C340,Schools!$A:$Z,9,0)</f>
        <v>400112</v>
      </c>
      <c r="K340" s="310" t="s">
        <v>66</v>
      </c>
      <c r="L340" s="310" t="s">
        <v>4576</v>
      </c>
      <c r="M340" s="310" t="str">
        <f t="shared" si="52"/>
        <v>TPECG2</v>
      </c>
      <c r="N340" s="309" t="str">
        <f>VLOOKUP(C340,Schools!A:D,4,0)</f>
        <v>Primary</v>
      </c>
      <c r="O340" s="309">
        <f t="shared" si="54"/>
        <v>11294</v>
      </c>
      <c r="P340" s="309">
        <f t="shared" si="55"/>
        <v>543965</v>
      </c>
      <c r="Q340" s="78"/>
      <c r="R340" s="78"/>
      <c r="S340" s="78"/>
      <c r="T340" s="78"/>
      <c r="U340" s="78"/>
      <c r="V340" s="78"/>
      <c r="W340" s="78"/>
      <c r="X340" s="286"/>
      <c r="Y340" s="78"/>
      <c r="Z340" s="78"/>
      <c r="AA340" s="78"/>
      <c r="AB340" s="78"/>
      <c r="AC340" s="51"/>
      <c r="AD340" s="52"/>
      <c r="AG340" s="453">
        <f t="shared" si="47"/>
        <v>0</v>
      </c>
      <c r="AH340" s="453">
        <f t="shared" si="48"/>
        <v>0</v>
      </c>
      <c r="AI340" s="453">
        <f t="shared" si="49"/>
        <v>0</v>
      </c>
      <c r="AJ340" s="453">
        <f t="shared" si="50"/>
        <v>0</v>
      </c>
    </row>
    <row r="341" spans="1:36" x14ac:dyDescent="0.25">
      <c r="A341" s="313" t="str">
        <f t="shared" si="51"/>
        <v>TPG</v>
      </c>
      <c r="B341" s="311">
        <v>44027</v>
      </c>
      <c r="C341" s="310">
        <v>3025949</v>
      </c>
      <c r="D341" s="313" t="str">
        <f>VLOOKUP(C341,Schools!A:B,2,0)</f>
        <v>Menorah Foundation School</v>
      </c>
      <c r="E341" s="313" t="str">
        <f>VLOOKUP(C341,Schools!$A:$Z,3,0)</f>
        <v>M</v>
      </c>
      <c r="F341" s="80"/>
      <c r="G341" s="310" t="s">
        <v>3620</v>
      </c>
      <c r="H341" s="310" t="s">
        <v>4564</v>
      </c>
      <c r="I341" s="313" t="str">
        <f t="shared" si="53"/>
        <v>11294/543965</v>
      </c>
      <c r="J341" s="313">
        <f>VLOOKUP(C341,Schools!$A:$Z,9,0)</f>
        <v>400110</v>
      </c>
      <c r="K341" s="310" t="s">
        <v>66</v>
      </c>
      <c r="L341" s="310" t="s">
        <v>4576</v>
      </c>
      <c r="M341" s="310" t="str">
        <f t="shared" si="52"/>
        <v>TPECG2</v>
      </c>
      <c r="N341" s="309" t="str">
        <f>VLOOKUP(C341,Schools!A:D,4,0)</f>
        <v>Primary</v>
      </c>
      <c r="O341" s="309">
        <f t="shared" si="54"/>
        <v>11294</v>
      </c>
      <c r="P341" s="309">
        <f t="shared" si="55"/>
        <v>543965</v>
      </c>
      <c r="Q341" s="78"/>
      <c r="R341" s="78"/>
      <c r="S341" s="78"/>
      <c r="T341" s="78"/>
      <c r="U341" s="78"/>
      <c r="V341" s="78"/>
      <c r="W341" s="78"/>
      <c r="X341" s="286"/>
      <c r="Y341" s="78"/>
      <c r="Z341" s="78"/>
      <c r="AA341" s="78"/>
      <c r="AB341" s="78"/>
      <c r="AC341" s="51"/>
      <c r="AD341" s="52"/>
      <c r="AG341" s="453">
        <f t="shared" ref="AG341:AG404" si="56">SUM(Q341:S341)</f>
        <v>0</v>
      </c>
      <c r="AH341" s="453">
        <f t="shared" ref="AH341:AH404" si="57">SUM(Q341:V341)</f>
        <v>0</v>
      </c>
      <c r="AI341" s="453">
        <f t="shared" ref="AI341:AI404" si="58">SUM(Q341:Y341)</f>
        <v>0</v>
      </c>
      <c r="AJ341" s="453">
        <f t="shared" ref="AJ341:AJ404" si="59">SUM(Q341:AB341)</f>
        <v>0</v>
      </c>
    </row>
    <row r="342" spans="1:36" x14ac:dyDescent="0.25">
      <c r="A342" s="313" t="str">
        <f t="shared" si="51"/>
        <v>TPG</v>
      </c>
      <c r="B342" s="311">
        <v>44027</v>
      </c>
      <c r="C342" s="310">
        <v>3023513</v>
      </c>
      <c r="D342" s="313" t="str">
        <f>VLOOKUP(C342,Schools!A:B,2,0)</f>
        <v>Menorah Primary School</v>
      </c>
      <c r="E342" s="313" t="str">
        <f>VLOOKUP(C342,Schools!$A:$Z,3,0)</f>
        <v>M</v>
      </c>
      <c r="F342" s="80"/>
      <c r="G342" s="310" t="s">
        <v>3620</v>
      </c>
      <c r="H342" s="310" t="s">
        <v>4564</v>
      </c>
      <c r="I342" s="313" t="str">
        <f t="shared" si="53"/>
        <v>11294/543965</v>
      </c>
      <c r="J342" s="313">
        <f>VLOOKUP(C342,Schools!$A:$Z,9,0)</f>
        <v>400007</v>
      </c>
      <c r="K342" s="310" t="s">
        <v>66</v>
      </c>
      <c r="L342" s="310" t="s">
        <v>4576</v>
      </c>
      <c r="M342" s="310" t="str">
        <f t="shared" si="52"/>
        <v>TPECG2</v>
      </c>
      <c r="N342" s="309" t="str">
        <f>VLOOKUP(C342,Schools!A:D,4,0)</f>
        <v>Primary</v>
      </c>
      <c r="O342" s="309">
        <f t="shared" si="54"/>
        <v>11294</v>
      </c>
      <c r="P342" s="309">
        <f t="shared" si="55"/>
        <v>543965</v>
      </c>
      <c r="Q342" s="78"/>
      <c r="R342" s="78"/>
      <c r="S342" s="78"/>
      <c r="T342" s="78"/>
      <c r="U342" s="78"/>
      <c r="V342" s="78"/>
      <c r="W342" s="78"/>
      <c r="X342" s="286"/>
      <c r="Y342" s="78"/>
      <c r="Z342" s="78"/>
      <c r="AA342" s="78"/>
      <c r="AB342" s="78"/>
      <c r="AC342" s="51"/>
      <c r="AD342" s="52"/>
      <c r="AG342" s="453">
        <f t="shared" si="56"/>
        <v>0</v>
      </c>
      <c r="AH342" s="453">
        <f t="shared" si="57"/>
        <v>0</v>
      </c>
      <c r="AI342" s="453">
        <f t="shared" si="58"/>
        <v>0</v>
      </c>
      <c r="AJ342" s="453">
        <f t="shared" si="59"/>
        <v>0</v>
      </c>
    </row>
    <row r="343" spans="1:36" x14ac:dyDescent="0.25">
      <c r="A343" s="313" t="str">
        <f t="shared" si="51"/>
        <v>TPG</v>
      </c>
      <c r="B343" s="311">
        <v>44027</v>
      </c>
      <c r="C343" s="310">
        <v>3023305</v>
      </c>
      <c r="D343" s="313" t="str">
        <f>VLOOKUP(C343,Schools!A:B,2,0)</f>
        <v>Monken Hadley C E Primary School</v>
      </c>
      <c r="E343" s="313" t="str">
        <f>VLOOKUP(C343,Schools!$A:$Z,3,0)</f>
        <v>M</v>
      </c>
      <c r="F343" s="80"/>
      <c r="G343" s="310" t="s">
        <v>3620</v>
      </c>
      <c r="H343" s="310" t="s">
        <v>4564</v>
      </c>
      <c r="I343" s="313" t="str">
        <f t="shared" si="53"/>
        <v>11294/543965</v>
      </c>
      <c r="J343" s="313">
        <f>VLOOKUP(C343,Schools!$A:$Z,9,0)</f>
        <v>400086</v>
      </c>
      <c r="K343" s="310" t="s">
        <v>66</v>
      </c>
      <c r="L343" s="310" t="s">
        <v>4576</v>
      </c>
      <c r="M343" s="310" t="str">
        <f t="shared" si="52"/>
        <v>TPECG2</v>
      </c>
      <c r="N343" s="309" t="str">
        <f>VLOOKUP(C343,Schools!A:D,4,0)</f>
        <v>Primary</v>
      </c>
      <c r="O343" s="309">
        <f t="shared" si="54"/>
        <v>11294</v>
      </c>
      <c r="P343" s="309">
        <f t="shared" si="55"/>
        <v>543965</v>
      </c>
      <c r="Q343" s="78"/>
      <c r="R343" s="78"/>
      <c r="S343" s="78"/>
      <c r="T343" s="78"/>
      <c r="U343" s="78"/>
      <c r="V343" s="78"/>
      <c r="W343" s="78"/>
      <c r="X343" s="286"/>
      <c r="Y343" s="78"/>
      <c r="Z343" s="78"/>
      <c r="AA343" s="78"/>
      <c r="AB343" s="78"/>
      <c r="AC343" s="51"/>
      <c r="AD343" s="52"/>
      <c r="AG343" s="453">
        <f t="shared" si="56"/>
        <v>0</v>
      </c>
      <c r="AH343" s="453">
        <f t="shared" si="57"/>
        <v>0</v>
      </c>
      <c r="AI343" s="453">
        <f t="shared" si="58"/>
        <v>0</v>
      </c>
      <c r="AJ343" s="453">
        <f t="shared" si="59"/>
        <v>0</v>
      </c>
    </row>
    <row r="344" spans="1:36" x14ac:dyDescent="0.25">
      <c r="A344" s="313" t="str">
        <f t="shared" si="51"/>
        <v>TPG</v>
      </c>
      <c r="B344" s="311">
        <v>44027</v>
      </c>
      <c r="C344" s="310">
        <v>3022042</v>
      </c>
      <c r="D344" s="313" t="str">
        <f>VLOOKUP(C344,Schools!A:B,2,0)</f>
        <v>Monkfrith School</v>
      </c>
      <c r="E344" s="313" t="str">
        <f>VLOOKUP(C344,Schools!$A:$Z,3,0)</f>
        <v>M</v>
      </c>
      <c r="F344" s="80"/>
      <c r="G344" s="310" t="s">
        <v>3620</v>
      </c>
      <c r="H344" s="310" t="s">
        <v>4564</v>
      </c>
      <c r="I344" s="313" t="str">
        <f t="shared" si="53"/>
        <v>11294/543965</v>
      </c>
      <c r="J344" s="313">
        <f>VLOOKUP(C344,Schools!$A:$Z,9,0)</f>
        <v>400048</v>
      </c>
      <c r="K344" s="310" t="s">
        <v>66</v>
      </c>
      <c r="L344" s="310" t="s">
        <v>4576</v>
      </c>
      <c r="M344" s="310" t="str">
        <f t="shared" si="52"/>
        <v>TPECG2</v>
      </c>
      <c r="N344" s="309" t="str">
        <f>VLOOKUP(C344,Schools!A:D,4,0)</f>
        <v>Primary</v>
      </c>
      <c r="O344" s="309">
        <f t="shared" si="54"/>
        <v>11294</v>
      </c>
      <c r="P344" s="309">
        <f t="shared" si="55"/>
        <v>543965</v>
      </c>
      <c r="Q344" s="78"/>
      <c r="R344" s="78"/>
      <c r="S344" s="78"/>
      <c r="T344" s="78"/>
      <c r="U344" s="78"/>
      <c r="V344" s="78"/>
      <c r="W344" s="78"/>
      <c r="X344" s="286"/>
      <c r="Y344" s="78"/>
      <c r="Z344" s="78"/>
      <c r="AA344" s="78"/>
      <c r="AB344" s="78"/>
      <c r="AC344" s="51"/>
      <c r="AD344" s="52"/>
      <c r="AG344" s="453">
        <f t="shared" si="56"/>
        <v>0</v>
      </c>
      <c r="AH344" s="453">
        <f t="shared" si="57"/>
        <v>0</v>
      </c>
      <c r="AI344" s="453">
        <f t="shared" si="58"/>
        <v>0</v>
      </c>
      <c r="AJ344" s="453">
        <f t="shared" si="59"/>
        <v>0</v>
      </c>
    </row>
    <row r="345" spans="1:36" x14ac:dyDescent="0.25">
      <c r="A345" s="313" t="str">
        <f t="shared" si="51"/>
        <v>TPG</v>
      </c>
      <c r="B345" s="311">
        <v>44027</v>
      </c>
      <c r="C345" s="310">
        <v>3022044</v>
      </c>
      <c r="D345" s="313" t="str">
        <f>VLOOKUP(C345,Schools!A:B,2,0)</f>
        <v>Moss Hall Infant School</v>
      </c>
      <c r="E345" s="313" t="str">
        <f>VLOOKUP(C345,Schools!$A:$Z,3,0)</f>
        <v>M</v>
      </c>
      <c r="F345" s="80"/>
      <c r="G345" s="310" t="s">
        <v>3620</v>
      </c>
      <c r="H345" s="310" t="s">
        <v>4564</v>
      </c>
      <c r="I345" s="313" t="str">
        <f t="shared" si="53"/>
        <v>11294/543965</v>
      </c>
      <c r="J345" s="313">
        <f>VLOOKUP(C345,Schools!$A:$Z,9,0)</f>
        <v>400087</v>
      </c>
      <c r="K345" s="310" t="s">
        <v>66</v>
      </c>
      <c r="L345" s="310" t="s">
        <v>4576</v>
      </c>
      <c r="M345" s="310" t="str">
        <f t="shared" si="52"/>
        <v>TPECG2</v>
      </c>
      <c r="N345" s="309" t="str">
        <f>VLOOKUP(C345,Schools!A:D,4,0)</f>
        <v>Primary</v>
      </c>
      <c r="O345" s="309">
        <f t="shared" si="54"/>
        <v>11294</v>
      </c>
      <c r="P345" s="309">
        <f t="shared" si="55"/>
        <v>543965</v>
      </c>
      <c r="Q345" s="78"/>
      <c r="R345" s="78"/>
      <c r="S345" s="78"/>
      <c r="T345" s="78"/>
      <c r="U345" s="78"/>
      <c r="V345" s="78"/>
      <c r="W345" s="78"/>
      <c r="X345" s="286"/>
      <c r="Y345" s="78"/>
      <c r="Z345" s="78"/>
      <c r="AA345" s="78"/>
      <c r="AB345" s="78"/>
      <c r="AC345" s="51"/>
      <c r="AD345" s="52"/>
      <c r="AG345" s="453">
        <f t="shared" si="56"/>
        <v>0</v>
      </c>
      <c r="AH345" s="453">
        <f t="shared" si="57"/>
        <v>0</v>
      </c>
      <c r="AI345" s="453">
        <f t="shared" si="58"/>
        <v>0</v>
      </c>
      <c r="AJ345" s="453">
        <f t="shared" si="59"/>
        <v>0</v>
      </c>
    </row>
    <row r="346" spans="1:36" x14ac:dyDescent="0.25">
      <c r="A346" s="313" t="str">
        <f t="shared" si="51"/>
        <v>TPG</v>
      </c>
      <c r="B346" s="311">
        <v>44027</v>
      </c>
      <c r="C346" s="310">
        <v>3022043</v>
      </c>
      <c r="D346" s="313" t="str">
        <f>VLOOKUP(C346,Schools!A:B,2,0)</f>
        <v>Moss Hall Junior School</v>
      </c>
      <c r="E346" s="313" t="str">
        <f>VLOOKUP(C346,Schools!$A:$Z,3,0)</f>
        <v>M</v>
      </c>
      <c r="F346" s="80"/>
      <c r="G346" s="310" t="s">
        <v>3620</v>
      </c>
      <c r="H346" s="310" t="s">
        <v>4564</v>
      </c>
      <c r="I346" s="313" t="str">
        <f t="shared" si="53"/>
        <v>11294/543965</v>
      </c>
      <c r="J346" s="313">
        <f>VLOOKUP(C346,Schools!$A:$Z,9,0)</f>
        <v>400088</v>
      </c>
      <c r="K346" s="310" t="s">
        <v>66</v>
      </c>
      <c r="L346" s="310" t="s">
        <v>4576</v>
      </c>
      <c r="M346" s="310" t="str">
        <f t="shared" si="52"/>
        <v>TPECG2</v>
      </c>
      <c r="N346" s="309" t="str">
        <f>VLOOKUP(C346,Schools!A:D,4,0)</f>
        <v>Primary</v>
      </c>
      <c r="O346" s="309">
        <f t="shared" si="54"/>
        <v>11294</v>
      </c>
      <c r="P346" s="309">
        <f t="shared" si="55"/>
        <v>543965</v>
      </c>
      <c r="Q346" s="78"/>
      <c r="R346" s="78"/>
      <c r="S346" s="78"/>
      <c r="T346" s="78"/>
      <c r="U346" s="78"/>
      <c r="V346" s="78"/>
      <c r="W346" s="78"/>
      <c r="X346" s="286"/>
      <c r="Y346" s="78"/>
      <c r="Z346" s="78"/>
      <c r="AA346" s="78"/>
      <c r="AB346" s="78"/>
      <c r="AC346" s="51"/>
      <c r="AD346" s="52"/>
      <c r="AG346" s="453">
        <f t="shared" si="56"/>
        <v>0</v>
      </c>
      <c r="AH346" s="453">
        <f t="shared" si="57"/>
        <v>0</v>
      </c>
      <c r="AI346" s="453">
        <f t="shared" si="58"/>
        <v>0</v>
      </c>
      <c r="AJ346" s="453">
        <f t="shared" si="59"/>
        <v>0</v>
      </c>
    </row>
    <row r="347" spans="1:36" x14ac:dyDescent="0.25">
      <c r="A347" s="313" t="str">
        <f t="shared" si="51"/>
        <v>TPG</v>
      </c>
      <c r="B347" s="311">
        <v>44027</v>
      </c>
      <c r="C347" s="310">
        <v>3022053</v>
      </c>
      <c r="D347" s="313" t="str">
        <f>VLOOKUP(C347,Schools!A:B,2,0)</f>
        <v>Noam Primary School</v>
      </c>
      <c r="E347" s="313" t="str">
        <f>VLOOKUP(C347,Schools!$A:$Z,3,0)</f>
        <v>M</v>
      </c>
      <c r="F347" s="80"/>
      <c r="G347" s="310" t="s">
        <v>3620</v>
      </c>
      <c r="H347" s="310" t="s">
        <v>4564</v>
      </c>
      <c r="I347" s="313" t="str">
        <f t="shared" si="53"/>
        <v>11294/543965</v>
      </c>
      <c r="J347" s="313">
        <f>VLOOKUP(C347,Schools!$A:$Z,9,0)</f>
        <v>158733</v>
      </c>
      <c r="K347" s="310" t="s">
        <v>66</v>
      </c>
      <c r="L347" s="310" t="s">
        <v>4576</v>
      </c>
      <c r="M347" s="310" t="str">
        <f t="shared" si="52"/>
        <v>TPECG2</v>
      </c>
      <c r="N347" s="309" t="str">
        <f>VLOOKUP(C347,Schools!A:D,4,0)</f>
        <v>Primary</v>
      </c>
      <c r="O347" s="309">
        <f t="shared" si="54"/>
        <v>11294</v>
      </c>
      <c r="P347" s="309">
        <f t="shared" si="55"/>
        <v>543965</v>
      </c>
      <c r="Q347" s="78"/>
      <c r="R347" s="78"/>
      <c r="S347" s="78"/>
      <c r="T347" s="78"/>
      <c r="U347" s="78"/>
      <c r="V347" s="78"/>
      <c r="W347" s="78"/>
      <c r="X347" s="286"/>
      <c r="Y347" s="78"/>
      <c r="Z347" s="78"/>
      <c r="AA347" s="78"/>
      <c r="AB347" s="78"/>
      <c r="AC347" s="51"/>
      <c r="AD347" s="52"/>
      <c r="AG347" s="453">
        <f t="shared" si="56"/>
        <v>0</v>
      </c>
      <c r="AH347" s="453">
        <f t="shared" si="57"/>
        <v>0</v>
      </c>
      <c r="AI347" s="453">
        <f t="shared" si="58"/>
        <v>0</v>
      </c>
      <c r="AJ347" s="453">
        <f t="shared" si="59"/>
        <v>0</v>
      </c>
    </row>
    <row r="348" spans="1:36" x14ac:dyDescent="0.25">
      <c r="A348" s="313" t="str">
        <f t="shared" si="51"/>
        <v>TPG</v>
      </c>
      <c r="B348" s="311">
        <v>44027</v>
      </c>
      <c r="C348" s="310">
        <v>3022045</v>
      </c>
      <c r="D348" s="313" t="str">
        <f>VLOOKUP(C348,Schools!A:B,2,0)</f>
        <v>Northside School</v>
      </c>
      <c r="E348" s="313" t="str">
        <f>VLOOKUP(C348,Schools!$A:$Z,3,0)</f>
        <v>M</v>
      </c>
      <c r="F348" s="80"/>
      <c r="G348" s="310" t="s">
        <v>3620</v>
      </c>
      <c r="H348" s="310" t="s">
        <v>4564</v>
      </c>
      <c r="I348" s="313" t="str">
        <f t="shared" si="53"/>
        <v>11294/543965</v>
      </c>
      <c r="J348" s="313">
        <f>VLOOKUP(C348,Schools!$A:$Z,9,0)</f>
        <v>400089</v>
      </c>
      <c r="K348" s="310" t="s">
        <v>66</v>
      </c>
      <c r="L348" s="310" t="s">
        <v>4576</v>
      </c>
      <c r="M348" s="310" t="str">
        <f t="shared" si="52"/>
        <v>TPECG2</v>
      </c>
      <c r="N348" s="309" t="str">
        <f>VLOOKUP(C348,Schools!A:D,4,0)</f>
        <v>Primary</v>
      </c>
      <c r="O348" s="309">
        <f t="shared" si="54"/>
        <v>11294</v>
      </c>
      <c r="P348" s="309">
        <f t="shared" si="55"/>
        <v>543965</v>
      </c>
      <c r="Q348" s="78"/>
      <c r="R348" s="78"/>
      <c r="S348" s="78"/>
      <c r="T348" s="78"/>
      <c r="U348" s="78"/>
      <c r="V348" s="78"/>
      <c r="W348" s="78"/>
      <c r="X348" s="286"/>
      <c r="Y348" s="78"/>
      <c r="Z348" s="78"/>
      <c r="AA348" s="78"/>
      <c r="AB348" s="78"/>
      <c r="AC348" s="51"/>
      <c r="AD348" s="52"/>
      <c r="AG348" s="453">
        <f t="shared" si="56"/>
        <v>0</v>
      </c>
      <c r="AH348" s="453">
        <f t="shared" si="57"/>
        <v>0</v>
      </c>
      <c r="AI348" s="453">
        <f t="shared" si="58"/>
        <v>0</v>
      </c>
      <c r="AJ348" s="453">
        <f t="shared" si="59"/>
        <v>0</v>
      </c>
    </row>
    <row r="349" spans="1:36" x14ac:dyDescent="0.25">
      <c r="A349" s="313" t="str">
        <f t="shared" si="51"/>
        <v>TPG</v>
      </c>
      <c r="B349" s="311">
        <v>44027</v>
      </c>
      <c r="C349" s="310">
        <v>3022077</v>
      </c>
      <c r="D349" s="313" t="str">
        <f>VLOOKUP(C349,Schools!A:B,2,0)</f>
        <v>Orion Primary School</v>
      </c>
      <c r="E349" s="313" t="str">
        <f>VLOOKUP(C349,Schools!$A:$Z,3,0)</f>
        <v>M</v>
      </c>
      <c r="F349" s="80"/>
      <c r="G349" s="310" t="s">
        <v>3620</v>
      </c>
      <c r="H349" s="310" t="s">
        <v>4564</v>
      </c>
      <c r="I349" s="313" t="str">
        <f t="shared" si="53"/>
        <v>11294/543965</v>
      </c>
      <c r="J349" s="313">
        <f>VLOOKUP(C349,Schools!$A:$Z,9,0)</f>
        <v>400113</v>
      </c>
      <c r="K349" s="310" t="s">
        <v>66</v>
      </c>
      <c r="L349" s="310" t="s">
        <v>4576</v>
      </c>
      <c r="M349" s="310" t="str">
        <f t="shared" si="52"/>
        <v>TPECG2</v>
      </c>
      <c r="N349" s="309" t="str">
        <f>VLOOKUP(C349,Schools!A:D,4,0)</f>
        <v>Primary</v>
      </c>
      <c r="O349" s="309">
        <f t="shared" si="54"/>
        <v>11294</v>
      </c>
      <c r="P349" s="309">
        <f t="shared" si="55"/>
        <v>543965</v>
      </c>
      <c r="Q349" s="78"/>
      <c r="R349" s="78"/>
      <c r="S349" s="78"/>
      <c r="T349" s="78"/>
      <c r="U349" s="78"/>
      <c r="V349" s="78"/>
      <c r="W349" s="78"/>
      <c r="X349" s="286"/>
      <c r="Y349" s="78"/>
      <c r="Z349" s="78"/>
      <c r="AA349" s="78"/>
      <c r="AB349" s="78"/>
      <c r="AC349" s="51"/>
      <c r="AD349" s="52"/>
      <c r="AG349" s="453">
        <f t="shared" si="56"/>
        <v>0</v>
      </c>
      <c r="AH349" s="453">
        <f t="shared" si="57"/>
        <v>0</v>
      </c>
      <c r="AI349" s="453">
        <f t="shared" si="58"/>
        <v>0</v>
      </c>
      <c r="AJ349" s="453">
        <f t="shared" si="59"/>
        <v>0</v>
      </c>
    </row>
    <row r="350" spans="1:36" x14ac:dyDescent="0.25">
      <c r="A350" s="313" t="str">
        <f t="shared" si="51"/>
        <v>TPG</v>
      </c>
      <c r="B350" s="311">
        <v>44027</v>
      </c>
      <c r="C350" s="310">
        <v>3025201</v>
      </c>
      <c r="D350" s="313" t="str">
        <f>VLOOKUP(C350,Schools!A:B,2,0)</f>
        <v>Osidge Primary School</v>
      </c>
      <c r="E350" s="313" t="str">
        <f>VLOOKUP(C350,Schools!$A:$Z,3,0)</f>
        <v>M</v>
      </c>
      <c r="F350" s="80"/>
      <c r="G350" s="310" t="s">
        <v>3620</v>
      </c>
      <c r="H350" s="310" t="s">
        <v>4564</v>
      </c>
      <c r="I350" s="313" t="str">
        <f t="shared" si="53"/>
        <v>11294/543965</v>
      </c>
      <c r="J350" s="313">
        <f>VLOOKUP(C350,Schools!$A:$Z,9,0)</f>
        <v>400021</v>
      </c>
      <c r="K350" s="310" t="s">
        <v>66</v>
      </c>
      <c r="L350" s="310" t="s">
        <v>4576</v>
      </c>
      <c r="M350" s="310" t="str">
        <f t="shared" si="52"/>
        <v>TPECG2</v>
      </c>
      <c r="N350" s="309" t="str">
        <f>VLOOKUP(C350,Schools!A:D,4,0)</f>
        <v>Primary</v>
      </c>
      <c r="O350" s="309">
        <f t="shared" si="54"/>
        <v>11294</v>
      </c>
      <c r="P350" s="309">
        <f t="shared" si="55"/>
        <v>543965</v>
      </c>
      <c r="Q350" s="78"/>
      <c r="R350" s="78"/>
      <c r="S350" s="78"/>
      <c r="T350" s="78"/>
      <c r="U350" s="78"/>
      <c r="V350" s="78"/>
      <c r="W350" s="78"/>
      <c r="X350" s="286"/>
      <c r="Y350" s="78"/>
      <c r="Z350" s="78"/>
      <c r="AA350" s="78"/>
      <c r="AB350" s="78"/>
      <c r="AC350" s="51"/>
      <c r="AD350" s="52"/>
      <c r="AG350" s="453">
        <f t="shared" si="56"/>
        <v>0</v>
      </c>
      <c r="AH350" s="453">
        <f t="shared" si="57"/>
        <v>0</v>
      </c>
      <c r="AI350" s="453">
        <f t="shared" si="58"/>
        <v>0</v>
      </c>
      <c r="AJ350" s="453">
        <f t="shared" si="59"/>
        <v>0</v>
      </c>
    </row>
    <row r="351" spans="1:36" x14ac:dyDescent="0.25">
      <c r="A351" s="313" t="str">
        <f t="shared" si="51"/>
        <v>TPG</v>
      </c>
      <c r="B351" s="311">
        <v>44027</v>
      </c>
      <c r="C351" s="310">
        <v>3023501</v>
      </c>
      <c r="D351" s="313" t="str">
        <f>VLOOKUP(C351,Schools!A:B,2,0)</f>
        <v>Our Lady of Lourdes School</v>
      </c>
      <c r="E351" s="313" t="str">
        <f>VLOOKUP(C351,Schools!$A:$Z,3,0)</f>
        <v>M</v>
      </c>
      <c r="F351" s="80"/>
      <c r="G351" s="310" t="s">
        <v>3620</v>
      </c>
      <c r="H351" s="310" t="s">
        <v>4564</v>
      </c>
      <c r="I351" s="313" t="str">
        <f t="shared" si="53"/>
        <v>11294/543965</v>
      </c>
      <c r="J351" s="313">
        <f>VLOOKUP(C351,Schools!$A:$Z,9,0)</f>
        <v>400003</v>
      </c>
      <c r="K351" s="310" t="s">
        <v>66</v>
      </c>
      <c r="L351" s="310" t="s">
        <v>4576</v>
      </c>
      <c r="M351" s="310" t="str">
        <f t="shared" si="52"/>
        <v>TPECG2</v>
      </c>
      <c r="N351" s="309" t="str">
        <f>VLOOKUP(C351,Schools!A:D,4,0)</f>
        <v>Primary</v>
      </c>
      <c r="O351" s="309">
        <f t="shared" si="54"/>
        <v>11294</v>
      </c>
      <c r="P351" s="309">
        <f t="shared" si="55"/>
        <v>543965</v>
      </c>
      <c r="Q351" s="78"/>
      <c r="R351" s="78"/>
      <c r="S351" s="78"/>
      <c r="T351" s="78"/>
      <c r="U351" s="78"/>
      <c r="V351" s="78"/>
      <c r="W351" s="78"/>
      <c r="X351" s="286"/>
      <c r="Y351" s="78"/>
      <c r="Z351" s="78"/>
      <c r="AA351" s="78"/>
      <c r="AB351" s="78"/>
      <c r="AC351" s="51"/>
      <c r="AD351" s="52"/>
      <c r="AG351" s="453">
        <f t="shared" si="56"/>
        <v>0</v>
      </c>
      <c r="AH351" s="453">
        <f t="shared" si="57"/>
        <v>0</v>
      </c>
      <c r="AI351" s="453">
        <f t="shared" si="58"/>
        <v>0</v>
      </c>
      <c r="AJ351" s="453">
        <f t="shared" si="59"/>
        <v>0</v>
      </c>
    </row>
    <row r="352" spans="1:36" x14ac:dyDescent="0.25">
      <c r="A352" s="313" t="str">
        <f t="shared" si="51"/>
        <v>TPG</v>
      </c>
      <c r="B352" s="311">
        <v>44027</v>
      </c>
      <c r="C352" s="310">
        <v>3022078</v>
      </c>
      <c r="D352" s="313" t="str">
        <f>VLOOKUP(C352,Schools!A:B,2,0)</f>
        <v>Pardes House School</v>
      </c>
      <c r="E352" s="313" t="str">
        <f>VLOOKUP(C352,Schools!$A:$Z,3,0)</f>
        <v>M</v>
      </c>
      <c r="F352" s="80"/>
      <c r="G352" s="310" t="s">
        <v>3620</v>
      </c>
      <c r="H352" s="310" t="s">
        <v>4564</v>
      </c>
      <c r="I352" s="313" t="str">
        <f t="shared" si="53"/>
        <v>11294/543965</v>
      </c>
      <c r="J352" s="313">
        <f>VLOOKUP(C352,Schools!$A:$Z,9,0)</f>
        <v>400014</v>
      </c>
      <c r="K352" s="310" t="s">
        <v>66</v>
      </c>
      <c r="L352" s="310" t="s">
        <v>4576</v>
      </c>
      <c r="M352" s="310" t="str">
        <f t="shared" si="52"/>
        <v>TPECG2</v>
      </c>
      <c r="N352" s="309" t="str">
        <f>VLOOKUP(C352,Schools!A:D,4,0)</f>
        <v>Primary</v>
      </c>
      <c r="O352" s="309">
        <f t="shared" si="54"/>
        <v>11294</v>
      </c>
      <c r="P352" s="309">
        <f t="shared" si="55"/>
        <v>543965</v>
      </c>
      <c r="Q352" s="78"/>
      <c r="R352" s="78"/>
      <c r="S352" s="78"/>
      <c r="T352" s="78"/>
      <c r="U352" s="78"/>
      <c r="V352" s="78"/>
      <c r="W352" s="78"/>
      <c r="X352" s="286"/>
      <c r="Y352" s="78"/>
      <c r="Z352" s="78"/>
      <c r="AA352" s="78"/>
      <c r="AB352" s="78"/>
      <c r="AC352" s="51"/>
      <c r="AD352" s="52"/>
      <c r="AG352" s="453">
        <f t="shared" si="56"/>
        <v>0</v>
      </c>
      <c r="AH352" s="453">
        <f t="shared" si="57"/>
        <v>0</v>
      </c>
      <c r="AI352" s="453">
        <f t="shared" si="58"/>
        <v>0</v>
      </c>
      <c r="AJ352" s="453">
        <f t="shared" si="59"/>
        <v>0</v>
      </c>
    </row>
    <row r="353" spans="1:36" x14ac:dyDescent="0.25">
      <c r="A353" s="313" t="str">
        <f t="shared" si="51"/>
        <v>TPG</v>
      </c>
      <c r="B353" s="311">
        <v>44027</v>
      </c>
      <c r="C353" s="310">
        <v>3022071</v>
      </c>
      <c r="D353" s="313" t="str">
        <f>VLOOKUP(C353,Schools!A:B,2,0)</f>
        <v>Queenswell Infant and Nursery School</v>
      </c>
      <c r="E353" s="313" t="str">
        <f>VLOOKUP(C353,Schools!$A:$Z,3,0)</f>
        <v>M</v>
      </c>
      <c r="F353" s="80"/>
      <c r="G353" s="310" t="s">
        <v>3620</v>
      </c>
      <c r="H353" s="310" t="s">
        <v>4564</v>
      </c>
      <c r="I353" s="313" t="str">
        <f t="shared" si="53"/>
        <v>11294/543965</v>
      </c>
      <c r="J353" s="313">
        <f>VLOOKUP(C353,Schools!$A:$Z,9,0)</f>
        <v>400010</v>
      </c>
      <c r="K353" s="310" t="s">
        <v>66</v>
      </c>
      <c r="L353" s="310" t="s">
        <v>4576</v>
      </c>
      <c r="M353" s="310" t="str">
        <f t="shared" si="52"/>
        <v>TPECG2</v>
      </c>
      <c r="N353" s="309" t="str">
        <f>VLOOKUP(C353,Schools!A:D,4,0)</f>
        <v>Primary</v>
      </c>
      <c r="O353" s="309">
        <f t="shared" si="54"/>
        <v>11294</v>
      </c>
      <c r="P353" s="309">
        <f t="shared" si="55"/>
        <v>543965</v>
      </c>
      <c r="Q353" s="78"/>
      <c r="R353" s="78"/>
      <c r="S353" s="78"/>
      <c r="T353" s="78"/>
      <c r="U353" s="78"/>
      <c r="V353" s="78"/>
      <c r="W353" s="78"/>
      <c r="X353" s="286"/>
      <c r="Y353" s="78"/>
      <c r="Z353" s="78"/>
      <c r="AA353" s="78"/>
      <c r="AB353" s="78"/>
      <c r="AC353" s="51"/>
      <c r="AD353" s="52"/>
      <c r="AG353" s="453">
        <f t="shared" si="56"/>
        <v>0</v>
      </c>
      <c r="AH353" s="453">
        <f t="shared" si="57"/>
        <v>0</v>
      </c>
      <c r="AI353" s="453">
        <f t="shared" si="58"/>
        <v>0</v>
      </c>
      <c r="AJ353" s="453">
        <f t="shared" si="59"/>
        <v>0</v>
      </c>
    </row>
    <row r="354" spans="1:36" x14ac:dyDescent="0.25">
      <c r="A354" s="313" t="str">
        <f t="shared" si="51"/>
        <v>TPG</v>
      </c>
      <c r="B354" s="311">
        <v>44027</v>
      </c>
      <c r="C354" s="310">
        <v>3022072</v>
      </c>
      <c r="D354" s="313" t="str">
        <f>VLOOKUP(C354,Schools!A:B,2,0)</f>
        <v>Queenswell Junior School</v>
      </c>
      <c r="E354" s="313" t="str">
        <f>VLOOKUP(C354,Schools!$A:$Z,3,0)</f>
        <v>M</v>
      </c>
      <c r="F354" s="80"/>
      <c r="G354" s="310" t="s">
        <v>3620</v>
      </c>
      <c r="H354" s="310" t="s">
        <v>4564</v>
      </c>
      <c r="I354" s="313" t="str">
        <f t="shared" si="53"/>
        <v>11294/543965</v>
      </c>
      <c r="J354" s="313">
        <f>VLOOKUP(C354,Schools!$A:$Z,9,0)</f>
        <v>400012</v>
      </c>
      <c r="K354" s="310" t="s">
        <v>66</v>
      </c>
      <c r="L354" s="310" t="s">
        <v>4576</v>
      </c>
      <c r="M354" s="310" t="str">
        <f t="shared" si="52"/>
        <v>TPECG2</v>
      </c>
      <c r="N354" s="309" t="str">
        <f>VLOOKUP(C354,Schools!A:D,4,0)</f>
        <v>Primary</v>
      </c>
      <c r="O354" s="309">
        <f t="shared" si="54"/>
        <v>11294</v>
      </c>
      <c r="P354" s="309">
        <f t="shared" si="55"/>
        <v>543965</v>
      </c>
      <c r="Q354" s="78"/>
      <c r="R354" s="78"/>
      <c r="S354" s="78"/>
      <c r="T354" s="78"/>
      <c r="U354" s="78"/>
      <c r="V354" s="78"/>
      <c r="W354" s="78"/>
      <c r="X354" s="286"/>
      <c r="Y354" s="78"/>
      <c r="Z354" s="78"/>
      <c r="AA354" s="78"/>
      <c r="AB354" s="78"/>
      <c r="AC354" s="51"/>
      <c r="AD354" s="52"/>
      <c r="AG354" s="453">
        <f t="shared" si="56"/>
        <v>0</v>
      </c>
      <c r="AH354" s="453">
        <f t="shared" si="57"/>
        <v>0</v>
      </c>
      <c r="AI354" s="453">
        <f t="shared" si="58"/>
        <v>0</v>
      </c>
      <c r="AJ354" s="453">
        <f t="shared" si="59"/>
        <v>0</v>
      </c>
    </row>
    <row r="355" spans="1:36" x14ac:dyDescent="0.25">
      <c r="A355" s="313" t="str">
        <f t="shared" si="51"/>
        <v>TPG</v>
      </c>
      <c r="B355" s="311">
        <v>44027</v>
      </c>
      <c r="C355" s="310">
        <v>3023512</v>
      </c>
      <c r="D355" s="313" t="str">
        <f>VLOOKUP(C355,Schools!A:B,2,0)</f>
        <v>Rosh Pinah</v>
      </c>
      <c r="E355" s="313" t="str">
        <f>VLOOKUP(C355,Schools!$A:$Z,3,0)</f>
        <v>M</v>
      </c>
      <c r="F355" s="80"/>
      <c r="G355" s="310" t="s">
        <v>3620</v>
      </c>
      <c r="H355" s="310" t="s">
        <v>4564</v>
      </c>
      <c r="I355" s="313" t="str">
        <f t="shared" si="53"/>
        <v>11294/543965</v>
      </c>
      <c r="J355" s="313">
        <f>VLOOKUP(C355,Schools!$A:$Z,9,0)</f>
        <v>400093</v>
      </c>
      <c r="K355" s="310" t="s">
        <v>66</v>
      </c>
      <c r="L355" s="310" t="s">
        <v>4576</v>
      </c>
      <c r="M355" s="310" t="str">
        <f t="shared" si="52"/>
        <v>TPECG2</v>
      </c>
      <c r="N355" s="309" t="str">
        <f>VLOOKUP(C355,Schools!A:D,4,0)</f>
        <v>Primary</v>
      </c>
      <c r="O355" s="309">
        <f t="shared" si="54"/>
        <v>11294</v>
      </c>
      <c r="P355" s="309">
        <f t="shared" si="55"/>
        <v>543965</v>
      </c>
      <c r="Q355" s="78"/>
      <c r="R355" s="78"/>
      <c r="S355" s="78"/>
      <c r="T355" s="78"/>
      <c r="U355" s="78"/>
      <c r="V355" s="78"/>
      <c r="W355" s="78"/>
      <c r="X355" s="286"/>
      <c r="Y355" s="78"/>
      <c r="Z355" s="78"/>
      <c r="AA355" s="78"/>
      <c r="AB355" s="78"/>
      <c r="AC355" s="51"/>
      <c r="AD355" s="52"/>
      <c r="AG355" s="453">
        <f t="shared" si="56"/>
        <v>0</v>
      </c>
      <c r="AH355" s="453">
        <f t="shared" si="57"/>
        <v>0</v>
      </c>
      <c r="AI355" s="453">
        <f t="shared" si="58"/>
        <v>0</v>
      </c>
      <c r="AJ355" s="453">
        <f t="shared" si="59"/>
        <v>0</v>
      </c>
    </row>
    <row r="356" spans="1:36" x14ac:dyDescent="0.25">
      <c r="A356" s="313" t="str">
        <f t="shared" si="51"/>
        <v>TPG</v>
      </c>
      <c r="B356" s="311">
        <v>44027</v>
      </c>
      <c r="C356" s="310">
        <v>3023510</v>
      </c>
      <c r="D356" s="313" t="str">
        <f>VLOOKUP(C356,Schools!A:B,2,0)</f>
        <v>Sacred Heart School</v>
      </c>
      <c r="E356" s="313" t="str">
        <f>VLOOKUP(C356,Schools!$A:$Z,3,0)</f>
        <v>M</v>
      </c>
      <c r="F356" s="80"/>
      <c r="G356" s="310" t="s">
        <v>3620</v>
      </c>
      <c r="H356" s="310" t="s">
        <v>4564</v>
      </c>
      <c r="I356" s="313" t="str">
        <f t="shared" si="53"/>
        <v>11294/543965</v>
      </c>
      <c r="J356" s="313">
        <f>VLOOKUP(C356,Schools!$A:$Z,9,0)</f>
        <v>400071</v>
      </c>
      <c r="K356" s="310" t="s">
        <v>66</v>
      </c>
      <c r="L356" s="310" t="s">
        <v>4576</v>
      </c>
      <c r="M356" s="310" t="str">
        <f t="shared" si="52"/>
        <v>TPECG2</v>
      </c>
      <c r="N356" s="309" t="str">
        <f>VLOOKUP(C356,Schools!A:D,4,0)</f>
        <v>Primary</v>
      </c>
      <c r="O356" s="309">
        <f t="shared" si="54"/>
        <v>11294</v>
      </c>
      <c r="P356" s="309">
        <f t="shared" si="55"/>
        <v>543965</v>
      </c>
      <c r="Q356" s="78"/>
      <c r="R356" s="78"/>
      <c r="S356" s="78"/>
      <c r="T356" s="78"/>
      <c r="U356" s="78"/>
      <c r="V356" s="78"/>
      <c r="W356" s="78"/>
      <c r="X356" s="286"/>
      <c r="Y356" s="78"/>
      <c r="Z356" s="78"/>
      <c r="AA356" s="78"/>
      <c r="AB356" s="78"/>
      <c r="AC356" s="51"/>
      <c r="AD356" s="52"/>
      <c r="AG356" s="453">
        <f t="shared" si="56"/>
        <v>0</v>
      </c>
      <c r="AH356" s="453">
        <f t="shared" si="57"/>
        <v>0</v>
      </c>
      <c r="AI356" s="453">
        <f t="shared" si="58"/>
        <v>0</v>
      </c>
      <c r="AJ356" s="453">
        <f t="shared" si="59"/>
        <v>0</v>
      </c>
    </row>
    <row r="357" spans="1:36" x14ac:dyDescent="0.25">
      <c r="A357" s="313" t="str">
        <f t="shared" si="51"/>
        <v>TPG</v>
      </c>
      <c r="B357" s="311">
        <v>44027</v>
      </c>
      <c r="C357" s="310">
        <v>3023502</v>
      </c>
      <c r="D357" s="313" t="str">
        <f>VLOOKUP(C357,Schools!A:B,2,0)</f>
        <v>St Agnes RC Primary School</v>
      </c>
      <c r="E357" s="313" t="str">
        <f>VLOOKUP(C357,Schools!$A:$Z,3,0)</f>
        <v>M</v>
      </c>
      <c r="F357" s="80"/>
      <c r="G357" s="310" t="s">
        <v>3620</v>
      </c>
      <c r="H357" s="310" t="s">
        <v>4564</v>
      </c>
      <c r="I357" s="313" t="str">
        <f t="shared" si="53"/>
        <v>11294/543965</v>
      </c>
      <c r="J357" s="313">
        <f>VLOOKUP(C357,Schools!$A:$Z,9,0)</f>
        <v>400096</v>
      </c>
      <c r="K357" s="310" t="s">
        <v>66</v>
      </c>
      <c r="L357" s="310" t="s">
        <v>4576</v>
      </c>
      <c r="M357" s="310" t="str">
        <f t="shared" si="52"/>
        <v>TPECG2</v>
      </c>
      <c r="N357" s="309" t="str">
        <f>VLOOKUP(C357,Schools!A:D,4,0)</f>
        <v>Primary</v>
      </c>
      <c r="O357" s="309">
        <f t="shared" si="54"/>
        <v>11294</v>
      </c>
      <c r="P357" s="309">
        <f t="shared" si="55"/>
        <v>543965</v>
      </c>
      <c r="Q357" s="78"/>
      <c r="R357" s="78"/>
      <c r="S357" s="78"/>
      <c r="T357" s="78"/>
      <c r="U357" s="78"/>
      <c r="V357" s="78"/>
      <c r="W357" s="78"/>
      <c r="X357" s="286"/>
      <c r="Y357" s="78"/>
      <c r="Z357" s="78"/>
      <c r="AA357" s="78"/>
      <c r="AB357" s="78"/>
      <c r="AC357" s="51"/>
      <c r="AD357" s="52"/>
      <c r="AG357" s="453">
        <f t="shared" si="56"/>
        <v>0</v>
      </c>
      <c r="AH357" s="453">
        <f t="shared" si="57"/>
        <v>0</v>
      </c>
      <c r="AI357" s="453">
        <f t="shared" si="58"/>
        <v>0</v>
      </c>
      <c r="AJ357" s="453">
        <f t="shared" si="59"/>
        <v>0</v>
      </c>
    </row>
    <row r="358" spans="1:36" x14ac:dyDescent="0.25">
      <c r="A358" s="313" t="str">
        <f t="shared" si="51"/>
        <v>TPG</v>
      </c>
      <c r="B358" s="311">
        <v>44027</v>
      </c>
      <c r="C358" s="310">
        <v>3023315</v>
      </c>
      <c r="D358" s="313" t="str">
        <f>VLOOKUP(C358,Schools!A:B,2,0)</f>
        <v>St Andrew's C E</v>
      </c>
      <c r="E358" s="313" t="str">
        <f>VLOOKUP(C358,Schools!$A:$Z,3,0)</f>
        <v>M</v>
      </c>
      <c r="F358" s="80"/>
      <c r="G358" s="310" t="s">
        <v>3620</v>
      </c>
      <c r="H358" s="310" t="s">
        <v>4564</v>
      </c>
      <c r="I358" s="313" t="str">
        <f t="shared" si="53"/>
        <v>11294/543965</v>
      </c>
      <c r="J358" s="313">
        <f>VLOOKUP(C358,Schools!$A:$Z,9,0)</f>
        <v>400062</v>
      </c>
      <c r="K358" s="310" t="s">
        <v>66</v>
      </c>
      <c r="L358" s="310" t="s">
        <v>4576</v>
      </c>
      <c r="M358" s="310" t="str">
        <f t="shared" si="52"/>
        <v>TPECG2</v>
      </c>
      <c r="N358" s="309" t="str">
        <f>VLOOKUP(C358,Schools!A:D,4,0)</f>
        <v>Primary</v>
      </c>
      <c r="O358" s="309">
        <f t="shared" si="54"/>
        <v>11294</v>
      </c>
      <c r="P358" s="309">
        <f t="shared" si="55"/>
        <v>543965</v>
      </c>
      <c r="Q358" s="78"/>
      <c r="R358" s="78"/>
      <c r="S358" s="78"/>
      <c r="T358" s="78"/>
      <c r="U358" s="78"/>
      <c r="V358" s="78"/>
      <c r="W358" s="78"/>
      <c r="X358" s="286"/>
      <c r="Y358" s="78"/>
      <c r="Z358" s="78"/>
      <c r="AA358" s="78"/>
      <c r="AB358" s="78"/>
      <c r="AC358" s="51"/>
      <c r="AD358" s="52"/>
      <c r="AG358" s="453">
        <f t="shared" si="56"/>
        <v>0</v>
      </c>
      <c r="AH358" s="453">
        <f t="shared" si="57"/>
        <v>0</v>
      </c>
      <c r="AI358" s="453">
        <f t="shared" si="58"/>
        <v>0</v>
      </c>
      <c r="AJ358" s="453">
        <f t="shared" si="59"/>
        <v>0</v>
      </c>
    </row>
    <row r="359" spans="1:36" x14ac:dyDescent="0.25">
      <c r="A359" s="313" t="str">
        <f t="shared" si="51"/>
        <v>TPG</v>
      </c>
      <c r="B359" s="311">
        <v>44027</v>
      </c>
      <c r="C359" s="310">
        <v>3023504</v>
      </c>
      <c r="D359" s="313" t="str">
        <f>VLOOKUP(C359,Schools!A:B,2,0)</f>
        <v>St Catherines R C Primary</v>
      </c>
      <c r="E359" s="313" t="str">
        <f>VLOOKUP(C359,Schools!$A:$Z,3,0)</f>
        <v>M</v>
      </c>
      <c r="F359" s="80"/>
      <c r="G359" s="310" t="s">
        <v>3620</v>
      </c>
      <c r="H359" s="310" t="s">
        <v>4564</v>
      </c>
      <c r="I359" s="313" t="str">
        <f t="shared" si="53"/>
        <v>11294/543965</v>
      </c>
      <c r="J359" s="313">
        <f>VLOOKUP(C359,Schools!$A:$Z,9,0)</f>
        <v>400064</v>
      </c>
      <c r="K359" s="310" t="s">
        <v>66</v>
      </c>
      <c r="L359" s="310" t="s">
        <v>4576</v>
      </c>
      <c r="M359" s="310" t="str">
        <f t="shared" si="52"/>
        <v>TPECG2</v>
      </c>
      <c r="N359" s="309" t="str">
        <f>VLOOKUP(C359,Schools!A:D,4,0)</f>
        <v>Primary</v>
      </c>
      <c r="O359" s="309">
        <f t="shared" si="54"/>
        <v>11294</v>
      </c>
      <c r="P359" s="309">
        <f t="shared" si="55"/>
        <v>543965</v>
      </c>
      <c r="Q359" s="78"/>
      <c r="R359" s="78"/>
      <c r="S359" s="78"/>
      <c r="T359" s="78"/>
      <c r="U359" s="78"/>
      <c r="V359" s="78"/>
      <c r="W359" s="78"/>
      <c r="X359" s="286"/>
      <c r="Y359" s="78"/>
      <c r="Z359" s="78"/>
      <c r="AA359" s="78"/>
      <c r="AB359" s="78"/>
      <c r="AC359" s="51"/>
      <c r="AD359" s="52"/>
      <c r="AG359" s="453">
        <f t="shared" si="56"/>
        <v>0</v>
      </c>
      <c r="AH359" s="453">
        <f t="shared" si="57"/>
        <v>0</v>
      </c>
      <c r="AI359" s="453">
        <f t="shared" si="58"/>
        <v>0</v>
      </c>
      <c r="AJ359" s="453">
        <f t="shared" si="59"/>
        <v>0</v>
      </c>
    </row>
    <row r="360" spans="1:36" x14ac:dyDescent="0.25">
      <c r="A360" s="313" t="str">
        <f t="shared" si="51"/>
        <v>TPG</v>
      </c>
      <c r="B360" s="311">
        <v>44027</v>
      </c>
      <c r="C360" s="310">
        <v>3023309</v>
      </c>
      <c r="D360" s="313" t="str">
        <f>VLOOKUP(C360,Schools!A:B,2,0)</f>
        <v>St Johns CE N20</v>
      </c>
      <c r="E360" s="313" t="str">
        <f>VLOOKUP(C360,Schools!$A:$Z,3,0)</f>
        <v>M</v>
      </c>
      <c r="F360" s="80"/>
      <c r="G360" s="310" t="s">
        <v>3620</v>
      </c>
      <c r="H360" s="310" t="s">
        <v>4564</v>
      </c>
      <c r="I360" s="313" t="str">
        <f t="shared" si="53"/>
        <v>11294/543965</v>
      </c>
      <c r="J360" s="313">
        <f>VLOOKUP(C360,Schools!$A:$Z,9,0)</f>
        <v>400098</v>
      </c>
      <c r="K360" s="310" t="s">
        <v>66</v>
      </c>
      <c r="L360" s="310" t="s">
        <v>4576</v>
      </c>
      <c r="M360" s="310" t="str">
        <f t="shared" si="52"/>
        <v>TPECG2</v>
      </c>
      <c r="N360" s="309" t="str">
        <f>VLOOKUP(C360,Schools!A:D,4,0)</f>
        <v>Primary</v>
      </c>
      <c r="O360" s="309">
        <f t="shared" si="54"/>
        <v>11294</v>
      </c>
      <c r="P360" s="309">
        <f t="shared" si="55"/>
        <v>543965</v>
      </c>
      <c r="Q360" s="78"/>
      <c r="R360" s="78"/>
      <c r="S360" s="78"/>
      <c r="T360" s="78"/>
      <c r="U360" s="78"/>
      <c r="V360" s="78"/>
      <c r="W360" s="78"/>
      <c r="X360" s="286"/>
      <c r="Y360" s="78"/>
      <c r="Z360" s="78"/>
      <c r="AA360" s="78"/>
      <c r="AB360" s="78"/>
      <c r="AC360" s="51"/>
      <c r="AD360" s="52"/>
      <c r="AG360" s="453">
        <f t="shared" si="56"/>
        <v>0</v>
      </c>
      <c r="AH360" s="453">
        <f t="shared" si="57"/>
        <v>0</v>
      </c>
      <c r="AI360" s="453">
        <f t="shared" si="58"/>
        <v>0</v>
      </c>
      <c r="AJ360" s="453">
        <f t="shared" si="59"/>
        <v>0</v>
      </c>
    </row>
    <row r="361" spans="1:36" x14ac:dyDescent="0.25">
      <c r="A361" s="313" t="str">
        <f t="shared" si="51"/>
        <v>TPG</v>
      </c>
      <c r="B361" s="311">
        <v>44027</v>
      </c>
      <c r="C361" s="310">
        <v>3023307</v>
      </c>
      <c r="D361" s="313" t="str">
        <f>VLOOKUP(C361,Schools!A:B,2,0)</f>
        <v>St John's CE School N11</v>
      </c>
      <c r="E361" s="313" t="str">
        <f>VLOOKUP(C361,Schools!$A:$Z,3,0)</f>
        <v>M</v>
      </c>
      <c r="F361" s="80"/>
      <c r="G361" s="310" t="s">
        <v>3620</v>
      </c>
      <c r="H361" s="310" t="s">
        <v>4564</v>
      </c>
      <c r="I361" s="313" t="str">
        <f t="shared" si="53"/>
        <v>11294/543965</v>
      </c>
      <c r="J361" s="313">
        <f>VLOOKUP(C361,Schools!$A:$Z,9,0)</f>
        <v>400114</v>
      </c>
      <c r="K361" s="310" t="s">
        <v>66</v>
      </c>
      <c r="L361" s="310" t="s">
        <v>4576</v>
      </c>
      <c r="M361" s="310" t="str">
        <f t="shared" si="52"/>
        <v>TPECG2</v>
      </c>
      <c r="N361" s="309" t="str">
        <f>VLOOKUP(C361,Schools!A:D,4,0)</f>
        <v>Primary</v>
      </c>
      <c r="O361" s="309">
        <f t="shared" si="54"/>
        <v>11294</v>
      </c>
      <c r="P361" s="309">
        <f t="shared" si="55"/>
        <v>543965</v>
      </c>
      <c r="Q361" s="78"/>
      <c r="R361" s="78"/>
      <c r="S361" s="78"/>
      <c r="T361" s="78"/>
      <c r="U361" s="78"/>
      <c r="V361" s="78"/>
      <c r="W361" s="78"/>
      <c r="X361" s="286"/>
      <c r="Y361" s="78"/>
      <c r="Z361" s="78"/>
      <c r="AA361" s="78"/>
      <c r="AB361" s="78"/>
      <c r="AC361" s="51"/>
      <c r="AD361" s="52"/>
      <c r="AG361" s="453">
        <f t="shared" si="56"/>
        <v>0</v>
      </c>
      <c r="AH361" s="453">
        <f t="shared" si="57"/>
        <v>0</v>
      </c>
      <c r="AI361" s="453">
        <f t="shared" si="58"/>
        <v>0</v>
      </c>
      <c r="AJ361" s="453">
        <f t="shared" si="59"/>
        <v>0</v>
      </c>
    </row>
    <row r="362" spans="1:36" x14ac:dyDescent="0.25">
      <c r="A362" s="313" t="str">
        <f t="shared" si="51"/>
        <v>TPG</v>
      </c>
      <c r="B362" s="311">
        <v>44027</v>
      </c>
      <c r="C362" s="310">
        <v>3023509</v>
      </c>
      <c r="D362" s="313" t="str">
        <f>VLOOKUP(C362,Schools!A:B,2,0)</f>
        <v>St Joseph's Primary School</v>
      </c>
      <c r="E362" s="313" t="str">
        <f>VLOOKUP(C362,Schools!$A:$Z,3,0)</f>
        <v>M</v>
      </c>
      <c r="F362" s="80"/>
      <c r="G362" s="310" t="s">
        <v>3620</v>
      </c>
      <c r="H362" s="310" t="s">
        <v>4564</v>
      </c>
      <c r="I362" s="313" t="str">
        <f t="shared" si="53"/>
        <v>11294/543965</v>
      </c>
      <c r="J362" s="313">
        <f>VLOOKUP(C362,Schools!$A:$Z,9,0)</f>
        <v>400066</v>
      </c>
      <c r="K362" s="310" t="s">
        <v>66</v>
      </c>
      <c r="L362" s="310" t="s">
        <v>4576</v>
      </c>
      <c r="M362" s="310" t="str">
        <f t="shared" si="52"/>
        <v>TPECG2</v>
      </c>
      <c r="N362" s="309" t="str">
        <f>VLOOKUP(C362,Schools!A:D,4,0)</f>
        <v>Primary</v>
      </c>
      <c r="O362" s="309">
        <f t="shared" si="54"/>
        <v>11294</v>
      </c>
      <c r="P362" s="309">
        <f t="shared" si="55"/>
        <v>543965</v>
      </c>
      <c r="Q362" s="78"/>
      <c r="R362" s="78"/>
      <c r="S362" s="78"/>
      <c r="T362" s="78"/>
      <c r="U362" s="78"/>
      <c r="V362" s="78"/>
      <c r="W362" s="78"/>
      <c r="X362" s="286"/>
      <c r="Y362" s="78"/>
      <c r="Z362" s="78"/>
      <c r="AA362" s="78"/>
      <c r="AB362" s="78"/>
      <c r="AC362" s="51"/>
      <c r="AD362" s="52"/>
      <c r="AG362" s="453">
        <f t="shared" si="56"/>
        <v>0</v>
      </c>
      <c r="AH362" s="453">
        <f t="shared" si="57"/>
        <v>0</v>
      </c>
      <c r="AI362" s="453">
        <f t="shared" si="58"/>
        <v>0</v>
      </c>
      <c r="AJ362" s="453">
        <f t="shared" si="59"/>
        <v>0</v>
      </c>
    </row>
    <row r="363" spans="1:36" x14ac:dyDescent="0.25">
      <c r="A363" s="313" t="str">
        <f t="shared" ref="A363:A396" si="60">$B$3</f>
        <v>TPG</v>
      </c>
      <c r="B363" s="311">
        <v>44027</v>
      </c>
      <c r="C363" s="310">
        <v>3023311</v>
      </c>
      <c r="D363" s="313" t="str">
        <f>VLOOKUP(C363,Schools!A:B,2,0)</f>
        <v>St Mary's C E Primary School N3</v>
      </c>
      <c r="E363" s="313" t="str">
        <f>VLOOKUP(C363,Schools!$A:$Z,3,0)</f>
        <v>M</v>
      </c>
      <c r="F363" s="80"/>
      <c r="G363" s="310" t="s">
        <v>3620</v>
      </c>
      <c r="H363" s="310" t="s">
        <v>4564</v>
      </c>
      <c r="I363" s="313" t="str">
        <f t="shared" si="53"/>
        <v>11294/543965</v>
      </c>
      <c r="J363" s="313">
        <f>VLOOKUP(C363,Schools!$A:$Z,9,0)</f>
        <v>400058</v>
      </c>
      <c r="K363" s="310" t="s">
        <v>66</v>
      </c>
      <c r="L363" s="310" t="s">
        <v>4576</v>
      </c>
      <c r="M363" s="310" t="str">
        <f t="shared" si="52"/>
        <v>TPECG2</v>
      </c>
      <c r="N363" s="309" t="str">
        <f>VLOOKUP(C363,Schools!A:D,4,0)</f>
        <v>Primary</v>
      </c>
      <c r="O363" s="309">
        <f t="shared" si="54"/>
        <v>11294</v>
      </c>
      <c r="P363" s="309">
        <f t="shared" si="55"/>
        <v>543965</v>
      </c>
      <c r="Q363" s="78"/>
      <c r="R363" s="78"/>
      <c r="S363" s="78"/>
      <c r="T363" s="78"/>
      <c r="U363" s="78"/>
      <c r="V363" s="78"/>
      <c r="W363" s="78"/>
      <c r="X363" s="286"/>
      <c r="Y363" s="78"/>
      <c r="Z363" s="78"/>
      <c r="AA363" s="78"/>
      <c r="AB363" s="78"/>
      <c r="AC363" s="51"/>
      <c r="AD363" s="52"/>
      <c r="AG363" s="453">
        <f t="shared" si="56"/>
        <v>0</v>
      </c>
      <c r="AH363" s="453">
        <f t="shared" si="57"/>
        <v>0</v>
      </c>
      <c r="AI363" s="453">
        <f t="shared" si="58"/>
        <v>0</v>
      </c>
      <c r="AJ363" s="453">
        <f t="shared" si="59"/>
        <v>0</v>
      </c>
    </row>
    <row r="364" spans="1:36" x14ac:dyDescent="0.25">
      <c r="A364" s="313" t="str">
        <f t="shared" si="60"/>
        <v>TPG</v>
      </c>
      <c r="B364" s="311">
        <v>44027</v>
      </c>
      <c r="C364" s="310">
        <v>3023312</v>
      </c>
      <c r="D364" s="313" t="str">
        <f>VLOOKUP(C364,Schools!A:B,2,0)</f>
        <v>St Mary's School EN4</v>
      </c>
      <c r="E364" s="313" t="str">
        <f>VLOOKUP(C364,Schools!$A:$Z,3,0)</f>
        <v>M</v>
      </c>
      <c r="F364" s="80"/>
      <c r="G364" s="310" t="s">
        <v>3620</v>
      </c>
      <c r="H364" s="310" t="s">
        <v>4564</v>
      </c>
      <c r="I364" s="313" t="str">
        <f t="shared" si="53"/>
        <v>11294/543965</v>
      </c>
      <c r="J364" s="313">
        <f>VLOOKUP(C364,Schools!$A:$Z,9,0)</f>
        <v>400017</v>
      </c>
      <c r="K364" s="310" t="s">
        <v>66</v>
      </c>
      <c r="L364" s="310" t="s">
        <v>4576</v>
      </c>
      <c r="M364" s="310" t="str">
        <f t="shared" ref="M364:M391" si="61">L364</f>
        <v>TPECG2</v>
      </c>
      <c r="N364" s="309" t="str">
        <f>VLOOKUP(C364,Schools!A:D,4,0)</f>
        <v>Primary</v>
      </c>
      <c r="O364" s="309">
        <f t="shared" si="54"/>
        <v>11294</v>
      </c>
      <c r="P364" s="309">
        <f t="shared" si="55"/>
        <v>543965</v>
      </c>
      <c r="Q364" s="78"/>
      <c r="R364" s="78"/>
      <c r="S364" s="78"/>
      <c r="T364" s="78"/>
      <c r="U364" s="78"/>
      <c r="V364" s="78"/>
      <c r="W364" s="78"/>
      <c r="X364" s="286"/>
      <c r="Y364" s="78"/>
      <c r="Z364" s="78"/>
      <c r="AA364" s="78"/>
      <c r="AB364" s="78"/>
      <c r="AC364" s="51"/>
      <c r="AD364" s="52"/>
      <c r="AG364" s="453">
        <f t="shared" si="56"/>
        <v>0</v>
      </c>
      <c r="AH364" s="453">
        <f t="shared" si="57"/>
        <v>0</v>
      </c>
      <c r="AI364" s="453">
        <f t="shared" si="58"/>
        <v>0</v>
      </c>
      <c r="AJ364" s="453">
        <f t="shared" si="59"/>
        <v>0</v>
      </c>
    </row>
    <row r="365" spans="1:36" x14ac:dyDescent="0.25">
      <c r="A365" s="313" t="str">
        <f t="shared" si="60"/>
        <v>TPG</v>
      </c>
      <c r="B365" s="311">
        <v>44027</v>
      </c>
      <c r="C365" s="310">
        <v>3023314</v>
      </c>
      <c r="D365" s="313" t="str">
        <f>VLOOKUP(C365,Schools!A:B,2,0)</f>
        <v>St Pauls CE Primary, NW7</v>
      </c>
      <c r="E365" s="313" t="str">
        <f>VLOOKUP(C365,Schools!$A:$Z,3,0)</f>
        <v>M</v>
      </c>
      <c r="F365" s="80"/>
      <c r="G365" s="310" t="s">
        <v>3620</v>
      </c>
      <c r="H365" s="310" t="s">
        <v>4564</v>
      </c>
      <c r="I365" s="313" t="str">
        <f t="shared" si="53"/>
        <v>11294/543965</v>
      </c>
      <c r="J365" s="313">
        <f>VLOOKUP(C365,Schools!$A:$Z,9,0)</f>
        <v>400094</v>
      </c>
      <c r="K365" s="310" t="s">
        <v>66</v>
      </c>
      <c r="L365" s="310" t="s">
        <v>4576</v>
      </c>
      <c r="M365" s="310" t="str">
        <f t="shared" si="61"/>
        <v>TPECG2</v>
      </c>
      <c r="N365" s="309" t="str">
        <f>VLOOKUP(C365,Schools!A:D,4,0)</f>
        <v>Primary</v>
      </c>
      <c r="O365" s="309">
        <f t="shared" si="54"/>
        <v>11294</v>
      </c>
      <c r="P365" s="309">
        <f t="shared" si="55"/>
        <v>543965</v>
      </c>
      <c r="Q365" s="78"/>
      <c r="R365" s="78"/>
      <c r="S365" s="78"/>
      <c r="T365" s="78"/>
      <c r="U365" s="78"/>
      <c r="V365" s="78"/>
      <c r="W365" s="78"/>
      <c r="X365" s="286"/>
      <c r="Y365" s="78"/>
      <c r="Z365" s="78"/>
      <c r="AA365" s="78"/>
      <c r="AB365" s="78"/>
      <c r="AC365" s="51"/>
      <c r="AD365" s="52"/>
      <c r="AG365" s="453">
        <f t="shared" si="56"/>
        <v>0</v>
      </c>
      <c r="AH365" s="453">
        <f t="shared" si="57"/>
        <v>0</v>
      </c>
      <c r="AI365" s="453">
        <f t="shared" si="58"/>
        <v>0</v>
      </c>
      <c r="AJ365" s="453">
        <f t="shared" si="59"/>
        <v>0</v>
      </c>
    </row>
    <row r="366" spans="1:36" x14ac:dyDescent="0.25">
      <c r="A366" s="313" t="str">
        <f t="shared" si="60"/>
        <v>TPG</v>
      </c>
      <c r="B366" s="311">
        <v>44027</v>
      </c>
      <c r="C366" s="310">
        <v>3023313</v>
      </c>
      <c r="D366" s="313" t="str">
        <f>VLOOKUP(C366,Schools!A:B,2,0)</f>
        <v>St. Pauls CE Primary School (N11)</v>
      </c>
      <c r="E366" s="313" t="str">
        <f>VLOOKUP(C366,Schools!$A:$Z,3,0)</f>
        <v>M</v>
      </c>
      <c r="F366" s="80"/>
      <c r="G366" s="310" t="s">
        <v>3620</v>
      </c>
      <c r="H366" s="310" t="s">
        <v>4564</v>
      </c>
      <c r="I366" s="313" t="str">
        <f t="shared" si="53"/>
        <v>11294/543965</v>
      </c>
      <c r="J366" s="313">
        <f>VLOOKUP(C366,Schools!$A:$Z,9,0)</f>
        <v>400006</v>
      </c>
      <c r="K366" s="310" t="s">
        <v>66</v>
      </c>
      <c r="L366" s="310" t="s">
        <v>4576</v>
      </c>
      <c r="M366" s="310" t="str">
        <f t="shared" si="61"/>
        <v>TPECG2</v>
      </c>
      <c r="N366" s="309" t="str">
        <f>VLOOKUP(C366,Schools!A:D,4,0)</f>
        <v>Primary</v>
      </c>
      <c r="O366" s="309">
        <f t="shared" si="54"/>
        <v>11294</v>
      </c>
      <c r="P366" s="309">
        <f t="shared" si="55"/>
        <v>543965</v>
      </c>
      <c r="Q366" s="78"/>
      <c r="R366" s="78"/>
      <c r="S366" s="78"/>
      <c r="T366" s="78"/>
      <c r="U366" s="78"/>
      <c r="V366" s="78"/>
      <c r="W366" s="78"/>
      <c r="X366" s="286"/>
      <c r="Y366" s="78"/>
      <c r="Z366" s="78"/>
      <c r="AA366" s="78"/>
      <c r="AB366" s="78"/>
      <c r="AC366" s="51"/>
      <c r="AD366" s="52"/>
      <c r="AG366" s="453">
        <f t="shared" si="56"/>
        <v>0</v>
      </c>
      <c r="AH366" s="453">
        <f t="shared" si="57"/>
        <v>0</v>
      </c>
      <c r="AI366" s="453">
        <f t="shared" si="58"/>
        <v>0</v>
      </c>
      <c r="AJ366" s="453">
        <f t="shared" si="59"/>
        <v>0</v>
      </c>
    </row>
    <row r="367" spans="1:36" x14ac:dyDescent="0.25">
      <c r="A367" s="313" t="str">
        <f t="shared" si="60"/>
        <v>TPG</v>
      </c>
      <c r="B367" s="311">
        <v>44027</v>
      </c>
      <c r="C367" s="310">
        <v>3023507</v>
      </c>
      <c r="D367" s="313" t="str">
        <f>VLOOKUP(C367,Schools!A:B,2,0)</f>
        <v>St Theresa's R.C. Primary School</v>
      </c>
      <c r="E367" s="313" t="str">
        <f>VLOOKUP(C367,Schools!$A:$Z,3,0)</f>
        <v>M</v>
      </c>
      <c r="F367" s="80"/>
      <c r="G367" s="310" t="s">
        <v>3620</v>
      </c>
      <c r="H367" s="310" t="s">
        <v>4564</v>
      </c>
      <c r="I367" s="313" t="str">
        <f t="shared" si="53"/>
        <v>11294/543965</v>
      </c>
      <c r="J367" s="313">
        <f>VLOOKUP(C367,Schools!$A:$Z,9,0)</f>
        <v>400037</v>
      </c>
      <c r="K367" s="310" t="s">
        <v>66</v>
      </c>
      <c r="L367" s="310" t="s">
        <v>4576</v>
      </c>
      <c r="M367" s="310" t="str">
        <f t="shared" si="61"/>
        <v>TPECG2</v>
      </c>
      <c r="N367" s="309" t="str">
        <f>VLOOKUP(C367,Schools!A:D,4,0)</f>
        <v>Primary</v>
      </c>
      <c r="O367" s="309">
        <f t="shared" si="54"/>
        <v>11294</v>
      </c>
      <c r="P367" s="309">
        <f t="shared" si="55"/>
        <v>543965</v>
      </c>
      <c r="Q367" s="78"/>
      <c r="R367" s="78"/>
      <c r="S367" s="78"/>
      <c r="T367" s="78"/>
      <c r="U367" s="78"/>
      <c r="V367" s="78"/>
      <c r="W367" s="78"/>
      <c r="X367" s="286"/>
      <c r="Y367" s="78"/>
      <c r="Z367" s="78"/>
      <c r="AA367" s="78"/>
      <c r="AB367" s="78"/>
      <c r="AC367" s="51"/>
      <c r="AD367" s="52"/>
      <c r="AG367" s="453">
        <f t="shared" si="56"/>
        <v>0</v>
      </c>
      <c r="AH367" s="453">
        <f t="shared" si="57"/>
        <v>0</v>
      </c>
      <c r="AI367" s="453">
        <f t="shared" si="58"/>
        <v>0</v>
      </c>
      <c r="AJ367" s="453">
        <f t="shared" si="59"/>
        <v>0</v>
      </c>
    </row>
    <row r="368" spans="1:36" x14ac:dyDescent="0.25">
      <c r="A368" s="313" t="str">
        <f t="shared" si="60"/>
        <v>TPG</v>
      </c>
      <c r="B368" s="311">
        <v>44027</v>
      </c>
      <c r="C368" s="310">
        <v>3023506</v>
      </c>
      <c r="D368" s="313" t="str">
        <f>VLOOKUP(C368,Schools!A:B,2,0)</f>
        <v>St Vincent's Catholic Primary School</v>
      </c>
      <c r="E368" s="313" t="str">
        <f>VLOOKUP(C368,Schools!$A:$Z,3,0)</f>
        <v>M</v>
      </c>
      <c r="F368" s="80"/>
      <c r="G368" s="310" t="s">
        <v>3620</v>
      </c>
      <c r="H368" s="310" t="s">
        <v>4564</v>
      </c>
      <c r="I368" s="313" t="str">
        <f t="shared" si="53"/>
        <v>11294/543965</v>
      </c>
      <c r="J368" s="313">
        <f>VLOOKUP(C368,Schools!$A:$Z,9,0)</f>
        <v>400009</v>
      </c>
      <c r="K368" s="310" t="s">
        <v>66</v>
      </c>
      <c r="L368" s="310" t="s">
        <v>4576</v>
      </c>
      <c r="M368" s="310" t="str">
        <f t="shared" si="61"/>
        <v>TPECG2</v>
      </c>
      <c r="N368" s="309" t="str">
        <f>VLOOKUP(C368,Schools!A:D,4,0)</f>
        <v>Primary</v>
      </c>
      <c r="O368" s="309">
        <f t="shared" si="54"/>
        <v>11294</v>
      </c>
      <c r="P368" s="309">
        <f t="shared" si="55"/>
        <v>543965</v>
      </c>
      <c r="Q368" s="78"/>
      <c r="R368" s="78"/>
      <c r="S368" s="78"/>
      <c r="T368" s="78"/>
      <c r="U368" s="78"/>
      <c r="V368" s="78"/>
      <c r="W368" s="78"/>
      <c r="X368" s="286"/>
      <c r="Y368" s="78"/>
      <c r="Z368" s="78"/>
      <c r="AA368" s="78"/>
      <c r="AB368" s="78"/>
      <c r="AC368" s="51"/>
      <c r="AD368" s="52"/>
      <c r="AG368" s="453">
        <f t="shared" si="56"/>
        <v>0</v>
      </c>
      <c r="AH368" s="453">
        <f t="shared" si="57"/>
        <v>0</v>
      </c>
      <c r="AI368" s="453">
        <f t="shared" si="58"/>
        <v>0</v>
      </c>
      <c r="AJ368" s="453">
        <f t="shared" si="59"/>
        <v>0</v>
      </c>
    </row>
    <row r="369" spans="1:36" x14ac:dyDescent="0.25">
      <c r="A369" s="313" t="str">
        <f t="shared" si="60"/>
        <v>TPG</v>
      </c>
      <c r="B369" s="311">
        <v>44027</v>
      </c>
      <c r="C369" s="310">
        <v>3022070</v>
      </c>
      <c r="D369" s="313" t="str">
        <f>VLOOKUP(C369,Schools!A:B,2,0)</f>
        <v>Sunnyfields Primary School</v>
      </c>
      <c r="E369" s="313" t="str">
        <f>VLOOKUP(C369,Schools!$A:$Z,3,0)</f>
        <v>M</v>
      </c>
      <c r="F369" s="80"/>
      <c r="G369" s="310" t="s">
        <v>3620</v>
      </c>
      <c r="H369" s="310" t="s">
        <v>4564</v>
      </c>
      <c r="I369" s="313" t="str">
        <f t="shared" si="53"/>
        <v>11294/543965</v>
      </c>
      <c r="J369" s="313">
        <f>VLOOKUP(C369,Schools!$A:$Z,9,0)</f>
        <v>400038</v>
      </c>
      <c r="K369" s="310" t="s">
        <v>66</v>
      </c>
      <c r="L369" s="310" t="s">
        <v>4576</v>
      </c>
      <c r="M369" s="310" t="str">
        <f t="shared" si="61"/>
        <v>TPECG2</v>
      </c>
      <c r="N369" s="309" t="str">
        <f>VLOOKUP(C369,Schools!A:D,4,0)</f>
        <v>Primary</v>
      </c>
      <c r="O369" s="309">
        <f t="shared" si="54"/>
        <v>11294</v>
      </c>
      <c r="P369" s="309">
        <f t="shared" si="55"/>
        <v>543965</v>
      </c>
      <c r="Q369" s="78"/>
      <c r="R369" s="78"/>
      <c r="S369" s="78"/>
      <c r="T369" s="78"/>
      <c r="U369" s="78"/>
      <c r="V369" s="78"/>
      <c r="W369" s="78"/>
      <c r="X369" s="286"/>
      <c r="Y369" s="78"/>
      <c r="Z369" s="78"/>
      <c r="AA369" s="78"/>
      <c r="AB369" s="78"/>
      <c r="AC369" s="51"/>
      <c r="AD369" s="52"/>
      <c r="AG369" s="453">
        <f t="shared" si="56"/>
        <v>0</v>
      </c>
      <c r="AH369" s="453">
        <f t="shared" si="57"/>
        <v>0</v>
      </c>
      <c r="AI369" s="453">
        <f t="shared" si="58"/>
        <v>0</v>
      </c>
      <c r="AJ369" s="453">
        <f t="shared" si="59"/>
        <v>0</v>
      </c>
    </row>
    <row r="370" spans="1:36" x14ac:dyDescent="0.25">
      <c r="A370" s="313" t="str">
        <f t="shared" si="60"/>
        <v>TPG</v>
      </c>
      <c r="B370" s="311">
        <v>44027</v>
      </c>
      <c r="C370" s="310">
        <v>3023316</v>
      </c>
      <c r="D370" s="313" t="str">
        <f>VLOOKUP(C370,Schools!A:B,2,0)</f>
        <v>Trent  C of E Primary School</v>
      </c>
      <c r="E370" s="313" t="str">
        <f>VLOOKUP(C370,Schools!$A:$Z,3,0)</f>
        <v>M</v>
      </c>
      <c r="F370" s="80"/>
      <c r="G370" s="310" t="s">
        <v>3620</v>
      </c>
      <c r="H370" s="310" t="s">
        <v>4564</v>
      </c>
      <c r="I370" s="313" t="str">
        <f t="shared" si="53"/>
        <v>11294/543965</v>
      </c>
      <c r="J370" s="313">
        <f>VLOOKUP(C370,Schools!$A:$Z,9,0)</f>
        <v>400100</v>
      </c>
      <c r="K370" s="310" t="s">
        <v>66</v>
      </c>
      <c r="L370" s="310" t="s">
        <v>4576</v>
      </c>
      <c r="M370" s="310" t="str">
        <f t="shared" si="61"/>
        <v>TPECG2</v>
      </c>
      <c r="N370" s="309" t="str">
        <f>VLOOKUP(C370,Schools!A:D,4,0)</f>
        <v>Primary</v>
      </c>
      <c r="O370" s="309">
        <f t="shared" si="54"/>
        <v>11294</v>
      </c>
      <c r="P370" s="309">
        <f t="shared" si="55"/>
        <v>543965</v>
      </c>
      <c r="Q370" s="78"/>
      <c r="R370" s="78"/>
      <c r="S370" s="78"/>
      <c r="T370" s="78"/>
      <c r="U370" s="78"/>
      <c r="V370" s="78"/>
      <c r="W370" s="78"/>
      <c r="X370" s="286"/>
      <c r="Y370" s="78"/>
      <c r="Z370" s="78"/>
      <c r="AA370" s="78"/>
      <c r="AB370" s="78"/>
      <c r="AC370" s="51"/>
      <c r="AD370" s="52"/>
      <c r="AG370" s="453">
        <f t="shared" si="56"/>
        <v>0</v>
      </c>
      <c r="AH370" s="453">
        <f t="shared" si="57"/>
        <v>0</v>
      </c>
      <c r="AI370" s="453">
        <f t="shared" si="58"/>
        <v>0</v>
      </c>
      <c r="AJ370" s="453">
        <f t="shared" si="59"/>
        <v>0</v>
      </c>
    </row>
    <row r="371" spans="1:36" x14ac:dyDescent="0.25">
      <c r="A371" s="313" t="str">
        <f t="shared" si="60"/>
        <v>TPG</v>
      </c>
      <c r="B371" s="311">
        <v>44027</v>
      </c>
      <c r="C371" s="310">
        <v>3022055</v>
      </c>
      <c r="D371" s="313" t="str">
        <f>VLOOKUP(C371,Schools!A:B,2,0)</f>
        <v>Tudor School</v>
      </c>
      <c r="E371" s="313" t="str">
        <f>VLOOKUP(C371,Schools!$A:$Z,3,0)</f>
        <v>M</v>
      </c>
      <c r="F371" s="80"/>
      <c r="G371" s="310" t="s">
        <v>3620</v>
      </c>
      <c r="H371" s="310" t="s">
        <v>4564</v>
      </c>
      <c r="I371" s="313" t="str">
        <f t="shared" si="53"/>
        <v>11294/543965</v>
      </c>
      <c r="J371" s="313">
        <f>VLOOKUP(C371,Schools!$A:$Z,9,0)</f>
        <v>400101</v>
      </c>
      <c r="K371" s="310" t="s">
        <v>66</v>
      </c>
      <c r="L371" s="310" t="s">
        <v>4576</v>
      </c>
      <c r="M371" s="310" t="str">
        <f t="shared" si="61"/>
        <v>TPECG2</v>
      </c>
      <c r="N371" s="309" t="str">
        <f>VLOOKUP(C371,Schools!A:D,4,0)</f>
        <v>Primary</v>
      </c>
      <c r="O371" s="309">
        <f t="shared" si="54"/>
        <v>11294</v>
      </c>
      <c r="P371" s="309">
        <f t="shared" si="55"/>
        <v>543965</v>
      </c>
      <c r="Q371" s="78"/>
      <c r="R371" s="78"/>
      <c r="S371" s="78"/>
      <c r="T371" s="78"/>
      <c r="U371" s="78"/>
      <c r="V371" s="78"/>
      <c r="W371" s="78"/>
      <c r="X371" s="286"/>
      <c r="Y371" s="78"/>
      <c r="Z371" s="78"/>
      <c r="AA371" s="78"/>
      <c r="AB371" s="78"/>
      <c r="AC371" s="51"/>
      <c r="AD371" s="52"/>
      <c r="AG371" s="453">
        <f t="shared" si="56"/>
        <v>0</v>
      </c>
      <c r="AH371" s="453">
        <f t="shared" si="57"/>
        <v>0</v>
      </c>
      <c r="AI371" s="453">
        <f t="shared" si="58"/>
        <v>0</v>
      </c>
      <c r="AJ371" s="453">
        <f t="shared" si="59"/>
        <v>0</v>
      </c>
    </row>
    <row r="372" spans="1:36" x14ac:dyDescent="0.25">
      <c r="A372" s="313" t="str">
        <f t="shared" si="60"/>
        <v>TPG</v>
      </c>
      <c r="B372" s="311">
        <v>44027</v>
      </c>
      <c r="C372" s="310">
        <v>3022057</v>
      </c>
      <c r="D372" s="313" t="str">
        <f>VLOOKUP(C372,Schools!A:B,2,0)</f>
        <v>Underhill School</v>
      </c>
      <c r="E372" s="313" t="str">
        <f>VLOOKUP(C372,Schools!$A:$Z,3,0)</f>
        <v>M</v>
      </c>
      <c r="F372" s="80"/>
      <c r="G372" s="310" t="s">
        <v>3620</v>
      </c>
      <c r="H372" s="310" t="s">
        <v>4564</v>
      </c>
      <c r="I372" s="313" t="str">
        <f t="shared" si="53"/>
        <v>11294/543965</v>
      </c>
      <c r="J372" s="313">
        <f>VLOOKUP(C372,Schools!$A:$Z,9,0)</f>
        <v>400053</v>
      </c>
      <c r="K372" s="310" t="s">
        <v>66</v>
      </c>
      <c r="L372" s="310" t="s">
        <v>4576</v>
      </c>
      <c r="M372" s="310" t="str">
        <f t="shared" si="61"/>
        <v>TPECG2</v>
      </c>
      <c r="N372" s="309" t="str">
        <f>VLOOKUP(C372,Schools!A:D,4,0)</f>
        <v>Primary</v>
      </c>
      <c r="O372" s="309">
        <f t="shared" si="54"/>
        <v>11294</v>
      </c>
      <c r="P372" s="309">
        <f t="shared" si="55"/>
        <v>543965</v>
      </c>
      <c r="Q372" s="78"/>
      <c r="R372" s="78"/>
      <c r="S372" s="78"/>
      <c r="T372" s="78"/>
      <c r="U372" s="78"/>
      <c r="V372" s="78"/>
      <c r="W372" s="78"/>
      <c r="X372" s="286"/>
      <c r="Y372" s="78"/>
      <c r="Z372" s="78"/>
      <c r="AA372" s="78"/>
      <c r="AB372" s="78"/>
      <c r="AC372" s="51"/>
      <c r="AD372" s="52"/>
      <c r="AG372" s="453">
        <f t="shared" si="56"/>
        <v>0</v>
      </c>
      <c r="AH372" s="453">
        <f t="shared" si="57"/>
        <v>0</v>
      </c>
      <c r="AI372" s="453">
        <f t="shared" si="58"/>
        <v>0</v>
      </c>
      <c r="AJ372" s="453">
        <f t="shared" si="59"/>
        <v>0</v>
      </c>
    </row>
    <row r="373" spans="1:36" x14ac:dyDescent="0.25">
      <c r="A373" s="313" t="str">
        <f t="shared" si="60"/>
        <v>TPG</v>
      </c>
      <c r="B373" s="311">
        <v>44027</v>
      </c>
      <c r="C373" s="310">
        <v>3022076</v>
      </c>
      <c r="D373" s="313" t="str">
        <f>VLOOKUP(C373,Schools!A:B,2,0)</f>
        <v>Wessex  Gardens Primary School</v>
      </c>
      <c r="E373" s="313" t="str">
        <f>VLOOKUP(C373,Schools!$A:$Z,3,0)</f>
        <v>M</v>
      </c>
      <c r="F373" s="80"/>
      <c r="G373" s="310" t="s">
        <v>3620</v>
      </c>
      <c r="H373" s="310" t="s">
        <v>4564</v>
      </c>
      <c r="I373" s="313" t="str">
        <f t="shared" si="53"/>
        <v>11294/543965</v>
      </c>
      <c r="J373" s="313">
        <f>VLOOKUP(C373,Schools!$A:$Z,9,0)</f>
        <v>400111</v>
      </c>
      <c r="K373" s="310" t="s">
        <v>66</v>
      </c>
      <c r="L373" s="310" t="s">
        <v>4576</v>
      </c>
      <c r="M373" s="310" t="str">
        <f t="shared" si="61"/>
        <v>TPECG2</v>
      </c>
      <c r="N373" s="309" t="str">
        <f>VLOOKUP(C373,Schools!A:D,4,0)</f>
        <v>Primary</v>
      </c>
      <c r="O373" s="309">
        <f t="shared" si="54"/>
        <v>11294</v>
      </c>
      <c r="P373" s="309">
        <f t="shared" si="55"/>
        <v>543965</v>
      </c>
      <c r="Q373" s="78"/>
      <c r="R373" s="78"/>
      <c r="S373" s="78"/>
      <c r="T373" s="78"/>
      <c r="U373" s="78"/>
      <c r="V373" s="78"/>
      <c r="W373" s="78"/>
      <c r="X373" s="286"/>
      <c r="Y373" s="78"/>
      <c r="Z373" s="78"/>
      <c r="AA373" s="78"/>
      <c r="AB373" s="78"/>
      <c r="AC373" s="51"/>
      <c r="AD373" s="52"/>
      <c r="AG373" s="453">
        <f t="shared" si="56"/>
        <v>0</v>
      </c>
      <c r="AH373" s="453">
        <f t="shared" si="57"/>
        <v>0</v>
      </c>
      <c r="AI373" s="453">
        <f t="shared" si="58"/>
        <v>0</v>
      </c>
      <c r="AJ373" s="453">
        <f t="shared" si="59"/>
        <v>0</v>
      </c>
    </row>
    <row r="374" spans="1:36" x14ac:dyDescent="0.25">
      <c r="A374" s="313" t="str">
        <f t="shared" si="60"/>
        <v>TPG</v>
      </c>
      <c r="B374" s="311">
        <v>44027</v>
      </c>
      <c r="C374" s="310">
        <v>3022060</v>
      </c>
      <c r="D374" s="313" t="str">
        <f>VLOOKUP(C374,Schools!A:B,2,0)</f>
        <v>Whitings Hill Primary School</v>
      </c>
      <c r="E374" s="313" t="str">
        <f>VLOOKUP(C374,Schools!$A:$Z,3,0)</f>
        <v>M</v>
      </c>
      <c r="F374" s="80"/>
      <c r="G374" s="310" t="s">
        <v>3620</v>
      </c>
      <c r="H374" s="310" t="s">
        <v>4564</v>
      </c>
      <c r="I374" s="313" t="str">
        <f t="shared" si="53"/>
        <v>11294/543965</v>
      </c>
      <c r="J374" s="313">
        <f>VLOOKUP(C374,Schools!$A:$Z,9,0)</f>
        <v>400011</v>
      </c>
      <c r="K374" s="310" t="s">
        <v>66</v>
      </c>
      <c r="L374" s="310" t="s">
        <v>4576</v>
      </c>
      <c r="M374" s="310" t="str">
        <f t="shared" si="61"/>
        <v>TPECG2</v>
      </c>
      <c r="N374" s="309" t="str">
        <f>VLOOKUP(C374,Schools!A:D,4,0)</f>
        <v>Primary</v>
      </c>
      <c r="O374" s="309">
        <f t="shared" si="54"/>
        <v>11294</v>
      </c>
      <c r="P374" s="309">
        <f t="shared" si="55"/>
        <v>543965</v>
      </c>
      <c r="Q374" s="78"/>
      <c r="R374" s="78"/>
      <c r="S374" s="78"/>
      <c r="T374" s="78"/>
      <c r="U374" s="78"/>
      <c r="V374" s="78"/>
      <c r="W374" s="78"/>
      <c r="X374" s="286"/>
      <c r="Y374" s="78"/>
      <c r="Z374" s="78"/>
      <c r="AA374" s="78"/>
      <c r="AB374" s="78"/>
      <c r="AC374" s="51"/>
      <c r="AD374" s="52"/>
      <c r="AG374" s="453">
        <f t="shared" si="56"/>
        <v>0</v>
      </c>
      <c r="AH374" s="453">
        <f t="shared" si="57"/>
        <v>0</v>
      </c>
      <c r="AI374" s="453">
        <f t="shared" si="58"/>
        <v>0</v>
      </c>
      <c r="AJ374" s="453">
        <f t="shared" si="59"/>
        <v>0</v>
      </c>
    </row>
    <row r="375" spans="1:36" x14ac:dyDescent="0.25">
      <c r="A375" s="313" t="str">
        <f t="shared" si="60"/>
        <v>TPG</v>
      </c>
      <c r="B375" s="311">
        <v>44027</v>
      </c>
      <c r="C375" s="310">
        <v>3023518</v>
      </c>
      <c r="D375" s="313" t="str">
        <f>VLOOKUP(C375,Schools!A:B,2,0)</f>
        <v>Woodcroft Primary School</v>
      </c>
      <c r="E375" s="313" t="str">
        <f>VLOOKUP(C375,Schools!$A:$Z,3,0)</f>
        <v>M</v>
      </c>
      <c r="F375" s="80"/>
      <c r="G375" s="310" t="s">
        <v>3620</v>
      </c>
      <c r="H375" s="310" t="s">
        <v>4564</v>
      </c>
      <c r="I375" s="313" t="str">
        <f t="shared" si="53"/>
        <v>11294/543965</v>
      </c>
      <c r="J375" s="313">
        <f>VLOOKUP(C375,Schools!$A:$Z,9,0)</f>
        <v>400117</v>
      </c>
      <c r="K375" s="310" t="s">
        <v>66</v>
      </c>
      <c r="L375" s="310" t="s">
        <v>4576</v>
      </c>
      <c r="M375" s="310" t="str">
        <f t="shared" si="61"/>
        <v>TPECG2</v>
      </c>
      <c r="N375" s="309" t="str">
        <f>VLOOKUP(C375,Schools!A:D,4,0)</f>
        <v>Primary</v>
      </c>
      <c r="O375" s="309">
        <f t="shared" si="54"/>
        <v>11294</v>
      </c>
      <c r="P375" s="309">
        <f t="shared" si="55"/>
        <v>543965</v>
      </c>
      <c r="Q375" s="78"/>
      <c r="R375" s="78"/>
      <c r="S375" s="78"/>
      <c r="T375" s="78"/>
      <c r="U375" s="78"/>
      <c r="V375" s="78"/>
      <c r="W375" s="78"/>
      <c r="X375" s="286"/>
      <c r="Y375" s="78"/>
      <c r="Z375" s="78"/>
      <c r="AA375" s="78"/>
      <c r="AB375" s="78"/>
      <c r="AC375" s="51"/>
      <c r="AD375" s="52"/>
      <c r="AG375" s="453">
        <f t="shared" si="56"/>
        <v>0</v>
      </c>
      <c r="AH375" s="453">
        <f t="shared" si="57"/>
        <v>0</v>
      </c>
      <c r="AI375" s="453">
        <f t="shared" si="58"/>
        <v>0</v>
      </c>
      <c r="AJ375" s="453">
        <f t="shared" si="59"/>
        <v>0</v>
      </c>
    </row>
    <row r="376" spans="1:36" x14ac:dyDescent="0.25">
      <c r="A376" s="313" t="str">
        <f t="shared" si="60"/>
        <v>TPG</v>
      </c>
      <c r="B376" s="311">
        <v>44027</v>
      </c>
      <c r="C376" s="310">
        <v>3022054</v>
      </c>
      <c r="D376" s="313" t="str">
        <f>VLOOKUP(C376,Schools!A:B,2,0)</f>
        <v>Woodridge  Primary School</v>
      </c>
      <c r="E376" s="313" t="str">
        <f>VLOOKUP(C376,Schools!$A:$Z,3,0)</f>
        <v>M</v>
      </c>
      <c r="F376" s="80"/>
      <c r="G376" s="310" t="s">
        <v>3620</v>
      </c>
      <c r="H376" s="310" t="s">
        <v>4564</v>
      </c>
      <c r="I376" s="313" t="str">
        <f t="shared" si="53"/>
        <v>11294/543965</v>
      </c>
      <c r="J376" s="313">
        <f>VLOOKUP(C376,Schools!$A:$Z,9,0)</f>
        <v>400004</v>
      </c>
      <c r="K376" s="310" t="s">
        <v>66</v>
      </c>
      <c r="L376" s="310" t="s">
        <v>4576</v>
      </c>
      <c r="M376" s="310" t="str">
        <f t="shared" si="61"/>
        <v>TPECG2</v>
      </c>
      <c r="N376" s="309" t="str">
        <f>VLOOKUP(C376,Schools!A:D,4,0)</f>
        <v>Primary</v>
      </c>
      <c r="O376" s="309">
        <f t="shared" si="54"/>
        <v>11294</v>
      </c>
      <c r="P376" s="309">
        <f t="shared" si="55"/>
        <v>543965</v>
      </c>
      <c r="Q376" s="78"/>
      <c r="R376" s="78"/>
      <c r="S376" s="78"/>
      <c r="T376" s="78"/>
      <c r="U376" s="78"/>
      <c r="V376" s="78"/>
      <c r="W376" s="78"/>
      <c r="X376" s="286"/>
      <c r="Y376" s="78"/>
      <c r="Z376" s="78"/>
      <c r="AA376" s="78"/>
      <c r="AB376" s="78"/>
      <c r="AC376" s="51"/>
      <c r="AD376" s="52"/>
      <c r="AG376" s="453">
        <f t="shared" si="56"/>
        <v>0</v>
      </c>
      <c r="AH376" s="453">
        <f t="shared" si="57"/>
        <v>0</v>
      </c>
      <c r="AI376" s="453">
        <f t="shared" si="58"/>
        <v>0</v>
      </c>
      <c r="AJ376" s="453">
        <f t="shared" si="59"/>
        <v>0</v>
      </c>
    </row>
    <row r="377" spans="1:36" x14ac:dyDescent="0.25">
      <c r="A377" s="313" t="str">
        <f t="shared" si="60"/>
        <v>TPG</v>
      </c>
      <c r="B377" s="311">
        <v>44027</v>
      </c>
      <c r="C377" s="310">
        <v>3021102</v>
      </c>
      <c r="D377" s="313" t="str">
        <f>VLOOKUP(C377,Schools!A:B,2,0)</f>
        <v>Northgate</v>
      </c>
      <c r="E377" s="313" t="str">
        <f>VLOOKUP(C377,Schools!$A:$Z,3,0)</f>
        <v>M</v>
      </c>
      <c r="F377" s="80"/>
      <c r="G377" s="310" t="s">
        <v>3620</v>
      </c>
      <c r="H377" s="310" t="s">
        <v>4564</v>
      </c>
      <c r="I377" s="313" t="str">
        <f t="shared" si="53"/>
        <v>11294/543965</v>
      </c>
      <c r="J377" s="313">
        <f>VLOOKUP(C377,Schools!$A:$Z,9,0)</f>
        <v>400157</v>
      </c>
      <c r="K377" s="310" t="s">
        <v>66</v>
      </c>
      <c r="L377" s="310" t="s">
        <v>4576</v>
      </c>
      <c r="M377" s="310" t="str">
        <f t="shared" si="61"/>
        <v>TPECG2</v>
      </c>
      <c r="N377" s="309" t="str">
        <f>VLOOKUP(C377,Schools!A:D,4,0)</f>
        <v>PRU</v>
      </c>
      <c r="O377" s="309">
        <f t="shared" si="54"/>
        <v>11294</v>
      </c>
      <c r="P377" s="309">
        <f t="shared" si="55"/>
        <v>543965</v>
      </c>
      <c r="Q377" s="78"/>
      <c r="R377" s="78"/>
      <c r="S377" s="78"/>
      <c r="T377" s="78"/>
      <c r="U377" s="78"/>
      <c r="V377" s="78"/>
      <c r="W377" s="78"/>
      <c r="X377" s="286"/>
      <c r="Y377" s="78"/>
      <c r="Z377" s="78"/>
      <c r="AA377" s="78"/>
      <c r="AB377" s="78"/>
      <c r="AC377" s="51"/>
      <c r="AD377" s="52"/>
      <c r="AG377" s="453">
        <f t="shared" si="56"/>
        <v>0</v>
      </c>
      <c r="AH377" s="453">
        <f t="shared" si="57"/>
        <v>0</v>
      </c>
      <c r="AI377" s="453">
        <f t="shared" si="58"/>
        <v>0</v>
      </c>
      <c r="AJ377" s="453">
        <f t="shared" si="59"/>
        <v>0</v>
      </c>
    </row>
    <row r="378" spans="1:36" x14ac:dyDescent="0.25">
      <c r="A378" s="313" t="str">
        <f t="shared" si="60"/>
        <v>TPG</v>
      </c>
      <c r="B378" s="311">
        <v>44027</v>
      </c>
      <c r="C378" s="310">
        <v>3021100</v>
      </c>
      <c r="D378" s="313" t="str">
        <f>VLOOKUP(C378,Schools!A:B,2,0)</f>
        <v>Pavilion</v>
      </c>
      <c r="E378" s="313" t="str">
        <f>VLOOKUP(C378,Schools!$A:$Z,3,0)</f>
        <v>M</v>
      </c>
      <c r="F378" s="80"/>
      <c r="G378" s="310" t="s">
        <v>3620</v>
      </c>
      <c r="H378" s="310" t="s">
        <v>4564</v>
      </c>
      <c r="I378" s="313" t="str">
        <f t="shared" si="53"/>
        <v>11294/543965</v>
      </c>
      <c r="J378" s="313">
        <f>VLOOKUP(C378,Schools!$A:$Z,9,0)</f>
        <v>400156</v>
      </c>
      <c r="K378" s="310" t="s">
        <v>66</v>
      </c>
      <c r="L378" s="310" t="s">
        <v>4576</v>
      </c>
      <c r="M378" s="310" t="str">
        <f t="shared" si="61"/>
        <v>TPECG2</v>
      </c>
      <c r="N378" s="309" t="str">
        <f>VLOOKUP(C378,Schools!A:D,4,0)</f>
        <v>PRU</v>
      </c>
      <c r="O378" s="309">
        <f t="shared" si="54"/>
        <v>11294</v>
      </c>
      <c r="P378" s="309">
        <f t="shared" si="55"/>
        <v>543965</v>
      </c>
      <c r="Q378" s="78"/>
      <c r="R378" s="78"/>
      <c r="S378" s="78"/>
      <c r="T378" s="78"/>
      <c r="U378" s="78"/>
      <c r="V378" s="78"/>
      <c r="W378" s="78"/>
      <c r="X378" s="286"/>
      <c r="Y378" s="78"/>
      <c r="Z378" s="78"/>
      <c r="AA378" s="78"/>
      <c r="AB378" s="78"/>
      <c r="AC378" s="51"/>
      <c r="AD378" s="52"/>
      <c r="AG378" s="453">
        <f t="shared" si="56"/>
        <v>0</v>
      </c>
      <c r="AH378" s="453">
        <f t="shared" si="57"/>
        <v>0</v>
      </c>
      <c r="AI378" s="453">
        <f t="shared" si="58"/>
        <v>0</v>
      </c>
      <c r="AJ378" s="453">
        <f t="shared" si="59"/>
        <v>0</v>
      </c>
    </row>
    <row r="379" spans="1:36" x14ac:dyDescent="0.25">
      <c r="A379" s="313" t="str">
        <f t="shared" si="60"/>
        <v>TPG</v>
      </c>
      <c r="B379" s="311">
        <v>44027</v>
      </c>
      <c r="C379" s="310">
        <v>3025405</v>
      </c>
      <c r="D379" s="313" t="str">
        <f>VLOOKUP(C379,Schools!A:B,2,0)</f>
        <v>Finchley Catholic High School</v>
      </c>
      <c r="E379" s="313" t="str">
        <f>VLOOKUP(C379,Schools!$A:$Z,3,0)</f>
        <v>M</v>
      </c>
      <c r="F379" s="80"/>
      <c r="G379" s="310" t="s">
        <v>3620</v>
      </c>
      <c r="H379" s="310" t="s">
        <v>4564</v>
      </c>
      <c r="I379" s="313" t="str">
        <f t="shared" si="53"/>
        <v>11294/543965</v>
      </c>
      <c r="J379" s="313">
        <f>VLOOKUP(C379,Schools!$A:$Z,9,0)</f>
        <v>400041</v>
      </c>
      <c r="K379" s="310" t="s">
        <v>66</v>
      </c>
      <c r="L379" s="310" t="s">
        <v>4576</v>
      </c>
      <c r="M379" s="310" t="str">
        <f t="shared" si="61"/>
        <v>TPECG2</v>
      </c>
      <c r="N379" s="309" t="str">
        <f>VLOOKUP(C379,Schools!A:D,4,0)</f>
        <v>Secondary</v>
      </c>
      <c r="O379" s="309">
        <f t="shared" si="54"/>
        <v>11294</v>
      </c>
      <c r="P379" s="309">
        <f t="shared" si="55"/>
        <v>543965</v>
      </c>
      <c r="Q379" s="78"/>
      <c r="R379" s="78"/>
      <c r="S379" s="78"/>
      <c r="T379" s="78"/>
      <c r="U379" s="78"/>
      <c r="V379" s="78"/>
      <c r="W379" s="78"/>
      <c r="X379" s="286"/>
      <c r="Y379" s="78"/>
      <c r="Z379" s="78"/>
      <c r="AA379" s="78"/>
      <c r="AB379" s="78"/>
      <c r="AC379" s="51"/>
      <c r="AD379" s="52"/>
      <c r="AG379" s="453">
        <f t="shared" si="56"/>
        <v>0</v>
      </c>
      <c r="AH379" s="453">
        <f t="shared" si="57"/>
        <v>0</v>
      </c>
      <c r="AI379" s="453">
        <f t="shared" si="58"/>
        <v>0</v>
      </c>
      <c r="AJ379" s="453">
        <f t="shared" si="59"/>
        <v>0</v>
      </c>
    </row>
    <row r="380" spans="1:36" x14ac:dyDescent="0.25">
      <c r="A380" s="313" t="str">
        <f t="shared" si="60"/>
        <v>TPG</v>
      </c>
      <c r="B380" s="311">
        <v>44027</v>
      </c>
      <c r="C380" s="310">
        <v>3024003</v>
      </c>
      <c r="D380" s="313" t="str">
        <f>VLOOKUP(C380,Schools!A:B,2,0)</f>
        <v>Friern Barnet School</v>
      </c>
      <c r="E380" s="313" t="str">
        <f>VLOOKUP(C380,Schools!$A:$Z,3,0)</f>
        <v>M</v>
      </c>
      <c r="F380" s="80"/>
      <c r="G380" s="310" t="s">
        <v>3620</v>
      </c>
      <c r="H380" s="310" t="s">
        <v>4564</v>
      </c>
      <c r="I380" s="313" t="str">
        <f t="shared" si="53"/>
        <v>11294/543965</v>
      </c>
      <c r="J380" s="313">
        <f>VLOOKUP(C380,Schools!$A:$Z,9,0)</f>
        <v>400033</v>
      </c>
      <c r="K380" s="310" t="s">
        <v>66</v>
      </c>
      <c r="L380" s="310" t="s">
        <v>4576</v>
      </c>
      <c r="M380" s="310" t="str">
        <f t="shared" si="61"/>
        <v>TPECG2</v>
      </c>
      <c r="N380" s="309" t="str">
        <f>VLOOKUP(C380,Schools!A:D,4,0)</f>
        <v>Secondary</v>
      </c>
      <c r="O380" s="309">
        <f t="shared" si="54"/>
        <v>11294</v>
      </c>
      <c r="P380" s="309">
        <f t="shared" si="55"/>
        <v>543965</v>
      </c>
      <c r="Q380" s="78"/>
      <c r="R380" s="78"/>
      <c r="S380" s="78"/>
      <c r="T380" s="78"/>
      <c r="U380" s="78"/>
      <c r="V380" s="78"/>
      <c r="W380" s="78"/>
      <c r="X380" s="286"/>
      <c r="Y380" s="78"/>
      <c r="Z380" s="78"/>
      <c r="AA380" s="78"/>
      <c r="AB380" s="78"/>
      <c r="AC380" s="51"/>
      <c r="AD380" s="52"/>
      <c r="AG380" s="453">
        <f t="shared" si="56"/>
        <v>0</v>
      </c>
      <c r="AH380" s="453">
        <f t="shared" si="57"/>
        <v>0</v>
      </c>
      <c r="AI380" s="453">
        <f t="shared" si="58"/>
        <v>0</v>
      </c>
      <c r="AJ380" s="453">
        <f t="shared" si="59"/>
        <v>0</v>
      </c>
    </row>
    <row r="381" spans="1:36" x14ac:dyDescent="0.25">
      <c r="A381" s="313" t="str">
        <f t="shared" si="60"/>
        <v>TPG</v>
      </c>
      <c r="B381" s="311">
        <v>44027</v>
      </c>
      <c r="C381" s="310">
        <v>3025427</v>
      </c>
      <c r="D381" s="313" t="str">
        <f>VLOOKUP(C381,Schools!A:B,2,0)</f>
        <v>JCoSS</v>
      </c>
      <c r="E381" s="313" t="str">
        <f>VLOOKUP(C381,Schools!$A:$Z,3,0)</f>
        <v>M</v>
      </c>
      <c r="F381" s="80"/>
      <c r="G381" s="310" t="s">
        <v>3620</v>
      </c>
      <c r="H381" s="310" t="s">
        <v>4564</v>
      </c>
      <c r="I381" s="313" t="str">
        <f t="shared" si="53"/>
        <v>11294/543965</v>
      </c>
      <c r="J381" s="313">
        <f>VLOOKUP(C381,Schools!$A:$Z,9,0)</f>
        <v>400140</v>
      </c>
      <c r="K381" s="310" t="s">
        <v>66</v>
      </c>
      <c r="L381" s="310" t="s">
        <v>4576</v>
      </c>
      <c r="M381" s="310" t="str">
        <f t="shared" si="61"/>
        <v>TPECG2</v>
      </c>
      <c r="N381" s="309" t="str">
        <f>VLOOKUP(C381,Schools!A:D,4,0)</f>
        <v>Secondary</v>
      </c>
      <c r="O381" s="309">
        <f t="shared" si="54"/>
        <v>11294</v>
      </c>
      <c r="P381" s="309">
        <f t="shared" si="55"/>
        <v>543965</v>
      </c>
      <c r="Q381" s="78"/>
      <c r="R381" s="78"/>
      <c r="S381" s="78"/>
      <c r="T381" s="78"/>
      <c r="U381" s="78"/>
      <c r="V381" s="78"/>
      <c r="W381" s="78"/>
      <c r="X381" s="286"/>
      <c r="Y381" s="78"/>
      <c r="Z381" s="78"/>
      <c r="AA381" s="78"/>
      <c r="AB381" s="78"/>
      <c r="AC381" s="51"/>
      <c r="AD381" s="52"/>
      <c r="AG381" s="453">
        <f t="shared" si="56"/>
        <v>0</v>
      </c>
      <c r="AH381" s="453">
        <f t="shared" si="57"/>
        <v>0</v>
      </c>
      <c r="AI381" s="453">
        <f t="shared" si="58"/>
        <v>0</v>
      </c>
      <c r="AJ381" s="453">
        <f t="shared" si="59"/>
        <v>0</v>
      </c>
    </row>
    <row r="382" spans="1:36" x14ac:dyDescent="0.25">
      <c r="A382" s="313" t="str">
        <f t="shared" si="60"/>
        <v>TPG</v>
      </c>
      <c r="B382" s="311">
        <v>44027</v>
      </c>
      <c r="C382" s="310">
        <v>3024004</v>
      </c>
      <c r="D382" s="313" t="str">
        <f>VLOOKUP(C382,Schools!A:B,2,0)</f>
        <v>Menorah High School (Girls)</v>
      </c>
      <c r="E382" s="313" t="str">
        <f>VLOOKUP(C382,Schools!$A:$Z,3,0)</f>
        <v>M</v>
      </c>
      <c r="F382" s="80"/>
      <c r="G382" s="310" t="s">
        <v>3620</v>
      </c>
      <c r="H382" s="310" t="s">
        <v>4564</v>
      </c>
      <c r="I382" s="313" t="str">
        <f t="shared" si="53"/>
        <v>11294/543965</v>
      </c>
      <c r="J382" s="313">
        <f>VLOOKUP(C382,Schools!$A:$Z,9,0)</f>
        <v>107953</v>
      </c>
      <c r="K382" s="310" t="s">
        <v>66</v>
      </c>
      <c r="L382" s="310" t="s">
        <v>4576</v>
      </c>
      <c r="M382" s="310" t="str">
        <f t="shared" si="61"/>
        <v>TPECG2</v>
      </c>
      <c r="N382" s="309" t="str">
        <f>VLOOKUP(C382,Schools!A:D,4,0)</f>
        <v>Secondary</v>
      </c>
      <c r="O382" s="309">
        <f t="shared" si="54"/>
        <v>11294</v>
      </c>
      <c r="P382" s="309">
        <f t="shared" si="55"/>
        <v>543965</v>
      </c>
      <c r="Q382" s="78"/>
      <c r="R382" s="78"/>
      <c r="S382" s="78"/>
      <c r="T382" s="78"/>
      <c r="U382" s="78"/>
      <c r="V382" s="78"/>
      <c r="W382" s="78"/>
      <c r="X382" s="286"/>
      <c r="Y382" s="78"/>
      <c r="Z382" s="78"/>
      <c r="AA382" s="78"/>
      <c r="AB382" s="78"/>
      <c r="AC382" s="51"/>
      <c r="AD382" s="52"/>
      <c r="AG382" s="453">
        <f t="shared" si="56"/>
        <v>0</v>
      </c>
      <c r="AH382" s="453">
        <f t="shared" si="57"/>
        <v>0</v>
      </c>
      <c r="AI382" s="453">
        <f t="shared" si="58"/>
        <v>0</v>
      </c>
      <c r="AJ382" s="453">
        <f t="shared" si="59"/>
        <v>0</v>
      </c>
    </row>
    <row r="383" spans="1:36" x14ac:dyDescent="0.25">
      <c r="A383" s="313" t="str">
        <f t="shared" si="60"/>
        <v>TPG</v>
      </c>
      <c r="B383" s="311">
        <v>44027</v>
      </c>
      <c r="C383" s="310">
        <v>3025404</v>
      </c>
      <c r="D383" s="313" t="str">
        <f>VLOOKUP(C383,Schools!A:B,2,0)</f>
        <v>St Michaels Catholic Grammar School</v>
      </c>
      <c r="E383" s="313" t="str">
        <f>VLOOKUP(C383,Schools!$A:$Z,3,0)</f>
        <v>M</v>
      </c>
      <c r="F383" s="80"/>
      <c r="G383" s="310" t="s">
        <v>3620</v>
      </c>
      <c r="H383" s="310" t="s">
        <v>4564</v>
      </c>
      <c r="I383" s="313" t="str">
        <f t="shared" si="53"/>
        <v>11294/543965</v>
      </c>
      <c r="J383" s="313">
        <f>VLOOKUP(C383,Schools!$A:$Z,9,0)</f>
        <v>400029</v>
      </c>
      <c r="K383" s="310" t="s">
        <v>66</v>
      </c>
      <c r="L383" s="310" t="s">
        <v>4576</v>
      </c>
      <c r="M383" s="310" t="str">
        <f t="shared" si="61"/>
        <v>TPECG2</v>
      </c>
      <c r="N383" s="309" t="str">
        <f>VLOOKUP(C383,Schools!A:D,4,0)</f>
        <v>Secondary</v>
      </c>
      <c r="O383" s="309">
        <f t="shared" si="54"/>
        <v>11294</v>
      </c>
      <c r="P383" s="309">
        <f t="shared" si="55"/>
        <v>543965</v>
      </c>
      <c r="Q383" s="78"/>
      <c r="R383" s="78"/>
      <c r="S383" s="78"/>
      <c r="T383" s="78"/>
      <c r="U383" s="78"/>
      <c r="V383" s="78"/>
      <c r="W383" s="78"/>
      <c r="X383" s="286"/>
      <c r="Y383" s="78"/>
      <c r="Z383" s="78"/>
      <c r="AA383" s="78"/>
      <c r="AB383" s="78"/>
      <c r="AC383" s="51"/>
      <c r="AD383" s="52"/>
      <c r="AG383" s="453">
        <f t="shared" si="56"/>
        <v>0</v>
      </c>
      <c r="AH383" s="453">
        <f t="shared" si="57"/>
        <v>0</v>
      </c>
      <c r="AI383" s="453">
        <f t="shared" si="58"/>
        <v>0</v>
      </c>
      <c r="AJ383" s="453">
        <f t="shared" si="59"/>
        <v>0</v>
      </c>
    </row>
    <row r="384" spans="1:36" x14ac:dyDescent="0.25">
      <c r="A384" s="313" t="str">
        <f t="shared" si="60"/>
        <v>TPG</v>
      </c>
      <c r="B384" s="311">
        <v>44027</v>
      </c>
      <c r="C384" s="310">
        <v>3025407</v>
      </c>
      <c r="D384" s="313" t="str">
        <f>VLOOKUP(C384,Schools!A:B,2,0)</f>
        <v>St. James' Catholic High School</v>
      </c>
      <c r="E384" s="313" t="str">
        <f>VLOOKUP(C384,Schools!$A:$Z,3,0)</f>
        <v>M</v>
      </c>
      <c r="F384" s="80"/>
      <c r="G384" s="310" t="s">
        <v>3620</v>
      </c>
      <c r="H384" s="310" t="s">
        <v>4564</v>
      </c>
      <c r="I384" s="313" t="str">
        <f t="shared" si="53"/>
        <v>11294/543965</v>
      </c>
      <c r="J384" s="313">
        <f>VLOOKUP(C384,Schools!$A:$Z,9,0)</f>
        <v>400013</v>
      </c>
      <c r="K384" s="310" t="s">
        <v>66</v>
      </c>
      <c r="L384" s="310" t="s">
        <v>4576</v>
      </c>
      <c r="M384" s="310" t="str">
        <f t="shared" si="61"/>
        <v>TPECG2</v>
      </c>
      <c r="N384" s="309" t="str">
        <f>VLOOKUP(C384,Schools!A:D,4,0)</f>
        <v>Secondary</v>
      </c>
      <c r="O384" s="309">
        <f t="shared" si="54"/>
        <v>11294</v>
      </c>
      <c r="P384" s="309">
        <f t="shared" si="55"/>
        <v>543965</v>
      </c>
      <c r="Q384" s="78"/>
      <c r="R384" s="78"/>
      <c r="S384" s="78"/>
      <c r="T384" s="78"/>
      <c r="U384" s="78"/>
      <c r="V384" s="78"/>
      <c r="W384" s="78"/>
      <c r="X384" s="286"/>
      <c r="Y384" s="78"/>
      <c r="Z384" s="78"/>
      <c r="AA384" s="78"/>
      <c r="AB384" s="78"/>
      <c r="AC384" s="51"/>
      <c r="AD384" s="52"/>
      <c r="AG384" s="453">
        <f t="shared" si="56"/>
        <v>0</v>
      </c>
      <c r="AH384" s="453">
        <f t="shared" si="57"/>
        <v>0</v>
      </c>
      <c r="AI384" s="453">
        <f t="shared" si="58"/>
        <v>0</v>
      </c>
      <c r="AJ384" s="453">
        <f t="shared" si="59"/>
        <v>0</v>
      </c>
    </row>
    <row r="385" spans="1:36" x14ac:dyDescent="0.25">
      <c r="A385" s="313" t="str">
        <f t="shared" si="60"/>
        <v>TPG</v>
      </c>
      <c r="B385" s="311">
        <v>44027</v>
      </c>
      <c r="C385" s="310">
        <v>3027010</v>
      </c>
      <c r="D385" s="313" t="str">
        <f>VLOOKUP(C385,Schools!A:B,2,0)</f>
        <v>Mapledown</v>
      </c>
      <c r="E385" s="313" t="str">
        <f>VLOOKUP(C385,Schools!$A:$Z,3,0)</f>
        <v>M</v>
      </c>
      <c r="F385" s="80"/>
      <c r="G385" s="310" t="s">
        <v>3620</v>
      </c>
      <c r="H385" s="310" t="s">
        <v>4564</v>
      </c>
      <c r="I385" s="313" t="str">
        <f t="shared" si="53"/>
        <v>11294/543965</v>
      </c>
      <c r="J385" s="313">
        <f>VLOOKUP(C385,Schools!$A:$Z,9,0)</f>
        <v>400063</v>
      </c>
      <c r="K385" s="310" t="s">
        <v>66</v>
      </c>
      <c r="L385" s="310" t="s">
        <v>4576</v>
      </c>
      <c r="M385" s="310" t="str">
        <f t="shared" si="61"/>
        <v>TPECG2</v>
      </c>
      <c r="N385" s="309" t="str">
        <f>VLOOKUP(C385,Schools!A:D,4,0)</f>
        <v>Special</v>
      </c>
      <c r="O385" s="309">
        <f t="shared" si="54"/>
        <v>11294</v>
      </c>
      <c r="P385" s="309">
        <f t="shared" si="55"/>
        <v>543965</v>
      </c>
      <c r="Q385" s="78"/>
      <c r="R385" s="78"/>
      <c r="S385" s="78"/>
      <c r="T385" s="78"/>
      <c r="U385" s="78"/>
      <c r="V385" s="78"/>
      <c r="W385" s="78"/>
      <c r="X385" s="286"/>
      <c r="Y385" s="78"/>
      <c r="Z385" s="78"/>
      <c r="AA385" s="78"/>
      <c r="AB385" s="78"/>
      <c r="AC385" s="51"/>
      <c r="AD385" s="52"/>
      <c r="AG385" s="453">
        <f t="shared" si="56"/>
        <v>0</v>
      </c>
      <c r="AH385" s="453">
        <f t="shared" si="57"/>
        <v>0</v>
      </c>
      <c r="AI385" s="453">
        <f t="shared" si="58"/>
        <v>0</v>
      </c>
      <c r="AJ385" s="453">
        <f t="shared" si="59"/>
        <v>0</v>
      </c>
    </row>
    <row r="386" spans="1:36" x14ac:dyDescent="0.25">
      <c r="A386" s="313" t="str">
        <f t="shared" si="60"/>
        <v>TPG</v>
      </c>
      <c r="B386" s="311">
        <v>44027</v>
      </c>
      <c r="C386" s="310">
        <v>3027005</v>
      </c>
      <c r="D386" s="313" t="str">
        <f>VLOOKUP(C386,Schools!A:B,2,0)</f>
        <v>Northway</v>
      </c>
      <c r="E386" s="313" t="str">
        <f>VLOOKUP(C386,Schools!$A:$Z,3,0)</f>
        <v>M</v>
      </c>
      <c r="F386" s="80"/>
      <c r="G386" s="310" t="s">
        <v>3620</v>
      </c>
      <c r="H386" s="310" t="s">
        <v>4564</v>
      </c>
      <c r="I386" s="313" t="str">
        <f t="shared" si="53"/>
        <v>11294/543965</v>
      </c>
      <c r="J386" s="313">
        <f>VLOOKUP(C386,Schools!$A:$Z,9,0)</f>
        <v>400034</v>
      </c>
      <c r="K386" s="310" t="s">
        <v>66</v>
      </c>
      <c r="L386" s="310" t="s">
        <v>4576</v>
      </c>
      <c r="M386" s="310" t="str">
        <f t="shared" si="61"/>
        <v>TPECG2</v>
      </c>
      <c r="N386" s="309" t="str">
        <f>VLOOKUP(C386,Schools!A:D,4,0)</f>
        <v>Special</v>
      </c>
      <c r="O386" s="309">
        <f t="shared" si="54"/>
        <v>11294</v>
      </c>
      <c r="P386" s="309">
        <f t="shared" si="55"/>
        <v>543965</v>
      </c>
      <c r="Q386" s="78"/>
      <c r="R386" s="78"/>
      <c r="S386" s="78"/>
      <c r="T386" s="78"/>
      <c r="U386" s="78"/>
      <c r="V386" s="78"/>
      <c r="W386" s="78"/>
      <c r="X386" s="286"/>
      <c r="Y386" s="78"/>
      <c r="Z386" s="78"/>
      <c r="AA386" s="78"/>
      <c r="AB386" s="78"/>
      <c r="AC386" s="51"/>
      <c r="AD386" s="52"/>
      <c r="AG386" s="453">
        <f t="shared" si="56"/>
        <v>0</v>
      </c>
      <c r="AH386" s="453">
        <f t="shared" si="57"/>
        <v>0</v>
      </c>
      <c r="AI386" s="453">
        <f t="shared" si="58"/>
        <v>0</v>
      </c>
      <c r="AJ386" s="453">
        <f t="shared" si="59"/>
        <v>0</v>
      </c>
    </row>
    <row r="387" spans="1:36" x14ac:dyDescent="0.25">
      <c r="A387" s="313" t="str">
        <f t="shared" si="60"/>
        <v>TPG</v>
      </c>
      <c r="B387" s="311">
        <v>44027</v>
      </c>
      <c r="C387" s="310">
        <v>3027009</v>
      </c>
      <c r="D387" s="313" t="str">
        <f>VLOOKUP(C387,Schools!A:B,2,0)</f>
        <v>Oakleigh</v>
      </c>
      <c r="E387" s="313" t="str">
        <f>VLOOKUP(C387,Schools!$A:$Z,3,0)</f>
        <v>M</v>
      </c>
      <c r="F387" s="80"/>
      <c r="G387" s="310" t="s">
        <v>3620</v>
      </c>
      <c r="H387" s="310" t="s">
        <v>4564</v>
      </c>
      <c r="I387" s="313" t="str">
        <f t="shared" si="53"/>
        <v>11294/543965</v>
      </c>
      <c r="J387" s="313">
        <f>VLOOKUP(C387,Schools!$A:$Z,9,0)</f>
        <v>400091</v>
      </c>
      <c r="K387" s="310" t="s">
        <v>66</v>
      </c>
      <c r="L387" s="310" t="s">
        <v>4576</v>
      </c>
      <c r="M387" s="310" t="str">
        <f t="shared" si="61"/>
        <v>TPECG2</v>
      </c>
      <c r="N387" s="309" t="str">
        <f>VLOOKUP(C387,Schools!A:D,4,0)</f>
        <v>Special</v>
      </c>
      <c r="O387" s="309">
        <f t="shared" si="54"/>
        <v>11294</v>
      </c>
      <c r="P387" s="309">
        <f t="shared" si="55"/>
        <v>543965</v>
      </c>
      <c r="Q387" s="78"/>
      <c r="R387" s="78"/>
      <c r="S387" s="78"/>
      <c r="T387" s="78"/>
      <c r="U387" s="78"/>
      <c r="V387" s="78"/>
      <c r="W387" s="78"/>
      <c r="X387" s="286"/>
      <c r="Y387" s="78"/>
      <c r="Z387" s="78"/>
      <c r="AA387" s="78"/>
      <c r="AB387" s="78"/>
      <c r="AC387" s="51"/>
      <c r="AD387" s="52"/>
      <c r="AG387" s="453">
        <f t="shared" si="56"/>
        <v>0</v>
      </c>
      <c r="AH387" s="453">
        <f t="shared" si="57"/>
        <v>0</v>
      </c>
      <c r="AI387" s="453">
        <f t="shared" si="58"/>
        <v>0</v>
      </c>
      <c r="AJ387" s="453">
        <f t="shared" si="59"/>
        <v>0</v>
      </c>
    </row>
    <row r="388" spans="1:36" x14ac:dyDescent="0.25">
      <c r="A388" s="313" t="str">
        <f t="shared" si="60"/>
        <v>TPG</v>
      </c>
      <c r="B388" s="311">
        <v>44027</v>
      </c>
      <c r="C388" s="310">
        <v>3023521</v>
      </c>
      <c r="D388" s="313" t="str">
        <f>VLOOKUP(C388,Schools!A:B,2,0)</f>
        <v>St Mary's &amp; St John's CE School</v>
      </c>
      <c r="E388" s="313" t="str">
        <f>VLOOKUP(C388,Schools!$A:$Z,3,0)</f>
        <v>M</v>
      </c>
      <c r="F388" s="80"/>
      <c r="G388" s="310" t="s">
        <v>3620</v>
      </c>
      <c r="H388" s="310" t="s">
        <v>4564</v>
      </c>
      <c r="I388" s="313" t="str">
        <f t="shared" si="53"/>
        <v>11294/543965</v>
      </c>
      <c r="J388" s="313">
        <f>VLOOKUP(C388,Schools!$A:$Z,9,0)</f>
        <v>400135</v>
      </c>
      <c r="K388" s="310" t="s">
        <v>66</v>
      </c>
      <c r="L388" s="310" t="s">
        <v>4576</v>
      </c>
      <c r="M388" s="310" t="str">
        <f t="shared" si="61"/>
        <v>TPECG2</v>
      </c>
      <c r="N388" s="309" t="str">
        <f>VLOOKUP(C388,Schools!A:D,4,0)</f>
        <v>All through</v>
      </c>
      <c r="O388" s="309">
        <f t="shared" si="54"/>
        <v>11294</v>
      </c>
      <c r="P388" s="309">
        <f t="shared" si="55"/>
        <v>543965</v>
      </c>
      <c r="Q388" s="78"/>
      <c r="R388" s="78"/>
      <c r="S388" s="78"/>
      <c r="T388" s="78"/>
      <c r="U388" s="78"/>
      <c r="V388" s="78"/>
      <c r="W388" s="78"/>
      <c r="X388" s="286"/>
      <c r="Y388" s="78"/>
      <c r="Z388" s="78"/>
      <c r="AA388" s="78"/>
      <c r="AB388" s="78"/>
      <c r="AC388" s="51"/>
      <c r="AD388" s="52"/>
      <c r="AG388" s="453">
        <f t="shared" si="56"/>
        <v>0</v>
      </c>
      <c r="AH388" s="453">
        <f t="shared" si="57"/>
        <v>0</v>
      </c>
      <c r="AI388" s="453">
        <f t="shared" si="58"/>
        <v>0</v>
      </c>
      <c r="AJ388" s="453">
        <f t="shared" si="59"/>
        <v>0</v>
      </c>
    </row>
    <row r="389" spans="1:36" x14ac:dyDescent="0.25">
      <c r="A389" s="313" t="str">
        <f t="shared" si="60"/>
        <v>TPG</v>
      </c>
      <c r="B389" s="311">
        <v>44027</v>
      </c>
      <c r="C389" s="310">
        <v>3026085</v>
      </c>
      <c r="D389" s="313" t="s">
        <v>88</v>
      </c>
      <c r="E389" s="313" t="str">
        <f>VLOOKUP(C389,Schools!$A:$Z,3,0)</f>
        <v>A</v>
      </c>
      <c r="F389" s="80"/>
      <c r="G389" s="310" t="s">
        <v>3620</v>
      </c>
      <c r="H389" s="310" t="s">
        <v>4564</v>
      </c>
      <c r="I389" s="313" t="s">
        <v>4192</v>
      </c>
      <c r="J389" s="313">
        <f>VLOOKUP(C389,Schools!$A:$Z,9,0)</f>
        <v>105221</v>
      </c>
      <c r="K389" s="310" t="s">
        <v>66</v>
      </c>
      <c r="L389" s="310" t="s">
        <v>4576</v>
      </c>
      <c r="M389" s="310" t="str">
        <f t="shared" si="61"/>
        <v>TPECG2</v>
      </c>
      <c r="N389" s="309" t="str">
        <f>VLOOKUP(C389,Schools!A:D,4,0)</f>
        <v>Special</v>
      </c>
      <c r="O389" s="309">
        <f t="shared" si="54"/>
        <v>11294</v>
      </c>
      <c r="P389" s="309">
        <f t="shared" si="55"/>
        <v>516500</v>
      </c>
      <c r="Q389" s="78"/>
      <c r="R389" s="78"/>
      <c r="S389" s="78"/>
      <c r="T389" s="78"/>
      <c r="U389" s="78"/>
      <c r="V389" s="78"/>
      <c r="W389" s="78"/>
      <c r="X389" s="286"/>
      <c r="Y389" s="78"/>
      <c r="Z389" s="78"/>
      <c r="AA389" s="78"/>
      <c r="AB389" s="78"/>
      <c r="AC389" s="51"/>
      <c r="AD389" s="52"/>
      <c r="AG389" s="453">
        <f t="shared" si="56"/>
        <v>0</v>
      </c>
      <c r="AH389" s="453">
        <f t="shared" si="57"/>
        <v>0</v>
      </c>
      <c r="AI389" s="453">
        <f t="shared" si="58"/>
        <v>0</v>
      </c>
      <c r="AJ389" s="453">
        <f t="shared" si="59"/>
        <v>0</v>
      </c>
    </row>
    <row r="390" spans="1:36" x14ac:dyDescent="0.25">
      <c r="A390" s="313" t="str">
        <f t="shared" si="60"/>
        <v>TPG</v>
      </c>
      <c r="B390" s="311">
        <v>44027</v>
      </c>
      <c r="C390" s="310">
        <v>3025950</v>
      </c>
      <c r="D390" s="313" t="s">
        <v>78</v>
      </c>
      <c r="E390" s="313" t="str">
        <f>VLOOKUP(C390,Schools!$A:$Z,3,0)</f>
        <v>A</v>
      </c>
      <c r="F390" s="80"/>
      <c r="G390" s="310" t="s">
        <v>3620</v>
      </c>
      <c r="H390" s="310" t="s">
        <v>4564</v>
      </c>
      <c r="I390" s="313" t="s">
        <v>4192</v>
      </c>
      <c r="J390" s="313">
        <f>VLOOKUP(C390,Schools!$A:$Z,9,0)</f>
        <v>157308</v>
      </c>
      <c r="K390" s="310" t="s">
        <v>66</v>
      </c>
      <c r="L390" s="310" t="s">
        <v>4576</v>
      </c>
      <c r="M390" s="310" t="str">
        <f t="shared" si="61"/>
        <v>TPECG2</v>
      </c>
      <c r="N390" s="309" t="str">
        <f>VLOOKUP(C390,Schools!A:D,4,0)</f>
        <v>Special</v>
      </c>
      <c r="O390" s="309">
        <f t="shared" si="54"/>
        <v>11294</v>
      </c>
      <c r="P390" s="309">
        <f t="shared" si="55"/>
        <v>516500</v>
      </c>
      <c r="Q390" s="78"/>
      <c r="R390" s="78"/>
      <c r="S390" s="78"/>
      <c r="T390" s="78"/>
      <c r="U390" s="78"/>
      <c r="V390" s="78"/>
      <c r="W390" s="78"/>
      <c r="X390" s="286"/>
      <c r="Y390" s="78"/>
      <c r="Z390" s="78"/>
      <c r="AA390" s="78"/>
      <c r="AB390" s="78"/>
      <c r="AC390" s="51"/>
      <c r="AD390" s="52"/>
      <c r="AG390" s="453">
        <f t="shared" si="56"/>
        <v>0</v>
      </c>
      <c r="AH390" s="453">
        <f t="shared" si="57"/>
        <v>0</v>
      </c>
      <c r="AI390" s="453">
        <f t="shared" si="58"/>
        <v>0</v>
      </c>
      <c r="AJ390" s="453">
        <f t="shared" si="59"/>
        <v>0</v>
      </c>
    </row>
    <row r="391" spans="1:36" x14ac:dyDescent="0.25">
      <c r="A391" s="313" t="str">
        <f t="shared" si="60"/>
        <v>TPG</v>
      </c>
      <c r="B391" s="311">
        <v>44027</v>
      </c>
      <c r="C391" s="310">
        <v>3027000</v>
      </c>
      <c r="D391" s="313" t="s">
        <v>80</v>
      </c>
      <c r="E391" s="313" t="str">
        <f>VLOOKUP(C391,Schools!$A:$Z,3,0)</f>
        <v>A</v>
      </c>
      <c r="F391" s="80"/>
      <c r="G391" s="310" t="s">
        <v>3620</v>
      </c>
      <c r="H391" s="310" t="s">
        <v>4564</v>
      </c>
      <c r="I391" s="313" t="s">
        <v>4192</v>
      </c>
      <c r="J391" s="313">
        <f>VLOOKUP(C391,Schools!$A:$Z,9,0)</f>
        <v>156901</v>
      </c>
      <c r="K391" s="310" t="s">
        <v>66</v>
      </c>
      <c r="L391" s="310" t="s">
        <v>4576</v>
      </c>
      <c r="M391" s="310" t="str">
        <f t="shared" si="61"/>
        <v>TPECG2</v>
      </c>
      <c r="N391" s="309" t="str">
        <f>VLOOKUP(C391,Schools!A:D,4,0)</f>
        <v>Special</v>
      </c>
      <c r="O391" s="309">
        <f t="shared" si="54"/>
        <v>11294</v>
      </c>
      <c r="P391" s="309">
        <f t="shared" si="55"/>
        <v>516500</v>
      </c>
      <c r="Q391" s="78"/>
      <c r="R391" s="78"/>
      <c r="S391" s="78"/>
      <c r="T391" s="78"/>
      <c r="U391" s="78"/>
      <c r="V391" s="78"/>
      <c r="W391" s="78"/>
      <c r="X391" s="286"/>
      <c r="Y391" s="78"/>
      <c r="Z391" s="78"/>
      <c r="AA391" s="78"/>
      <c r="AB391" s="78"/>
      <c r="AC391" s="51"/>
      <c r="AD391" s="52"/>
      <c r="AG391" s="453">
        <f t="shared" si="56"/>
        <v>0</v>
      </c>
      <c r="AH391" s="453">
        <f t="shared" si="57"/>
        <v>0</v>
      </c>
      <c r="AI391" s="453">
        <f t="shared" si="58"/>
        <v>0</v>
      </c>
      <c r="AJ391" s="453">
        <f t="shared" si="59"/>
        <v>0</v>
      </c>
    </row>
    <row r="392" spans="1:36" s="313" customFormat="1" x14ac:dyDescent="0.25">
      <c r="A392" s="313" t="str">
        <f t="shared" si="60"/>
        <v>TPG</v>
      </c>
      <c r="B392" s="303">
        <v>44027</v>
      </c>
      <c r="C392" s="302">
        <v>3025405</v>
      </c>
      <c r="D392" s="313" t="str">
        <f>VLOOKUP(C392,Schools!A:B,2,0)</f>
        <v>Finchley Catholic High School</v>
      </c>
      <c r="E392" s="313" t="str">
        <f>VLOOKUP(C392,Schools!$A:$Z,3,0)</f>
        <v>M</v>
      </c>
      <c r="F392" s="80"/>
      <c r="G392" s="302" t="s">
        <v>3620</v>
      </c>
      <c r="H392" s="302" t="s">
        <v>4564</v>
      </c>
      <c r="I392" s="313" t="str">
        <f>O392&amp;"/"&amp;P392</f>
        <v>11294/543965</v>
      </c>
      <c r="J392" s="313">
        <f>VLOOKUP(C392,Schools!$A:$Z,9,0)</f>
        <v>400041</v>
      </c>
      <c r="K392" s="302" t="s">
        <v>66</v>
      </c>
      <c r="L392" s="302" t="s">
        <v>4577</v>
      </c>
      <c r="M392" s="302" t="s">
        <v>4577</v>
      </c>
      <c r="N392" s="309" t="str">
        <f>VLOOKUP(C392,Schools!A:D,4,0)</f>
        <v>Secondary</v>
      </c>
      <c r="O392" s="309">
        <f t="shared" si="54"/>
        <v>11294</v>
      </c>
      <c r="P392" s="309">
        <f t="shared" si="55"/>
        <v>543965</v>
      </c>
      <c r="Q392" s="78"/>
      <c r="R392" s="78"/>
      <c r="S392" s="78"/>
      <c r="T392" s="78"/>
      <c r="U392" s="78"/>
      <c r="V392" s="78"/>
      <c r="W392" s="78"/>
      <c r="X392" s="286"/>
      <c r="Y392" s="78"/>
      <c r="Z392" s="78"/>
      <c r="AA392" s="78"/>
      <c r="AB392" s="78"/>
      <c r="AC392" s="51"/>
      <c r="AD392" s="52"/>
      <c r="AG392" s="453">
        <f t="shared" si="56"/>
        <v>0</v>
      </c>
      <c r="AH392" s="453">
        <f t="shared" si="57"/>
        <v>0</v>
      </c>
      <c r="AI392" s="453">
        <f t="shared" si="58"/>
        <v>0</v>
      </c>
      <c r="AJ392" s="453">
        <f t="shared" si="59"/>
        <v>0</v>
      </c>
    </row>
    <row r="393" spans="1:36" s="313" customFormat="1" x14ac:dyDescent="0.25">
      <c r="A393" s="313" t="str">
        <f t="shared" si="60"/>
        <v>TPG</v>
      </c>
      <c r="B393" s="303">
        <v>44027</v>
      </c>
      <c r="C393" s="302">
        <v>3025427</v>
      </c>
      <c r="D393" s="313" t="str">
        <f>VLOOKUP(C393,Schools!A:B,2,0)</f>
        <v>JCoSS</v>
      </c>
      <c r="E393" s="313" t="str">
        <f>VLOOKUP(C393,Schools!$A:$Z,3,0)</f>
        <v>M</v>
      </c>
      <c r="F393" s="80"/>
      <c r="G393" s="302" t="s">
        <v>3620</v>
      </c>
      <c r="H393" s="302" t="s">
        <v>4564</v>
      </c>
      <c r="I393" s="313" t="str">
        <f>O393&amp;"/"&amp;P393</f>
        <v>11294/543965</v>
      </c>
      <c r="J393" s="313">
        <f>VLOOKUP(C393,Schools!$A:$Z,9,0)</f>
        <v>400140</v>
      </c>
      <c r="K393" s="302" t="s">
        <v>66</v>
      </c>
      <c r="L393" s="302" t="s">
        <v>4577</v>
      </c>
      <c r="M393" s="302" t="s">
        <v>4577</v>
      </c>
      <c r="N393" s="309" t="str">
        <f>VLOOKUP(C393,Schools!A:D,4,0)</f>
        <v>Secondary</v>
      </c>
      <c r="O393" s="309">
        <f t="shared" si="54"/>
        <v>11294</v>
      </c>
      <c r="P393" s="309">
        <f t="shared" si="55"/>
        <v>543965</v>
      </c>
      <c r="Q393" s="78"/>
      <c r="R393" s="78"/>
      <c r="S393" s="78"/>
      <c r="T393" s="78"/>
      <c r="U393" s="78"/>
      <c r="V393" s="78"/>
      <c r="W393" s="78"/>
      <c r="X393" s="286"/>
      <c r="Y393" s="78"/>
      <c r="Z393" s="78"/>
      <c r="AA393" s="78"/>
      <c r="AB393" s="78"/>
      <c r="AC393" s="51"/>
      <c r="AD393" s="52"/>
      <c r="AG393" s="453">
        <f t="shared" si="56"/>
        <v>0</v>
      </c>
      <c r="AH393" s="453">
        <f t="shared" si="57"/>
        <v>0</v>
      </c>
      <c r="AI393" s="453">
        <f t="shared" si="58"/>
        <v>0</v>
      </c>
      <c r="AJ393" s="453">
        <f t="shared" si="59"/>
        <v>0</v>
      </c>
    </row>
    <row r="394" spans="1:36" s="313" customFormat="1" x14ac:dyDescent="0.25">
      <c r="A394" s="313" t="str">
        <f t="shared" si="60"/>
        <v>TPG</v>
      </c>
      <c r="B394" s="303">
        <v>44027</v>
      </c>
      <c r="C394" s="302">
        <v>3024004</v>
      </c>
      <c r="D394" s="313" t="str">
        <f>VLOOKUP(C394,Schools!A:B,2,0)</f>
        <v>Menorah High School (Girls)</v>
      </c>
      <c r="E394" s="313" t="str">
        <f>VLOOKUP(C394,Schools!$A:$Z,3,0)</f>
        <v>M</v>
      </c>
      <c r="F394" s="80"/>
      <c r="G394" s="302" t="s">
        <v>3620</v>
      </c>
      <c r="H394" s="302" t="s">
        <v>4564</v>
      </c>
      <c r="I394" s="313" t="str">
        <f>O394&amp;"/"&amp;P394</f>
        <v>11294/543965</v>
      </c>
      <c r="J394" s="313">
        <f>VLOOKUP(C394,Schools!$A:$Z,9,0)</f>
        <v>107953</v>
      </c>
      <c r="K394" s="302" t="s">
        <v>66</v>
      </c>
      <c r="L394" s="302" t="s">
        <v>4577</v>
      </c>
      <c r="M394" s="302" t="s">
        <v>4577</v>
      </c>
      <c r="N394" s="309" t="str">
        <f>VLOOKUP(C394,Schools!A:D,4,0)</f>
        <v>Secondary</v>
      </c>
      <c r="O394" s="309">
        <f t="shared" si="54"/>
        <v>11294</v>
      </c>
      <c r="P394" s="309">
        <f t="shared" si="55"/>
        <v>543965</v>
      </c>
      <c r="Q394" s="78"/>
      <c r="R394" s="78"/>
      <c r="S394" s="78"/>
      <c r="T394" s="78"/>
      <c r="U394" s="78"/>
      <c r="V394" s="78"/>
      <c r="W394" s="78"/>
      <c r="X394" s="286"/>
      <c r="Y394" s="78"/>
      <c r="Z394" s="78"/>
      <c r="AA394" s="78"/>
      <c r="AB394" s="78"/>
      <c r="AC394" s="51"/>
      <c r="AD394" s="52"/>
      <c r="AG394" s="453">
        <f t="shared" si="56"/>
        <v>0</v>
      </c>
      <c r="AH394" s="453">
        <f t="shared" si="57"/>
        <v>0</v>
      </c>
      <c r="AI394" s="453">
        <f t="shared" si="58"/>
        <v>0</v>
      </c>
      <c r="AJ394" s="453">
        <f t="shared" si="59"/>
        <v>0</v>
      </c>
    </row>
    <row r="395" spans="1:36" s="313" customFormat="1" x14ac:dyDescent="0.25">
      <c r="A395" s="313" t="str">
        <f t="shared" si="60"/>
        <v>TPG</v>
      </c>
      <c r="B395" s="303">
        <v>44027</v>
      </c>
      <c r="C395" s="302">
        <v>3025404</v>
      </c>
      <c r="D395" s="313" t="str">
        <f>VLOOKUP(C395,Schools!A:B,2,0)</f>
        <v>St Michaels Catholic Grammar School</v>
      </c>
      <c r="E395" s="313" t="str">
        <f>VLOOKUP(C395,Schools!$A:$Z,3,0)</f>
        <v>M</v>
      </c>
      <c r="F395" s="80"/>
      <c r="G395" s="302" t="s">
        <v>3620</v>
      </c>
      <c r="H395" s="302" t="s">
        <v>4564</v>
      </c>
      <c r="I395" s="313" t="str">
        <f>O395&amp;"/"&amp;P395</f>
        <v>11294/543965</v>
      </c>
      <c r="J395" s="313">
        <f>VLOOKUP(C395,Schools!$A:$Z,9,0)</f>
        <v>400029</v>
      </c>
      <c r="K395" s="302" t="s">
        <v>66</v>
      </c>
      <c r="L395" s="302" t="s">
        <v>4577</v>
      </c>
      <c r="M395" s="302" t="s">
        <v>4577</v>
      </c>
      <c r="N395" s="309" t="str">
        <f>VLOOKUP(C395,Schools!A:D,4,0)</f>
        <v>Secondary</v>
      </c>
      <c r="O395" s="309">
        <f t="shared" si="54"/>
        <v>11294</v>
      </c>
      <c r="P395" s="309">
        <f t="shared" si="55"/>
        <v>543965</v>
      </c>
      <c r="Q395" s="78"/>
      <c r="R395" s="78"/>
      <c r="S395" s="78"/>
      <c r="T395" s="78"/>
      <c r="U395" s="78"/>
      <c r="V395" s="78"/>
      <c r="W395" s="78"/>
      <c r="X395" s="286"/>
      <c r="Y395" s="78"/>
      <c r="Z395" s="78"/>
      <c r="AA395" s="78"/>
      <c r="AB395" s="78"/>
      <c r="AC395" s="51"/>
      <c r="AD395" s="52"/>
      <c r="AG395" s="453">
        <f t="shared" si="56"/>
        <v>0</v>
      </c>
      <c r="AH395" s="453">
        <f t="shared" si="57"/>
        <v>0</v>
      </c>
      <c r="AI395" s="453">
        <f t="shared" si="58"/>
        <v>0</v>
      </c>
      <c r="AJ395" s="453">
        <f t="shared" si="59"/>
        <v>0</v>
      </c>
    </row>
    <row r="396" spans="1:36" s="313" customFormat="1" x14ac:dyDescent="0.25">
      <c r="A396" s="313" t="str">
        <f t="shared" si="60"/>
        <v>TPG</v>
      </c>
      <c r="B396" s="303">
        <v>44027</v>
      </c>
      <c r="C396" s="302">
        <v>3025407</v>
      </c>
      <c r="D396" s="313" t="str">
        <f>VLOOKUP(C396,Schools!A:B,2,0)</f>
        <v>St. James' Catholic High School</v>
      </c>
      <c r="E396" s="313" t="str">
        <f>VLOOKUP(C396,Schools!$A:$Z,3,0)</f>
        <v>M</v>
      </c>
      <c r="F396" s="80"/>
      <c r="G396" s="302" t="s">
        <v>3620</v>
      </c>
      <c r="H396" s="302" t="s">
        <v>4564</v>
      </c>
      <c r="I396" s="313" t="str">
        <f>O396&amp;"/"&amp;P396</f>
        <v>11294/543965</v>
      </c>
      <c r="J396" s="313">
        <f>VLOOKUP(C396,Schools!$A:$Z,9,0)</f>
        <v>400013</v>
      </c>
      <c r="K396" s="302" t="s">
        <v>66</v>
      </c>
      <c r="L396" s="302" t="s">
        <v>4577</v>
      </c>
      <c r="M396" s="302" t="s">
        <v>4577</v>
      </c>
      <c r="N396" s="309" t="str">
        <f>VLOOKUP(C396,Schools!A:D,4,0)</f>
        <v>Secondary</v>
      </c>
      <c r="O396" s="309">
        <f t="shared" si="54"/>
        <v>11294</v>
      </c>
      <c r="P396" s="309">
        <f t="shared" si="55"/>
        <v>543965</v>
      </c>
      <c r="Q396" s="78"/>
      <c r="R396" s="78"/>
      <c r="S396" s="78"/>
      <c r="T396" s="78"/>
      <c r="U396" s="78"/>
      <c r="V396" s="78"/>
      <c r="W396" s="78"/>
      <c r="X396" s="286"/>
      <c r="Y396" s="78"/>
      <c r="Z396" s="78"/>
      <c r="AA396" s="78"/>
      <c r="AB396" s="78"/>
      <c r="AC396" s="51"/>
      <c r="AD396" s="52"/>
      <c r="AG396" s="453">
        <f t="shared" si="56"/>
        <v>0</v>
      </c>
      <c r="AH396" s="453">
        <f t="shared" si="57"/>
        <v>0</v>
      </c>
      <c r="AI396" s="453">
        <f t="shared" si="58"/>
        <v>0</v>
      </c>
      <c r="AJ396" s="453">
        <f t="shared" si="59"/>
        <v>0</v>
      </c>
    </row>
    <row r="397" spans="1:36" x14ac:dyDescent="0.25">
      <c r="A397" s="313" t="s">
        <v>22</v>
      </c>
      <c r="B397" s="311">
        <v>44027</v>
      </c>
      <c r="C397" s="310">
        <v>3025405</v>
      </c>
      <c r="D397" s="313" t="s">
        <v>104</v>
      </c>
      <c r="E397" s="313" t="s">
        <v>42</v>
      </c>
      <c r="F397" s="80"/>
      <c r="G397" s="310" t="s">
        <v>3620</v>
      </c>
      <c r="H397" s="310" t="s">
        <v>4564</v>
      </c>
      <c r="I397" s="313" t="str">
        <f t="shared" ref="I397:I406" si="62">O397&amp;"/"&amp;P397</f>
        <v>11294/543965</v>
      </c>
      <c r="J397" s="313">
        <f>VLOOKUP(C397,Schools!$A:$Z,9,0)</f>
        <v>400041</v>
      </c>
      <c r="K397" s="310" t="s">
        <v>66</v>
      </c>
      <c r="L397" s="310" t="s">
        <v>4578</v>
      </c>
      <c r="M397" s="310" t="str">
        <f t="shared" ref="M397:M406" si="63">L397</f>
        <v>TPECGP16</v>
      </c>
      <c r="N397" s="309" t="str">
        <f>VLOOKUP(C397,Schools!A:D,4,0)</f>
        <v>Secondary</v>
      </c>
      <c r="O397" s="309">
        <f t="shared" ref="O397:O404" si="64">IF(OR(N397="Special", N397="PRU"),11294,IF(E397="M", 11294,"None"))</f>
        <v>11294</v>
      </c>
      <c r="P397" s="309">
        <f t="shared" ref="P397:P404" si="65">IF(E397="M",543965,516500)</f>
        <v>543965</v>
      </c>
      <c r="Q397" s="78"/>
      <c r="R397" s="78"/>
      <c r="S397" s="78"/>
      <c r="T397" s="78"/>
      <c r="U397" s="78"/>
      <c r="V397" s="78"/>
      <c r="W397" s="78"/>
      <c r="X397" s="286"/>
      <c r="Y397" s="78"/>
      <c r="Z397" s="78"/>
      <c r="AA397" s="78"/>
      <c r="AB397" s="78"/>
      <c r="AC397" s="51"/>
      <c r="AD397" s="52"/>
      <c r="AG397" s="453">
        <f t="shared" si="56"/>
        <v>0</v>
      </c>
      <c r="AH397" s="453">
        <f t="shared" si="57"/>
        <v>0</v>
      </c>
      <c r="AI397" s="453">
        <f t="shared" si="58"/>
        <v>0</v>
      </c>
      <c r="AJ397" s="453">
        <f t="shared" si="59"/>
        <v>0</v>
      </c>
    </row>
    <row r="398" spans="1:36" x14ac:dyDescent="0.25">
      <c r="A398" s="313" t="s">
        <v>22</v>
      </c>
      <c r="B398" s="311">
        <v>44027</v>
      </c>
      <c r="C398" s="310">
        <v>3025427</v>
      </c>
      <c r="D398" s="313" t="s">
        <v>111</v>
      </c>
      <c r="E398" s="313" t="s">
        <v>42</v>
      </c>
      <c r="F398" s="80"/>
      <c r="G398" s="310" t="s">
        <v>3620</v>
      </c>
      <c r="H398" s="310" t="s">
        <v>4564</v>
      </c>
      <c r="I398" s="313" t="str">
        <f t="shared" si="62"/>
        <v>11294/543965</v>
      </c>
      <c r="J398" s="313">
        <f>VLOOKUP(C398,Schools!$A:$Z,9,0)</f>
        <v>400140</v>
      </c>
      <c r="K398" s="310" t="s">
        <v>66</v>
      </c>
      <c r="L398" s="310" t="s">
        <v>4578</v>
      </c>
      <c r="M398" s="310" t="str">
        <f t="shared" si="63"/>
        <v>TPECGP16</v>
      </c>
      <c r="N398" s="309" t="str">
        <f>VLOOKUP(C398,Schools!A:D,4,0)</f>
        <v>Secondary</v>
      </c>
      <c r="O398" s="309">
        <f t="shared" si="64"/>
        <v>11294</v>
      </c>
      <c r="P398" s="309">
        <f t="shared" si="65"/>
        <v>543965</v>
      </c>
      <c r="Q398" s="78"/>
      <c r="R398" s="78"/>
      <c r="S398" s="78"/>
      <c r="T398" s="78"/>
      <c r="U398" s="78"/>
      <c r="V398" s="78"/>
      <c r="W398" s="78"/>
      <c r="X398" s="286"/>
      <c r="Y398" s="78"/>
      <c r="Z398" s="78"/>
      <c r="AA398" s="78"/>
      <c r="AB398" s="78"/>
      <c r="AC398" s="51"/>
      <c r="AD398" s="52"/>
      <c r="AG398" s="453">
        <f t="shared" si="56"/>
        <v>0</v>
      </c>
      <c r="AH398" s="453">
        <f t="shared" si="57"/>
        <v>0</v>
      </c>
      <c r="AI398" s="453">
        <f t="shared" si="58"/>
        <v>0</v>
      </c>
      <c r="AJ398" s="453">
        <f t="shared" si="59"/>
        <v>0</v>
      </c>
    </row>
    <row r="399" spans="1:36" x14ac:dyDescent="0.25">
      <c r="A399" s="313" t="s">
        <v>22</v>
      </c>
      <c r="B399" s="311">
        <v>44027</v>
      </c>
      <c r="C399" s="310">
        <v>3024004</v>
      </c>
      <c r="D399" s="313" t="s">
        <v>112</v>
      </c>
      <c r="E399" s="313" t="s">
        <v>42</v>
      </c>
      <c r="F399" s="80"/>
      <c r="G399" s="310" t="s">
        <v>3620</v>
      </c>
      <c r="H399" s="310" t="s">
        <v>4564</v>
      </c>
      <c r="I399" s="313" t="str">
        <f t="shared" si="62"/>
        <v>11294/543965</v>
      </c>
      <c r="J399" s="313">
        <f>VLOOKUP(C399,Schools!$A:$Z,9,0)</f>
        <v>107953</v>
      </c>
      <c r="K399" s="310" t="s">
        <v>66</v>
      </c>
      <c r="L399" s="310" t="s">
        <v>4578</v>
      </c>
      <c r="M399" s="310" t="str">
        <f t="shared" si="63"/>
        <v>TPECGP16</v>
      </c>
      <c r="N399" s="309" t="str">
        <f>VLOOKUP(C399,Schools!A:D,4,0)</f>
        <v>Secondary</v>
      </c>
      <c r="O399" s="309">
        <f t="shared" si="64"/>
        <v>11294</v>
      </c>
      <c r="P399" s="309">
        <f t="shared" si="65"/>
        <v>543965</v>
      </c>
      <c r="Q399" s="78"/>
      <c r="R399" s="78"/>
      <c r="S399" s="78"/>
      <c r="T399" s="78"/>
      <c r="U399" s="78"/>
      <c r="V399" s="78"/>
      <c r="W399" s="78"/>
      <c r="X399" s="286"/>
      <c r="Y399" s="78"/>
      <c r="Z399" s="78"/>
      <c r="AA399" s="78"/>
      <c r="AB399" s="78"/>
      <c r="AC399" s="51"/>
      <c r="AD399" s="52"/>
      <c r="AG399" s="453">
        <f t="shared" si="56"/>
        <v>0</v>
      </c>
      <c r="AH399" s="453">
        <f t="shared" si="57"/>
        <v>0</v>
      </c>
      <c r="AI399" s="453">
        <f t="shared" si="58"/>
        <v>0</v>
      </c>
      <c r="AJ399" s="453">
        <f t="shared" si="59"/>
        <v>0</v>
      </c>
    </row>
    <row r="400" spans="1:36" x14ac:dyDescent="0.25">
      <c r="A400" s="313" t="s">
        <v>22</v>
      </c>
      <c r="B400" s="311">
        <v>44027</v>
      </c>
      <c r="C400" s="310">
        <v>3025404</v>
      </c>
      <c r="D400" s="313" t="s">
        <v>118</v>
      </c>
      <c r="E400" s="313" t="s">
        <v>42</v>
      </c>
      <c r="F400" s="80"/>
      <c r="G400" s="310" t="s">
        <v>3620</v>
      </c>
      <c r="H400" s="310" t="s">
        <v>4564</v>
      </c>
      <c r="I400" s="313" t="str">
        <f t="shared" si="62"/>
        <v>11294/543965</v>
      </c>
      <c r="J400" s="313">
        <f>VLOOKUP(C400,Schools!$A:$Z,9,0)</f>
        <v>400029</v>
      </c>
      <c r="K400" s="310" t="s">
        <v>66</v>
      </c>
      <c r="L400" s="310" t="s">
        <v>4578</v>
      </c>
      <c r="M400" s="310" t="str">
        <f t="shared" si="63"/>
        <v>TPECGP16</v>
      </c>
      <c r="N400" s="309" t="str">
        <f>VLOOKUP(C400,Schools!A:D,4,0)</f>
        <v>Secondary</v>
      </c>
      <c r="O400" s="309">
        <f t="shared" si="64"/>
        <v>11294</v>
      </c>
      <c r="P400" s="309">
        <f t="shared" si="65"/>
        <v>543965</v>
      </c>
      <c r="Q400" s="78"/>
      <c r="R400" s="78"/>
      <c r="S400" s="78"/>
      <c r="T400" s="78"/>
      <c r="U400" s="78"/>
      <c r="V400" s="78"/>
      <c r="W400" s="78"/>
      <c r="X400" s="286"/>
      <c r="Y400" s="78"/>
      <c r="Z400" s="78"/>
      <c r="AA400" s="78"/>
      <c r="AB400" s="78"/>
      <c r="AC400" s="51"/>
      <c r="AD400" s="52"/>
      <c r="AG400" s="453">
        <f t="shared" si="56"/>
        <v>0</v>
      </c>
      <c r="AH400" s="453">
        <f t="shared" si="57"/>
        <v>0</v>
      </c>
      <c r="AI400" s="453">
        <f t="shared" si="58"/>
        <v>0</v>
      </c>
      <c r="AJ400" s="453">
        <f t="shared" si="59"/>
        <v>0</v>
      </c>
    </row>
    <row r="401" spans="1:36" x14ac:dyDescent="0.25">
      <c r="A401" s="313" t="s">
        <v>22</v>
      </c>
      <c r="B401" s="311">
        <v>44027</v>
      </c>
      <c r="C401" s="310">
        <v>3025407</v>
      </c>
      <c r="D401" s="313" t="s">
        <v>119</v>
      </c>
      <c r="E401" s="313" t="s">
        <v>42</v>
      </c>
      <c r="F401" s="80"/>
      <c r="G401" s="310" t="s">
        <v>3620</v>
      </c>
      <c r="H401" s="310" t="s">
        <v>4564</v>
      </c>
      <c r="I401" s="313" t="str">
        <f t="shared" si="62"/>
        <v>11294/543965</v>
      </c>
      <c r="J401" s="313">
        <f>VLOOKUP(C401,Schools!$A:$Z,9,0)</f>
        <v>400013</v>
      </c>
      <c r="K401" s="310" t="s">
        <v>66</v>
      </c>
      <c r="L401" s="310" t="s">
        <v>4578</v>
      </c>
      <c r="M401" s="310" t="str">
        <f t="shared" si="63"/>
        <v>TPECGP16</v>
      </c>
      <c r="N401" s="309" t="str">
        <f>VLOOKUP(C401,Schools!A:D,4,0)</f>
        <v>Secondary</v>
      </c>
      <c r="O401" s="309">
        <f t="shared" si="64"/>
        <v>11294</v>
      </c>
      <c r="P401" s="309">
        <f t="shared" si="65"/>
        <v>543965</v>
      </c>
      <c r="Q401" s="78"/>
      <c r="R401" s="78"/>
      <c r="S401" s="78"/>
      <c r="T401" s="78"/>
      <c r="U401" s="78"/>
      <c r="V401" s="78"/>
      <c r="W401" s="78"/>
      <c r="X401" s="286"/>
      <c r="Y401" s="78"/>
      <c r="Z401" s="78"/>
      <c r="AA401" s="78"/>
      <c r="AB401" s="78"/>
      <c r="AC401" s="51"/>
      <c r="AD401" s="52"/>
      <c r="AG401" s="453">
        <f t="shared" si="56"/>
        <v>0</v>
      </c>
      <c r="AH401" s="453">
        <f t="shared" si="57"/>
        <v>0</v>
      </c>
      <c r="AI401" s="453">
        <f t="shared" si="58"/>
        <v>0</v>
      </c>
      <c r="AJ401" s="453">
        <f t="shared" si="59"/>
        <v>0</v>
      </c>
    </row>
    <row r="402" spans="1:36" x14ac:dyDescent="0.25">
      <c r="A402" s="313" t="str">
        <f>$B$3</f>
        <v>TPG</v>
      </c>
      <c r="B402" s="311">
        <v>44027</v>
      </c>
      <c r="C402" s="310">
        <v>3021100</v>
      </c>
      <c r="D402" s="313" t="str">
        <f>VLOOKUP(C402,Schools!A:B,2,0)</f>
        <v>Pavilion</v>
      </c>
      <c r="E402" s="313" t="str">
        <f>VLOOKUP(C402,Schools!$A:$Z,3,0)</f>
        <v>M</v>
      </c>
      <c r="F402" s="80"/>
      <c r="G402" s="310" t="s">
        <v>3620</v>
      </c>
      <c r="H402" s="310" t="s">
        <v>4586</v>
      </c>
      <c r="I402" s="313" t="str">
        <f t="shared" si="62"/>
        <v>11294/543965</v>
      </c>
      <c r="J402" s="313">
        <f>VLOOKUP(C402,Schools!$A:$Z,9,0)</f>
        <v>400156</v>
      </c>
      <c r="K402" s="310" t="s">
        <v>66</v>
      </c>
      <c r="L402" s="310" t="s">
        <v>4587</v>
      </c>
      <c r="M402" s="310" t="str">
        <f t="shared" si="63"/>
        <v>TPECGSC</v>
      </c>
      <c r="N402" s="309" t="str">
        <f>VLOOKUP(C402,Schools!A:D,4,0)</f>
        <v>PRU</v>
      </c>
      <c r="O402" s="309">
        <f t="shared" si="64"/>
        <v>11294</v>
      </c>
      <c r="P402" s="309">
        <f t="shared" si="65"/>
        <v>543965</v>
      </c>
      <c r="Q402" s="78"/>
      <c r="R402" s="78"/>
      <c r="S402" s="78"/>
      <c r="T402" s="78"/>
      <c r="U402" s="78"/>
      <c r="V402" s="78"/>
      <c r="W402" s="78"/>
      <c r="X402" s="78"/>
      <c r="Y402" s="78"/>
      <c r="Z402" s="78"/>
      <c r="AA402" s="78"/>
      <c r="AB402" s="78"/>
      <c r="AC402" s="51"/>
      <c r="AD402" s="52"/>
      <c r="AG402" s="453">
        <f t="shared" si="56"/>
        <v>0</v>
      </c>
      <c r="AH402" s="453">
        <f t="shared" si="57"/>
        <v>0</v>
      </c>
      <c r="AI402" s="453">
        <f t="shared" si="58"/>
        <v>0</v>
      </c>
      <c r="AJ402" s="453">
        <f t="shared" si="59"/>
        <v>0</v>
      </c>
    </row>
    <row r="403" spans="1:36" x14ac:dyDescent="0.25">
      <c r="A403" s="313" t="str">
        <f>$B$3</f>
        <v>TPG</v>
      </c>
      <c r="B403" s="311">
        <v>44027</v>
      </c>
      <c r="C403" s="310">
        <v>3027009</v>
      </c>
      <c r="D403" s="313" t="str">
        <f>VLOOKUP(C403,Schools!A:B,2,0)</f>
        <v>Oakleigh</v>
      </c>
      <c r="E403" s="313" t="str">
        <f>VLOOKUP(C403,Schools!$A:$Z,3,0)</f>
        <v>M</v>
      </c>
      <c r="F403" s="80"/>
      <c r="G403" s="310" t="s">
        <v>3620</v>
      </c>
      <c r="H403" s="310" t="s">
        <v>4586</v>
      </c>
      <c r="I403" s="313" t="str">
        <f t="shared" si="62"/>
        <v>11294/543965</v>
      </c>
      <c r="J403" s="313">
        <f>VLOOKUP(C403,Schools!$A:$Z,9,0)</f>
        <v>400091</v>
      </c>
      <c r="K403" s="310" t="s">
        <v>66</v>
      </c>
      <c r="L403" s="310" t="s">
        <v>4587</v>
      </c>
      <c r="M403" s="310" t="str">
        <f t="shared" si="63"/>
        <v>TPECGSC</v>
      </c>
      <c r="N403" s="309" t="str">
        <f>VLOOKUP(C403,Schools!A:D,4,0)</f>
        <v>Special</v>
      </c>
      <c r="O403" s="309">
        <f t="shared" si="64"/>
        <v>11294</v>
      </c>
      <c r="P403" s="309">
        <f t="shared" si="65"/>
        <v>543965</v>
      </c>
      <c r="Q403" s="78"/>
      <c r="R403" s="78"/>
      <c r="S403" s="78"/>
      <c r="T403" s="78"/>
      <c r="U403" s="78"/>
      <c r="V403" s="78"/>
      <c r="W403" s="78"/>
      <c r="X403" s="78"/>
      <c r="Y403" s="78"/>
      <c r="Z403" s="78"/>
      <c r="AA403" s="78"/>
      <c r="AB403" s="78"/>
      <c r="AC403" s="51"/>
      <c r="AD403" s="52"/>
      <c r="AG403" s="453">
        <f t="shared" si="56"/>
        <v>0</v>
      </c>
      <c r="AH403" s="453">
        <f t="shared" si="57"/>
        <v>0</v>
      </c>
      <c r="AI403" s="453">
        <f t="shared" si="58"/>
        <v>0</v>
      </c>
      <c r="AJ403" s="453">
        <f t="shared" si="59"/>
        <v>0</v>
      </c>
    </row>
    <row r="404" spans="1:36" x14ac:dyDescent="0.25">
      <c r="A404" s="313" t="str">
        <f>$B$3</f>
        <v>TPG</v>
      </c>
      <c r="B404" s="311">
        <v>44027</v>
      </c>
      <c r="C404" s="310">
        <v>3027010</v>
      </c>
      <c r="D404" s="313" t="str">
        <f>VLOOKUP(C404,Schools!A:B,2,0)</f>
        <v>Mapledown</v>
      </c>
      <c r="E404" s="313" t="str">
        <f>VLOOKUP(C404,Schools!$A:$Z,3,0)</f>
        <v>M</v>
      </c>
      <c r="F404" s="80"/>
      <c r="G404" s="310" t="s">
        <v>3620</v>
      </c>
      <c r="H404" s="310" t="s">
        <v>4586</v>
      </c>
      <c r="I404" s="313" t="str">
        <f t="shared" si="62"/>
        <v>11294/543965</v>
      </c>
      <c r="J404" s="313">
        <f>VLOOKUP(C404,Schools!$A:$Z,9,0)</f>
        <v>400063</v>
      </c>
      <c r="K404" s="310" t="s">
        <v>66</v>
      </c>
      <c r="L404" s="310" t="s">
        <v>4587</v>
      </c>
      <c r="M404" s="310" t="str">
        <f t="shared" si="63"/>
        <v>TPECGSC</v>
      </c>
      <c r="N404" s="309" t="str">
        <f>VLOOKUP(C404,Schools!A:D,4,0)</f>
        <v>Special</v>
      </c>
      <c r="O404" s="309">
        <f t="shared" si="64"/>
        <v>11294</v>
      </c>
      <c r="P404" s="309">
        <f t="shared" si="65"/>
        <v>543965</v>
      </c>
      <c r="Q404" s="78"/>
      <c r="R404" s="78"/>
      <c r="S404" s="78"/>
      <c r="T404" s="78"/>
      <c r="U404" s="78"/>
      <c r="V404" s="78"/>
      <c r="W404" s="78"/>
      <c r="X404" s="78"/>
      <c r="Y404" s="78"/>
      <c r="Z404" s="78"/>
      <c r="AA404" s="78"/>
      <c r="AB404" s="78"/>
      <c r="AC404" s="51"/>
      <c r="AD404" s="52"/>
      <c r="AG404" s="453">
        <f t="shared" si="56"/>
        <v>0</v>
      </c>
      <c r="AH404" s="453">
        <f t="shared" si="57"/>
        <v>0</v>
      </c>
      <c r="AI404" s="453">
        <f t="shared" si="58"/>
        <v>0</v>
      </c>
      <c r="AJ404" s="453">
        <f t="shared" si="59"/>
        <v>0</v>
      </c>
    </row>
    <row r="405" spans="1:36" x14ac:dyDescent="0.25">
      <c r="A405" s="313" t="str">
        <f>$B$3</f>
        <v>TPG</v>
      </c>
      <c r="B405" s="311">
        <v>44027</v>
      </c>
      <c r="C405" s="310">
        <v>3026085</v>
      </c>
      <c r="D405" s="313" t="s">
        <v>88</v>
      </c>
      <c r="E405" s="313" t="str">
        <f>VLOOKUP(C405,Schools!$A:$Z,3,0)</f>
        <v>A</v>
      </c>
      <c r="F405" s="80"/>
      <c r="G405" s="310" t="s">
        <v>3620</v>
      </c>
      <c r="H405" s="310" t="s">
        <v>4586</v>
      </c>
      <c r="I405" s="313" t="str">
        <f t="shared" si="62"/>
        <v>11294/516500</v>
      </c>
      <c r="J405" s="313">
        <f>VLOOKUP(C405,Schools!$A:$Z,9,0)</f>
        <v>105221</v>
      </c>
      <c r="K405" s="310" t="s">
        <v>66</v>
      </c>
      <c r="L405" s="310" t="s">
        <v>4587</v>
      </c>
      <c r="M405" s="310" t="str">
        <f t="shared" si="63"/>
        <v>TPECGSC</v>
      </c>
      <c r="N405" s="309" t="str">
        <f>VLOOKUP(C405,Schools!A:D,4,0)</f>
        <v>Special</v>
      </c>
      <c r="O405" s="309">
        <f>IF(OR(N405="Special", N405="PRU"),11294,IF(E405="M", 11294,"None"))</f>
        <v>11294</v>
      </c>
      <c r="P405" s="309">
        <f>IF(E405="M",543965,516500)</f>
        <v>516500</v>
      </c>
      <c r="Q405" s="78"/>
      <c r="R405" s="78"/>
      <c r="S405" s="78"/>
      <c r="T405" s="78"/>
      <c r="U405" s="78"/>
      <c r="V405" s="78"/>
      <c r="W405" s="78"/>
      <c r="X405" s="78"/>
      <c r="Y405" s="78"/>
      <c r="Z405" s="78"/>
      <c r="AA405" s="78"/>
      <c r="AB405" s="78"/>
      <c r="AC405" s="51"/>
      <c r="AD405" s="52"/>
      <c r="AG405" s="453">
        <f t="shared" ref="AG405:AG406" si="66">SUM(Q405:S405)</f>
        <v>0</v>
      </c>
      <c r="AH405" s="453">
        <f t="shared" ref="AH405:AH406" si="67">SUM(Q405:V405)</f>
        <v>0</v>
      </c>
      <c r="AI405" s="453">
        <f t="shared" ref="AI405:AI406" si="68">SUM(Q405:Y405)</f>
        <v>0</v>
      </c>
      <c r="AJ405" s="453">
        <f t="shared" ref="AJ405:AJ406" si="69">SUM(Q405:AB405)</f>
        <v>0</v>
      </c>
    </row>
    <row r="406" spans="1:36" x14ac:dyDescent="0.25">
      <c r="A406" s="313" t="str">
        <f>$B$3</f>
        <v>TPG</v>
      </c>
      <c r="B406" s="311">
        <v>44027</v>
      </c>
      <c r="C406" s="310">
        <v>3025950</v>
      </c>
      <c r="D406" s="313" t="s">
        <v>78</v>
      </c>
      <c r="E406" s="313" t="str">
        <f>VLOOKUP(C406,Schools!$A:$Z,3,0)</f>
        <v>A</v>
      </c>
      <c r="F406" s="80"/>
      <c r="G406" s="310" t="s">
        <v>3620</v>
      </c>
      <c r="H406" s="310" t="s">
        <v>4586</v>
      </c>
      <c r="I406" s="313" t="str">
        <f t="shared" si="62"/>
        <v>11294/516500</v>
      </c>
      <c r="J406" s="313">
        <f>VLOOKUP(C406,Schools!$A:$Z,9,0)</f>
        <v>157308</v>
      </c>
      <c r="K406" s="310" t="s">
        <v>66</v>
      </c>
      <c r="L406" s="310" t="s">
        <v>4587</v>
      </c>
      <c r="M406" s="310" t="str">
        <f t="shared" si="63"/>
        <v>TPECGSC</v>
      </c>
      <c r="N406" s="309" t="str">
        <f>VLOOKUP(C406,Schools!A:D,4,0)</f>
        <v>Special</v>
      </c>
      <c r="O406" s="309">
        <f>IF(OR(N406="Special", N406="PRU"),11294,IF(E406="M", 11294,"None"))</f>
        <v>11294</v>
      </c>
      <c r="P406" s="309">
        <f>IF(E406="M",543965,516500)</f>
        <v>516500</v>
      </c>
      <c r="Q406" s="78"/>
      <c r="R406" s="78"/>
      <c r="S406" s="78"/>
      <c r="T406" s="78"/>
      <c r="U406" s="78"/>
      <c r="V406" s="78"/>
      <c r="W406" s="78"/>
      <c r="X406" s="78"/>
      <c r="Y406" s="78"/>
      <c r="Z406" s="78"/>
      <c r="AA406" s="78"/>
      <c r="AB406" s="78"/>
      <c r="AC406" s="51"/>
      <c r="AD406" s="52"/>
      <c r="AG406" s="453">
        <f t="shared" si="66"/>
        <v>0</v>
      </c>
      <c r="AH406" s="453">
        <f t="shared" si="67"/>
        <v>0</v>
      </c>
      <c r="AI406" s="453">
        <f t="shared" si="68"/>
        <v>0</v>
      </c>
      <c r="AJ406" s="453">
        <f t="shared" si="69"/>
        <v>0</v>
      </c>
    </row>
    <row r="407" spans="1:36" x14ac:dyDescent="0.25">
      <c r="G407" s="80"/>
      <c r="Q407" s="78"/>
      <c r="R407" s="78"/>
      <c r="S407" s="78"/>
      <c r="T407" s="78"/>
      <c r="U407" s="78"/>
      <c r="V407" s="78"/>
      <c r="W407" s="78"/>
      <c r="X407" s="78"/>
      <c r="Y407" s="78"/>
      <c r="Z407" s="78"/>
      <c r="AA407" s="78"/>
      <c r="AB407" s="78"/>
      <c r="AC407" s="78"/>
      <c r="AD407" s="78"/>
      <c r="AE407" s="78"/>
      <c r="AF407" s="78"/>
      <c r="AG407" s="78"/>
      <c r="AH407" s="51"/>
      <c r="AI407" s="51"/>
    </row>
    <row r="408" spans="1:36" x14ac:dyDescent="0.25">
      <c r="G408" s="80"/>
      <c r="Q408" s="78"/>
      <c r="R408" s="78"/>
      <c r="S408" s="78"/>
      <c r="T408" s="78"/>
      <c r="U408" s="78"/>
      <c r="V408" s="78"/>
      <c r="W408" s="78"/>
      <c r="X408" s="78"/>
      <c r="Y408" s="78"/>
      <c r="Z408" s="78"/>
      <c r="AA408" s="78"/>
      <c r="AB408" s="78"/>
      <c r="AC408" s="78"/>
      <c r="AD408" s="78"/>
      <c r="AE408" s="78"/>
      <c r="AF408" s="78"/>
      <c r="AG408" s="78"/>
      <c r="AH408" s="51"/>
      <c r="AI408" s="51"/>
    </row>
    <row r="409" spans="1:36" x14ac:dyDescent="0.25">
      <c r="G409" s="80"/>
      <c r="Q409" s="78"/>
      <c r="R409" s="78"/>
      <c r="S409" s="78"/>
      <c r="T409" s="78"/>
      <c r="U409" s="78"/>
      <c r="V409" s="78"/>
      <c r="W409" s="78"/>
      <c r="X409" s="78"/>
      <c r="Y409" s="78"/>
      <c r="Z409" s="78"/>
      <c r="AA409" s="78"/>
      <c r="AB409" s="78"/>
      <c r="AC409" s="78"/>
      <c r="AD409" s="78"/>
      <c r="AE409" s="78"/>
      <c r="AF409" s="78"/>
      <c r="AG409" s="78"/>
      <c r="AH409" s="51"/>
      <c r="AI409" s="51"/>
    </row>
    <row r="410" spans="1:36" x14ac:dyDescent="0.25">
      <c r="G410" s="80"/>
      <c r="Q410" s="78"/>
      <c r="R410" s="78"/>
      <c r="S410" s="78"/>
      <c r="T410" s="78"/>
      <c r="U410" s="78"/>
      <c r="V410" s="78"/>
      <c r="W410" s="78"/>
      <c r="X410" s="78"/>
      <c r="Y410" s="78"/>
      <c r="Z410" s="78"/>
      <c r="AA410" s="78"/>
      <c r="AB410" s="78"/>
      <c r="AC410" s="78"/>
      <c r="AD410" s="78"/>
      <c r="AE410" s="78"/>
      <c r="AF410" s="78"/>
      <c r="AG410" s="78"/>
      <c r="AH410" s="51"/>
      <c r="AI410" s="51"/>
    </row>
    <row r="411" spans="1:36" x14ac:dyDescent="0.25">
      <c r="G411" s="80"/>
      <c r="Q411" s="78"/>
      <c r="R411" s="78"/>
      <c r="S411" s="78"/>
      <c r="T411" s="78"/>
      <c r="U411" s="78"/>
      <c r="V411" s="78"/>
      <c r="W411" s="78"/>
      <c r="X411" s="78"/>
      <c r="Y411" s="78"/>
      <c r="Z411" s="78"/>
      <c r="AA411" s="78"/>
      <c r="AB411" s="78"/>
      <c r="AC411" s="78"/>
      <c r="AD411" s="78"/>
      <c r="AE411" s="78"/>
      <c r="AF411" s="78"/>
      <c r="AG411" s="78"/>
      <c r="AH411" s="51"/>
      <c r="AI411" s="51"/>
    </row>
    <row r="412" spans="1:36" x14ac:dyDescent="0.25">
      <c r="G412" s="80"/>
      <c r="Q412" s="78"/>
      <c r="R412" s="78"/>
      <c r="S412" s="78"/>
      <c r="T412" s="78"/>
      <c r="U412" s="78"/>
      <c r="V412" s="78"/>
      <c r="W412" s="78"/>
      <c r="X412" s="78"/>
      <c r="Y412" s="78"/>
      <c r="Z412" s="78"/>
      <c r="AA412" s="78"/>
      <c r="AB412" s="78"/>
      <c r="AC412" s="78"/>
      <c r="AD412" s="78"/>
      <c r="AE412" s="78"/>
      <c r="AF412" s="78"/>
      <c r="AG412" s="78"/>
      <c r="AH412" s="51"/>
      <c r="AI412" s="51"/>
    </row>
    <row r="413" spans="1:36" x14ac:dyDescent="0.25">
      <c r="G413" s="80"/>
      <c r="Q413" s="78"/>
      <c r="R413" s="78"/>
      <c r="S413" s="78"/>
      <c r="T413" s="78"/>
      <c r="U413" s="78"/>
      <c r="V413" s="78"/>
      <c r="W413" s="78"/>
      <c r="X413" s="78"/>
      <c r="Y413" s="78"/>
      <c r="Z413" s="78"/>
      <c r="AA413" s="78"/>
      <c r="AB413" s="78"/>
      <c r="AC413" s="78"/>
      <c r="AD413" s="78"/>
      <c r="AE413" s="78"/>
      <c r="AF413" s="78"/>
      <c r="AG413" s="78"/>
      <c r="AH413" s="51"/>
      <c r="AI413" s="51"/>
    </row>
    <row r="414" spans="1:36" x14ac:dyDescent="0.25">
      <c r="G414" s="80"/>
      <c r="Q414" s="78"/>
      <c r="R414" s="78"/>
      <c r="S414" s="78"/>
      <c r="T414" s="78"/>
      <c r="U414" s="78"/>
      <c r="V414" s="78"/>
      <c r="W414" s="78"/>
      <c r="X414" s="78"/>
      <c r="Y414" s="78"/>
      <c r="Z414" s="78"/>
      <c r="AA414" s="78"/>
      <c r="AB414" s="78"/>
      <c r="AC414" s="78"/>
      <c r="AD414" s="78"/>
      <c r="AE414" s="78"/>
      <c r="AF414" s="78"/>
      <c r="AG414" s="78"/>
      <c r="AH414" s="51"/>
      <c r="AI414" s="51"/>
    </row>
    <row r="415" spans="1:36" x14ac:dyDescent="0.25">
      <c r="G415" s="80"/>
      <c r="Q415" s="78"/>
      <c r="R415" s="78"/>
      <c r="S415" s="78"/>
      <c r="T415" s="78"/>
      <c r="U415" s="78"/>
      <c r="V415" s="78"/>
      <c r="W415" s="78"/>
      <c r="X415" s="78"/>
      <c r="Y415" s="78"/>
      <c r="Z415" s="78"/>
      <c r="AA415" s="78"/>
      <c r="AB415" s="78"/>
      <c r="AC415" s="78"/>
      <c r="AD415" s="78"/>
      <c r="AE415" s="78"/>
      <c r="AF415" s="78"/>
      <c r="AG415" s="78"/>
      <c r="AH415" s="51"/>
      <c r="AI415" s="51"/>
    </row>
    <row r="416" spans="1:36" x14ac:dyDescent="0.25">
      <c r="G416" s="80"/>
      <c r="Q416" s="78"/>
      <c r="R416" s="78"/>
      <c r="S416" s="78"/>
      <c r="T416" s="78"/>
      <c r="U416" s="78"/>
      <c r="V416" s="78"/>
      <c r="W416" s="78"/>
      <c r="X416" s="78"/>
      <c r="Y416" s="78"/>
      <c r="Z416" s="78"/>
      <c r="AA416" s="78"/>
      <c r="AB416" s="78"/>
      <c r="AC416" s="78"/>
      <c r="AD416" s="78"/>
      <c r="AE416" s="78"/>
      <c r="AF416" s="78"/>
      <c r="AG416" s="78"/>
      <c r="AH416" s="51"/>
      <c r="AI416" s="51"/>
    </row>
    <row r="417" spans="7:35" x14ac:dyDescent="0.25">
      <c r="G417" s="80"/>
      <c r="Q417" s="78"/>
      <c r="R417" s="78"/>
      <c r="S417" s="78"/>
      <c r="T417" s="78"/>
      <c r="U417" s="78"/>
      <c r="V417" s="78"/>
      <c r="W417" s="78"/>
      <c r="X417" s="78"/>
      <c r="Y417" s="78"/>
      <c r="Z417" s="78"/>
      <c r="AA417" s="78"/>
      <c r="AB417" s="78"/>
      <c r="AC417" s="78"/>
      <c r="AD417" s="78"/>
      <c r="AE417" s="78"/>
      <c r="AF417" s="78"/>
      <c r="AG417" s="78"/>
      <c r="AH417" s="51"/>
      <c r="AI417" s="51"/>
    </row>
    <row r="418" spans="7:35" x14ac:dyDescent="0.25">
      <c r="G418" s="80"/>
      <c r="Q418" s="78"/>
      <c r="R418" s="78"/>
      <c r="S418" s="78"/>
      <c r="T418" s="78"/>
      <c r="U418" s="78"/>
      <c r="V418" s="78"/>
      <c r="W418" s="78"/>
      <c r="X418" s="78"/>
      <c r="Y418" s="78"/>
      <c r="Z418" s="78"/>
      <c r="AA418" s="78"/>
      <c r="AB418" s="78"/>
      <c r="AC418" s="78"/>
      <c r="AD418" s="78"/>
      <c r="AE418" s="78"/>
      <c r="AF418" s="78"/>
      <c r="AG418" s="78"/>
      <c r="AH418" s="51"/>
      <c r="AI418" s="51"/>
    </row>
    <row r="419" spans="7:35" x14ac:dyDescent="0.25">
      <c r="G419" s="80"/>
      <c r="Q419" s="78"/>
      <c r="R419" s="78"/>
      <c r="S419" s="78"/>
      <c r="T419" s="78"/>
      <c r="U419" s="78"/>
      <c r="V419" s="78"/>
      <c r="W419" s="78"/>
      <c r="X419" s="78"/>
      <c r="Y419" s="78"/>
      <c r="Z419" s="78"/>
      <c r="AA419" s="78"/>
      <c r="AB419" s="78"/>
      <c r="AC419" s="78"/>
      <c r="AD419" s="78"/>
      <c r="AE419" s="78"/>
      <c r="AF419" s="78"/>
      <c r="AG419" s="78"/>
      <c r="AH419" s="51"/>
      <c r="AI419" s="51"/>
    </row>
    <row r="420" spans="7:35" x14ac:dyDescent="0.25">
      <c r="G420" s="80"/>
      <c r="Q420" s="78"/>
      <c r="R420" s="78"/>
      <c r="S420" s="78"/>
      <c r="T420" s="78"/>
      <c r="U420" s="78"/>
      <c r="V420" s="78"/>
      <c r="W420" s="78"/>
      <c r="X420" s="78"/>
      <c r="Y420" s="78"/>
      <c r="Z420" s="78"/>
      <c r="AA420" s="78"/>
      <c r="AB420" s="78"/>
      <c r="AC420" s="78"/>
      <c r="AD420" s="78"/>
      <c r="AE420" s="78"/>
      <c r="AF420" s="78"/>
      <c r="AG420" s="78"/>
      <c r="AH420" s="51"/>
      <c r="AI420" s="51"/>
    </row>
    <row r="421" spans="7:35" x14ac:dyDescent="0.25">
      <c r="G421" s="80"/>
      <c r="Q421" s="78"/>
      <c r="R421" s="78"/>
      <c r="S421" s="78"/>
      <c r="T421" s="78"/>
      <c r="U421" s="78"/>
      <c r="V421" s="78"/>
      <c r="W421" s="78"/>
      <c r="X421" s="78"/>
      <c r="Y421" s="78"/>
      <c r="Z421" s="78"/>
      <c r="AA421" s="78"/>
      <c r="AB421" s="78"/>
      <c r="AC421" s="78"/>
      <c r="AD421" s="78"/>
      <c r="AE421" s="78"/>
      <c r="AF421" s="78"/>
      <c r="AG421" s="78"/>
      <c r="AH421" s="51"/>
      <c r="AI421" s="51"/>
    </row>
    <row r="422" spans="7:35" x14ac:dyDescent="0.25">
      <c r="G422" s="80"/>
      <c r="Q422" s="78"/>
      <c r="R422" s="78"/>
      <c r="S422" s="78"/>
      <c r="T422" s="78"/>
      <c r="U422" s="78"/>
      <c r="V422" s="78"/>
      <c r="W422" s="78"/>
      <c r="X422" s="78"/>
      <c r="Y422" s="78"/>
      <c r="Z422" s="78"/>
      <c r="AA422" s="78"/>
      <c r="AB422" s="78"/>
      <c r="AC422" s="78"/>
      <c r="AD422" s="78"/>
      <c r="AE422" s="78"/>
      <c r="AF422" s="78"/>
      <c r="AG422" s="78"/>
      <c r="AH422" s="51"/>
      <c r="AI422" s="51"/>
    </row>
    <row r="423" spans="7:35" x14ac:dyDescent="0.25">
      <c r="G423" s="80"/>
      <c r="Q423" s="78"/>
      <c r="R423" s="78"/>
      <c r="S423" s="78"/>
      <c r="T423" s="78"/>
      <c r="U423" s="78"/>
      <c r="V423" s="78"/>
      <c r="W423" s="78"/>
      <c r="X423" s="78"/>
      <c r="Y423" s="78"/>
      <c r="Z423" s="78"/>
      <c r="AA423" s="78"/>
      <c r="AB423" s="78"/>
      <c r="AC423" s="78"/>
      <c r="AD423" s="78"/>
      <c r="AE423" s="78"/>
      <c r="AF423" s="78"/>
      <c r="AG423" s="78"/>
      <c r="AH423" s="51"/>
      <c r="AI423" s="51"/>
    </row>
    <row r="424" spans="7:35" x14ac:dyDescent="0.25">
      <c r="G424" s="80"/>
      <c r="Q424" s="78"/>
      <c r="R424" s="78"/>
      <c r="S424" s="78"/>
      <c r="T424" s="78"/>
      <c r="U424" s="78"/>
      <c r="V424" s="78"/>
      <c r="W424" s="78"/>
      <c r="X424" s="78"/>
      <c r="Y424" s="78"/>
      <c r="Z424" s="78"/>
      <c r="AA424" s="78"/>
      <c r="AB424" s="78"/>
      <c r="AC424" s="78"/>
      <c r="AD424" s="78"/>
      <c r="AE424" s="78"/>
      <c r="AF424" s="78"/>
      <c r="AG424" s="78"/>
      <c r="AH424" s="51"/>
      <c r="AI424" s="51"/>
    </row>
    <row r="425" spans="7:35" x14ac:dyDescent="0.25">
      <c r="G425" s="80"/>
      <c r="Q425" s="78"/>
      <c r="R425" s="78"/>
      <c r="S425" s="78"/>
      <c r="T425" s="78"/>
      <c r="U425" s="78"/>
      <c r="V425" s="78"/>
      <c r="W425" s="78"/>
      <c r="X425" s="78"/>
      <c r="Y425" s="78"/>
      <c r="Z425" s="78"/>
      <c r="AA425" s="78"/>
      <c r="AB425" s="78"/>
      <c r="AC425" s="78"/>
      <c r="AD425" s="78"/>
      <c r="AE425" s="78"/>
      <c r="AF425" s="78"/>
      <c r="AG425" s="78"/>
      <c r="AH425" s="51"/>
      <c r="AI425" s="51"/>
    </row>
    <row r="426" spans="7:35" x14ac:dyDescent="0.25">
      <c r="G426" s="80"/>
      <c r="Q426" s="78"/>
      <c r="R426" s="78"/>
      <c r="S426" s="78"/>
      <c r="T426" s="78"/>
      <c r="U426" s="78"/>
      <c r="V426" s="78"/>
      <c r="W426" s="78"/>
      <c r="X426" s="78"/>
      <c r="Y426" s="78"/>
      <c r="Z426" s="78"/>
      <c r="AA426" s="78"/>
      <c r="AB426" s="78"/>
      <c r="AC426" s="78"/>
      <c r="AD426" s="78"/>
      <c r="AE426" s="78"/>
      <c r="AF426" s="78"/>
      <c r="AG426" s="78"/>
      <c r="AH426" s="51"/>
      <c r="AI426" s="51"/>
    </row>
    <row r="427" spans="7:35" x14ac:dyDescent="0.25">
      <c r="G427" s="80"/>
      <c r="Q427" s="78"/>
      <c r="R427" s="78"/>
      <c r="S427" s="78"/>
      <c r="T427" s="78"/>
      <c r="U427" s="78"/>
      <c r="V427" s="78"/>
      <c r="W427" s="78"/>
      <c r="X427" s="78"/>
      <c r="Y427" s="78"/>
      <c r="Z427" s="78"/>
      <c r="AA427" s="78"/>
      <c r="AB427" s="78"/>
      <c r="AC427" s="78"/>
      <c r="AD427" s="78"/>
      <c r="AE427" s="78"/>
      <c r="AF427" s="78"/>
      <c r="AG427" s="78"/>
      <c r="AH427" s="51"/>
      <c r="AI427" s="51"/>
    </row>
    <row r="428" spans="7:35" x14ac:dyDescent="0.25">
      <c r="G428" s="80"/>
      <c r="Q428" s="78"/>
      <c r="R428" s="78"/>
      <c r="S428" s="78"/>
      <c r="T428" s="78"/>
      <c r="U428" s="78"/>
      <c r="V428" s="78"/>
      <c r="W428" s="78"/>
      <c r="X428" s="78"/>
      <c r="Y428" s="78"/>
      <c r="Z428" s="78"/>
      <c r="AA428" s="78"/>
      <c r="AB428" s="78"/>
      <c r="AC428" s="78"/>
      <c r="AD428" s="78"/>
      <c r="AE428" s="78"/>
      <c r="AF428" s="78"/>
      <c r="AG428" s="78"/>
      <c r="AH428" s="51"/>
      <c r="AI428" s="51"/>
    </row>
    <row r="429" spans="7:35" x14ac:dyDescent="0.25">
      <c r="G429" s="80"/>
      <c r="Q429" s="78"/>
      <c r="R429" s="78"/>
      <c r="S429" s="78"/>
      <c r="T429" s="78"/>
      <c r="U429" s="78"/>
      <c r="V429" s="78"/>
      <c r="W429" s="78"/>
      <c r="X429" s="78"/>
      <c r="Y429" s="78"/>
      <c r="Z429" s="78"/>
      <c r="AA429" s="78"/>
      <c r="AB429" s="78"/>
      <c r="AC429" s="78"/>
      <c r="AD429" s="78"/>
      <c r="AE429" s="78"/>
      <c r="AF429" s="78"/>
      <c r="AG429" s="78"/>
      <c r="AH429" s="51"/>
      <c r="AI429" s="51"/>
    </row>
    <row r="430" spans="7:35" x14ac:dyDescent="0.25">
      <c r="G430" s="80"/>
      <c r="Q430" s="78"/>
      <c r="R430" s="78"/>
      <c r="S430" s="78"/>
      <c r="T430" s="78"/>
      <c r="U430" s="78"/>
      <c r="V430" s="78"/>
      <c r="W430" s="78"/>
      <c r="X430" s="78"/>
      <c r="Y430" s="78"/>
      <c r="Z430" s="78"/>
      <c r="AA430" s="78"/>
      <c r="AB430" s="78"/>
      <c r="AC430" s="78"/>
      <c r="AD430" s="78"/>
      <c r="AE430" s="78"/>
      <c r="AF430" s="78"/>
      <c r="AG430" s="78"/>
      <c r="AH430" s="51"/>
      <c r="AI430" s="51"/>
    </row>
    <row r="431" spans="7:35" x14ac:dyDescent="0.25">
      <c r="G431" s="80"/>
      <c r="Q431" s="78"/>
      <c r="R431" s="78"/>
      <c r="S431" s="78"/>
      <c r="T431" s="78"/>
      <c r="U431" s="78"/>
      <c r="V431" s="78"/>
      <c r="W431" s="78"/>
      <c r="X431" s="78"/>
      <c r="Y431" s="78"/>
      <c r="Z431" s="78"/>
      <c r="AA431" s="78"/>
      <c r="AB431" s="78"/>
      <c r="AC431" s="78"/>
      <c r="AD431" s="78"/>
      <c r="AE431" s="78"/>
      <c r="AF431" s="78"/>
      <c r="AG431" s="78"/>
      <c r="AH431" s="51"/>
      <c r="AI431" s="51"/>
    </row>
    <row r="432" spans="7:35" x14ac:dyDescent="0.25">
      <c r="G432" s="80"/>
      <c r="Q432" s="78"/>
      <c r="R432" s="78"/>
      <c r="S432" s="78"/>
      <c r="T432" s="78"/>
      <c r="U432" s="78"/>
      <c r="V432" s="78"/>
      <c r="W432" s="78"/>
      <c r="X432" s="78"/>
      <c r="Y432" s="78"/>
      <c r="Z432" s="78"/>
      <c r="AA432" s="78"/>
      <c r="AB432" s="78"/>
      <c r="AC432" s="78"/>
      <c r="AD432" s="78"/>
      <c r="AE432" s="78"/>
      <c r="AF432" s="78"/>
      <c r="AG432" s="78"/>
      <c r="AH432" s="51"/>
      <c r="AI432" s="51"/>
    </row>
    <row r="433" spans="7:35" x14ac:dyDescent="0.25">
      <c r="G433" s="80"/>
      <c r="Q433" s="78"/>
      <c r="R433" s="78"/>
      <c r="S433" s="78"/>
      <c r="T433" s="78"/>
      <c r="U433" s="78"/>
      <c r="V433" s="78"/>
      <c r="W433" s="78"/>
      <c r="X433" s="78"/>
      <c r="Y433" s="78"/>
      <c r="Z433" s="78"/>
      <c r="AA433" s="78"/>
      <c r="AB433" s="78"/>
      <c r="AC433" s="78"/>
      <c r="AD433" s="78"/>
      <c r="AE433" s="78"/>
      <c r="AF433" s="78"/>
      <c r="AG433" s="78"/>
      <c r="AH433" s="51"/>
      <c r="AI433" s="51"/>
    </row>
    <row r="434" spans="7:35" x14ac:dyDescent="0.25">
      <c r="G434" s="80"/>
      <c r="Q434" s="78"/>
      <c r="R434" s="78"/>
      <c r="S434" s="78"/>
      <c r="T434" s="78"/>
      <c r="U434" s="78"/>
      <c r="V434" s="78"/>
      <c r="W434" s="78"/>
      <c r="X434" s="78"/>
      <c r="Y434" s="78"/>
      <c r="Z434" s="78"/>
      <c r="AA434" s="78"/>
      <c r="AB434" s="78"/>
      <c r="AC434" s="78"/>
      <c r="AD434" s="78"/>
      <c r="AE434" s="78"/>
      <c r="AF434" s="78"/>
      <c r="AG434" s="78"/>
      <c r="AH434" s="51"/>
      <c r="AI434" s="51"/>
    </row>
    <row r="435" spans="7:35" x14ac:dyDescent="0.25">
      <c r="G435" s="80"/>
      <c r="Q435" s="78"/>
      <c r="R435" s="78"/>
      <c r="S435" s="78"/>
      <c r="T435" s="78"/>
      <c r="U435" s="78"/>
      <c r="V435" s="78"/>
      <c r="W435" s="78"/>
      <c r="X435" s="78"/>
      <c r="Y435" s="78"/>
      <c r="Z435" s="78"/>
      <c r="AA435" s="78"/>
      <c r="AB435" s="78"/>
      <c r="AC435" s="78"/>
      <c r="AD435" s="78"/>
      <c r="AE435" s="78"/>
      <c r="AF435" s="78"/>
      <c r="AG435" s="78"/>
      <c r="AH435" s="51"/>
      <c r="AI435" s="51"/>
    </row>
    <row r="436" spans="7:35" x14ac:dyDescent="0.25">
      <c r="G436" s="80"/>
      <c r="Q436" s="78"/>
      <c r="R436" s="78"/>
      <c r="S436" s="78"/>
      <c r="T436" s="78"/>
      <c r="U436" s="78"/>
      <c r="V436" s="78"/>
      <c r="W436" s="78"/>
      <c r="X436" s="78"/>
      <c r="Y436" s="78"/>
      <c r="Z436" s="78"/>
      <c r="AA436" s="78"/>
      <c r="AB436" s="78"/>
      <c r="AC436" s="78"/>
      <c r="AD436" s="78"/>
      <c r="AE436" s="78"/>
      <c r="AF436" s="78"/>
      <c r="AG436" s="78"/>
      <c r="AH436" s="51"/>
      <c r="AI436" s="51"/>
    </row>
    <row r="437" spans="7:35" x14ac:dyDescent="0.25">
      <c r="G437" s="80"/>
      <c r="Q437" s="78"/>
      <c r="R437" s="78"/>
      <c r="S437" s="78"/>
      <c r="T437" s="78"/>
      <c r="U437" s="78"/>
      <c r="V437" s="78"/>
      <c r="W437" s="78"/>
      <c r="X437" s="78"/>
      <c r="Y437" s="78"/>
      <c r="Z437" s="78"/>
      <c r="AA437" s="78"/>
      <c r="AB437" s="78"/>
      <c r="AC437" s="78"/>
      <c r="AD437" s="78"/>
      <c r="AE437" s="78"/>
      <c r="AF437" s="78"/>
      <c r="AG437" s="78"/>
      <c r="AH437" s="51"/>
      <c r="AI437" s="51"/>
    </row>
    <row r="438" spans="7:35" x14ac:dyDescent="0.25">
      <c r="Q438" s="78"/>
      <c r="R438" s="78"/>
      <c r="S438" s="78"/>
      <c r="T438" s="78"/>
      <c r="U438" s="78"/>
      <c r="V438" s="78"/>
      <c r="W438" s="78"/>
      <c r="X438" s="78"/>
      <c r="Y438" s="78"/>
      <c r="Z438" s="78"/>
      <c r="AA438" s="78"/>
      <c r="AB438" s="78"/>
      <c r="AC438" s="78"/>
      <c r="AD438" s="78"/>
      <c r="AE438" s="78"/>
      <c r="AF438" s="78"/>
      <c r="AG438" s="78"/>
      <c r="AH438" s="51"/>
      <c r="AI438" s="51"/>
    </row>
    <row r="439" spans="7:35" x14ac:dyDescent="0.25">
      <c r="Q439" s="78"/>
      <c r="R439" s="78"/>
      <c r="S439" s="78"/>
      <c r="T439" s="78"/>
      <c r="U439" s="78"/>
      <c r="V439" s="78"/>
      <c r="W439" s="78"/>
      <c r="X439" s="78"/>
      <c r="Y439" s="78"/>
      <c r="Z439" s="78"/>
      <c r="AA439" s="78"/>
      <c r="AB439" s="78"/>
      <c r="AC439" s="78"/>
      <c r="AD439" s="78"/>
      <c r="AE439" s="78"/>
      <c r="AF439" s="78"/>
      <c r="AG439" s="78"/>
      <c r="AH439" s="51"/>
      <c r="AI439" s="51"/>
    </row>
    <row r="440" spans="7:35" x14ac:dyDescent="0.25">
      <c r="Q440" s="78"/>
      <c r="R440" s="78"/>
      <c r="S440" s="78"/>
      <c r="T440" s="78"/>
      <c r="U440" s="78"/>
      <c r="V440" s="78"/>
      <c r="W440" s="78"/>
      <c r="X440" s="78"/>
      <c r="Y440" s="78"/>
      <c r="Z440" s="78"/>
      <c r="AA440" s="78"/>
      <c r="AB440" s="78"/>
      <c r="AC440" s="78"/>
      <c r="AD440" s="78"/>
      <c r="AE440" s="78"/>
      <c r="AF440" s="78"/>
      <c r="AG440" s="78"/>
      <c r="AH440" s="51"/>
      <c r="AI440" s="51"/>
    </row>
    <row r="441" spans="7:35" x14ac:dyDescent="0.25">
      <c r="Q441" s="78"/>
      <c r="R441" s="78"/>
      <c r="S441" s="78"/>
      <c r="T441" s="78"/>
      <c r="U441" s="78"/>
      <c r="V441" s="78"/>
      <c r="W441" s="78"/>
      <c r="X441" s="78"/>
      <c r="Y441" s="78"/>
      <c r="Z441" s="78"/>
      <c r="AA441" s="78"/>
      <c r="AB441" s="78"/>
      <c r="AC441" s="78"/>
      <c r="AD441" s="78"/>
      <c r="AE441" s="78"/>
      <c r="AF441" s="78"/>
      <c r="AG441" s="78"/>
      <c r="AH441" s="51"/>
      <c r="AI441" s="51"/>
    </row>
    <row r="442" spans="7:35" x14ac:dyDescent="0.25">
      <c r="Q442" s="78"/>
      <c r="R442" s="78"/>
      <c r="S442" s="78"/>
      <c r="T442" s="78"/>
      <c r="U442" s="78"/>
      <c r="V442" s="78"/>
      <c r="W442" s="78"/>
      <c r="X442" s="78"/>
      <c r="Y442" s="78"/>
      <c r="Z442" s="78"/>
      <c r="AA442" s="78"/>
      <c r="AB442" s="78"/>
      <c r="AC442" s="78"/>
      <c r="AD442" s="78"/>
      <c r="AE442" s="78"/>
      <c r="AF442" s="78"/>
      <c r="AG442" s="78"/>
      <c r="AH442" s="51"/>
      <c r="AI442" s="51"/>
    </row>
    <row r="443" spans="7:35" x14ac:dyDescent="0.25">
      <c r="Q443" s="78"/>
      <c r="R443" s="78"/>
      <c r="S443" s="78"/>
      <c r="T443" s="78"/>
      <c r="U443" s="78"/>
      <c r="V443" s="78"/>
      <c r="W443" s="78"/>
      <c r="X443" s="78"/>
      <c r="Y443" s="78"/>
      <c r="Z443" s="78"/>
      <c r="AA443" s="78"/>
      <c r="AB443" s="78"/>
      <c r="AC443" s="78"/>
      <c r="AD443" s="78"/>
      <c r="AE443" s="78"/>
      <c r="AF443" s="78"/>
      <c r="AG443" s="78"/>
      <c r="AH443" s="51"/>
      <c r="AI443" s="51"/>
    </row>
    <row r="444" spans="7:35" x14ac:dyDescent="0.25">
      <c r="Q444" s="78"/>
      <c r="R444" s="78"/>
      <c r="S444" s="78"/>
      <c r="T444" s="78"/>
      <c r="U444" s="78"/>
      <c r="V444" s="78"/>
      <c r="W444" s="78"/>
      <c r="X444" s="78"/>
      <c r="Y444" s="78"/>
      <c r="Z444" s="78"/>
      <c r="AA444" s="78"/>
      <c r="AB444" s="78"/>
      <c r="AC444" s="78"/>
      <c r="AD444" s="78"/>
      <c r="AE444" s="78"/>
      <c r="AF444" s="78"/>
      <c r="AG444" s="78"/>
      <c r="AH444" s="51"/>
      <c r="AI444" s="51"/>
    </row>
    <row r="445" spans="7:35" x14ac:dyDescent="0.25">
      <c r="Q445" s="78"/>
      <c r="R445" s="78"/>
      <c r="S445" s="78"/>
      <c r="T445" s="78"/>
      <c r="U445" s="78"/>
      <c r="V445" s="78"/>
      <c r="W445" s="78"/>
      <c r="X445" s="78"/>
      <c r="Y445" s="78"/>
      <c r="Z445" s="78"/>
      <c r="AA445" s="78"/>
      <c r="AB445" s="78"/>
      <c r="AC445" s="78"/>
      <c r="AD445" s="78"/>
      <c r="AE445" s="78"/>
      <c r="AF445" s="78"/>
      <c r="AG445" s="78"/>
      <c r="AH445" s="51"/>
      <c r="AI445" s="51"/>
    </row>
    <row r="446" spans="7:35" x14ac:dyDescent="0.25">
      <c r="Q446" s="78"/>
      <c r="R446" s="78"/>
      <c r="S446" s="78"/>
      <c r="T446" s="78"/>
      <c r="U446" s="78"/>
      <c r="V446" s="78"/>
      <c r="W446" s="78"/>
      <c r="X446" s="78"/>
      <c r="Y446" s="78"/>
      <c r="Z446" s="78"/>
      <c r="AA446" s="78"/>
      <c r="AB446" s="78"/>
      <c r="AC446" s="78"/>
      <c r="AD446" s="78"/>
      <c r="AE446" s="78"/>
      <c r="AF446" s="78"/>
      <c r="AG446" s="78"/>
      <c r="AH446" s="51"/>
      <c r="AI446" s="51"/>
    </row>
    <row r="447" spans="7:35" x14ac:dyDescent="0.25">
      <c r="Q447" s="78"/>
      <c r="R447" s="78"/>
      <c r="S447" s="78"/>
      <c r="T447" s="78"/>
      <c r="U447" s="78"/>
      <c r="V447" s="78"/>
      <c r="W447" s="78"/>
      <c r="X447" s="78"/>
      <c r="Y447" s="78"/>
      <c r="Z447" s="78"/>
      <c r="AA447" s="78"/>
      <c r="AB447" s="78"/>
      <c r="AC447" s="78"/>
      <c r="AD447" s="78"/>
      <c r="AE447" s="78"/>
      <c r="AF447" s="78"/>
      <c r="AG447" s="78"/>
      <c r="AH447" s="51"/>
      <c r="AI447" s="51"/>
    </row>
    <row r="448" spans="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W598" s="78"/>
      <c r="X598" s="78"/>
      <c r="Y598" s="78"/>
      <c r="Z598" s="78"/>
      <c r="AA598" s="78"/>
      <c r="AB598" s="78"/>
      <c r="AC598" s="78"/>
      <c r="AD598" s="78"/>
      <c r="AE598" s="78"/>
      <c r="AF598" s="78"/>
      <c r="AG598" s="78"/>
      <c r="AH598" s="51"/>
      <c r="AI598" s="51"/>
    </row>
    <row r="599" spans="17:35" x14ac:dyDescent="0.25">
      <c r="Q599" s="78"/>
      <c r="R599" s="78"/>
      <c r="S599" s="78"/>
      <c r="T599" s="78"/>
      <c r="U599" s="78"/>
      <c r="V599" s="78"/>
      <c r="W599" s="78"/>
      <c r="X599" s="78"/>
      <c r="Y599" s="78"/>
      <c r="Z599" s="78"/>
      <c r="AA599" s="78"/>
      <c r="AB599" s="78"/>
      <c r="AC599" s="78"/>
      <c r="AD599" s="78"/>
      <c r="AE599" s="78"/>
      <c r="AF599" s="78"/>
      <c r="AG599" s="78"/>
      <c r="AH599" s="51"/>
      <c r="AI599" s="51"/>
    </row>
    <row r="600" spans="17:35" x14ac:dyDescent="0.25">
      <c r="Q600" s="78"/>
      <c r="R600" s="78"/>
      <c r="S600" s="78"/>
      <c r="T600" s="78"/>
      <c r="U600" s="78"/>
      <c r="V600" s="78"/>
      <c r="W600" s="78"/>
      <c r="X600" s="78"/>
      <c r="Y600" s="78"/>
      <c r="Z600" s="78"/>
      <c r="AA600" s="78"/>
      <c r="AB600" s="78"/>
      <c r="AC600" s="78"/>
      <c r="AD600" s="78"/>
      <c r="AE600" s="78"/>
      <c r="AF600" s="78"/>
      <c r="AG600" s="78"/>
      <c r="AH600" s="51"/>
      <c r="AI600" s="51"/>
    </row>
    <row r="601" spans="17:35" x14ac:dyDescent="0.25">
      <c r="Q601" s="78"/>
      <c r="R601" s="78"/>
      <c r="S601" s="78"/>
      <c r="T601" s="78"/>
      <c r="U601" s="78"/>
      <c r="V601" s="78"/>
      <c r="W601" s="78"/>
      <c r="X601" s="78"/>
      <c r="Y601" s="78"/>
      <c r="Z601" s="78"/>
      <c r="AA601" s="78"/>
      <c r="AB601" s="78"/>
      <c r="AC601" s="78"/>
      <c r="AD601" s="78"/>
      <c r="AE601" s="78"/>
      <c r="AF601" s="78"/>
      <c r="AG601" s="78"/>
      <c r="AH601" s="51"/>
      <c r="AI601" s="51"/>
    </row>
    <row r="602" spans="17:35" x14ac:dyDescent="0.25">
      <c r="Q602" s="78"/>
      <c r="R602" s="78"/>
      <c r="S602" s="78"/>
      <c r="T602" s="78"/>
      <c r="U602" s="78"/>
      <c r="V602" s="78"/>
      <c r="W602" s="78"/>
      <c r="X602" s="78"/>
      <c r="Y602" s="78"/>
      <c r="Z602" s="78"/>
      <c r="AA602" s="78"/>
      <c r="AB602" s="78"/>
      <c r="AC602" s="78"/>
      <c r="AD602" s="78"/>
      <c r="AE602" s="78"/>
      <c r="AF602" s="78"/>
      <c r="AG602" s="78"/>
      <c r="AH602" s="51"/>
      <c r="AI602" s="51"/>
    </row>
    <row r="603" spans="17:35" x14ac:dyDescent="0.25">
      <c r="Q603" s="78"/>
      <c r="R603" s="78"/>
      <c r="S603" s="78"/>
      <c r="T603" s="78"/>
      <c r="U603" s="78"/>
      <c r="V603" s="78"/>
      <c r="W603" s="78"/>
      <c r="X603" s="78"/>
      <c r="Y603" s="78"/>
      <c r="Z603" s="78"/>
      <c r="AA603" s="78"/>
      <c r="AB603" s="78"/>
      <c r="AC603" s="78"/>
      <c r="AD603" s="78"/>
      <c r="AE603" s="78"/>
      <c r="AF603" s="78"/>
      <c r="AG603" s="78"/>
      <c r="AH603" s="51"/>
      <c r="AI603" s="51"/>
    </row>
    <row r="604" spans="17:35" x14ac:dyDescent="0.25">
      <c r="Q604" s="78"/>
      <c r="R604" s="78"/>
      <c r="S604" s="78"/>
      <c r="T604" s="78"/>
      <c r="U604" s="78"/>
      <c r="V604" s="78"/>
      <c r="W604" s="78"/>
      <c r="X604" s="78"/>
      <c r="Y604" s="78"/>
      <c r="Z604" s="78"/>
      <c r="AA604" s="78"/>
      <c r="AB604" s="78"/>
      <c r="AC604" s="78"/>
      <c r="AD604" s="78"/>
      <c r="AE604" s="78"/>
      <c r="AF604" s="78"/>
      <c r="AG604" s="78"/>
      <c r="AH604" s="51"/>
      <c r="AI604" s="51"/>
    </row>
    <row r="605" spans="17:35" x14ac:dyDescent="0.25">
      <c r="Q605" s="78"/>
      <c r="R605" s="78"/>
      <c r="S605" s="78"/>
      <c r="T605" s="78"/>
      <c r="U605" s="78"/>
      <c r="V605" s="78"/>
      <c r="W605" s="78"/>
      <c r="X605" s="78"/>
      <c r="Y605" s="78"/>
      <c r="Z605" s="78"/>
      <c r="AA605" s="78"/>
      <c r="AB605" s="78"/>
      <c r="AC605" s="78"/>
      <c r="AD605" s="78"/>
      <c r="AE605" s="78"/>
      <c r="AF605" s="78"/>
      <c r="AG605" s="78"/>
      <c r="AH605" s="51"/>
      <c r="AI605" s="51"/>
    </row>
    <row r="606" spans="17:35" x14ac:dyDescent="0.25">
      <c r="Q606" s="78"/>
      <c r="R606" s="78"/>
      <c r="S606" s="78"/>
      <c r="T606" s="78"/>
      <c r="U606" s="78"/>
      <c r="V606" s="78"/>
      <c r="W606" s="78"/>
      <c r="X606" s="78"/>
      <c r="Y606" s="78"/>
      <c r="Z606" s="78"/>
      <c r="AA606" s="78"/>
      <c r="AB606" s="78"/>
      <c r="AC606" s="78"/>
      <c r="AD606" s="78"/>
      <c r="AE606" s="78"/>
      <c r="AF606" s="78"/>
      <c r="AG606" s="78"/>
      <c r="AH606" s="51"/>
      <c r="AI606" s="51"/>
    </row>
    <row r="607" spans="17:35" x14ac:dyDescent="0.25">
      <c r="Q607" s="78"/>
      <c r="R607" s="78"/>
      <c r="S607" s="78"/>
      <c r="T607" s="78"/>
      <c r="U607" s="78"/>
      <c r="V607" s="78"/>
      <c r="W607" s="78"/>
      <c r="X607" s="78"/>
      <c r="Y607" s="78"/>
      <c r="Z607" s="78"/>
      <c r="AA607" s="78"/>
      <c r="AB607" s="78"/>
      <c r="AC607" s="78"/>
      <c r="AD607" s="78"/>
      <c r="AE607" s="78"/>
      <c r="AF607" s="78"/>
      <c r="AG607" s="78"/>
      <c r="AH607" s="51"/>
      <c r="AI607" s="51"/>
    </row>
    <row r="608" spans="17:35" x14ac:dyDescent="0.25">
      <c r="Q608" s="78"/>
      <c r="R608" s="78"/>
      <c r="S608" s="78"/>
      <c r="T608" s="78"/>
      <c r="U608" s="78"/>
      <c r="V608" s="78"/>
      <c r="W608" s="78"/>
      <c r="X608" s="78"/>
      <c r="Y608" s="78"/>
      <c r="Z608" s="78"/>
      <c r="AA608" s="78"/>
      <c r="AB608" s="78"/>
      <c r="AC608" s="78"/>
      <c r="AD608" s="78"/>
      <c r="AE608" s="78"/>
      <c r="AF608" s="78"/>
      <c r="AG608" s="78"/>
      <c r="AH608" s="51"/>
      <c r="AI608" s="51"/>
    </row>
    <row r="609" spans="17:35" x14ac:dyDescent="0.25">
      <c r="Q609" s="78"/>
      <c r="R609" s="78"/>
      <c r="S609" s="78"/>
      <c r="T609" s="78"/>
      <c r="U609" s="78"/>
      <c r="V609" s="78"/>
      <c r="W609" s="78"/>
      <c r="X609" s="78"/>
      <c r="Y609" s="78"/>
      <c r="Z609" s="78"/>
      <c r="AA609" s="78"/>
      <c r="AB609" s="78"/>
      <c r="AC609" s="78"/>
      <c r="AD609" s="78"/>
      <c r="AE609" s="78"/>
      <c r="AF609" s="78"/>
      <c r="AG609" s="78"/>
      <c r="AH609" s="51"/>
      <c r="AI609" s="51"/>
    </row>
    <row r="610" spans="17:35" x14ac:dyDescent="0.25">
      <c r="Q610" s="78"/>
      <c r="R610" s="78"/>
      <c r="S610" s="78"/>
      <c r="T610" s="78"/>
      <c r="U610" s="78"/>
      <c r="V610" s="78"/>
      <c r="W610" s="78"/>
      <c r="X610" s="78"/>
      <c r="Y610" s="78"/>
      <c r="Z610" s="78"/>
      <c r="AA610" s="78"/>
      <c r="AB610" s="78"/>
      <c r="AC610" s="78"/>
      <c r="AD610" s="78"/>
      <c r="AE610" s="78"/>
      <c r="AF610" s="78"/>
      <c r="AG610" s="78"/>
      <c r="AH610" s="51"/>
      <c r="AI610" s="51"/>
    </row>
    <row r="611" spans="17:35" x14ac:dyDescent="0.25">
      <c r="Q611" s="78"/>
      <c r="R611" s="78"/>
      <c r="S611" s="78"/>
      <c r="T611" s="78"/>
      <c r="U611" s="78"/>
      <c r="V611" s="78"/>
      <c r="W611" s="78"/>
      <c r="X611" s="78"/>
      <c r="Y611" s="78"/>
      <c r="Z611" s="78"/>
      <c r="AA611" s="78"/>
      <c r="AB611" s="78"/>
      <c r="AC611" s="78"/>
      <c r="AD611" s="78"/>
      <c r="AE611" s="78"/>
      <c r="AF611" s="78"/>
      <c r="AG611" s="78"/>
      <c r="AH611" s="51"/>
      <c r="AI611" s="51"/>
    </row>
    <row r="612" spans="17:35" x14ac:dyDescent="0.25">
      <c r="Q612" s="78"/>
      <c r="R612" s="78"/>
      <c r="S612" s="78"/>
      <c r="T612" s="78"/>
      <c r="U612" s="78"/>
      <c r="V612" s="78"/>
      <c r="W612" s="78"/>
      <c r="X612" s="78"/>
      <c r="Y612" s="78"/>
      <c r="Z612" s="78"/>
      <c r="AA612" s="78"/>
      <c r="AB612" s="78"/>
      <c r="AC612" s="78"/>
      <c r="AD612" s="78"/>
      <c r="AE612" s="78"/>
      <c r="AF612" s="78"/>
      <c r="AG612" s="78"/>
      <c r="AH612" s="51"/>
      <c r="AI612" s="51"/>
    </row>
    <row r="613" spans="17:35" x14ac:dyDescent="0.25">
      <c r="Q613" s="78"/>
      <c r="R613" s="78"/>
      <c r="S613" s="78"/>
      <c r="T613" s="78"/>
      <c r="U613" s="78"/>
      <c r="V613" s="78"/>
      <c r="W613" s="78"/>
      <c r="X613" s="78"/>
      <c r="Y613" s="78"/>
      <c r="Z613" s="78"/>
      <c r="AA613" s="78"/>
      <c r="AB613" s="78"/>
      <c r="AC613" s="78"/>
      <c r="AD613" s="78"/>
      <c r="AE613" s="78"/>
      <c r="AF613" s="78"/>
      <c r="AG613" s="78"/>
      <c r="AH613" s="51"/>
      <c r="AI613" s="51"/>
    </row>
    <row r="614" spans="17:35" x14ac:dyDescent="0.25">
      <c r="Q614" s="78"/>
      <c r="R614" s="78"/>
      <c r="S614" s="78"/>
      <c r="T614" s="78"/>
      <c r="U614" s="78"/>
      <c r="V614" s="78"/>
      <c r="W614" s="78"/>
      <c r="X614" s="78"/>
      <c r="Y614" s="78"/>
      <c r="Z614" s="78"/>
      <c r="AA614" s="78"/>
      <c r="AB614" s="78"/>
      <c r="AC614" s="78"/>
      <c r="AD614" s="78"/>
      <c r="AE614" s="78"/>
      <c r="AF614" s="78"/>
      <c r="AG614" s="78"/>
      <c r="AH614" s="51"/>
      <c r="AI614" s="51"/>
    </row>
    <row r="615" spans="17:35" x14ac:dyDescent="0.25">
      <c r="Q615" s="78"/>
      <c r="R615" s="78"/>
      <c r="S615" s="78"/>
      <c r="T615" s="78"/>
      <c r="U615" s="78"/>
      <c r="V615" s="78"/>
      <c r="W615" s="78"/>
      <c r="X615" s="78"/>
      <c r="Y615" s="78"/>
      <c r="Z615" s="78"/>
      <c r="AA615" s="78"/>
      <c r="AB615" s="78"/>
      <c r="AC615" s="78"/>
      <c r="AD615" s="78"/>
      <c r="AE615" s="78"/>
      <c r="AF615" s="78"/>
      <c r="AG615" s="78"/>
      <c r="AH615" s="51"/>
      <c r="AI615" s="51"/>
    </row>
    <row r="616" spans="17:35" x14ac:dyDescent="0.25">
      <c r="Q616" s="78"/>
      <c r="R616" s="78"/>
      <c r="S616" s="78"/>
      <c r="T616" s="78"/>
      <c r="U616" s="78"/>
      <c r="V616" s="78"/>
      <c r="W616" s="78"/>
      <c r="X616" s="78"/>
      <c r="Y616" s="78"/>
      <c r="Z616" s="78"/>
      <c r="AA616" s="78"/>
      <c r="AB616" s="78"/>
      <c r="AC616" s="78"/>
      <c r="AD616" s="78"/>
      <c r="AE616" s="78"/>
      <c r="AF616" s="78"/>
      <c r="AG616" s="78"/>
      <c r="AH616" s="51"/>
      <c r="AI616" s="51"/>
    </row>
    <row r="617" spans="17:35" x14ac:dyDescent="0.25">
      <c r="Q617" s="78"/>
      <c r="R617" s="78"/>
      <c r="S617" s="78"/>
      <c r="T617" s="78"/>
      <c r="U617" s="78"/>
      <c r="V617" s="78"/>
      <c r="W617" s="78"/>
      <c r="X617" s="78"/>
      <c r="Y617" s="78"/>
      <c r="Z617" s="78"/>
      <c r="AA617" s="78"/>
      <c r="AB617" s="78"/>
      <c r="AC617" s="78"/>
      <c r="AD617" s="78"/>
      <c r="AE617" s="78"/>
      <c r="AF617" s="78"/>
      <c r="AG617" s="78"/>
      <c r="AH617" s="51"/>
      <c r="AI617" s="51"/>
    </row>
    <row r="618" spans="17:35" x14ac:dyDescent="0.25">
      <c r="Q618" s="78"/>
      <c r="R618" s="78"/>
      <c r="S618" s="78"/>
      <c r="T618" s="78"/>
      <c r="U618" s="78"/>
      <c r="V618" s="78"/>
      <c r="W618" s="78"/>
      <c r="X618" s="78"/>
      <c r="Y618" s="78"/>
      <c r="Z618" s="78"/>
      <c r="AA618" s="78"/>
      <c r="AB618" s="78"/>
      <c r="AC618" s="78"/>
      <c r="AD618" s="78"/>
      <c r="AE618" s="78"/>
      <c r="AF618" s="78"/>
      <c r="AG618" s="78"/>
      <c r="AH618" s="51"/>
      <c r="AI618" s="51"/>
    </row>
    <row r="619" spans="17:35" x14ac:dyDescent="0.25">
      <c r="Q619" s="78"/>
      <c r="R619" s="78"/>
      <c r="S619" s="78"/>
      <c r="T619" s="78"/>
      <c r="U619" s="78"/>
      <c r="V619" s="78"/>
      <c r="W619" s="78"/>
      <c r="X619" s="78"/>
      <c r="Y619" s="78"/>
      <c r="Z619" s="78"/>
      <c r="AA619" s="78"/>
      <c r="AB619" s="78"/>
      <c r="AC619" s="78"/>
      <c r="AD619" s="78"/>
      <c r="AE619" s="78"/>
      <c r="AF619" s="78"/>
      <c r="AG619" s="78"/>
      <c r="AH619" s="51"/>
      <c r="AI619" s="51"/>
    </row>
    <row r="620" spans="17:35" x14ac:dyDescent="0.25">
      <c r="Q620" s="78"/>
      <c r="R620" s="78"/>
      <c r="S620" s="78"/>
      <c r="T620" s="78"/>
      <c r="U620" s="78"/>
      <c r="V620" s="78"/>
      <c r="W620" s="78"/>
      <c r="X620" s="78"/>
      <c r="Y620" s="78"/>
      <c r="Z620" s="78"/>
      <c r="AA620" s="78"/>
      <c r="AB620" s="78"/>
      <c r="AC620" s="78"/>
      <c r="AD620" s="78"/>
      <c r="AE620" s="78"/>
      <c r="AF620" s="78"/>
      <c r="AG620" s="78"/>
      <c r="AH620" s="51"/>
      <c r="AI620" s="51"/>
    </row>
    <row r="621" spans="17:35" x14ac:dyDescent="0.25">
      <c r="Q621" s="78"/>
      <c r="R621" s="78"/>
      <c r="S621" s="78"/>
      <c r="T621" s="78"/>
      <c r="U621" s="78"/>
      <c r="V621" s="78"/>
      <c r="W621" s="78"/>
      <c r="X621" s="78"/>
      <c r="Y621" s="78"/>
      <c r="Z621" s="78"/>
      <c r="AA621" s="78"/>
      <c r="AB621" s="78"/>
      <c r="AC621" s="78"/>
      <c r="AD621" s="78"/>
      <c r="AE621" s="78"/>
      <c r="AF621" s="78"/>
      <c r="AG621" s="78"/>
      <c r="AH621" s="51"/>
      <c r="AI621" s="51"/>
    </row>
    <row r="622" spans="17:35" x14ac:dyDescent="0.25">
      <c r="Q622" s="78"/>
      <c r="R622" s="78"/>
      <c r="S622" s="78"/>
      <c r="T622" s="78"/>
      <c r="U622" s="78"/>
      <c r="V622" s="78"/>
      <c r="W622" s="78"/>
      <c r="X622" s="78"/>
      <c r="Y622" s="78"/>
      <c r="Z622" s="78"/>
      <c r="AA622" s="78"/>
      <c r="AB622" s="78"/>
      <c r="AC622" s="78"/>
      <c r="AD622" s="78"/>
      <c r="AE622" s="78"/>
      <c r="AF622" s="78"/>
      <c r="AG622" s="78"/>
      <c r="AH622" s="51"/>
      <c r="AI622" s="51"/>
    </row>
    <row r="623" spans="17:35" x14ac:dyDescent="0.25">
      <c r="Q623" s="78"/>
      <c r="R623" s="78"/>
      <c r="S623" s="78"/>
      <c r="T623" s="78"/>
      <c r="U623" s="78"/>
      <c r="V623" s="78"/>
      <c r="W623" s="78"/>
      <c r="X623" s="78"/>
      <c r="Y623" s="78"/>
      <c r="Z623" s="78"/>
      <c r="AA623" s="78"/>
      <c r="AB623" s="78"/>
      <c r="AC623" s="78"/>
      <c r="AD623" s="78"/>
      <c r="AE623" s="78"/>
      <c r="AF623" s="78"/>
      <c r="AG623" s="78"/>
      <c r="AH623" s="51"/>
      <c r="AI623" s="51"/>
    </row>
    <row r="624" spans="17:35" x14ac:dyDescent="0.25">
      <c r="Q624" s="78"/>
      <c r="R624" s="78"/>
      <c r="S624" s="78"/>
      <c r="T624" s="78"/>
      <c r="U624" s="78"/>
      <c r="V624" s="78"/>
      <c r="W624" s="78"/>
      <c r="X624" s="78"/>
      <c r="Y624" s="78"/>
      <c r="Z624" s="78"/>
      <c r="AA624" s="78"/>
      <c r="AB624" s="78"/>
      <c r="AC624" s="78"/>
      <c r="AD624" s="78"/>
      <c r="AE624" s="78"/>
      <c r="AF624" s="78"/>
      <c r="AG624" s="78"/>
      <c r="AH624" s="51"/>
      <c r="AI624" s="51"/>
    </row>
    <row r="625" spans="17:35" x14ac:dyDescent="0.25">
      <c r="Q625" s="78"/>
      <c r="R625" s="78"/>
      <c r="S625" s="78"/>
      <c r="T625" s="78"/>
      <c r="U625" s="78"/>
      <c r="V625" s="78"/>
      <c r="W625" s="78"/>
      <c r="X625" s="78"/>
      <c r="Y625" s="78"/>
      <c r="Z625" s="78"/>
      <c r="AA625" s="78"/>
      <c r="AB625" s="78"/>
      <c r="AC625" s="78"/>
      <c r="AD625" s="78"/>
      <c r="AE625" s="78"/>
      <c r="AF625" s="78"/>
      <c r="AG625" s="78"/>
      <c r="AH625" s="51"/>
      <c r="AI625" s="51"/>
    </row>
    <row r="626" spans="17:35" x14ac:dyDescent="0.25">
      <c r="Q626" s="78"/>
      <c r="R626" s="78"/>
      <c r="S626" s="78"/>
      <c r="T626" s="78"/>
      <c r="U626" s="78"/>
      <c r="V626" s="78"/>
      <c r="W626" s="78"/>
      <c r="X626" s="78"/>
      <c r="Y626" s="78"/>
      <c r="Z626" s="78"/>
      <c r="AA626" s="78"/>
      <c r="AB626" s="78"/>
      <c r="AC626" s="78"/>
      <c r="AD626" s="78"/>
      <c r="AE626" s="78"/>
      <c r="AF626" s="78"/>
      <c r="AG626" s="78"/>
      <c r="AH626" s="51"/>
      <c r="AI626" s="51"/>
    </row>
    <row r="627" spans="17:35" x14ac:dyDescent="0.25">
      <c r="Q627" s="78"/>
      <c r="R627" s="78"/>
      <c r="S627" s="78"/>
      <c r="T627" s="78"/>
      <c r="U627" s="78"/>
      <c r="V627" s="78"/>
      <c r="W627" s="78"/>
      <c r="X627" s="78"/>
      <c r="Y627" s="78"/>
      <c r="Z627" s="78"/>
      <c r="AA627" s="78"/>
      <c r="AB627" s="78"/>
      <c r="AC627" s="78"/>
      <c r="AD627" s="78"/>
      <c r="AE627" s="78"/>
      <c r="AF627" s="78"/>
      <c r="AG627" s="78"/>
      <c r="AH627" s="51"/>
      <c r="AI627" s="51"/>
    </row>
    <row r="628" spans="17:35" x14ac:dyDescent="0.25">
      <c r="Q628" s="78"/>
      <c r="R628" s="78"/>
      <c r="S628" s="78"/>
      <c r="T628" s="78"/>
      <c r="U628" s="78"/>
      <c r="V628" s="78"/>
      <c r="W628" s="78"/>
      <c r="X628" s="78"/>
      <c r="Y628" s="78"/>
      <c r="Z628" s="78"/>
      <c r="AA628" s="78"/>
      <c r="AB628" s="78"/>
      <c r="AC628" s="78"/>
      <c r="AD628" s="78"/>
      <c r="AE628" s="78"/>
      <c r="AF628" s="78"/>
      <c r="AG628" s="78"/>
      <c r="AH628" s="51"/>
      <c r="AI628" s="51"/>
    </row>
    <row r="629" spans="17:35" x14ac:dyDescent="0.25">
      <c r="Q629" s="78"/>
      <c r="R629" s="78"/>
      <c r="S629" s="78"/>
      <c r="T629" s="78"/>
      <c r="U629" s="78"/>
      <c r="V629" s="78"/>
      <c r="W629" s="78"/>
      <c r="X629" s="78"/>
      <c r="Y629" s="78"/>
      <c r="Z629" s="78"/>
      <c r="AA629" s="78"/>
      <c r="AB629" s="78"/>
      <c r="AC629" s="78"/>
      <c r="AD629" s="78"/>
      <c r="AE629" s="78"/>
      <c r="AF629" s="78"/>
      <c r="AG629" s="78"/>
      <c r="AH629" s="51"/>
      <c r="AI629" s="51"/>
    </row>
    <row r="630" spans="17:35" x14ac:dyDescent="0.25">
      <c r="Q630" s="78"/>
      <c r="R630" s="78"/>
      <c r="S630" s="78"/>
      <c r="T630" s="78"/>
      <c r="U630" s="78"/>
      <c r="V630" s="78"/>
      <c r="W630" s="78"/>
      <c r="X630" s="78"/>
      <c r="Y630" s="78"/>
      <c r="Z630" s="78"/>
      <c r="AA630" s="78"/>
      <c r="AB630" s="78"/>
      <c r="AC630" s="78"/>
      <c r="AD630" s="78"/>
      <c r="AE630" s="78"/>
      <c r="AF630" s="78"/>
      <c r="AG630" s="78"/>
      <c r="AH630" s="51"/>
      <c r="AI630" s="51"/>
    </row>
    <row r="631" spans="17:35" x14ac:dyDescent="0.25">
      <c r="Q631" s="78"/>
      <c r="R631" s="78"/>
      <c r="S631" s="78"/>
      <c r="T631" s="78"/>
      <c r="U631" s="78"/>
      <c r="V631" s="78"/>
      <c r="W631" s="78"/>
      <c r="X631" s="78"/>
      <c r="Y631" s="78"/>
      <c r="Z631" s="78"/>
      <c r="AA631" s="78"/>
      <c r="AB631" s="78"/>
      <c r="AC631" s="78"/>
      <c r="AD631" s="78"/>
      <c r="AE631" s="78"/>
      <c r="AF631" s="78"/>
      <c r="AG631" s="78"/>
      <c r="AH631" s="51"/>
      <c r="AI631" s="51"/>
    </row>
    <row r="632" spans="17:35" x14ac:dyDescent="0.25">
      <c r="Q632" s="78"/>
      <c r="R632" s="78"/>
      <c r="S632" s="78"/>
      <c r="T632" s="78"/>
      <c r="U632" s="78"/>
      <c r="V632" s="78"/>
      <c r="W632" s="78"/>
      <c r="X632" s="78"/>
      <c r="Y632" s="78"/>
      <c r="Z632" s="78"/>
      <c r="AA632" s="78"/>
      <c r="AB632" s="78"/>
      <c r="AC632" s="78"/>
      <c r="AD632" s="78"/>
      <c r="AE632" s="78"/>
      <c r="AF632" s="78"/>
      <c r="AG632" s="78"/>
      <c r="AH632" s="51"/>
      <c r="AI632" s="51"/>
    </row>
    <row r="633" spans="17:35" x14ac:dyDescent="0.25">
      <c r="Q633" s="78"/>
      <c r="R633" s="78"/>
      <c r="S633" s="78"/>
      <c r="T633" s="78"/>
      <c r="U633" s="78"/>
      <c r="V633" s="78"/>
      <c r="W633" s="78"/>
      <c r="X633" s="78"/>
      <c r="Y633" s="78"/>
      <c r="Z633" s="78"/>
      <c r="AA633" s="78"/>
      <c r="AB633" s="78"/>
      <c r="AC633" s="78"/>
      <c r="AD633" s="78"/>
      <c r="AE633" s="78"/>
      <c r="AF633" s="78"/>
      <c r="AG633" s="78"/>
      <c r="AH633" s="51"/>
      <c r="AI633" s="51"/>
    </row>
    <row r="634" spans="17:35" x14ac:dyDescent="0.25">
      <c r="Q634" s="78"/>
      <c r="R634" s="78"/>
      <c r="S634" s="78"/>
      <c r="T634" s="78"/>
      <c r="U634" s="78"/>
      <c r="V634" s="78"/>
      <c r="W634" s="78"/>
      <c r="X634" s="78"/>
      <c r="Y634" s="78"/>
      <c r="Z634" s="78"/>
      <c r="AA634" s="78"/>
      <c r="AB634" s="78"/>
      <c r="AC634" s="78"/>
      <c r="AD634" s="78"/>
      <c r="AE634" s="78"/>
      <c r="AF634" s="78"/>
      <c r="AG634" s="78"/>
      <c r="AH634" s="51"/>
      <c r="AI634" s="51"/>
    </row>
    <row r="635" spans="17:35" x14ac:dyDescent="0.25">
      <c r="Q635" s="78"/>
      <c r="R635" s="78"/>
      <c r="S635" s="78"/>
      <c r="T635" s="78"/>
      <c r="U635" s="78"/>
      <c r="V635" s="78"/>
      <c r="W635" s="78"/>
      <c r="X635" s="78"/>
      <c r="Y635" s="78"/>
      <c r="Z635" s="78"/>
      <c r="AA635" s="78"/>
      <c r="AB635" s="78"/>
      <c r="AC635" s="78"/>
      <c r="AD635" s="78"/>
      <c r="AE635" s="78"/>
      <c r="AF635" s="78"/>
      <c r="AG635" s="78"/>
      <c r="AH635" s="51"/>
      <c r="AI635" s="51"/>
    </row>
    <row r="636" spans="17:35" x14ac:dyDescent="0.25">
      <c r="Q636" s="78"/>
      <c r="R636" s="78"/>
      <c r="S636" s="78"/>
      <c r="T636" s="78"/>
      <c r="U636" s="78"/>
      <c r="V636" s="78"/>
      <c r="W636" s="78"/>
      <c r="X636" s="78"/>
      <c r="Y636" s="78"/>
      <c r="Z636" s="78"/>
      <c r="AA636" s="78"/>
      <c r="AB636" s="78"/>
      <c r="AC636" s="78"/>
      <c r="AD636" s="78"/>
      <c r="AE636" s="78"/>
      <c r="AF636" s="78"/>
      <c r="AG636" s="78"/>
      <c r="AH636" s="51"/>
      <c r="AI636" s="51"/>
    </row>
    <row r="637" spans="17:35" x14ac:dyDescent="0.25">
      <c r="Q637" s="78"/>
      <c r="R637" s="78"/>
      <c r="S637" s="78"/>
      <c r="T637" s="78"/>
      <c r="U637" s="78"/>
      <c r="V637" s="78"/>
      <c r="W637" s="78"/>
      <c r="X637" s="78"/>
      <c r="Y637" s="78"/>
      <c r="Z637" s="78"/>
      <c r="AA637" s="78"/>
      <c r="AB637" s="78"/>
      <c r="AC637" s="78"/>
      <c r="AD637" s="78"/>
      <c r="AE637" s="78"/>
      <c r="AF637" s="78"/>
      <c r="AG637" s="78"/>
      <c r="AH637" s="51"/>
      <c r="AI637" s="51"/>
    </row>
    <row r="638" spans="17:35" x14ac:dyDescent="0.25">
      <c r="Q638" s="78"/>
      <c r="R638" s="78"/>
      <c r="S638" s="78"/>
      <c r="T638" s="78"/>
      <c r="U638" s="78"/>
      <c r="V638" s="78"/>
      <c r="W638" s="78"/>
      <c r="X638" s="78"/>
      <c r="Y638" s="78"/>
      <c r="Z638" s="78"/>
      <c r="AA638" s="78"/>
      <c r="AB638" s="78"/>
      <c r="AC638" s="78"/>
      <c r="AD638" s="78"/>
      <c r="AE638" s="78"/>
      <c r="AF638" s="78"/>
      <c r="AG638" s="78"/>
      <c r="AH638" s="51"/>
      <c r="AI638" s="51"/>
    </row>
    <row r="639" spans="17:35" x14ac:dyDescent="0.25">
      <c r="Q639" s="78"/>
      <c r="R639" s="78"/>
      <c r="S639" s="78"/>
      <c r="T639" s="78"/>
      <c r="U639" s="78"/>
      <c r="V639" s="78"/>
      <c r="W639" s="78"/>
      <c r="X639" s="78"/>
      <c r="Y639" s="78"/>
      <c r="Z639" s="78"/>
      <c r="AA639" s="78"/>
      <c r="AB639" s="78"/>
      <c r="AC639" s="78"/>
      <c r="AD639" s="78"/>
      <c r="AE639" s="78"/>
      <c r="AF639" s="78"/>
      <c r="AG639" s="78"/>
      <c r="AH639" s="51"/>
      <c r="AI639" s="51"/>
    </row>
    <row r="640" spans="17:35" x14ac:dyDescent="0.25">
      <c r="Q640" s="78"/>
      <c r="R640" s="78"/>
      <c r="S640" s="78"/>
      <c r="T640" s="78"/>
      <c r="U640" s="78"/>
      <c r="V640" s="78"/>
      <c r="W640" s="78"/>
      <c r="X640" s="78"/>
      <c r="Y640" s="78"/>
      <c r="Z640" s="78"/>
      <c r="AA640" s="78"/>
      <c r="AB640" s="78"/>
      <c r="AC640" s="78"/>
      <c r="AD640" s="78"/>
      <c r="AE640" s="78"/>
      <c r="AF640" s="78"/>
      <c r="AG640" s="78"/>
      <c r="AH640" s="51"/>
      <c r="AI640" s="51"/>
    </row>
    <row r="641" spans="17:35" x14ac:dyDescent="0.25">
      <c r="Q641" s="78"/>
      <c r="R641" s="78"/>
      <c r="S641" s="78"/>
      <c r="T641" s="78"/>
      <c r="U641" s="78"/>
      <c r="V641" s="78"/>
      <c r="W641" s="78"/>
      <c r="X641" s="78"/>
      <c r="Y641" s="78"/>
      <c r="Z641" s="78"/>
      <c r="AA641" s="78"/>
      <c r="AB641" s="78"/>
      <c r="AC641" s="78"/>
      <c r="AD641" s="78"/>
      <c r="AE641" s="78"/>
      <c r="AF641" s="78"/>
      <c r="AG641" s="78"/>
      <c r="AH641" s="51"/>
      <c r="AI641" s="51"/>
    </row>
    <row r="642" spans="17:35" x14ac:dyDescent="0.25">
      <c r="Q642" s="78"/>
      <c r="R642" s="78"/>
      <c r="S642" s="78"/>
      <c r="T642" s="78"/>
      <c r="U642" s="78"/>
      <c r="V642" s="78"/>
      <c r="W642" s="78"/>
      <c r="X642" s="78"/>
      <c r="Y642" s="78"/>
      <c r="Z642" s="78"/>
      <c r="AA642" s="78"/>
      <c r="AB642" s="78"/>
      <c r="AC642" s="78"/>
      <c r="AD642" s="78"/>
      <c r="AE642" s="78"/>
      <c r="AF642" s="78"/>
      <c r="AG642" s="78"/>
      <c r="AH642" s="51"/>
      <c r="AI642" s="51"/>
    </row>
    <row r="643" spans="17:35" x14ac:dyDescent="0.25">
      <c r="Q643" s="78"/>
      <c r="R643" s="78"/>
      <c r="S643" s="78"/>
      <c r="T643" s="78"/>
      <c r="U643" s="78"/>
      <c r="V643" s="78"/>
      <c r="W643" s="78"/>
      <c r="X643" s="78"/>
      <c r="Y643" s="78"/>
      <c r="Z643" s="78"/>
      <c r="AA643" s="78"/>
      <c r="AB643" s="78"/>
      <c r="AC643" s="78"/>
      <c r="AD643" s="78"/>
      <c r="AE643" s="78"/>
      <c r="AF643" s="78"/>
      <c r="AG643" s="78"/>
      <c r="AH643" s="51"/>
      <c r="AI643" s="51"/>
    </row>
    <row r="644" spans="17:35" x14ac:dyDescent="0.25">
      <c r="Q644" s="78"/>
      <c r="R644" s="78"/>
      <c r="S644" s="78"/>
      <c r="T644" s="78"/>
      <c r="U644" s="78"/>
      <c r="V644" s="78"/>
      <c r="W644" s="78"/>
      <c r="X644" s="78"/>
      <c r="Y644" s="78"/>
      <c r="Z644" s="78"/>
      <c r="AA644" s="78"/>
      <c r="AB644" s="78"/>
      <c r="AC644" s="78"/>
      <c r="AD644" s="78"/>
      <c r="AE644" s="78"/>
      <c r="AF644" s="78"/>
      <c r="AG644" s="78"/>
      <c r="AH644" s="51"/>
      <c r="AI644" s="51"/>
    </row>
    <row r="645" spans="17:35" x14ac:dyDescent="0.25">
      <c r="Q645" s="78"/>
      <c r="R645" s="78"/>
      <c r="S645" s="78"/>
      <c r="T645" s="78"/>
      <c r="U645" s="78"/>
      <c r="V645" s="78"/>
      <c r="W645" s="78"/>
      <c r="X645" s="78"/>
      <c r="Y645" s="78"/>
      <c r="Z645" s="78"/>
      <c r="AA645" s="78"/>
      <c r="AB645" s="78"/>
      <c r="AC645" s="78"/>
      <c r="AD645" s="78"/>
      <c r="AE645" s="78"/>
      <c r="AF645" s="78"/>
      <c r="AG645" s="78"/>
      <c r="AH645" s="51"/>
      <c r="AI645" s="51"/>
    </row>
    <row r="646" spans="17:35" x14ac:dyDescent="0.25">
      <c r="Q646" s="78"/>
      <c r="R646" s="78"/>
      <c r="S646" s="78"/>
      <c r="T646" s="78"/>
      <c r="U646" s="78"/>
      <c r="V646" s="78"/>
      <c r="W646" s="78"/>
      <c r="X646" s="78"/>
      <c r="Y646" s="78"/>
      <c r="Z646" s="78"/>
      <c r="AA646" s="78"/>
      <c r="AB646" s="78"/>
      <c r="AC646" s="78"/>
      <c r="AD646" s="78"/>
      <c r="AE646" s="78"/>
      <c r="AF646" s="78"/>
      <c r="AG646" s="78"/>
      <c r="AH646" s="51"/>
      <c r="AI646" s="51"/>
    </row>
    <row r="647" spans="17:35" x14ac:dyDescent="0.25">
      <c r="Q647" s="78"/>
      <c r="R647" s="78"/>
      <c r="S647" s="78"/>
      <c r="T647" s="78"/>
      <c r="U647" s="78"/>
      <c r="V647" s="78"/>
      <c r="W647" s="78"/>
      <c r="X647" s="78"/>
      <c r="Y647" s="78"/>
      <c r="Z647" s="78"/>
      <c r="AA647" s="78"/>
      <c r="AB647" s="78"/>
      <c r="AC647" s="78"/>
      <c r="AD647" s="78"/>
      <c r="AE647" s="78"/>
      <c r="AF647" s="78"/>
      <c r="AG647" s="78"/>
      <c r="AH647" s="51"/>
      <c r="AI647" s="51"/>
    </row>
    <row r="648" spans="17:35" x14ac:dyDescent="0.25">
      <c r="Q648" s="78"/>
      <c r="R648" s="78"/>
      <c r="S648" s="78"/>
      <c r="T648" s="78"/>
      <c r="U648" s="78"/>
      <c r="V648" s="78"/>
      <c r="W648" s="78"/>
      <c r="X648" s="78"/>
      <c r="Y648" s="78"/>
      <c r="Z648" s="78"/>
      <c r="AA648" s="78"/>
      <c r="AB648" s="78"/>
      <c r="AC648" s="78"/>
      <c r="AD648" s="78"/>
      <c r="AE648" s="78"/>
      <c r="AF648" s="78"/>
      <c r="AG648" s="78"/>
      <c r="AH648" s="51"/>
      <c r="AI648" s="51"/>
    </row>
    <row r="649" spans="17:35" x14ac:dyDescent="0.25">
      <c r="Q649" s="78"/>
      <c r="R649" s="78"/>
      <c r="S649" s="78"/>
      <c r="T649" s="78"/>
      <c r="U649" s="78"/>
      <c r="V649" s="78"/>
      <c r="W649" s="78"/>
      <c r="X649" s="78"/>
      <c r="Y649" s="78"/>
      <c r="Z649" s="78"/>
      <c r="AA649" s="78"/>
      <c r="AB649" s="78"/>
      <c r="AC649" s="78"/>
      <c r="AD649" s="78"/>
      <c r="AE649" s="78"/>
      <c r="AF649" s="78"/>
      <c r="AG649" s="78"/>
      <c r="AH649" s="51"/>
      <c r="AI649" s="51"/>
    </row>
    <row r="650" spans="17:35" x14ac:dyDescent="0.25">
      <c r="Q650" s="78"/>
      <c r="R650" s="78"/>
      <c r="S650" s="78"/>
      <c r="T650" s="78"/>
      <c r="U650" s="78"/>
      <c r="V650" s="78"/>
      <c r="W650" s="78"/>
      <c r="X650" s="78"/>
      <c r="Y650" s="78"/>
      <c r="Z650" s="78"/>
      <c r="AA650" s="78"/>
      <c r="AB650" s="78"/>
      <c r="AC650" s="78"/>
      <c r="AD650" s="78"/>
      <c r="AE650" s="78"/>
      <c r="AF650" s="78"/>
      <c r="AG650" s="78"/>
      <c r="AH650" s="51"/>
      <c r="AI650" s="51"/>
    </row>
    <row r="651" spans="17:35" x14ac:dyDescent="0.25">
      <c r="Q651" s="78"/>
      <c r="R651" s="78"/>
      <c r="S651" s="78"/>
      <c r="T651" s="78"/>
      <c r="U651" s="78"/>
      <c r="V651" s="78"/>
      <c r="W651" s="78"/>
      <c r="X651" s="78"/>
      <c r="Y651" s="78"/>
      <c r="Z651" s="78"/>
      <c r="AA651" s="78"/>
      <c r="AB651" s="78"/>
      <c r="AC651" s="78"/>
      <c r="AD651" s="78"/>
      <c r="AE651" s="78"/>
      <c r="AF651" s="78"/>
      <c r="AG651" s="78"/>
      <c r="AH651" s="51"/>
      <c r="AI651" s="51"/>
    </row>
    <row r="652" spans="17:35" x14ac:dyDescent="0.25">
      <c r="Q652" s="78"/>
      <c r="R652" s="78"/>
      <c r="S652" s="78"/>
      <c r="T652" s="78"/>
      <c r="U652" s="78"/>
      <c r="V652" s="78"/>
      <c r="W652" s="78"/>
      <c r="X652" s="78"/>
      <c r="Y652" s="78"/>
      <c r="Z652" s="78"/>
      <c r="AA652" s="78"/>
      <c r="AB652" s="78"/>
      <c r="AC652" s="78"/>
      <c r="AD652" s="78"/>
      <c r="AE652" s="78"/>
      <c r="AF652" s="78"/>
      <c r="AG652" s="78"/>
      <c r="AH652" s="51"/>
      <c r="AI652" s="51"/>
    </row>
    <row r="653" spans="17:35" x14ac:dyDescent="0.25">
      <c r="Q653" s="78"/>
      <c r="R653" s="78"/>
      <c r="S653" s="78"/>
      <c r="T653" s="78"/>
      <c r="U653" s="78"/>
      <c r="V653" s="78"/>
      <c r="W653" s="78"/>
      <c r="X653" s="78"/>
      <c r="Y653" s="78"/>
      <c r="Z653" s="78"/>
      <c r="AA653" s="78"/>
      <c r="AB653" s="78"/>
      <c r="AC653" s="78"/>
      <c r="AD653" s="78"/>
      <c r="AE653" s="78"/>
      <c r="AF653" s="78"/>
      <c r="AG653" s="78"/>
      <c r="AH653" s="51"/>
      <c r="AI653" s="51"/>
    </row>
    <row r="654" spans="17:35" x14ac:dyDescent="0.25">
      <c r="Q654" s="78"/>
      <c r="R654" s="78"/>
      <c r="S654" s="78"/>
      <c r="T654" s="78"/>
      <c r="U654" s="78"/>
      <c r="V654" s="78"/>
      <c r="W654" s="78"/>
      <c r="X654" s="78"/>
      <c r="Y654" s="78"/>
      <c r="Z654" s="78"/>
      <c r="AA654" s="78"/>
      <c r="AB654" s="78"/>
      <c r="AC654" s="78"/>
      <c r="AD654" s="78"/>
      <c r="AE654" s="78"/>
      <c r="AF654" s="78"/>
      <c r="AG654" s="78"/>
      <c r="AH654" s="51"/>
      <c r="AI654" s="51"/>
    </row>
    <row r="655" spans="17:35" x14ac:dyDescent="0.25">
      <c r="Q655" s="78"/>
      <c r="R655" s="78"/>
      <c r="S655" s="78"/>
      <c r="T655" s="78"/>
      <c r="U655" s="78"/>
      <c r="V655" s="78"/>
      <c r="W655" s="78"/>
      <c r="X655" s="78"/>
      <c r="Y655" s="78"/>
      <c r="Z655" s="78"/>
      <c r="AA655" s="78"/>
      <c r="AB655" s="78"/>
      <c r="AC655" s="78"/>
      <c r="AD655" s="78"/>
      <c r="AE655" s="78"/>
      <c r="AF655" s="78"/>
      <c r="AG655" s="78"/>
      <c r="AH655" s="51"/>
      <c r="AI655" s="51"/>
    </row>
    <row r="656" spans="17:35" x14ac:dyDescent="0.25">
      <c r="Q656" s="78"/>
      <c r="R656" s="78"/>
      <c r="S656" s="78"/>
      <c r="T656" s="78"/>
      <c r="U656" s="78"/>
      <c r="V656" s="78"/>
      <c r="W656" s="78"/>
      <c r="X656" s="78"/>
      <c r="Y656" s="78"/>
      <c r="Z656" s="78"/>
      <c r="AA656" s="78"/>
      <c r="AB656" s="78"/>
      <c r="AC656" s="78"/>
      <c r="AD656" s="78"/>
      <c r="AE656" s="78"/>
      <c r="AF656" s="78"/>
      <c r="AG656" s="78"/>
      <c r="AH656" s="51"/>
      <c r="AI656" s="51"/>
    </row>
    <row r="657" spans="17:35" x14ac:dyDescent="0.25">
      <c r="Q657" s="78"/>
      <c r="R657" s="78"/>
      <c r="S657" s="78"/>
      <c r="T657" s="78"/>
      <c r="U657" s="78"/>
      <c r="V657" s="78"/>
      <c r="W657" s="78"/>
      <c r="X657" s="78"/>
      <c r="Y657" s="78"/>
      <c r="Z657" s="78"/>
      <c r="AA657" s="78"/>
      <c r="AB657" s="78"/>
      <c r="AC657" s="78"/>
      <c r="AD657" s="78"/>
      <c r="AE657" s="78"/>
      <c r="AF657" s="78"/>
      <c r="AG657" s="78"/>
      <c r="AH657" s="51"/>
      <c r="AI657" s="51"/>
    </row>
    <row r="658" spans="17:35" x14ac:dyDescent="0.25">
      <c r="Q658" s="78"/>
      <c r="R658" s="78"/>
      <c r="S658" s="78"/>
      <c r="T658" s="78"/>
      <c r="U658" s="78"/>
      <c r="V658" s="78"/>
      <c r="W658" s="78"/>
      <c r="X658" s="78"/>
      <c r="Y658" s="78"/>
      <c r="Z658" s="78"/>
      <c r="AA658" s="78"/>
      <c r="AB658" s="78"/>
      <c r="AC658" s="78"/>
      <c r="AD658" s="78"/>
      <c r="AE658" s="78"/>
      <c r="AF658" s="78"/>
      <c r="AG658" s="78"/>
      <c r="AH658" s="51"/>
      <c r="AI658" s="51"/>
    </row>
    <row r="659" spans="17:35" x14ac:dyDescent="0.25">
      <c r="Q659" s="78"/>
      <c r="R659" s="78"/>
      <c r="S659" s="78"/>
      <c r="T659" s="78"/>
      <c r="U659" s="78"/>
      <c r="V659" s="78"/>
      <c r="W659" s="78"/>
      <c r="X659" s="78"/>
      <c r="Y659" s="78"/>
      <c r="Z659" s="78"/>
      <c r="AA659" s="78"/>
      <c r="AB659" s="78"/>
      <c r="AC659" s="78"/>
      <c r="AD659" s="78"/>
      <c r="AE659" s="78"/>
      <c r="AF659" s="78"/>
      <c r="AG659" s="78"/>
      <c r="AH659" s="51"/>
      <c r="AI659" s="51"/>
    </row>
    <row r="660" spans="17:35" x14ac:dyDescent="0.25">
      <c r="Q660" s="78"/>
      <c r="R660" s="78"/>
      <c r="S660" s="78"/>
      <c r="T660" s="78"/>
      <c r="U660" s="78"/>
      <c r="V660" s="78"/>
      <c r="W660" s="78"/>
      <c r="X660" s="78"/>
      <c r="Y660" s="78"/>
      <c r="Z660" s="78"/>
      <c r="AA660" s="78"/>
      <c r="AB660" s="78"/>
      <c r="AC660" s="78"/>
      <c r="AD660" s="78"/>
      <c r="AE660" s="78"/>
      <c r="AF660" s="78"/>
      <c r="AG660" s="78"/>
      <c r="AH660" s="51"/>
      <c r="AI660" s="51"/>
    </row>
    <row r="661" spans="17:35" x14ac:dyDescent="0.25">
      <c r="Q661" s="78"/>
      <c r="R661" s="78"/>
      <c r="S661" s="78"/>
      <c r="T661" s="78"/>
      <c r="U661" s="78"/>
      <c r="V661" s="78"/>
      <c r="W661" s="78"/>
      <c r="X661" s="78"/>
      <c r="Y661" s="78"/>
      <c r="Z661" s="78"/>
      <c r="AA661" s="78"/>
      <c r="AB661" s="78"/>
      <c r="AC661" s="78"/>
      <c r="AD661" s="78"/>
      <c r="AE661" s="78"/>
      <c r="AF661" s="78"/>
      <c r="AG661" s="78"/>
      <c r="AH661" s="51"/>
      <c r="AI661" s="51"/>
    </row>
    <row r="662" spans="17:35" x14ac:dyDescent="0.25">
      <c r="Q662" s="78"/>
      <c r="R662" s="78"/>
      <c r="S662" s="78"/>
      <c r="T662" s="78"/>
      <c r="U662" s="78"/>
      <c r="V662" s="78"/>
      <c r="W662" s="78"/>
      <c r="X662" s="78"/>
      <c r="Y662" s="78"/>
      <c r="Z662" s="78"/>
      <c r="AA662" s="78"/>
      <c r="AB662" s="78"/>
      <c r="AC662" s="78"/>
      <c r="AD662" s="78"/>
      <c r="AE662" s="78"/>
      <c r="AF662" s="78"/>
      <c r="AG662" s="78"/>
      <c r="AH662" s="51"/>
      <c r="AI662" s="51"/>
    </row>
    <row r="663" spans="17:35" x14ac:dyDescent="0.25">
      <c r="Q663" s="78"/>
      <c r="R663" s="78"/>
      <c r="S663" s="78"/>
      <c r="T663" s="78"/>
      <c r="U663" s="78"/>
      <c r="V663" s="78"/>
      <c r="W663" s="78"/>
      <c r="X663" s="78"/>
      <c r="Y663" s="78"/>
      <c r="Z663" s="78"/>
      <c r="AA663" s="78"/>
      <c r="AB663" s="78"/>
      <c r="AC663" s="78"/>
      <c r="AD663" s="78"/>
      <c r="AE663" s="78"/>
      <c r="AF663" s="78"/>
      <c r="AG663" s="78"/>
      <c r="AH663" s="51"/>
      <c r="AI663" s="51"/>
    </row>
    <row r="664" spans="17:35" x14ac:dyDescent="0.25">
      <c r="Q664" s="78"/>
      <c r="R664" s="78"/>
      <c r="S664" s="78"/>
      <c r="T664" s="78"/>
      <c r="U664" s="78"/>
      <c r="V664" s="78"/>
      <c r="W664" s="78"/>
      <c r="X664" s="78"/>
      <c r="Y664" s="78"/>
      <c r="Z664" s="78"/>
      <c r="AA664" s="78"/>
      <c r="AB664" s="78"/>
      <c r="AC664" s="78"/>
      <c r="AD664" s="78"/>
      <c r="AE664" s="78"/>
      <c r="AF664" s="78"/>
      <c r="AG664" s="78"/>
      <c r="AH664" s="51"/>
      <c r="AI664" s="51"/>
    </row>
    <row r="665" spans="17:35" x14ac:dyDescent="0.25">
      <c r="Q665" s="78"/>
      <c r="R665" s="78"/>
      <c r="S665" s="78"/>
      <c r="T665" s="78"/>
      <c r="U665" s="78"/>
      <c r="V665" s="78"/>
      <c r="W665" s="78"/>
      <c r="X665" s="78"/>
      <c r="Y665" s="78"/>
      <c r="Z665" s="78"/>
      <c r="AA665" s="78"/>
      <c r="AB665" s="78"/>
      <c r="AC665" s="78"/>
      <c r="AD665" s="78"/>
      <c r="AE665" s="78"/>
      <c r="AF665" s="78"/>
      <c r="AG665" s="78"/>
      <c r="AH665" s="51"/>
      <c r="AI665" s="51"/>
    </row>
    <row r="666" spans="17:35" x14ac:dyDescent="0.25">
      <c r="Q666" s="78"/>
      <c r="R666" s="78"/>
      <c r="S666" s="78"/>
      <c r="T666" s="78"/>
      <c r="U666" s="78"/>
      <c r="V666" s="78"/>
      <c r="W666" s="78"/>
      <c r="X666" s="78"/>
      <c r="Y666" s="78"/>
      <c r="Z666" s="78"/>
      <c r="AA666" s="78"/>
      <c r="AB666" s="78"/>
      <c r="AC666" s="78"/>
      <c r="AD666" s="78"/>
      <c r="AE666" s="78"/>
      <c r="AF666" s="78"/>
      <c r="AG666" s="78"/>
      <c r="AH666" s="51"/>
      <c r="AI666" s="51"/>
    </row>
    <row r="667" spans="17:35" x14ac:dyDescent="0.25">
      <c r="Q667" s="78"/>
      <c r="R667" s="78"/>
      <c r="S667" s="78"/>
      <c r="T667" s="78"/>
      <c r="U667" s="78"/>
      <c r="V667" s="78"/>
      <c r="W667" s="78"/>
      <c r="X667" s="78"/>
      <c r="Y667" s="78"/>
      <c r="Z667" s="78"/>
      <c r="AA667" s="78"/>
      <c r="AB667" s="78"/>
      <c r="AC667" s="78"/>
      <c r="AD667" s="78"/>
      <c r="AE667" s="78"/>
      <c r="AF667" s="78"/>
      <c r="AG667" s="78"/>
      <c r="AH667" s="51"/>
      <c r="AI667" s="51"/>
    </row>
    <row r="668" spans="17:35" x14ac:dyDescent="0.25">
      <c r="Q668" s="78"/>
      <c r="R668" s="78"/>
      <c r="S668" s="78"/>
      <c r="T668" s="78"/>
      <c r="U668" s="78"/>
      <c r="V668" s="78"/>
      <c r="W668" s="78"/>
      <c r="X668" s="78"/>
      <c r="Y668" s="78"/>
      <c r="Z668" s="78"/>
      <c r="AA668" s="78"/>
      <c r="AB668" s="78"/>
      <c r="AC668" s="78"/>
      <c r="AD668" s="78"/>
      <c r="AE668" s="78"/>
      <c r="AF668" s="78"/>
      <c r="AG668" s="78"/>
      <c r="AH668" s="51"/>
      <c r="AI668" s="51"/>
    </row>
    <row r="669" spans="17:35" x14ac:dyDescent="0.25">
      <c r="Q669" s="78"/>
      <c r="R669" s="78"/>
      <c r="S669" s="78"/>
      <c r="T669" s="78"/>
      <c r="U669" s="78"/>
      <c r="V669" s="78"/>
      <c r="W669" s="78"/>
      <c r="X669" s="78"/>
      <c r="Y669" s="78"/>
      <c r="Z669" s="78"/>
      <c r="AA669" s="78"/>
      <c r="AB669" s="78"/>
      <c r="AC669" s="78"/>
      <c r="AD669" s="78"/>
      <c r="AE669" s="78"/>
      <c r="AF669" s="78"/>
      <c r="AG669" s="78"/>
      <c r="AH669" s="51"/>
      <c r="AI669" s="51"/>
    </row>
    <row r="670" spans="17:35" x14ac:dyDescent="0.25">
      <c r="Q670" s="78"/>
      <c r="R670" s="78"/>
      <c r="S670" s="78"/>
      <c r="T670" s="78"/>
      <c r="U670" s="78"/>
      <c r="V670" s="78"/>
      <c r="W670" s="78"/>
      <c r="X670" s="78"/>
      <c r="Y670" s="78"/>
      <c r="Z670" s="78"/>
      <c r="AA670" s="78"/>
      <c r="AB670" s="78"/>
      <c r="AC670" s="78"/>
      <c r="AD670" s="78"/>
      <c r="AE670" s="78"/>
      <c r="AF670" s="78"/>
      <c r="AG670" s="78"/>
      <c r="AH670" s="51"/>
      <c r="AI670" s="51"/>
    </row>
    <row r="671" spans="17:35" x14ac:dyDescent="0.25">
      <c r="Q671" s="78"/>
      <c r="R671" s="78"/>
      <c r="S671" s="78"/>
      <c r="T671" s="78"/>
      <c r="U671" s="78"/>
      <c r="V671" s="78"/>
      <c r="W671" s="78"/>
      <c r="X671" s="78"/>
      <c r="Y671" s="78"/>
      <c r="Z671" s="78"/>
      <c r="AA671" s="78"/>
      <c r="AB671" s="78"/>
      <c r="AC671" s="78"/>
      <c r="AD671" s="78"/>
      <c r="AE671" s="78"/>
      <c r="AF671" s="78"/>
      <c r="AG671" s="78"/>
      <c r="AH671" s="51"/>
      <c r="AI671" s="51"/>
    </row>
    <row r="672" spans="17:35" x14ac:dyDescent="0.25">
      <c r="Q672" s="78"/>
      <c r="R672" s="78"/>
      <c r="S672" s="78"/>
      <c r="T672" s="78"/>
      <c r="U672" s="78"/>
      <c r="V672" s="78"/>
      <c r="W672" s="78"/>
      <c r="X672" s="78"/>
      <c r="Y672" s="78"/>
      <c r="Z672" s="78"/>
      <c r="AA672" s="78"/>
      <c r="AB672" s="78"/>
      <c r="AC672" s="78"/>
      <c r="AD672" s="78"/>
      <c r="AE672" s="78"/>
      <c r="AF672" s="78"/>
      <c r="AG672" s="78"/>
      <c r="AH672" s="51"/>
      <c r="AI672" s="51"/>
    </row>
    <row r="673" spans="17:35" x14ac:dyDescent="0.25">
      <c r="Q673" s="78"/>
      <c r="R673" s="78"/>
      <c r="S673" s="78"/>
      <c r="T673" s="78"/>
      <c r="U673" s="78"/>
      <c r="V673" s="78"/>
      <c r="W673" s="78"/>
      <c r="X673" s="78"/>
      <c r="Y673" s="78"/>
      <c r="Z673" s="78"/>
      <c r="AA673" s="78"/>
      <c r="AB673" s="78"/>
      <c r="AC673" s="78"/>
      <c r="AD673" s="78"/>
      <c r="AE673" s="78"/>
      <c r="AF673" s="78"/>
      <c r="AG673" s="78"/>
      <c r="AH673" s="51"/>
      <c r="AI673" s="51"/>
    </row>
    <row r="674" spans="17:35" x14ac:dyDescent="0.25">
      <c r="Q674" s="78"/>
      <c r="R674" s="78"/>
      <c r="S674" s="78"/>
      <c r="T674" s="78"/>
      <c r="U674" s="78"/>
      <c r="V674" s="78"/>
      <c r="W674" s="78"/>
      <c r="X674" s="78"/>
      <c r="Y674" s="78"/>
      <c r="Z674" s="78"/>
      <c r="AA674" s="78"/>
      <c r="AB674" s="78"/>
      <c r="AC674" s="78"/>
      <c r="AD674" s="78"/>
      <c r="AE674" s="78"/>
      <c r="AF674" s="78"/>
      <c r="AG674" s="78"/>
      <c r="AH674" s="51"/>
      <c r="AI674" s="51"/>
    </row>
    <row r="675" spans="17:35" x14ac:dyDescent="0.25">
      <c r="Q675" s="78"/>
      <c r="R675" s="78"/>
      <c r="S675" s="78"/>
      <c r="T675" s="78"/>
      <c r="U675" s="78"/>
      <c r="V675" s="78"/>
      <c r="W675" s="78"/>
      <c r="X675" s="78"/>
      <c r="Y675" s="78"/>
      <c r="Z675" s="78"/>
      <c r="AA675" s="78"/>
      <c r="AB675" s="78"/>
      <c r="AC675" s="78"/>
      <c r="AD675" s="78"/>
      <c r="AE675" s="78"/>
      <c r="AF675" s="78"/>
      <c r="AG675" s="78"/>
      <c r="AH675" s="51"/>
      <c r="AI675" s="51"/>
    </row>
    <row r="676" spans="17:35" x14ac:dyDescent="0.25">
      <c r="Q676" s="78"/>
      <c r="R676" s="78"/>
      <c r="S676" s="78"/>
      <c r="T676" s="78"/>
      <c r="U676" s="78"/>
      <c r="V676" s="78"/>
      <c r="W676" s="78"/>
      <c r="X676" s="78"/>
      <c r="Y676" s="78"/>
      <c r="Z676" s="78"/>
      <c r="AA676" s="78"/>
      <c r="AB676" s="78"/>
      <c r="AC676" s="78"/>
      <c r="AD676" s="78"/>
      <c r="AE676" s="78"/>
      <c r="AF676" s="78"/>
      <c r="AG676" s="78"/>
      <c r="AH676" s="51"/>
      <c r="AI676" s="51"/>
    </row>
    <row r="677" spans="17:35" x14ac:dyDescent="0.25">
      <c r="Q677" s="78"/>
      <c r="R677" s="78"/>
      <c r="S677" s="78"/>
      <c r="T677" s="78"/>
      <c r="U677" s="78"/>
      <c r="V677" s="78"/>
      <c r="W677" s="78"/>
      <c r="X677" s="78"/>
      <c r="Y677" s="78"/>
      <c r="Z677" s="78"/>
      <c r="AA677" s="78"/>
      <c r="AB677" s="78"/>
      <c r="AC677" s="78"/>
      <c r="AD677" s="78"/>
      <c r="AE677" s="78"/>
      <c r="AF677" s="78"/>
      <c r="AG677" s="78"/>
      <c r="AH677" s="51"/>
      <c r="AI677" s="51"/>
    </row>
    <row r="678" spans="17:35" x14ac:dyDescent="0.25">
      <c r="Q678" s="78"/>
      <c r="R678" s="78"/>
      <c r="S678" s="78"/>
      <c r="T678" s="78"/>
      <c r="U678" s="78"/>
      <c r="V678" s="78"/>
      <c r="W678" s="78"/>
      <c r="X678" s="78"/>
      <c r="Y678" s="78"/>
      <c r="Z678" s="78"/>
      <c r="AA678" s="78"/>
      <c r="AB678" s="78"/>
      <c r="AC678" s="78"/>
      <c r="AD678" s="78"/>
      <c r="AE678" s="78"/>
      <c r="AF678" s="78"/>
      <c r="AG678" s="78"/>
      <c r="AH678" s="51"/>
      <c r="AI678" s="51"/>
    </row>
    <row r="679" spans="17:35" x14ac:dyDescent="0.25">
      <c r="Q679" s="78"/>
      <c r="R679" s="78"/>
      <c r="S679" s="78"/>
      <c r="T679" s="78"/>
      <c r="U679" s="78"/>
      <c r="V679" s="78"/>
      <c r="W679" s="78"/>
      <c r="X679" s="78"/>
      <c r="Y679" s="78"/>
      <c r="Z679" s="78"/>
      <c r="AA679" s="78"/>
      <c r="AB679" s="78"/>
      <c r="AC679" s="78"/>
      <c r="AD679" s="78"/>
      <c r="AE679" s="78"/>
      <c r="AF679" s="78"/>
      <c r="AG679" s="78"/>
      <c r="AH679" s="51"/>
      <c r="AI679" s="51"/>
    </row>
    <row r="680" spans="17:35" x14ac:dyDescent="0.25">
      <c r="Q680" s="78"/>
      <c r="R680" s="78"/>
      <c r="S680" s="78"/>
      <c r="T680" s="78"/>
      <c r="U680" s="78"/>
      <c r="V680" s="78"/>
      <c r="W680" s="78"/>
      <c r="X680" s="78"/>
      <c r="Y680" s="78"/>
      <c r="Z680" s="78"/>
      <c r="AA680" s="78"/>
      <c r="AB680" s="78"/>
      <c r="AC680" s="78"/>
      <c r="AD680" s="78"/>
      <c r="AE680" s="78"/>
      <c r="AF680" s="78"/>
      <c r="AG680" s="78"/>
      <c r="AH680" s="51"/>
      <c r="AI680" s="51"/>
    </row>
    <row r="681" spans="17:35" x14ac:dyDescent="0.25">
      <c r="Q681" s="78"/>
      <c r="R681" s="78"/>
      <c r="S681" s="78"/>
      <c r="T681" s="78"/>
      <c r="U681" s="78"/>
      <c r="V681" s="78"/>
      <c r="W681" s="78"/>
      <c r="X681" s="78"/>
      <c r="Y681" s="78"/>
      <c r="Z681" s="78"/>
      <c r="AA681" s="78"/>
      <c r="AB681" s="78"/>
      <c r="AC681" s="78"/>
      <c r="AD681" s="78"/>
      <c r="AE681" s="78"/>
      <c r="AF681" s="78"/>
      <c r="AG681" s="78"/>
      <c r="AH681" s="51"/>
      <c r="AI681" s="51"/>
    </row>
    <row r="682" spans="17:35" x14ac:dyDescent="0.25">
      <c r="Q682" s="78"/>
      <c r="R682" s="78"/>
      <c r="S682" s="78"/>
      <c r="T682" s="78"/>
      <c r="U682" s="78"/>
      <c r="V682" s="78"/>
      <c r="W682" s="78"/>
      <c r="X682" s="78"/>
      <c r="Y682" s="78"/>
      <c r="Z682" s="78"/>
      <c r="AA682" s="78"/>
      <c r="AB682" s="78"/>
      <c r="AC682" s="78"/>
      <c r="AD682" s="78"/>
      <c r="AE682" s="78"/>
      <c r="AF682" s="78"/>
      <c r="AG682" s="78"/>
      <c r="AH682" s="51"/>
      <c r="AI682" s="51"/>
    </row>
    <row r="683" spans="17:35" x14ac:dyDescent="0.25">
      <c r="Q683" s="78"/>
      <c r="R683" s="78"/>
      <c r="S683" s="78"/>
      <c r="T683" s="78"/>
      <c r="U683" s="78"/>
      <c r="V683" s="78"/>
      <c r="W683" s="78"/>
      <c r="X683" s="78"/>
      <c r="Y683" s="78"/>
      <c r="Z683" s="78"/>
      <c r="AA683" s="78"/>
      <c r="AB683" s="78"/>
      <c r="AC683" s="78"/>
      <c r="AD683" s="78"/>
      <c r="AE683" s="78"/>
      <c r="AF683" s="78"/>
      <c r="AG683" s="78"/>
      <c r="AH683" s="51"/>
      <c r="AI683" s="51"/>
    </row>
    <row r="684" spans="17:35" x14ac:dyDescent="0.25">
      <c r="Q684" s="78"/>
      <c r="R684" s="78"/>
      <c r="S684" s="78"/>
      <c r="T684" s="78"/>
      <c r="U684" s="78"/>
      <c r="V684" s="78"/>
      <c r="W684" s="78"/>
      <c r="X684" s="78"/>
      <c r="Y684" s="78"/>
      <c r="Z684" s="78"/>
      <c r="AA684" s="78"/>
      <c r="AB684" s="78"/>
      <c r="AC684" s="78"/>
      <c r="AD684" s="78"/>
      <c r="AE684" s="78"/>
      <c r="AF684" s="78"/>
      <c r="AG684" s="78"/>
      <c r="AH684" s="51"/>
      <c r="AI684" s="51"/>
    </row>
    <row r="685" spans="17:35" x14ac:dyDescent="0.25">
      <c r="Q685" s="78"/>
      <c r="R685" s="78"/>
      <c r="S685" s="78"/>
      <c r="T685" s="78"/>
      <c r="U685" s="78"/>
      <c r="V685" s="78"/>
      <c r="W685" s="78"/>
      <c r="X685" s="78"/>
      <c r="Y685" s="78"/>
      <c r="Z685" s="78"/>
      <c r="AA685" s="78"/>
      <c r="AB685" s="78"/>
      <c r="AC685" s="78"/>
      <c r="AD685" s="78"/>
      <c r="AE685" s="78"/>
      <c r="AF685" s="78"/>
      <c r="AG685" s="78"/>
      <c r="AH685" s="51"/>
      <c r="AI685" s="51"/>
    </row>
    <row r="686" spans="17:35" x14ac:dyDescent="0.25">
      <c r="Q686" s="78"/>
      <c r="R686" s="78"/>
      <c r="S686" s="78"/>
      <c r="T686" s="78"/>
      <c r="U686" s="78"/>
      <c r="V686" s="78"/>
      <c r="W686" s="78"/>
      <c r="X686" s="78"/>
      <c r="Y686" s="78"/>
      <c r="Z686" s="78"/>
      <c r="AA686" s="78"/>
      <c r="AB686" s="78"/>
      <c r="AC686" s="78"/>
      <c r="AD686" s="78"/>
      <c r="AE686" s="78"/>
      <c r="AF686" s="78"/>
      <c r="AG686" s="78"/>
      <c r="AH686" s="51"/>
      <c r="AI686" s="51"/>
    </row>
    <row r="687" spans="17:35" x14ac:dyDescent="0.25">
      <c r="Q687" s="78"/>
      <c r="R687" s="78"/>
      <c r="S687" s="78"/>
      <c r="T687" s="78"/>
      <c r="U687" s="78"/>
      <c r="V687" s="78"/>
      <c r="W687" s="78"/>
      <c r="X687" s="78"/>
      <c r="Y687" s="78"/>
      <c r="Z687" s="78"/>
      <c r="AA687" s="78"/>
      <c r="AB687" s="78"/>
      <c r="AC687" s="78"/>
      <c r="AD687" s="78"/>
      <c r="AE687" s="78"/>
      <c r="AF687" s="78"/>
      <c r="AG687" s="78"/>
      <c r="AH687" s="51"/>
      <c r="AI687" s="51"/>
    </row>
    <row r="688" spans="17:35" x14ac:dyDescent="0.25">
      <c r="Q688" s="78"/>
      <c r="R688" s="78"/>
      <c r="S688" s="78"/>
      <c r="T688" s="78"/>
      <c r="U688" s="78"/>
      <c r="V688" s="78"/>
      <c r="W688" s="78"/>
      <c r="X688" s="78"/>
      <c r="Y688" s="78"/>
      <c r="Z688" s="78"/>
      <c r="AA688" s="78"/>
      <c r="AB688" s="78"/>
      <c r="AC688" s="78"/>
      <c r="AD688" s="78"/>
      <c r="AE688" s="78"/>
      <c r="AF688" s="78"/>
      <c r="AG688" s="78"/>
      <c r="AH688" s="51"/>
      <c r="AI688" s="51"/>
    </row>
    <row r="689" spans="17:35" x14ac:dyDescent="0.25">
      <c r="Q689" s="78"/>
      <c r="R689" s="78"/>
      <c r="S689" s="78"/>
      <c r="T689" s="78"/>
      <c r="U689" s="78"/>
      <c r="V689" s="78"/>
      <c r="W689" s="78"/>
      <c r="X689" s="78"/>
      <c r="Y689" s="78"/>
      <c r="Z689" s="78"/>
      <c r="AA689" s="78"/>
      <c r="AB689" s="78"/>
      <c r="AC689" s="78"/>
      <c r="AD689" s="78"/>
      <c r="AE689" s="78"/>
      <c r="AF689" s="78"/>
      <c r="AG689" s="78"/>
      <c r="AH689" s="51"/>
      <c r="AI689" s="51"/>
    </row>
    <row r="690" spans="17:35" x14ac:dyDescent="0.25">
      <c r="Q690" s="78"/>
      <c r="R690" s="78"/>
      <c r="S690" s="78"/>
      <c r="T690" s="78"/>
      <c r="U690" s="78"/>
      <c r="V690" s="78"/>
      <c r="W690" s="78"/>
      <c r="X690" s="78"/>
      <c r="Y690" s="78"/>
      <c r="Z690" s="78"/>
      <c r="AA690" s="78"/>
      <c r="AB690" s="78"/>
      <c r="AC690" s="78"/>
      <c r="AD690" s="78"/>
      <c r="AE690" s="78"/>
      <c r="AF690" s="78"/>
      <c r="AG690" s="78"/>
      <c r="AH690" s="51"/>
      <c r="AI690" s="51"/>
    </row>
    <row r="691" spans="17:35" x14ac:dyDescent="0.25">
      <c r="Q691" s="78"/>
      <c r="R691" s="78"/>
      <c r="S691" s="78"/>
      <c r="T691" s="78"/>
      <c r="U691" s="78"/>
      <c r="V691" s="78"/>
      <c r="W691" s="78"/>
      <c r="X691" s="78"/>
      <c r="Y691" s="78"/>
      <c r="Z691" s="78"/>
      <c r="AA691" s="78"/>
      <c r="AB691" s="78"/>
      <c r="AC691" s="78"/>
      <c r="AD691" s="78"/>
      <c r="AE691" s="78"/>
      <c r="AF691" s="78"/>
      <c r="AG691" s="78"/>
      <c r="AH691" s="51"/>
      <c r="AI691" s="51"/>
    </row>
    <row r="692" spans="17:35" x14ac:dyDescent="0.25">
      <c r="Q692" s="78"/>
      <c r="R692" s="78"/>
      <c r="S692" s="78"/>
      <c r="T692" s="78"/>
      <c r="U692" s="78"/>
      <c r="V692" s="78"/>
      <c r="W692" s="78"/>
      <c r="X692" s="78"/>
      <c r="Y692" s="78"/>
      <c r="Z692" s="78"/>
      <c r="AA692" s="78"/>
      <c r="AB692" s="78"/>
      <c r="AC692" s="78"/>
      <c r="AD692" s="78"/>
      <c r="AE692" s="78"/>
      <c r="AF692" s="78"/>
      <c r="AG692" s="78"/>
      <c r="AH692" s="51"/>
      <c r="AI692" s="51"/>
    </row>
    <row r="693" spans="17:35" x14ac:dyDescent="0.25">
      <c r="Q693" s="78"/>
      <c r="R693" s="78"/>
      <c r="S693" s="78"/>
      <c r="T693" s="78"/>
      <c r="U693" s="78"/>
      <c r="V693" s="78"/>
      <c r="W693" s="78"/>
      <c r="X693" s="78"/>
      <c r="Y693" s="78"/>
      <c r="Z693" s="78"/>
      <c r="AA693" s="78"/>
      <c r="AB693" s="78"/>
      <c r="AC693" s="78"/>
      <c r="AD693" s="78"/>
      <c r="AE693" s="78"/>
      <c r="AF693" s="78"/>
      <c r="AG693" s="78"/>
      <c r="AH693" s="51"/>
      <c r="AI693" s="51"/>
    </row>
    <row r="694" spans="17:35" x14ac:dyDescent="0.25">
      <c r="Q694" s="78"/>
      <c r="R694" s="78"/>
      <c r="S694" s="78"/>
      <c r="T694" s="78"/>
      <c r="U694" s="78"/>
      <c r="V694" s="78"/>
      <c r="W694" s="78"/>
      <c r="X694" s="78"/>
      <c r="Y694" s="78"/>
      <c r="Z694" s="78"/>
      <c r="AA694" s="78"/>
      <c r="AB694" s="78"/>
      <c r="AC694" s="78"/>
      <c r="AD694" s="78"/>
      <c r="AE694" s="78"/>
      <c r="AF694" s="78"/>
      <c r="AG694" s="78"/>
      <c r="AH694" s="51"/>
      <c r="AI694" s="51"/>
    </row>
    <row r="695" spans="17:35" x14ac:dyDescent="0.25">
      <c r="Q695" s="78"/>
      <c r="R695" s="78"/>
      <c r="S695" s="78"/>
      <c r="T695" s="78"/>
      <c r="U695" s="78"/>
      <c r="V695" s="78"/>
      <c r="W695" s="78"/>
      <c r="X695" s="78"/>
      <c r="Y695" s="78"/>
      <c r="Z695" s="78"/>
      <c r="AA695" s="78"/>
      <c r="AB695" s="78"/>
      <c r="AC695" s="78"/>
      <c r="AD695" s="78"/>
      <c r="AE695" s="78"/>
      <c r="AF695" s="78"/>
      <c r="AG695" s="78"/>
      <c r="AH695" s="51"/>
      <c r="AI695" s="51"/>
    </row>
    <row r="696" spans="17:35" x14ac:dyDescent="0.25">
      <c r="Q696" s="78"/>
      <c r="R696" s="78"/>
      <c r="S696" s="78"/>
      <c r="T696" s="78"/>
      <c r="U696" s="78"/>
      <c r="V696" s="78"/>
      <c r="W696" s="78"/>
      <c r="X696" s="78"/>
      <c r="Y696" s="78"/>
      <c r="Z696" s="78"/>
      <c r="AA696" s="78"/>
      <c r="AB696" s="78"/>
      <c r="AC696" s="78"/>
      <c r="AD696" s="78"/>
      <c r="AE696" s="78"/>
      <c r="AF696" s="78"/>
      <c r="AG696" s="78"/>
      <c r="AH696" s="51"/>
      <c r="AI696" s="51"/>
    </row>
    <row r="697" spans="17:35" x14ac:dyDescent="0.25">
      <c r="Q697" s="78"/>
      <c r="R697" s="78"/>
      <c r="S697" s="78"/>
      <c r="T697" s="78"/>
      <c r="U697" s="78"/>
      <c r="V697" s="78"/>
      <c r="W697" s="78"/>
      <c r="X697" s="78"/>
      <c r="Y697" s="78"/>
      <c r="Z697" s="78"/>
      <c r="AA697" s="78"/>
      <c r="AB697" s="78"/>
      <c r="AC697" s="78"/>
      <c r="AD697" s="78"/>
      <c r="AE697" s="78"/>
      <c r="AF697" s="78"/>
      <c r="AG697" s="78"/>
      <c r="AH697" s="51"/>
      <c r="AI697" s="51"/>
    </row>
    <row r="698" spans="17:35" x14ac:dyDescent="0.25">
      <c r="Q698" s="78"/>
      <c r="R698" s="78"/>
      <c r="S698" s="78"/>
      <c r="T698" s="78"/>
      <c r="U698" s="78"/>
      <c r="V698" s="78"/>
      <c r="W698" s="78"/>
      <c r="X698" s="78"/>
      <c r="Y698" s="78"/>
      <c r="Z698" s="78"/>
      <c r="AA698" s="78"/>
      <c r="AB698" s="78"/>
      <c r="AC698" s="78"/>
      <c r="AD698" s="78"/>
      <c r="AE698" s="78"/>
      <c r="AF698" s="78"/>
      <c r="AG698" s="78"/>
      <c r="AH698" s="51"/>
      <c r="AI698" s="51"/>
    </row>
    <row r="699" spans="17:35" x14ac:dyDescent="0.25">
      <c r="Q699" s="78"/>
      <c r="R699" s="78"/>
      <c r="S699" s="78"/>
      <c r="T699" s="78"/>
      <c r="U699" s="78"/>
      <c r="V699" s="78"/>
      <c r="W699" s="78"/>
      <c r="X699" s="78"/>
      <c r="Y699" s="78"/>
      <c r="Z699" s="78"/>
      <c r="AA699" s="78"/>
      <c r="AB699" s="78"/>
      <c r="AC699" s="78"/>
      <c r="AD699" s="78"/>
      <c r="AE699" s="78"/>
      <c r="AF699" s="78"/>
      <c r="AG699" s="78"/>
      <c r="AH699" s="51"/>
      <c r="AI699" s="51"/>
    </row>
    <row r="700" spans="17:35" x14ac:dyDescent="0.25">
      <c r="Q700" s="78"/>
      <c r="R700" s="78"/>
      <c r="S700" s="78"/>
      <c r="T700" s="78"/>
      <c r="U700" s="78"/>
      <c r="V700" s="78"/>
      <c r="W700" s="78"/>
      <c r="X700" s="78"/>
      <c r="Y700" s="78"/>
      <c r="Z700" s="78"/>
      <c r="AA700" s="78"/>
      <c r="AB700" s="78"/>
      <c r="AC700" s="78"/>
      <c r="AD700" s="78"/>
      <c r="AE700" s="78"/>
      <c r="AF700" s="78"/>
      <c r="AG700" s="78"/>
      <c r="AH700" s="51"/>
      <c r="AI700" s="51"/>
    </row>
    <row r="701" spans="17:35" x14ac:dyDescent="0.25">
      <c r="Q701" s="78"/>
      <c r="R701" s="78"/>
      <c r="S701" s="78"/>
      <c r="T701" s="78"/>
      <c r="U701" s="78"/>
      <c r="V701" s="78"/>
      <c r="W701" s="78"/>
      <c r="X701" s="78"/>
      <c r="Y701" s="78"/>
      <c r="Z701" s="78"/>
      <c r="AA701" s="78"/>
      <c r="AB701" s="78"/>
      <c r="AC701" s="78"/>
      <c r="AD701" s="78"/>
      <c r="AE701" s="78"/>
      <c r="AF701" s="78"/>
      <c r="AG701" s="78"/>
      <c r="AH701" s="51"/>
      <c r="AI701" s="51"/>
    </row>
    <row r="702" spans="17:35" x14ac:dyDescent="0.25">
      <c r="Q702" s="78"/>
      <c r="R702" s="78"/>
      <c r="S702" s="78"/>
      <c r="T702" s="78"/>
      <c r="U702" s="78"/>
      <c r="V702" s="78"/>
      <c r="W702" s="78"/>
      <c r="X702" s="78"/>
      <c r="Y702" s="78"/>
      <c r="Z702" s="78"/>
      <c r="AA702" s="78"/>
      <c r="AB702" s="78"/>
      <c r="AC702" s="78"/>
      <c r="AD702" s="78"/>
      <c r="AE702" s="78"/>
      <c r="AF702" s="78"/>
      <c r="AG702" s="78"/>
      <c r="AH702" s="51"/>
      <c r="AI702" s="51"/>
    </row>
    <row r="703" spans="17:35" x14ac:dyDescent="0.25">
      <c r="Q703" s="78"/>
      <c r="R703" s="78"/>
      <c r="S703" s="78"/>
      <c r="T703" s="78"/>
      <c r="U703" s="78"/>
      <c r="V703" s="78"/>
      <c r="W703" s="78"/>
      <c r="X703" s="78"/>
      <c r="Y703" s="78"/>
      <c r="Z703" s="78"/>
      <c r="AA703" s="78"/>
      <c r="AB703" s="78"/>
      <c r="AC703" s="78"/>
      <c r="AD703" s="78"/>
      <c r="AE703" s="78"/>
      <c r="AF703" s="78"/>
      <c r="AG703" s="78"/>
      <c r="AH703" s="51"/>
      <c r="AI703" s="51"/>
    </row>
    <row r="704" spans="17:35" x14ac:dyDescent="0.25">
      <c r="Q704" s="78"/>
      <c r="R704" s="78"/>
      <c r="S704" s="78"/>
      <c r="T704" s="78"/>
      <c r="U704" s="78"/>
      <c r="V704" s="78"/>
      <c r="W704" s="78"/>
      <c r="X704" s="78"/>
      <c r="Y704" s="78"/>
      <c r="Z704" s="78"/>
      <c r="AA704" s="78"/>
      <c r="AB704" s="78"/>
      <c r="AC704" s="78"/>
      <c r="AD704" s="78"/>
      <c r="AE704" s="78"/>
      <c r="AF704" s="78"/>
      <c r="AG704" s="78"/>
      <c r="AH704" s="51"/>
      <c r="AI704" s="51"/>
    </row>
    <row r="705" spans="17:35" x14ac:dyDescent="0.25">
      <c r="Q705" s="78"/>
      <c r="R705" s="78"/>
      <c r="S705" s="78"/>
      <c r="T705" s="78"/>
      <c r="U705" s="78"/>
      <c r="V705" s="78"/>
      <c r="W705" s="78"/>
      <c r="X705" s="78"/>
      <c r="Y705" s="78"/>
      <c r="Z705" s="78"/>
      <c r="AA705" s="78"/>
      <c r="AB705" s="78"/>
      <c r="AC705" s="78"/>
      <c r="AD705" s="78"/>
      <c r="AE705" s="78"/>
      <c r="AF705" s="78"/>
      <c r="AG705" s="78"/>
      <c r="AH705" s="51"/>
      <c r="AI705" s="51"/>
    </row>
    <row r="706" spans="17:35" x14ac:dyDescent="0.25">
      <c r="Q706" s="78"/>
      <c r="R706" s="78"/>
      <c r="S706" s="78"/>
      <c r="T706" s="78"/>
      <c r="U706" s="78"/>
      <c r="V706" s="78"/>
      <c r="W706" s="78"/>
      <c r="X706" s="78"/>
      <c r="Y706" s="78"/>
      <c r="Z706" s="78"/>
      <c r="AA706" s="78"/>
      <c r="AB706" s="78"/>
      <c r="AC706" s="78"/>
      <c r="AD706" s="78"/>
      <c r="AE706" s="78"/>
      <c r="AF706" s="78"/>
      <c r="AG706" s="78"/>
      <c r="AH706" s="51"/>
      <c r="AI706" s="51"/>
    </row>
    <row r="707" spans="17:35" x14ac:dyDescent="0.25">
      <c r="Q707" s="78"/>
      <c r="R707" s="78"/>
      <c r="S707" s="78"/>
      <c r="T707" s="78"/>
      <c r="U707" s="78"/>
      <c r="V707" s="78"/>
      <c r="W707" s="78"/>
      <c r="X707" s="78"/>
      <c r="Y707" s="78"/>
      <c r="Z707" s="78"/>
      <c r="AA707" s="78"/>
      <c r="AB707" s="78"/>
      <c r="AC707" s="78"/>
      <c r="AD707" s="78"/>
      <c r="AE707" s="78"/>
      <c r="AF707" s="78"/>
      <c r="AG707" s="78"/>
      <c r="AH707" s="51"/>
      <c r="AI707" s="51"/>
    </row>
    <row r="708" spans="17:35" x14ac:dyDescent="0.25">
      <c r="Q708" s="78"/>
      <c r="R708" s="78"/>
      <c r="S708" s="78"/>
      <c r="T708" s="78"/>
      <c r="U708" s="78"/>
      <c r="V708" s="78"/>
      <c r="W708" s="78"/>
      <c r="X708" s="78"/>
      <c r="Y708" s="78"/>
      <c r="Z708" s="78"/>
      <c r="AA708" s="78"/>
      <c r="AB708" s="78"/>
      <c r="AC708" s="78"/>
      <c r="AD708" s="78"/>
      <c r="AE708" s="78"/>
      <c r="AF708" s="78"/>
      <c r="AG708" s="78"/>
      <c r="AH708" s="51"/>
      <c r="AI708" s="51"/>
    </row>
    <row r="709" spans="17:35" x14ac:dyDescent="0.25">
      <c r="Q709" s="78"/>
      <c r="R709" s="78"/>
      <c r="S709" s="78"/>
      <c r="T709" s="78"/>
      <c r="U709" s="78"/>
      <c r="V709" s="78"/>
      <c r="W709" s="78"/>
      <c r="X709" s="78"/>
      <c r="Y709" s="78"/>
      <c r="Z709" s="78"/>
      <c r="AA709" s="78"/>
      <c r="AB709" s="78"/>
      <c r="AC709" s="78"/>
      <c r="AD709" s="78"/>
      <c r="AE709" s="78"/>
      <c r="AF709" s="78"/>
      <c r="AG709" s="78"/>
      <c r="AH709" s="51"/>
      <c r="AI709" s="51"/>
    </row>
    <row r="710" spans="17:35" x14ac:dyDescent="0.25">
      <c r="Q710" s="78"/>
      <c r="R710" s="78"/>
      <c r="S710" s="78"/>
      <c r="T710" s="78"/>
      <c r="U710" s="78"/>
      <c r="V710" s="78"/>
      <c r="W710" s="78"/>
      <c r="X710" s="78"/>
      <c r="Y710" s="78"/>
      <c r="Z710" s="78"/>
      <c r="AA710" s="78"/>
      <c r="AB710" s="78"/>
      <c r="AC710" s="78"/>
      <c r="AD710" s="78"/>
      <c r="AE710" s="78"/>
      <c r="AF710" s="78"/>
      <c r="AG710" s="78"/>
      <c r="AH710" s="51"/>
      <c r="AI710" s="51"/>
    </row>
    <row r="711" spans="17:35" x14ac:dyDescent="0.25">
      <c r="Q711" s="78"/>
      <c r="R711" s="78"/>
      <c r="S711" s="78"/>
      <c r="T711" s="78"/>
      <c r="U711" s="78"/>
      <c r="V711" s="78"/>
      <c r="W711" s="78"/>
      <c r="X711" s="78"/>
      <c r="Y711" s="78"/>
      <c r="Z711" s="78"/>
      <c r="AA711" s="78"/>
      <c r="AB711" s="78"/>
      <c r="AC711" s="78"/>
      <c r="AD711" s="78"/>
      <c r="AE711" s="78"/>
      <c r="AF711" s="78"/>
      <c r="AG711" s="78"/>
      <c r="AH711" s="51"/>
      <c r="AI711" s="51"/>
    </row>
    <row r="712" spans="17:35" x14ac:dyDescent="0.25">
      <c r="Q712" s="78"/>
      <c r="R712" s="78"/>
      <c r="S712" s="78"/>
      <c r="T712" s="78"/>
      <c r="U712" s="78"/>
      <c r="V712" s="78"/>
      <c r="W712" s="78"/>
      <c r="X712" s="78"/>
      <c r="Y712" s="78"/>
      <c r="Z712" s="78"/>
      <c r="AA712" s="78"/>
      <c r="AB712" s="78"/>
      <c r="AC712" s="78"/>
      <c r="AD712" s="78"/>
      <c r="AE712" s="78"/>
      <c r="AF712" s="78"/>
      <c r="AG712" s="78"/>
      <c r="AH712" s="51"/>
      <c r="AI712" s="51"/>
    </row>
    <row r="713" spans="17:35" x14ac:dyDescent="0.25">
      <c r="Q713" s="78"/>
      <c r="R713" s="78"/>
      <c r="S713" s="78"/>
      <c r="T713" s="78"/>
      <c r="U713" s="78"/>
      <c r="V713" s="78"/>
      <c r="W713" s="78"/>
      <c r="X713" s="78"/>
      <c r="Y713" s="78"/>
      <c r="Z713" s="78"/>
      <c r="AA713" s="78"/>
      <c r="AB713" s="78"/>
      <c r="AC713" s="78"/>
      <c r="AD713" s="78"/>
      <c r="AE713" s="78"/>
      <c r="AF713" s="78"/>
      <c r="AG713" s="78"/>
      <c r="AH713" s="51"/>
      <c r="AI713" s="51"/>
    </row>
    <row r="714" spans="17:35" x14ac:dyDescent="0.25">
      <c r="Q714" s="78"/>
      <c r="R714" s="78"/>
      <c r="S714" s="78"/>
      <c r="T714" s="78"/>
      <c r="U714" s="78"/>
      <c r="V714" s="78"/>
      <c r="W714" s="78"/>
      <c r="X714" s="78"/>
      <c r="Y714" s="78"/>
      <c r="Z714" s="78"/>
      <c r="AA714" s="78"/>
      <c r="AB714" s="78"/>
      <c r="AC714" s="78"/>
      <c r="AD714" s="78"/>
      <c r="AE714" s="78"/>
      <c r="AF714" s="78"/>
      <c r="AG714" s="78"/>
      <c r="AH714" s="51"/>
      <c r="AI714" s="51"/>
    </row>
    <row r="715" spans="17:35" x14ac:dyDescent="0.25">
      <c r="Q715" s="78"/>
      <c r="R715" s="78"/>
      <c r="S715" s="78"/>
      <c r="T715" s="78"/>
      <c r="U715" s="78"/>
      <c r="V715" s="78"/>
      <c r="W715" s="78"/>
      <c r="X715" s="78"/>
      <c r="Y715" s="78"/>
      <c r="Z715" s="78"/>
      <c r="AA715" s="78"/>
      <c r="AB715" s="78"/>
      <c r="AC715" s="78"/>
      <c r="AD715" s="78"/>
      <c r="AE715" s="78"/>
      <c r="AF715" s="78"/>
      <c r="AG715" s="78"/>
      <c r="AH715" s="51"/>
      <c r="AI715" s="51"/>
    </row>
    <row r="716" spans="17:35" x14ac:dyDescent="0.25">
      <c r="Q716" s="78"/>
      <c r="R716" s="78"/>
      <c r="S716" s="78"/>
      <c r="T716" s="78"/>
      <c r="U716" s="78"/>
      <c r="V716" s="78"/>
      <c r="W716" s="78"/>
      <c r="X716" s="78"/>
      <c r="Y716" s="78"/>
      <c r="Z716" s="78"/>
      <c r="AA716" s="78"/>
      <c r="AB716" s="78"/>
      <c r="AC716" s="78"/>
      <c r="AD716" s="78"/>
      <c r="AE716" s="78"/>
      <c r="AF716" s="78"/>
      <c r="AG716" s="78"/>
      <c r="AH716" s="51"/>
      <c r="AI716" s="51"/>
    </row>
    <row r="717" spans="17:35" x14ac:dyDescent="0.25">
      <c r="Q717" s="78"/>
      <c r="R717" s="78"/>
      <c r="S717" s="78"/>
      <c r="T717" s="78"/>
      <c r="U717" s="78"/>
      <c r="V717" s="78"/>
      <c r="W717" s="78"/>
      <c r="X717" s="78"/>
      <c r="Y717" s="78"/>
      <c r="Z717" s="78"/>
      <c r="AA717" s="78"/>
      <c r="AB717" s="78"/>
      <c r="AC717" s="78"/>
      <c r="AD717" s="78"/>
      <c r="AE717" s="78"/>
      <c r="AF717" s="78"/>
      <c r="AG717" s="78"/>
      <c r="AH717" s="51"/>
      <c r="AI717" s="51"/>
    </row>
    <row r="718" spans="17:35" x14ac:dyDescent="0.25">
      <c r="Q718" s="78"/>
      <c r="R718" s="78"/>
      <c r="S718" s="78"/>
      <c r="T718" s="78"/>
      <c r="U718" s="78"/>
      <c r="V718" s="78"/>
      <c r="W718" s="78"/>
      <c r="X718" s="78"/>
      <c r="Y718" s="78"/>
      <c r="Z718" s="78"/>
      <c r="AA718" s="78"/>
      <c r="AB718" s="78"/>
      <c r="AC718" s="78"/>
      <c r="AD718" s="78"/>
      <c r="AE718" s="78"/>
      <c r="AF718" s="78"/>
      <c r="AG718" s="78"/>
      <c r="AH718" s="51"/>
      <c r="AI718" s="51"/>
    </row>
    <row r="719" spans="17:35" x14ac:dyDescent="0.25">
      <c r="Q719" s="78"/>
      <c r="R719" s="78"/>
      <c r="S719" s="78"/>
      <c r="T719" s="78"/>
      <c r="U719" s="78"/>
      <c r="V719" s="78"/>
      <c r="W719" s="78"/>
      <c r="X719" s="78"/>
      <c r="Y719" s="78"/>
      <c r="Z719" s="78"/>
      <c r="AA719" s="78"/>
      <c r="AB719" s="78"/>
      <c r="AC719" s="78"/>
      <c r="AD719" s="78"/>
      <c r="AE719" s="78"/>
      <c r="AF719" s="78"/>
      <c r="AG719" s="78"/>
      <c r="AH719" s="51"/>
      <c r="AI719" s="51"/>
    </row>
    <row r="720" spans="17:35" x14ac:dyDescent="0.25">
      <c r="Q720" s="78"/>
      <c r="R720" s="78"/>
      <c r="S720" s="78"/>
      <c r="T720" s="78"/>
      <c r="U720" s="78"/>
      <c r="V720" s="78"/>
      <c r="W720" s="78"/>
      <c r="X720" s="78"/>
      <c r="Y720" s="78"/>
      <c r="Z720" s="78"/>
      <c r="AA720" s="78"/>
      <c r="AB720" s="78"/>
      <c r="AC720" s="78"/>
      <c r="AD720" s="78"/>
      <c r="AE720" s="78"/>
      <c r="AF720" s="78"/>
      <c r="AG720" s="78"/>
      <c r="AH720" s="51"/>
      <c r="AI720" s="51"/>
    </row>
    <row r="721" spans="17:35" x14ac:dyDescent="0.25">
      <c r="Q721" s="78"/>
      <c r="R721" s="78"/>
      <c r="S721" s="78"/>
      <c r="T721" s="78"/>
      <c r="U721" s="78"/>
      <c r="V721" s="78"/>
      <c r="W721" s="78"/>
      <c r="X721" s="78"/>
      <c r="Y721" s="78"/>
      <c r="Z721" s="78"/>
      <c r="AA721" s="78"/>
      <c r="AB721" s="78"/>
      <c r="AC721" s="78"/>
      <c r="AD721" s="78"/>
      <c r="AE721" s="78"/>
      <c r="AF721" s="78"/>
      <c r="AG721" s="78"/>
      <c r="AH721" s="51"/>
      <c r="AI721" s="51"/>
    </row>
    <row r="722" spans="17:35" x14ac:dyDescent="0.25">
      <c r="Q722" s="78"/>
      <c r="R722" s="78"/>
      <c r="S722" s="78"/>
      <c r="T722" s="78"/>
      <c r="U722" s="78"/>
      <c r="V722" s="78"/>
      <c r="W722" s="78"/>
      <c r="X722" s="78"/>
      <c r="Y722" s="78"/>
      <c r="Z722" s="78"/>
      <c r="AA722" s="78"/>
      <c r="AB722" s="78"/>
      <c r="AC722" s="78"/>
      <c r="AD722" s="78"/>
      <c r="AE722" s="78"/>
      <c r="AF722" s="78"/>
      <c r="AG722" s="78"/>
      <c r="AH722" s="51"/>
      <c r="AI722" s="51"/>
    </row>
    <row r="723" spans="17:35" x14ac:dyDescent="0.25">
      <c r="Q723" s="78"/>
      <c r="R723" s="78"/>
      <c r="S723" s="78"/>
      <c r="T723" s="78"/>
      <c r="U723" s="78"/>
      <c r="V723" s="78"/>
      <c r="W723" s="78"/>
      <c r="X723" s="78"/>
      <c r="Y723" s="78"/>
      <c r="Z723" s="78"/>
      <c r="AA723" s="78"/>
      <c r="AB723" s="78"/>
      <c r="AC723" s="78"/>
      <c r="AD723" s="78"/>
      <c r="AE723" s="78"/>
      <c r="AF723" s="78"/>
      <c r="AG723" s="78"/>
      <c r="AH723" s="51"/>
      <c r="AI723" s="51"/>
    </row>
    <row r="724" spans="17:35" x14ac:dyDescent="0.25">
      <c r="Q724" s="78"/>
      <c r="R724" s="78"/>
      <c r="S724" s="78"/>
      <c r="T724" s="78"/>
      <c r="U724" s="78"/>
      <c r="V724" s="78"/>
      <c r="W724" s="78"/>
      <c r="X724" s="78"/>
      <c r="Y724" s="78"/>
      <c r="Z724" s="78"/>
      <c r="AA724" s="78"/>
      <c r="AB724" s="78"/>
      <c r="AC724" s="78"/>
      <c r="AD724" s="78"/>
      <c r="AE724" s="78"/>
      <c r="AF724" s="78"/>
      <c r="AG724" s="78"/>
      <c r="AH724" s="51"/>
      <c r="AI724" s="51"/>
    </row>
    <row r="725" spans="17:35" x14ac:dyDescent="0.25">
      <c r="Q725" s="78"/>
      <c r="R725" s="78"/>
      <c r="S725" s="78"/>
      <c r="T725" s="78"/>
      <c r="U725" s="78"/>
      <c r="V725" s="78"/>
      <c r="W725" s="78"/>
      <c r="X725" s="78"/>
      <c r="Y725" s="78"/>
      <c r="Z725" s="78"/>
      <c r="AA725" s="78"/>
      <c r="AB725" s="78"/>
      <c r="AC725" s="78"/>
      <c r="AD725" s="78"/>
      <c r="AE725" s="78"/>
      <c r="AF725" s="78"/>
      <c r="AG725" s="78"/>
      <c r="AH725" s="51"/>
      <c r="AI725" s="51"/>
    </row>
    <row r="726" spans="17:35" x14ac:dyDescent="0.25">
      <c r="Q726" s="78"/>
      <c r="R726" s="78"/>
      <c r="S726" s="78"/>
      <c r="T726" s="78"/>
      <c r="U726" s="78"/>
      <c r="V726" s="78"/>
      <c r="W726" s="78"/>
      <c r="X726" s="78"/>
      <c r="Y726" s="78"/>
      <c r="Z726" s="78"/>
      <c r="AA726" s="78"/>
      <c r="AB726" s="78"/>
      <c r="AC726" s="78"/>
      <c r="AD726" s="78"/>
      <c r="AE726" s="78"/>
      <c r="AF726" s="78"/>
      <c r="AG726" s="78"/>
      <c r="AH726" s="51"/>
      <c r="AI726" s="51"/>
    </row>
    <row r="727" spans="17:35" x14ac:dyDescent="0.25">
      <c r="Q727" s="78"/>
      <c r="R727" s="78"/>
      <c r="S727" s="78"/>
      <c r="T727" s="78"/>
      <c r="U727" s="78"/>
      <c r="V727" s="78"/>
      <c r="W727" s="78"/>
      <c r="X727" s="78"/>
      <c r="Y727" s="78"/>
      <c r="Z727" s="78"/>
      <c r="AA727" s="78"/>
      <c r="AB727" s="78"/>
      <c r="AC727" s="78"/>
      <c r="AD727" s="78"/>
      <c r="AE727" s="78"/>
      <c r="AF727" s="78"/>
      <c r="AG727" s="78"/>
      <c r="AH727" s="51"/>
      <c r="AI727" s="51"/>
    </row>
    <row r="728" spans="17:35" x14ac:dyDescent="0.25">
      <c r="Q728" s="78"/>
      <c r="R728" s="78"/>
      <c r="S728" s="78"/>
      <c r="T728" s="78"/>
      <c r="U728" s="78"/>
      <c r="V728" s="78"/>
      <c r="W728" s="78"/>
      <c r="X728" s="78"/>
      <c r="Y728" s="78"/>
      <c r="Z728" s="78"/>
      <c r="AA728" s="78"/>
      <c r="AB728" s="78"/>
      <c r="AC728" s="78"/>
      <c r="AD728" s="78"/>
      <c r="AE728" s="78"/>
      <c r="AF728" s="78"/>
      <c r="AG728" s="78"/>
      <c r="AH728" s="51"/>
      <c r="AI728" s="51"/>
    </row>
    <row r="729" spans="17:35" x14ac:dyDescent="0.25">
      <c r="Q729" s="78"/>
      <c r="R729" s="78"/>
      <c r="S729" s="78"/>
      <c r="T729" s="78"/>
      <c r="U729" s="78"/>
      <c r="V729" s="78"/>
      <c r="W729" s="78"/>
      <c r="X729" s="78"/>
      <c r="Y729" s="78"/>
      <c r="Z729" s="78"/>
      <c r="AA729" s="78"/>
      <c r="AB729" s="78"/>
      <c r="AC729" s="78"/>
      <c r="AD729" s="78"/>
      <c r="AE729" s="78"/>
      <c r="AF729" s="78"/>
      <c r="AG729" s="78"/>
      <c r="AH729" s="51"/>
      <c r="AI729" s="51"/>
    </row>
    <row r="730" spans="17:35" x14ac:dyDescent="0.25">
      <c r="Q730" s="78"/>
      <c r="R730" s="78"/>
      <c r="S730" s="78"/>
      <c r="T730" s="78"/>
      <c r="U730" s="78"/>
      <c r="V730" s="78"/>
      <c r="W730" s="78"/>
      <c r="X730" s="78"/>
      <c r="Y730" s="78"/>
      <c r="Z730" s="78"/>
      <c r="AA730" s="78"/>
      <c r="AB730" s="78"/>
      <c r="AC730" s="78"/>
      <c r="AD730" s="78"/>
      <c r="AE730" s="78"/>
      <c r="AF730" s="78"/>
      <c r="AG730" s="78"/>
      <c r="AH730" s="51"/>
      <c r="AI730" s="51"/>
    </row>
    <row r="731" spans="17:35" x14ac:dyDescent="0.25">
      <c r="Q731" s="78"/>
      <c r="R731" s="78"/>
      <c r="S731" s="78"/>
      <c r="T731" s="78"/>
      <c r="U731" s="78"/>
      <c r="V731" s="78"/>
      <c r="W731" s="78"/>
      <c r="X731" s="78"/>
      <c r="Y731" s="78"/>
      <c r="Z731" s="78"/>
      <c r="AA731" s="78"/>
      <c r="AB731" s="78"/>
      <c r="AC731" s="78"/>
      <c r="AD731" s="78"/>
      <c r="AE731" s="78"/>
      <c r="AF731" s="78"/>
      <c r="AG731" s="78"/>
      <c r="AH731" s="51"/>
      <c r="AI731" s="51"/>
    </row>
    <row r="732" spans="17:35" x14ac:dyDescent="0.25">
      <c r="Q732" s="78"/>
      <c r="R732" s="78"/>
      <c r="S732" s="78"/>
      <c r="T732" s="78"/>
      <c r="U732" s="78"/>
      <c r="V732" s="78"/>
      <c r="W732" s="78"/>
      <c r="X732" s="78"/>
      <c r="Y732" s="78"/>
      <c r="Z732" s="78"/>
      <c r="AA732" s="78"/>
      <c r="AB732" s="78"/>
      <c r="AC732" s="78"/>
      <c r="AD732" s="78"/>
      <c r="AE732" s="78"/>
      <c r="AF732" s="78"/>
      <c r="AG732" s="78"/>
      <c r="AH732" s="51"/>
      <c r="AI732" s="51"/>
    </row>
    <row r="733" spans="17:35" x14ac:dyDescent="0.25">
      <c r="Q733" s="78"/>
      <c r="R733" s="78"/>
      <c r="S733" s="78"/>
      <c r="T733" s="78"/>
      <c r="U733" s="78"/>
      <c r="V733" s="78"/>
      <c r="W733" s="78"/>
      <c r="X733" s="78"/>
      <c r="Y733" s="78"/>
      <c r="Z733" s="78"/>
      <c r="AA733" s="78"/>
      <c r="AB733" s="78"/>
      <c r="AC733" s="78"/>
      <c r="AD733" s="78"/>
      <c r="AE733" s="78"/>
      <c r="AF733" s="78"/>
      <c r="AG733" s="78"/>
      <c r="AH733" s="51"/>
      <c r="AI733" s="51"/>
    </row>
    <row r="734" spans="17:35" x14ac:dyDescent="0.25">
      <c r="Q734" s="78"/>
      <c r="R734" s="78"/>
      <c r="S734" s="78"/>
      <c r="T734" s="78"/>
      <c r="U734" s="78"/>
      <c r="V734" s="78"/>
      <c r="W734" s="78"/>
      <c r="X734" s="78"/>
      <c r="Y734" s="78"/>
      <c r="Z734" s="78"/>
      <c r="AA734" s="78"/>
      <c r="AB734" s="78"/>
      <c r="AC734" s="78"/>
      <c r="AD734" s="78"/>
      <c r="AE734" s="78"/>
      <c r="AF734" s="78"/>
      <c r="AG734" s="78"/>
      <c r="AH734" s="51"/>
      <c r="AI734" s="51"/>
    </row>
    <row r="735" spans="17:35" x14ac:dyDescent="0.25">
      <c r="Q735" s="78"/>
      <c r="R735" s="78"/>
      <c r="S735" s="78"/>
      <c r="T735" s="78"/>
      <c r="U735" s="78"/>
      <c r="V735" s="78"/>
      <c r="W735" s="78"/>
      <c r="X735" s="78"/>
      <c r="Y735" s="78"/>
      <c r="Z735" s="78"/>
      <c r="AA735" s="78"/>
      <c r="AB735" s="78"/>
      <c r="AC735" s="78"/>
      <c r="AD735" s="78"/>
      <c r="AE735" s="78"/>
      <c r="AF735" s="78"/>
      <c r="AG735" s="78"/>
      <c r="AH735" s="51"/>
      <c r="AI735" s="51"/>
    </row>
    <row r="736" spans="17:35" x14ac:dyDescent="0.25">
      <c r="Q736" s="78"/>
      <c r="R736" s="78"/>
      <c r="S736" s="78"/>
      <c r="T736" s="78"/>
      <c r="U736" s="78"/>
      <c r="V736" s="78"/>
      <c r="W736" s="78"/>
      <c r="X736" s="78"/>
      <c r="Y736" s="78"/>
      <c r="Z736" s="78"/>
      <c r="AA736" s="78"/>
      <c r="AB736" s="78"/>
      <c r="AC736" s="78"/>
      <c r="AD736" s="78"/>
      <c r="AE736" s="78"/>
      <c r="AF736" s="78"/>
      <c r="AG736" s="78"/>
      <c r="AH736" s="51"/>
      <c r="AI736" s="51"/>
    </row>
    <row r="737" spans="17:35" x14ac:dyDescent="0.25">
      <c r="Q737" s="78"/>
      <c r="R737" s="78"/>
      <c r="S737" s="78"/>
      <c r="T737" s="78"/>
      <c r="U737" s="78"/>
      <c r="V737" s="78"/>
      <c r="W737" s="78"/>
      <c r="X737" s="78"/>
      <c r="Y737" s="78"/>
      <c r="Z737" s="78"/>
      <c r="AA737" s="78"/>
      <c r="AB737" s="78"/>
      <c r="AC737" s="78"/>
      <c r="AD737" s="78"/>
      <c r="AE737" s="78"/>
      <c r="AF737" s="78"/>
      <c r="AG737" s="78"/>
      <c r="AH737" s="51"/>
      <c r="AI737" s="51"/>
    </row>
    <row r="738" spans="17:35" x14ac:dyDescent="0.25">
      <c r="Q738" s="78"/>
      <c r="R738" s="78"/>
      <c r="S738" s="78"/>
      <c r="T738" s="78"/>
      <c r="U738" s="78"/>
      <c r="V738" s="78"/>
      <c r="W738" s="78"/>
      <c r="X738" s="78"/>
      <c r="Y738" s="78"/>
      <c r="Z738" s="78"/>
      <c r="AA738" s="78"/>
      <c r="AB738" s="78"/>
      <c r="AC738" s="78"/>
      <c r="AD738" s="78"/>
      <c r="AE738" s="78"/>
      <c r="AF738" s="78"/>
      <c r="AG738" s="78"/>
      <c r="AH738" s="51"/>
      <c r="AI738" s="51"/>
    </row>
    <row r="739" spans="17:35" x14ac:dyDescent="0.25">
      <c r="Q739" s="78"/>
      <c r="R739" s="78"/>
      <c r="S739" s="78"/>
      <c r="T739" s="78"/>
      <c r="U739" s="78"/>
      <c r="V739" s="78"/>
      <c r="W739" s="78"/>
      <c r="X739" s="78"/>
      <c r="Y739" s="78"/>
      <c r="Z739" s="78"/>
      <c r="AA739" s="78"/>
      <c r="AB739" s="78"/>
      <c r="AC739" s="78"/>
      <c r="AD739" s="78"/>
      <c r="AE739" s="78"/>
      <c r="AF739" s="78"/>
      <c r="AG739" s="78"/>
      <c r="AH739" s="51"/>
      <c r="AI739" s="51"/>
    </row>
    <row r="740" spans="17:35" x14ac:dyDescent="0.25">
      <c r="Q740" s="78"/>
      <c r="R740" s="78"/>
      <c r="S740" s="78"/>
      <c r="T740" s="78"/>
      <c r="U740" s="78"/>
      <c r="V740" s="78"/>
      <c r="W740" s="78"/>
      <c r="X740" s="78"/>
      <c r="Y740" s="78"/>
      <c r="Z740" s="78"/>
      <c r="AA740" s="78"/>
      <c r="AB740" s="78"/>
      <c r="AC740" s="78"/>
      <c r="AD740" s="78"/>
      <c r="AE740" s="78"/>
      <c r="AF740" s="78"/>
      <c r="AG740" s="78"/>
      <c r="AH740" s="51"/>
      <c r="AI740" s="51"/>
    </row>
    <row r="741" spans="17:35" x14ac:dyDescent="0.25">
      <c r="Q741" s="78"/>
      <c r="R741" s="78"/>
      <c r="S741" s="78"/>
      <c r="T741" s="78"/>
      <c r="U741" s="78"/>
      <c r="V741" s="78"/>
      <c r="W741" s="78"/>
      <c r="X741" s="78"/>
      <c r="Y741" s="78"/>
      <c r="Z741" s="78"/>
      <c r="AA741" s="78"/>
      <c r="AB741" s="78"/>
      <c r="AC741" s="78"/>
      <c r="AD741" s="78"/>
      <c r="AE741" s="78"/>
      <c r="AF741" s="78"/>
      <c r="AG741" s="78"/>
      <c r="AH741" s="51"/>
      <c r="AI741" s="51"/>
    </row>
    <row r="742" spans="17:35" x14ac:dyDescent="0.25">
      <c r="Q742" s="78"/>
      <c r="R742" s="78"/>
      <c r="S742" s="78"/>
      <c r="T742" s="78"/>
      <c r="U742" s="78"/>
      <c r="V742" s="78"/>
      <c r="W742" s="78"/>
      <c r="X742" s="78"/>
      <c r="Y742" s="78"/>
      <c r="Z742" s="78"/>
      <c r="AA742" s="78"/>
      <c r="AB742" s="78"/>
      <c r="AC742" s="78"/>
      <c r="AD742" s="78"/>
      <c r="AE742" s="78"/>
      <c r="AF742" s="78"/>
      <c r="AG742" s="78"/>
      <c r="AH742" s="51"/>
      <c r="AI742" s="51"/>
    </row>
    <row r="743" spans="17:35" x14ac:dyDescent="0.25">
      <c r="Q743" s="78"/>
      <c r="R743" s="78"/>
      <c r="S743" s="78"/>
      <c r="T743" s="78"/>
      <c r="U743" s="78"/>
      <c r="V743" s="78"/>
      <c r="W743" s="78"/>
      <c r="X743" s="78"/>
      <c r="Y743" s="78"/>
      <c r="Z743" s="78"/>
      <c r="AA743" s="78"/>
      <c r="AB743" s="78"/>
      <c r="AC743" s="78"/>
      <c r="AD743" s="78"/>
      <c r="AE743" s="78"/>
      <c r="AF743" s="78"/>
      <c r="AG743" s="78"/>
      <c r="AH743" s="51"/>
      <c r="AI743" s="51"/>
    </row>
    <row r="744" spans="17:35" x14ac:dyDescent="0.25">
      <c r="Q744" s="78"/>
      <c r="R744" s="78"/>
      <c r="S744" s="78"/>
      <c r="T744" s="78"/>
      <c r="U744" s="78"/>
      <c r="V744" s="78"/>
      <c r="W744" s="78"/>
      <c r="X744" s="78"/>
      <c r="Y744" s="78"/>
      <c r="Z744" s="78"/>
      <c r="AA744" s="78"/>
      <c r="AB744" s="78"/>
      <c r="AC744" s="78"/>
      <c r="AD744" s="78"/>
      <c r="AE744" s="78"/>
      <c r="AF744" s="78"/>
      <c r="AG744" s="78"/>
      <c r="AH744" s="51"/>
      <c r="AI744" s="51"/>
    </row>
    <row r="745" spans="17:35" x14ac:dyDescent="0.25">
      <c r="Q745" s="78"/>
      <c r="R745" s="78"/>
      <c r="S745" s="78"/>
      <c r="T745" s="78"/>
      <c r="U745" s="78"/>
      <c r="V745" s="78"/>
      <c r="W745" s="78"/>
      <c r="X745" s="78"/>
      <c r="Y745" s="78"/>
      <c r="Z745" s="78"/>
      <c r="AA745" s="78"/>
      <c r="AB745" s="78"/>
      <c r="AC745" s="78"/>
      <c r="AD745" s="78"/>
      <c r="AE745" s="78"/>
      <c r="AF745" s="78"/>
      <c r="AG745" s="78"/>
      <c r="AH745" s="51"/>
      <c r="AI745" s="51"/>
    </row>
    <row r="746" spans="17:35" x14ac:dyDescent="0.25">
      <c r="Q746" s="78"/>
      <c r="R746" s="78"/>
      <c r="S746" s="78"/>
      <c r="T746" s="78"/>
      <c r="U746" s="78"/>
      <c r="V746" s="78"/>
      <c r="W746" s="78"/>
      <c r="X746" s="78"/>
      <c r="Y746" s="78"/>
      <c r="Z746" s="78"/>
      <c r="AA746" s="78"/>
      <c r="AB746" s="78"/>
      <c r="AC746" s="78"/>
      <c r="AD746" s="78"/>
      <c r="AE746" s="78"/>
      <c r="AF746" s="78"/>
      <c r="AG746" s="78"/>
      <c r="AH746" s="51"/>
      <c r="AI746" s="51"/>
    </row>
    <row r="747" spans="17:35" x14ac:dyDescent="0.25">
      <c r="Q747" s="78"/>
      <c r="R747" s="78"/>
      <c r="S747" s="78"/>
      <c r="T747" s="78"/>
      <c r="U747" s="78"/>
      <c r="V747" s="78"/>
      <c r="W747" s="78"/>
      <c r="X747" s="78"/>
      <c r="Y747" s="78"/>
      <c r="Z747" s="78"/>
      <c r="AA747" s="78"/>
      <c r="AB747" s="78"/>
      <c r="AC747" s="78"/>
      <c r="AD747" s="78"/>
      <c r="AE747" s="78"/>
      <c r="AF747" s="78"/>
      <c r="AG747" s="78"/>
      <c r="AH747" s="51"/>
      <c r="AI747" s="51"/>
    </row>
    <row r="748" spans="17:35" x14ac:dyDescent="0.25">
      <c r="Q748" s="78"/>
      <c r="R748" s="78"/>
      <c r="S748" s="78"/>
      <c r="T748" s="78"/>
      <c r="U748" s="78"/>
      <c r="V748" s="78"/>
      <c r="W748" s="78"/>
      <c r="X748" s="78"/>
      <c r="Y748" s="78"/>
      <c r="Z748" s="78"/>
      <c r="AA748" s="78"/>
      <c r="AB748" s="78"/>
      <c r="AC748" s="78"/>
      <c r="AD748" s="78"/>
      <c r="AE748" s="78"/>
      <c r="AF748" s="78"/>
      <c r="AG748" s="78"/>
      <c r="AH748" s="51"/>
      <c r="AI748" s="51"/>
    </row>
    <row r="749" spans="17:35" x14ac:dyDescent="0.25">
      <c r="Q749" s="78"/>
      <c r="R749" s="78"/>
      <c r="S749" s="78"/>
      <c r="T749" s="78"/>
      <c r="U749" s="78"/>
      <c r="V749" s="78"/>
      <c r="W749" s="78"/>
      <c r="X749" s="78"/>
      <c r="Y749" s="78"/>
      <c r="Z749" s="78"/>
      <c r="AA749" s="78"/>
      <c r="AB749" s="78"/>
      <c r="AC749" s="78"/>
      <c r="AD749" s="78"/>
      <c r="AE749" s="78"/>
      <c r="AF749" s="78"/>
      <c r="AG749" s="78"/>
      <c r="AH749" s="51"/>
      <c r="AI749" s="51"/>
    </row>
    <row r="750" spans="17:35" x14ac:dyDescent="0.25">
      <c r="Q750" s="78"/>
      <c r="R750" s="78"/>
      <c r="S750" s="78"/>
      <c r="T750" s="78"/>
      <c r="U750" s="78"/>
      <c r="V750" s="78"/>
      <c r="W750" s="78"/>
      <c r="X750" s="78"/>
      <c r="Y750" s="78"/>
      <c r="Z750" s="78"/>
      <c r="AA750" s="78"/>
      <c r="AB750" s="78"/>
      <c r="AC750" s="78"/>
      <c r="AD750" s="78"/>
      <c r="AE750" s="78"/>
      <c r="AF750" s="78"/>
      <c r="AG750" s="78"/>
      <c r="AH750" s="51"/>
      <c r="AI750" s="51"/>
    </row>
    <row r="751" spans="17:35" x14ac:dyDescent="0.25">
      <c r="Q751" s="78"/>
      <c r="R751" s="78"/>
      <c r="S751" s="78"/>
      <c r="T751" s="78"/>
      <c r="U751" s="78"/>
      <c r="V751" s="78"/>
      <c r="W751" s="78"/>
      <c r="X751" s="78"/>
      <c r="Y751" s="78"/>
      <c r="Z751" s="78"/>
      <c r="AA751" s="78"/>
      <c r="AB751" s="78"/>
      <c r="AC751" s="78"/>
      <c r="AD751" s="78"/>
      <c r="AE751" s="78"/>
      <c r="AF751" s="78"/>
      <c r="AG751" s="78"/>
      <c r="AH751" s="51"/>
      <c r="AI751" s="51"/>
    </row>
    <row r="752" spans="17:35" x14ac:dyDescent="0.25">
      <c r="Q752" s="78"/>
      <c r="R752" s="78"/>
      <c r="S752" s="78"/>
      <c r="T752" s="78"/>
      <c r="U752" s="78"/>
      <c r="V752" s="78"/>
      <c r="W752" s="78"/>
      <c r="X752" s="78"/>
      <c r="Y752" s="78"/>
      <c r="Z752" s="78"/>
      <c r="AA752" s="78"/>
      <c r="AB752" s="78"/>
      <c r="AC752" s="78"/>
      <c r="AD752" s="78"/>
      <c r="AE752" s="78"/>
      <c r="AF752" s="78"/>
      <c r="AG752" s="78"/>
      <c r="AH752" s="51"/>
      <c r="AI752" s="51"/>
    </row>
    <row r="753" spans="17:35" x14ac:dyDescent="0.25">
      <c r="Q753" s="78"/>
      <c r="R753" s="78"/>
      <c r="S753" s="78"/>
      <c r="T753" s="78"/>
      <c r="U753" s="78"/>
      <c r="V753" s="78"/>
      <c r="W753" s="78"/>
      <c r="X753" s="78"/>
      <c r="Y753" s="78"/>
      <c r="Z753" s="78"/>
      <c r="AA753" s="78"/>
      <c r="AB753" s="78"/>
      <c r="AC753" s="78"/>
      <c r="AD753" s="78"/>
      <c r="AE753" s="78"/>
      <c r="AF753" s="78"/>
      <c r="AG753" s="78"/>
      <c r="AH753" s="51"/>
      <c r="AI753" s="51"/>
    </row>
    <row r="754" spans="17:35" x14ac:dyDescent="0.25">
      <c r="Q754" s="78"/>
      <c r="R754" s="78"/>
      <c r="S754" s="78"/>
      <c r="T754" s="78"/>
      <c r="U754" s="78"/>
      <c r="V754" s="78"/>
      <c r="W754" s="78"/>
      <c r="X754" s="78"/>
      <c r="Y754" s="78"/>
      <c r="Z754" s="78"/>
      <c r="AA754" s="78"/>
      <c r="AB754" s="78"/>
      <c r="AC754" s="78"/>
      <c r="AD754" s="78"/>
      <c r="AE754" s="78"/>
      <c r="AF754" s="78"/>
      <c r="AG754" s="78"/>
      <c r="AH754" s="51"/>
      <c r="AI754" s="51"/>
    </row>
    <row r="755" spans="17:35" x14ac:dyDescent="0.25">
      <c r="Q755" s="78"/>
      <c r="R755" s="78"/>
      <c r="S755" s="78"/>
      <c r="T755" s="78"/>
      <c r="U755" s="78"/>
      <c r="V755" s="78"/>
      <c r="W755" s="78"/>
      <c r="X755" s="78"/>
      <c r="Y755" s="78"/>
      <c r="Z755" s="78"/>
      <c r="AA755" s="78"/>
      <c r="AB755" s="78"/>
      <c r="AC755" s="78"/>
      <c r="AD755" s="78"/>
      <c r="AE755" s="78"/>
      <c r="AF755" s="78"/>
      <c r="AG755" s="78"/>
      <c r="AH755" s="51"/>
      <c r="AI755" s="51"/>
    </row>
    <row r="756" spans="17:35" x14ac:dyDescent="0.25">
      <c r="Q756" s="78"/>
      <c r="R756" s="78"/>
      <c r="S756" s="78"/>
      <c r="T756" s="78"/>
      <c r="U756" s="78"/>
      <c r="V756" s="78"/>
      <c r="W756" s="78"/>
      <c r="X756" s="78"/>
      <c r="Y756" s="78"/>
      <c r="Z756" s="78"/>
      <c r="AA756" s="78"/>
      <c r="AB756" s="78"/>
      <c r="AC756" s="78"/>
      <c r="AD756" s="78"/>
      <c r="AE756" s="78"/>
      <c r="AF756" s="78"/>
      <c r="AG756" s="78"/>
      <c r="AH756" s="51"/>
      <c r="AI756" s="51"/>
    </row>
    <row r="757" spans="17:35" x14ac:dyDescent="0.25">
      <c r="Q757" s="78"/>
      <c r="R757" s="78"/>
      <c r="S757" s="78"/>
      <c r="T757" s="78"/>
      <c r="U757" s="78"/>
      <c r="V757" s="78"/>
      <c r="W757" s="78"/>
      <c r="X757" s="78"/>
      <c r="Y757" s="78"/>
      <c r="Z757" s="78"/>
      <c r="AA757" s="78"/>
      <c r="AB757" s="78"/>
      <c r="AC757" s="78"/>
      <c r="AD757" s="78"/>
      <c r="AE757" s="78"/>
      <c r="AF757" s="78"/>
      <c r="AG757" s="78"/>
      <c r="AH757" s="51"/>
      <c r="AI757" s="51"/>
    </row>
    <row r="758" spans="17:35" x14ac:dyDescent="0.25">
      <c r="Q758" s="78"/>
      <c r="R758" s="78"/>
      <c r="S758" s="78"/>
      <c r="T758" s="78"/>
      <c r="U758" s="78"/>
      <c r="V758" s="78"/>
      <c r="W758" s="78"/>
      <c r="X758" s="78"/>
      <c r="Y758" s="78"/>
      <c r="Z758" s="78"/>
      <c r="AA758" s="78"/>
      <c r="AB758" s="78"/>
      <c r="AC758" s="78"/>
      <c r="AD758" s="78"/>
      <c r="AE758" s="78"/>
      <c r="AF758" s="78"/>
      <c r="AG758" s="78"/>
      <c r="AH758" s="51"/>
      <c r="AI758" s="51"/>
    </row>
    <row r="759" spans="17:35" x14ac:dyDescent="0.25">
      <c r="Q759" s="78"/>
      <c r="R759" s="78"/>
      <c r="S759" s="78"/>
      <c r="T759" s="78"/>
      <c r="U759" s="78"/>
      <c r="V759" s="78"/>
      <c r="W759" s="78"/>
      <c r="X759" s="78"/>
      <c r="Y759" s="78"/>
      <c r="Z759" s="78"/>
      <c r="AA759" s="78"/>
      <c r="AB759" s="78"/>
      <c r="AC759" s="78"/>
      <c r="AD759" s="78"/>
      <c r="AE759" s="78"/>
      <c r="AF759" s="78"/>
      <c r="AG759" s="78"/>
      <c r="AH759" s="51"/>
      <c r="AI759" s="51"/>
    </row>
    <row r="760" spans="17:35" x14ac:dyDescent="0.25">
      <c r="Q760" s="78"/>
      <c r="R760" s="78"/>
      <c r="S760" s="78"/>
      <c r="T760" s="78"/>
      <c r="U760" s="78"/>
      <c r="V760" s="78"/>
      <c r="W760" s="78"/>
      <c r="X760" s="78"/>
      <c r="Y760" s="78"/>
      <c r="Z760" s="78"/>
      <c r="AA760" s="78"/>
      <c r="AB760" s="78"/>
      <c r="AC760" s="78"/>
      <c r="AD760" s="78"/>
      <c r="AE760" s="78"/>
      <c r="AF760" s="78"/>
      <c r="AG760" s="78"/>
      <c r="AH760" s="51"/>
      <c r="AI760" s="51"/>
    </row>
    <row r="761" spans="17:35" x14ac:dyDescent="0.25">
      <c r="Q761" s="78"/>
      <c r="R761" s="78"/>
      <c r="S761" s="78"/>
      <c r="T761" s="78"/>
      <c r="U761" s="78"/>
      <c r="V761" s="78"/>
      <c r="W761" s="78"/>
      <c r="X761" s="78"/>
      <c r="Y761" s="78"/>
      <c r="Z761" s="78"/>
      <c r="AA761" s="78"/>
      <c r="AB761" s="78"/>
      <c r="AC761" s="78"/>
      <c r="AD761" s="78"/>
      <c r="AE761" s="78"/>
      <c r="AF761" s="78"/>
      <c r="AG761" s="78"/>
      <c r="AH761" s="51"/>
      <c r="AI761" s="51"/>
    </row>
    <row r="762" spans="17:35" x14ac:dyDescent="0.25">
      <c r="Q762" s="78"/>
      <c r="R762" s="78"/>
      <c r="S762" s="78"/>
      <c r="T762" s="78"/>
      <c r="U762" s="78"/>
      <c r="V762" s="78"/>
      <c r="W762" s="78"/>
      <c r="X762" s="78"/>
      <c r="Y762" s="78"/>
      <c r="Z762" s="78"/>
      <c r="AA762" s="78"/>
      <c r="AB762" s="78"/>
      <c r="AC762" s="78"/>
      <c r="AD762" s="78"/>
      <c r="AE762" s="78"/>
      <c r="AF762" s="78"/>
      <c r="AG762" s="78"/>
      <c r="AH762" s="51"/>
      <c r="AI762" s="51"/>
    </row>
    <row r="763" spans="17:35" x14ac:dyDescent="0.25">
      <c r="Q763" s="78"/>
      <c r="R763" s="78"/>
      <c r="S763" s="78"/>
      <c r="T763" s="78"/>
      <c r="U763" s="78"/>
      <c r="V763" s="78"/>
      <c r="W763" s="78"/>
      <c r="X763" s="78"/>
      <c r="Y763" s="78"/>
      <c r="Z763" s="78"/>
      <c r="AA763" s="78"/>
      <c r="AB763" s="78"/>
      <c r="AC763" s="78"/>
      <c r="AD763" s="78"/>
      <c r="AE763" s="78"/>
      <c r="AF763" s="78"/>
      <c r="AG763" s="78"/>
      <c r="AH763" s="51"/>
      <c r="AI763" s="51"/>
    </row>
    <row r="764" spans="17:35" x14ac:dyDescent="0.25">
      <c r="Q764" s="78"/>
      <c r="R764" s="78"/>
      <c r="S764" s="78"/>
      <c r="T764" s="78"/>
      <c r="U764" s="78"/>
      <c r="V764" s="78"/>
      <c r="W764" s="78"/>
      <c r="X764" s="78"/>
      <c r="Y764" s="78"/>
      <c r="Z764" s="78"/>
      <c r="AA764" s="78"/>
      <c r="AB764" s="78"/>
      <c r="AC764" s="78"/>
      <c r="AD764" s="78"/>
      <c r="AE764" s="78"/>
      <c r="AF764" s="78"/>
      <c r="AG764" s="78"/>
      <c r="AH764" s="51"/>
      <c r="AI764" s="51"/>
    </row>
    <row r="765" spans="17:35" x14ac:dyDescent="0.25">
      <c r="Q765" s="78"/>
      <c r="R765" s="78"/>
      <c r="S765" s="78"/>
      <c r="T765" s="78"/>
      <c r="U765" s="78"/>
      <c r="V765" s="78"/>
      <c r="W765" s="78"/>
      <c r="X765" s="78"/>
      <c r="Y765" s="78"/>
      <c r="Z765" s="78"/>
      <c r="AA765" s="78"/>
      <c r="AB765" s="78"/>
      <c r="AC765" s="78"/>
      <c r="AD765" s="78"/>
      <c r="AE765" s="78"/>
      <c r="AF765" s="78"/>
      <c r="AG765" s="78"/>
      <c r="AH765" s="51"/>
      <c r="AI765" s="51"/>
    </row>
    <row r="766" spans="17:35" x14ac:dyDescent="0.25">
      <c r="Q766" s="78"/>
      <c r="R766" s="78"/>
      <c r="S766" s="78"/>
      <c r="T766" s="78"/>
      <c r="U766" s="78"/>
      <c r="V766" s="78"/>
      <c r="W766" s="78"/>
      <c r="X766" s="78"/>
      <c r="Y766" s="78"/>
      <c r="Z766" s="78"/>
      <c r="AA766" s="78"/>
      <c r="AB766" s="78"/>
      <c r="AC766" s="78"/>
      <c r="AD766" s="78"/>
      <c r="AE766" s="78"/>
      <c r="AF766" s="78"/>
      <c r="AG766" s="78"/>
      <c r="AH766" s="51"/>
      <c r="AI766" s="51"/>
    </row>
    <row r="767" spans="17:35" x14ac:dyDescent="0.25">
      <c r="Q767" s="78"/>
      <c r="R767" s="78"/>
      <c r="S767" s="78"/>
      <c r="T767" s="78"/>
      <c r="U767" s="78"/>
      <c r="V767" s="78"/>
      <c r="W767" s="78"/>
      <c r="X767" s="78"/>
      <c r="Y767" s="78"/>
      <c r="Z767" s="78"/>
      <c r="AA767" s="78"/>
      <c r="AB767" s="78"/>
      <c r="AC767" s="78"/>
      <c r="AD767" s="78"/>
      <c r="AE767" s="78"/>
      <c r="AF767" s="78"/>
      <c r="AG767" s="78"/>
      <c r="AH767" s="51"/>
      <c r="AI767" s="51"/>
    </row>
    <row r="768" spans="17:35" x14ac:dyDescent="0.25">
      <c r="Q768" s="78"/>
      <c r="R768" s="78"/>
      <c r="S768" s="78"/>
      <c r="T768" s="78"/>
      <c r="U768" s="78"/>
      <c r="V768" s="78"/>
      <c r="W768" s="78"/>
      <c r="X768" s="78"/>
      <c r="Y768" s="78"/>
      <c r="Z768" s="78"/>
      <c r="AA768" s="78"/>
      <c r="AB768" s="78"/>
      <c r="AC768" s="78"/>
      <c r="AD768" s="78"/>
      <c r="AE768" s="78"/>
      <c r="AF768" s="78"/>
      <c r="AG768" s="78"/>
      <c r="AH768" s="51"/>
      <c r="AI768" s="51"/>
    </row>
    <row r="769" spans="17:35" x14ac:dyDescent="0.25">
      <c r="Q769" s="78"/>
      <c r="R769" s="78"/>
      <c r="S769" s="78"/>
      <c r="T769" s="78"/>
      <c r="U769" s="78"/>
      <c r="V769" s="78"/>
      <c r="W769" s="78"/>
      <c r="X769" s="78"/>
      <c r="Y769" s="78"/>
      <c r="Z769" s="78"/>
      <c r="AA769" s="78"/>
      <c r="AB769" s="78"/>
      <c r="AC769" s="78"/>
      <c r="AD769" s="78"/>
      <c r="AE769" s="78"/>
      <c r="AF769" s="78"/>
      <c r="AG769" s="78"/>
      <c r="AH769" s="51"/>
      <c r="AI769" s="51"/>
    </row>
    <row r="770" spans="17:35" x14ac:dyDescent="0.25">
      <c r="Q770" s="78"/>
      <c r="R770" s="78"/>
      <c r="S770" s="78"/>
      <c r="T770" s="78"/>
      <c r="U770" s="78"/>
      <c r="V770" s="78"/>
      <c r="W770" s="78"/>
      <c r="X770" s="78"/>
      <c r="Y770" s="78"/>
      <c r="Z770" s="78"/>
      <c r="AA770" s="78"/>
      <c r="AB770" s="78"/>
      <c r="AC770" s="78"/>
      <c r="AD770" s="78"/>
      <c r="AE770" s="78"/>
      <c r="AF770" s="78"/>
      <c r="AG770" s="78"/>
      <c r="AH770" s="51"/>
      <c r="AI770" s="51"/>
    </row>
    <row r="771" spans="17:35" x14ac:dyDescent="0.25">
      <c r="Q771" s="78"/>
      <c r="R771" s="78"/>
      <c r="S771" s="78"/>
      <c r="T771" s="78"/>
      <c r="U771" s="78"/>
      <c r="V771" s="78"/>
      <c r="W771" s="78"/>
      <c r="X771" s="78"/>
      <c r="Y771" s="78"/>
      <c r="Z771" s="78"/>
      <c r="AA771" s="78"/>
      <c r="AB771" s="78"/>
      <c r="AC771" s="78"/>
      <c r="AD771" s="78"/>
      <c r="AE771" s="78"/>
      <c r="AF771" s="78"/>
      <c r="AG771" s="78"/>
      <c r="AH771" s="51"/>
      <c r="AI771" s="51"/>
    </row>
    <row r="772" spans="17:35" x14ac:dyDescent="0.25">
      <c r="Q772" s="78"/>
      <c r="R772" s="78"/>
      <c r="S772" s="78"/>
      <c r="T772" s="78"/>
      <c r="U772" s="78"/>
      <c r="V772" s="78"/>
      <c r="W772" s="78"/>
      <c r="X772" s="78"/>
      <c r="Y772" s="78"/>
      <c r="Z772" s="78"/>
      <c r="AA772" s="78"/>
      <c r="AB772" s="78"/>
      <c r="AC772" s="78"/>
      <c r="AD772" s="78"/>
      <c r="AE772" s="78"/>
      <c r="AF772" s="78"/>
      <c r="AG772" s="78"/>
      <c r="AH772" s="51"/>
      <c r="AI772" s="51"/>
    </row>
    <row r="773" spans="17:35" x14ac:dyDescent="0.25">
      <c r="Q773" s="78"/>
      <c r="R773" s="78"/>
      <c r="S773" s="78"/>
      <c r="T773" s="78"/>
      <c r="U773" s="78"/>
      <c r="V773" s="78"/>
      <c r="W773" s="78"/>
      <c r="X773" s="78"/>
      <c r="Y773" s="78"/>
      <c r="Z773" s="78"/>
      <c r="AA773" s="78"/>
      <c r="AB773" s="78"/>
      <c r="AC773" s="78"/>
      <c r="AD773" s="78"/>
      <c r="AE773" s="78"/>
      <c r="AF773" s="78"/>
      <c r="AG773" s="78"/>
      <c r="AH773" s="51"/>
      <c r="AI773" s="51"/>
    </row>
    <row r="774" spans="17:35" x14ac:dyDescent="0.25">
      <c r="Q774" s="78"/>
      <c r="R774" s="78"/>
      <c r="S774" s="78"/>
      <c r="T774" s="78"/>
      <c r="U774" s="78"/>
      <c r="V774" s="78"/>
      <c r="W774" s="78"/>
      <c r="X774" s="78"/>
      <c r="Y774" s="78"/>
      <c r="Z774" s="78"/>
      <c r="AA774" s="78"/>
      <c r="AB774" s="78"/>
      <c r="AC774" s="78"/>
      <c r="AD774" s="78"/>
      <c r="AE774" s="78"/>
      <c r="AF774" s="78"/>
      <c r="AG774" s="78"/>
      <c r="AH774" s="51"/>
      <c r="AI774" s="51"/>
    </row>
    <row r="775" spans="17:35" x14ac:dyDescent="0.25">
      <c r="Q775" s="78"/>
      <c r="R775" s="78"/>
      <c r="S775" s="78"/>
      <c r="T775" s="78"/>
      <c r="U775" s="78"/>
      <c r="V775" s="78"/>
      <c r="W775" s="78"/>
      <c r="X775" s="78"/>
      <c r="Y775" s="78"/>
      <c r="Z775" s="78"/>
      <c r="AA775" s="78"/>
      <c r="AB775" s="78"/>
      <c r="AC775" s="78"/>
      <c r="AD775" s="78"/>
      <c r="AE775" s="78"/>
      <c r="AF775" s="78"/>
      <c r="AG775" s="78"/>
      <c r="AH775" s="51"/>
      <c r="AI775" s="51"/>
    </row>
    <row r="776" spans="17:35" x14ac:dyDescent="0.25">
      <c r="Q776" s="78"/>
      <c r="R776" s="78"/>
      <c r="S776" s="78"/>
      <c r="T776" s="78"/>
      <c r="U776" s="78"/>
      <c r="V776" s="78"/>
      <c r="W776" s="78"/>
      <c r="X776" s="78"/>
      <c r="Y776" s="78"/>
      <c r="Z776" s="78"/>
      <c r="AA776" s="78"/>
      <c r="AB776" s="78"/>
      <c r="AC776" s="78"/>
      <c r="AD776" s="78"/>
      <c r="AE776" s="78"/>
      <c r="AF776" s="78"/>
      <c r="AG776" s="78"/>
      <c r="AH776" s="51"/>
      <c r="AI776" s="51"/>
    </row>
    <row r="777" spans="17:35" x14ac:dyDescent="0.25">
      <c r="Q777" s="78"/>
      <c r="R777" s="78"/>
      <c r="S777" s="78"/>
      <c r="T777" s="78"/>
      <c r="U777" s="78"/>
      <c r="V777" s="78"/>
      <c r="W777" s="78"/>
      <c r="X777" s="78"/>
      <c r="Y777" s="78"/>
      <c r="Z777" s="78"/>
      <c r="AA777" s="78"/>
      <c r="AB777" s="78"/>
      <c r="AC777" s="78"/>
      <c r="AD777" s="78"/>
      <c r="AE777" s="78"/>
      <c r="AF777" s="78"/>
      <c r="AG777" s="78"/>
      <c r="AH777" s="51"/>
      <c r="AI777" s="51"/>
    </row>
    <row r="778" spans="17:35" x14ac:dyDescent="0.25">
      <c r="Q778" s="78"/>
      <c r="R778" s="78"/>
      <c r="S778" s="78"/>
      <c r="T778" s="78"/>
      <c r="U778" s="78"/>
      <c r="V778" s="78"/>
      <c r="W778" s="78"/>
      <c r="X778" s="78"/>
      <c r="Y778" s="78"/>
      <c r="Z778" s="78"/>
      <c r="AA778" s="78"/>
      <c r="AB778" s="78"/>
      <c r="AC778" s="78"/>
      <c r="AD778" s="78"/>
      <c r="AE778" s="78"/>
      <c r="AF778" s="78"/>
      <c r="AG778" s="78"/>
      <c r="AH778" s="51"/>
      <c r="AI778" s="51"/>
    </row>
    <row r="779" spans="17:35" x14ac:dyDescent="0.25">
      <c r="Q779" s="78"/>
      <c r="R779" s="78"/>
      <c r="S779" s="78"/>
      <c r="T779" s="78"/>
      <c r="U779" s="78"/>
      <c r="V779" s="78"/>
      <c r="W779" s="78"/>
      <c r="X779" s="78"/>
      <c r="Y779" s="78"/>
      <c r="Z779" s="78"/>
      <c r="AA779" s="78"/>
      <c r="AB779" s="78"/>
      <c r="AC779" s="78"/>
      <c r="AD779" s="78"/>
      <c r="AE779" s="78"/>
      <c r="AF779" s="78"/>
      <c r="AG779" s="78"/>
      <c r="AH779" s="51"/>
      <c r="AI779" s="51"/>
    </row>
    <row r="780" spans="17:35" x14ac:dyDescent="0.25">
      <c r="Q780" s="78"/>
      <c r="R780" s="78"/>
      <c r="S780" s="78"/>
      <c r="T780" s="78"/>
      <c r="U780" s="78"/>
      <c r="V780" s="78"/>
      <c r="W780" s="78"/>
      <c r="X780" s="78"/>
      <c r="Y780" s="78"/>
      <c r="Z780" s="78"/>
      <c r="AA780" s="78"/>
      <c r="AB780" s="78"/>
      <c r="AC780" s="78"/>
      <c r="AD780" s="78"/>
      <c r="AE780" s="78"/>
      <c r="AF780" s="78"/>
      <c r="AG780" s="78"/>
      <c r="AH780" s="51"/>
      <c r="AI780" s="51"/>
    </row>
    <row r="781" spans="17:35" x14ac:dyDescent="0.25">
      <c r="Q781" s="78"/>
      <c r="R781" s="78"/>
      <c r="S781" s="78"/>
      <c r="T781" s="78"/>
      <c r="U781" s="78"/>
      <c r="V781" s="78"/>
      <c r="W781" s="78"/>
      <c r="X781" s="78"/>
      <c r="Y781" s="78"/>
      <c r="Z781" s="78"/>
      <c r="AA781" s="78"/>
      <c r="AB781" s="78"/>
      <c r="AC781" s="78"/>
      <c r="AD781" s="78"/>
      <c r="AE781" s="78"/>
      <c r="AF781" s="78"/>
      <c r="AG781" s="78"/>
      <c r="AH781" s="51"/>
      <c r="AI781" s="51"/>
    </row>
    <row r="782" spans="17:35" x14ac:dyDescent="0.25">
      <c r="Q782" s="78"/>
      <c r="R782" s="78"/>
      <c r="S782" s="78"/>
      <c r="T782" s="78"/>
      <c r="U782" s="78"/>
      <c r="V782" s="78"/>
      <c r="W782" s="78"/>
      <c r="X782" s="78"/>
      <c r="Y782" s="78"/>
      <c r="Z782" s="78"/>
      <c r="AA782" s="78"/>
      <c r="AB782" s="78"/>
      <c r="AC782" s="78"/>
      <c r="AD782" s="78"/>
      <c r="AE782" s="78"/>
      <c r="AF782" s="78"/>
      <c r="AG782" s="78"/>
      <c r="AH782" s="51"/>
      <c r="AI782" s="51"/>
    </row>
    <row r="783" spans="17:35" x14ac:dyDescent="0.25">
      <c r="Q783" s="78"/>
      <c r="R783" s="78"/>
      <c r="S783" s="78"/>
      <c r="T783" s="78"/>
      <c r="U783" s="78"/>
      <c r="V783" s="78"/>
      <c r="W783" s="78"/>
      <c r="X783" s="78"/>
      <c r="Y783" s="78"/>
      <c r="Z783" s="78"/>
      <c r="AA783" s="78"/>
      <c r="AB783" s="78"/>
      <c r="AC783" s="78"/>
      <c r="AD783" s="78"/>
      <c r="AE783" s="78"/>
      <c r="AF783" s="78"/>
      <c r="AG783" s="78"/>
      <c r="AH783" s="51"/>
      <c r="AI783" s="51"/>
    </row>
    <row r="784" spans="17:35" x14ac:dyDescent="0.25">
      <c r="Q784" s="78"/>
      <c r="R784" s="78"/>
      <c r="S784" s="78"/>
      <c r="T784" s="78"/>
      <c r="U784" s="78"/>
      <c r="V784" s="78"/>
      <c r="W784" s="78"/>
      <c r="X784" s="78"/>
      <c r="Y784" s="78"/>
      <c r="Z784" s="78"/>
      <c r="AA784" s="78"/>
      <c r="AB784" s="78"/>
      <c r="AC784" s="78"/>
      <c r="AD784" s="78"/>
      <c r="AE784" s="78"/>
      <c r="AF784" s="78"/>
      <c r="AG784" s="78"/>
      <c r="AH784" s="51"/>
      <c r="AI784" s="51"/>
    </row>
    <row r="785" spans="17:35" x14ac:dyDescent="0.25">
      <c r="Q785" s="78"/>
      <c r="R785" s="78"/>
      <c r="S785" s="78"/>
      <c r="T785" s="78"/>
      <c r="U785" s="78"/>
      <c r="V785" s="78"/>
      <c r="W785" s="78"/>
      <c r="X785" s="78"/>
      <c r="Y785" s="78"/>
      <c r="Z785" s="78"/>
      <c r="AA785" s="78"/>
      <c r="AB785" s="78"/>
      <c r="AC785" s="78"/>
      <c r="AD785" s="78"/>
      <c r="AE785" s="78"/>
      <c r="AF785" s="78"/>
      <c r="AG785" s="78"/>
      <c r="AH785" s="51"/>
      <c r="AI785" s="51"/>
    </row>
    <row r="786" spans="17:35" x14ac:dyDescent="0.25">
      <c r="Q786" s="78"/>
      <c r="R786" s="78"/>
      <c r="S786" s="78"/>
      <c r="T786" s="78"/>
      <c r="U786" s="78"/>
      <c r="V786" s="78"/>
      <c r="W786" s="78"/>
      <c r="X786" s="78"/>
      <c r="Y786" s="78"/>
      <c r="Z786" s="78"/>
      <c r="AA786" s="78"/>
      <c r="AB786" s="78"/>
      <c r="AC786" s="78"/>
      <c r="AD786" s="78"/>
      <c r="AE786" s="78"/>
      <c r="AF786" s="78"/>
      <c r="AG786" s="78"/>
      <c r="AH786" s="51"/>
      <c r="AI786" s="51"/>
    </row>
    <row r="787" spans="17:35" x14ac:dyDescent="0.25">
      <c r="Q787" s="78"/>
      <c r="R787" s="78"/>
      <c r="S787" s="78"/>
      <c r="T787" s="78"/>
      <c r="U787" s="78"/>
      <c r="V787" s="78"/>
      <c r="W787" s="78"/>
      <c r="X787" s="78"/>
      <c r="Y787" s="78"/>
      <c r="Z787" s="78"/>
      <c r="AA787" s="78"/>
      <c r="AB787" s="78"/>
      <c r="AC787" s="78"/>
      <c r="AD787" s="78"/>
      <c r="AE787" s="78"/>
      <c r="AF787" s="78"/>
      <c r="AG787" s="78"/>
      <c r="AH787" s="51"/>
      <c r="AI787" s="51"/>
    </row>
    <row r="788" spans="17:35" x14ac:dyDescent="0.25">
      <c r="Q788" s="78"/>
      <c r="R788" s="78"/>
      <c r="S788" s="78"/>
      <c r="T788" s="78"/>
      <c r="U788" s="78"/>
      <c r="V788" s="78"/>
      <c r="W788" s="78"/>
      <c r="X788" s="78"/>
      <c r="Y788" s="78"/>
      <c r="Z788" s="78"/>
      <c r="AA788" s="78"/>
      <c r="AB788" s="78"/>
      <c r="AC788" s="78"/>
      <c r="AD788" s="78"/>
      <c r="AE788" s="78"/>
      <c r="AF788" s="78"/>
      <c r="AG788" s="78"/>
      <c r="AH788" s="51"/>
      <c r="AI788" s="51"/>
    </row>
    <row r="789" spans="17:35" x14ac:dyDescent="0.25">
      <c r="Q789" s="78"/>
      <c r="R789" s="78"/>
      <c r="S789" s="78"/>
      <c r="T789" s="78"/>
      <c r="U789" s="78"/>
      <c r="V789" s="78"/>
      <c r="W789" s="78"/>
      <c r="X789" s="78"/>
      <c r="Y789" s="78"/>
      <c r="Z789" s="78"/>
      <c r="AA789" s="78"/>
      <c r="AB789" s="78"/>
      <c r="AC789" s="78"/>
      <c r="AD789" s="78"/>
      <c r="AE789" s="78"/>
      <c r="AF789" s="78"/>
      <c r="AG789" s="78"/>
      <c r="AH789" s="51"/>
      <c r="AI789" s="51"/>
    </row>
    <row r="790" spans="17:35" x14ac:dyDescent="0.25">
      <c r="Q790" s="78"/>
      <c r="R790" s="78"/>
      <c r="S790" s="78"/>
      <c r="T790" s="78"/>
      <c r="U790" s="78"/>
      <c r="V790" s="78"/>
      <c r="W790" s="78"/>
      <c r="X790" s="78"/>
      <c r="Y790" s="78"/>
      <c r="Z790" s="78"/>
      <c r="AA790" s="78"/>
      <c r="AB790" s="78"/>
      <c r="AC790" s="78"/>
      <c r="AD790" s="78"/>
      <c r="AE790" s="78"/>
      <c r="AF790" s="78"/>
      <c r="AG790" s="78"/>
      <c r="AH790" s="51"/>
      <c r="AI790" s="51"/>
    </row>
    <row r="791" spans="17:35" x14ac:dyDescent="0.25">
      <c r="Q791" s="78"/>
      <c r="R791" s="78"/>
      <c r="S791" s="78"/>
      <c r="T791" s="78"/>
      <c r="U791" s="78"/>
      <c r="V791" s="78"/>
      <c r="W791" s="78"/>
      <c r="X791" s="78"/>
      <c r="Y791" s="78"/>
      <c r="Z791" s="78"/>
      <c r="AA791" s="78"/>
      <c r="AB791" s="78"/>
      <c r="AC791" s="78"/>
      <c r="AD791" s="78"/>
      <c r="AE791" s="78"/>
      <c r="AF791" s="78"/>
      <c r="AG791" s="78"/>
      <c r="AH791" s="51"/>
      <c r="AI791" s="51"/>
    </row>
    <row r="792" spans="17:35" x14ac:dyDescent="0.25">
      <c r="Q792" s="78"/>
      <c r="R792" s="78"/>
      <c r="S792" s="78"/>
      <c r="T792" s="78"/>
      <c r="U792" s="78"/>
      <c r="V792" s="78"/>
      <c r="W792" s="78"/>
      <c r="X792" s="78"/>
      <c r="Y792" s="78"/>
      <c r="Z792" s="78"/>
      <c r="AA792" s="78"/>
      <c r="AB792" s="78"/>
      <c r="AC792" s="78"/>
      <c r="AD792" s="78"/>
      <c r="AE792" s="78"/>
      <c r="AF792" s="78"/>
      <c r="AG792" s="78"/>
      <c r="AH792" s="51"/>
      <c r="AI792" s="51"/>
    </row>
    <row r="793" spans="17:35" x14ac:dyDescent="0.25">
      <c r="Q793" s="78"/>
      <c r="R793" s="78"/>
      <c r="S793" s="78"/>
      <c r="T793" s="78"/>
      <c r="U793" s="78"/>
      <c r="V793" s="78"/>
      <c r="W793" s="78"/>
      <c r="X793" s="78"/>
      <c r="Y793" s="78"/>
      <c r="Z793" s="78"/>
      <c r="AA793" s="78"/>
      <c r="AB793" s="78"/>
      <c r="AC793" s="78"/>
      <c r="AD793" s="78"/>
      <c r="AE793" s="78"/>
      <c r="AF793" s="78"/>
      <c r="AG793" s="78"/>
      <c r="AH793" s="51"/>
      <c r="AI793" s="51"/>
    </row>
    <row r="794" spans="17:35" x14ac:dyDescent="0.25">
      <c r="Q794" s="78"/>
      <c r="R794" s="78"/>
      <c r="S794" s="78"/>
      <c r="T794" s="78"/>
      <c r="U794" s="78"/>
      <c r="V794" s="78"/>
      <c r="W794" s="78"/>
      <c r="X794" s="78"/>
      <c r="Y794" s="78"/>
      <c r="Z794" s="78"/>
      <c r="AA794" s="78"/>
      <c r="AB794" s="78"/>
      <c r="AC794" s="78"/>
      <c r="AD794" s="78"/>
      <c r="AE794" s="78"/>
      <c r="AF794" s="78"/>
      <c r="AG794" s="78"/>
      <c r="AH794" s="51"/>
      <c r="AI794" s="51"/>
    </row>
    <row r="795" spans="17:35" x14ac:dyDescent="0.25">
      <c r="Q795" s="78"/>
      <c r="R795" s="78"/>
      <c r="S795" s="78"/>
      <c r="T795" s="78"/>
      <c r="U795" s="78"/>
      <c r="V795" s="78"/>
      <c r="W795" s="78"/>
      <c r="X795" s="78"/>
      <c r="Y795" s="78"/>
      <c r="Z795" s="78"/>
      <c r="AA795" s="78"/>
      <c r="AB795" s="78"/>
      <c r="AC795" s="78"/>
      <c r="AD795" s="78"/>
      <c r="AE795" s="78"/>
      <c r="AF795" s="78"/>
      <c r="AG795" s="78"/>
      <c r="AH795" s="51"/>
      <c r="AI795" s="51"/>
    </row>
    <row r="796" spans="17:35" x14ac:dyDescent="0.25">
      <c r="Q796" s="78"/>
      <c r="R796" s="78"/>
      <c r="S796" s="78"/>
      <c r="T796" s="78"/>
      <c r="U796" s="78"/>
      <c r="V796" s="78"/>
      <c r="W796" s="78"/>
      <c r="X796" s="78"/>
      <c r="Y796" s="78"/>
      <c r="Z796" s="78"/>
      <c r="AA796" s="78"/>
      <c r="AB796" s="78"/>
      <c r="AC796" s="78"/>
      <c r="AD796" s="78"/>
      <c r="AE796" s="78"/>
      <c r="AF796" s="78"/>
      <c r="AG796" s="78"/>
      <c r="AH796" s="51"/>
      <c r="AI796" s="51"/>
    </row>
    <row r="797" spans="17:35" x14ac:dyDescent="0.25">
      <c r="Q797" s="78"/>
      <c r="R797" s="78"/>
      <c r="S797" s="78"/>
      <c r="T797" s="78"/>
      <c r="U797" s="78"/>
      <c r="V797" s="78"/>
      <c r="W797" s="78"/>
      <c r="X797" s="78"/>
      <c r="Y797" s="78"/>
      <c r="Z797" s="78"/>
      <c r="AA797" s="78"/>
      <c r="AB797" s="78"/>
      <c r="AC797" s="78"/>
      <c r="AD797" s="78"/>
      <c r="AE797" s="78"/>
      <c r="AF797" s="78"/>
      <c r="AG797" s="78"/>
      <c r="AH797" s="51"/>
      <c r="AI797" s="51"/>
    </row>
    <row r="798" spans="17:35" x14ac:dyDescent="0.25">
      <c r="Q798" s="78"/>
      <c r="R798" s="78"/>
      <c r="S798" s="78"/>
      <c r="T798" s="78"/>
      <c r="U798" s="78"/>
      <c r="V798" s="78"/>
      <c r="W798" s="78"/>
      <c r="X798" s="78"/>
      <c r="Y798" s="78"/>
      <c r="Z798" s="78"/>
      <c r="AA798" s="78"/>
      <c r="AB798" s="78"/>
      <c r="AC798" s="78"/>
      <c r="AD798" s="78"/>
      <c r="AE798" s="78"/>
      <c r="AF798" s="78"/>
      <c r="AG798" s="78"/>
      <c r="AH798" s="51"/>
      <c r="AI798" s="51"/>
    </row>
    <row r="799" spans="17:35" x14ac:dyDescent="0.25">
      <c r="Q799" s="78"/>
      <c r="R799" s="78"/>
      <c r="S799" s="78"/>
      <c r="T799" s="78"/>
      <c r="U799" s="78"/>
      <c r="V799" s="78"/>
      <c r="W799" s="78"/>
      <c r="X799" s="78"/>
      <c r="Y799" s="78"/>
      <c r="Z799" s="78"/>
      <c r="AA799" s="78"/>
      <c r="AB799" s="78"/>
      <c r="AC799" s="78"/>
      <c r="AD799" s="78"/>
      <c r="AE799" s="78"/>
      <c r="AF799" s="78"/>
      <c r="AG799" s="78"/>
      <c r="AH799" s="51"/>
      <c r="AI799" s="51"/>
    </row>
    <row r="800" spans="17:35" x14ac:dyDescent="0.25">
      <c r="Q800" s="78"/>
      <c r="R800" s="78"/>
      <c r="S800" s="78"/>
      <c r="T800" s="78"/>
      <c r="U800" s="78"/>
      <c r="V800" s="78"/>
      <c r="W800" s="78"/>
      <c r="X800" s="78"/>
      <c r="Y800" s="78"/>
      <c r="Z800" s="78"/>
      <c r="AA800" s="78"/>
      <c r="AB800" s="78"/>
      <c r="AC800" s="78"/>
      <c r="AD800" s="78"/>
      <c r="AE800" s="78"/>
      <c r="AF800" s="78"/>
      <c r="AG800" s="78"/>
      <c r="AH800" s="51"/>
      <c r="AI800" s="51"/>
    </row>
    <row r="801" spans="17:35" x14ac:dyDescent="0.25">
      <c r="Q801" s="78"/>
      <c r="R801" s="78"/>
      <c r="S801" s="78"/>
      <c r="T801" s="78"/>
      <c r="U801" s="78"/>
      <c r="V801" s="78"/>
      <c r="W801" s="78"/>
      <c r="X801" s="78"/>
      <c r="Y801" s="78"/>
      <c r="Z801" s="78"/>
      <c r="AA801" s="78"/>
      <c r="AB801" s="78"/>
      <c r="AC801" s="78"/>
      <c r="AD801" s="78"/>
      <c r="AE801" s="78"/>
      <c r="AF801" s="78"/>
      <c r="AG801" s="78"/>
      <c r="AH801" s="51"/>
      <c r="AI801" s="51"/>
    </row>
    <row r="802" spans="17:35" x14ac:dyDescent="0.25">
      <c r="Q802" s="78"/>
      <c r="R802" s="78"/>
      <c r="S802" s="78"/>
      <c r="T802" s="78"/>
      <c r="U802" s="78"/>
      <c r="V802" s="78"/>
      <c r="W802" s="78"/>
      <c r="X802" s="78"/>
      <c r="Y802" s="78"/>
      <c r="Z802" s="78"/>
      <c r="AA802" s="78"/>
      <c r="AB802" s="78"/>
      <c r="AC802" s="78"/>
      <c r="AD802" s="78"/>
      <c r="AE802" s="78"/>
      <c r="AF802" s="78"/>
      <c r="AG802" s="78"/>
      <c r="AH802" s="51"/>
      <c r="AI802" s="51"/>
    </row>
    <row r="803" spans="17:35" x14ac:dyDescent="0.25">
      <c r="Q803" s="78"/>
      <c r="R803" s="78"/>
      <c r="S803" s="78"/>
      <c r="T803" s="78"/>
      <c r="U803" s="78"/>
      <c r="V803" s="78"/>
      <c r="W803" s="78"/>
      <c r="X803" s="78"/>
      <c r="Y803" s="78"/>
      <c r="Z803" s="78"/>
      <c r="AA803" s="78"/>
      <c r="AB803" s="78"/>
      <c r="AC803" s="78"/>
      <c r="AD803" s="78"/>
      <c r="AE803" s="78"/>
      <c r="AF803" s="78"/>
      <c r="AG803" s="78"/>
      <c r="AH803" s="51"/>
      <c r="AI803" s="51"/>
    </row>
    <row r="804" spans="17:35" x14ac:dyDescent="0.25">
      <c r="Q804" s="78"/>
      <c r="R804" s="78"/>
      <c r="S804" s="78"/>
      <c r="T804" s="78"/>
      <c r="U804" s="78"/>
      <c r="V804" s="78"/>
      <c r="W804" s="78"/>
      <c r="X804" s="78"/>
      <c r="Y804" s="78"/>
      <c r="Z804" s="78"/>
      <c r="AA804" s="78"/>
      <c r="AB804" s="78"/>
      <c r="AC804" s="78"/>
      <c r="AD804" s="78"/>
      <c r="AE804" s="78"/>
      <c r="AF804" s="78"/>
      <c r="AG804" s="78"/>
      <c r="AH804" s="51"/>
      <c r="AI804" s="51"/>
    </row>
    <row r="805" spans="17:35" x14ac:dyDescent="0.25">
      <c r="Q805" s="78"/>
      <c r="R805" s="78"/>
      <c r="S805" s="78"/>
      <c r="T805" s="78"/>
      <c r="U805" s="78"/>
      <c r="V805" s="78"/>
      <c r="W805" s="78"/>
      <c r="X805" s="78"/>
      <c r="Y805" s="78"/>
      <c r="Z805" s="78"/>
      <c r="AA805" s="78"/>
      <c r="AB805" s="78"/>
      <c r="AC805" s="78"/>
      <c r="AD805" s="78"/>
      <c r="AE805" s="78"/>
      <c r="AF805" s="78"/>
      <c r="AG805" s="78"/>
      <c r="AH805" s="51"/>
      <c r="AI805" s="51"/>
    </row>
    <row r="806" spans="17:35" x14ac:dyDescent="0.25">
      <c r="Q806" s="78"/>
      <c r="R806" s="78"/>
      <c r="S806" s="78"/>
      <c r="T806" s="78"/>
      <c r="U806" s="78"/>
      <c r="V806" s="78"/>
      <c r="W806" s="78"/>
      <c r="X806" s="78"/>
      <c r="Y806" s="78"/>
      <c r="Z806" s="78"/>
      <c r="AA806" s="78"/>
      <c r="AB806" s="78"/>
      <c r="AC806" s="78"/>
      <c r="AD806" s="78"/>
      <c r="AE806" s="78"/>
      <c r="AF806" s="78"/>
      <c r="AG806" s="78"/>
      <c r="AH806" s="51"/>
      <c r="AI806" s="51"/>
    </row>
    <row r="807" spans="17:35" x14ac:dyDescent="0.25">
      <c r="Q807" s="78"/>
      <c r="R807" s="78"/>
      <c r="S807" s="78"/>
      <c r="T807" s="78"/>
      <c r="U807" s="78"/>
      <c r="V807" s="78"/>
      <c r="W807" s="78"/>
      <c r="X807" s="78"/>
      <c r="Y807" s="78"/>
      <c r="Z807" s="78"/>
      <c r="AA807" s="78"/>
      <c r="AB807" s="78"/>
      <c r="AC807" s="78"/>
      <c r="AD807" s="78"/>
      <c r="AE807" s="78"/>
      <c r="AF807" s="78"/>
      <c r="AG807" s="78"/>
      <c r="AH807" s="51"/>
      <c r="AI807" s="51"/>
    </row>
    <row r="808" spans="17:35" x14ac:dyDescent="0.25">
      <c r="Q808" s="78"/>
      <c r="R808" s="78"/>
      <c r="S808" s="78"/>
      <c r="T808" s="78"/>
      <c r="U808" s="78"/>
      <c r="V808" s="78"/>
      <c r="W808" s="78"/>
      <c r="X808" s="78"/>
      <c r="Y808" s="78"/>
      <c r="Z808" s="78"/>
      <c r="AA808" s="78"/>
      <c r="AB808" s="78"/>
      <c r="AC808" s="78"/>
      <c r="AD808" s="78"/>
      <c r="AE808" s="78"/>
      <c r="AF808" s="78"/>
      <c r="AG808" s="78"/>
      <c r="AH808" s="51"/>
      <c r="AI808" s="51"/>
    </row>
    <row r="809" spans="17:35" x14ac:dyDescent="0.25">
      <c r="Q809" s="78"/>
      <c r="R809" s="78"/>
      <c r="S809" s="78"/>
      <c r="T809" s="78"/>
      <c r="U809" s="78"/>
      <c r="V809" s="78"/>
      <c r="W809" s="78"/>
      <c r="X809" s="78"/>
      <c r="Y809" s="78"/>
      <c r="Z809" s="78"/>
      <c r="AA809" s="78"/>
      <c r="AB809" s="78"/>
      <c r="AC809" s="78"/>
      <c r="AD809" s="78"/>
      <c r="AE809" s="78"/>
      <c r="AF809" s="78"/>
      <c r="AG809" s="78"/>
      <c r="AH809" s="51"/>
      <c r="AI809" s="51"/>
    </row>
    <row r="810" spans="17:35" x14ac:dyDescent="0.25">
      <c r="Q810" s="78"/>
      <c r="R810" s="78"/>
      <c r="S810" s="78"/>
      <c r="T810" s="78"/>
      <c r="U810" s="78"/>
      <c r="V810" s="78"/>
      <c r="W810" s="78"/>
      <c r="X810" s="78"/>
      <c r="Y810" s="78"/>
      <c r="Z810" s="78"/>
      <c r="AA810" s="78"/>
      <c r="AB810" s="78"/>
      <c r="AC810" s="78"/>
      <c r="AD810" s="78"/>
      <c r="AE810" s="78"/>
      <c r="AF810" s="78"/>
      <c r="AG810" s="78"/>
      <c r="AH810" s="51"/>
      <c r="AI810" s="51"/>
    </row>
    <row r="811" spans="17:35" x14ac:dyDescent="0.25">
      <c r="Q811" s="78"/>
      <c r="R811" s="78"/>
      <c r="S811" s="78"/>
      <c r="T811" s="78"/>
      <c r="U811" s="78"/>
      <c r="V811" s="78"/>
      <c r="W811" s="78"/>
      <c r="X811" s="78"/>
      <c r="Y811" s="78"/>
      <c r="Z811" s="78"/>
      <c r="AA811" s="78"/>
      <c r="AB811" s="78"/>
      <c r="AC811" s="78"/>
      <c r="AD811" s="78"/>
      <c r="AE811" s="78"/>
      <c r="AF811" s="78"/>
      <c r="AG811" s="78"/>
      <c r="AH811" s="51"/>
      <c r="AI811" s="51"/>
    </row>
    <row r="812" spans="17:35" x14ac:dyDescent="0.25">
      <c r="Q812" s="78"/>
      <c r="R812" s="78"/>
      <c r="S812" s="78"/>
      <c r="T812" s="78"/>
      <c r="U812" s="78"/>
      <c r="V812" s="78"/>
      <c r="W812" s="78"/>
      <c r="X812" s="78"/>
      <c r="Y812" s="78"/>
      <c r="Z812" s="78"/>
      <c r="AA812" s="78"/>
      <c r="AB812" s="78"/>
      <c r="AC812" s="78"/>
      <c r="AD812" s="78"/>
      <c r="AE812" s="78"/>
      <c r="AF812" s="78"/>
      <c r="AG812" s="78"/>
      <c r="AH812" s="51"/>
      <c r="AI812" s="51"/>
    </row>
    <row r="813" spans="17:35" x14ac:dyDescent="0.25">
      <c r="Q813" s="78"/>
      <c r="R813" s="78"/>
      <c r="S813" s="78"/>
      <c r="T813" s="78"/>
      <c r="U813" s="78"/>
      <c r="V813" s="78"/>
      <c r="W813" s="78"/>
      <c r="X813" s="78"/>
      <c r="Y813" s="78"/>
      <c r="Z813" s="78"/>
      <c r="AA813" s="78"/>
      <c r="AB813" s="78"/>
      <c r="AC813" s="78"/>
      <c r="AD813" s="78"/>
      <c r="AE813" s="78"/>
      <c r="AF813" s="78"/>
      <c r="AG813" s="78"/>
      <c r="AH813" s="51"/>
      <c r="AI813" s="51"/>
    </row>
    <row r="814" spans="17:35" x14ac:dyDescent="0.25">
      <c r="Q814" s="78"/>
      <c r="R814" s="78"/>
      <c r="S814" s="78"/>
      <c r="T814" s="78"/>
      <c r="U814" s="78"/>
      <c r="V814" s="78"/>
      <c r="W814" s="78"/>
      <c r="X814" s="78"/>
      <c r="Y814" s="78"/>
      <c r="Z814" s="78"/>
      <c r="AA814" s="78"/>
      <c r="AB814" s="78"/>
      <c r="AC814" s="78"/>
      <c r="AD814" s="78"/>
      <c r="AE814" s="78"/>
      <c r="AF814" s="78"/>
      <c r="AG814" s="78"/>
      <c r="AH814" s="51"/>
      <c r="AI814" s="51"/>
    </row>
    <row r="815" spans="17:35" x14ac:dyDescent="0.25">
      <c r="Q815" s="78"/>
      <c r="R815" s="78"/>
      <c r="S815" s="78"/>
      <c r="T815" s="78"/>
      <c r="U815" s="78"/>
      <c r="V815" s="78"/>
      <c r="W815" s="78"/>
      <c r="X815" s="78"/>
      <c r="Y815" s="78"/>
      <c r="Z815" s="78"/>
      <c r="AA815" s="78"/>
      <c r="AB815" s="78"/>
      <c r="AC815" s="78"/>
      <c r="AD815" s="78"/>
      <c r="AE815" s="78"/>
      <c r="AF815" s="78"/>
      <c r="AG815" s="78"/>
      <c r="AH815" s="51"/>
      <c r="AI815" s="51"/>
    </row>
    <row r="816" spans="17:35" x14ac:dyDescent="0.25">
      <c r="Q816" s="78"/>
      <c r="R816" s="78"/>
      <c r="S816" s="78"/>
      <c r="T816" s="78"/>
      <c r="U816" s="78"/>
      <c r="V816" s="78"/>
      <c r="W816" s="78"/>
      <c r="X816" s="78"/>
      <c r="Y816" s="78"/>
      <c r="Z816" s="78"/>
      <c r="AA816" s="78"/>
      <c r="AB816" s="78"/>
      <c r="AC816" s="78"/>
      <c r="AD816" s="78"/>
      <c r="AE816" s="78"/>
      <c r="AF816" s="78"/>
      <c r="AG816" s="78"/>
      <c r="AH816" s="51"/>
      <c r="AI816" s="51"/>
    </row>
    <row r="817" spans="17:35" x14ac:dyDescent="0.25">
      <c r="Q817" s="78"/>
      <c r="R817" s="78"/>
      <c r="S817" s="78"/>
      <c r="T817" s="78"/>
      <c r="U817" s="78"/>
      <c r="V817" s="78"/>
      <c r="W817" s="78"/>
      <c r="X817" s="78"/>
      <c r="Y817" s="78"/>
      <c r="Z817" s="78"/>
      <c r="AA817" s="78"/>
      <c r="AB817" s="78"/>
      <c r="AC817" s="78"/>
      <c r="AD817" s="78"/>
      <c r="AE817" s="78"/>
      <c r="AF817" s="78"/>
      <c r="AG817" s="78"/>
      <c r="AH817" s="51"/>
      <c r="AI817" s="51"/>
    </row>
    <row r="818" spans="17:35" x14ac:dyDescent="0.25">
      <c r="Q818" s="78"/>
      <c r="R818" s="78"/>
      <c r="S818" s="78"/>
      <c r="T818" s="78"/>
      <c r="U818" s="78"/>
      <c r="V818" s="78"/>
      <c r="W818" s="78"/>
      <c r="X818" s="78"/>
      <c r="Y818" s="78"/>
      <c r="Z818" s="78"/>
      <c r="AA818" s="78"/>
      <c r="AB818" s="78"/>
      <c r="AC818" s="78"/>
      <c r="AD818" s="78"/>
      <c r="AE818" s="78"/>
      <c r="AF818" s="78"/>
      <c r="AG818" s="78"/>
      <c r="AH818" s="51"/>
      <c r="AI818" s="51"/>
    </row>
    <row r="819" spans="17:35" x14ac:dyDescent="0.25">
      <c r="Q819" s="78"/>
      <c r="R819" s="78"/>
      <c r="S819" s="78"/>
      <c r="T819" s="78"/>
      <c r="U819" s="78"/>
      <c r="V819" s="78"/>
      <c r="W819" s="78"/>
      <c r="X819" s="78"/>
      <c r="Y819" s="78"/>
      <c r="Z819" s="78"/>
      <c r="AA819" s="78"/>
      <c r="AB819" s="78"/>
      <c r="AC819" s="78"/>
      <c r="AD819" s="78"/>
      <c r="AE819" s="78"/>
      <c r="AF819" s="78"/>
      <c r="AG819" s="78"/>
      <c r="AH819" s="51"/>
      <c r="AI819" s="51"/>
    </row>
    <row r="820" spans="17:35" x14ac:dyDescent="0.25">
      <c r="Q820" s="78"/>
      <c r="R820" s="78"/>
      <c r="S820" s="78"/>
      <c r="T820" s="78"/>
      <c r="U820" s="78"/>
      <c r="V820" s="78"/>
      <c r="W820" s="78"/>
      <c r="X820" s="78"/>
      <c r="Y820" s="78"/>
      <c r="Z820" s="78"/>
      <c r="AA820" s="78"/>
      <c r="AB820" s="78"/>
      <c r="AC820" s="78"/>
      <c r="AD820" s="78"/>
      <c r="AE820" s="78"/>
      <c r="AF820" s="78"/>
      <c r="AG820" s="78"/>
      <c r="AH820" s="51"/>
      <c r="AI820" s="51"/>
    </row>
    <row r="821" spans="17:35" x14ac:dyDescent="0.25">
      <c r="Q821" s="78"/>
      <c r="R821" s="78"/>
      <c r="S821" s="78"/>
      <c r="T821" s="78"/>
      <c r="U821" s="78"/>
      <c r="V821" s="78"/>
      <c r="W821" s="78"/>
      <c r="X821" s="78"/>
      <c r="Y821" s="78"/>
      <c r="Z821" s="78"/>
      <c r="AA821" s="78"/>
      <c r="AB821" s="78"/>
      <c r="AC821" s="78"/>
      <c r="AD821" s="78"/>
      <c r="AE821" s="78"/>
      <c r="AF821" s="78"/>
      <c r="AG821" s="78"/>
      <c r="AH821" s="51"/>
      <c r="AI821" s="51"/>
    </row>
    <row r="822" spans="17:35" x14ac:dyDescent="0.25">
      <c r="Q822" s="78"/>
      <c r="R822" s="78"/>
      <c r="S822" s="78"/>
      <c r="T822" s="78"/>
      <c r="U822" s="78"/>
      <c r="V822" s="78"/>
      <c r="W822" s="78"/>
      <c r="X822" s="78"/>
      <c r="Y822" s="78"/>
      <c r="Z822" s="78"/>
      <c r="AA822" s="78"/>
      <c r="AB822" s="78"/>
      <c r="AC822" s="78"/>
      <c r="AD822" s="78"/>
      <c r="AE822" s="78"/>
      <c r="AF822" s="78"/>
      <c r="AG822" s="78"/>
      <c r="AH822" s="51"/>
      <c r="AI822" s="51"/>
    </row>
    <row r="823" spans="17:35" x14ac:dyDescent="0.25">
      <c r="Q823" s="78"/>
      <c r="R823" s="78"/>
      <c r="S823" s="78"/>
      <c r="T823" s="78"/>
      <c r="U823" s="78"/>
      <c r="V823" s="78"/>
      <c r="W823" s="78"/>
      <c r="X823" s="78"/>
      <c r="Y823" s="78"/>
      <c r="Z823" s="78"/>
      <c r="AA823" s="78"/>
      <c r="AB823" s="78"/>
      <c r="AC823" s="78"/>
      <c r="AD823" s="78"/>
      <c r="AE823" s="78"/>
      <c r="AF823" s="78"/>
      <c r="AG823" s="78"/>
      <c r="AH823" s="51"/>
      <c r="AI823" s="51"/>
    </row>
    <row r="824" spans="17:35" x14ac:dyDescent="0.25">
      <c r="Q824" s="78"/>
      <c r="R824" s="78"/>
      <c r="S824" s="78"/>
      <c r="T824" s="78"/>
      <c r="U824" s="78"/>
      <c r="V824" s="78"/>
      <c r="W824" s="78"/>
      <c r="X824" s="78"/>
      <c r="Y824" s="78"/>
      <c r="Z824" s="78"/>
      <c r="AA824" s="78"/>
      <c r="AB824" s="78"/>
      <c r="AC824" s="78"/>
      <c r="AD824" s="78"/>
      <c r="AE824" s="78"/>
      <c r="AF824" s="78"/>
      <c r="AG824" s="78"/>
      <c r="AH824" s="51"/>
      <c r="AI824" s="51"/>
    </row>
    <row r="825" spans="17:35" x14ac:dyDescent="0.25">
      <c r="Q825" s="78"/>
      <c r="R825" s="78"/>
      <c r="S825" s="78"/>
      <c r="T825" s="78"/>
      <c r="U825" s="78"/>
      <c r="V825" s="78"/>
      <c r="W825" s="78"/>
      <c r="X825" s="78"/>
      <c r="Y825" s="78"/>
      <c r="Z825" s="78"/>
      <c r="AA825" s="78"/>
      <c r="AB825" s="78"/>
      <c r="AC825" s="78"/>
      <c r="AD825" s="78"/>
      <c r="AE825" s="78"/>
      <c r="AF825" s="78"/>
      <c r="AG825" s="78"/>
      <c r="AH825" s="51"/>
      <c r="AI825" s="51"/>
    </row>
    <row r="826" spans="17:35" x14ac:dyDescent="0.25">
      <c r="Q826" s="78"/>
      <c r="R826" s="78"/>
      <c r="S826" s="78"/>
      <c r="T826" s="78"/>
      <c r="U826" s="78"/>
      <c r="V826" s="78"/>
      <c r="W826" s="78"/>
      <c r="X826" s="78"/>
      <c r="Y826" s="78"/>
      <c r="Z826" s="78"/>
      <c r="AA826" s="78"/>
      <c r="AB826" s="78"/>
      <c r="AC826" s="78"/>
      <c r="AD826" s="78"/>
      <c r="AE826" s="78"/>
      <c r="AF826" s="78"/>
      <c r="AG826" s="78"/>
      <c r="AH826" s="51"/>
      <c r="AI826" s="51"/>
    </row>
    <row r="827" spans="17:35" x14ac:dyDescent="0.25">
      <c r="Q827" s="78"/>
      <c r="R827" s="78"/>
      <c r="S827" s="78"/>
      <c r="T827" s="78"/>
      <c r="U827" s="78"/>
      <c r="V827" s="78"/>
      <c r="W827" s="78"/>
      <c r="X827" s="78"/>
      <c r="Y827" s="78"/>
      <c r="Z827" s="78"/>
      <c r="AA827" s="78"/>
      <c r="AB827" s="78"/>
      <c r="AC827" s="78"/>
      <c r="AD827" s="78"/>
      <c r="AE827" s="78"/>
      <c r="AF827" s="78"/>
      <c r="AG827" s="78"/>
      <c r="AH827" s="51"/>
      <c r="AI827" s="51"/>
    </row>
    <row r="828" spans="17:35" x14ac:dyDescent="0.25">
      <c r="Q828" s="78"/>
      <c r="R828" s="78"/>
      <c r="S828" s="78"/>
      <c r="T828" s="78"/>
      <c r="U828" s="78"/>
      <c r="V828" s="78"/>
      <c r="W828" s="78"/>
      <c r="X828" s="78"/>
      <c r="Y828" s="78"/>
      <c r="Z828" s="78"/>
      <c r="AA828" s="78"/>
      <c r="AB828" s="78"/>
      <c r="AC828" s="78"/>
      <c r="AD828" s="78"/>
      <c r="AE828" s="78"/>
      <c r="AF828" s="78"/>
      <c r="AG828" s="78"/>
      <c r="AH828" s="51"/>
      <c r="AI828" s="51"/>
    </row>
    <row r="829" spans="17:35" x14ac:dyDescent="0.25">
      <c r="Q829" s="78"/>
      <c r="R829" s="78"/>
      <c r="S829" s="78"/>
      <c r="T829" s="78"/>
      <c r="U829" s="78"/>
      <c r="V829" s="78"/>
      <c r="W829" s="78"/>
      <c r="X829" s="78"/>
      <c r="Y829" s="78"/>
      <c r="Z829" s="78"/>
      <c r="AA829" s="78"/>
      <c r="AB829" s="78"/>
      <c r="AC829" s="78"/>
      <c r="AD829" s="78"/>
      <c r="AE829" s="78"/>
      <c r="AF829" s="78"/>
      <c r="AG829" s="78"/>
      <c r="AH829" s="51"/>
      <c r="AI829" s="51"/>
    </row>
    <row r="830" spans="17:35" x14ac:dyDescent="0.25">
      <c r="Q830" s="78"/>
      <c r="R830" s="78"/>
      <c r="S830" s="78"/>
      <c r="T830" s="78"/>
      <c r="U830" s="78"/>
      <c r="V830" s="78"/>
      <c r="W830" s="78"/>
      <c r="X830" s="78"/>
      <c r="Y830" s="78"/>
      <c r="Z830" s="78"/>
      <c r="AA830" s="78"/>
      <c r="AB830" s="78"/>
      <c r="AC830" s="78"/>
      <c r="AD830" s="78"/>
      <c r="AE830" s="78"/>
      <c r="AF830" s="78"/>
      <c r="AG830" s="78"/>
      <c r="AH830" s="51"/>
      <c r="AI830" s="51"/>
    </row>
    <row r="831" spans="17:35" x14ac:dyDescent="0.25">
      <c r="Q831" s="78"/>
      <c r="R831" s="78"/>
      <c r="S831" s="78"/>
      <c r="T831" s="78"/>
      <c r="U831" s="78"/>
      <c r="V831" s="78"/>
      <c r="W831" s="78"/>
      <c r="X831" s="78"/>
      <c r="Y831" s="78"/>
      <c r="Z831" s="78"/>
      <c r="AA831" s="78"/>
      <c r="AB831" s="78"/>
      <c r="AC831" s="78"/>
      <c r="AD831" s="78"/>
      <c r="AE831" s="78"/>
      <c r="AF831" s="78"/>
      <c r="AG831" s="78"/>
      <c r="AH831" s="51"/>
      <c r="AI831" s="51"/>
    </row>
    <row r="832" spans="17:35" x14ac:dyDescent="0.25">
      <c r="Q832" s="78"/>
      <c r="R832" s="78"/>
      <c r="S832" s="78"/>
      <c r="T832" s="78"/>
      <c r="U832" s="78"/>
      <c r="V832" s="78"/>
      <c r="W832" s="78"/>
      <c r="X832" s="78"/>
      <c r="Y832" s="78"/>
      <c r="Z832" s="78"/>
      <c r="AA832" s="78"/>
      <c r="AB832" s="78"/>
      <c r="AC832" s="78"/>
      <c r="AD832" s="78"/>
      <c r="AE832" s="78"/>
      <c r="AF832" s="78"/>
      <c r="AG832" s="78"/>
      <c r="AH832" s="51"/>
      <c r="AI832" s="51"/>
    </row>
    <row r="833" spans="17:35" x14ac:dyDescent="0.25">
      <c r="Q833" s="78"/>
      <c r="R833" s="78"/>
      <c r="S833" s="78"/>
      <c r="T833" s="78"/>
      <c r="U833" s="78"/>
      <c r="V833" s="78"/>
      <c r="W833" s="78"/>
      <c r="X833" s="78"/>
      <c r="Y833" s="78"/>
      <c r="Z833" s="78"/>
      <c r="AA833" s="78"/>
      <c r="AB833" s="78"/>
      <c r="AC833" s="78"/>
      <c r="AD833" s="78"/>
      <c r="AE833" s="78"/>
      <c r="AF833" s="78"/>
      <c r="AG833" s="78"/>
      <c r="AH833" s="51"/>
      <c r="AI833" s="51"/>
    </row>
    <row r="834" spans="17:35" x14ac:dyDescent="0.25">
      <c r="Q834" s="78"/>
      <c r="R834" s="78"/>
      <c r="S834" s="78"/>
      <c r="T834" s="78"/>
      <c r="U834" s="78"/>
      <c r="V834" s="78"/>
      <c r="W834" s="78"/>
      <c r="X834" s="78"/>
      <c r="Y834" s="78"/>
      <c r="Z834" s="78"/>
      <c r="AA834" s="78"/>
      <c r="AB834" s="78"/>
      <c r="AC834" s="78"/>
      <c r="AD834" s="78"/>
      <c r="AE834" s="78"/>
      <c r="AF834" s="78"/>
      <c r="AG834" s="78"/>
      <c r="AH834" s="51"/>
      <c r="AI834" s="51"/>
    </row>
    <row r="835" spans="17:35" x14ac:dyDescent="0.25">
      <c r="Q835" s="78"/>
      <c r="R835" s="78"/>
      <c r="S835" s="78"/>
      <c r="T835" s="78"/>
      <c r="U835" s="78"/>
      <c r="V835" s="78"/>
      <c r="W835" s="78"/>
      <c r="X835" s="78"/>
      <c r="Y835" s="78"/>
      <c r="Z835" s="78"/>
      <c r="AA835" s="78"/>
      <c r="AB835" s="78"/>
      <c r="AC835" s="78"/>
      <c r="AD835" s="78"/>
      <c r="AE835" s="78"/>
      <c r="AF835" s="78"/>
      <c r="AG835" s="78"/>
      <c r="AH835" s="51"/>
      <c r="AI835" s="51"/>
    </row>
    <row r="836" spans="17:35" x14ac:dyDescent="0.25">
      <c r="Q836" s="78"/>
      <c r="R836" s="78"/>
      <c r="S836" s="78"/>
      <c r="T836" s="78"/>
      <c r="U836" s="78"/>
      <c r="V836" s="78"/>
      <c r="W836" s="78"/>
      <c r="X836" s="78"/>
      <c r="Y836" s="78"/>
      <c r="Z836" s="78"/>
      <c r="AA836" s="78"/>
      <c r="AB836" s="78"/>
      <c r="AC836" s="78"/>
      <c r="AD836" s="78"/>
      <c r="AE836" s="78"/>
      <c r="AF836" s="78"/>
      <c r="AG836" s="78"/>
      <c r="AH836" s="51"/>
      <c r="AI836" s="51"/>
    </row>
    <row r="837" spans="17:35" x14ac:dyDescent="0.25">
      <c r="Q837" s="78"/>
      <c r="R837" s="78"/>
      <c r="S837" s="78"/>
      <c r="T837" s="78"/>
      <c r="U837" s="78"/>
      <c r="V837" s="78"/>
      <c r="W837" s="78"/>
      <c r="X837" s="78"/>
      <c r="Y837" s="78"/>
      <c r="Z837" s="78"/>
      <c r="AA837" s="78"/>
      <c r="AB837" s="78"/>
      <c r="AC837" s="78"/>
      <c r="AD837" s="78"/>
      <c r="AE837" s="78"/>
      <c r="AF837" s="78"/>
      <c r="AG837" s="78"/>
      <c r="AH837" s="51"/>
      <c r="AI837" s="51"/>
    </row>
    <row r="838" spans="17:35" x14ac:dyDescent="0.25">
      <c r="Q838" s="78"/>
      <c r="R838" s="78"/>
      <c r="S838" s="78"/>
      <c r="T838" s="78"/>
      <c r="U838" s="78"/>
      <c r="V838" s="78"/>
      <c r="W838" s="78"/>
      <c r="X838" s="78"/>
      <c r="Y838" s="78"/>
      <c r="Z838" s="78"/>
      <c r="AA838" s="78"/>
      <c r="AB838" s="78"/>
      <c r="AC838" s="78"/>
      <c r="AD838" s="78"/>
      <c r="AE838" s="78"/>
      <c r="AF838" s="78"/>
      <c r="AG838" s="78"/>
      <c r="AH838" s="51"/>
      <c r="AI838" s="51"/>
    </row>
    <row r="839" spans="17:35" x14ac:dyDescent="0.25">
      <c r="Q839" s="78"/>
      <c r="R839" s="78"/>
      <c r="S839" s="78"/>
      <c r="T839" s="78"/>
      <c r="U839" s="78"/>
      <c r="V839" s="78"/>
      <c r="W839" s="78"/>
      <c r="X839" s="78"/>
      <c r="Y839" s="78"/>
      <c r="Z839" s="78"/>
      <c r="AA839" s="78"/>
      <c r="AB839" s="78"/>
      <c r="AC839" s="78"/>
      <c r="AD839" s="78"/>
      <c r="AE839" s="78"/>
      <c r="AF839" s="78"/>
      <c r="AG839" s="78"/>
      <c r="AH839" s="51"/>
      <c r="AI839" s="51"/>
    </row>
    <row r="840" spans="17:35" x14ac:dyDescent="0.25">
      <c r="Q840" s="78"/>
      <c r="R840" s="78"/>
      <c r="S840" s="78"/>
      <c r="T840" s="78"/>
      <c r="U840" s="78"/>
      <c r="V840" s="78"/>
      <c r="W840" s="78"/>
      <c r="X840" s="78"/>
      <c r="Y840" s="78"/>
      <c r="Z840" s="78"/>
      <c r="AA840" s="78"/>
      <c r="AB840" s="78"/>
      <c r="AC840" s="78"/>
      <c r="AD840" s="78"/>
      <c r="AE840" s="78"/>
      <c r="AF840" s="78"/>
      <c r="AG840" s="78"/>
      <c r="AH840" s="51"/>
      <c r="AI840" s="51"/>
    </row>
    <row r="841" spans="17:35" x14ac:dyDescent="0.25">
      <c r="Q841" s="78"/>
      <c r="R841" s="78"/>
      <c r="S841" s="78"/>
      <c r="T841" s="78"/>
      <c r="U841" s="78"/>
      <c r="V841" s="78"/>
      <c r="W841" s="78"/>
      <c r="X841" s="78"/>
      <c r="Y841" s="78"/>
      <c r="Z841" s="78"/>
      <c r="AA841" s="78"/>
      <c r="AB841" s="78"/>
      <c r="AC841" s="78"/>
      <c r="AD841" s="78"/>
      <c r="AE841" s="78"/>
      <c r="AF841" s="78"/>
      <c r="AG841" s="78"/>
      <c r="AH841" s="51"/>
      <c r="AI841" s="51"/>
    </row>
    <row r="842" spans="17:35" x14ac:dyDescent="0.25">
      <c r="Q842" s="78"/>
      <c r="R842" s="78"/>
      <c r="S842" s="78"/>
      <c r="T842" s="78"/>
      <c r="U842" s="78"/>
      <c r="V842" s="78"/>
      <c r="W842" s="78"/>
      <c r="X842" s="78"/>
      <c r="Y842" s="78"/>
      <c r="Z842" s="78"/>
      <c r="AA842" s="78"/>
      <c r="AB842" s="78"/>
      <c r="AC842" s="78"/>
      <c r="AD842" s="78"/>
      <c r="AE842" s="78"/>
      <c r="AF842" s="78"/>
      <c r="AG842" s="78"/>
      <c r="AH842" s="51"/>
      <c r="AI842" s="51"/>
    </row>
    <row r="843" spans="17:35" x14ac:dyDescent="0.25">
      <c r="Q843" s="78"/>
      <c r="R843" s="78"/>
      <c r="S843" s="78"/>
      <c r="T843" s="78"/>
      <c r="U843" s="78"/>
      <c r="V843" s="78"/>
      <c r="W843" s="78"/>
      <c r="X843" s="78"/>
      <c r="Y843" s="78"/>
      <c r="Z843" s="78"/>
      <c r="AA843" s="78"/>
      <c r="AB843" s="78"/>
      <c r="AC843" s="78"/>
      <c r="AD843" s="78"/>
      <c r="AE843" s="78"/>
      <c r="AF843" s="78"/>
      <c r="AG843" s="78"/>
      <c r="AH843" s="51"/>
      <c r="AI843" s="51"/>
    </row>
    <row r="844" spans="17:35" x14ac:dyDescent="0.25">
      <c r="Q844" s="78"/>
      <c r="R844" s="78"/>
      <c r="S844" s="78"/>
      <c r="T844" s="78"/>
      <c r="U844" s="78"/>
      <c r="V844" s="78"/>
      <c r="W844" s="78"/>
      <c r="X844" s="78"/>
      <c r="Y844" s="78"/>
      <c r="Z844" s="78"/>
      <c r="AA844" s="78"/>
      <c r="AB844" s="78"/>
      <c r="AC844" s="78"/>
      <c r="AD844" s="78"/>
      <c r="AE844" s="78"/>
      <c r="AF844" s="78"/>
      <c r="AG844" s="78"/>
      <c r="AH844" s="51"/>
      <c r="AI844" s="51"/>
    </row>
    <row r="845" spans="17:35" x14ac:dyDescent="0.25">
      <c r="Q845" s="78"/>
      <c r="R845" s="78"/>
      <c r="S845" s="78"/>
      <c r="T845" s="78"/>
      <c r="U845" s="78"/>
      <c r="V845" s="78"/>
      <c r="W845" s="78"/>
      <c r="X845" s="78"/>
      <c r="Y845" s="78"/>
      <c r="Z845" s="78"/>
      <c r="AA845" s="78"/>
      <c r="AB845" s="78"/>
      <c r="AC845" s="78"/>
      <c r="AD845" s="78"/>
      <c r="AE845" s="78"/>
      <c r="AF845" s="78"/>
      <c r="AG845" s="78"/>
      <c r="AH845" s="51"/>
      <c r="AI845" s="51"/>
    </row>
    <row r="846" spans="17:35" x14ac:dyDescent="0.25">
      <c r="Q846" s="78"/>
      <c r="R846" s="78"/>
      <c r="S846" s="78"/>
      <c r="T846" s="78"/>
      <c r="U846" s="78"/>
      <c r="V846" s="78"/>
      <c r="W846" s="78"/>
      <c r="X846" s="78"/>
      <c r="Y846" s="78"/>
      <c r="Z846" s="78"/>
      <c r="AA846" s="78"/>
      <c r="AB846" s="78"/>
      <c r="AC846" s="78"/>
      <c r="AD846" s="78"/>
      <c r="AE846" s="78"/>
      <c r="AF846" s="78"/>
      <c r="AG846" s="78"/>
      <c r="AH846" s="51"/>
      <c r="AI846" s="51"/>
    </row>
    <row r="847" spans="17:35" x14ac:dyDescent="0.25">
      <c r="Q847" s="78"/>
      <c r="R847" s="78"/>
      <c r="S847" s="78"/>
      <c r="T847" s="78"/>
      <c r="U847" s="78"/>
      <c r="V847" s="78"/>
      <c r="W847" s="78"/>
      <c r="X847" s="78"/>
      <c r="Y847" s="78"/>
      <c r="Z847" s="78"/>
      <c r="AA847" s="78"/>
      <c r="AB847" s="78"/>
      <c r="AC847" s="78"/>
      <c r="AD847" s="78"/>
      <c r="AE847" s="78"/>
      <c r="AF847" s="78"/>
      <c r="AG847" s="78"/>
      <c r="AH847" s="51"/>
      <c r="AI847" s="51"/>
    </row>
    <row r="848" spans="17:35" x14ac:dyDescent="0.25">
      <c r="Q848" s="78"/>
      <c r="R848" s="78"/>
      <c r="S848" s="78"/>
      <c r="T848" s="78"/>
      <c r="U848" s="78"/>
      <c r="V848" s="78"/>
      <c r="W848" s="78"/>
      <c r="X848" s="78"/>
      <c r="Y848" s="78"/>
      <c r="Z848" s="78"/>
      <c r="AA848" s="78"/>
      <c r="AB848" s="78"/>
      <c r="AC848" s="78"/>
      <c r="AD848" s="78"/>
      <c r="AE848" s="78"/>
      <c r="AF848" s="78"/>
      <c r="AG848" s="78"/>
      <c r="AH848" s="51"/>
      <c r="AI848" s="51"/>
    </row>
    <row r="849" spans="17:35" x14ac:dyDescent="0.25">
      <c r="Q849" s="78"/>
      <c r="R849" s="78"/>
      <c r="S849" s="78"/>
      <c r="T849" s="78"/>
      <c r="U849" s="78"/>
      <c r="V849" s="78"/>
      <c r="W849" s="78"/>
      <c r="X849" s="78"/>
      <c r="Y849" s="78"/>
      <c r="Z849" s="78"/>
      <c r="AA849" s="78"/>
      <c r="AB849" s="78"/>
      <c r="AC849" s="78"/>
      <c r="AD849" s="78"/>
      <c r="AE849" s="78"/>
      <c r="AF849" s="78"/>
      <c r="AG849" s="78"/>
      <c r="AH849" s="51"/>
      <c r="AI849" s="51"/>
    </row>
    <row r="850" spans="17:35" x14ac:dyDescent="0.25">
      <c r="Q850" s="78"/>
      <c r="R850" s="78"/>
      <c r="S850" s="78"/>
      <c r="T850" s="78"/>
      <c r="U850" s="78"/>
      <c r="V850" s="78"/>
      <c r="W850" s="78"/>
      <c r="X850" s="78"/>
      <c r="Y850" s="78"/>
      <c r="Z850" s="78"/>
      <c r="AA850" s="78"/>
      <c r="AB850" s="78"/>
      <c r="AC850" s="78"/>
      <c r="AD850" s="78"/>
      <c r="AE850" s="78"/>
      <c r="AF850" s="78"/>
      <c r="AG850" s="78"/>
      <c r="AH850" s="51"/>
      <c r="AI850" s="51"/>
    </row>
    <row r="851" spans="17:35" x14ac:dyDescent="0.25">
      <c r="Q851" s="78"/>
      <c r="R851" s="78"/>
      <c r="S851" s="78"/>
      <c r="T851" s="78"/>
      <c r="U851" s="78"/>
      <c r="V851" s="78"/>
      <c r="W851" s="78"/>
      <c r="X851" s="78"/>
      <c r="Y851" s="78"/>
      <c r="Z851" s="78"/>
      <c r="AA851" s="78"/>
      <c r="AB851" s="78"/>
      <c r="AC851" s="78"/>
      <c r="AD851" s="78"/>
      <c r="AE851" s="78"/>
      <c r="AF851" s="78"/>
      <c r="AG851" s="78"/>
      <c r="AH851" s="51"/>
      <c r="AI851" s="51"/>
    </row>
    <row r="852" spans="17:35" x14ac:dyDescent="0.25">
      <c r="Q852" s="78"/>
      <c r="R852" s="78"/>
      <c r="S852" s="78"/>
      <c r="T852" s="78"/>
      <c r="U852" s="78"/>
      <c r="V852" s="78"/>
      <c r="W852" s="78"/>
      <c r="X852" s="78"/>
      <c r="Y852" s="78"/>
      <c r="Z852" s="78"/>
      <c r="AA852" s="78"/>
      <c r="AB852" s="78"/>
      <c r="AC852" s="78"/>
      <c r="AD852" s="78"/>
      <c r="AE852" s="78"/>
      <c r="AF852" s="78"/>
      <c r="AG852" s="78"/>
      <c r="AH852" s="51"/>
      <c r="AI852" s="51"/>
    </row>
    <row r="853" spans="17:35" x14ac:dyDescent="0.25">
      <c r="Q853" s="78"/>
      <c r="R853" s="78"/>
      <c r="S853" s="78"/>
      <c r="T853" s="78"/>
      <c r="U853" s="78"/>
      <c r="V853" s="78"/>
      <c r="W853" s="78"/>
      <c r="X853" s="78"/>
      <c r="Y853" s="78"/>
      <c r="Z853" s="78"/>
      <c r="AA853" s="78"/>
      <c r="AB853" s="78"/>
      <c r="AC853" s="78"/>
      <c r="AD853" s="78"/>
      <c r="AE853" s="78"/>
      <c r="AF853" s="78"/>
      <c r="AG853" s="78"/>
      <c r="AH853" s="51"/>
      <c r="AI853" s="51"/>
    </row>
    <row r="854" spans="17:35" x14ac:dyDescent="0.25">
      <c r="Q854" s="78"/>
      <c r="R854" s="78"/>
      <c r="S854" s="78"/>
      <c r="T854" s="78"/>
      <c r="U854" s="78"/>
      <c r="V854" s="78"/>
      <c r="W854" s="78"/>
      <c r="X854" s="78"/>
      <c r="Y854" s="78"/>
      <c r="Z854" s="78"/>
      <c r="AA854" s="78"/>
      <c r="AB854" s="78"/>
      <c r="AC854" s="78"/>
      <c r="AD854" s="78"/>
      <c r="AE854" s="78"/>
      <c r="AF854" s="78"/>
      <c r="AG854" s="78"/>
      <c r="AH854" s="51"/>
      <c r="AI854" s="51"/>
    </row>
    <row r="855" spans="17:35" x14ac:dyDescent="0.25">
      <c r="Q855" s="78"/>
      <c r="R855" s="78"/>
      <c r="S855" s="78"/>
      <c r="T855" s="78"/>
      <c r="U855" s="78"/>
      <c r="V855" s="78"/>
      <c r="W855" s="78"/>
      <c r="X855" s="78"/>
      <c r="Y855" s="78"/>
      <c r="Z855" s="78"/>
      <c r="AA855" s="78"/>
      <c r="AB855" s="78"/>
      <c r="AC855" s="78"/>
      <c r="AD855" s="78"/>
      <c r="AE855" s="78"/>
      <c r="AF855" s="78"/>
      <c r="AG855" s="78"/>
      <c r="AH855" s="51"/>
      <c r="AI855" s="51"/>
    </row>
    <row r="856" spans="17:35" x14ac:dyDescent="0.25">
      <c r="Q856" s="78"/>
      <c r="R856" s="78"/>
      <c r="S856" s="78"/>
      <c r="T856" s="78"/>
      <c r="U856" s="78"/>
      <c r="V856" s="78"/>
      <c r="W856" s="78"/>
      <c r="X856" s="78"/>
      <c r="Y856" s="78"/>
      <c r="Z856" s="78"/>
      <c r="AA856" s="78"/>
      <c r="AB856" s="78"/>
      <c r="AC856" s="78"/>
      <c r="AD856" s="78"/>
      <c r="AE856" s="78"/>
      <c r="AF856" s="78"/>
      <c r="AG856" s="78"/>
      <c r="AH856" s="51"/>
      <c r="AI856" s="51"/>
    </row>
    <row r="857" spans="17:35" x14ac:dyDescent="0.25">
      <c r="Q857" s="78"/>
      <c r="R857" s="78"/>
      <c r="S857" s="78"/>
      <c r="T857" s="78"/>
      <c r="U857" s="78"/>
      <c r="V857" s="78"/>
      <c r="W857" s="78"/>
      <c r="X857" s="78"/>
      <c r="Y857" s="78"/>
      <c r="Z857" s="78"/>
      <c r="AA857" s="78"/>
      <c r="AB857" s="78"/>
      <c r="AC857" s="78"/>
      <c r="AD857" s="78"/>
      <c r="AE857" s="78"/>
      <c r="AF857" s="78"/>
      <c r="AG857" s="78"/>
      <c r="AH857" s="51"/>
      <c r="AI857" s="51"/>
    </row>
    <row r="858" spans="17:35" x14ac:dyDescent="0.25">
      <c r="Q858" s="78"/>
      <c r="R858" s="78"/>
      <c r="S858" s="78"/>
      <c r="T858" s="78"/>
      <c r="U858" s="78"/>
      <c r="V858" s="78"/>
      <c r="W858" s="78"/>
      <c r="X858" s="78"/>
      <c r="Y858" s="78"/>
      <c r="Z858" s="78"/>
      <c r="AA858" s="78"/>
      <c r="AB858" s="78"/>
      <c r="AC858" s="78"/>
      <c r="AD858" s="78"/>
      <c r="AE858" s="78"/>
      <c r="AF858" s="78"/>
      <c r="AG858" s="78"/>
      <c r="AH858" s="51"/>
      <c r="AI858" s="51"/>
    </row>
    <row r="859" spans="17:35" x14ac:dyDescent="0.25">
      <c r="Q859" s="78"/>
      <c r="R859" s="78"/>
      <c r="S859" s="78"/>
      <c r="T859" s="78"/>
      <c r="U859" s="78"/>
      <c r="V859" s="78"/>
      <c r="W859" s="78"/>
      <c r="X859" s="78"/>
      <c r="Y859" s="78"/>
      <c r="Z859" s="78"/>
      <c r="AA859" s="78"/>
      <c r="AB859" s="78"/>
      <c r="AC859" s="78"/>
      <c r="AD859" s="78"/>
      <c r="AE859" s="78"/>
      <c r="AF859" s="78"/>
      <c r="AG859" s="78"/>
      <c r="AH859" s="51"/>
      <c r="AI859" s="51"/>
    </row>
    <row r="860" spans="17:35" x14ac:dyDescent="0.25">
      <c r="Q860" s="78"/>
      <c r="R860" s="78"/>
      <c r="S860" s="78"/>
      <c r="T860" s="78"/>
      <c r="U860" s="78"/>
      <c r="V860" s="78"/>
      <c r="W860" s="78"/>
      <c r="X860" s="78"/>
      <c r="Y860" s="78"/>
      <c r="Z860" s="78"/>
      <c r="AA860" s="78"/>
      <c r="AB860" s="78"/>
      <c r="AC860" s="78"/>
      <c r="AD860" s="78"/>
      <c r="AE860" s="78"/>
      <c r="AF860" s="78"/>
      <c r="AG860" s="78"/>
      <c r="AH860" s="51"/>
      <c r="AI860" s="51"/>
    </row>
    <row r="861" spans="17:35" x14ac:dyDescent="0.25">
      <c r="Q861" s="78"/>
      <c r="R861" s="78"/>
      <c r="S861" s="78"/>
      <c r="T861" s="78"/>
      <c r="U861" s="78"/>
      <c r="V861" s="78"/>
      <c r="W861" s="78"/>
      <c r="X861" s="78"/>
      <c r="Y861" s="78"/>
      <c r="Z861" s="78"/>
      <c r="AA861" s="78"/>
      <c r="AB861" s="78"/>
      <c r="AC861" s="78"/>
      <c r="AD861" s="78"/>
      <c r="AE861" s="78"/>
      <c r="AF861" s="78"/>
      <c r="AG861" s="78"/>
      <c r="AH861" s="51"/>
      <c r="AI861" s="51"/>
    </row>
    <row r="862" spans="17:35" x14ac:dyDescent="0.25">
      <c r="Q862" s="78"/>
      <c r="R862" s="78"/>
      <c r="S862" s="78"/>
      <c r="T862" s="78"/>
      <c r="U862" s="78"/>
      <c r="V862" s="78"/>
      <c r="W862" s="78"/>
      <c r="X862" s="78"/>
      <c r="Y862" s="78"/>
      <c r="Z862" s="78"/>
      <c r="AA862" s="78"/>
      <c r="AB862" s="78"/>
      <c r="AC862" s="78"/>
      <c r="AD862" s="78"/>
      <c r="AE862" s="78"/>
      <c r="AF862" s="78"/>
      <c r="AG862" s="78"/>
      <c r="AH862" s="51"/>
      <c r="AI862" s="51"/>
    </row>
    <row r="863" spans="17:35" x14ac:dyDescent="0.25">
      <c r="Q863" s="78"/>
      <c r="R863" s="78"/>
      <c r="S863" s="78"/>
      <c r="T863" s="78"/>
      <c r="U863" s="78"/>
      <c r="V863" s="78"/>
      <c r="W863" s="78"/>
      <c r="X863" s="78"/>
      <c r="Y863" s="78"/>
      <c r="Z863" s="78"/>
      <c r="AA863" s="78"/>
      <c r="AB863" s="78"/>
      <c r="AC863" s="78"/>
      <c r="AD863" s="78"/>
      <c r="AE863" s="78"/>
      <c r="AF863" s="78"/>
      <c r="AG863" s="78"/>
      <c r="AH863" s="51"/>
      <c r="AI863" s="51"/>
    </row>
    <row r="864" spans="17:35" x14ac:dyDescent="0.25">
      <c r="Q864" s="78"/>
      <c r="R864" s="78"/>
      <c r="S864" s="78"/>
      <c r="T864" s="78"/>
      <c r="U864" s="78"/>
      <c r="V864" s="78"/>
      <c r="W864" s="78"/>
      <c r="X864" s="78"/>
      <c r="Y864" s="78"/>
      <c r="Z864" s="78"/>
      <c r="AA864" s="78"/>
      <c r="AB864" s="78"/>
      <c r="AC864" s="78"/>
      <c r="AD864" s="78"/>
      <c r="AE864" s="78"/>
      <c r="AF864" s="78"/>
      <c r="AG864" s="78"/>
      <c r="AH864" s="51"/>
      <c r="AI864" s="51"/>
    </row>
    <row r="865" spans="17:35" x14ac:dyDescent="0.25">
      <c r="Q865" s="78"/>
      <c r="R865" s="78"/>
      <c r="S865" s="78"/>
      <c r="T865" s="78"/>
      <c r="U865" s="78"/>
      <c r="V865" s="78"/>
      <c r="W865" s="78"/>
      <c r="X865" s="78"/>
      <c r="Y865" s="78"/>
      <c r="Z865" s="78"/>
      <c r="AA865" s="78"/>
      <c r="AB865" s="78"/>
      <c r="AC865" s="78"/>
      <c r="AD865" s="78"/>
      <c r="AE865" s="78"/>
      <c r="AF865" s="78"/>
      <c r="AG865" s="78"/>
      <c r="AH865" s="51"/>
      <c r="AI865" s="51"/>
    </row>
    <row r="866" spans="17:35" x14ac:dyDescent="0.25">
      <c r="Q866" s="78"/>
      <c r="R866" s="78"/>
      <c r="S866" s="78"/>
      <c r="T866" s="78"/>
      <c r="U866" s="78"/>
      <c r="V866" s="78"/>
      <c r="W866" s="78"/>
      <c r="X866" s="78"/>
      <c r="Y866" s="78"/>
      <c r="Z866" s="78"/>
      <c r="AA866" s="78"/>
      <c r="AB866" s="78"/>
      <c r="AC866" s="78"/>
      <c r="AD866" s="78"/>
      <c r="AE866" s="78"/>
      <c r="AF866" s="78"/>
      <c r="AG866" s="78"/>
      <c r="AH866" s="51"/>
      <c r="AI866" s="51"/>
    </row>
    <row r="867" spans="17:35" x14ac:dyDescent="0.25">
      <c r="Q867" s="78"/>
      <c r="R867" s="78"/>
      <c r="S867" s="78"/>
      <c r="T867" s="78"/>
      <c r="U867" s="78"/>
      <c r="V867" s="78"/>
      <c r="W867" s="78"/>
      <c r="X867" s="78"/>
      <c r="Y867" s="78"/>
      <c r="Z867" s="78"/>
      <c r="AA867" s="78"/>
      <c r="AB867" s="78"/>
      <c r="AC867" s="78"/>
      <c r="AD867" s="78"/>
      <c r="AE867" s="78"/>
      <c r="AF867" s="78"/>
      <c r="AG867" s="78"/>
      <c r="AH867" s="51"/>
      <c r="AI867" s="51"/>
    </row>
    <row r="868" spans="17:35" x14ac:dyDescent="0.25">
      <c r="Q868" s="78"/>
      <c r="R868" s="78"/>
      <c r="S868" s="78"/>
      <c r="T868" s="78"/>
      <c r="U868" s="78"/>
      <c r="V868" s="78"/>
      <c r="W868" s="78"/>
      <c r="X868" s="78"/>
      <c r="Y868" s="78"/>
      <c r="Z868" s="78"/>
      <c r="AA868" s="78"/>
      <c r="AB868" s="78"/>
      <c r="AC868" s="78"/>
      <c r="AD868" s="78"/>
      <c r="AE868" s="78"/>
      <c r="AF868" s="78"/>
      <c r="AG868" s="78"/>
      <c r="AH868" s="51"/>
      <c r="AI868" s="51"/>
    </row>
    <row r="869" spans="17:35" x14ac:dyDescent="0.25">
      <c r="Q869" s="78"/>
      <c r="R869" s="78"/>
      <c r="S869" s="78"/>
      <c r="T869" s="78"/>
      <c r="U869" s="78"/>
      <c r="V869" s="78"/>
      <c r="W869" s="78"/>
      <c r="X869" s="78"/>
      <c r="Y869" s="78"/>
      <c r="Z869" s="78"/>
      <c r="AA869" s="78"/>
      <c r="AB869" s="78"/>
      <c r="AC869" s="78"/>
      <c r="AD869" s="78"/>
      <c r="AE869" s="78"/>
      <c r="AF869" s="78"/>
      <c r="AG869" s="78"/>
      <c r="AH869" s="51"/>
      <c r="AI869" s="51"/>
    </row>
    <row r="870" spans="17:35" x14ac:dyDescent="0.25">
      <c r="Q870" s="78"/>
      <c r="R870" s="78"/>
      <c r="S870" s="78"/>
      <c r="T870" s="78"/>
      <c r="U870" s="78"/>
      <c r="V870" s="78"/>
      <c r="W870" s="78"/>
      <c r="X870" s="78"/>
      <c r="Y870" s="78"/>
      <c r="Z870" s="78"/>
      <c r="AA870" s="78"/>
      <c r="AB870" s="78"/>
      <c r="AC870" s="78"/>
      <c r="AD870" s="78"/>
      <c r="AE870" s="78"/>
      <c r="AF870" s="78"/>
      <c r="AG870" s="78"/>
      <c r="AH870" s="51"/>
      <c r="AI870" s="51"/>
    </row>
    <row r="871" spans="17:35" x14ac:dyDescent="0.25">
      <c r="Q871" s="78"/>
      <c r="R871" s="78"/>
      <c r="S871" s="78"/>
      <c r="T871" s="78"/>
      <c r="U871" s="78"/>
      <c r="V871" s="78"/>
      <c r="X871" s="78"/>
      <c r="Y871" s="78"/>
      <c r="Z871" s="78"/>
      <c r="AA871" s="78"/>
      <c r="AB871" s="78"/>
      <c r="AC871" s="78"/>
      <c r="AD871" s="78"/>
      <c r="AE871" s="78"/>
      <c r="AF871" s="78"/>
      <c r="AG871" s="78"/>
      <c r="AH871" s="51"/>
      <c r="AI871" s="51"/>
    </row>
  </sheetData>
  <mergeCells count="22">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V430"/>
  <sheetViews>
    <sheetView workbookViewId="0">
      <selection activeCell="B7" sqref="B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22</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SUMIF(TPG!AE20:AE410,"&gt;0")</f>
        <v>0</v>
      </c>
      <c r="C7" s="529" t="str">
        <f>IF(ROUND(ABS(B7-B8),0)&gt;0,"Error","OK")</f>
        <v>OK</v>
      </c>
      <c r="D7" s="530"/>
      <c r="P7" s="30" t="s">
        <v>3639</v>
      </c>
      <c r="Q7" s="30">
        <v>21</v>
      </c>
      <c r="R7" s="30" t="s">
        <v>4775</v>
      </c>
      <c r="S7" s="30" t="s">
        <v>3630</v>
      </c>
    </row>
    <row r="8" spans="1:22" ht="16.5" thickTop="1" thickBot="1" x14ac:dyDescent="0.3">
      <c r="A8" s="83" t="s">
        <v>3642</v>
      </c>
      <c r="B8" s="85">
        <f>SUM(G20:G964)</f>
        <v>0</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COUNTIF(TPG!Y20:Y406,"&gt;0")</f>
        <v>0</v>
      </c>
      <c r="C10" s="529" t="str">
        <f>IF(ROUND(ABS(B10-B11),0)&gt;0,"Error","OK")</f>
        <v>OK</v>
      </c>
      <c r="D10" s="530"/>
      <c r="P10" s="30" t="s">
        <v>3650</v>
      </c>
      <c r="Q10" s="30">
        <v>24</v>
      </c>
      <c r="R10" s="30" t="s">
        <v>4778</v>
      </c>
      <c r="S10" s="30" t="s">
        <v>3641</v>
      </c>
    </row>
    <row r="11" spans="1:22" ht="16.5" thickTop="1" thickBot="1" x14ac:dyDescent="0.3">
      <c r="A11" s="83" t="s">
        <v>3653</v>
      </c>
      <c r="B11" s="83">
        <f>COUNTIF(G20:G973,"&gt;0")</f>
        <v>0</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TPG!J20</f>
        <v>400102</v>
      </c>
      <c r="D20" s="120" t="b">
        <v>1</v>
      </c>
      <c r="E20" s="121" t="str">
        <f>RIGHT(TPG!C20,4)&amp;"."&amp;TPG!M20&amp;"."&amp;TPG!K20&amp;"."&amp;$C$5</f>
        <v>1000.TPG.I01.Ap21</v>
      </c>
      <c r="F20" s="122">
        <f ca="1">TODAY()</f>
        <v>44309</v>
      </c>
      <c r="G20" s="123">
        <f>TPG!Q20</f>
        <v>0</v>
      </c>
      <c r="H20" s="124">
        <f ca="1">F20</f>
        <v>44309</v>
      </c>
      <c r="I20" s="125">
        <v>0</v>
      </c>
      <c r="J20" s="121" t="str">
        <f>LEFT(TPG!D20,20)&amp;"."&amp;TPGPAY!E20</f>
        <v>Brookhill Nursery.1000.TPG.I01.Ap21</v>
      </c>
      <c r="K20" s="120" t="b">
        <v>1</v>
      </c>
      <c r="L20" s="126" t="s">
        <v>3686</v>
      </c>
      <c r="M20" s="120" t="b">
        <v>1</v>
      </c>
      <c r="N20" s="120" t="s">
        <v>3687</v>
      </c>
      <c r="O20" s="319" t="str">
        <f>TPG!I20</f>
        <v>11294/543965</v>
      </c>
      <c r="P20" s="120" t="b">
        <v>1</v>
      </c>
      <c r="Q20" s="120" t="b">
        <v>1</v>
      </c>
      <c r="R20" s="120" t="b">
        <v>1</v>
      </c>
      <c r="T20" s="11">
        <f>LEN(E20)</f>
        <v>17</v>
      </c>
      <c r="U20" s="395">
        <f>LEN(J20)</f>
        <v>35</v>
      </c>
    </row>
    <row r="21" spans="1:21" x14ac:dyDescent="0.25">
      <c r="A21" s="117">
        <v>1</v>
      </c>
      <c r="B21" s="118">
        <v>2</v>
      </c>
      <c r="C21" s="315">
        <f>TPG!J21</f>
        <v>400102</v>
      </c>
      <c r="D21" s="120" t="b">
        <v>1</v>
      </c>
      <c r="E21" s="316" t="str">
        <f>RIGHT(TPG!C21,4)&amp;"."&amp;TPG!M21&amp;"."&amp;TPG!K21&amp;"."&amp;$C$5</f>
        <v>1001.TPG.I01.Ap21</v>
      </c>
      <c r="F21" s="317">
        <f t="shared" ref="F21:F84" ca="1" si="0">TODAY()</f>
        <v>44309</v>
      </c>
      <c r="G21" s="318">
        <f>TPG!Q21</f>
        <v>0</v>
      </c>
      <c r="H21" s="124">
        <f t="shared" ref="H21:H84" ca="1" si="1">F21</f>
        <v>44309</v>
      </c>
      <c r="I21" s="125">
        <v>0</v>
      </c>
      <c r="J21" s="316" t="str">
        <f>LEFT(TPG!D21,20)&amp;"."&amp;TPGPAY!E21</f>
        <v>Hampden Way Nursery.1001.TPG.I01.Ap21</v>
      </c>
      <c r="K21" s="120" t="b">
        <v>1</v>
      </c>
      <c r="L21" s="126" t="s">
        <v>3686</v>
      </c>
      <c r="M21" s="120" t="b">
        <v>1</v>
      </c>
      <c r="N21" s="120" t="s">
        <v>3687</v>
      </c>
      <c r="O21" s="319" t="str">
        <f>TPG!I21</f>
        <v>11294/543965</v>
      </c>
      <c r="P21" s="120" t="b">
        <v>1</v>
      </c>
      <c r="Q21" s="120" t="b">
        <v>1</v>
      </c>
      <c r="R21" s="120" t="b">
        <v>1</v>
      </c>
      <c r="T21" s="11">
        <f t="shared" ref="T21:T84" si="2">LEN(E21)</f>
        <v>17</v>
      </c>
      <c r="U21" s="395">
        <f t="shared" ref="U21:U84" si="3">LEN(J21)</f>
        <v>37</v>
      </c>
    </row>
    <row r="22" spans="1:21" x14ac:dyDescent="0.25">
      <c r="A22" s="117">
        <v>1</v>
      </c>
      <c r="B22" s="118">
        <v>2</v>
      </c>
      <c r="C22" s="315">
        <f>TPG!J22</f>
        <v>400102</v>
      </c>
      <c r="D22" s="120" t="b">
        <v>1</v>
      </c>
      <c r="E22" s="316" t="str">
        <f>RIGHT(TPG!C22,4)&amp;"."&amp;TPG!M22&amp;"."&amp;TPG!K22&amp;"."&amp;$C$5</f>
        <v>1003.TPG.I01.Ap21</v>
      </c>
      <c r="F22" s="317">
        <f t="shared" ca="1" si="0"/>
        <v>44309</v>
      </c>
      <c r="G22" s="318">
        <f>TPG!Q22</f>
        <v>0</v>
      </c>
      <c r="H22" s="124">
        <f t="shared" ca="1" si="1"/>
        <v>44309</v>
      </c>
      <c r="I22" s="125">
        <v>0</v>
      </c>
      <c r="J22" s="316" t="str">
        <f>LEFT(TPG!D22,20)&amp;"."&amp;TPGPAY!E22</f>
        <v>St Margaret's Nurser.1003.TPG.I01.Ap21</v>
      </c>
      <c r="K22" s="120" t="b">
        <v>1</v>
      </c>
      <c r="L22" s="126" t="s">
        <v>3686</v>
      </c>
      <c r="M22" s="120" t="b">
        <v>1</v>
      </c>
      <c r="N22" s="120" t="s">
        <v>3687</v>
      </c>
      <c r="O22" s="319" t="str">
        <f>TPG!I22</f>
        <v>11294/543965</v>
      </c>
      <c r="P22" s="120" t="b">
        <v>1</v>
      </c>
      <c r="Q22" s="120" t="b">
        <v>1</v>
      </c>
      <c r="R22" s="120" t="b">
        <v>1</v>
      </c>
      <c r="T22" s="11">
        <f t="shared" si="2"/>
        <v>17</v>
      </c>
      <c r="U22" s="395">
        <f t="shared" si="3"/>
        <v>38</v>
      </c>
    </row>
    <row r="23" spans="1:21" x14ac:dyDescent="0.25">
      <c r="A23" s="117">
        <v>1</v>
      </c>
      <c r="B23" s="118">
        <v>2</v>
      </c>
      <c r="C23" s="315">
        <f>TPG!J23</f>
        <v>400072</v>
      </c>
      <c r="D23" s="120" t="b">
        <v>1</v>
      </c>
      <c r="E23" s="316" t="str">
        <f>RIGHT(TPG!C23,4)&amp;"."&amp;TPG!M23&amp;"."&amp;TPG!K23&amp;"."&amp;$C$5</f>
        <v>1002.TPG.I01.Ap21</v>
      </c>
      <c r="F23" s="317">
        <f t="shared" ca="1" si="0"/>
        <v>44309</v>
      </c>
      <c r="G23" s="318">
        <f>TPG!Q23</f>
        <v>0</v>
      </c>
      <c r="H23" s="124">
        <f t="shared" ca="1" si="1"/>
        <v>44309</v>
      </c>
      <c r="I23" s="125">
        <v>0</v>
      </c>
      <c r="J23" s="316" t="str">
        <f>LEFT(TPG!D23,20)&amp;"."&amp;TPGPAY!E23</f>
        <v>Moss Hall Nursery.1002.TPG.I01.Ap21</v>
      </c>
      <c r="K23" s="120" t="b">
        <v>1</v>
      </c>
      <c r="L23" s="126" t="s">
        <v>3686</v>
      </c>
      <c r="M23" s="120" t="b">
        <v>1</v>
      </c>
      <c r="N23" s="120" t="s">
        <v>3687</v>
      </c>
      <c r="O23" s="319" t="str">
        <f>TPG!I23</f>
        <v>11294/543965</v>
      </c>
      <c r="P23" s="120" t="b">
        <v>1</v>
      </c>
      <c r="Q23" s="120" t="b">
        <v>1</v>
      </c>
      <c r="R23" s="120" t="b">
        <v>1</v>
      </c>
      <c r="T23" s="11">
        <f t="shared" si="2"/>
        <v>17</v>
      </c>
      <c r="U23" s="395">
        <f t="shared" si="3"/>
        <v>35</v>
      </c>
    </row>
    <row r="24" spans="1:21" x14ac:dyDescent="0.25">
      <c r="A24" s="117">
        <v>1</v>
      </c>
      <c r="B24" s="118">
        <v>2</v>
      </c>
      <c r="C24" s="315">
        <f>TPG!J24</f>
        <v>400125</v>
      </c>
      <c r="D24" s="120" t="b">
        <v>1</v>
      </c>
      <c r="E24" s="316" t="str">
        <f>RIGHT(TPG!C24,4)&amp;"."&amp;TPG!M24&amp;"."&amp;TPG!K24&amp;"."&amp;$C$5</f>
        <v>3520.TPG.I01.Ap21</v>
      </c>
      <c r="F24" s="317">
        <f t="shared" ca="1" si="0"/>
        <v>44309</v>
      </c>
      <c r="G24" s="318">
        <f>TPG!Q24</f>
        <v>0</v>
      </c>
      <c r="H24" s="124">
        <f t="shared" ca="1" si="1"/>
        <v>44309</v>
      </c>
      <c r="I24" s="125">
        <v>0</v>
      </c>
      <c r="J24" s="316" t="str">
        <f>LEFT(TPG!D24,20)&amp;"."&amp;TPGPAY!E24</f>
        <v>Akiva School.3520.TPG.I01.Ap21</v>
      </c>
      <c r="K24" s="120" t="b">
        <v>1</v>
      </c>
      <c r="L24" s="126" t="s">
        <v>3686</v>
      </c>
      <c r="M24" s="120" t="b">
        <v>1</v>
      </c>
      <c r="N24" s="120" t="s">
        <v>3687</v>
      </c>
      <c r="O24" s="319" t="str">
        <f>TPG!I24</f>
        <v>11294/543965</v>
      </c>
      <c r="P24" s="120" t="b">
        <v>1</v>
      </c>
      <c r="Q24" s="120" t="b">
        <v>1</v>
      </c>
      <c r="R24" s="120" t="b">
        <v>1</v>
      </c>
      <c r="T24" s="11">
        <f t="shared" si="2"/>
        <v>17</v>
      </c>
      <c r="U24" s="395">
        <f t="shared" si="3"/>
        <v>30</v>
      </c>
    </row>
    <row r="25" spans="1:21" x14ac:dyDescent="0.25">
      <c r="A25" s="117">
        <v>1</v>
      </c>
      <c r="B25" s="118">
        <v>2</v>
      </c>
      <c r="C25" s="315">
        <f>TPG!J25</f>
        <v>400069</v>
      </c>
      <c r="D25" s="120" t="b">
        <v>1</v>
      </c>
      <c r="E25" s="316" t="str">
        <f>RIGHT(TPG!C25,4)&amp;"."&amp;TPG!M25&amp;"."&amp;TPG!K25&amp;"."&amp;$C$5</f>
        <v>3300.TPG.I01.Ap21</v>
      </c>
      <c r="F25" s="317">
        <f t="shared" ca="1" si="0"/>
        <v>44309</v>
      </c>
      <c r="G25" s="318">
        <f>TPG!Q25</f>
        <v>0</v>
      </c>
      <c r="H25" s="124">
        <f t="shared" ca="1" si="1"/>
        <v>44309</v>
      </c>
      <c r="I25" s="125">
        <v>0</v>
      </c>
      <c r="J25" s="316" t="str">
        <f>LEFT(TPG!D25,20)&amp;"."&amp;TPGPAY!E25</f>
        <v>All Saints' CE Prima.3300.TPG.I01.Ap21</v>
      </c>
      <c r="K25" s="120" t="b">
        <v>1</v>
      </c>
      <c r="L25" s="126" t="s">
        <v>3686</v>
      </c>
      <c r="M25" s="120" t="b">
        <v>1</v>
      </c>
      <c r="N25" s="120" t="s">
        <v>3687</v>
      </c>
      <c r="O25" s="319" t="str">
        <f>TPG!I25</f>
        <v>11294/543965</v>
      </c>
      <c r="P25" s="120" t="b">
        <v>1</v>
      </c>
      <c r="Q25" s="120" t="b">
        <v>1</v>
      </c>
      <c r="R25" s="120" t="b">
        <v>1</v>
      </c>
      <c r="T25" s="11">
        <f t="shared" si="2"/>
        <v>17</v>
      </c>
      <c r="U25" s="395">
        <f t="shared" si="3"/>
        <v>38</v>
      </c>
    </row>
    <row r="26" spans="1:21" x14ac:dyDescent="0.25">
      <c r="A26" s="117">
        <v>1</v>
      </c>
      <c r="B26" s="118">
        <v>2</v>
      </c>
      <c r="C26" s="315">
        <f>TPG!J26</f>
        <v>400015</v>
      </c>
      <c r="D26" s="120" t="b">
        <v>1</v>
      </c>
      <c r="E26" s="316" t="str">
        <f>RIGHT(TPG!C26,4)&amp;"."&amp;TPG!M26&amp;"."&amp;TPG!K26&amp;"."&amp;$C$5</f>
        <v>3317.TPG.I01.Ap21</v>
      </c>
      <c r="F26" s="317">
        <f t="shared" ca="1" si="0"/>
        <v>44309</v>
      </c>
      <c r="G26" s="318">
        <f>TPG!Q26</f>
        <v>0</v>
      </c>
      <c r="H26" s="124">
        <f t="shared" ca="1" si="1"/>
        <v>44309</v>
      </c>
      <c r="I26" s="125">
        <v>0</v>
      </c>
      <c r="J26" s="316" t="str">
        <f>LEFT(TPG!D26,20)&amp;"."&amp;TPGPAY!E26</f>
        <v>All Saints' CE Prima.3317.TPG.I01.Ap21</v>
      </c>
      <c r="K26" s="120" t="b">
        <v>1</v>
      </c>
      <c r="L26" s="126" t="s">
        <v>3686</v>
      </c>
      <c r="M26" s="120" t="b">
        <v>1</v>
      </c>
      <c r="N26" s="120" t="s">
        <v>3687</v>
      </c>
      <c r="O26" s="319" t="str">
        <f>TPG!I26</f>
        <v>11294/543965</v>
      </c>
      <c r="P26" s="120" t="b">
        <v>1</v>
      </c>
      <c r="Q26" s="120" t="b">
        <v>1</v>
      </c>
      <c r="R26" s="120" t="b">
        <v>1</v>
      </c>
      <c r="T26" s="11">
        <f t="shared" si="2"/>
        <v>17</v>
      </c>
      <c r="U26" s="395">
        <f t="shared" si="3"/>
        <v>38</v>
      </c>
    </row>
    <row r="27" spans="1:21" x14ac:dyDescent="0.25">
      <c r="A27" s="117">
        <v>1</v>
      </c>
      <c r="B27" s="118">
        <v>2</v>
      </c>
      <c r="C27" s="315">
        <f>TPG!J27</f>
        <v>400023</v>
      </c>
      <c r="D27" s="120" t="b">
        <v>1</v>
      </c>
      <c r="E27" s="316" t="str">
        <f>RIGHT(TPG!C27,4)&amp;"."&amp;TPG!M27&amp;"."&amp;TPG!K27&amp;"."&amp;$C$5</f>
        <v>3500.TPG.I01.Ap21</v>
      </c>
      <c r="F27" s="317">
        <f t="shared" ca="1" si="0"/>
        <v>44309</v>
      </c>
      <c r="G27" s="318">
        <f>TPG!Q27</f>
        <v>0</v>
      </c>
      <c r="H27" s="124">
        <f t="shared" ca="1" si="1"/>
        <v>44309</v>
      </c>
      <c r="I27" s="125">
        <v>0</v>
      </c>
      <c r="J27" s="316" t="str">
        <f>LEFT(TPG!D27,20)&amp;"."&amp;TPGPAY!E27</f>
        <v>Annunciation Catholi.3500.TPG.I01.Ap21</v>
      </c>
      <c r="K27" s="120" t="b">
        <v>1</v>
      </c>
      <c r="L27" s="126" t="s">
        <v>3686</v>
      </c>
      <c r="M27" s="120" t="b">
        <v>1</v>
      </c>
      <c r="N27" s="120" t="s">
        <v>3687</v>
      </c>
      <c r="O27" s="319" t="str">
        <f>TPG!I27</f>
        <v>11294/543965</v>
      </c>
      <c r="P27" s="120" t="b">
        <v>1</v>
      </c>
      <c r="Q27" s="120" t="b">
        <v>1</v>
      </c>
      <c r="R27" s="120" t="b">
        <v>1</v>
      </c>
      <c r="T27" s="11">
        <f t="shared" si="2"/>
        <v>17</v>
      </c>
      <c r="U27" s="395">
        <f t="shared" si="3"/>
        <v>38</v>
      </c>
    </row>
    <row r="28" spans="1:21" x14ac:dyDescent="0.25">
      <c r="A28" s="117">
        <v>1</v>
      </c>
      <c r="B28" s="118">
        <v>2</v>
      </c>
      <c r="C28" s="315">
        <f>TPG!J28</f>
        <v>400107</v>
      </c>
      <c r="D28" s="120" t="b">
        <v>1</v>
      </c>
      <c r="E28" s="316" t="str">
        <f>RIGHT(TPG!C28,4)&amp;"."&amp;TPG!M28&amp;"."&amp;TPG!K28&amp;"."&amp;$C$5</f>
        <v>3514.TPG.I01.Ap21</v>
      </c>
      <c r="F28" s="317">
        <f t="shared" ca="1" si="0"/>
        <v>44309</v>
      </c>
      <c r="G28" s="318">
        <f>TPG!Q28</f>
        <v>0</v>
      </c>
      <c r="H28" s="124">
        <f t="shared" ca="1" si="1"/>
        <v>44309</v>
      </c>
      <c r="I28" s="125">
        <v>0</v>
      </c>
      <c r="J28" s="316" t="str">
        <f>LEFT(TPG!D28,20)&amp;"."&amp;TPGPAY!E28</f>
        <v>Annunciation Catholi.3514.TPG.I01.Ap21</v>
      </c>
      <c r="K28" s="120" t="b">
        <v>1</v>
      </c>
      <c r="L28" s="126" t="s">
        <v>3686</v>
      </c>
      <c r="M28" s="120" t="b">
        <v>1</v>
      </c>
      <c r="N28" s="120" t="s">
        <v>3687</v>
      </c>
      <c r="O28" s="319" t="str">
        <f>TPG!I28</f>
        <v>11294/543965</v>
      </c>
      <c r="P28" s="120" t="b">
        <v>1</v>
      </c>
      <c r="Q28" s="120" t="b">
        <v>1</v>
      </c>
      <c r="R28" s="120" t="b">
        <v>1</v>
      </c>
      <c r="T28" s="11">
        <f t="shared" si="2"/>
        <v>17</v>
      </c>
      <c r="U28" s="395">
        <f t="shared" si="3"/>
        <v>38</v>
      </c>
    </row>
    <row r="29" spans="1:21" x14ac:dyDescent="0.25">
      <c r="A29" s="117">
        <v>1</v>
      </c>
      <c r="B29" s="118">
        <v>2</v>
      </c>
      <c r="C29" s="315">
        <f>TPG!J29</f>
        <v>400005</v>
      </c>
      <c r="D29" s="120" t="b">
        <v>1</v>
      </c>
      <c r="E29" s="316" t="str">
        <f>RIGHT(TPG!C29,4)&amp;"."&amp;TPG!M29&amp;"."&amp;TPG!K29&amp;"."&amp;$C$5</f>
        <v>2002.TPG.I01.Ap21</v>
      </c>
      <c r="F29" s="317">
        <f t="shared" ca="1" si="0"/>
        <v>44309</v>
      </c>
      <c r="G29" s="318">
        <f>TPG!Q29</f>
        <v>0</v>
      </c>
      <c r="H29" s="124">
        <f t="shared" ca="1" si="1"/>
        <v>44309</v>
      </c>
      <c r="I29" s="125">
        <v>0</v>
      </c>
      <c r="J29" s="316" t="str">
        <f>LEFT(TPG!D29,20)&amp;"."&amp;TPGPAY!E29</f>
        <v>Barnfield School.2002.TPG.I01.Ap21</v>
      </c>
      <c r="K29" s="120" t="b">
        <v>1</v>
      </c>
      <c r="L29" s="126" t="s">
        <v>3686</v>
      </c>
      <c r="M29" s="120" t="b">
        <v>1</v>
      </c>
      <c r="N29" s="120" t="s">
        <v>3687</v>
      </c>
      <c r="O29" s="319" t="str">
        <f>TPG!I29</f>
        <v>11294/543965</v>
      </c>
      <c r="P29" s="120" t="b">
        <v>1</v>
      </c>
      <c r="Q29" s="120" t="b">
        <v>1</v>
      </c>
      <c r="R29" s="120" t="b">
        <v>1</v>
      </c>
      <c r="T29" s="11">
        <f t="shared" si="2"/>
        <v>17</v>
      </c>
      <c r="U29" s="395">
        <f t="shared" si="3"/>
        <v>34</v>
      </c>
    </row>
    <row r="30" spans="1:21" x14ac:dyDescent="0.25">
      <c r="A30" s="117">
        <v>1</v>
      </c>
      <c r="B30" s="118">
        <v>2</v>
      </c>
      <c r="C30" s="315">
        <f>TPG!J30</f>
        <v>400070</v>
      </c>
      <c r="D30" s="120" t="b">
        <v>1</v>
      </c>
      <c r="E30" s="316" t="str">
        <f>RIGHT(TPG!C30,4)&amp;"."&amp;TPG!M30&amp;"."&amp;TPG!K30&amp;"."&amp;$C$5</f>
        <v>2079.TPG.I01.Ap21</v>
      </c>
      <c r="F30" s="317">
        <f t="shared" ca="1" si="0"/>
        <v>44309</v>
      </c>
      <c r="G30" s="318">
        <f>TPG!Q30</f>
        <v>0</v>
      </c>
      <c r="H30" s="124">
        <f t="shared" ca="1" si="1"/>
        <v>44309</v>
      </c>
      <c r="I30" s="125">
        <v>0</v>
      </c>
      <c r="J30" s="316" t="str">
        <f>LEFT(TPG!D30,20)&amp;"."&amp;TPGPAY!E30</f>
        <v>Beis Yaakov.2079.TPG.I01.Ap21</v>
      </c>
      <c r="K30" s="120" t="b">
        <v>1</v>
      </c>
      <c r="L30" s="126" t="s">
        <v>3686</v>
      </c>
      <c r="M30" s="120" t="b">
        <v>1</v>
      </c>
      <c r="N30" s="120" t="s">
        <v>3687</v>
      </c>
      <c r="O30" s="319" t="str">
        <f>TPG!I30</f>
        <v>11294/543965</v>
      </c>
      <c r="P30" s="120" t="b">
        <v>1</v>
      </c>
      <c r="Q30" s="120" t="b">
        <v>1</v>
      </c>
      <c r="R30" s="120" t="b">
        <v>1</v>
      </c>
      <c r="T30" s="11">
        <f t="shared" si="2"/>
        <v>17</v>
      </c>
      <c r="U30" s="395">
        <f t="shared" si="3"/>
        <v>29</v>
      </c>
    </row>
    <row r="31" spans="1:21" x14ac:dyDescent="0.25">
      <c r="A31" s="117">
        <v>1</v>
      </c>
      <c r="B31" s="118">
        <v>2</v>
      </c>
      <c r="C31" s="315">
        <f>TPG!J31</f>
        <v>400150</v>
      </c>
      <c r="D31" s="120" t="b">
        <v>1</v>
      </c>
      <c r="E31" s="316" t="str">
        <f>RIGHT(TPG!C31,4)&amp;"."&amp;TPG!M31&amp;"."&amp;TPG!K31&amp;"."&amp;$C$5</f>
        <v>3524.TPG.I01.Ap21</v>
      </c>
      <c r="F31" s="317">
        <f t="shared" ca="1" si="0"/>
        <v>44309</v>
      </c>
      <c r="G31" s="318">
        <f>TPG!Q31</f>
        <v>0</v>
      </c>
      <c r="H31" s="124">
        <f t="shared" ca="1" si="1"/>
        <v>44309</v>
      </c>
      <c r="I31" s="125">
        <v>0</v>
      </c>
      <c r="J31" s="316" t="str">
        <f>LEFT(TPG!D31,20)&amp;"."&amp;TPGPAY!E31</f>
        <v>Beit Shvidler Primar.3524.TPG.I01.Ap21</v>
      </c>
      <c r="K31" s="120" t="b">
        <v>1</v>
      </c>
      <c r="L31" s="126" t="s">
        <v>3686</v>
      </c>
      <c r="M31" s="120" t="b">
        <v>1</v>
      </c>
      <c r="N31" s="120" t="s">
        <v>3687</v>
      </c>
      <c r="O31" s="319" t="str">
        <f>TPG!I31</f>
        <v>11294/543965</v>
      </c>
      <c r="P31" s="120" t="b">
        <v>1</v>
      </c>
      <c r="Q31" s="120" t="b">
        <v>1</v>
      </c>
      <c r="R31" s="120" t="b">
        <v>1</v>
      </c>
      <c r="T31" s="11">
        <f t="shared" si="2"/>
        <v>17</v>
      </c>
      <c r="U31" s="395">
        <f t="shared" si="3"/>
        <v>38</v>
      </c>
    </row>
    <row r="32" spans="1:21" x14ac:dyDescent="0.25">
      <c r="A32" s="117">
        <v>1</v>
      </c>
      <c r="B32" s="118">
        <v>2</v>
      </c>
      <c r="C32" s="315">
        <f>TPG!J32</f>
        <v>400051</v>
      </c>
      <c r="D32" s="120" t="b">
        <v>1</v>
      </c>
      <c r="E32" s="316" t="str">
        <f>RIGHT(TPG!C32,4)&amp;"."&amp;TPG!M32&amp;"."&amp;TPG!K32&amp;"."&amp;$C$5</f>
        <v>2003.TPG.I01.Ap21</v>
      </c>
      <c r="F32" s="317">
        <f t="shared" ca="1" si="0"/>
        <v>44309</v>
      </c>
      <c r="G32" s="318">
        <f>TPG!Q32</f>
        <v>0</v>
      </c>
      <c r="H32" s="124">
        <f t="shared" ca="1" si="1"/>
        <v>44309</v>
      </c>
      <c r="I32" s="125">
        <v>0</v>
      </c>
      <c r="J32" s="316" t="str">
        <f>LEFT(TPG!D32,20)&amp;"."&amp;TPGPAY!E32</f>
        <v>Bell Lane Primary Sc.2003.TPG.I01.Ap21</v>
      </c>
      <c r="K32" s="120" t="b">
        <v>1</v>
      </c>
      <c r="L32" s="126" t="s">
        <v>3686</v>
      </c>
      <c r="M32" s="120" t="b">
        <v>1</v>
      </c>
      <c r="N32" s="120" t="s">
        <v>3687</v>
      </c>
      <c r="O32" s="319" t="str">
        <f>TPG!I32</f>
        <v>11294/543965</v>
      </c>
      <c r="P32" s="120" t="b">
        <v>1</v>
      </c>
      <c r="Q32" s="120" t="b">
        <v>1</v>
      </c>
      <c r="R32" s="120" t="b">
        <v>1</v>
      </c>
      <c r="T32" s="11">
        <f t="shared" si="2"/>
        <v>17</v>
      </c>
      <c r="U32" s="395">
        <f t="shared" si="3"/>
        <v>38</v>
      </c>
    </row>
    <row r="33" spans="1:21" x14ac:dyDescent="0.25">
      <c r="A33" s="117">
        <v>1</v>
      </c>
      <c r="B33" s="118">
        <v>2</v>
      </c>
      <c r="C33" s="315">
        <f>TPG!J33</f>
        <v>400024</v>
      </c>
      <c r="D33" s="120" t="b">
        <v>1</v>
      </c>
      <c r="E33" s="316" t="str">
        <f>RIGHT(TPG!C33,4)&amp;"."&amp;TPG!M33&amp;"."&amp;TPG!K33&amp;"."&amp;$C$5</f>
        <v>3511.TPG.I01.Ap21</v>
      </c>
      <c r="F33" s="317">
        <f t="shared" ca="1" si="0"/>
        <v>44309</v>
      </c>
      <c r="G33" s="318">
        <f>TPG!Q33</f>
        <v>0</v>
      </c>
      <c r="H33" s="124">
        <f t="shared" ca="1" si="1"/>
        <v>44309</v>
      </c>
      <c r="I33" s="125">
        <v>0</v>
      </c>
      <c r="J33" s="316" t="str">
        <f>LEFT(TPG!D33,20)&amp;"."&amp;TPGPAY!E33</f>
        <v>Blessed Dominic Scho.3511.TPG.I01.Ap21</v>
      </c>
      <c r="K33" s="120" t="b">
        <v>1</v>
      </c>
      <c r="L33" s="126" t="s">
        <v>3686</v>
      </c>
      <c r="M33" s="120" t="b">
        <v>1</v>
      </c>
      <c r="N33" s="120" t="s">
        <v>3687</v>
      </c>
      <c r="O33" s="319" t="str">
        <f>TPG!I33</f>
        <v>11294/543965</v>
      </c>
      <c r="P33" s="120" t="b">
        <v>1</v>
      </c>
      <c r="Q33" s="120" t="b">
        <v>1</v>
      </c>
      <c r="R33" s="120" t="b">
        <v>1</v>
      </c>
      <c r="T33" s="11">
        <f t="shared" si="2"/>
        <v>17</v>
      </c>
      <c r="U33" s="395">
        <f t="shared" si="3"/>
        <v>38</v>
      </c>
    </row>
    <row r="34" spans="1:21" x14ac:dyDescent="0.25">
      <c r="A34" s="117">
        <v>1</v>
      </c>
      <c r="B34" s="118">
        <v>2</v>
      </c>
      <c r="C34" s="315">
        <f>TPG!J34</f>
        <v>400057</v>
      </c>
      <c r="D34" s="120" t="b">
        <v>1</v>
      </c>
      <c r="E34" s="316" t="str">
        <f>RIGHT(TPG!C34,4)&amp;"."&amp;TPG!M34&amp;"."&amp;TPG!K34&amp;"."&amp;$C$5</f>
        <v>2008.TPG.I01.Ap21</v>
      </c>
      <c r="F34" s="317">
        <f t="shared" ca="1" si="0"/>
        <v>44309</v>
      </c>
      <c r="G34" s="318">
        <f>TPG!Q34</f>
        <v>0</v>
      </c>
      <c r="H34" s="124">
        <f t="shared" ca="1" si="1"/>
        <v>44309</v>
      </c>
      <c r="I34" s="125">
        <v>0</v>
      </c>
      <c r="J34" s="316" t="str">
        <f>LEFT(TPG!D34,20)&amp;"."&amp;TPGPAY!E34</f>
        <v>Brookland Infant  &amp; .2008.TPG.I01.Ap21</v>
      </c>
      <c r="K34" s="120" t="b">
        <v>1</v>
      </c>
      <c r="L34" s="126" t="s">
        <v>3686</v>
      </c>
      <c r="M34" s="120" t="b">
        <v>1</v>
      </c>
      <c r="N34" s="120" t="s">
        <v>3687</v>
      </c>
      <c r="O34" s="319" t="str">
        <f>TPG!I34</f>
        <v>11294/543965</v>
      </c>
      <c r="P34" s="120" t="b">
        <v>1</v>
      </c>
      <c r="Q34" s="120" t="b">
        <v>1</v>
      </c>
      <c r="R34" s="120" t="b">
        <v>1</v>
      </c>
      <c r="T34" s="11">
        <f t="shared" si="2"/>
        <v>17</v>
      </c>
      <c r="U34" s="395">
        <f t="shared" si="3"/>
        <v>38</v>
      </c>
    </row>
    <row r="35" spans="1:21" x14ac:dyDescent="0.25">
      <c r="A35" s="117">
        <v>1</v>
      </c>
      <c r="B35" s="118">
        <v>2</v>
      </c>
      <c r="C35" s="315">
        <f>TPG!J35</f>
        <v>400040</v>
      </c>
      <c r="D35" s="120" t="b">
        <v>1</v>
      </c>
      <c r="E35" s="316" t="str">
        <f>RIGHT(TPG!C35,4)&amp;"."&amp;TPG!M35&amp;"."&amp;TPG!K35&amp;"."&amp;$C$5</f>
        <v>2007.TPG.I01.Ap21</v>
      </c>
      <c r="F35" s="317">
        <f t="shared" ca="1" si="0"/>
        <v>44309</v>
      </c>
      <c r="G35" s="318">
        <f>TPG!Q35</f>
        <v>0</v>
      </c>
      <c r="H35" s="124">
        <f t="shared" ca="1" si="1"/>
        <v>44309</v>
      </c>
      <c r="I35" s="125">
        <v>0</v>
      </c>
      <c r="J35" s="316" t="str">
        <f>LEFT(TPG!D35,20)&amp;"."&amp;TPGPAY!E35</f>
        <v>Brookland Junior Sch.2007.TPG.I01.Ap21</v>
      </c>
      <c r="K35" s="120" t="b">
        <v>1</v>
      </c>
      <c r="L35" s="126" t="s">
        <v>3686</v>
      </c>
      <c r="M35" s="120" t="b">
        <v>1</v>
      </c>
      <c r="N35" s="120" t="s">
        <v>3687</v>
      </c>
      <c r="O35" s="319" t="str">
        <f>TPG!I35</f>
        <v>11294/543965</v>
      </c>
      <c r="P35" s="120" t="b">
        <v>1</v>
      </c>
      <c r="Q35" s="120" t="b">
        <v>1</v>
      </c>
      <c r="R35" s="120" t="b">
        <v>1</v>
      </c>
      <c r="T35" s="11">
        <f t="shared" si="2"/>
        <v>17</v>
      </c>
      <c r="U35" s="395">
        <f t="shared" si="3"/>
        <v>38</v>
      </c>
    </row>
    <row r="36" spans="1:21" x14ac:dyDescent="0.25">
      <c r="A36" s="117">
        <v>1</v>
      </c>
      <c r="B36" s="118">
        <v>2</v>
      </c>
      <c r="C36" s="315">
        <f>TPG!J36</f>
        <v>400061</v>
      </c>
      <c r="D36" s="120" t="b">
        <v>1</v>
      </c>
      <c r="E36" s="316" t="str">
        <f>RIGHT(TPG!C36,4)&amp;"."&amp;TPG!M36&amp;"."&amp;TPG!K36&amp;"."&amp;$C$5</f>
        <v>2009.TPG.I01.Ap21</v>
      </c>
      <c r="F36" s="317">
        <f t="shared" ca="1" si="0"/>
        <v>44309</v>
      </c>
      <c r="G36" s="318">
        <f>TPG!Q36</f>
        <v>0</v>
      </c>
      <c r="H36" s="124">
        <f t="shared" ca="1" si="1"/>
        <v>44309</v>
      </c>
      <c r="I36" s="125">
        <v>0</v>
      </c>
      <c r="J36" s="316" t="str">
        <f>LEFT(TPG!D36,20)&amp;"."&amp;TPGPAY!E36</f>
        <v>Brunswick Park Prima.2009.TPG.I01.Ap21</v>
      </c>
      <c r="K36" s="120" t="b">
        <v>1</v>
      </c>
      <c r="L36" s="126" t="s">
        <v>3686</v>
      </c>
      <c r="M36" s="120" t="b">
        <v>1</v>
      </c>
      <c r="N36" s="120" t="s">
        <v>3687</v>
      </c>
      <c r="O36" s="319" t="str">
        <f>TPG!I36</f>
        <v>11294/543965</v>
      </c>
      <c r="P36" s="120" t="b">
        <v>1</v>
      </c>
      <c r="Q36" s="120" t="b">
        <v>1</v>
      </c>
      <c r="R36" s="120" t="b">
        <v>1</v>
      </c>
      <c r="T36" s="11">
        <f t="shared" si="2"/>
        <v>17</v>
      </c>
      <c r="U36" s="395">
        <f t="shared" si="3"/>
        <v>38</v>
      </c>
    </row>
    <row r="37" spans="1:21" x14ac:dyDescent="0.25">
      <c r="A37" s="117">
        <v>1</v>
      </c>
      <c r="B37" s="118">
        <v>2</v>
      </c>
      <c r="C37" s="315">
        <f>TPG!J37</f>
        <v>400065</v>
      </c>
      <c r="D37" s="120" t="b">
        <v>1</v>
      </c>
      <c r="E37" s="316" t="str">
        <f>RIGHT(TPG!C37,4)&amp;"."&amp;TPG!M37&amp;"."&amp;TPG!K37&amp;"."&amp;$C$5</f>
        <v>2067.TPG.I01.Ap21</v>
      </c>
      <c r="F37" s="317">
        <f t="shared" ca="1" si="0"/>
        <v>44309</v>
      </c>
      <c r="G37" s="318">
        <f>TPG!Q37</f>
        <v>0</v>
      </c>
      <c r="H37" s="124">
        <f t="shared" ca="1" si="1"/>
        <v>44309</v>
      </c>
      <c r="I37" s="125">
        <v>0</v>
      </c>
      <c r="J37" s="316" t="str">
        <f>LEFT(TPG!D37,20)&amp;"."&amp;TPGPAY!E37</f>
        <v>Chalgrove Primary Sc.2067.TPG.I01.Ap21</v>
      </c>
      <c r="K37" s="120" t="b">
        <v>1</v>
      </c>
      <c r="L37" s="126" t="s">
        <v>3686</v>
      </c>
      <c r="M37" s="120" t="b">
        <v>1</v>
      </c>
      <c r="N37" s="120" t="s">
        <v>3687</v>
      </c>
      <c r="O37" s="319" t="str">
        <f>TPG!I37</f>
        <v>11294/543965</v>
      </c>
      <c r="P37" s="120" t="b">
        <v>1</v>
      </c>
      <c r="Q37" s="120" t="b">
        <v>1</v>
      </c>
      <c r="R37" s="120" t="b">
        <v>1</v>
      </c>
      <c r="T37" s="11">
        <f t="shared" si="2"/>
        <v>17</v>
      </c>
      <c r="U37" s="395">
        <f t="shared" si="3"/>
        <v>38</v>
      </c>
    </row>
    <row r="38" spans="1:21" x14ac:dyDescent="0.25">
      <c r="A38" s="117">
        <v>1</v>
      </c>
      <c r="B38" s="118">
        <v>2</v>
      </c>
      <c r="C38" s="315">
        <f>TPG!J38</f>
        <v>400039</v>
      </c>
      <c r="D38" s="120" t="b">
        <v>1</v>
      </c>
      <c r="E38" s="316" t="str">
        <f>RIGHT(TPG!C38,4)&amp;"."&amp;TPG!M38&amp;"."&amp;TPG!K38&amp;"."&amp;$C$5</f>
        <v>3302.TPG.I01.Ap21</v>
      </c>
      <c r="F38" s="317">
        <f t="shared" ca="1" si="0"/>
        <v>44309</v>
      </c>
      <c r="G38" s="318">
        <f>TPG!Q38</f>
        <v>0</v>
      </c>
      <c r="H38" s="124">
        <f t="shared" ca="1" si="1"/>
        <v>44309</v>
      </c>
      <c r="I38" s="125">
        <v>0</v>
      </c>
      <c r="J38" s="316" t="str">
        <f>LEFT(TPG!D38,20)&amp;"."&amp;TPGPAY!E38</f>
        <v>Christ Church CE Pri.3302.TPG.I01.Ap21</v>
      </c>
      <c r="K38" s="120" t="b">
        <v>1</v>
      </c>
      <c r="L38" s="126" t="s">
        <v>3686</v>
      </c>
      <c r="M38" s="120" t="b">
        <v>1</v>
      </c>
      <c r="N38" s="120" t="s">
        <v>3687</v>
      </c>
      <c r="O38" s="319" t="str">
        <f>TPG!I38</f>
        <v>11294/543965</v>
      </c>
      <c r="P38" s="120" t="b">
        <v>1</v>
      </c>
      <c r="Q38" s="120" t="b">
        <v>1</v>
      </c>
      <c r="R38" s="120" t="b">
        <v>1</v>
      </c>
      <c r="T38" s="11">
        <f t="shared" si="2"/>
        <v>17</v>
      </c>
      <c r="U38" s="395">
        <f t="shared" si="3"/>
        <v>38</v>
      </c>
    </row>
    <row r="39" spans="1:21" x14ac:dyDescent="0.25">
      <c r="A39" s="117">
        <v>1</v>
      </c>
      <c r="B39" s="118">
        <v>2</v>
      </c>
      <c r="C39" s="315">
        <f>TPG!J39</f>
        <v>400020</v>
      </c>
      <c r="D39" s="120" t="b">
        <v>1</v>
      </c>
      <c r="E39" s="316" t="str">
        <f>RIGHT(TPG!C39,4)&amp;"."&amp;TPG!M39&amp;"."&amp;TPG!K39&amp;"."&amp;$C$5</f>
        <v>2011.TPG.I01.Ap21</v>
      </c>
      <c r="F39" s="317">
        <f t="shared" ca="1" si="0"/>
        <v>44309</v>
      </c>
      <c r="G39" s="318">
        <f>TPG!Q39</f>
        <v>0</v>
      </c>
      <c r="H39" s="124">
        <f t="shared" ca="1" si="1"/>
        <v>44309</v>
      </c>
      <c r="I39" s="125">
        <v>0</v>
      </c>
      <c r="J39" s="316" t="str">
        <f>LEFT(TPG!D39,20)&amp;"."&amp;TPGPAY!E39</f>
        <v>Church Hill Primary .2011.TPG.I01.Ap21</v>
      </c>
      <c r="K39" s="120" t="b">
        <v>1</v>
      </c>
      <c r="L39" s="126" t="s">
        <v>3686</v>
      </c>
      <c r="M39" s="120" t="b">
        <v>1</v>
      </c>
      <c r="N39" s="120" t="s">
        <v>3687</v>
      </c>
      <c r="O39" s="319" t="str">
        <f>TPG!I39</f>
        <v>11294/543965</v>
      </c>
      <c r="P39" s="120" t="b">
        <v>1</v>
      </c>
      <c r="Q39" s="120" t="b">
        <v>1</v>
      </c>
      <c r="R39" s="120" t="b">
        <v>1</v>
      </c>
      <c r="T39" s="11">
        <f t="shared" si="2"/>
        <v>17</v>
      </c>
      <c r="U39" s="395">
        <f t="shared" si="3"/>
        <v>38</v>
      </c>
    </row>
    <row r="40" spans="1:21" x14ac:dyDescent="0.25">
      <c r="A40" s="117">
        <v>1</v>
      </c>
      <c r="B40" s="118">
        <v>2</v>
      </c>
      <c r="C40" s="315">
        <f>TPG!J40</f>
        <v>400050</v>
      </c>
      <c r="D40" s="120" t="b">
        <v>1</v>
      </c>
      <c r="E40" s="316" t="str">
        <f>RIGHT(TPG!C40,4)&amp;"."&amp;TPG!M40&amp;"."&amp;TPG!K40&amp;"."&amp;$C$5</f>
        <v>2014.TPG.I01.Ap21</v>
      </c>
      <c r="F40" s="317">
        <f t="shared" ca="1" si="0"/>
        <v>44309</v>
      </c>
      <c r="G40" s="318">
        <f>TPG!Q40</f>
        <v>0</v>
      </c>
      <c r="H40" s="124">
        <f t="shared" ca="1" si="1"/>
        <v>44309</v>
      </c>
      <c r="I40" s="125">
        <v>0</v>
      </c>
      <c r="J40" s="316" t="str">
        <f>LEFT(TPG!D40,20)&amp;"."&amp;TPGPAY!E40</f>
        <v>Colindale School.2014.TPG.I01.Ap21</v>
      </c>
      <c r="K40" s="120" t="b">
        <v>1</v>
      </c>
      <c r="L40" s="126" t="s">
        <v>3686</v>
      </c>
      <c r="M40" s="120" t="b">
        <v>1</v>
      </c>
      <c r="N40" s="120" t="s">
        <v>3687</v>
      </c>
      <c r="O40" s="319" t="str">
        <f>TPG!I40</f>
        <v>11294/543965</v>
      </c>
      <c r="P40" s="120" t="b">
        <v>1</v>
      </c>
      <c r="Q40" s="120" t="b">
        <v>1</v>
      </c>
      <c r="R40" s="120" t="b">
        <v>1</v>
      </c>
      <c r="T40" s="11">
        <f t="shared" si="2"/>
        <v>17</v>
      </c>
      <c r="U40" s="395">
        <f t="shared" si="3"/>
        <v>34</v>
      </c>
    </row>
    <row r="41" spans="1:21" x14ac:dyDescent="0.25">
      <c r="A41" s="117">
        <v>1</v>
      </c>
      <c r="B41" s="118">
        <v>2</v>
      </c>
      <c r="C41" s="315">
        <f>TPG!J41</f>
        <v>400059</v>
      </c>
      <c r="D41" s="120" t="b">
        <v>1</v>
      </c>
      <c r="E41" s="316" t="str">
        <f>RIGHT(TPG!C41,4)&amp;"."&amp;TPG!M41&amp;"."&amp;TPG!K41&amp;"."&amp;$C$5</f>
        <v>2015.TPG.I01.Ap21</v>
      </c>
      <c r="F41" s="317">
        <f t="shared" ca="1" si="0"/>
        <v>44309</v>
      </c>
      <c r="G41" s="318">
        <f>TPG!Q41</f>
        <v>0</v>
      </c>
      <c r="H41" s="124">
        <f t="shared" ca="1" si="1"/>
        <v>44309</v>
      </c>
      <c r="I41" s="125">
        <v>0</v>
      </c>
      <c r="J41" s="316" t="str">
        <f>LEFT(TPG!D41,20)&amp;"."&amp;TPGPAY!E41</f>
        <v>Coppetts Wood.2015.TPG.I01.Ap21</v>
      </c>
      <c r="K41" s="120" t="b">
        <v>1</v>
      </c>
      <c r="L41" s="126" t="s">
        <v>3686</v>
      </c>
      <c r="M41" s="120" t="b">
        <v>1</v>
      </c>
      <c r="N41" s="120" t="s">
        <v>3687</v>
      </c>
      <c r="O41" s="319" t="str">
        <f>TPG!I41</f>
        <v>11294/543965</v>
      </c>
      <c r="P41" s="120" t="b">
        <v>1</v>
      </c>
      <c r="Q41" s="120" t="b">
        <v>1</v>
      </c>
      <c r="R41" s="120" t="b">
        <v>1</v>
      </c>
      <c r="T41" s="11">
        <f t="shared" si="2"/>
        <v>17</v>
      </c>
      <c r="U41" s="395">
        <f t="shared" si="3"/>
        <v>31</v>
      </c>
    </row>
    <row r="42" spans="1:21" x14ac:dyDescent="0.25">
      <c r="A42" s="117">
        <v>1</v>
      </c>
      <c r="B42" s="118">
        <v>2</v>
      </c>
      <c r="C42" s="315">
        <f>TPG!J42</f>
        <v>400049</v>
      </c>
      <c r="D42" s="120" t="b">
        <v>1</v>
      </c>
      <c r="E42" s="316" t="str">
        <f>RIGHT(TPG!C42,4)&amp;"."&amp;TPG!M42&amp;"."&amp;TPG!K42&amp;"."&amp;$C$5</f>
        <v>2016.TPG.I01.Ap21</v>
      </c>
      <c r="F42" s="317">
        <f t="shared" ca="1" si="0"/>
        <v>44309</v>
      </c>
      <c r="G42" s="318">
        <f>TPG!Q42</f>
        <v>0</v>
      </c>
      <c r="H42" s="124">
        <f t="shared" ca="1" si="1"/>
        <v>44309</v>
      </c>
      <c r="I42" s="125">
        <v>0</v>
      </c>
      <c r="J42" s="316" t="str">
        <f>LEFT(TPG!D42,20)&amp;"."&amp;TPGPAY!E42</f>
        <v>Courtland School.2016.TPG.I01.Ap21</v>
      </c>
      <c r="K42" s="120" t="b">
        <v>1</v>
      </c>
      <c r="L42" s="126" t="s">
        <v>3686</v>
      </c>
      <c r="M42" s="120" t="b">
        <v>1</v>
      </c>
      <c r="N42" s="120" t="s">
        <v>3687</v>
      </c>
      <c r="O42" s="319" t="str">
        <f>TPG!I42</f>
        <v>11294/543965</v>
      </c>
      <c r="P42" s="120" t="b">
        <v>1</v>
      </c>
      <c r="Q42" s="120" t="b">
        <v>1</v>
      </c>
      <c r="R42" s="120" t="b">
        <v>1</v>
      </c>
      <c r="T42" s="11">
        <f t="shared" si="2"/>
        <v>17</v>
      </c>
      <c r="U42" s="395">
        <f t="shared" si="3"/>
        <v>34</v>
      </c>
    </row>
    <row r="43" spans="1:21" x14ac:dyDescent="0.25">
      <c r="A43" s="117">
        <v>1</v>
      </c>
      <c r="B43" s="118">
        <v>2</v>
      </c>
      <c r="C43" s="315">
        <f>TPG!J43</f>
        <v>400080</v>
      </c>
      <c r="D43" s="120" t="b">
        <v>1</v>
      </c>
      <c r="E43" s="316" t="str">
        <f>RIGHT(TPG!C43,4)&amp;"."&amp;TPG!M43&amp;"."&amp;TPG!K43&amp;"."&amp;$C$5</f>
        <v>2017.TPG.I01.Ap21</v>
      </c>
      <c r="F43" s="317">
        <f t="shared" ca="1" si="0"/>
        <v>44309</v>
      </c>
      <c r="G43" s="318">
        <f>TPG!Q43</f>
        <v>0</v>
      </c>
      <c r="H43" s="124">
        <f t="shared" ca="1" si="1"/>
        <v>44309</v>
      </c>
      <c r="I43" s="125">
        <v>0</v>
      </c>
      <c r="J43" s="316" t="str">
        <f>LEFT(TPG!D43,20)&amp;"."&amp;TPGPAY!E43</f>
        <v>Cromer Road Primary .2017.TPG.I01.Ap21</v>
      </c>
      <c r="K43" s="120" t="b">
        <v>1</v>
      </c>
      <c r="L43" s="126" t="s">
        <v>3686</v>
      </c>
      <c r="M43" s="120" t="b">
        <v>1</v>
      </c>
      <c r="N43" s="120" t="s">
        <v>3687</v>
      </c>
      <c r="O43" s="319" t="str">
        <f>TPG!I43</f>
        <v>11294/543965</v>
      </c>
      <c r="P43" s="120" t="b">
        <v>1</v>
      </c>
      <c r="Q43" s="120" t="b">
        <v>1</v>
      </c>
      <c r="R43" s="120" t="b">
        <v>1</v>
      </c>
      <c r="T43" s="11">
        <f t="shared" si="2"/>
        <v>17</v>
      </c>
      <c r="U43" s="395">
        <f t="shared" si="3"/>
        <v>38</v>
      </c>
    </row>
    <row r="44" spans="1:21" x14ac:dyDescent="0.25">
      <c r="A44" s="117">
        <v>1</v>
      </c>
      <c r="B44" s="118">
        <v>2</v>
      </c>
      <c r="C44" s="315">
        <f>TPG!J44</f>
        <v>400105</v>
      </c>
      <c r="D44" s="120" t="b">
        <v>1</v>
      </c>
      <c r="E44" s="316" t="str">
        <f>RIGHT(TPG!C44,4)&amp;"."&amp;TPG!M44&amp;"."&amp;TPG!K44&amp;"."&amp;$C$5</f>
        <v>2073.TPG.I01.Ap21</v>
      </c>
      <c r="F44" s="317">
        <f t="shared" ca="1" si="0"/>
        <v>44309</v>
      </c>
      <c r="G44" s="318">
        <f>TPG!Q44</f>
        <v>0</v>
      </c>
      <c r="H44" s="124">
        <f t="shared" ca="1" si="1"/>
        <v>44309</v>
      </c>
      <c r="I44" s="125">
        <v>0</v>
      </c>
      <c r="J44" s="316" t="str">
        <f>LEFT(TPG!D44,20)&amp;"."&amp;TPGPAY!E44</f>
        <v>Danegrove JMI School.2073.TPG.I01.Ap21</v>
      </c>
      <c r="K44" s="120" t="b">
        <v>1</v>
      </c>
      <c r="L44" s="126" t="s">
        <v>3686</v>
      </c>
      <c r="M44" s="120" t="b">
        <v>1</v>
      </c>
      <c r="N44" s="120" t="s">
        <v>3687</v>
      </c>
      <c r="O44" s="319" t="str">
        <f>TPG!I44</f>
        <v>11294/543965</v>
      </c>
      <c r="P44" s="120" t="b">
        <v>1</v>
      </c>
      <c r="Q44" s="120" t="b">
        <v>1</v>
      </c>
      <c r="R44" s="120" t="b">
        <v>1</v>
      </c>
      <c r="T44" s="11">
        <f t="shared" si="2"/>
        <v>17</v>
      </c>
      <c r="U44" s="395">
        <f t="shared" si="3"/>
        <v>38</v>
      </c>
    </row>
    <row r="45" spans="1:21" x14ac:dyDescent="0.25">
      <c r="A45" s="117">
        <v>1</v>
      </c>
      <c r="B45" s="118">
        <v>2</v>
      </c>
      <c r="C45" s="315">
        <f>TPG!J45</f>
        <v>400036</v>
      </c>
      <c r="D45" s="120" t="b">
        <v>1</v>
      </c>
      <c r="E45" s="316" t="str">
        <f>RIGHT(TPG!C45,4)&amp;"."&amp;TPG!M45&amp;"."&amp;TPG!K45&amp;"."&amp;$C$5</f>
        <v>2019.TPG.I01.Ap21</v>
      </c>
      <c r="F45" s="317">
        <f t="shared" ca="1" si="0"/>
        <v>44309</v>
      </c>
      <c r="G45" s="318">
        <f>TPG!Q45</f>
        <v>0</v>
      </c>
      <c r="H45" s="124">
        <f t="shared" ca="1" si="1"/>
        <v>44309</v>
      </c>
      <c r="I45" s="125">
        <v>0</v>
      </c>
      <c r="J45" s="316" t="str">
        <f>LEFT(TPG!D45,20)&amp;"."&amp;TPGPAY!E45</f>
        <v>Deansbrook Infant Sc.2019.TPG.I01.Ap21</v>
      </c>
      <c r="K45" s="120" t="b">
        <v>1</v>
      </c>
      <c r="L45" s="126" t="s">
        <v>3686</v>
      </c>
      <c r="M45" s="120" t="b">
        <v>1</v>
      </c>
      <c r="N45" s="120" t="s">
        <v>3687</v>
      </c>
      <c r="O45" s="319" t="str">
        <f>TPG!I45</f>
        <v>11294/543965</v>
      </c>
      <c r="P45" s="120" t="b">
        <v>1</v>
      </c>
      <c r="Q45" s="120" t="b">
        <v>1</v>
      </c>
      <c r="R45" s="120" t="b">
        <v>1</v>
      </c>
      <c r="T45" s="11">
        <f t="shared" si="2"/>
        <v>17</v>
      </c>
      <c r="U45" s="395">
        <f t="shared" si="3"/>
        <v>38</v>
      </c>
    </row>
    <row r="46" spans="1:21" x14ac:dyDescent="0.25">
      <c r="A46" s="117">
        <v>1</v>
      </c>
      <c r="B46" s="118">
        <v>2</v>
      </c>
      <c r="C46" s="315">
        <f>TPG!J46</f>
        <v>400042</v>
      </c>
      <c r="D46" s="120" t="b">
        <v>1</v>
      </c>
      <c r="E46" s="316" t="str">
        <f>RIGHT(TPG!C46,4)&amp;"."&amp;TPG!M46&amp;"."&amp;TPG!K46&amp;"."&amp;$C$5</f>
        <v>2021.TPG.I01.Ap21</v>
      </c>
      <c r="F46" s="317">
        <f t="shared" ca="1" si="0"/>
        <v>44309</v>
      </c>
      <c r="G46" s="318">
        <f>TPG!Q46</f>
        <v>0</v>
      </c>
      <c r="H46" s="124">
        <f t="shared" ca="1" si="1"/>
        <v>44309</v>
      </c>
      <c r="I46" s="125">
        <v>0</v>
      </c>
      <c r="J46" s="316" t="str">
        <f>LEFT(TPG!D46,20)&amp;"."&amp;TPGPAY!E46</f>
        <v>Dollis Primary Schoo.2021.TPG.I01.Ap21</v>
      </c>
      <c r="K46" s="120" t="b">
        <v>1</v>
      </c>
      <c r="L46" s="126" t="s">
        <v>3686</v>
      </c>
      <c r="M46" s="120" t="b">
        <v>1</v>
      </c>
      <c r="N46" s="120" t="s">
        <v>3687</v>
      </c>
      <c r="O46" s="319" t="str">
        <f>TPG!I46</f>
        <v>11294/543965</v>
      </c>
      <c r="P46" s="120" t="b">
        <v>1</v>
      </c>
      <c r="Q46" s="120" t="b">
        <v>1</v>
      </c>
      <c r="R46" s="120" t="b">
        <v>1</v>
      </c>
      <c r="T46" s="11">
        <f t="shared" si="2"/>
        <v>17</v>
      </c>
      <c r="U46" s="395">
        <f t="shared" si="3"/>
        <v>38</v>
      </c>
    </row>
    <row r="47" spans="1:21" x14ac:dyDescent="0.25">
      <c r="A47" s="117">
        <v>1</v>
      </c>
      <c r="B47" s="118">
        <v>2</v>
      </c>
      <c r="C47" s="315">
        <f>TPG!J47</f>
        <v>400159</v>
      </c>
      <c r="D47" s="120" t="b">
        <v>1</v>
      </c>
      <c r="E47" s="316" t="str">
        <f>RIGHT(TPG!C47,4)&amp;"."&amp;TPG!M47&amp;"."&amp;TPG!K47&amp;"."&amp;$C$5</f>
        <v>2023.TPG.I01.Ap21</v>
      </c>
      <c r="F47" s="317">
        <f t="shared" ca="1" si="0"/>
        <v>44309</v>
      </c>
      <c r="G47" s="318">
        <f>TPG!Q47</f>
        <v>0</v>
      </c>
      <c r="H47" s="124">
        <f t="shared" ca="1" si="1"/>
        <v>44309</v>
      </c>
      <c r="I47" s="125">
        <v>0</v>
      </c>
      <c r="J47" s="316" t="str">
        <f>LEFT(TPG!D47,20)&amp;"."&amp;TPGPAY!E47</f>
        <v>Edgware Primary Scho.2023.TPG.I01.Ap21</v>
      </c>
      <c r="K47" s="120" t="b">
        <v>1</v>
      </c>
      <c r="L47" s="126" t="s">
        <v>3686</v>
      </c>
      <c r="M47" s="120" t="b">
        <v>1</v>
      </c>
      <c r="N47" s="120" t="s">
        <v>3687</v>
      </c>
      <c r="O47" s="319" t="str">
        <f>TPG!I47</f>
        <v>11294/543965</v>
      </c>
      <c r="P47" s="120" t="b">
        <v>1</v>
      </c>
      <c r="Q47" s="120" t="b">
        <v>1</v>
      </c>
      <c r="R47" s="120" t="b">
        <v>1</v>
      </c>
      <c r="T47" s="11">
        <f t="shared" si="2"/>
        <v>17</v>
      </c>
      <c r="U47" s="395">
        <f t="shared" si="3"/>
        <v>38</v>
      </c>
    </row>
    <row r="48" spans="1:21" x14ac:dyDescent="0.25">
      <c r="A48" s="117">
        <v>1</v>
      </c>
      <c r="B48" s="118">
        <v>2</v>
      </c>
      <c r="C48" s="315">
        <f>TPG!J48</f>
        <v>400047</v>
      </c>
      <c r="D48" s="120" t="b">
        <v>1</v>
      </c>
      <c r="E48" s="316" t="str">
        <f>RIGHT(TPG!C48,4)&amp;"."&amp;TPG!M48&amp;"."&amp;TPG!K48&amp;"."&amp;$C$5</f>
        <v>2024.TPG.I01.Ap21</v>
      </c>
      <c r="F48" s="317">
        <f t="shared" ca="1" si="0"/>
        <v>44309</v>
      </c>
      <c r="G48" s="318">
        <f>TPG!Q48</f>
        <v>0</v>
      </c>
      <c r="H48" s="124">
        <f t="shared" ca="1" si="1"/>
        <v>44309</v>
      </c>
      <c r="I48" s="125">
        <v>0</v>
      </c>
      <c r="J48" s="316" t="str">
        <f>LEFT(TPG!D48,20)&amp;"."&amp;TPGPAY!E48</f>
        <v>Fairway Primary Scho.2024.TPG.I01.Ap21</v>
      </c>
      <c r="K48" s="120" t="b">
        <v>1</v>
      </c>
      <c r="L48" s="126" t="s">
        <v>3686</v>
      </c>
      <c r="M48" s="120" t="b">
        <v>1</v>
      </c>
      <c r="N48" s="120" t="s">
        <v>3687</v>
      </c>
      <c r="O48" s="319" t="str">
        <f>TPG!I48</f>
        <v>11294/543965</v>
      </c>
      <c r="P48" s="120" t="b">
        <v>1</v>
      </c>
      <c r="Q48" s="120" t="b">
        <v>1</v>
      </c>
      <c r="R48" s="120" t="b">
        <v>1</v>
      </c>
      <c r="T48" s="11">
        <f t="shared" si="2"/>
        <v>17</v>
      </c>
      <c r="U48" s="395">
        <f t="shared" si="3"/>
        <v>38</v>
      </c>
    </row>
    <row r="49" spans="1:21" x14ac:dyDescent="0.25">
      <c r="A49" s="117">
        <v>1</v>
      </c>
      <c r="B49" s="118">
        <v>2</v>
      </c>
      <c r="C49" s="315">
        <f>TPG!J49</f>
        <v>400001</v>
      </c>
      <c r="D49" s="120" t="b">
        <v>1</v>
      </c>
      <c r="E49" s="316" t="str">
        <f>RIGHT(TPG!C49,4)&amp;"."&amp;TPG!M49&amp;"."&amp;TPG!K49&amp;"."&amp;$C$5</f>
        <v>2025.TPG.I01.Ap21</v>
      </c>
      <c r="F49" s="317">
        <f t="shared" ca="1" si="0"/>
        <v>44309</v>
      </c>
      <c r="G49" s="318">
        <f>TPG!Q49</f>
        <v>0</v>
      </c>
      <c r="H49" s="124">
        <f t="shared" ca="1" si="1"/>
        <v>44309</v>
      </c>
      <c r="I49" s="125">
        <v>0</v>
      </c>
      <c r="J49" s="316" t="str">
        <f>LEFT(TPG!D49,20)&amp;"."&amp;TPGPAY!E49</f>
        <v>Foulds.2025.TPG.I01.Ap21</v>
      </c>
      <c r="K49" s="120" t="b">
        <v>1</v>
      </c>
      <c r="L49" s="126" t="s">
        <v>3686</v>
      </c>
      <c r="M49" s="120" t="b">
        <v>1</v>
      </c>
      <c r="N49" s="120" t="s">
        <v>3687</v>
      </c>
      <c r="O49" s="319" t="str">
        <f>TPG!I49</f>
        <v>11294/543965</v>
      </c>
      <c r="P49" s="120" t="b">
        <v>1</v>
      </c>
      <c r="Q49" s="120" t="b">
        <v>1</v>
      </c>
      <c r="R49" s="120" t="b">
        <v>1</v>
      </c>
      <c r="T49" s="11">
        <f t="shared" si="2"/>
        <v>17</v>
      </c>
      <c r="U49" s="395">
        <f t="shared" si="3"/>
        <v>24</v>
      </c>
    </row>
    <row r="50" spans="1:21" x14ac:dyDescent="0.25">
      <c r="A50" s="117">
        <v>1</v>
      </c>
      <c r="B50" s="118">
        <v>2</v>
      </c>
      <c r="C50" s="315">
        <f>TPG!J50</f>
        <v>400082</v>
      </c>
      <c r="D50" s="120" t="b">
        <v>1</v>
      </c>
      <c r="E50" s="316" t="str">
        <f>RIGHT(TPG!C50,4)&amp;"."&amp;TPG!M50&amp;"."&amp;TPG!K50&amp;"."&amp;$C$5</f>
        <v>2026.TPG.I01.Ap21</v>
      </c>
      <c r="F50" s="317">
        <f t="shared" ca="1" si="0"/>
        <v>44309</v>
      </c>
      <c r="G50" s="318">
        <f>TPG!Q50</f>
        <v>0</v>
      </c>
      <c r="H50" s="124">
        <f t="shared" ca="1" si="1"/>
        <v>44309</v>
      </c>
      <c r="I50" s="125">
        <v>0</v>
      </c>
      <c r="J50" s="316" t="str">
        <f>LEFT(TPG!D50,20)&amp;"."&amp;TPGPAY!E50</f>
        <v>Frith Manor School.2026.TPG.I01.Ap21</v>
      </c>
      <c r="K50" s="120" t="b">
        <v>1</v>
      </c>
      <c r="L50" s="126" t="s">
        <v>3686</v>
      </c>
      <c r="M50" s="120" t="b">
        <v>1</v>
      </c>
      <c r="N50" s="120" t="s">
        <v>3687</v>
      </c>
      <c r="O50" s="319" t="str">
        <f>TPG!I50</f>
        <v>11294/543965</v>
      </c>
      <c r="P50" s="120" t="b">
        <v>1</v>
      </c>
      <c r="Q50" s="120" t="b">
        <v>1</v>
      </c>
      <c r="R50" s="120" t="b">
        <v>1</v>
      </c>
      <c r="T50" s="11">
        <f t="shared" si="2"/>
        <v>17</v>
      </c>
      <c r="U50" s="395">
        <f t="shared" si="3"/>
        <v>36</v>
      </c>
    </row>
    <row r="51" spans="1:21" x14ac:dyDescent="0.25">
      <c r="A51" s="117">
        <v>1</v>
      </c>
      <c r="B51" s="118">
        <v>2</v>
      </c>
      <c r="C51" s="315">
        <f>TPG!J51</f>
        <v>400067</v>
      </c>
      <c r="D51" s="120" t="b">
        <v>1</v>
      </c>
      <c r="E51" s="316" t="str">
        <f>RIGHT(TPG!C51,4)&amp;"."&amp;TPG!M51&amp;"."&amp;TPG!K51&amp;"."&amp;$C$5</f>
        <v>2028.TPG.I01.Ap21</v>
      </c>
      <c r="F51" s="317">
        <f t="shared" ca="1" si="0"/>
        <v>44309</v>
      </c>
      <c r="G51" s="318">
        <f>TPG!Q51</f>
        <v>0</v>
      </c>
      <c r="H51" s="124">
        <f t="shared" ca="1" si="1"/>
        <v>44309</v>
      </c>
      <c r="I51" s="125">
        <v>0</v>
      </c>
      <c r="J51" s="316" t="str">
        <f>LEFT(TPG!D51,20)&amp;"."&amp;TPGPAY!E51</f>
        <v>Garden Suburb Infant.2028.TPG.I01.Ap21</v>
      </c>
      <c r="K51" s="120" t="b">
        <v>1</v>
      </c>
      <c r="L51" s="126" t="s">
        <v>3686</v>
      </c>
      <c r="M51" s="120" t="b">
        <v>1</v>
      </c>
      <c r="N51" s="120" t="s">
        <v>3687</v>
      </c>
      <c r="O51" s="319" t="str">
        <f>TPG!I51</f>
        <v>11294/543965</v>
      </c>
      <c r="P51" s="120" t="b">
        <v>1</v>
      </c>
      <c r="Q51" s="120" t="b">
        <v>1</v>
      </c>
      <c r="R51" s="120" t="b">
        <v>1</v>
      </c>
      <c r="T51" s="11">
        <f t="shared" si="2"/>
        <v>17</v>
      </c>
      <c r="U51" s="395">
        <f t="shared" si="3"/>
        <v>38</v>
      </c>
    </row>
    <row r="52" spans="1:21" x14ac:dyDescent="0.25">
      <c r="A52" s="117">
        <v>1</v>
      </c>
      <c r="B52" s="118">
        <v>2</v>
      </c>
      <c r="C52" s="315">
        <f>TPG!J52</f>
        <v>400002</v>
      </c>
      <c r="D52" s="120" t="b">
        <v>1</v>
      </c>
      <c r="E52" s="316" t="str">
        <f>RIGHT(TPG!C52,4)&amp;"."&amp;TPG!M52&amp;"."&amp;TPG!K52&amp;"."&amp;$C$5</f>
        <v>2027.TPG.I01.Ap21</v>
      </c>
      <c r="F52" s="317">
        <f t="shared" ca="1" si="0"/>
        <v>44309</v>
      </c>
      <c r="G52" s="318">
        <f>TPG!Q52</f>
        <v>0</v>
      </c>
      <c r="H52" s="124">
        <f t="shared" ca="1" si="1"/>
        <v>44309</v>
      </c>
      <c r="I52" s="125">
        <v>0</v>
      </c>
      <c r="J52" s="316" t="str">
        <f>LEFT(TPG!D52,20)&amp;"."&amp;TPGPAY!E52</f>
        <v>Garden Suburb Junior.2027.TPG.I01.Ap21</v>
      </c>
      <c r="K52" s="120" t="b">
        <v>1</v>
      </c>
      <c r="L52" s="126" t="s">
        <v>3686</v>
      </c>
      <c r="M52" s="120" t="b">
        <v>1</v>
      </c>
      <c r="N52" s="120" t="s">
        <v>3687</v>
      </c>
      <c r="O52" s="319" t="str">
        <f>TPG!I52</f>
        <v>11294/543965</v>
      </c>
      <c r="P52" s="120" t="b">
        <v>1</v>
      </c>
      <c r="Q52" s="120" t="b">
        <v>1</v>
      </c>
      <c r="R52" s="120" t="b">
        <v>1</v>
      </c>
      <c r="T52" s="11">
        <f t="shared" si="2"/>
        <v>17</v>
      </c>
      <c r="U52" s="395">
        <f t="shared" si="3"/>
        <v>38</v>
      </c>
    </row>
    <row r="53" spans="1:21" x14ac:dyDescent="0.25">
      <c r="A53" s="117">
        <v>1</v>
      </c>
      <c r="B53" s="118">
        <v>2</v>
      </c>
      <c r="C53" s="315">
        <f>TPG!J53</f>
        <v>400035</v>
      </c>
      <c r="D53" s="120" t="b">
        <v>1</v>
      </c>
      <c r="E53" s="316" t="str">
        <f>RIGHT(TPG!C53,4)&amp;"."&amp;TPG!M53&amp;"."&amp;TPG!K53&amp;"."&amp;$C$5</f>
        <v>2029.TPG.I01.Ap21</v>
      </c>
      <c r="F53" s="317">
        <f t="shared" ca="1" si="0"/>
        <v>44309</v>
      </c>
      <c r="G53" s="318">
        <f>TPG!Q53</f>
        <v>0</v>
      </c>
      <c r="H53" s="124">
        <f t="shared" ca="1" si="1"/>
        <v>44309</v>
      </c>
      <c r="I53" s="125">
        <v>0</v>
      </c>
      <c r="J53" s="316" t="str">
        <f>LEFT(TPG!D53,20)&amp;"."&amp;TPGPAY!E53</f>
        <v>Goldbeaters Primary .2029.TPG.I01.Ap21</v>
      </c>
      <c r="K53" s="120" t="b">
        <v>1</v>
      </c>
      <c r="L53" s="126" t="s">
        <v>3686</v>
      </c>
      <c r="M53" s="120" t="b">
        <v>1</v>
      </c>
      <c r="N53" s="120" t="s">
        <v>3687</v>
      </c>
      <c r="O53" s="319" t="str">
        <f>TPG!I53</f>
        <v>11294/543965</v>
      </c>
      <c r="P53" s="120" t="b">
        <v>1</v>
      </c>
      <c r="Q53" s="120" t="b">
        <v>1</v>
      </c>
      <c r="R53" s="120" t="b">
        <v>1</v>
      </c>
      <c r="T53" s="11">
        <f t="shared" si="2"/>
        <v>17</v>
      </c>
      <c r="U53" s="395">
        <f t="shared" si="3"/>
        <v>38</v>
      </c>
    </row>
    <row r="54" spans="1:21" x14ac:dyDescent="0.25">
      <c r="A54" s="117">
        <v>1</v>
      </c>
      <c r="B54" s="118">
        <v>2</v>
      </c>
      <c r="C54" s="315">
        <f>TPG!J54</f>
        <v>400108</v>
      </c>
      <c r="D54" s="120" t="b">
        <v>1</v>
      </c>
      <c r="E54" s="316" t="str">
        <f>RIGHT(TPG!C54,4)&amp;"."&amp;TPG!M54&amp;"."&amp;TPG!K54&amp;"."&amp;$C$5</f>
        <v>3516.TPG.I01.Ap21</v>
      </c>
      <c r="F54" s="317">
        <f t="shared" ca="1" si="0"/>
        <v>44309</v>
      </c>
      <c r="G54" s="318">
        <f>TPG!Q54</f>
        <v>0</v>
      </c>
      <c r="H54" s="124">
        <f t="shared" ca="1" si="1"/>
        <v>44309</v>
      </c>
      <c r="I54" s="125">
        <v>0</v>
      </c>
      <c r="J54" s="316" t="str">
        <f>LEFT(TPG!D54,20)&amp;"."&amp;TPGPAY!E54</f>
        <v>Hasmonean Primary Sc.3516.TPG.I01.Ap21</v>
      </c>
      <c r="K54" s="120" t="b">
        <v>1</v>
      </c>
      <c r="L54" s="126" t="s">
        <v>3686</v>
      </c>
      <c r="M54" s="120" t="b">
        <v>1</v>
      </c>
      <c r="N54" s="120" t="s">
        <v>3687</v>
      </c>
      <c r="O54" s="319" t="str">
        <f>TPG!I54</f>
        <v>11294/543965</v>
      </c>
      <c r="P54" s="120" t="b">
        <v>1</v>
      </c>
      <c r="Q54" s="120" t="b">
        <v>1</v>
      </c>
      <c r="R54" s="120" t="b">
        <v>1</v>
      </c>
      <c r="T54" s="11">
        <f t="shared" si="2"/>
        <v>17</v>
      </c>
      <c r="U54" s="395">
        <f t="shared" si="3"/>
        <v>38</v>
      </c>
    </row>
    <row r="55" spans="1:21" x14ac:dyDescent="0.25">
      <c r="A55" s="117">
        <v>1</v>
      </c>
      <c r="B55" s="118">
        <v>2</v>
      </c>
      <c r="C55" s="315">
        <f>TPG!J55</f>
        <v>400026</v>
      </c>
      <c r="D55" s="120" t="b">
        <v>1</v>
      </c>
      <c r="E55" s="316" t="str">
        <f>RIGHT(TPG!C55,4)&amp;"."&amp;TPG!M55&amp;"."&amp;TPG!K55&amp;"."&amp;$C$5</f>
        <v>2031.TPG.I01.Ap21</v>
      </c>
      <c r="F55" s="317">
        <f t="shared" ca="1" si="0"/>
        <v>44309</v>
      </c>
      <c r="G55" s="318">
        <f>TPG!Q55</f>
        <v>0</v>
      </c>
      <c r="H55" s="124">
        <f t="shared" ca="1" si="1"/>
        <v>44309</v>
      </c>
      <c r="I55" s="125">
        <v>0</v>
      </c>
      <c r="J55" s="316" t="str">
        <f>LEFT(TPG!D55,20)&amp;"."&amp;TPGPAY!E55</f>
        <v>Hollickwood JMI Scho.2031.TPG.I01.Ap21</v>
      </c>
      <c r="K55" s="120" t="b">
        <v>1</v>
      </c>
      <c r="L55" s="126" t="s">
        <v>3686</v>
      </c>
      <c r="M55" s="120" t="b">
        <v>1</v>
      </c>
      <c r="N55" s="120" t="s">
        <v>3687</v>
      </c>
      <c r="O55" s="319" t="str">
        <f>TPG!I55</f>
        <v>11294/543965</v>
      </c>
      <c r="P55" s="120" t="b">
        <v>1</v>
      </c>
      <c r="Q55" s="120" t="b">
        <v>1</v>
      </c>
      <c r="R55" s="120" t="b">
        <v>1</v>
      </c>
      <c r="T55" s="11">
        <f t="shared" si="2"/>
        <v>17</v>
      </c>
      <c r="U55" s="395">
        <f t="shared" si="3"/>
        <v>38</v>
      </c>
    </row>
    <row r="56" spans="1:21" x14ac:dyDescent="0.25">
      <c r="A56" s="117">
        <v>1</v>
      </c>
      <c r="B56" s="118">
        <v>2</v>
      </c>
      <c r="C56" s="315">
        <f>TPG!J56</f>
        <v>400084</v>
      </c>
      <c r="D56" s="120" t="b">
        <v>1</v>
      </c>
      <c r="E56" s="316" t="str">
        <f>RIGHT(TPG!C56,4)&amp;"."&amp;TPG!M56&amp;"."&amp;TPG!K56&amp;"."&amp;$C$5</f>
        <v>2032.TPG.I01.Ap21</v>
      </c>
      <c r="F56" s="317">
        <f t="shared" ca="1" si="0"/>
        <v>44309</v>
      </c>
      <c r="G56" s="318">
        <f>TPG!Q56</f>
        <v>0</v>
      </c>
      <c r="H56" s="124">
        <f t="shared" ca="1" si="1"/>
        <v>44309</v>
      </c>
      <c r="I56" s="125">
        <v>0</v>
      </c>
      <c r="J56" s="316" t="str">
        <f>LEFT(TPG!D56,20)&amp;"."&amp;TPGPAY!E56</f>
        <v>Holly Park School.2032.TPG.I01.Ap21</v>
      </c>
      <c r="K56" s="120" t="b">
        <v>1</v>
      </c>
      <c r="L56" s="126" t="s">
        <v>3686</v>
      </c>
      <c r="M56" s="120" t="b">
        <v>1</v>
      </c>
      <c r="N56" s="120" t="s">
        <v>3687</v>
      </c>
      <c r="O56" s="319" t="str">
        <f>TPG!I56</f>
        <v>11294/543965</v>
      </c>
      <c r="P56" s="120" t="b">
        <v>1</v>
      </c>
      <c r="Q56" s="120" t="b">
        <v>1</v>
      </c>
      <c r="R56" s="120" t="b">
        <v>1</v>
      </c>
      <c r="T56" s="11">
        <f t="shared" si="2"/>
        <v>17</v>
      </c>
      <c r="U56" s="395">
        <f t="shared" si="3"/>
        <v>35</v>
      </c>
    </row>
    <row r="57" spans="1:21" x14ac:dyDescent="0.25">
      <c r="A57" s="117">
        <v>1</v>
      </c>
      <c r="B57" s="118">
        <v>2</v>
      </c>
      <c r="C57" s="315">
        <f>TPG!J57</f>
        <v>400008</v>
      </c>
      <c r="D57" s="120" t="b">
        <v>1</v>
      </c>
      <c r="E57" s="316" t="str">
        <f>RIGHT(TPG!C57,4)&amp;"."&amp;TPG!M57&amp;"."&amp;TPG!K57&amp;"."&amp;$C$5</f>
        <v>3304.TPG.I01.Ap21</v>
      </c>
      <c r="F57" s="317">
        <f t="shared" ca="1" si="0"/>
        <v>44309</v>
      </c>
      <c r="G57" s="318">
        <f>TPG!Q57</f>
        <v>0</v>
      </c>
      <c r="H57" s="124">
        <f t="shared" ca="1" si="1"/>
        <v>44309</v>
      </c>
      <c r="I57" s="125">
        <v>0</v>
      </c>
      <c r="J57" s="316" t="str">
        <f>LEFT(TPG!D57,20)&amp;"."&amp;TPGPAY!E57</f>
        <v>Holy Trinity School.3304.TPG.I01.Ap21</v>
      </c>
      <c r="K57" s="120" t="b">
        <v>1</v>
      </c>
      <c r="L57" s="126" t="s">
        <v>3686</v>
      </c>
      <c r="M57" s="120" t="b">
        <v>1</v>
      </c>
      <c r="N57" s="120" t="s">
        <v>3687</v>
      </c>
      <c r="O57" s="319" t="str">
        <f>TPG!I57</f>
        <v>11294/543965</v>
      </c>
      <c r="P57" s="120" t="b">
        <v>1</v>
      </c>
      <c r="Q57" s="120" t="b">
        <v>1</v>
      </c>
      <c r="R57" s="120" t="b">
        <v>1</v>
      </c>
      <c r="T57" s="11">
        <f t="shared" si="2"/>
        <v>17</v>
      </c>
      <c r="U57" s="395">
        <f t="shared" si="3"/>
        <v>37</v>
      </c>
    </row>
    <row r="58" spans="1:21" x14ac:dyDescent="0.25">
      <c r="A58" s="117">
        <v>1</v>
      </c>
      <c r="B58" s="118">
        <v>2</v>
      </c>
      <c r="C58" s="315">
        <f>TPG!J58</f>
        <v>400046</v>
      </c>
      <c r="D58" s="120" t="b">
        <v>1</v>
      </c>
      <c r="E58" s="316" t="str">
        <f>RIGHT(TPG!C58,4)&amp;"."&amp;TPG!M58&amp;"."&amp;TPG!K58&amp;"."&amp;$C$5</f>
        <v>2036.TPG.I01.Ap21</v>
      </c>
      <c r="F58" s="317">
        <f t="shared" ca="1" si="0"/>
        <v>44309</v>
      </c>
      <c r="G58" s="318">
        <f>TPG!Q58</f>
        <v>0</v>
      </c>
      <c r="H58" s="124">
        <f t="shared" ca="1" si="1"/>
        <v>44309</v>
      </c>
      <c r="I58" s="125">
        <v>0</v>
      </c>
      <c r="J58" s="316" t="str">
        <f>LEFT(TPG!D58,20)&amp;"."&amp;TPGPAY!E58</f>
        <v>Livingstone School.2036.TPG.I01.Ap21</v>
      </c>
      <c r="K58" s="120" t="b">
        <v>1</v>
      </c>
      <c r="L58" s="126" t="s">
        <v>3686</v>
      </c>
      <c r="M58" s="120" t="b">
        <v>1</v>
      </c>
      <c r="N58" s="120" t="s">
        <v>3687</v>
      </c>
      <c r="O58" s="319" t="str">
        <f>TPG!I58</f>
        <v>11294/543965</v>
      </c>
      <c r="P58" s="120" t="b">
        <v>1</v>
      </c>
      <c r="Q58" s="120" t="b">
        <v>1</v>
      </c>
      <c r="R58" s="120" t="b">
        <v>1</v>
      </c>
      <c r="T58" s="11">
        <f t="shared" si="2"/>
        <v>17</v>
      </c>
      <c r="U58" s="395">
        <f t="shared" si="3"/>
        <v>36</v>
      </c>
    </row>
    <row r="59" spans="1:21" x14ac:dyDescent="0.25">
      <c r="A59" s="117">
        <v>1</v>
      </c>
      <c r="B59" s="118">
        <v>2</v>
      </c>
      <c r="C59" s="315">
        <f>TPG!J59</f>
        <v>400030</v>
      </c>
      <c r="D59" s="120" t="b">
        <v>1</v>
      </c>
      <c r="E59" s="316" t="str">
        <f>RIGHT(TPG!C59,4)&amp;"."&amp;TPG!M59&amp;"."&amp;TPG!K59&amp;"."&amp;$C$5</f>
        <v>2037.TPG.I01.Ap21</v>
      </c>
      <c r="F59" s="317">
        <f t="shared" ca="1" si="0"/>
        <v>44309</v>
      </c>
      <c r="G59" s="318">
        <f>TPG!Q59</f>
        <v>0</v>
      </c>
      <c r="H59" s="124">
        <f t="shared" ca="1" si="1"/>
        <v>44309</v>
      </c>
      <c r="I59" s="125">
        <v>0</v>
      </c>
      <c r="J59" s="316" t="str">
        <f>LEFT(TPG!D59,20)&amp;"."&amp;TPGPAY!E59</f>
        <v>Manorside Primary Sc.2037.TPG.I01.Ap21</v>
      </c>
      <c r="K59" s="120" t="b">
        <v>1</v>
      </c>
      <c r="L59" s="126" t="s">
        <v>3686</v>
      </c>
      <c r="M59" s="120" t="b">
        <v>1</v>
      </c>
      <c r="N59" s="120" t="s">
        <v>3687</v>
      </c>
      <c r="O59" s="319" t="str">
        <f>TPG!I59</f>
        <v>11294/543965</v>
      </c>
      <c r="P59" s="120" t="b">
        <v>1</v>
      </c>
      <c r="Q59" s="120" t="b">
        <v>1</v>
      </c>
      <c r="R59" s="120" t="b">
        <v>1</v>
      </c>
      <c r="T59" s="11">
        <f t="shared" si="2"/>
        <v>17</v>
      </c>
      <c r="U59" s="395">
        <f t="shared" si="3"/>
        <v>38</v>
      </c>
    </row>
    <row r="60" spans="1:21" x14ac:dyDescent="0.25">
      <c r="A60" s="117">
        <v>1</v>
      </c>
      <c r="B60" s="118">
        <v>2</v>
      </c>
      <c r="C60" s="315">
        <f>TPG!J60</f>
        <v>400130</v>
      </c>
      <c r="D60" s="120" t="b">
        <v>1</v>
      </c>
      <c r="E60" s="316" t="str">
        <f>RIGHT(TPG!C60,4)&amp;"."&amp;TPG!M60&amp;"."&amp;TPG!K60&amp;"."&amp;$C$5</f>
        <v>3523.TPG.I01.Ap21</v>
      </c>
      <c r="F60" s="317">
        <f t="shared" ca="1" si="0"/>
        <v>44309</v>
      </c>
      <c r="G60" s="318">
        <f>TPG!Q60</f>
        <v>0</v>
      </c>
      <c r="H60" s="124">
        <f t="shared" ca="1" si="1"/>
        <v>44309</v>
      </c>
      <c r="I60" s="125">
        <v>0</v>
      </c>
      <c r="J60" s="316" t="str">
        <f>LEFT(TPG!D60,20)&amp;"."&amp;TPGPAY!E60</f>
        <v>Martin Primary Schoo.3523.TPG.I01.Ap21</v>
      </c>
      <c r="K60" s="120" t="b">
        <v>1</v>
      </c>
      <c r="L60" s="126" t="s">
        <v>3686</v>
      </c>
      <c r="M60" s="120" t="b">
        <v>1</v>
      </c>
      <c r="N60" s="120" t="s">
        <v>3687</v>
      </c>
      <c r="O60" s="319" t="str">
        <f>TPG!I60</f>
        <v>11294/543965</v>
      </c>
      <c r="P60" s="120" t="b">
        <v>1</v>
      </c>
      <c r="Q60" s="120" t="b">
        <v>1</v>
      </c>
      <c r="R60" s="120" t="b">
        <v>1</v>
      </c>
      <c r="T60" s="11">
        <f t="shared" si="2"/>
        <v>17</v>
      </c>
      <c r="U60" s="395">
        <f t="shared" si="3"/>
        <v>38</v>
      </c>
    </row>
    <row r="61" spans="1:21" x14ac:dyDescent="0.25">
      <c r="A61" s="117">
        <v>1</v>
      </c>
      <c r="B61" s="118">
        <v>2</v>
      </c>
      <c r="C61" s="315">
        <f>TPG!J61</f>
        <v>400112</v>
      </c>
      <c r="D61" s="120" t="b">
        <v>1</v>
      </c>
      <c r="E61" s="316" t="str">
        <f>RIGHT(TPG!C61,4)&amp;"."&amp;TPG!M61&amp;"."&amp;TPG!K61&amp;"."&amp;$C$5</f>
        <v>5948.TPG.I01.Ap21</v>
      </c>
      <c r="F61" s="317">
        <f t="shared" ca="1" si="0"/>
        <v>44309</v>
      </c>
      <c r="G61" s="318">
        <f>TPG!Q61</f>
        <v>0</v>
      </c>
      <c r="H61" s="124">
        <f t="shared" ca="1" si="1"/>
        <v>44309</v>
      </c>
      <c r="I61" s="125">
        <v>0</v>
      </c>
      <c r="J61" s="316" t="str">
        <f>LEFT(TPG!D61,20)&amp;"."&amp;TPGPAY!E61</f>
        <v>Mathilda Marks-Kenne.5948.TPG.I01.Ap21</v>
      </c>
      <c r="K61" s="120" t="b">
        <v>1</v>
      </c>
      <c r="L61" s="126" t="s">
        <v>3686</v>
      </c>
      <c r="M61" s="120" t="b">
        <v>1</v>
      </c>
      <c r="N61" s="120" t="s">
        <v>3687</v>
      </c>
      <c r="O61" s="319" t="str">
        <f>TPG!I61</f>
        <v>11294/543965</v>
      </c>
      <c r="P61" s="120" t="b">
        <v>1</v>
      </c>
      <c r="Q61" s="120" t="b">
        <v>1</v>
      </c>
      <c r="R61" s="120" t="b">
        <v>1</v>
      </c>
      <c r="T61" s="11">
        <f t="shared" si="2"/>
        <v>17</v>
      </c>
      <c r="U61" s="395">
        <f t="shared" si="3"/>
        <v>38</v>
      </c>
    </row>
    <row r="62" spans="1:21" x14ac:dyDescent="0.25">
      <c r="A62" s="117">
        <v>1</v>
      </c>
      <c r="B62" s="118">
        <v>2</v>
      </c>
      <c r="C62" s="315">
        <f>TPG!J62</f>
        <v>400110</v>
      </c>
      <c r="D62" s="120" t="b">
        <v>1</v>
      </c>
      <c r="E62" s="316" t="str">
        <f>RIGHT(TPG!C62,4)&amp;"."&amp;TPG!M62&amp;"."&amp;TPG!K62&amp;"."&amp;$C$5</f>
        <v>5949.TPG.I01.Ap21</v>
      </c>
      <c r="F62" s="317">
        <f t="shared" ca="1" si="0"/>
        <v>44309</v>
      </c>
      <c r="G62" s="318">
        <f>TPG!Q62</f>
        <v>0</v>
      </c>
      <c r="H62" s="124">
        <f t="shared" ca="1" si="1"/>
        <v>44309</v>
      </c>
      <c r="I62" s="125">
        <v>0</v>
      </c>
      <c r="J62" s="316" t="str">
        <f>LEFT(TPG!D62,20)&amp;"."&amp;TPGPAY!E62</f>
        <v>Menorah Foundation S.5949.TPG.I01.Ap21</v>
      </c>
      <c r="K62" s="120" t="b">
        <v>1</v>
      </c>
      <c r="L62" s="126" t="s">
        <v>3686</v>
      </c>
      <c r="M62" s="120" t="b">
        <v>1</v>
      </c>
      <c r="N62" s="120" t="s">
        <v>3687</v>
      </c>
      <c r="O62" s="319" t="str">
        <f>TPG!I62</f>
        <v>11294/543965</v>
      </c>
      <c r="P62" s="120" t="b">
        <v>1</v>
      </c>
      <c r="Q62" s="120" t="b">
        <v>1</v>
      </c>
      <c r="R62" s="120" t="b">
        <v>1</v>
      </c>
      <c r="T62" s="11">
        <f t="shared" si="2"/>
        <v>17</v>
      </c>
      <c r="U62" s="395">
        <f t="shared" si="3"/>
        <v>38</v>
      </c>
    </row>
    <row r="63" spans="1:21" x14ac:dyDescent="0.25">
      <c r="A63" s="117">
        <v>1</v>
      </c>
      <c r="B63" s="118">
        <v>2</v>
      </c>
      <c r="C63" s="315">
        <f>TPG!J63</f>
        <v>400007</v>
      </c>
      <c r="D63" s="120" t="b">
        <v>1</v>
      </c>
      <c r="E63" s="316" t="str">
        <f>RIGHT(TPG!C63,4)&amp;"."&amp;TPG!M63&amp;"."&amp;TPG!K63&amp;"."&amp;$C$5</f>
        <v>3513.TPG.I01.Ap21</v>
      </c>
      <c r="F63" s="317">
        <f t="shared" ca="1" si="0"/>
        <v>44309</v>
      </c>
      <c r="G63" s="318">
        <f>TPG!Q63</f>
        <v>0</v>
      </c>
      <c r="H63" s="124">
        <f t="shared" ca="1" si="1"/>
        <v>44309</v>
      </c>
      <c r="I63" s="125">
        <v>0</v>
      </c>
      <c r="J63" s="316" t="str">
        <f>LEFT(TPG!D63,20)&amp;"."&amp;TPGPAY!E63</f>
        <v>Menorah Primary Scho.3513.TPG.I01.Ap21</v>
      </c>
      <c r="K63" s="120" t="b">
        <v>1</v>
      </c>
      <c r="L63" s="126" t="s">
        <v>3686</v>
      </c>
      <c r="M63" s="120" t="b">
        <v>1</v>
      </c>
      <c r="N63" s="120" t="s">
        <v>3687</v>
      </c>
      <c r="O63" s="319" t="str">
        <f>TPG!I63</f>
        <v>11294/543965</v>
      </c>
      <c r="P63" s="120" t="b">
        <v>1</v>
      </c>
      <c r="Q63" s="120" t="b">
        <v>1</v>
      </c>
      <c r="R63" s="120" t="b">
        <v>1</v>
      </c>
      <c r="T63" s="11">
        <f t="shared" si="2"/>
        <v>17</v>
      </c>
      <c r="U63" s="395">
        <f t="shared" si="3"/>
        <v>38</v>
      </c>
    </row>
    <row r="64" spans="1:21" x14ac:dyDescent="0.25">
      <c r="A64" s="117">
        <v>1</v>
      </c>
      <c r="B64" s="118">
        <v>2</v>
      </c>
      <c r="C64" s="315">
        <f>TPG!J64</f>
        <v>400086</v>
      </c>
      <c r="D64" s="120" t="b">
        <v>1</v>
      </c>
      <c r="E64" s="316" t="str">
        <f>RIGHT(TPG!C64,4)&amp;"."&amp;TPG!M64&amp;"."&amp;TPG!K64&amp;"."&amp;$C$5</f>
        <v>3305.TPG.I01.Ap21</v>
      </c>
      <c r="F64" s="317">
        <f t="shared" ca="1" si="0"/>
        <v>44309</v>
      </c>
      <c r="G64" s="318">
        <f>TPG!Q64</f>
        <v>0</v>
      </c>
      <c r="H64" s="124">
        <f t="shared" ca="1" si="1"/>
        <v>44309</v>
      </c>
      <c r="I64" s="125">
        <v>0</v>
      </c>
      <c r="J64" s="316" t="str">
        <f>LEFT(TPG!D64,20)&amp;"."&amp;TPGPAY!E64</f>
        <v>Monken Hadley C E Pr.3305.TPG.I01.Ap21</v>
      </c>
      <c r="K64" s="120" t="b">
        <v>1</v>
      </c>
      <c r="L64" s="126" t="s">
        <v>3686</v>
      </c>
      <c r="M64" s="120" t="b">
        <v>1</v>
      </c>
      <c r="N64" s="120" t="s">
        <v>3687</v>
      </c>
      <c r="O64" s="319" t="str">
        <f>TPG!I64</f>
        <v>11294/543965</v>
      </c>
      <c r="P64" s="120" t="b">
        <v>1</v>
      </c>
      <c r="Q64" s="120" t="b">
        <v>1</v>
      </c>
      <c r="R64" s="120" t="b">
        <v>1</v>
      </c>
      <c r="T64" s="11">
        <f t="shared" si="2"/>
        <v>17</v>
      </c>
      <c r="U64" s="395">
        <f t="shared" si="3"/>
        <v>38</v>
      </c>
    </row>
    <row r="65" spans="1:21" x14ac:dyDescent="0.25">
      <c r="A65" s="117">
        <v>1</v>
      </c>
      <c r="B65" s="118">
        <v>2</v>
      </c>
      <c r="C65" s="315">
        <f>TPG!J65</f>
        <v>400048</v>
      </c>
      <c r="D65" s="120" t="b">
        <v>1</v>
      </c>
      <c r="E65" s="316" t="str">
        <f>RIGHT(TPG!C65,4)&amp;"."&amp;TPG!M65&amp;"."&amp;TPG!K65&amp;"."&amp;$C$5</f>
        <v>2042.TPG.I01.Ap21</v>
      </c>
      <c r="F65" s="317">
        <f t="shared" ca="1" si="0"/>
        <v>44309</v>
      </c>
      <c r="G65" s="318">
        <f>TPG!Q65</f>
        <v>0</v>
      </c>
      <c r="H65" s="124">
        <f t="shared" ca="1" si="1"/>
        <v>44309</v>
      </c>
      <c r="I65" s="125">
        <v>0</v>
      </c>
      <c r="J65" s="316" t="str">
        <f>LEFT(TPG!D65,20)&amp;"."&amp;TPGPAY!E65</f>
        <v>Monkfrith School.2042.TPG.I01.Ap21</v>
      </c>
      <c r="K65" s="120" t="b">
        <v>1</v>
      </c>
      <c r="L65" s="126" t="s">
        <v>3686</v>
      </c>
      <c r="M65" s="120" t="b">
        <v>1</v>
      </c>
      <c r="N65" s="120" t="s">
        <v>3687</v>
      </c>
      <c r="O65" s="319" t="str">
        <f>TPG!I65</f>
        <v>11294/543965</v>
      </c>
      <c r="P65" s="120" t="b">
        <v>1</v>
      </c>
      <c r="Q65" s="120" t="b">
        <v>1</v>
      </c>
      <c r="R65" s="120" t="b">
        <v>1</v>
      </c>
      <c r="T65" s="11">
        <f t="shared" si="2"/>
        <v>17</v>
      </c>
      <c r="U65" s="395">
        <f t="shared" si="3"/>
        <v>34</v>
      </c>
    </row>
    <row r="66" spans="1:21" x14ac:dyDescent="0.25">
      <c r="A66" s="117">
        <v>1</v>
      </c>
      <c r="B66" s="118">
        <v>2</v>
      </c>
      <c r="C66" s="315">
        <f>TPG!J66</f>
        <v>400087</v>
      </c>
      <c r="D66" s="120" t="b">
        <v>1</v>
      </c>
      <c r="E66" s="316" t="str">
        <f>RIGHT(TPG!C66,4)&amp;"."&amp;TPG!M66&amp;"."&amp;TPG!K66&amp;"."&amp;$C$5</f>
        <v>2044.TPG.I01.Ap21</v>
      </c>
      <c r="F66" s="317">
        <f t="shared" ca="1" si="0"/>
        <v>44309</v>
      </c>
      <c r="G66" s="318">
        <f>TPG!Q66</f>
        <v>0</v>
      </c>
      <c r="H66" s="124">
        <f t="shared" ca="1" si="1"/>
        <v>44309</v>
      </c>
      <c r="I66" s="125">
        <v>0</v>
      </c>
      <c r="J66" s="316" t="str">
        <f>LEFT(TPG!D66,20)&amp;"."&amp;TPGPAY!E66</f>
        <v>Moss Hall Infant Sch.2044.TPG.I01.Ap21</v>
      </c>
      <c r="K66" s="120" t="b">
        <v>1</v>
      </c>
      <c r="L66" s="126" t="s">
        <v>3686</v>
      </c>
      <c r="M66" s="120" t="b">
        <v>1</v>
      </c>
      <c r="N66" s="120" t="s">
        <v>3687</v>
      </c>
      <c r="O66" s="319" t="str">
        <f>TPG!I66</f>
        <v>11294/543965</v>
      </c>
      <c r="P66" s="120" t="b">
        <v>1</v>
      </c>
      <c r="Q66" s="120" t="b">
        <v>1</v>
      </c>
      <c r="R66" s="120" t="b">
        <v>1</v>
      </c>
      <c r="T66" s="11">
        <f t="shared" si="2"/>
        <v>17</v>
      </c>
      <c r="U66" s="395">
        <f t="shared" si="3"/>
        <v>38</v>
      </c>
    </row>
    <row r="67" spans="1:21" x14ac:dyDescent="0.25">
      <c r="A67" s="117">
        <v>1</v>
      </c>
      <c r="B67" s="118">
        <v>2</v>
      </c>
      <c r="C67" s="315">
        <f>TPG!J67</f>
        <v>400088</v>
      </c>
      <c r="D67" s="120" t="b">
        <v>1</v>
      </c>
      <c r="E67" s="316" t="str">
        <f>RIGHT(TPG!C67,4)&amp;"."&amp;TPG!M67&amp;"."&amp;TPG!K67&amp;"."&amp;$C$5</f>
        <v>2043.TPG.I01.Ap21</v>
      </c>
      <c r="F67" s="317">
        <f t="shared" ca="1" si="0"/>
        <v>44309</v>
      </c>
      <c r="G67" s="318">
        <f>TPG!Q67</f>
        <v>0</v>
      </c>
      <c r="H67" s="124">
        <f t="shared" ca="1" si="1"/>
        <v>44309</v>
      </c>
      <c r="I67" s="125">
        <v>0</v>
      </c>
      <c r="J67" s="316" t="str">
        <f>LEFT(TPG!D67,20)&amp;"."&amp;TPGPAY!E67</f>
        <v>Moss Hall Junior Sch.2043.TPG.I01.Ap21</v>
      </c>
      <c r="K67" s="120" t="b">
        <v>1</v>
      </c>
      <c r="L67" s="126" t="s">
        <v>3686</v>
      </c>
      <c r="M67" s="120" t="b">
        <v>1</v>
      </c>
      <c r="N67" s="120" t="s">
        <v>3687</v>
      </c>
      <c r="O67" s="319" t="str">
        <f>TPG!I67</f>
        <v>11294/543965</v>
      </c>
      <c r="P67" s="120" t="b">
        <v>1</v>
      </c>
      <c r="Q67" s="120" t="b">
        <v>1</v>
      </c>
      <c r="R67" s="120" t="b">
        <v>1</v>
      </c>
      <c r="T67" s="11">
        <f t="shared" si="2"/>
        <v>17</v>
      </c>
      <c r="U67" s="395">
        <f t="shared" si="3"/>
        <v>38</v>
      </c>
    </row>
    <row r="68" spans="1:21" x14ac:dyDescent="0.25">
      <c r="A68" s="117">
        <v>1</v>
      </c>
      <c r="B68" s="118">
        <v>2</v>
      </c>
      <c r="C68" s="315">
        <f>TPG!J68</f>
        <v>158733</v>
      </c>
      <c r="D68" s="120" t="b">
        <v>1</v>
      </c>
      <c r="E68" s="316" t="str">
        <f>RIGHT(TPG!C68,4)&amp;"."&amp;TPG!M68&amp;"."&amp;TPG!K68&amp;"."&amp;$C$5</f>
        <v>2053.TPG.I01.Ap21</v>
      </c>
      <c r="F68" s="317">
        <f t="shared" ca="1" si="0"/>
        <v>44309</v>
      </c>
      <c r="G68" s="318">
        <f>TPG!Q68</f>
        <v>0</v>
      </c>
      <c r="H68" s="124">
        <f t="shared" ca="1" si="1"/>
        <v>44309</v>
      </c>
      <c r="I68" s="125">
        <v>0</v>
      </c>
      <c r="J68" s="316" t="str">
        <f>LEFT(TPG!D68,20)&amp;"."&amp;TPGPAY!E68</f>
        <v>Noam Primary School.2053.TPG.I01.Ap21</v>
      </c>
      <c r="K68" s="120" t="b">
        <v>1</v>
      </c>
      <c r="L68" s="126" t="s">
        <v>3686</v>
      </c>
      <c r="M68" s="120" t="b">
        <v>1</v>
      </c>
      <c r="N68" s="120" t="s">
        <v>3687</v>
      </c>
      <c r="O68" s="319" t="str">
        <f>TPG!I68</f>
        <v>11294/543965</v>
      </c>
      <c r="P68" s="120" t="b">
        <v>1</v>
      </c>
      <c r="Q68" s="120" t="b">
        <v>1</v>
      </c>
      <c r="R68" s="120" t="b">
        <v>1</v>
      </c>
      <c r="T68" s="11">
        <f t="shared" si="2"/>
        <v>17</v>
      </c>
      <c r="U68" s="395">
        <f t="shared" si="3"/>
        <v>37</v>
      </c>
    </row>
    <row r="69" spans="1:21" x14ac:dyDescent="0.25">
      <c r="A69" s="117">
        <v>1</v>
      </c>
      <c r="B69" s="118">
        <v>2</v>
      </c>
      <c r="C69" s="315">
        <f>TPG!J69</f>
        <v>400089</v>
      </c>
      <c r="D69" s="120" t="b">
        <v>1</v>
      </c>
      <c r="E69" s="316" t="str">
        <f>RIGHT(TPG!C69,4)&amp;"."&amp;TPG!M69&amp;"."&amp;TPG!K69&amp;"."&amp;$C$5</f>
        <v>2045.TPG.I01.Ap21</v>
      </c>
      <c r="F69" s="317">
        <f t="shared" ca="1" si="0"/>
        <v>44309</v>
      </c>
      <c r="G69" s="318">
        <f>TPG!Q69</f>
        <v>0</v>
      </c>
      <c r="H69" s="124">
        <f t="shared" ca="1" si="1"/>
        <v>44309</v>
      </c>
      <c r="I69" s="125">
        <v>0</v>
      </c>
      <c r="J69" s="316" t="str">
        <f>LEFT(TPG!D69,20)&amp;"."&amp;TPGPAY!E69</f>
        <v>Northside School.2045.TPG.I01.Ap21</v>
      </c>
      <c r="K69" s="120" t="b">
        <v>1</v>
      </c>
      <c r="L69" s="126" t="s">
        <v>3686</v>
      </c>
      <c r="M69" s="120" t="b">
        <v>1</v>
      </c>
      <c r="N69" s="120" t="s">
        <v>3687</v>
      </c>
      <c r="O69" s="319" t="str">
        <f>TPG!I69</f>
        <v>11294/543965</v>
      </c>
      <c r="P69" s="120" t="b">
        <v>1</v>
      </c>
      <c r="Q69" s="120" t="b">
        <v>1</v>
      </c>
      <c r="R69" s="120" t="b">
        <v>1</v>
      </c>
      <c r="T69" s="11">
        <f t="shared" si="2"/>
        <v>17</v>
      </c>
      <c r="U69" s="395">
        <f t="shared" si="3"/>
        <v>34</v>
      </c>
    </row>
    <row r="70" spans="1:21" x14ac:dyDescent="0.25">
      <c r="A70" s="117">
        <v>1</v>
      </c>
      <c r="B70" s="118">
        <v>2</v>
      </c>
      <c r="C70" s="315">
        <f>TPG!J70</f>
        <v>400113</v>
      </c>
      <c r="D70" s="120" t="b">
        <v>1</v>
      </c>
      <c r="E70" s="316" t="str">
        <f>RIGHT(TPG!C70,4)&amp;"."&amp;TPG!M70&amp;"."&amp;TPG!K70&amp;"."&amp;$C$5</f>
        <v>2077.TPG.I01.Ap21</v>
      </c>
      <c r="F70" s="317">
        <f t="shared" ca="1" si="0"/>
        <v>44309</v>
      </c>
      <c r="G70" s="318">
        <f>TPG!Q70</f>
        <v>0</v>
      </c>
      <c r="H70" s="124">
        <f t="shared" ca="1" si="1"/>
        <v>44309</v>
      </c>
      <c r="I70" s="125">
        <v>0</v>
      </c>
      <c r="J70" s="316" t="str">
        <f>LEFT(TPG!D70,20)&amp;"."&amp;TPGPAY!E70</f>
        <v>Orion Primary School.2077.TPG.I01.Ap21</v>
      </c>
      <c r="K70" s="120" t="b">
        <v>1</v>
      </c>
      <c r="L70" s="126" t="s">
        <v>3686</v>
      </c>
      <c r="M70" s="120" t="b">
        <v>1</v>
      </c>
      <c r="N70" s="120" t="s">
        <v>3687</v>
      </c>
      <c r="O70" s="319" t="str">
        <f>TPG!I70</f>
        <v>11294/543965</v>
      </c>
      <c r="P70" s="120" t="b">
        <v>1</v>
      </c>
      <c r="Q70" s="120" t="b">
        <v>1</v>
      </c>
      <c r="R70" s="120" t="b">
        <v>1</v>
      </c>
      <c r="T70" s="11">
        <f t="shared" si="2"/>
        <v>17</v>
      </c>
      <c r="U70" s="395">
        <f t="shared" si="3"/>
        <v>38</v>
      </c>
    </row>
    <row r="71" spans="1:21" x14ac:dyDescent="0.25">
      <c r="A71" s="117">
        <v>1</v>
      </c>
      <c r="B71" s="118">
        <v>2</v>
      </c>
      <c r="C71" s="315">
        <f>TPG!J71</f>
        <v>400021</v>
      </c>
      <c r="D71" s="120" t="b">
        <v>1</v>
      </c>
      <c r="E71" s="316" t="str">
        <f>RIGHT(TPG!C71,4)&amp;"."&amp;TPG!M71&amp;"."&amp;TPG!K71&amp;"."&amp;$C$5</f>
        <v>5201.TPG.I01.Ap21</v>
      </c>
      <c r="F71" s="317">
        <f t="shared" ca="1" si="0"/>
        <v>44309</v>
      </c>
      <c r="G71" s="318">
        <f>TPG!Q71</f>
        <v>0</v>
      </c>
      <c r="H71" s="124">
        <f t="shared" ca="1" si="1"/>
        <v>44309</v>
      </c>
      <c r="I71" s="125">
        <v>0</v>
      </c>
      <c r="J71" s="316" t="str">
        <f>LEFT(TPG!D71,20)&amp;"."&amp;TPGPAY!E71</f>
        <v>Osidge Primary Schoo.5201.TPG.I01.Ap21</v>
      </c>
      <c r="K71" s="120" t="b">
        <v>1</v>
      </c>
      <c r="L71" s="126" t="s">
        <v>3686</v>
      </c>
      <c r="M71" s="120" t="b">
        <v>1</v>
      </c>
      <c r="N71" s="120" t="s">
        <v>3687</v>
      </c>
      <c r="O71" s="319" t="str">
        <f>TPG!I71</f>
        <v>11294/543965</v>
      </c>
      <c r="P71" s="120" t="b">
        <v>1</v>
      </c>
      <c r="Q71" s="120" t="b">
        <v>1</v>
      </c>
      <c r="R71" s="120" t="b">
        <v>1</v>
      </c>
      <c r="T71" s="11">
        <f t="shared" si="2"/>
        <v>17</v>
      </c>
      <c r="U71" s="395">
        <f t="shared" si="3"/>
        <v>38</v>
      </c>
    </row>
    <row r="72" spans="1:21" x14ac:dyDescent="0.25">
      <c r="A72" s="117">
        <v>1</v>
      </c>
      <c r="B72" s="118">
        <v>2</v>
      </c>
      <c r="C72" s="315">
        <f>TPG!J72</f>
        <v>400003</v>
      </c>
      <c r="D72" s="120" t="b">
        <v>1</v>
      </c>
      <c r="E72" s="316" t="str">
        <f>RIGHT(TPG!C72,4)&amp;"."&amp;TPG!M72&amp;"."&amp;TPG!K72&amp;"."&amp;$C$5</f>
        <v>3501.TPG.I01.Ap21</v>
      </c>
      <c r="F72" s="317">
        <f t="shared" ca="1" si="0"/>
        <v>44309</v>
      </c>
      <c r="G72" s="318">
        <f>TPG!Q72</f>
        <v>0</v>
      </c>
      <c r="H72" s="124">
        <f t="shared" ca="1" si="1"/>
        <v>44309</v>
      </c>
      <c r="I72" s="125">
        <v>0</v>
      </c>
      <c r="J72" s="316" t="str">
        <f>LEFT(TPG!D72,20)&amp;"."&amp;TPGPAY!E72</f>
        <v>Our Lady of Lourdes .3501.TPG.I01.Ap21</v>
      </c>
      <c r="K72" s="120" t="b">
        <v>1</v>
      </c>
      <c r="L72" s="126" t="s">
        <v>3686</v>
      </c>
      <c r="M72" s="120" t="b">
        <v>1</v>
      </c>
      <c r="N72" s="120" t="s">
        <v>3687</v>
      </c>
      <c r="O72" s="319" t="str">
        <f>TPG!I72</f>
        <v>11294/543965</v>
      </c>
      <c r="P72" s="120" t="b">
        <v>1</v>
      </c>
      <c r="Q72" s="120" t="b">
        <v>1</v>
      </c>
      <c r="R72" s="120" t="b">
        <v>1</v>
      </c>
      <c r="T72" s="11">
        <f t="shared" si="2"/>
        <v>17</v>
      </c>
      <c r="U72" s="395">
        <f t="shared" si="3"/>
        <v>38</v>
      </c>
    </row>
    <row r="73" spans="1:21" x14ac:dyDescent="0.25">
      <c r="A73" s="117">
        <v>1</v>
      </c>
      <c r="B73" s="118">
        <v>2</v>
      </c>
      <c r="C73" s="315">
        <f>TPG!J73</f>
        <v>400014</v>
      </c>
      <c r="D73" s="120" t="b">
        <v>1</v>
      </c>
      <c r="E73" s="316" t="str">
        <f>RIGHT(TPG!C73,4)&amp;"."&amp;TPG!M73&amp;"."&amp;TPG!K73&amp;"."&amp;$C$5</f>
        <v>2078.TPG.I01.Ap21</v>
      </c>
      <c r="F73" s="317">
        <f t="shared" ca="1" si="0"/>
        <v>44309</v>
      </c>
      <c r="G73" s="318">
        <f>TPG!Q73</f>
        <v>0</v>
      </c>
      <c r="H73" s="124">
        <f t="shared" ca="1" si="1"/>
        <v>44309</v>
      </c>
      <c r="I73" s="125">
        <v>0</v>
      </c>
      <c r="J73" s="316" t="str">
        <f>LEFT(TPG!D73,20)&amp;"."&amp;TPGPAY!E73</f>
        <v>Pardes House School.2078.TPG.I01.Ap21</v>
      </c>
      <c r="K73" s="120" t="b">
        <v>1</v>
      </c>
      <c r="L73" s="126" t="s">
        <v>3686</v>
      </c>
      <c r="M73" s="120" t="b">
        <v>1</v>
      </c>
      <c r="N73" s="120" t="s">
        <v>3687</v>
      </c>
      <c r="O73" s="319" t="str">
        <f>TPG!I73</f>
        <v>11294/543965</v>
      </c>
      <c r="P73" s="120" t="b">
        <v>1</v>
      </c>
      <c r="Q73" s="120" t="b">
        <v>1</v>
      </c>
      <c r="R73" s="120" t="b">
        <v>1</v>
      </c>
      <c r="T73" s="11">
        <f t="shared" si="2"/>
        <v>17</v>
      </c>
      <c r="U73" s="395">
        <f t="shared" si="3"/>
        <v>37</v>
      </c>
    </row>
    <row r="74" spans="1:21" x14ac:dyDescent="0.25">
      <c r="A74" s="117">
        <v>1</v>
      </c>
      <c r="B74" s="118">
        <v>2</v>
      </c>
      <c r="C74" s="315">
        <f>TPG!J74</f>
        <v>400010</v>
      </c>
      <c r="D74" s="120" t="b">
        <v>1</v>
      </c>
      <c r="E74" s="316" t="str">
        <f>RIGHT(TPG!C74,4)&amp;"."&amp;TPG!M74&amp;"."&amp;TPG!K74&amp;"."&amp;$C$5</f>
        <v>2071.TPG.I01.Ap21</v>
      </c>
      <c r="F74" s="317">
        <f t="shared" ca="1" si="0"/>
        <v>44309</v>
      </c>
      <c r="G74" s="318">
        <f>TPG!Q74</f>
        <v>0</v>
      </c>
      <c r="H74" s="124">
        <f t="shared" ca="1" si="1"/>
        <v>44309</v>
      </c>
      <c r="I74" s="125">
        <v>0</v>
      </c>
      <c r="J74" s="316" t="str">
        <f>LEFT(TPG!D74,20)&amp;"."&amp;TPGPAY!E74</f>
        <v>Queenswell Infant an.2071.TPG.I01.Ap21</v>
      </c>
      <c r="K74" s="120" t="b">
        <v>1</v>
      </c>
      <c r="L74" s="126" t="s">
        <v>3686</v>
      </c>
      <c r="M74" s="120" t="b">
        <v>1</v>
      </c>
      <c r="N74" s="120" t="s">
        <v>3687</v>
      </c>
      <c r="O74" s="319" t="str">
        <f>TPG!I74</f>
        <v>11294/543965</v>
      </c>
      <c r="P74" s="120" t="b">
        <v>1</v>
      </c>
      <c r="Q74" s="120" t="b">
        <v>1</v>
      </c>
      <c r="R74" s="120" t="b">
        <v>1</v>
      </c>
      <c r="T74" s="11">
        <f t="shared" si="2"/>
        <v>17</v>
      </c>
      <c r="U74" s="395">
        <f t="shared" si="3"/>
        <v>38</v>
      </c>
    </row>
    <row r="75" spans="1:21" x14ac:dyDescent="0.25">
      <c r="A75" s="117">
        <v>1</v>
      </c>
      <c r="B75" s="118">
        <v>2</v>
      </c>
      <c r="C75" s="315">
        <f>TPG!J75</f>
        <v>400012</v>
      </c>
      <c r="D75" s="120" t="b">
        <v>1</v>
      </c>
      <c r="E75" s="316" t="str">
        <f>RIGHT(TPG!C75,4)&amp;"."&amp;TPG!M75&amp;"."&amp;TPG!K75&amp;"."&amp;$C$5</f>
        <v>2072.TPG.I01.Ap21</v>
      </c>
      <c r="F75" s="317">
        <f t="shared" ca="1" si="0"/>
        <v>44309</v>
      </c>
      <c r="G75" s="318">
        <f>TPG!Q75</f>
        <v>0</v>
      </c>
      <c r="H75" s="124">
        <f t="shared" ca="1" si="1"/>
        <v>44309</v>
      </c>
      <c r="I75" s="125">
        <v>0</v>
      </c>
      <c r="J75" s="316" t="str">
        <f>LEFT(TPG!D75,20)&amp;"."&amp;TPGPAY!E75</f>
        <v>Queenswell Junior Sc.2072.TPG.I01.Ap21</v>
      </c>
      <c r="K75" s="120" t="b">
        <v>1</v>
      </c>
      <c r="L75" s="126" t="s">
        <v>3686</v>
      </c>
      <c r="M75" s="120" t="b">
        <v>1</v>
      </c>
      <c r="N75" s="120" t="s">
        <v>3687</v>
      </c>
      <c r="O75" s="319" t="str">
        <f>TPG!I75</f>
        <v>11294/543965</v>
      </c>
      <c r="P75" s="120" t="b">
        <v>1</v>
      </c>
      <c r="Q75" s="120" t="b">
        <v>1</v>
      </c>
      <c r="R75" s="120" t="b">
        <v>1</v>
      </c>
      <c r="T75" s="11">
        <f t="shared" si="2"/>
        <v>17</v>
      </c>
      <c r="U75" s="395">
        <f t="shared" si="3"/>
        <v>38</v>
      </c>
    </row>
    <row r="76" spans="1:21" x14ac:dyDescent="0.25">
      <c r="A76" s="117">
        <v>1</v>
      </c>
      <c r="B76" s="118">
        <v>2</v>
      </c>
      <c r="C76" s="315">
        <f>TPG!J76</f>
        <v>400093</v>
      </c>
      <c r="D76" s="120" t="b">
        <v>1</v>
      </c>
      <c r="E76" s="316" t="str">
        <f>RIGHT(TPG!C76,4)&amp;"."&amp;TPG!M76&amp;"."&amp;TPG!K76&amp;"."&amp;$C$5</f>
        <v>3512.TPG.I01.Ap21</v>
      </c>
      <c r="F76" s="317">
        <f t="shared" ca="1" si="0"/>
        <v>44309</v>
      </c>
      <c r="G76" s="318">
        <f>TPG!Q76</f>
        <v>0</v>
      </c>
      <c r="H76" s="124">
        <f t="shared" ca="1" si="1"/>
        <v>44309</v>
      </c>
      <c r="I76" s="125">
        <v>0</v>
      </c>
      <c r="J76" s="316" t="str">
        <f>LEFT(TPG!D76,20)&amp;"."&amp;TPGPAY!E76</f>
        <v>Rosh Pinah.3512.TPG.I01.Ap21</v>
      </c>
      <c r="K76" s="120" t="b">
        <v>1</v>
      </c>
      <c r="L76" s="126" t="s">
        <v>3686</v>
      </c>
      <c r="M76" s="120" t="b">
        <v>1</v>
      </c>
      <c r="N76" s="120" t="s">
        <v>3687</v>
      </c>
      <c r="O76" s="319" t="str">
        <f>TPG!I76</f>
        <v>11294/543965</v>
      </c>
      <c r="P76" s="120" t="b">
        <v>1</v>
      </c>
      <c r="Q76" s="120" t="b">
        <v>1</v>
      </c>
      <c r="R76" s="120" t="b">
        <v>1</v>
      </c>
      <c r="T76" s="11">
        <f t="shared" si="2"/>
        <v>17</v>
      </c>
      <c r="U76" s="395">
        <f t="shared" si="3"/>
        <v>28</v>
      </c>
    </row>
    <row r="77" spans="1:21" x14ac:dyDescent="0.25">
      <c r="A77" s="117">
        <v>1</v>
      </c>
      <c r="B77" s="118">
        <v>2</v>
      </c>
      <c r="C77" s="315">
        <f>TPG!J77</f>
        <v>400071</v>
      </c>
      <c r="D77" s="120" t="b">
        <v>1</v>
      </c>
      <c r="E77" s="316" t="str">
        <f>RIGHT(TPG!C77,4)&amp;"."&amp;TPG!M77&amp;"."&amp;TPG!K77&amp;"."&amp;$C$5</f>
        <v>3510.TPG.I01.Ap21</v>
      </c>
      <c r="F77" s="317">
        <f t="shared" ca="1" si="0"/>
        <v>44309</v>
      </c>
      <c r="G77" s="318">
        <f>TPG!Q77</f>
        <v>0</v>
      </c>
      <c r="H77" s="124">
        <f t="shared" ca="1" si="1"/>
        <v>44309</v>
      </c>
      <c r="I77" s="125">
        <v>0</v>
      </c>
      <c r="J77" s="316" t="str">
        <f>LEFT(TPG!D77,20)&amp;"."&amp;TPGPAY!E77</f>
        <v>Sacred Heart School.3510.TPG.I01.Ap21</v>
      </c>
      <c r="K77" s="120" t="b">
        <v>1</v>
      </c>
      <c r="L77" s="126" t="s">
        <v>3686</v>
      </c>
      <c r="M77" s="120" t="b">
        <v>1</v>
      </c>
      <c r="N77" s="120" t="s">
        <v>3687</v>
      </c>
      <c r="O77" s="319" t="str">
        <f>TPG!I77</f>
        <v>11294/543965</v>
      </c>
      <c r="P77" s="120" t="b">
        <v>1</v>
      </c>
      <c r="Q77" s="120" t="b">
        <v>1</v>
      </c>
      <c r="R77" s="120" t="b">
        <v>1</v>
      </c>
      <c r="T77" s="11">
        <f t="shared" si="2"/>
        <v>17</v>
      </c>
      <c r="U77" s="395">
        <f t="shared" si="3"/>
        <v>37</v>
      </c>
    </row>
    <row r="78" spans="1:21" x14ac:dyDescent="0.25">
      <c r="A78" s="117">
        <v>1</v>
      </c>
      <c r="B78" s="118">
        <v>2</v>
      </c>
      <c r="C78" s="315">
        <f>TPG!J78</f>
        <v>400096</v>
      </c>
      <c r="D78" s="120" t="b">
        <v>1</v>
      </c>
      <c r="E78" s="316" t="str">
        <f>RIGHT(TPG!C78,4)&amp;"."&amp;TPG!M78&amp;"."&amp;TPG!K78&amp;"."&amp;$C$5</f>
        <v>3502.TPG.I01.Ap21</v>
      </c>
      <c r="F78" s="317">
        <f t="shared" ca="1" si="0"/>
        <v>44309</v>
      </c>
      <c r="G78" s="318">
        <f>TPG!Q78</f>
        <v>0</v>
      </c>
      <c r="H78" s="124">
        <f t="shared" ca="1" si="1"/>
        <v>44309</v>
      </c>
      <c r="I78" s="125">
        <v>0</v>
      </c>
      <c r="J78" s="316" t="str">
        <f>LEFT(TPG!D78,20)&amp;"."&amp;TPGPAY!E78</f>
        <v>St Agnes RC Primary .3502.TPG.I01.Ap21</v>
      </c>
      <c r="K78" s="120" t="b">
        <v>1</v>
      </c>
      <c r="L78" s="126" t="s">
        <v>3686</v>
      </c>
      <c r="M78" s="120" t="b">
        <v>1</v>
      </c>
      <c r="N78" s="120" t="s">
        <v>3687</v>
      </c>
      <c r="O78" s="319" t="str">
        <f>TPG!I78</f>
        <v>11294/543965</v>
      </c>
      <c r="P78" s="120" t="b">
        <v>1</v>
      </c>
      <c r="Q78" s="120" t="b">
        <v>1</v>
      </c>
      <c r="R78" s="120" t="b">
        <v>1</v>
      </c>
      <c r="T78" s="11">
        <f t="shared" si="2"/>
        <v>17</v>
      </c>
      <c r="U78" s="395">
        <f t="shared" si="3"/>
        <v>38</v>
      </c>
    </row>
    <row r="79" spans="1:21" x14ac:dyDescent="0.25">
      <c r="A79" s="117">
        <v>1</v>
      </c>
      <c r="B79" s="118">
        <v>2</v>
      </c>
      <c r="C79" s="315">
        <f>TPG!J79</f>
        <v>400062</v>
      </c>
      <c r="D79" s="120" t="b">
        <v>1</v>
      </c>
      <c r="E79" s="316" t="str">
        <f>RIGHT(TPG!C79,4)&amp;"."&amp;TPG!M79&amp;"."&amp;TPG!K79&amp;"."&amp;$C$5</f>
        <v>3315.TPG.I01.Ap21</v>
      </c>
      <c r="F79" s="317">
        <f t="shared" ca="1" si="0"/>
        <v>44309</v>
      </c>
      <c r="G79" s="318">
        <f>TPG!Q79</f>
        <v>0</v>
      </c>
      <c r="H79" s="124">
        <f t="shared" ca="1" si="1"/>
        <v>44309</v>
      </c>
      <c r="I79" s="125">
        <v>0</v>
      </c>
      <c r="J79" s="316" t="str">
        <f>LEFT(TPG!D79,20)&amp;"."&amp;TPGPAY!E79</f>
        <v>St Andrew's C E.3315.TPG.I01.Ap21</v>
      </c>
      <c r="K79" s="120" t="b">
        <v>1</v>
      </c>
      <c r="L79" s="126" t="s">
        <v>3686</v>
      </c>
      <c r="M79" s="120" t="b">
        <v>1</v>
      </c>
      <c r="N79" s="120" t="s">
        <v>3687</v>
      </c>
      <c r="O79" s="319" t="str">
        <f>TPG!I79</f>
        <v>11294/543965</v>
      </c>
      <c r="P79" s="120" t="b">
        <v>1</v>
      </c>
      <c r="Q79" s="120" t="b">
        <v>1</v>
      </c>
      <c r="R79" s="120" t="b">
        <v>1</v>
      </c>
      <c r="T79" s="11">
        <f t="shared" si="2"/>
        <v>17</v>
      </c>
      <c r="U79" s="395">
        <f t="shared" si="3"/>
        <v>33</v>
      </c>
    </row>
    <row r="80" spans="1:21" x14ac:dyDescent="0.25">
      <c r="A80" s="117">
        <v>1</v>
      </c>
      <c r="B80" s="118">
        <v>2</v>
      </c>
      <c r="C80" s="315">
        <f>TPG!J80</f>
        <v>400064</v>
      </c>
      <c r="D80" s="120" t="b">
        <v>1</v>
      </c>
      <c r="E80" s="316" t="str">
        <f>RIGHT(TPG!C80,4)&amp;"."&amp;TPG!M80&amp;"."&amp;TPG!K80&amp;"."&amp;$C$5</f>
        <v>3504.TPG.I01.Ap21</v>
      </c>
      <c r="F80" s="317">
        <f t="shared" ca="1" si="0"/>
        <v>44309</v>
      </c>
      <c r="G80" s="318">
        <f>TPG!Q80</f>
        <v>0</v>
      </c>
      <c r="H80" s="124">
        <f t="shared" ca="1" si="1"/>
        <v>44309</v>
      </c>
      <c r="I80" s="125">
        <v>0</v>
      </c>
      <c r="J80" s="316" t="str">
        <f>LEFT(TPG!D80,20)&amp;"."&amp;TPGPAY!E80</f>
        <v>St Catherines R C Pr.3504.TPG.I01.Ap21</v>
      </c>
      <c r="K80" s="120" t="b">
        <v>1</v>
      </c>
      <c r="L80" s="126" t="s">
        <v>3686</v>
      </c>
      <c r="M80" s="120" t="b">
        <v>1</v>
      </c>
      <c r="N80" s="120" t="s">
        <v>3687</v>
      </c>
      <c r="O80" s="319" t="str">
        <f>TPG!I80</f>
        <v>11294/543965</v>
      </c>
      <c r="P80" s="120" t="b">
        <v>1</v>
      </c>
      <c r="Q80" s="120" t="b">
        <v>1</v>
      </c>
      <c r="R80" s="120" t="b">
        <v>1</v>
      </c>
      <c r="T80" s="11">
        <f t="shared" si="2"/>
        <v>17</v>
      </c>
      <c r="U80" s="395">
        <f t="shared" si="3"/>
        <v>38</v>
      </c>
    </row>
    <row r="81" spans="1:21" x14ac:dyDescent="0.25">
      <c r="A81" s="117">
        <v>1</v>
      </c>
      <c r="B81" s="118">
        <v>2</v>
      </c>
      <c r="C81" s="315">
        <f>TPG!J81</f>
        <v>400098</v>
      </c>
      <c r="D81" s="120" t="b">
        <v>1</v>
      </c>
      <c r="E81" s="316" t="str">
        <f>RIGHT(TPG!C81,4)&amp;"."&amp;TPG!M81&amp;"."&amp;TPG!K81&amp;"."&amp;$C$5</f>
        <v>3309.TPG.I01.Ap21</v>
      </c>
      <c r="F81" s="317">
        <f t="shared" ca="1" si="0"/>
        <v>44309</v>
      </c>
      <c r="G81" s="318">
        <f>TPG!Q81</f>
        <v>0</v>
      </c>
      <c r="H81" s="124">
        <f t="shared" ca="1" si="1"/>
        <v>44309</v>
      </c>
      <c r="I81" s="125">
        <v>0</v>
      </c>
      <c r="J81" s="316" t="str">
        <f>LEFT(TPG!D81,20)&amp;"."&amp;TPGPAY!E81</f>
        <v>St Johns CE N20.3309.TPG.I01.Ap21</v>
      </c>
      <c r="K81" s="120" t="b">
        <v>1</v>
      </c>
      <c r="L81" s="126" t="s">
        <v>3686</v>
      </c>
      <c r="M81" s="120" t="b">
        <v>1</v>
      </c>
      <c r="N81" s="120" t="s">
        <v>3687</v>
      </c>
      <c r="O81" s="319" t="str">
        <f>TPG!I81</f>
        <v>11294/543965</v>
      </c>
      <c r="P81" s="120" t="b">
        <v>1</v>
      </c>
      <c r="Q81" s="120" t="b">
        <v>1</v>
      </c>
      <c r="R81" s="120" t="b">
        <v>1</v>
      </c>
      <c r="T81" s="11">
        <f t="shared" si="2"/>
        <v>17</v>
      </c>
      <c r="U81" s="395">
        <f t="shared" si="3"/>
        <v>33</v>
      </c>
    </row>
    <row r="82" spans="1:21" x14ac:dyDescent="0.25">
      <c r="A82" s="117">
        <v>1</v>
      </c>
      <c r="B82" s="118">
        <v>2</v>
      </c>
      <c r="C82" s="315">
        <f>TPG!J82</f>
        <v>400114</v>
      </c>
      <c r="D82" s="120" t="b">
        <v>1</v>
      </c>
      <c r="E82" s="316" t="str">
        <f>RIGHT(TPG!C82,4)&amp;"."&amp;TPG!M82&amp;"."&amp;TPG!K82&amp;"."&amp;$C$5</f>
        <v>3307.TPG.I01.Ap21</v>
      </c>
      <c r="F82" s="317">
        <f t="shared" ca="1" si="0"/>
        <v>44309</v>
      </c>
      <c r="G82" s="318">
        <f>TPG!Q82</f>
        <v>0</v>
      </c>
      <c r="H82" s="124">
        <f t="shared" ca="1" si="1"/>
        <v>44309</v>
      </c>
      <c r="I82" s="125">
        <v>0</v>
      </c>
      <c r="J82" s="316" t="str">
        <f>LEFT(TPG!D82,20)&amp;"."&amp;TPGPAY!E82</f>
        <v>St John's CE School .3307.TPG.I01.Ap21</v>
      </c>
      <c r="K82" s="120" t="b">
        <v>1</v>
      </c>
      <c r="L82" s="126" t="s">
        <v>3686</v>
      </c>
      <c r="M82" s="120" t="b">
        <v>1</v>
      </c>
      <c r="N82" s="120" t="s">
        <v>3687</v>
      </c>
      <c r="O82" s="319" t="str">
        <f>TPG!I82</f>
        <v>11294/543965</v>
      </c>
      <c r="P82" s="120" t="b">
        <v>1</v>
      </c>
      <c r="Q82" s="120" t="b">
        <v>1</v>
      </c>
      <c r="R82" s="120" t="b">
        <v>1</v>
      </c>
      <c r="T82" s="11">
        <f t="shared" si="2"/>
        <v>17</v>
      </c>
      <c r="U82" s="395">
        <f t="shared" si="3"/>
        <v>38</v>
      </c>
    </row>
    <row r="83" spans="1:21" x14ac:dyDescent="0.25">
      <c r="A83" s="117">
        <v>1</v>
      </c>
      <c r="B83" s="118">
        <v>2</v>
      </c>
      <c r="C83" s="315">
        <f>TPG!J83</f>
        <v>400066</v>
      </c>
      <c r="D83" s="120" t="b">
        <v>1</v>
      </c>
      <c r="E83" s="316" t="str">
        <f>RIGHT(TPG!C83,4)&amp;"."&amp;TPG!M83&amp;"."&amp;TPG!K83&amp;"."&amp;$C$5</f>
        <v>3509.TPG.I01.Ap21</v>
      </c>
      <c r="F83" s="317">
        <f t="shared" ca="1" si="0"/>
        <v>44309</v>
      </c>
      <c r="G83" s="318">
        <f>TPG!Q83</f>
        <v>0</v>
      </c>
      <c r="H83" s="124">
        <f t="shared" ca="1" si="1"/>
        <v>44309</v>
      </c>
      <c r="I83" s="125">
        <v>0</v>
      </c>
      <c r="J83" s="316" t="str">
        <f>LEFT(TPG!D83,20)&amp;"."&amp;TPGPAY!E83</f>
        <v>St Joseph's Primary .3509.TPG.I01.Ap21</v>
      </c>
      <c r="K83" s="120" t="b">
        <v>1</v>
      </c>
      <c r="L83" s="126" t="s">
        <v>3686</v>
      </c>
      <c r="M83" s="120" t="b">
        <v>1</v>
      </c>
      <c r="N83" s="120" t="s">
        <v>3687</v>
      </c>
      <c r="O83" s="319" t="str">
        <f>TPG!I83</f>
        <v>11294/543965</v>
      </c>
      <c r="P83" s="120" t="b">
        <v>1</v>
      </c>
      <c r="Q83" s="120" t="b">
        <v>1</v>
      </c>
      <c r="R83" s="120" t="b">
        <v>1</v>
      </c>
      <c r="T83" s="11">
        <f t="shared" si="2"/>
        <v>17</v>
      </c>
      <c r="U83" s="395">
        <f t="shared" si="3"/>
        <v>38</v>
      </c>
    </row>
    <row r="84" spans="1:21" x14ac:dyDescent="0.25">
      <c r="A84" s="117">
        <v>1</v>
      </c>
      <c r="B84" s="118">
        <v>2</v>
      </c>
      <c r="C84" s="315">
        <f>TPG!J84</f>
        <v>400058</v>
      </c>
      <c r="D84" s="120" t="b">
        <v>1</v>
      </c>
      <c r="E84" s="316" t="str">
        <f>RIGHT(TPG!C84,4)&amp;"."&amp;TPG!M84&amp;"."&amp;TPG!K84&amp;"."&amp;$C$5</f>
        <v>3311.TPG.I01.Ap21</v>
      </c>
      <c r="F84" s="317">
        <f t="shared" ca="1" si="0"/>
        <v>44309</v>
      </c>
      <c r="G84" s="318">
        <f>TPG!Q84</f>
        <v>0</v>
      </c>
      <c r="H84" s="124">
        <f t="shared" ca="1" si="1"/>
        <v>44309</v>
      </c>
      <c r="I84" s="125">
        <v>0</v>
      </c>
      <c r="J84" s="316" t="str">
        <f>LEFT(TPG!D84,20)&amp;"."&amp;TPGPAY!E84</f>
        <v>St Mary's C E Primar.3311.TPG.I01.Ap21</v>
      </c>
      <c r="K84" s="120" t="b">
        <v>1</v>
      </c>
      <c r="L84" s="126" t="s">
        <v>3686</v>
      </c>
      <c r="M84" s="120" t="b">
        <v>1</v>
      </c>
      <c r="N84" s="120" t="s">
        <v>3687</v>
      </c>
      <c r="O84" s="319" t="str">
        <f>TPG!I84</f>
        <v>11294/543965</v>
      </c>
      <c r="P84" s="120" t="b">
        <v>1</v>
      </c>
      <c r="Q84" s="120" t="b">
        <v>1</v>
      </c>
      <c r="R84" s="120" t="b">
        <v>1</v>
      </c>
      <c r="T84" s="11">
        <f t="shared" si="2"/>
        <v>17</v>
      </c>
      <c r="U84" s="395">
        <f t="shared" si="3"/>
        <v>38</v>
      </c>
    </row>
    <row r="85" spans="1:21" x14ac:dyDescent="0.25">
      <c r="A85" s="117">
        <v>1</v>
      </c>
      <c r="B85" s="118">
        <v>2</v>
      </c>
      <c r="C85" s="315">
        <f>TPG!J85</f>
        <v>400017</v>
      </c>
      <c r="D85" s="120" t="b">
        <v>1</v>
      </c>
      <c r="E85" s="316" t="str">
        <f>RIGHT(TPG!C85,4)&amp;"."&amp;TPG!M85&amp;"."&amp;TPG!K85&amp;"."&amp;$C$5</f>
        <v>3312.TPG.I01.Ap21</v>
      </c>
      <c r="F85" s="317">
        <f t="shared" ref="F85:F148" ca="1" si="4">TODAY()</f>
        <v>44309</v>
      </c>
      <c r="G85" s="318">
        <f>TPG!Q85</f>
        <v>0</v>
      </c>
      <c r="H85" s="124">
        <f t="shared" ref="H85:H148" ca="1" si="5">F85</f>
        <v>44309</v>
      </c>
      <c r="I85" s="125">
        <v>0</v>
      </c>
      <c r="J85" s="316" t="str">
        <f>LEFT(TPG!D85,20)&amp;"."&amp;TPGPAY!E85</f>
        <v>St Mary's School EN4.3312.TPG.I01.Ap21</v>
      </c>
      <c r="K85" s="120" t="b">
        <v>1</v>
      </c>
      <c r="L85" s="126" t="s">
        <v>3686</v>
      </c>
      <c r="M85" s="120" t="b">
        <v>1</v>
      </c>
      <c r="N85" s="120" t="s">
        <v>3687</v>
      </c>
      <c r="O85" s="319" t="str">
        <f>TPG!I85</f>
        <v>11294/543965</v>
      </c>
      <c r="P85" s="120" t="b">
        <v>1</v>
      </c>
      <c r="Q85" s="120" t="b">
        <v>1</v>
      </c>
      <c r="R85" s="120" t="b">
        <v>1</v>
      </c>
      <c r="T85" s="11">
        <f t="shared" ref="T85:T148" si="6">LEN(E85)</f>
        <v>17</v>
      </c>
      <c r="U85" s="395">
        <f t="shared" ref="U85:U148" si="7">LEN(J85)</f>
        <v>38</v>
      </c>
    </row>
    <row r="86" spans="1:21" x14ac:dyDescent="0.25">
      <c r="A86" s="117">
        <v>1</v>
      </c>
      <c r="B86" s="118">
        <v>2</v>
      </c>
      <c r="C86" s="315">
        <f>TPG!J86</f>
        <v>400094</v>
      </c>
      <c r="D86" s="120" t="b">
        <v>1</v>
      </c>
      <c r="E86" s="316" t="str">
        <f>RIGHT(TPG!C86,4)&amp;"."&amp;TPG!M86&amp;"."&amp;TPG!K86&amp;"."&amp;$C$5</f>
        <v>3314.TPG.I01.Ap21</v>
      </c>
      <c r="F86" s="317">
        <f t="shared" ca="1" si="4"/>
        <v>44309</v>
      </c>
      <c r="G86" s="318">
        <f>TPG!Q86</f>
        <v>0</v>
      </c>
      <c r="H86" s="124">
        <f t="shared" ca="1" si="5"/>
        <v>44309</v>
      </c>
      <c r="I86" s="125">
        <v>0</v>
      </c>
      <c r="J86" s="316" t="str">
        <f>LEFT(TPG!D86,20)&amp;"."&amp;TPGPAY!E86</f>
        <v>St Pauls CE Primary,.3314.TPG.I01.Ap21</v>
      </c>
      <c r="K86" s="120" t="b">
        <v>1</v>
      </c>
      <c r="L86" s="126" t="s">
        <v>3686</v>
      </c>
      <c r="M86" s="120" t="b">
        <v>1</v>
      </c>
      <c r="N86" s="120" t="s">
        <v>3687</v>
      </c>
      <c r="O86" s="319" t="str">
        <f>TPG!I86</f>
        <v>11294/543965</v>
      </c>
      <c r="P86" s="120" t="b">
        <v>1</v>
      </c>
      <c r="Q86" s="120" t="b">
        <v>1</v>
      </c>
      <c r="R86" s="120" t="b">
        <v>1</v>
      </c>
      <c r="T86" s="11">
        <f t="shared" si="6"/>
        <v>17</v>
      </c>
      <c r="U86" s="395">
        <f t="shared" si="7"/>
        <v>38</v>
      </c>
    </row>
    <row r="87" spans="1:21" x14ac:dyDescent="0.25">
      <c r="A87" s="117">
        <v>1</v>
      </c>
      <c r="B87" s="118">
        <v>2</v>
      </c>
      <c r="C87" s="315">
        <f>TPG!J87</f>
        <v>400006</v>
      </c>
      <c r="D87" s="120" t="b">
        <v>1</v>
      </c>
      <c r="E87" s="316" t="str">
        <f>RIGHT(TPG!C87,4)&amp;"."&amp;TPG!M87&amp;"."&amp;TPG!K87&amp;"."&amp;$C$5</f>
        <v>3313.TPG.I01.Ap21</v>
      </c>
      <c r="F87" s="317">
        <f t="shared" ca="1" si="4"/>
        <v>44309</v>
      </c>
      <c r="G87" s="318">
        <f>TPG!Q87</f>
        <v>0</v>
      </c>
      <c r="H87" s="124">
        <f t="shared" ca="1" si="5"/>
        <v>44309</v>
      </c>
      <c r="I87" s="125">
        <v>0</v>
      </c>
      <c r="J87" s="316" t="str">
        <f>LEFT(TPG!D87,20)&amp;"."&amp;TPGPAY!E87</f>
        <v>St. Pauls CE Primary.3313.TPG.I01.Ap21</v>
      </c>
      <c r="K87" s="120" t="b">
        <v>1</v>
      </c>
      <c r="L87" s="126" t="s">
        <v>3686</v>
      </c>
      <c r="M87" s="120" t="b">
        <v>1</v>
      </c>
      <c r="N87" s="120" t="s">
        <v>3687</v>
      </c>
      <c r="O87" s="319" t="str">
        <f>TPG!I87</f>
        <v>11294/543965</v>
      </c>
      <c r="P87" s="120" t="b">
        <v>1</v>
      </c>
      <c r="Q87" s="120" t="b">
        <v>1</v>
      </c>
      <c r="R87" s="120" t="b">
        <v>1</v>
      </c>
      <c r="T87" s="11">
        <f t="shared" si="6"/>
        <v>17</v>
      </c>
      <c r="U87" s="395">
        <f t="shared" si="7"/>
        <v>38</v>
      </c>
    </row>
    <row r="88" spans="1:21" x14ac:dyDescent="0.25">
      <c r="A88" s="117">
        <v>1</v>
      </c>
      <c r="B88" s="118">
        <v>2</v>
      </c>
      <c r="C88" s="315">
        <f>TPG!J88</f>
        <v>400037</v>
      </c>
      <c r="D88" s="120" t="b">
        <v>1</v>
      </c>
      <c r="E88" s="316" t="str">
        <f>RIGHT(TPG!C88,4)&amp;"."&amp;TPG!M88&amp;"."&amp;TPG!K88&amp;"."&amp;$C$5</f>
        <v>3507.TPG.I01.Ap21</v>
      </c>
      <c r="F88" s="317">
        <f t="shared" ca="1" si="4"/>
        <v>44309</v>
      </c>
      <c r="G88" s="318">
        <f>TPG!Q88</f>
        <v>0</v>
      </c>
      <c r="H88" s="124">
        <f t="shared" ca="1" si="5"/>
        <v>44309</v>
      </c>
      <c r="I88" s="125">
        <v>0</v>
      </c>
      <c r="J88" s="316" t="str">
        <f>LEFT(TPG!D88,20)&amp;"."&amp;TPGPAY!E88</f>
        <v>St Theresa's R.C. Pr.3507.TPG.I01.Ap21</v>
      </c>
      <c r="K88" s="120" t="b">
        <v>1</v>
      </c>
      <c r="L88" s="126" t="s">
        <v>3686</v>
      </c>
      <c r="M88" s="120" t="b">
        <v>1</v>
      </c>
      <c r="N88" s="120" t="s">
        <v>3687</v>
      </c>
      <c r="O88" s="319" t="str">
        <f>TPG!I88</f>
        <v>11294/543965</v>
      </c>
      <c r="P88" s="120" t="b">
        <v>1</v>
      </c>
      <c r="Q88" s="120" t="b">
        <v>1</v>
      </c>
      <c r="R88" s="120" t="b">
        <v>1</v>
      </c>
      <c r="T88" s="11">
        <f t="shared" si="6"/>
        <v>17</v>
      </c>
      <c r="U88" s="395">
        <f t="shared" si="7"/>
        <v>38</v>
      </c>
    </row>
    <row r="89" spans="1:21" x14ac:dyDescent="0.25">
      <c r="A89" s="117">
        <v>1</v>
      </c>
      <c r="B89" s="118">
        <v>2</v>
      </c>
      <c r="C89" s="315">
        <f>TPG!J89</f>
        <v>400009</v>
      </c>
      <c r="D89" s="120" t="b">
        <v>1</v>
      </c>
      <c r="E89" s="316" t="str">
        <f>RIGHT(TPG!C89,4)&amp;"."&amp;TPG!M89&amp;"."&amp;TPG!K89&amp;"."&amp;$C$5</f>
        <v>3506.TPG.I01.Ap21</v>
      </c>
      <c r="F89" s="317">
        <f t="shared" ca="1" si="4"/>
        <v>44309</v>
      </c>
      <c r="G89" s="318">
        <f>TPG!Q89</f>
        <v>0</v>
      </c>
      <c r="H89" s="124">
        <f t="shared" ca="1" si="5"/>
        <v>44309</v>
      </c>
      <c r="I89" s="125">
        <v>0</v>
      </c>
      <c r="J89" s="316" t="str">
        <f>LEFT(TPG!D89,20)&amp;"."&amp;TPGPAY!E89</f>
        <v>St Vincent's Catholi.3506.TPG.I01.Ap21</v>
      </c>
      <c r="K89" s="120" t="b">
        <v>1</v>
      </c>
      <c r="L89" s="126" t="s">
        <v>3686</v>
      </c>
      <c r="M89" s="120" t="b">
        <v>1</v>
      </c>
      <c r="N89" s="120" t="s">
        <v>3687</v>
      </c>
      <c r="O89" s="319" t="str">
        <f>TPG!I89</f>
        <v>11294/543965</v>
      </c>
      <c r="P89" s="120" t="b">
        <v>1</v>
      </c>
      <c r="Q89" s="120" t="b">
        <v>1</v>
      </c>
      <c r="R89" s="120" t="b">
        <v>1</v>
      </c>
      <c r="T89" s="11">
        <f t="shared" si="6"/>
        <v>17</v>
      </c>
      <c r="U89" s="395">
        <f t="shared" si="7"/>
        <v>38</v>
      </c>
    </row>
    <row r="90" spans="1:21" x14ac:dyDescent="0.25">
      <c r="A90" s="117">
        <v>1</v>
      </c>
      <c r="B90" s="118">
        <v>2</v>
      </c>
      <c r="C90" s="315">
        <f>TPG!J90</f>
        <v>400038</v>
      </c>
      <c r="D90" s="120" t="b">
        <v>1</v>
      </c>
      <c r="E90" s="316" t="str">
        <f>RIGHT(TPG!C90,4)&amp;"."&amp;TPG!M90&amp;"."&amp;TPG!K90&amp;"."&amp;$C$5</f>
        <v>2070.TPG.I01.Ap21</v>
      </c>
      <c r="F90" s="317">
        <f t="shared" ca="1" si="4"/>
        <v>44309</v>
      </c>
      <c r="G90" s="318">
        <f>TPG!Q90</f>
        <v>0</v>
      </c>
      <c r="H90" s="124">
        <f t="shared" ca="1" si="5"/>
        <v>44309</v>
      </c>
      <c r="I90" s="125">
        <v>0</v>
      </c>
      <c r="J90" s="316" t="str">
        <f>LEFT(TPG!D90,20)&amp;"."&amp;TPGPAY!E90</f>
        <v>Sunnyfields Primary .2070.TPG.I01.Ap21</v>
      </c>
      <c r="K90" s="120" t="b">
        <v>1</v>
      </c>
      <c r="L90" s="126" t="s">
        <v>3686</v>
      </c>
      <c r="M90" s="120" t="b">
        <v>1</v>
      </c>
      <c r="N90" s="120" t="s">
        <v>3687</v>
      </c>
      <c r="O90" s="319" t="str">
        <f>TPG!I90</f>
        <v>11294/543965</v>
      </c>
      <c r="P90" s="120" t="b">
        <v>1</v>
      </c>
      <c r="Q90" s="120" t="b">
        <v>1</v>
      </c>
      <c r="R90" s="120" t="b">
        <v>1</v>
      </c>
      <c r="T90" s="11">
        <f t="shared" si="6"/>
        <v>17</v>
      </c>
      <c r="U90" s="395">
        <f t="shared" si="7"/>
        <v>38</v>
      </c>
    </row>
    <row r="91" spans="1:21" x14ac:dyDescent="0.25">
      <c r="A91" s="117">
        <v>1</v>
      </c>
      <c r="B91" s="118">
        <v>2</v>
      </c>
      <c r="C91" s="315">
        <f>TPG!J91</f>
        <v>400100</v>
      </c>
      <c r="D91" s="120" t="b">
        <v>1</v>
      </c>
      <c r="E91" s="316" t="str">
        <f>RIGHT(TPG!C91,4)&amp;"."&amp;TPG!M91&amp;"."&amp;TPG!K91&amp;"."&amp;$C$5</f>
        <v>3316.TPG.I01.Ap21</v>
      </c>
      <c r="F91" s="317">
        <f t="shared" ca="1" si="4"/>
        <v>44309</v>
      </c>
      <c r="G91" s="318">
        <f>TPG!Q91</f>
        <v>0</v>
      </c>
      <c r="H91" s="124">
        <f t="shared" ca="1" si="5"/>
        <v>44309</v>
      </c>
      <c r="I91" s="125">
        <v>0</v>
      </c>
      <c r="J91" s="316" t="str">
        <f>LEFT(TPG!D91,20)&amp;"."&amp;TPGPAY!E91</f>
        <v>Trent  C of E Primar.3316.TPG.I01.Ap21</v>
      </c>
      <c r="K91" s="120" t="b">
        <v>1</v>
      </c>
      <c r="L91" s="126" t="s">
        <v>3686</v>
      </c>
      <c r="M91" s="120" t="b">
        <v>1</v>
      </c>
      <c r="N91" s="120" t="s">
        <v>3687</v>
      </c>
      <c r="O91" s="319" t="str">
        <f>TPG!I91</f>
        <v>11294/543965</v>
      </c>
      <c r="P91" s="120" t="b">
        <v>1</v>
      </c>
      <c r="Q91" s="120" t="b">
        <v>1</v>
      </c>
      <c r="R91" s="120" t="b">
        <v>1</v>
      </c>
      <c r="T91" s="11">
        <f t="shared" si="6"/>
        <v>17</v>
      </c>
      <c r="U91" s="395">
        <f t="shared" si="7"/>
        <v>38</v>
      </c>
    </row>
    <row r="92" spans="1:21" x14ac:dyDescent="0.25">
      <c r="A92" s="117">
        <v>1</v>
      </c>
      <c r="B92" s="118">
        <v>2</v>
      </c>
      <c r="C92" s="315">
        <f>TPG!J92</f>
        <v>400101</v>
      </c>
      <c r="D92" s="120" t="b">
        <v>1</v>
      </c>
      <c r="E92" s="316" t="str">
        <f>RIGHT(TPG!C92,4)&amp;"."&amp;TPG!M92&amp;"."&amp;TPG!K92&amp;"."&amp;$C$5</f>
        <v>2055.TPG.I01.Ap21</v>
      </c>
      <c r="F92" s="317">
        <f t="shared" ca="1" si="4"/>
        <v>44309</v>
      </c>
      <c r="G92" s="318">
        <f>TPG!Q92</f>
        <v>0</v>
      </c>
      <c r="H92" s="124">
        <f t="shared" ca="1" si="5"/>
        <v>44309</v>
      </c>
      <c r="I92" s="125">
        <v>0</v>
      </c>
      <c r="J92" s="316" t="str">
        <f>LEFT(TPG!D92,20)&amp;"."&amp;TPGPAY!E92</f>
        <v>Tudor School.2055.TPG.I01.Ap21</v>
      </c>
      <c r="K92" s="120" t="b">
        <v>1</v>
      </c>
      <c r="L92" s="126" t="s">
        <v>3686</v>
      </c>
      <c r="M92" s="120" t="b">
        <v>1</v>
      </c>
      <c r="N92" s="120" t="s">
        <v>3687</v>
      </c>
      <c r="O92" s="319" t="str">
        <f>TPG!I92</f>
        <v>11294/543965</v>
      </c>
      <c r="P92" s="120" t="b">
        <v>1</v>
      </c>
      <c r="Q92" s="120" t="b">
        <v>1</v>
      </c>
      <c r="R92" s="120" t="b">
        <v>1</v>
      </c>
      <c r="T92" s="11">
        <f t="shared" si="6"/>
        <v>17</v>
      </c>
      <c r="U92" s="395">
        <f t="shared" si="7"/>
        <v>30</v>
      </c>
    </row>
    <row r="93" spans="1:21" x14ac:dyDescent="0.25">
      <c r="A93" s="117">
        <v>1</v>
      </c>
      <c r="B93" s="118">
        <v>2</v>
      </c>
      <c r="C93" s="315">
        <f>TPG!J93</f>
        <v>400053</v>
      </c>
      <c r="D93" s="120" t="b">
        <v>1</v>
      </c>
      <c r="E93" s="316" t="str">
        <f>RIGHT(TPG!C93,4)&amp;"."&amp;TPG!M93&amp;"."&amp;TPG!K93&amp;"."&amp;$C$5</f>
        <v>2057.TPG.I01.Ap21</v>
      </c>
      <c r="F93" s="317">
        <f t="shared" ca="1" si="4"/>
        <v>44309</v>
      </c>
      <c r="G93" s="318">
        <f>TPG!Q93</f>
        <v>0</v>
      </c>
      <c r="H93" s="124">
        <f t="shared" ca="1" si="5"/>
        <v>44309</v>
      </c>
      <c r="I93" s="125">
        <v>0</v>
      </c>
      <c r="J93" s="316" t="str">
        <f>LEFT(TPG!D93,20)&amp;"."&amp;TPGPAY!E93</f>
        <v>Underhill School.2057.TPG.I01.Ap21</v>
      </c>
      <c r="K93" s="120" t="b">
        <v>1</v>
      </c>
      <c r="L93" s="126" t="s">
        <v>3686</v>
      </c>
      <c r="M93" s="120" t="b">
        <v>1</v>
      </c>
      <c r="N93" s="120" t="s">
        <v>3687</v>
      </c>
      <c r="O93" s="319" t="str">
        <f>TPG!I93</f>
        <v>11294/543965</v>
      </c>
      <c r="P93" s="120" t="b">
        <v>1</v>
      </c>
      <c r="Q93" s="120" t="b">
        <v>1</v>
      </c>
      <c r="R93" s="120" t="b">
        <v>1</v>
      </c>
      <c r="T93" s="11">
        <f t="shared" si="6"/>
        <v>17</v>
      </c>
      <c r="U93" s="395">
        <f t="shared" si="7"/>
        <v>34</v>
      </c>
    </row>
    <row r="94" spans="1:21" x14ac:dyDescent="0.25">
      <c r="A94" s="117">
        <v>1</v>
      </c>
      <c r="B94" s="118">
        <v>2</v>
      </c>
      <c r="C94" s="315">
        <f>TPG!J94</f>
        <v>400111</v>
      </c>
      <c r="D94" s="120" t="b">
        <v>1</v>
      </c>
      <c r="E94" s="316" t="str">
        <f>RIGHT(TPG!C94,4)&amp;"."&amp;TPG!M94&amp;"."&amp;TPG!K94&amp;"."&amp;$C$5</f>
        <v>2076.TPG.I01.Ap21</v>
      </c>
      <c r="F94" s="317">
        <f t="shared" ca="1" si="4"/>
        <v>44309</v>
      </c>
      <c r="G94" s="318">
        <f>TPG!Q94</f>
        <v>0</v>
      </c>
      <c r="H94" s="124">
        <f t="shared" ca="1" si="5"/>
        <v>44309</v>
      </c>
      <c r="I94" s="125">
        <v>0</v>
      </c>
      <c r="J94" s="316" t="str">
        <f>LEFT(TPG!D94,20)&amp;"."&amp;TPGPAY!E94</f>
        <v>Wessex  Gardens Prim.2076.TPG.I01.Ap21</v>
      </c>
      <c r="K94" s="120" t="b">
        <v>1</v>
      </c>
      <c r="L94" s="126" t="s">
        <v>3686</v>
      </c>
      <c r="M94" s="120" t="b">
        <v>1</v>
      </c>
      <c r="N94" s="120" t="s">
        <v>3687</v>
      </c>
      <c r="O94" s="319" t="str">
        <f>TPG!I94</f>
        <v>11294/543965</v>
      </c>
      <c r="P94" s="120" t="b">
        <v>1</v>
      </c>
      <c r="Q94" s="120" t="b">
        <v>1</v>
      </c>
      <c r="R94" s="120" t="b">
        <v>1</v>
      </c>
      <c r="T94" s="11">
        <f t="shared" si="6"/>
        <v>17</v>
      </c>
      <c r="U94" s="395">
        <f t="shared" si="7"/>
        <v>38</v>
      </c>
    </row>
    <row r="95" spans="1:21" x14ac:dyDescent="0.25">
      <c r="A95" s="117">
        <v>1</v>
      </c>
      <c r="B95" s="118">
        <v>2</v>
      </c>
      <c r="C95" s="315">
        <f>TPG!J95</f>
        <v>400011</v>
      </c>
      <c r="D95" s="120" t="b">
        <v>1</v>
      </c>
      <c r="E95" s="316" t="str">
        <f>RIGHT(TPG!C95,4)&amp;"."&amp;TPG!M95&amp;"."&amp;TPG!K95&amp;"."&amp;$C$5</f>
        <v>2060.TPG.I01.Ap21</v>
      </c>
      <c r="F95" s="317">
        <f t="shared" ca="1" si="4"/>
        <v>44309</v>
      </c>
      <c r="G95" s="318">
        <f>TPG!Q95</f>
        <v>0</v>
      </c>
      <c r="H95" s="124">
        <f t="shared" ca="1" si="5"/>
        <v>44309</v>
      </c>
      <c r="I95" s="125">
        <v>0</v>
      </c>
      <c r="J95" s="316" t="str">
        <f>LEFT(TPG!D95,20)&amp;"."&amp;TPGPAY!E95</f>
        <v>Whitings Hill Primar.2060.TPG.I01.Ap21</v>
      </c>
      <c r="K95" s="120" t="b">
        <v>1</v>
      </c>
      <c r="L95" s="126" t="s">
        <v>3686</v>
      </c>
      <c r="M95" s="120" t="b">
        <v>1</v>
      </c>
      <c r="N95" s="120" t="s">
        <v>3687</v>
      </c>
      <c r="O95" s="319" t="str">
        <f>TPG!I95</f>
        <v>11294/543965</v>
      </c>
      <c r="P95" s="120" t="b">
        <v>1</v>
      </c>
      <c r="Q95" s="120" t="b">
        <v>1</v>
      </c>
      <c r="R95" s="120" t="b">
        <v>1</v>
      </c>
      <c r="T95" s="11">
        <f t="shared" si="6"/>
        <v>17</v>
      </c>
      <c r="U95" s="395">
        <f t="shared" si="7"/>
        <v>38</v>
      </c>
    </row>
    <row r="96" spans="1:21" x14ac:dyDescent="0.25">
      <c r="A96" s="117">
        <v>1</v>
      </c>
      <c r="B96" s="118">
        <v>2</v>
      </c>
      <c r="C96" s="315">
        <f>TPG!J96</f>
        <v>400117</v>
      </c>
      <c r="D96" s="120" t="b">
        <v>1</v>
      </c>
      <c r="E96" s="316" t="str">
        <f>RIGHT(TPG!C96,4)&amp;"."&amp;TPG!M96&amp;"."&amp;TPG!K96&amp;"."&amp;$C$5</f>
        <v>3518.TPG.I01.Ap21</v>
      </c>
      <c r="F96" s="317">
        <f t="shared" ca="1" si="4"/>
        <v>44309</v>
      </c>
      <c r="G96" s="318">
        <f>TPG!Q96</f>
        <v>0</v>
      </c>
      <c r="H96" s="124">
        <f t="shared" ca="1" si="5"/>
        <v>44309</v>
      </c>
      <c r="I96" s="125">
        <v>0</v>
      </c>
      <c r="J96" s="316" t="str">
        <f>LEFT(TPG!D96,20)&amp;"."&amp;TPGPAY!E96</f>
        <v>Woodcroft Primary Sc.3518.TPG.I01.Ap21</v>
      </c>
      <c r="K96" s="120" t="b">
        <v>1</v>
      </c>
      <c r="L96" s="126" t="s">
        <v>3686</v>
      </c>
      <c r="M96" s="120" t="b">
        <v>1</v>
      </c>
      <c r="N96" s="120" t="s">
        <v>3687</v>
      </c>
      <c r="O96" s="319" t="str">
        <f>TPG!I96</f>
        <v>11294/543965</v>
      </c>
      <c r="P96" s="120" t="b">
        <v>1</v>
      </c>
      <c r="Q96" s="120" t="b">
        <v>1</v>
      </c>
      <c r="R96" s="120" t="b">
        <v>1</v>
      </c>
      <c r="T96" s="11">
        <f t="shared" si="6"/>
        <v>17</v>
      </c>
      <c r="U96" s="395">
        <f t="shared" si="7"/>
        <v>38</v>
      </c>
    </row>
    <row r="97" spans="1:21" x14ac:dyDescent="0.25">
      <c r="A97" s="117">
        <v>1</v>
      </c>
      <c r="B97" s="118">
        <v>2</v>
      </c>
      <c r="C97" s="315">
        <f>TPG!J97</f>
        <v>400004</v>
      </c>
      <c r="D97" s="120" t="b">
        <v>1</v>
      </c>
      <c r="E97" s="316" t="str">
        <f>RIGHT(TPG!C97,4)&amp;"."&amp;TPG!M97&amp;"."&amp;TPG!K97&amp;"."&amp;$C$5</f>
        <v>2054.TPG.I01.Ap21</v>
      </c>
      <c r="F97" s="317">
        <f t="shared" ca="1" si="4"/>
        <v>44309</v>
      </c>
      <c r="G97" s="318">
        <f>TPG!Q97</f>
        <v>0</v>
      </c>
      <c r="H97" s="124">
        <f t="shared" ca="1" si="5"/>
        <v>44309</v>
      </c>
      <c r="I97" s="125">
        <v>0</v>
      </c>
      <c r="J97" s="316" t="str">
        <f>LEFT(TPG!D97,20)&amp;"."&amp;TPGPAY!E97</f>
        <v>Woodridge  Primary S.2054.TPG.I01.Ap21</v>
      </c>
      <c r="K97" s="120" t="b">
        <v>1</v>
      </c>
      <c r="L97" s="126" t="s">
        <v>3686</v>
      </c>
      <c r="M97" s="120" t="b">
        <v>1</v>
      </c>
      <c r="N97" s="120" t="s">
        <v>3687</v>
      </c>
      <c r="O97" s="319" t="str">
        <f>TPG!I97</f>
        <v>11294/543965</v>
      </c>
      <c r="P97" s="120" t="b">
        <v>1</v>
      </c>
      <c r="Q97" s="120" t="b">
        <v>1</v>
      </c>
      <c r="R97" s="120" t="b">
        <v>1</v>
      </c>
      <c r="T97" s="11">
        <f t="shared" si="6"/>
        <v>17</v>
      </c>
      <c r="U97" s="395">
        <f t="shared" si="7"/>
        <v>38</v>
      </c>
    </row>
    <row r="98" spans="1:21" x14ac:dyDescent="0.25">
      <c r="A98" s="117">
        <v>1</v>
      </c>
      <c r="B98" s="118">
        <v>2</v>
      </c>
      <c r="C98" s="315">
        <f>TPG!J98</f>
        <v>400157</v>
      </c>
      <c r="D98" s="120" t="b">
        <v>1</v>
      </c>
      <c r="E98" s="316" t="str">
        <f>RIGHT(TPG!C98,4)&amp;"."&amp;TPG!M98&amp;"."&amp;TPG!K98&amp;"."&amp;$C$5</f>
        <v>1102.TPG.I01.Ap21</v>
      </c>
      <c r="F98" s="317">
        <f t="shared" ca="1" si="4"/>
        <v>44309</v>
      </c>
      <c r="G98" s="318">
        <f>TPG!Q98</f>
        <v>0</v>
      </c>
      <c r="H98" s="124">
        <f t="shared" ca="1" si="5"/>
        <v>44309</v>
      </c>
      <c r="I98" s="125">
        <v>0</v>
      </c>
      <c r="J98" s="316" t="str">
        <f>LEFT(TPG!D98,20)&amp;"."&amp;TPGPAY!E98</f>
        <v>Northgate.1102.TPG.I01.Ap21</v>
      </c>
      <c r="K98" s="120" t="b">
        <v>1</v>
      </c>
      <c r="L98" s="126" t="s">
        <v>3686</v>
      </c>
      <c r="M98" s="120" t="b">
        <v>1</v>
      </c>
      <c r="N98" s="120" t="s">
        <v>3687</v>
      </c>
      <c r="O98" s="319" t="str">
        <f>TPG!I98</f>
        <v>11294/543965</v>
      </c>
      <c r="P98" s="120" t="b">
        <v>1</v>
      </c>
      <c r="Q98" s="120" t="b">
        <v>1</v>
      </c>
      <c r="R98" s="120" t="b">
        <v>1</v>
      </c>
      <c r="T98" s="11">
        <f t="shared" si="6"/>
        <v>17</v>
      </c>
      <c r="U98" s="395">
        <f t="shared" si="7"/>
        <v>27</v>
      </c>
    </row>
    <row r="99" spans="1:21" x14ac:dyDescent="0.25">
      <c r="A99" s="117">
        <v>1</v>
      </c>
      <c r="B99" s="118">
        <v>2</v>
      </c>
      <c r="C99" s="315">
        <f>TPG!J99</f>
        <v>400156</v>
      </c>
      <c r="D99" s="120" t="b">
        <v>1</v>
      </c>
      <c r="E99" s="316" t="str">
        <f>RIGHT(TPG!C99,4)&amp;"."&amp;TPG!M99&amp;"."&amp;TPG!K99&amp;"."&amp;$C$5</f>
        <v>1100.TPG.I01.Ap21</v>
      </c>
      <c r="F99" s="317">
        <f t="shared" ca="1" si="4"/>
        <v>44309</v>
      </c>
      <c r="G99" s="318">
        <f>TPG!Q99</f>
        <v>0</v>
      </c>
      <c r="H99" s="124">
        <f t="shared" ca="1" si="5"/>
        <v>44309</v>
      </c>
      <c r="I99" s="125">
        <v>0</v>
      </c>
      <c r="J99" s="316" t="str">
        <f>LEFT(TPG!D99,20)&amp;"."&amp;TPGPAY!E99</f>
        <v>Pavilion.1100.TPG.I01.Ap21</v>
      </c>
      <c r="K99" s="120" t="b">
        <v>1</v>
      </c>
      <c r="L99" s="126" t="s">
        <v>3686</v>
      </c>
      <c r="M99" s="120" t="b">
        <v>1</v>
      </c>
      <c r="N99" s="120" t="s">
        <v>3687</v>
      </c>
      <c r="O99" s="319" t="str">
        <f>TPG!I99</f>
        <v>11294/543965</v>
      </c>
      <c r="P99" s="120" t="b">
        <v>1</v>
      </c>
      <c r="Q99" s="120" t="b">
        <v>1</v>
      </c>
      <c r="R99" s="120" t="b">
        <v>1</v>
      </c>
      <c r="T99" s="11">
        <f t="shared" si="6"/>
        <v>17</v>
      </c>
      <c r="U99" s="395">
        <f t="shared" si="7"/>
        <v>26</v>
      </c>
    </row>
    <row r="100" spans="1:21" x14ac:dyDescent="0.25">
      <c r="A100" s="117">
        <v>1</v>
      </c>
      <c r="B100" s="118">
        <v>2</v>
      </c>
      <c r="C100" s="315">
        <f>TPG!J100</f>
        <v>400041</v>
      </c>
      <c r="D100" s="120" t="b">
        <v>1</v>
      </c>
      <c r="E100" s="316" t="str">
        <f>RIGHT(TPG!C100,4)&amp;"."&amp;TPG!M100&amp;"."&amp;TPG!K100&amp;"."&amp;$C$5</f>
        <v>5405.TPG.I01.Ap21</v>
      </c>
      <c r="F100" s="317">
        <f t="shared" ca="1" si="4"/>
        <v>44309</v>
      </c>
      <c r="G100" s="318">
        <f>TPG!Q100</f>
        <v>0</v>
      </c>
      <c r="H100" s="124">
        <f t="shared" ca="1" si="5"/>
        <v>44309</v>
      </c>
      <c r="I100" s="125">
        <v>0</v>
      </c>
      <c r="J100" s="316" t="str">
        <f>LEFT(TPG!D100,20)&amp;"."&amp;TPGPAY!E100</f>
        <v>Finchley Catholic Hi.5405.TPG.I01.Ap21</v>
      </c>
      <c r="K100" s="120" t="b">
        <v>1</v>
      </c>
      <c r="L100" s="126" t="s">
        <v>3686</v>
      </c>
      <c r="M100" s="120" t="b">
        <v>1</v>
      </c>
      <c r="N100" s="120" t="s">
        <v>3687</v>
      </c>
      <c r="O100" s="319" t="str">
        <f>TPG!I100</f>
        <v>11294/543965</v>
      </c>
      <c r="P100" s="120" t="b">
        <v>1</v>
      </c>
      <c r="Q100" s="120" t="b">
        <v>1</v>
      </c>
      <c r="R100" s="120" t="b">
        <v>1</v>
      </c>
      <c r="T100" s="11">
        <f t="shared" si="6"/>
        <v>17</v>
      </c>
      <c r="U100" s="395">
        <f t="shared" si="7"/>
        <v>38</v>
      </c>
    </row>
    <row r="101" spans="1:21" x14ac:dyDescent="0.25">
      <c r="A101" s="117">
        <v>1</v>
      </c>
      <c r="B101" s="118">
        <v>2</v>
      </c>
      <c r="C101" s="315">
        <f>TPG!J101</f>
        <v>400033</v>
      </c>
      <c r="D101" s="120" t="b">
        <v>1</v>
      </c>
      <c r="E101" s="316" t="str">
        <f>RIGHT(TPG!C101,4)&amp;"."&amp;TPG!M101&amp;"."&amp;TPG!K101&amp;"."&amp;$C$5</f>
        <v>4003.TPG.I01.Ap21</v>
      </c>
      <c r="F101" s="317">
        <f t="shared" ca="1" si="4"/>
        <v>44309</v>
      </c>
      <c r="G101" s="318">
        <f>TPG!Q101</f>
        <v>0</v>
      </c>
      <c r="H101" s="124">
        <f t="shared" ca="1" si="5"/>
        <v>44309</v>
      </c>
      <c r="I101" s="125">
        <v>0</v>
      </c>
      <c r="J101" s="316" t="str">
        <f>LEFT(TPG!D101,20)&amp;"."&amp;TPGPAY!E101</f>
        <v>Friern Barnet School.4003.TPG.I01.Ap21</v>
      </c>
      <c r="K101" s="120" t="b">
        <v>1</v>
      </c>
      <c r="L101" s="126" t="s">
        <v>3686</v>
      </c>
      <c r="M101" s="120" t="b">
        <v>1</v>
      </c>
      <c r="N101" s="120" t="s">
        <v>3687</v>
      </c>
      <c r="O101" s="319" t="str">
        <f>TPG!I101</f>
        <v>11294/543965</v>
      </c>
      <c r="P101" s="120" t="b">
        <v>1</v>
      </c>
      <c r="Q101" s="120" t="b">
        <v>1</v>
      </c>
      <c r="R101" s="120" t="b">
        <v>1</v>
      </c>
      <c r="T101" s="11">
        <f t="shared" si="6"/>
        <v>17</v>
      </c>
      <c r="U101" s="395">
        <f t="shared" si="7"/>
        <v>38</v>
      </c>
    </row>
    <row r="102" spans="1:21" x14ac:dyDescent="0.25">
      <c r="A102" s="117">
        <v>1</v>
      </c>
      <c r="B102" s="118">
        <v>2</v>
      </c>
      <c r="C102" s="315">
        <f>TPG!J102</f>
        <v>400140</v>
      </c>
      <c r="D102" s="120" t="b">
        <v>1</v>
      </c>
      <c r="E102" s="316" t="str">
        <f>RIGHT(TPG!C102,4)&amp;"."&amp;TPG!M102&amp;"."&amp;TPG!K102&amp;"."&amp;$C$5</f>
        <v>5427.TPG.I01.Ap21</v>
      </c>
      <c r="F102" s="317">
        <f t="shared" ca="1" si="4"/>
        <v>44309</v>
      </c>
      <c r="G102" s="318">
        <f>TPG!Q102</f>
        <v>0</v>
      </c>
      <c r="H102" s="124">
        <f t="shared" ca="1" si="5"/>
        <v>44309</v>
      </c>
      <c r="I102" s="125">
        <v>0</v>
      </c>
      <c r="J102" s="316" t="str">
        <f>LEFT(TPG!D102,20)&amp;"."&amp;TPGPAY!E102</f>
        <v>JCoSS.5427.TPG.I01.Ap21</v>
      </c>
      <c r="K102" s="120" t="b">
        <v>1</v>
      </c>
      <c r="L102" s="126" t="s">
        <v>3686</v>
      </c>
      <c r="M102" s="120" t="b">
        <v>1</v>
      </c>
      <c r="N102" s="120" t="s">
        <v>3687</v>
      </c>
      <c r="O102" s="319" t="str">
        <f>TPG!I102</f>
        <v>11294/543965</v>
      </c>
      <c r="P102" s="120" t="b">
        <v>1</v>
      </c>
      <c r="Q102" s="120" t="b">
        <v>1</v>
      </c>
      <c r="R102" s="120" t="b">
        <v>1</v>
      </c>
      <c r="T102" s="11">
        <f t="shared" si="6"/>
        <v>17</v>
      </c>
      <c r="U102" s="395">
        <f t="shared" si="7"/>
        <v>23</v>
      </c>
    </row>
    <row r="103" spans="1:21" x14ac:dyDescent="0.25">
      <c r="A103" s="117">
        <v>1</v>
      </c>
      <c r="B103" s="118">
        <v>2</v>
      </c>
      <c r="C103" s="315">
        <f>TPG!J103</f>
        <v>107953</v>
      </c>
      <c r="D103" s="120" t="b">
        <v>1</v>
      </c>
      <c r="E103" s="316" t="str">
        <f>RIGHT(TPG!C103,4)&amp;"."&amp;TPG!M103&amp;"."&amp;TPG!K103&amp;"."&amp;$C$5</f>
        <v>4004.TPG.I01.Ap21</v>
      </c>
      <c r="F103" s="317">
        <f t="shared" ca="1" si="4"/>
        <v>44309</v>
      </c>
      <c r="G103" s="318">
        <f>TPG!Q103</f>
        <v>0</v>
      </c>
      <c r="H103" s="124">
        <f t="shared" ca="1" si="5"/>
        <v>44309</v>
      </c>
      <c r="I103" s="125">
        <v>0</v>
      </c>
      <c r="J103" s="316" t="str">
        <f>LEFT(TPG!D103,20)&amp;"."&amp;TPGPAY!E103</f>
        <v>Menorah High School .4004.TPG.I01.Ap21</v>
      </c>
      <c r="K103" s="120" t="b">
        <v>1</v>
      </c>
      <c r="L103" s="126" t="s">
        <v>3686</v>
      </c>
      <c r="M103" s="120" t="b">
        <v>1</v>
      </c>
      <c r="N103" s="120" t="s">
        <v>3687</v>
      </c>
      <c r="O103" s="319" t="str">
        <f>TPG!I103</f>
        <v>11294/543965</v>
      </c>
      <c r="P103" s="120" t="b">
        <v>1</v>
      </c>
      <c r="Q103" s="120" t="b">
        <v>1</v>
      </c>
      <c r="R103" s="120" t="b">
        <v>1</v>
      </c>
      <c r="T103" s="11">
        <f t="shared" si="6"/>
        <v>17</v>
      </c>
      <c r="U103" s="395">
        <f t="shared" si="7"/>
        <v>38</v>
      </c>
    </row>
    <row r="104" spans="1:21" x14ac:dyDescent="0.25">
      <c r="A104" s="117">
        <v>1</v>
      </c>
      <c r="B104" s="118">
        <v>2</v>
      </c>
      <c r="C104" s="315">
        <f>TPG!J104</f>
        <v>400029</v>
      </c>
      <c r="D104" s="120" t="b">
        <v>1</v>
      </c>
      <c r="E104" s="316" t="str">
        <f>RIGHT(TPG!C104,4)&amp;"."&amp;TPG!M104&amp;"."&amp;TPG!K104&amp;"."&amp;$C$5</f>
        <v>5404.TPG.I01.Ap21</v>
      </c>
      <c r="F104" s="317">
        <f t="shared" ca="1" si="4"/>
        <v>44309</v>
      </c>
      <c r="G104" s="318">
        <f>TPG!Q104</f>
        <v>0</v>
      </c>
      <c r="H104" s="124">
        <f t="shared" ca="1" si="5"/>
        <v>44309</v>
      </c>
      <c r="I104" s="125">
        <v>0</v>
      </c>
      <c r="J104" s="316" t="str">
        <f>LEFT(TPG!D104,20)&amp;"."&amp;TPGPAY!E104</f>
        <v>St Michaels Catholic.5404.TPG.I01.Ap21</v>
      </c>
      <c r="K104" s="120" t="b">
        <v>1</v>
      </c>
      <c r="L104" s="126" t="s">
        <v>3686</v>
      </c>
      <c r="M104" s="120" t="b">
        <v>1</v>
      </c>
      <c r="N104" s="120" t="s">
        <v>3687</v>
      </c>
      <c r="O104" s="319" t="str">
        <f>TPG!I104</f>
        <v>11294/543965</v>
      </c>
      <c r="P104" s="120" t="b">
        <v>1</v>
      </c>
      <c r="Q104" s="120" t="b">
        <v>1</v>
      </c>
      <c r="R104" s="120" t="b">
        <v>1</v>
      </c>
      <c r="T104" s="11">
        <f t="shared" si="6"/>
        <v>17</v>
      </c>
      <c r="U104" s="395">
        <f t="shared" si="7"/>
        <v>38</v>
      </c>
    </row>
    <row r="105" spans="1:21" x14ac:dyDescent="0.25">
      <c r="A105" s="117">
        <v>1</v>
      </c>
      <c r="B105" s="118">
        <v>2</v>
      </c>
      <c r="C105" s="315">
        <f>TPG!J105</f>
        <v>400013</v>
      </c>
      <c r="D105" s="120" t="b">
        <v>1</v>
      </c>
      <c r="E105" s="316" t="str">
        <f>RIGHT(TPG!C105,4)&amp;"."&amp;TPG!M105&amp;"."&amp;TPG!K105&amp;"."&amp;$C$5</f>
        <v>5407.TPG.I01.Ap21</v>
      </c>
      <c r="F105" s="317">
        <f t="shared" ca="1" si="4"/>
        <v>44309</v>
      </c>
      <c r="G105" s="318">
        <f>TPG!Q105</f>
        <v>0</v>
      </c>
      <c r="H105" s="124">
        <f t="shared" ca="1" si="5"/>
        <v>44309</v>
      </c>
      <c r="I105" s="125">
        <v>0</v>
      </c>
      <c r="J105" s="316" t="str">
        <f>LEFT(TPG!D105,20)&amp;"."&amp;TPGPAY!E105</f>
        <v>St. James' Catholic .5407.TPG.I01.Ap21</v>
      </c>
      <c r="K105" s="120" t="b">
        <v>1</v>
      </c>
      <c r="L105" s="126" t="s">
        <v>3686</v>
      </c>
      <c r="M105" s="120" t="b">
        <v>1</v>
      </c>
      <c r="N105" s="120" t="s">
        <v>3687</v>
      </c>
      <c r="O105" s="319" t="str">
        <f>TPG!I105</f>
        <v>11294/543965</v>
      </c>
      <c r="P105" s="120" t="b">
        <v>1</v>
      </c>
      <c r="Q105" s="120" t="b">
        <v>1</v>
      </c>
      <c r="R105" s="120" t="b">
        <v>1</v>
      </c>
      <c r="T105" s="11">
        <f t="shared" si="6"/>
        <v>17</v>
      </c>
      <c r="U105" s="395">
        <f t="shared" si="7"/>
        <v>38</v>
      </c>
    </row>
    <row r="106" spans="1:21" x14ac:dyDescent="0.25">
      <c r="A106" s="117">
        <v>1</v>
      </c>
      <c r="B106" s="118">
        <v>2</v>
      </c>
      <c r="C106" s="315">
        <f>TPG!J106</f>
        <v>400063</v>
      </c>
      <c r="D106" s="120" t="b">
        <v>1</v>
      </c>
      <c r="E106" s="316" t="str">
        <f>RIGHT(TPG!C106,4)&amp;"."&amp;TPG!M106&amp;"."&amp;TPG!K106&amp;"."&amp;$C$5</f>
        <v>7010.TPG.I01.Ap21</v>
      </c>
      <c r="F106" s="317">
        <f t="shared" ca="1" si="4"/>
        <v>44309</v>
      </c>
      <c r="G106" s="318">
        <f>TPG!Q106</f>
        <v>0</v>
      </c>
      <c r="H106" s="124">
        <f t="shared" ca="1" si="5"/>
        <v>44309</v>
      </c>
      <c r="I106" s="125">
        <v>0</v>
      </c>
      <c r="J106" s="316" t="str">
        <f>LEFT(TPG!D106,20)&amp;"."&amp;TPGPAY!E106</f>
        <v>Mapledown.7010.TPG.I01.Ap21</v>
      </c>
      <c r="K106" s="120" t="b">
        <v>1</v>
      </c>
      <c r="L106" s="126" t="s">
        <v>3686</v>
      </c>
      <c r="M106" s="120" t="b">
        <v>1</v>
      </c>
      <c r="N106" s="120" t="s">
        <v>3687</v>
      </c>
      <c r="O106" s="319" t="str">
        <f>TPG!I106</f>
        <v>11294/543965</v>
      </c>
      <c r="P106" s="120" t="b">
        <v>1</v>
      </c>
      <c r="Q106" s="120" t="b">
        <v>1</v>
      </c>
      <c r="R106" s="120" t="b">
        <v>1</v>
      </c>
      <c r="T106" s="11">
        <f t="shared" si="6"/>
        <v>17</v>
      </c>
      <c r="U106" s="395">
        <f t="shared" si="7"/>
        <v>27</v>
      </c>
    </row>
    <row r="107" spans="1:21" x14ac:dyDescent="0.25">
      <c r="A107" s="117">
        <v>1</v>
      </c>
      <c r="B107" s="118">
        <v>2</v>
      </c>
      <c r="C107" s="315">
        <f>TPG!J107</f>
        <v>400034</v>
      </c>
      <c r="D107" s="120" t="b">
        <v>1</v>
      </c>
      <c r="E107" s="316" t="str">
        <f>RIGHT(TPG!C107,4)&amp;"."&amp;TPG!M107&amp;"."&amp;TPG!K107&amp;"."&amp;$C$5</f>
        <v>7005.TPG.I01.Ap21</v>
      </c>
      <c r="F107" s="317">
        <f t="shared" ca="1" si="4"/>
        <v>44309</v>
      </c>
      <c r="G107" s="318">
        <f>TPG!Q107</f>
        <v>0</v>
      </c>
      <c r="H107" s="124">
        <f t="shared" ca="1" si="5"/>
        <v>44309</v>
      </c>
      <c r="I107" s="125">
        <v>0</v>
      </c>
      <c r="J107" s="316" t="str">
        <f>LEFT(TPG!D107,20)&amp;"."&amp;TPGPAY!E107</f>
        <v>Northway.7005.TPG.I01.Ap21</v>
      </c>
      <c r="K107" s="120" t="b">
        <v>1</v>
      </c>
      <c r="L107" s="126" t="s">
        <v>3686</v>
      </c>
      <c r="M107" s="120" t="b">
        <v>1</v>
      </c>
      <c r="N107" s="120" t="s">
        <v>3687</v>
      </c>
      <c r="O107" s="319" t="str">
        <f>TPG!I107</f>
        <v>11294/543965</v>
      </c>
      <c r="P107" s="120" t="b">
        <v>1</v>
      </c>
      <c r="Q107" s="120" t="b">
        <v>1</v>
      </c>
      <c r="R107" s="120" t="b">
        <v>1</v>
      </c>
      <c r="T107" s="11">
        <f t="shared" si="6"/>
        <v>17</v>
      </c>
      <c r="U107" s="395">
        <f t="shared" si="7"/>
        <v>26</v>
      </c>
    </row>
    <row r="108" spans="1:21" x14ac:dyDescent="0.25">
      <c r="A108" s="117">
        <v>1</v>
      </c>
      <c r="B108" s="118">
        <v>2</v>
      </c>
      <c r="C108" s="315">
        <f>TPG!J108</f>
        <v>400091</v>
      </c>
      <c r="D108" s="120" t="b">
        <v>1</v>
      </c>
      <c r="E108" s="316" t="str">
        <f>RIGHT(TPG!C108,4)&amp;"."&amp;TPG!M108&amp;"."&amp;TPG!K108&amp;"."&amp;$C$5</f>
        <v>7009.TPG.I01.Ap21</v>
      </c>
      <c r="F108" s="317">
        <f t="shared" ca="1" si="4"/>
        <v>44309</v>
      </c>
      <c r="G108" s="318">
        <f>TPG!Q108</f>
        <v>0</v>
      </c>
      <c r="H108" s="124">
        <f t="shared" ca="1" si="5"/>
        <v>44309</v>
      </c>
      <c r="I108" s="125">
        <v>0</v>
      </c>
      <c r="J108" s="316" t="str">
        <f>LEFT(TPG!D108,20)&amp;"."&amp;TPGPAY!E108</f>
        <v>Oakleigh.7009.TPG.I01.Ap21</v>
      </c>
      <c r="K108" s="120" t="b">
        <v>1</v>
      </c>
      <c r="L108" s="126" t="s">
        <v>3686</v>
      </c>
      <c r="M108" s="120" t="b">
        <v>1</v>
      </c>
      <c r="N108" s="120" t="s">
        <v>3687</v>
      </c>
      <c r="O108" s="319" t="str">
        <f>TPG!I108</f>
        <v>11294/543965</v>
      </c>
      <c r="P108" s="120" t="b">
        <v>1</v>
      </c>
      <c r="Q108" s="120" t="b">
        <v>1</v>
      </c>
      <c r="R108" s="120" t="b">
        <v>1</v>
      </c>
      <c r="T108" s="11">
        <f t="shared" si="6"/>
        <v>17</v>
      </c>
      <c r="U108" s="395">
        <f t="shared" si="7"/>
        <v>26</v>
      </c>
    </row>
    <row r="109" spans="1:21" x14ac:dyDescent="0.25">
      <c r="A109" s="117">
        <v>1</v>
      </c>
      <c r="B109" s="118">
        <v>2</v>
      </c>
      <c r="C109" s="315">
        <f>TPG!J109</f>
        <v>400135</v>
      </c>
      <c r="D109" s="120" t="b">
        <v>1</v>
      </c>
      <c r="E109" s="316" t="str">
        <f>RIGHT(TPG!C109,4)&amp;"."&amp;TPG!M109&amp;"."&amp;TPG!K109&amp;"."&amp;$C$5</f>
        <v>3521.TPG.I01.Ap21</v>
      </c>
      <c r="F109" s="317">
        <f t="shared" ca="1" si="4"/>
        <v>44309</v>
      </c>
      <c r="G109" s="318">
        <f>TPG!Q109</f>
        <v>0</v>
      </c>
      <c r="H109" s="124">
        <f t="shared" ca="1" si="5"/>
        <v>44309</v>
      </c>
      <c r="I109" s="125">
        <v>0</v>
      </c>
      <c r="J109" s="316" t="str">
        <f>LEFT(TPG!D109,20)&amp;"."&amp;TPGPAY!E109</f>
        <v>St Mary's &amp; St John'.3521.TPG.I01.Ap21</v>
      </c>
      <c r="K109" s="120" t="b">
        <v>1</v>
      </c>
      <c r="L109" s="126" t="s">
        <v>3686</v>
      </c>
      <c r="M109" s="120" t="b">
        <v>1</v>
      </c>
      <c r="N109" s="120" t="s">
        <v>3687</v>
      </c>
      <c r="O109" s="319" t="str">
        <f>TPG!I109</f>
        <v>11294/543965</v>
      </c>
      <c r="P109" s="120" t="b">
        <v>1</v>
      </c>
      <c r="Q109" s="120" t="b">
        <v>1</v>
      </c>
      <c r="R109" s="120" t="b">
        <v>1</v>
      </c>
      <c r="T109" s="11">
        <f t="shared" si="6"/>
        <v>17</v>
      </c>
      <c r="U109" s="395">
        <f t="shared" si="7"/>
        <v>38</v>
      </c>
    </row>
    <row r="110" spans="1:21" x14ac:dyDescent="0.25">
      <c r="A110" s="117">
        <v>1</v>
      </c>
      <c r="B110" s="118">
        <v>2</v>
      </c>
      <c r="C110" s="315">
        <f>TPG!J110</f>
        <v>105221</v>
      </c>
      <c r="D110" s="120" t="b">
        <v>1</v>
      </c>
      <c r="E110" s="316" t="str">
        <f>RIGHT(TPG!C110,4)&amp;"."&amp;TPG!M110&amp;"."&amp;TPG!K110&amp;"."&amp;$C$5</f>
        <v>6085.TPG.I01.Ap21</v>
      </c>
      <c r="F110" s="317">
        <f t="shared" ca="1" si="4"/>
        <v>44309</v>
      </c>
      <c r="G110" s="318">
        <f>TPG!Q110</f>
        <v>0</v>
      </c>
      <c r="H110" s="124">
        <f t="shared" ca="1" si="5"/>
        <v>44309</v>
      </c>
      <c r="I110" s="125">
        <v>0</v>
      </c>
      <c r="J110" s="316" t="str">
        <f>LEFT(TPG!D110,20)&amp;"."&amp;TPGPAY!E110</f>
        <v>Kisharon Inclusive S.6085.TPG.I01.Ap21</v>
      </c>
      <c r="K110" s="120" t="b">
        <v>1</v>
      </c>
      <c r="L110" s="126" t="s">
        <v>3686</v>
      </c>
      <c r="M110" s="120" t="b">
        <v>1</v>
      </c>
      <c r="N110" s="120" t="s">
        <v>3687</v>
      </c>
      <c r="O110" s="319" t="str">
        <f>TPG!I110</f>
        <v>11294/516500</v>
      </c>
      <c r="P110" s="120" t="b">
        <v>1</v>
      </c>
      <c r="Q110" s="120" t="b">
        <v>1</v>
      </c>
      <c r="R110" s="120" t="b">
        <v>1</v>
      </c>
      <c r="T110" s="11">
        <f t="shared" si="6"/>
        <v>17</v>
      </c>
      <c r="U110" s="395">
        <f t="shared" si="7"/>
        <v>38</v>
      </c>
    </row>
    <row r="111" spans="1:21" x14ac:dyDescent="0.25">
      <c r="A111" s="117">
        <v>1</v>
      </c>
      <c r="B111" s="118">
        <v>2</v>
      </c>
      <c r="C111" s="315">
        <f>TPG!J111</f>
        <v>157308</v>
      </c>
      <c r="D111" s="120" t="b">
        <v>1</v>
      </c>
      <c r="E111" s="316" t="str">
        <f>RIGHT(TPG!C111,4)&amp;"."&amp;TPG!M111&amp;"."&amp;TPG!K111&amp;"."&amp;$C$5</f>
        <v>5950.TPG.I01.Ap21</v>
      </c>
      <c r="F111" s="317">
        <f t="shared" ca="1" si="4"/>
        <v>44309</v>
      </c>
      <c r="G111" s="318">
        <f>TPG!Q111</f>
        <v>0</v>
      </c>
      <c r="H111" s="124">
        <f t="shared" ca="1" si="5"/>
        <v>44309</v>
      </c>
      <c r="I111" s="125">
        <v>0</v>
      </c>
      <c r="J111" s="316" t="str">
        <f>LEFT(TPG!D111,20)&amp;"."&amp;TPGPAY!E111</f>
        <v>Oak Hill School.5950.TPG.I01.Ap21</v>
      </c>
      <c r="K111" s="120" t="b">
        <v>1</v>
      </c>
      <c r="L111" s="126" t="s">
        <v>3686</v>
      </c>
      <c r="M111" s="120" t="b">
        <v>1</v>
      </c>
      <c r="N111" s="120" t="s">
        <v>3687</v>
      </c>
      <c r="O111" s="319" t="str">
        <f>TPG!I111</f>
        <v>11294/516500</v>
      </c>
      <c r="P111" s="120" t="b">
        <v>1</v>
      </c>
      <c r="Q111" s="120" t="b">
        <v>1</v>
      </c>
      <c r="R111" s="120" t="b">
        <v>1</v>
      </c>
      <c r="T111" s="11">
        <f t="shared" si="6"/>
        <v>17</v>
      </c>
      <c r="U111" s="395">
        <f t="shared" si="7"/>
        <v>33</v>
      </c>
    </row>
    <row r="112" spans="1:21" x14ac:dyDescent="0.25">
      <c r="A112" s="117">
        <v>1</v>
      </c>
      <c r="B112" s="118">
        <v>2</v>
      </c>
      <c r="C112" s="315">
        <f>TPG!J112</f>
        <v>156901</v>
      </c>
      <c r="D112" s="120" t="b">
        <v>1</v>
      </c>
      <c r="E112" s="316" t="str">
        <f>RIGHT(TPG!C112,4)&amp;"."&amp;TPG!M112&amp;"."&amp;TPG!K112&amp;"."&amp;$C$5</f>
        <v>7000.TPG.I01.Ap21</v>
      </c>
      <c r="F112" s="317">
        <f t="shared" ca="1" si="4"/>
        <v>44309</v>
      </c>
      <c r="G112" s="318">
        <f>TPG!Q112</f>
        <v>0</v>
      </c>
      <c r="H112" s="124">
        <f t="shared" ca="1" si="5"/>
        <v>44309</v>
      </c>
      <c r="I112" s="125">
        <v>0</v>
      </c>
      <c r="J112" s="316" t="str">
        <f>LEFT(TPG!D112,20)&amp;"."&amp;TPGPAY!E112</f>
        <v>Oak Lodge Academy.7000.TPG.I01.Ap21</v>
      </c>
      <c r="K112" s="120" t="b">
        <v>1</v>
      </c>
      <c r="L112" s="126" t="s">
        <v>3686</v>
      </c>
      <c r="M112" s="120" t="b">
        <v>1</v>
      </c>
      <c r="N112" s="120" t="s">
        <v>3687</v>
      </c>
      <c r="O112" s="319" t="str">
        <f>TPG!I112</f>
        <v>11294/516500</v>
      </c>
      <c r="P112" s="120" t="b">
        <v>1</v>
      </c>
      <c r="Q112" s="120" t="b">
        <v>1</v>
      </c>
      <c r="R112" s="120" t="b">
        <v>1</v>
      </c>
      <c r="T112" s="11">
        <f t="shared" si="6"/>
        <v>17</v>
      </c>
      <c r="U112" s="395">
        <f t="shared" si="7"/>
        <v>35</v>
      </c>
    </row>
    <row r="113" spans="1:21" x14ac:dyDescent="0.25">
      <c r="A113" s="117">
        <v>1</v>
      </c>
      <c r="B113" s="118">
        <v>2</v>
      </c>
      <c r="C113" s="315">
        <f>TPG!J113</f>
        <v>400102</v>
      </c>
      <c r="D113" s="120" t="b">
        <v>1</v>
      </c>
      <c r="E113" s="316" t="str">
        <f>RIGHT(TPG!C113,4)&amp;"."&amp;TPG!M113&amp;"."&amp;TPG!K113&amp;"."&amp;$C$5</f>
        <v>1000.TPECG.I01.Ap21</v>
      </c>
      <c r="F113" s="317">
        <f t="shared" ca="1" si="4"/>
        <v>44309</v>
      </c>
      <c r="G113" s="318">
        <f>TPG!Q113</f>
        <v>0</v>
      </c>
      <c r="H113" s="124">
        <f t="shared" ca="1" si="5"/>
        <v>44309</v>
      </c>
      <c r="I113" s="125">
        <v>0</v>
      </c>
      <c r="J113" s="316" t="str">
        <f>LEFT(TPG!D113,20)&amp;"."&amp;TPGPAY!E113</f>
        <v>Brookhill Nursery.1000.TPECG.I01.Ap21</v>
      </c>
      <c r="K113" s="120" t="b">
        <v>1</v>
      </c>
      <c r="L113" s="126" t="s">
        <v>3686</v>
      </c>
      <c r="M113" s="120" t="b">
        <v>1</v>
      </c>
      <c r="N113" s="120" t="s">
        <v>3687</v>
      </c>
      <c r="O113" s="319" t="str">
        <f>TPG!I113</f>
        <v>11294/543965</v>
      </c>
      <c r="P113" s="120" t="b">
        <v>1</v>
      </c>
      <c r="Q113" s="120" t="b">
        <v>1</v>
      </c>
      <c r="R113" s="120" t="b">
        <v>1</v>
      </c>
      <c r="T113" s="11">
        <f t="shared" si="6"/>
        <v>19</v>
      </c>
      <c r="U113" s="395">
        <f t="shared" si="7"/>
        <v>37</v>
      </c>
    </row>
    <row r="114" spans="1:21" x14ac:dyDescent="0.25">
      <c r="A114" s="117">
        <v>1</v>
      </c>
      <c r="B114" s="118">
        <v>2</v>
      </c>
      <c r="C114" s="315">
        <f>TPG!J114</f>
        <v>400102</v>
      </c>
      <c r="D114" s="120" t="b">
        <v>1</v>
      </c>
      <c r="E114" s="316" t="str">
        <f>RIGHT(TPG!C114,4)&amp;"."&amp;TPG!M114&amp;"."&amp;TPG!K114&amp;"."&amp;$C$5</f>
        <v>1001.TPECG.I01.Ap21</v>
      </c>
      <c r="F114" s="317">
        <f t="shared" ca="1" si="4"/>
        <v>44309</v>
      </c>
      <c r="G114" s="318">
        <f>TPG!Q114</f>
        <v>0</v>
      </c>
      <c r="H114" s="124">
        <f t="shared" ca="1" si="5"/>
        <v>44309</v>
      </c>
      <c r="I114" s="125">
        <v>0</v>
      </c>
      <c r="J114" s="316" t="str">
        <f>LEFT(TPG!D114,20)&amp;"."&amp;TPGPAY!E114</f>
        <v>Hampden Way Nursery.1001.TPECG.I01.Ap21</v>
      </c>
      <c r="K114" s="120" t="b">
        <v>1</v>
      </c>
      <c r="L114" s="126" t="s">
        <v>3686</v>
      </c>
      <c r="M114" s="120" t="b">
        <v>1</v>
      </c>
      <c r="N114" s="120" t="s">
        <v>3687</v>
      </c>
      <c r="O114" s="319" t="str">
        <f>TPG!I114</f>
        <v>11294/543965</v>
      </c>
      <c r="P114" s="120" t="b">
        <v>1</v>
      </c>
      <c r="Q114" s="120" t="b">
        <v>1</v>
      </c>
      <c r="R114" s="120" t="b">
        <v>1</v>
      </c>
      <c r="T114" s="11">
        <f t="shared" si="6"/>
        <v>19</v>
      </c>
      <c r="U114" s="395">
        <f t="shared" si="7"/>
        <v>39</v>
      </c>
    </row>
    <row r="115" spans="1:21" x14ac:dyDescent="0.25">
      <c r="A115" s="117">
        <v>1</v>
      </c>
      <c r="B115" s="118">
        <v>2</v>
      </c>
      <c r="C115" s="315">
        <f>TPG!J115</f>
        <v>400102</v>
      </c>
      <c r="D115" s="120" t="b">
        <v>1</v>
      </c>
      <c r="E115" s="316" t="str">
        <f>RIGHT(TPG!C115,4)&amp;"."&amp;TPG!M115&amp;"."&amp;TPG!K115&amp;"."&amp;$C$5</f>
        <v>1003.TPECG.I01.Ap21</v>
      </c>
      <c r="F115" s="317">
        <f t="shared" ca="1" si="4"/>
        <v>44309</v>
      </c>
      <c r="G115" s="318">
        <f>TPG!Q115</f>
        <v>0</v>
      </c>
      <c r="H115" s="124">
        <f t="shared" ca="1" si="5"/>
        <v>44309</v>
      </c>
      <c r="I115" s="125">
        <v>0</v>
      </c>
      <c r="J115" s="316" t="str">
        <f>LEFT(TPG!D115,20)&amp;"."&amp;TPGPAY!E115</f>
        <v>St Margaret's Nurser.1003.TPECG.I01.Ap21</v>
      </c>
      <c r="K115" s="120" t="b">
        <v>1</v>
      </c>
      <c r="L115" s="126" t="s">
        <v>3686</v>
      </c>
      <c r="M115" s="120" t="b">
        <v>1</v>
      </c>
      <c r="N115" s="120" t="s">
        <v>3687</v>
      </c>
      <c r="O115" s="319" t="str">
        <f>TPG!I115</f>
        <v>11294/543965</v>
      </c>
      <c r="P115" s="120" t="b">
        <v>1</v>
      </c>
      <c r="Q115" s="120" t="b">
        <v>1</v>
      </c>
      <c r="R115" s="120" t="b">
        <v>1</v>
      </c>
      <c r="T115" s="11">
        <f t="shared" si="6"/>
        <v>19</v>
      </c>
      <c r="U115" s="395">
        <f t="shared" si="7"/>
        <v>40</v>
      </c>
    </row>
    <row r="116" spans="1:21" x14ac:dyDescent="0.25">
      <c r="A116" s="117">
        <v>1</v>
      </c>
      <c r="B116" s="118">
        <v>2</v>
      </c>
      <c r="C116" s="315">
        <f>TPG!J116</f>
        <v>400072</v>
      </c>
      <c r="D116" s="120" t="b">
        <v>1</v>
      </c>
      <c r="E116" s="316" t="str">
        <f>RIGHT(TPG!C116,4)&amp;"."&amp;TPG!M116&amp;"."&amp;TPG!K116&amp;"."&amp;$C$5</f>
        <v>1002.TPECG.I01.Ap21</v>
      </c>
      <c r="F116" s="317">
        <f t="shared" ca="1" si="4"/>
        <v>44309</v>
      </c>
      <c r="G116" s="318">
        <f>TPG!Q116</f>
        <v>0</v>
      </c>
      <c r="H116" s="124">
        <f t="shared" ca="1" si="5"/>
        <v>44309</v>
      </c>
      <c r="I116" s="125">
        <v>0</v>
      </c>
      <c r="J116" s="316" t="str">
        <f>LEFT(TPG!D116,20)&amp;"."&amp;TPGPAY!E116</f>
        <v>Moss Hall Nursery.1002.TPECG.I01.Ap21</v>
      </c>
      <c r="K116" s="120" t="b">
        <v>1</v>
      </c>
      <c r="L116" s="126" t="s">
        <v>3686</v>
      </c>
      <c r="M116" s="120" t="b">
        <v>1</v>
      </c>
      <c r="N116" s="120" t="s">
        <v>3687</v>
      </c>
      <c r="O116" s="319" t="str">
        <f>TPG!I116</f>
        <v>11294/543965</v>
      </c>
      <c r="P116" s="120" t="b">
        <v>1</v>
      </c>
      <c r="Q116" s="120" t="b">
        <v>1</v>
      </c>
      <c r="R116" s="120" t="b">
        <v>1</v>
      </c>
      <c r="T116" s="11">
        <f t="shared" si="6"/>
        <v>19</v>
      </c>
      <c r="U116" s="395">
        <f t="shared" si="7"/>
        <v>37</v>
      </c>
    </row>
    <row r="117" spans="1:21" x14ac:dyDescent="0.25">
      <c r="A117" s="117">
        <v>1</v>
      </c>
      <c r="B117" s="118">
        <v>2</v>
      </c>
      <c r="C117" s="315">
        <f>TPG!J117</f>
        <v>400125</v>
      </c>
      <c r="D117" s="120" t="b">
        <v>1</v>
      </c>
      <c r="E117" s="316" t="str">
        <f>RIGHT(TPG!C117,4)&amp;"."&amp;TPG!M117&amp;"."&amp;TPG!K117&amp;"."&amp;$C$5</f>
        <v>3520.TPECG.I01.Ap21</v>
      </c>
      <c r="F117" s="317">
        <f t="shared" ca="1" si="4"/>
        <v>44309</v>
      </c>
      <c r="G117" s="318">
        <f>TPG!Q117</f>
        <v>0</v>
      </c>
      <c r="H117" s="124">
        <f t="shared" ca="1" si="5"/>
        <v>44309</v>
      </c>
      <c r="I117" s="125">
        <v>0</v>
      </c>
      <c r="J117" s="316" t="str">
        <f>LEFT(TPG!D117,20)&amp;"."&amp;TPGPAY!E117</f>
        <v>Akiva School.3520.TPECG.I01.Ap21</v>
      </c>
      <c r="K117" s="120" t="b">
        <v>1</v>
      </c>
      <c r="L117" s="126" t="s">
        <v>3686</v>
      </c>
      <c r="M117" s="120" t="b">
        <v>1</v>
      </c>
      <c r="N117" s="120" t="s">
        <v>3687</v>
      </c>
      <c r="O117" s="319" t="str">
        <f>TPG!I117</f>
        <v>11294/543965</v>
      </c>
      <c r="P117" s="120" t="b">
        <v>1</v>
      </c>
      <c r="Q117" s="120" t="b">
        <v>1</v>
      </c>
      <c r="R117" s="120" t="b">
        <v>1</v>
      </c>
      <c r="T117" s="11">
        <f t="shared" si="6"/>
        <v>19</v>
      </c>
      <c r="U117" s="395">
        <f t="shared" si="7"/>
        <v>32</v>
      </c>
    </row>
    <row r="118" spans="1:21" x14ac:dyDescent="0.25">
      <c r="A118" s="117">
        <v>1</v>
      </c>
      <c r="B118" s="118">
        <v>2</v>
      </c>
      <c r="C118" s="315">
        <f>TPG!J118</f>
        <v>400069</v>
      </c>
      <c r="D118" s="120" t="b">
        <v>1</v>
      </c>
      <c r="E118" s="316" t="str">
        <f>RIGHT(TPG!C118,4)&amp;"."&amp;TPG!M118&amp;"."&amp;TPG!K118&amp;"."&amp;$C$5</f>
        <v>3300.TPECG.I01.Ap21</v>
      </c>
      <c r="F118" s="317">
        <f t="shared" ca="1" si="4"/>
        <v>44309</v>
      </c>
      <c r="G118" s="318">
        <f>TPG!Q118</f>
        <v>0</v>
      </c>
      <c r="H118" s="124">
        <f t="shared" ca="1" si="5"/>
        <v>44309</v>
      </c>
      <c r="I118" s="125">
        <v>0</v>
      </c>
      <c r="J118" s="316" t="str">
        <f>LEFT(TPG!D118,20)&amp;"."&amp;TPGPAY!E118</f>
        <v>All Saints' CE Prima.3300.TPECG.I01.Ap21</v>
      </c>
      <c r="K118" s="120" t="b">
        <v>1</v>
      </c>
      <c r="L118" s="126" t="s">
        <v>3686</v>
      </c>
      <c r="M118" s="120" t="b">
        <v>1</v>
      </c>
      <c r="N118" s="120" t="s">
        <v>3687</v>
      </c>
      <c r="O118" s="319" t="str">
        <f>TPG!I118</f>
        <v>11294/543965</v>
      </c>
      <c r="P118" s="120" t="b">
        <v>1</v>
      </c>
      <c r="Q118" s="120" t="b">
        <v>1</v>
      </c>
      <c r="R118" s="120" t="b">
        <v>1</v>
      </c>
      <c r="T118" s="11">
        <f t="shared" si="6"/>
        <v>19</v>
      </c>
      <c r="U118" s="395">
        <f t="shared" si="7"/>
        <v>40</v>
      </c>
    </row>
    <row r="119" spans="1:21" x14ac:dyDescent="0.25">
      <c r="A119" s="117">
        <v>1</v>
      </c>
      <c r="B119" s="118">
        <v>2</v>
      </c>
      <c r="C119" s="315">
        <f>TPG!J119</f>
        <v>400015</v>
      </c>
      <c r="D119" s="120" t="b">
        <v>1</v>
      </c>
      <c r="E119" s="316" t="str">
        <f>RIGHT(TPG!C119,4)&amp;"."&amp;TPG!M119&amp;"."&amp;TPG!K119&amp;"."&amp;$C$5</f>
        <v>3317.TPECG.I01.Ap21</v>
      </c>
      <c r="F119" s="317">
        <f t="shared" ca="1" si="4"/>
        <v>44309</v>
      </c>
      <c r="G119" s="318">
        <f>TPG!Q119</f>
        <v>0</v>
      </c>
      <c r="H119" s="124">
        <f t="shared" ca="1" si="5"/>
        <v>44309</v>
      </c>
      <c r="I119" s="125">
        <v>0</v>
      </c>
      <c r="J119" s="316" t="str">
        <f>LEFT(TPG!D119,20)&amp;"."&amp;TPGPAY!E119</f>
        <v>All Saints' CE Prima.3317.TPECG.I01.Ap21</v>
      </c>
      <c r="K119" s="120" t="b">
        <v>1</v>
      </c>
      <c r="L119" s="126" t="s">
        <v>3686</v>
      </c>
      <c r="M119" s="120" t="b">
        <v>1</v>
      </c>
      <c r="N119" s="120" t="s">
        <v>3687</v>
      </c>
      <c r="O119" s="319" t="str">
        <f>TPG!I119</f>
        <v>11294/543965</v>
      </c>
      <c r="P119" s="120" t="b">
        <v>1</v>
      </c>
      <c r="Q119" s="120" t="b">
        <v>1</v>
      </c>
      <c r="R119" s="120" t="b">
        <v>1</v>
      </c>
      <c r="T119" s="11">
        <f t="shared" si="6"/>
        <v>19</v>
      </c>
      <c r="U119" s="395">
        <f t="shared" si="7"/>
        <v>40</v>
      </c>
    </row>
    <row r="120" spans="1:21" x14ac:dyDescent="0.25">
      <c r="A120" s="117">
        <v>1</v>
      </c>
      <c r="B120" s="118">
        <v>2</v>
      </c>
      <c r="C120" s="315">
        <f>TPG!J120</f>
        <v>400023</v>
      </c>
      <c r="D120" s="120" t="b">
        <v>1</v>
      </c>
      <c r="E120" s="316" t="str">
        <f>RIGHT(TPG!C120,4)&amp;"."&amp;TPG!M120&amp;"."&amp;TPG!K120&amp;"."&amp;$C$5</f>
        <v>3500.TPECG.I01.Ap21</v>
      </c>
      <c r="F120" s="317">
        <f t="shared" ca="1" si="4"/>
        <v>44309</v>
      </c>
      <c r="G120" s="318">
        <f>TPG!Q120</f>
        <v>0</v>
      </c>
      <c r="H120" s="124">
        <f t="shared" ca="1" si="5"/>
        <v>44309</v>
      </c>
      <c r="I120" s="125">
        <v>0</v>
      </c>
      <c r="J120" s="316" t="str">
        <f>LEFT(TPG!D120,20)&amp;"."&amp;TPGPAY!E120</f>
        <v>Annunciation Catholi.3500.TPECG.I01.Ap21</v>
      </c>
      <c r="K120" s="120" t="b">
        <v>1</v>
      </c>
      <c r="L120" s="126" t="s">
        <v>3686</v>
      </c>
      <c r="M120" s="120" t="b">
        <v>1</v>
      </c>
      <c r="N120" s="120" t="s">
        <v>3687</v>
      </c>
      <c r="O120" s="319" t="str">
        <f>TPG!I120</f>
        <v>11294/543965</v>
      </c>
      <c r="P120" s="120" t="b">
        <v>1</v>
      </c>
      <c r="Q120" s="120" t="b">
        <v>1</v>
      </c>
      <c r="R120" s="120" t="b">
        <v>1</v>
      </c>
      <c r="T120" s="11">
        <f t="shared" si="6"/>
        <v>19</v>
      </c>
      <c r="U120" s="395">
        <f t="shared" si="7"/>
        <v>40</v>
      </c>
    </row>
    <row r="121" spans="1:21" x14ac:dyDescent="0.25">
      <c r="A121" s="117">
        <v>1</v>
      </c>
      <c r="B121" s="118">
        <v>2</v>
      </c>
      <c r="C121" s="315">
        <f>TPG!J121</f>
        <v>400107</v>
      </c>
      <c r="D121" s="120" t="b">
        <v>1</v>
      </c>
      <c r="E121" s="316" t="str">
        <f>RIGHT(TPG!C121,4)&amp;"."&amp;TPG!M121&amp;"."&amp;TPG!K121&amp;"."&amp;$C$5</f>
        <v>3514.TPECG.I01.Ap21</v>
      </c>
      <c r="F121" s="317">
        <f t="shared" ca="1" si="4"/>
        <v>44309</v>
      </c>
      <c r="G121" s="318">
        <f>TPG!Q121</f>
        <v>0</v>
      </c>
      <c r="H121" s="124">
        <f t="shared" ca="1" si="5"/>
        <v>44309</v>
      </c>
      <c r="I121" s="125">
        <v>0</v>
      </c>
      <c r="J121" s="316" t="str">
        <f>LEFT(TPG!D121,20)&amp;"."&amp;TPGPAY!E121</f>
        <v>Annunciation Catholi.3514.TPECG.I01.Ap21</v>
      </c>
      <c r="K121" s="120" t="b">
        <v>1</v>
      </c>
      <c r="L121" s="126" t="s">
        <v>3686</v>
      </c>
      <c r="M121" s="120" t="b">
        <v>1</v>
      </c>
      <c r="N121" s="120" t="s">
        <v>3687</v>
      </c>
      <c r="O121" s="319" t="str">
        <f>TPG!I121</f>
        <v>11294/543965</v>
      </c>
      <c r="P121" s="120" t="b">
        <v>1</v>
      </c>
      <c r="Q121" s="120" t="b">
        <v>1</v>
      </c>
      <c r="R121" s="120" t="b">
        <v>1</v>
      </c>
      <c r="T121" s="11">
        <f t="shared" si="6"/>
        <v>19</v>
      </c>
      <c r="U121" s="395">
        <f t="shared" si="7"/>
        <v>40</v>
      </c>
    </row>
    <row r="122" spans="1:21" x14ac:dyDescent="0.25">
      <c r="A122" s="117">
        <v>1</v>
      </c>
      <c r="B122" s="118">
        <v>2</v>
      </c>
      <c r="C122" s="315">
        <f>TPG!J122</f>
        <v>400005</v>
      </c>
      <c r="D122" s="120" t="b">
        <v>1</v>
      </c>
      <c r="E122" s="316" t="str">
        <f>RIGHT(TPG!C122,4)&amp;"."&amp;TPG!M122&amp;"."&amp;TPG!K122&amp;"."&amp;$C$5</f>
        <v>2002.TPECG.I01.Ap21</v>
      </c>
      <c r="F122" s="317">
        <f t="shared" ca="1" si="4"/>
        <v>44309</v>
      </c>
      <c r="G122" s="318">
        <f>TPG!Q122</f>
        <v>0</v>
      </c>
      <c r="H122" s="124">
        <f t="shared" ca="1" si="5"/>
        <v>44309</v>
      </c>
      <c r="I122" s="125">
        <v>0</v>
      </c>
      <c r="J122" s="316" t="str">
        <f>LEFT(TPG!D122,20)&amp;"."&amp;TPGPAY!E122</f>
        <v>Barnfield School.2002.TPECG.I01.Ap21</v>
      </c>
      <c r="K122" s="120" t="b">
        <v>1</v>
      </c>
      <c r="L122" s="126" t="s">
        <v>3686</v>
      </c>
      <c r="M122" s="120" t="b">
        <v>1</v>
      </c>
      <c r="N122" s="120" t="s">
        <v>3687</v>
      </c>
      <c r="O122" s="319" t="str">
        <f>TPG!I122</f>
        <v>11294/543965</v>
      </c>
      <c r="P122" s="120" t="b">
        <v>1</v>
      </c>
      <c r="Q122" s="120" t="b">
        <v>1</v>
      </c>
      <c r="R122" s="120" t="b">
        <v>1</v>
      </c>
      <c r="T122" s="11">
        <f t="shared" si="6"/>
        <v>19</v>
      </c>
      <c r="U122" s="395">
        <f t="shared" si="7"/>
        <v>36</v>
      </c>
    </row>
    <row r="123" spans="1:21" x14ac:dyDescent="0.25">
      <c r="A123" s="117">
        <v>1</v>
      </c>
      <c r="B123" s="118">
        <v>2</v>
      </c>
      <c r="C123" s="315">
        <f>TPG!J123</f>
        <v>400070</v>
      </c>
      <c r="D123" s="120" t="b">
        <v>1</v>
      </c>
      <c r="E123" s="316" t="str">
        <f>RIGHT(TPG!C123,4)&amp;"."&amp;TPG!M123&amp;"."&amp;TPG!K123&amp;"."&amp;$C$5</f>
        <v>2079.TPECG.I01.Ap21</v>
      </c>
      <c r="F123" s="317">
        <f t="shared" ca="1" si="4"/>
        <v>44309</v>
      </c>
      <c r="G123" s="318">
        <f>TPG!Q123</f>
        <v>0</v>
      </c>
      <c r="H123" s="124">
        <f t="shared" ca="1" si="5"/>
        <v>44309</v>
      </c>
      <c r="I123" s="125">
        <v>0</v>
      </c>
      <c r="J123" s="316" t="str">
        <f>LEFT(TPG!D123,20)&amp;"."&amp;TPGPAY!E123</f>
        <v>Beis Yaakov.2079.TPECG.I01.Ap21</v>
      </c>
      <c r="K123" s="120" t="b">
        <v>1</v>
      </c>
      <c r="L123" s="126" t="s">
        <v>3686</v>
      </c>
      <c r="M123" s="120" t="b">
        <v>1</v>
      </c>
      <c r="N123" s="120" t="s">
        <v>3687</v>
      </c>
      <c r="O123" s="319" t="str">
        <f>TPG!I123</f>
        <v>11294/543965</v>
      </c>
      <c r="P123" s="120" t="b">
        <v>1</v>
      </c>
      <c r="Q123" s="120" t="b">
        <v>1</v>
      </c>
      <c r="R123" s="120" t="b">
        <v>1</v>
      </c>
      <c r="T123" s="11">
        <f t="shared" si="6"/>
        <v>19</v>
      </c>
      <c r="U123" s="395">
        <f t="shared" si="7"/>
        <v>31</v>
      </c>
    </row>
    <row r="124" spans="1:21" x14ac:dyDescent="0.25">
      <c r="A124" s="117">
        <v>1</v>
      </c>
      <c r="B124" s="118">
        <v>2</v>
      </c>
      <c r="C124" s="315">
        <f>TPG!J124</f>
        <v>400150</v>
      </c>
      <c r="D124" s="120" t="b">
        <v>1</v>
      </c>
      <c r="E124" s="316" t="str">
        <f>RIGHT(TPG!C124,4)&amp;"."&amp;TPG!M124&amp;"."&amp;TPG!K124&amp;"."&amp;$C$5</f>
        <v>3524.TPECG.I01.Ap21</v>
      </c>
      <c r="F124" s="317">
        <f t="shared" ca="1" si="4"/>
        <v>44309</v>
      </c>
      <c r="G124" s="318">
        <f>TPG!Q124</f>
        <v>0</v>
      </c>
      <c r="H124" s="124">
        <f t="shared" ca="1" si="5"/>
        <v>44309</v>
      </c>
      <c r="I124" s="125">
        <v>0</v>
      </c>
      <c r="J124" s="316" t="str">
        <f>LEFT(TPG!D124,20)&amp;"."&amp;TPGPAY!E124</f>
        <v>Beit Shvidler Primar.3524.TPECG.I01.Ap21</v>
      </c>
      <c r="K124" s="120" t="b">
        <v>1</v>
      </c>
      <c r="L124" s="126" t="s">
        <v>3686</v>
      </c>
      <c r="M124" s="120" t="b">
        <v>1</v>
      </c>
      <c r="N124" s="120" t="s">
        <v>3687</v>
      </c>
      <c r="O124" s="319" t="str">
        <f>TPG!I124</f>
        <v>11294/543965</v>
      </c>
      <c r="P124" s="120" t="b">
        <v>1</v>
      </c>
      <c r="Q124" s="120" t="b">
        <v>1</v>
      </c>
      <c r="R124" s="120" t="b">
        <v>1</v>
      </c>
      <c r="T124" s="11">
        <f t="shared" si="6"/>
        <v>19</v>
      </c>
      <c r="U124" s="395">
        <f t="shared" si="7"/>
        <v>40</v>
      </c>
    </row>
    <row r="125" spans="1:21" x14ac:dyDescent="0.25">
      <c r="A125" s="117">
        <v>1</v>
      </c>
      <c r="B125" s="118">
        <v>2</v>
      </c>
      <c r="C125" s="315">
        <f>TPG!J125</f>
        <v>400051</v>
      </c>
      <c r="D125" s="120" t="b">
        <v>1</v>
      </c>
      <c r="E125" s="316" t="str">
        <f>RIGHT(TPG!C125,4)&amp;"."&amp;TPG!M125&amp;"."&amp;TPG!K125&amp;"."&amp;$C$5</f>
        <v>2003.TPECG.I01.Ap21</v>
      </c>
      <c r="F125" s="317">
        <f t="shared" ca="1" si="4"/>
        <v>44309</v>
      </c>
      <c r="G125" s="318">
        <f>TPG!Q125</f>
        <v>0</v>
      </c>
      <c r="H125" s="124">
        <f t="shared" ca="1" si="5"/>
        <v>44309</v>
      </c>
      <c r="I125" s="125">
        <v>0</v>
      </c>
      <c r="J125" s="316" t="str">
        <f>LEFT(TPG!D125,20)&amp;"."&amp;TPGPAY!E125</f>
        <v>Bell Lane Primary Sc.2003.TPECG.I01.Ap21</v>
      </c>
      <c r="K125" s="120" t="b">
        <v>1</v>
      </c>
      <c r="L125" s="126" t="s">
        <v>3686</v>
      </c>
      <c r="M125" s="120" t="b">
        <v>1</v>
      </c>
      <c r="N125" s="120" t="s">
        <v>3687</v>
      </c>
      <c r="O125" s="319" t="str">
        <f>TPG!I125</f>
        <v>11294/543965</v>
      </c>
      <c r="P125" s="120" t="b">
        <v>1</v>
      </c>
      <c r="Q125" s="120" t="b">
        <v>1</v>
      </c>
      <c r="R125" s="120" t="b">
        <v>1</v>
      </c>
      <c r="T125" s="11">
        <f t="shared" si="6"/>
        <v>19</v>
      </c>
      <c r="U125" s="395">
        <f t="shared" si="7"/>
        <v>40</v>
      </c>
    </row>
    <row r="126" spans="1:21" x14ac:dyDescent="0.25">
      <c r="A126" s="117">
        <v>1</v>
      </c>
      <c r="B126" s="118">
        <v>2</v>
      </c>
      <c r="C126" s="315">
        <f>TPG!J126</f>
        <v>400024</v>
      </c>
      <c r="D126" s="120" t="b">
        <v>1</v>
      </c>
      <c r="E126" s="316" t="str">
        <f>RIGHT(TPG!C126,4)&amp;"."&amp;TPG!M126&amp;"."&amp;TPG!K126&amp;"."&amp;$C$5</f>
        <v>3511.TPECG.I01.Ap21</v>
      </c>
      <c r="F126" s="317">
        <f t="shared" ca="1" si="4"/>
        <v>44309</v>
      </c>
      <c r="G126" s="318">
        <f>TPG!Q126</f>
        <v>0</v>
      </c>
      <c r="H126" s="124">
        <f t="shared" ca="1" si="5"/>
        <v>44309</v>
      </c>
      <c r="I126" s="125">
        <v>0</v>
      </c>
      <c r="J126" s="316" t="str">
        <f>LEFT(TPG!D126,20)&amp;"."&amp;TPGPAY!E126</f>
        <v>Blessed Dominic Scho.3511.TPECG.I01.Ap21</v>
      </c>
      <c r="K126" s="120" t="b">
        <v>1</v>
      </c>
      <c r="L126" s="126" t="s">
        <v>3686</v>
      </c>
      <c r="M126" s="120" t="b">
        <v>1</v>
      </c>
      <c r="N126" s="120" t="s">
        <v>3687</v>
      </c>
      <c r="O126" s="319" t="str">
        <f>TPG!I126</f>
        <v>11294/543965</v>
      </c>
      <c r="P126" s="120" t="b">
        <v>1</v>
      </c>
      <c r="Q126" s="120" t="b">
        <v>1</v>
      </c>
      <c r="R126" s="120" t="b">
        <v>1</v>
      </c>
      <c r="T126" s="11">
        <f t="shared" si="6"/>
        <v>19</v>
      </c>
      <c r="U126" s="395">
        <f t="shared" si="7"/>
        <v>40</v>
      </c>
    </row>
    <row r="127" spans="1:21" x14ac:dyDescent="0.25">
      <c r="A127" s="117">
        <v>1</v>
      </c>
      <c r="B127" s="118">
        <v>2</v>
      </c>
      <c r="C127" s="315">
        <f>TPG!J127</f>
        <v>400057</v>
      </c>
      <c r="D127" s="120" t="b">
        <v>1</v>
      </c>
      <c r="E127" s="316" t="str">
        <f>RIGHT(TPG!C127,4)&amp;"."&amp;TPG!M127&amp;"."&amp;TPG!K127&amp;"."&amp;$C$5</f>
        <v>2008.TPECG.I01.Ap21</v>
      </c>
      <c r="F127" s="317">
        <f t="shared" ca="1" si="4"/>
        <v>44309</v>
      </c>
      <c r="G127" s="318">
        <f>TPG!Q127</f>
        <v>0</v>
      </c>
      <c r="H127" s="124">
        <f t="shared" ca="1" si="5"/>
        <v>44309</v>
      </c>
      <c r="I127" s="125">
        <v>0</v>
      </c>
      <c r="J127" s="316" t="str">
        <f>LEFT(TPG!D127,20)&amp;"."&amp;TPGPAY!E127</f>
        <v>Brookland Infant  &amp; .2008.TPECG.I01.Ap21</v>
      </c>
      <c r="K127" s="120" t="b">
        <v>1</v>
      </c>
      <c r="L127" s="126" t="s">
        <v>3686</v>
      </c>
      <c r="M127" s="120" t="b">
        <v>1</v>
      </c>
      <c r="N127" s="120" t="s">
        <v>3687</v>
      </c>
      <c r="O127" s="319" t="str">
        <f>TPG!I127</f>
        <v>11294/543965</v>
      </c>
      <c r="P127" s="120" t="b">
        <v>1</v>
      </c>
      <c r="Q127" s="120" t="b">
        <v>1</v>
      </c>
      <c r="R127" s="120" t="b">
        <v>1</v>
      </c>
      <c r="T127" s="11">
        <f t="shared" si="6"/>
        <v>19</v>
      </c>
      <c r="U127" s="395">
        <f t="shared" si="7"/>
        <v>40</v>
      </c>
    </row>
    <row r="128" spans="1:21" x14ac:dyDescent="0.25">
      <c r="A128" s="117">
        <v>1</v>
      </c>
      <c r="B128" s="118">
        <v>2</v>
      </c>
      <c r="C128" s="315">
        <f>TPG!J128</f>
        <v>400040</v>
      </c>
      <c r="D128" s="120" t="b">
        <v>1</v>
      </c>
      <c r="E128" s="316" t="str">
        <f>RIGHT(TPG!C128,4)&amp;"."&amp;TPG!M128&amp;"."&amp;TPG!K128&amp;"."&amp;$C$5</f>
        <v>2007.TPECG.I01.Ap21</v>
      </c>
      <c r="F128" s="317">
        <f t="shared" ca="1" si="4"/>
        <v>44309</v>
      </c>
      <c r="G128" s="318">
        <f>TPG!Q128</f>
        <v>0</v>
      </c>
      <c r="H128" s="124">
        <f t="shared" ca="1" si="5"/>
        <v>44309</v>
      </c>
      <c r="I128" s="125">
        <v>0</v>
      </c>
      <c r="J128" s="316" t="str">
        <f>LEFT(TPG!D128,20)&amp;"."&amp;TPGPAY!E128</f>
        <v>Brookland Junior Sch.2007.TPECG.I01.Ap21</v>
      </c>
      <c r="K128" s="120" t="b">
        <v>1</v>
      </c>
      <c r="L128" s="126" t="s">
        <v>3686</v>
      </c>
      <c r="M128" s="120" t="b">
        <v>1</v>
      </c>
      <c r="N128" s="120" t="s">
        <v>3687</v>
      </c>
      <c r="O128" s="319" t="str">
        <f>TPG!I128</f>
        <v>11294/543965</v>
      </c>
      <c r="P128" s="120" t="b">
        <v>1</v>
      </c>
      <c r="Q128" s="120" t="b">
        <v>1</v>
      </c>
      <c r="R128" s="120" t="b">
        <v>1</v>
      </c>
      <c r="T128" s="11">
        <f t="shared" si="6"/>
        <v>19</v>
      </c>
      <c r="U128" s="395">
        <f t="shared" si="7"/>
        <v>40</v>
      </c>
    </row>
    <row r="129" spans="1:21" x14ac:dyDescent="0.25">
      <c r="A129" s="117">
        <v>1</v>
      </c>
      <c r="B129" s="118">
        <v>2</v>
      </c>
      <c r="C129" s="315">
        <f>TPG!J129</f>
        <v>400061</v>
      </c>
      <c r="D129" s="120" t="b">
        <v>1</v>
      </c>
      <c r="E129" s="316" t="str">
        <f>RIGHT(TPG!C129,4)&amp;"."&amp;TPG!M129&amp;"."&amp;TPG!K129&amp;"."&amp;$C$5</f>
        <v>2009.TPECG.I01.Ap21</v>
      </c>
      <c r="F129" s="317">
        <f t="shared" ca="1" si="4"/>
        <v>44309</v>
      </c>
      <c r="G129" s="318">
        <f>TPG!Q129</f>
        <v>0</v>
      </c>
      <c r="H129" s="124">
        <f t="shared" ca="1" si="5"/>
        <v>44309</v>
      </c>
      <c r="I129" s="125">
        <v>0</v>
      </c>
      <c r="J129" s="316" t="str">
        <f>LEFT(TPG!D129,20)&amp;"."&amp;TPGPAY!E129</f>
        <v>Brunswick Park Prima.2009.TPECG.I01.Ap21</v>
      </c>
      <c r="K129" s="120" t="b">
        <v>1</v>
      </c>
      <c r="L129" s="126" t="s">
        <v>3686</v>
      </c>
      <c r="M129" s="120" t="b">
        <v>1</v>
      </c>
      <c r="N129" s="120" t="s">
        <v>3687</v>
      </c>
      <c r="O129" s="319" t="str">
        <f>TPG!I129</f>
        <v>11294/543965</v>
      </c>
      <c r="P129" s="120" t="b">
        <v>1</v>
      </c>
      <c r="Q129" s="120" t="b">
        <v>1</v>
      </c>
      <c r="R129" s="120" t="b">
        <v>1</v>
      </c>
      <c r="T129" s="11">
        <f t="shared" si="6"/>
        <v>19</v>
      </c>
      <c r="U129" s="395">
        <f t="shared" si="7"/>
        <v>40</v>
      </c>
    </row>
    <row r="130" spans="1:21" x14ac:dyDescent="0.25">
      <c r="A130" s="117">
        <v>1</v>
      </c>
      <c r="B130" s="118">
        <v>2</v>
      </c>
      <c r="C130" s="315">
        <f>TPG!J130</f>
        <v>400065</v>
      </c>
      <c r="D130" s="120" t="b">
        <v>1</v>
      </c>
      <c r="E130" s="316" t="str">
        <f>RIGHT(TPG!C130,4)&amp;"."&amp;TPG!M130&amp;"."&amp;TPG!K130&amp;"."&amp;$C$5</f>
        <v>2067.TPECG.I01.Ap21</v>
      </c>
      <c r="F130" s="317">
        <f t="shared" ca="1" si="4"/>
        <v>44309</v>
      </c>
      <c r="G130" s="318">
        <f>TPG!Q130</f>
        <v>0</v>
      </c>
      <c r="H130" s="124">
        <f t="shared" ca="1" si="5"/>
        <v>44309</v>
      </c>
      <c r="I130" s="125">
        <v>0</v>
      </c>
      <c r="J130" s="316" t="str">
        <f>LEFT(TPG!D130,20)&amp;"."&amp;TPGPAY!E130</f>
        <v>Chalgrove Primary Sc.2067.TPECG.I01.Ap21</v>
      </c>
      <c r="K130" s="120" t="b">
        <v>1</v>
      </c>
      <c r="L130" s="126" t="s">
        <v>3686</v>
      </c>
      <c r="M130" s="120" t="b">
        <v>1</v>
      </c>
      <c r="N130" s="120" t="s">
        <v>3687</v>
      </c>
      <c r="O130" s="319" t="str">
        <f>TPG!I130</f>
        <v>11294/543965</v>
      </c>
      <c r="P130" s="120" t="b">
        <v>1</v>
      </c>
      <c r="Q130" s="120" t="b">
        <v>1</v>
      </c>
      <c r="R130" s="120" t="b">
        <v>1</v>
      </c>
      <c r="T130" s="11">
        <f t="shared" si="6"/>
        <v>19</v>
      </c>
      <c r="U130" s="395">
        <f t="shared" si="7"/>
        <v>40</v>
      </c>
    </row>
    <row r="131" spans="1:21" x14ac:dyDescent="0.25">
      <c r="A131" s="117">
        <v>1</v>
      </c>
      <c r="B131" s="118">
        <v>2</v>
      </c>
      <c r="C131" s="315">
        <f>TPG!J131</f>
        <v>400039</v>
      </c>
      <c r="D131" s="120" t="b">
        <v>1</v>
      </c>
      <c r="E131" s="316" t="str">
        <f>RIGHT(TPG!C131,4)&amp;"."&amp;TPG!M131&amp;"."&amp;TPG!K131&amp;"."&amp;$C$5</f>
        <v>3302.TPECG.I01.Ap21</v>
      </c>
      <c r="F131" s="317">
        <f t="shared" ca="1" si="4"/>
        <v>44309</v>
      </c>
      <c r="G131" s="318">
        <f>TPG!Q131</f>
        <v>0</v>
      </c>
      <c r="H131" s="124">
        <f t="shared" ca="1" si="5"/>
        <v>44309</v>
      </c>
      <c r="I131" s="125">
        <v>0</v>
      </c>
      <c r="J131" s="316" t="str">
        <f>LEFT(TPG!D131,20)&amp;"."&amp;TPGPAY!E131</f>
        <v>Christ Church CE Pri.3302.TPECG.I01.Ap21</v>
      </c>
      <c r="K131" s="120" t="b">
        <v>1</v>
      </c>
      <c r="L131" s="126" t="s">
        <v>3686</v>
      </c>
      <c r="M131" s="120" t="b">
        <v>1</v>
      </c>
      <c r="N131" s="120" t="s">
        <v>3687</v>
      </c>
      <c r="O131" s="319" t="str">
        <f>TPG!I131</f>
        <v>11294/543965</v>
      </c>
      <c r="P131" s="120" t="b">
        <v>1</v>
      </c>
      <c r="Q131" s="120" t="b">
        <v>1</v>
      </c>
      <c r="R131" s="120" t="b">
        <v>1</v>
      </c>
      <c r="T131" s="11">
        <f t="shared" si="6"/>
        <v>19</v>
      </c>
      <c r="U131" s="395">
        <f t="shared" si="7"/>
        <v>40</v>
      </c>
    </row>
    <row r="132" spans="1:21" x14ac:dyDescent="0.25">
      <c r="A132" s="117">
        <v>1</v>
      </c>
      <c r="B132" s="118">
        <v>2</v>
      </c>
      <c r="C132" s="315">
        <f>TPG!J132</f>
        <v>400020</v>
      </c>
      <c r="D132" s="120" t="b">
        <v>1</v>
      </c>
      <c r="E132" s="316" t="str">
        <f>RIGHT(TPG!C132,4)&amp;"."&amp;TPG!M132&amp;"."&amp;TPG!K132&amp;"."&amp;$C$5</f>
        <v>2011.TPECG.I01.Ap21</v>
      </c>
      <c r="F132" s="317">
        <f t="shared" ca="1" si="4"/>
        <v>44309</v>
      </c>
      <c r="G132" s="318">
        <f>TPG!Q132</f>
        <v>0</v>
      </c>
      <c r="H132" s="124">
        <f t="shared" ca="1" si="5"/>
        <v>44309</v>
      </c>
      <c r="I132" s="125">
        <v>0</v>
      </c>
      <c r="J132" s="316" t="str">
        <f>LEFT(TPG!D132,20)&amp;"."&amp;TPGPAY!E132</f>
        <v>Church Hill Primary .2011.TPECG.I01.Ap21</v>
      </c>
      <c r="K132" s="120" t="b">
        <v>1</v>
      </c>
      <c r="L132" s="126" t="s">
        <v>3686</v>
      </c>
      <c r="M132" s="120" t="b">
        <v>1</v>
      </c>
      <c r="N132" s="120" t="s">
        <v>3687</v>
      </c>
      <c r="O132" s="319" t="str">
        <f>TPG!I132</f>
        <v>11294/543965</v>
      </c>
      <c r="P132" s="120" t="b">
        <v>1</v>
      </c>
      <c r="Q132" s="120" t="b">
        <v>1</v>
      </c>
      <c r="R132" s="120" t="b">
        <v>1</v>
      </c>
      <c r="T132" s="11">
        <f t="shared" si="6"/>
        <v>19</v>
      </c>
      <c r="U132" s="395">
        <f t="shared" si="7"/>
        <v>40</v>
      </c>
    </row>
    <row r="133" spans="1:21" x14ac:dyDescent="0.25">
      <c r="A133" s="117">
        <v>1</v>
      </c>
      <c r="B133" s="118">
        <v>2</v>
      </c>
      <c r="C133" s="315">
        <f>TPG!J133</f>
        <v>400050</v>
      </c>
      <c r="D133" s="120" t="b">
        <v>1</v>
      </c>
      <c r="E133" s="316" t="str">
        <f>RIGHT(TPG!C133,4)&amp;"."&amp;TPG!M133&amp;"."&amp;TPG!K133&amp;"."&amp;$C$5</f>
        <v>2014.TPECG.I01.Ap21</v>
      </c>
      <c r="F133" s="317">
        <f t="shared" ca="1" si="4"/>
        <v>44309</v>
      </c>
      <c r="G133" s="318">
        <f>TPG!Q133</f>
        <v>0</v>
      </c>
      <c r="H133" s="124">
        <f t="shared" ca="1" si="5"/>
        <v>44309</v>
      </c>
      <c r="I133" s="125">
        <v>0</v>
      </c>
      <c r="J133" s="316" t="str">
        <f>LEFT(TPG!D133,20)&amp;"."&amp;TPGPAY!E133</f>
        <v>Colindale School.2014.TPECG.I01.Ap21</v>
      </c>
      <c r="K133" s="120" t="b">
        <v>1</v>
      </c>
      <c r="L133" s="126" t="s">
        <v>3686</v>
      </c>
      <c r="M133" s="120" t="b">
        <v>1</v>
      </c>
      <c r="N133" s="120" t="s">
        <v>3687</v>
      </c>
      <c r="O133" s="319" t="str">
        <f>TPG!I133</f>
        <v>11294/543965</v>
      </c>
      <c r="P133" s="120" t="b">
        <v>1</v>
      </c>
      <c r="Q133" s="120" t="b">
        <v>1</v>
      </c>
      <c r="R133" s="120" t="b">
        <v>1</v>
      </c>
      <c r="T133" s="11">
        <f t="shared" si="6"/>
        <v>19</v>
      </c>
      <c r="U133" s="395">
        <f t="shared" si="7"/>
        <v>36</v>
      </c>
    </row>
    <row r="134" spans="1:21" x14ac:dyDescent="0.25">
      <c r="A134" s="117">
        <v>1</v>
      </c>
      <c r="B134" s="118">
        <v>2</v>
      </c>
      <c r="C134" s="315">
        <f>TPG!J134</f>
        <v>400059</v>
      </c>
      <c r="D134" s="120" t="b">
        <v>1</v>
      </c>
      <c r="E134" s="316" t="str">
        <f>RIGHT(TPG!C134,4)&amp;"."&amp;TPG!M134&amp;"."&amp;TPG!K134&amp;"."&amp;$C$5</f>
        <v>2015.TPECG.I01.Ap21</v>
      </c>
      <c r="F134" s="317">
        <f t="shared" ca="1" si="4"/>
        <v>44309</v>
      </c>
      <c r="G134" s="318">
        <f>TPG!Q134</f>
        <v>0</v>
      </c>
      <c r="H134" s="124">
        <f t="shared" ca="1" si="5"/>
        <v>44309</v>
      </c>
      <c r="I134" s="125">
        <v>0</v>
      </c>
      <c r="J134" s="316" t="str">
        <f>LEFT(TPG!D134,20)&amp;"."&amp;TPGPAY!E134</f>
        <v>Coppetts Wood.2015.TPECG.I01.Ap21</v>
      </c>
      <c r="K134" s="120" t="b">
        <v>1</v>
      </c>
      <c r="L134" s="126" t="s">
        <v>3686</v>
      </c>
      <c r="M134" s="120" t="b">
        <v>1</v>
      </c>
      <c r="N134" s="120" t="s">
        <v>3687</v>
      </c>
      <c r="O134" s="319" t="str">
        <f>TPG!I134</f>
        <v>11294/543965</v>
      </c>
      <c r="P134" s="120" t="b">
        <v>1</v>
      </c>
      <c r="Q134" s="120" t="b">
        <v>1</v>
      </c>
      <c r="R134" s="120" t="b">
        <v>1</v>
      </c>
      <c r="T134" s="11">
        <f t="shared" si="6"/>
        <v>19</v>
      </c>
      <c r="U134" s="395">
        <f t="shared" si="7"/>
        <v>33</v>
      </c>
    </row>
    <row r="135" spans="1:21" x14ac:dyDescent="0.25">
      <c r="A135" s="117">
        <v>1</v>
      </c>
      <c r="B135" s="118">
        <v>2</v>
      </c>
      <c r="C135" s="315">
        <f>TPG!J135</f>
        <v>400049</v>
      </c>
      <c r="D135" s="120" t="b">
        <v>1</v>
      </c>
      <c r="E135" s="316" t="str">
        <f>RIGHT(TPG!C135,4)&amp;"."&amp;TPG!M135&amp;"."&amp;TPG!K135&amp;"."&amp;$C$5</f>
        <v>2016.TPECG.I01.Ap21</v>
      </c>
      <c r="F135" s="317">
        <f t="shared" ca="1" si="4"/>
        <v>44309</v>
      </c>
      <c r="G135" s="318">
        <f>TPG!Q135</f>
        <v>0</v>
      </c>
      <c r="H135" s="124">
        <f t="shared" ca="1" si="5"/>
        <v>44309</v>
      </c>
      <c r="I135" s="125">
        <v>0</v>
      </c>
      <c r="J135" s="316" t="str">
        <f>LEFT(TPG!D135,20)&amp;"."&amp;TPGPAY!E135</f>
        <v>Courtland School.2016.TPECG.I01.Ap21</v>
      </c>
      <c r="K135" s="120" t="b">
        <v>1</v>
      </c>
      <c r="L135" s="126" t="s">
        <v>3686</v>
      </c>
      <c r="M135" s="120" t="b">
        <v>1</v>
      </c>
      <c r="N135" s="120" t="s">
        <v>3687</v>
      </c>
      <c r="O135" s="319" t="str">
        <f>TPG!I135</f>
        <v>11294/543965</v>
      </c>
      <c r="P135" s="120" t="b">
        <v>1</v>
      </c>
      <c r="Q135" s="120" t="b">
        <v>1</v>
      </c>
      <c r="R135" s="120" t="b">
        <v>1</v>
      </c>
      <c r="T135" s="11">
        <f t="shared" si="6"/>
        <v>19</v>
      </c>
      <c r="U135" s="395">
        <f t="shared" si="7"/>
        <v>36</v>
      </c>
    </row>
    <row r="136" spans="1:21" x14ac:dyDescent="0.25">
      <c r="A136" s="117">
        <v>1</v>
      </c>
      <c r="B136" s="118">
        <v>2</v>
      </c>
      <c r="C136" s="315">
        <f>TPG!J136</f>
        <v>400080</v>
      </c>
      <c r="D136" s="120" t="b">
        <v>1</v>
      </c>
      <c r="E136" s="316" t="str">
        <f>RIGHT(TPG!C136,4)&amp;"."&amp;TPG!M136&amp;"."&amp;TPG!K136&amp;"."&amp;$C$5</f>
        <v>2017.TPECG.I01.Ap21</v>
      </c>
      <c r="F136" s="317">
        <f t="shared" ca="1" si="4"/>
        <v>44309</v>
      </c>
      <c r="G136" s="318">
        <f>TPG!Q136</f>
        <v>0</v>
      </c>
      <c r="H136" s="124">
        <f t="shared" ca="1" si="5"/>
        <v>44309</v>
      </c>
      <c r="I136" s="125">
        <v>0</v>
      </c>
      <c r="J136" s="316" t="str">
        <f>LEFT(TPG!D136,20)&amp;"."&amp;TPGPAY!E136</f>
        <v>Cromer Road Primary .2017.TPECG.I01.Ap21</v>
      </c>
      <c r="K136" s="120" t="b">
        <v>1</v>
      </c>
      <c r="L136" s="126" t="s">
        <v>3686</v>
      </c>
      <c r="M136" s="120" t="b">
        <v>1</v>
      </c>
      <c r="N136" s="120" t="s">
        <v>3687</v>
      </c>
      <c r="O136" s="319" t="str">
        <f>TPG!I136</f>
        <v>11294/543965</v>
      </c>
      <c r="P136" s="120" t="b">
        <v>1</v>
      </c>
      <c r="Q136" s="120" t="b">
        <v>1</v>
      </c>
      <c r="R136" s="120" t="b">
        <v>1</v>
      </c>
      <c r="T136" s="11">
        <f t="shared" si="6"/>
        <v>19</v>
      </c>
      <c r="U136" s="395">
        <f t="shared" si="7"/>
        <v>40</v>
      </c>
    </row>
    <row r="137" spans="1:21" x14ac:dyDescent="0.25">
      <c r="A137" s="117">
        <v>1</v>
      </c>
      <c r="B137" s="118">
        <v>2</v>
      </c>
      <c r="C137" s="315">
        <f>TPG!J137</f>
        <v>400105</v>
      </c>
      <c r="D137" s="120" t="b">
        <v>1</v>
      </c>
      <c r="E137" s="316" t="str">
        <f>RIGHT(TPG!C137,4)&amp;"."&amp;TPG!M137&amp;"."&amp;TPG!K137&amp;"."&amp;$C$5</f>
        <v>2073.TPECG.I01.Ap21</v>
      </c>
      <c r="F137" s="317">
        <f t="shared" ca="1" si="4"/>
        <v>44309</v>
      </c>
      <c r="G137" s="318">
        <f>TPG!Q137</f>
        <v>0</v>
      </c>
      <c r="H137" s="124">
        <f t="shared" ca="1" si="5"/>
        <v>44309</v>
      </c>
      <c r="I137" s="125">
        <v>0</v>
      </c>
      <c r="J137" s="316" t="str">
        <f>LEFT(TPG!D137,20)&amp;"."&amp;TPGPAY!E137</f>
        <v>Danegrove JMI School.2073.TPECG.I01.Ap21</v>
      </c>
      <c r="K137" s="120" t="b">
        <v>1</v>
      </c>
      <c r="L137" s="126" t="s">
        <v>3686</v>
      </c>
      <c r="M137" s="120" t="b">
        <v>1</v>
      </c>
      <c r="N137" s="120" t="s">
        <v>3687</v>
      </c>
      <c r="O137" s="319" t="str">
        <f>TPG!I137</f>
        <v>11294/543965</v>
      </c>
      <c r="P137" s="120" t="b">
        <v>1</v>
      </c>
      <c r="Q137" s="120" t="b">
        <v>1</v>
      </c>
      <c r="R137" s="120" t="b">
        <v>1</v>
      </c>
      <c r="T137" s="11">
        <f t="shared" si="6"/>
        <v>19</v>
      </c>
      <c r="U137" s="395">
        <f t="shared" si="7"/>
        <v>40</v>
      </c>
    </row>
    <row r="138" spans="1:21" x14ac:dyDescent="0.25">
      <c r="A138" s="117">
        <v>1</v>
      </c>
      <c r="B138" s="118">
        <v>2</v>
      </c>
      <c r="C138" s="315">
        <f>TPG!J138</f>
        <v>400036</v>
      </c>
      <c r="D138" s="120" t="b">
        <v>1</v>
      </c>
      <c r="E138" s="316" t="str">
        <f>RIGHT(TPG!C138,4)&amp;"."&amp;TPG!M138&amp;"."&amp;TPG!K138&amp;"."&amp;$C$5</f>
        <v>2019.TPECG.I01.Ap21</v>
      </c>
      <c r="F138" s="317">
        <f t="shared" ca="1" si="4"/>
        <v>44309</v>
      </c>
      <c r="G138" s="318">
        <f>TPG!Q138</f>
        <v>0</v>
      </c>
      <c r="H138" s="124">
        <f t="shared" ca="1" si="5"/>
        <v>44309</v>
      </c>
      <c r="I138" s="125">
        <v>0</v>
      </c>
      <c r="J138" s="316" t="str">
        <f>LEFT(TPG!D138,20)&amp;"."&amp;TPGPAY!E138</f>
        <v>Deansbrook Infant Sc.2019.TPECG.I01.Ap21</v>
      </c>
      <c r="K138" s="120" t="b">
        <v>1</v>
      </c>
      <c r="L138" s="126" t="s">
        <v>3686</v>
      </c>
      <c r="M138" s="120" t="b">
        <v>1</v>
      </c>
      <c r="N138" s="120" t="s">
        <v>3687</v>
      </c>
      <c r="O138" s="319" t="str">
        <f>TPG!I138</f>
        <v>11294/543965</v>
      </c>
      <c r="P138" s="120" t="b">
        <v>1</v>
      </c>
      <c r="Q138" s="120" t="b">
        <v>1</v>
      </c>
      <c r="R138" s="120" t="b">
        <v>1</v>
      </c>
      <c r="T138" s="11">
        <f t="shared" si="6"/>
        <v>19</v>
      </c>
      <c r="U138" s="395">
        <f t="shared" si="7"/>
        <v>40</v>
      </c>
    </row>
    <row r="139" spans="1:21" x14ac:dyDescent="0.25">
      <c r="A139" s="117">
        <v>1</v>
      </c>
      <c r="B139" s="118">
        <v>2</v>
      </c>
      <c r="C139" s="315">
        <f>TPG!J139</f>
        <v>400042</v>
      </c>
      <c r="D139" s="120" t="b">
        <v>1</v>
      </c>
      <c r="E139" s="316" t="str">
        <f>RIGHT(TPG!C139,4)&amp;"."&amp;TPG!M139&amp;"."&amp;TPG!K139&amp;"."&amp;$C$5</f>
        <v>2021.TPECG.I01.Ap21</v>
      </c>
      <c r="F139" s="317">
        <f t="shared" ca="1" si="4"/>
        <v>44309</v>
      </c>
      <c r="G139" s="318">
        <f>TPG!Q139</f>
        <v>0</v>
      </c>
      <c r="H139" s="124">
        <f t="shared" ca="1" si="5"/>
        <v>44309</v>
      </c>
      <c r="I139" s="125">
        <v>0</v>
      </c>
      <c r="J139" s="316" t="str">
        <f>LEFT(TPG!D139,20)&amp;"."&amp;TPGPAY!E139</f>
        <v>Dollis Primary Schoo.2021.TPECG.I01.Ap21</v>
      </c>
      <c r="K139" s="120" t="b">
        <v>1</v>
      </c>
      <c r="L139" s="126" t="s">
        <v>3686</v>
      </c>
      <c r="M139" s="120" t="b">
        <v>1</v>
      </c>
      <c r="N139" s="120" t="s">
        <v>3687</v>
      </c>
      <c r="O139" s="319" t="str">
        <f>TPG!I139</f>
        <v>11294/543965</v>
      </c>
      <c r="P139" s="120" t="b">
        <v>1</v>
      </c>
      <c r="Q139" s="120" t="b">
        <v>1</v>
      </c>
      <c r="R139" s="120" t="b">
        <v>1</v>
      </c>
      <c r="T139" s="11">
        <f t="shared" si="6"/>
        <v>19</v>
      </c>
      <c r="U139" s="395">
        <f t="shared" si="7"/>
        <v>40</v>
      </c>
    </row>
    <row r="140" spans="1:21" x14ac:dyDescent="0.25">
      <c r="A140" s="117">
        <v>1</v>
      </c>
      <c r="B140" s="118">
        <v>2</v>
      </c>
      <c r="C140" s="315">
        <f>TPG!J140</f>
        <v>400159</v>
      </c>
      <c r="D140" s="120" t="b">
        <v>1</v>
      </c>
      <c r="E140" s="316" t="str">
        <f>RIGHT(TPG!C140,4)&amp;"."&amp;TPG!M140&amp;"."&amp;TPG!K140&amp;"."&amp;$C$5</f>
        <v>2023.TPECG.I01.Ap21</v>
      </c>
      <c r="F140" s="317">
        <f t="shared" ca="1" si="4"/>
        <v>44309</v>
      </c>
      <c r="G140" s="318">
        <f>TPG!Q140</f>
        <v>0</v>
      </c>
      <c r="H140" s="124">
        <f t="shared" ca="1" si="5"/>
        <v>44309</v>
      </c>
      <c r="I140" s="125">
        <v>0</v>
      </c>
      <c r="J140" s="316" t="str">
        <f>LEFT(TPG!D140,20)&amp;"."&amp;TPGPAY!E140</f>
        <v>Edgware Primary Scho.2023.TPECG.I01.Ap21</v>
      </c>
      <c r="K140" s="120" t="b">
        <v>1</v>
      </c>
      <c r="L140" s="126" t="s">
        <v>3686</v>
      </c>
      <c r="M140" s="120" t="b">
        <v>1</v>
      </c>
      <c r="N140" s="120" t="s">
        <v>3687</v>
      </c>
      <c r="O140" s="319" t="str">
        <f>TPG!I140</f>
        <v>11294/543965</v>
      </c>
      <c r="P140" s="120" t="b">
        <v>1</v>
      </c>
      <c r="Q140" s="120" t="b">
        <v>1</v>
      </c>
      <c r="R140" s="120" t="b">
        <v>1</v>
      </c>
      <c r="T140" s="11">
        <f t="shared" si="6"/>
        <v>19</v>
      </c>
      <c r="U140" s="395">
        <f t="shared" si="7"/>
        <v>40</v>
      </c>
    </row>
    <row r="141" spans="1:21" x14ac:dyDescent="0.25">
      <c r="A141" s="117">
        <v>1</v>
      </c>
      <c r="B141" s="118">
        <v>2</v>
      </c>
      <c r="C141" s="315">
        <f>TPG!J141</f>
        <v>400047</v>
      </c>
      <c r="D141" s="120" t="b">
        <v>1</v>
      </c>
      <c r="E141" s="316" t="str">
        <f>RIGHT(TPG!C141,4)&amp;"."&amp;TPG!M141&amp;"."&amp;TPG!K141&amp;"."&amp;$C$5</f>
        <v>2024.TPECG.I01.Ap21</v>
      </c>
      <c r="F141" s="317">
        <f t="shared" ca="1" si="4"/>
        <v>44309</v>
      </c>
      <c r="G141" s="318">
        <f>TPG!Q141</f>
        <v>0</v>
      </c>
      <c r="H141" s="124">
        <f t="shared" ca="1" si="5"/>
        <v>44309</v>
      </c>
      <c r="I141" s="125">
        <v>0</v>
      </c>
      <c r="J141" s="316" t="str">
        <f>LEFT(TPG!D141,20)&amp;"."&amp;TPGPAY!E141</f>
        <v>Fairway Primary Scho.2024.TPECG.I01.Ap21</v>
      </c>
      <c r="K141" s="120" t="b">
        <v>1</v>
      </c>
      <c r="L141" s="126" t="s">
        <v>3686</v>
      </c>
      <c r="M141" s="120" t="b">
        <v>1</v>
      </c>
      <c r="N141" s="120" t="s">
        <v>3687</v>
      </c>
      <c r="O141" s="319" t="str">
        <f>TPG!I141</f>
        <v>11294/543965</v>
      </c>
      <c r="P141" s="120" t="b">
        <v>1</v>
      </c>
      <c r="Q141" s="120" t="b">
        <v>1</v>
      </c>
      <c r="R141" s="120" t="b">
        <v>1</v>
      </c>
      <c r="T141" s="11">
        <f t="shared" si="6"/>
        <v>19</v>
      </c>
      <c r="U141" s="395">
        <f t="shared" si="7"/>
        <v>40</v>
      </c>
    </row>
    <row r="142" spans="1:21" x14ac:dyDescent="0.25">
      <c r="A142" s="117">
        <v>1</v>
      </c>
      <c r="B142" s="118">
        <v>2</v>
      </c>
      <c r="C142" s="315">
        <f>TPG!J142</f>
        <v>400001</v>
      </c>
      <c r="D142" s="120" t="b">
        <v>1</v>
      </c>
      <c r="E142" s="316" t="str">
        <f>RIGHT(TPG!C142,4)&amp;"."&amp;TPG!M142&amp;"."&amp;TPG!K142&amp;"."&amp;$C$5</f>
        <v>2025.TPECG.I01.Ap21</v>
      </c>
      <c r="F142" s="317">
        <f t="shared" ca="1" si="4"/>
        <v>44309</v>
      </c>
      <c r="G142" s="318">
        <f>TPG!Q142</f>
        <v>0</v>
      </c>
      <c r="H142" s="124">
        <f t="shared" ca="1" si="5"/>
        <v>44309</v>
      </c>
      <c r="I142" s="125">
        <v>0</v>
      </c>
      <c r="J142" s="316" t="str">
        <f>LEFT(TPG!D142,20)&amp;"."&amp;TPGPAY!E142</f>
        <v>Foulds.2025.TPECG.I01.Ap21</v>
      </c>
      <c r="K142" s="120" t="b">
        <v>1</v>
      </c>
      <c r="L142" s="126" t="s">
        <v>3686</v>
      </c>
      <c r="M142" s="120" t="b">
        <v>1</v>
      </c>
      <c r="N142" s="120" t="s">
        <v>3687</v>
      </c>
      <c r="O142" s="319" t="str">
        <f>TPG!I142</f>
        <v>11294/543965</v>
      </c>
      <c r="P142" s="120" t="b">
        <v>1</v>
      </c>
      <c r="Q142" s="120" t="b">
        <v>1</v>
      </c>
      <c r="R142" s="120" t="b">
        <v>1</v>
      </c>
      <c r="T142" s="11">
        <f t="shared" si="6"/>
        <v>19</v>
      </c>
      <c r="U142" s="395">
        <f t="shared" si="7"/>
        <v>26</v>
      </c>
    </row>
    <row r="143" spans="1:21" x14ac:dyDescent="0.25">
      <c r="A143" s="117">
        <v>1</v>
      </c>
      <c r="B143" s="118">
        <v>2</v>
      </c>
      <c r="C143" s="315">
        <f>TPG!J143</f>
        <v>400082</v>
      </c>
      <c r="D143" s="120" t="b">
        <v>1</v>
      </c>
      <c r="E143" s="316" t="str">
        <f>RIGHT(TPG!C143,4)&amp;"."&amp;TPG!M143&amp;"."&amp;TPG!K143&amp;"."&amp;$C$5</f>
        <v>2026.TPECG.I01.Ap21</v>
      </c>
      <c r="F143" s="317">
        <f t="shared" ca="1" si="4"/>
        <v>44309</v>
      </c>
      <c r="G143" s="318">
        <f>TPG!Q143</f>
        <v>0</v>
      </c>
      <c r="H143" s="124">
        <f t="shared" ca="1" si="5"/>
        <v>44309</v>
      </c>
      <c r="I143" s="125">
        <v>0</v>
      </c>
      <c r="J143" s="316" t="str">
        <f>LEFT(TPG!D143,20)&amp;"."&amp;TPGPAY!E143</f>
        <v>Frith Manor School.2026.TPECG.I01.Ap21</v>
      </c>
      <c r="K143" s="120" t="b">
        <v>1</v>
      </c>
      <c r="L143" s="126" t="s">
        <v>3686</v>
      </c>
      <c r="M143" s="120" t="b">
        <v>1</v>
      </c>
      <c r="N143" s="120" t="s">
        <v>3687</v>
      </c>
      <c r="O143" s="319" t="str">
        <f>TPG!I143</f>
        <v>11294/543965</v>
      </c>
      <c r="P143" s="120" t="b">
        <v>1</v>
      </c>
      <c r="Q143" s="120" t="b">
        <v>1</v>
      </c>
      <c r="R143" s="120" t="b">
        <v>1</v>
      </c>
      <c r="T143" s="11">
        <f t="shared" si="6"/>
        <v>19</v>
      </c>
      <c r="U143" s="395">
        <f t="shared" si="7"/>
        <v>38</v>
      </c>
    </row>
    <row r="144" spans="1:21" x14ac:dyDescent="0.25">
      <c r="A144" s="117">
        <v>1</v>
      </c>
      <c r="B144" s="118">
        <v>2</v>
      </c>
      <c r="C144" s="315">
        <f>TPG!J144</f>
        <v>400067</v>
      </c>
      <c r="D144" s="120" t="b">
        <v>1</v>
      </c>
      <c r="E144" s="316" t="str">
        <f>RIGHT(TPG!C144,4)&amp;"."&amp;TPG!M144&amp;"."&amp;TPG!K144&amp;"."&amp;$C$5</f>
        <v>2028.TPECG.I01.Ap21</v>
      </c>
      <c r="F144" s="317">
        <f t="shared" ca="1" si="4"/>
        <v>44309</v>
      </c>
      <c r="G144" s="318">
        <f>TPG!Q144</f>
        <v>0</v>
      </c>
      <c r="H144" s="124">
        <f t="shared" ca="1" si="5"/>
        <v>44309</v>
      </c>
      <c r="I144" s="125">
        <v>0</v>
      </c>
      <c r="J144" s="316" t="str">
        <f>LEFT(TPG!D144,20)&amp;"."&amp;TPGPAY!E144</f>
        <v>Garden Suburb Infant.2028.TPECG.I01.Ap21</v>
      </c>
      <c r="K144" s="120" t="b">
        <v>1</v>
      </c>
      <c r="L144" s="126" t="s">
        <v>3686</v>
      </c>
      <c r="M144" s="120" t="b">
        <v>1</v>
      </c>
      <c r="N144" s="120" t="s">
        <v>3687</v>
      </c>
      <c r="O144" s="319" t="str">
        <f>TPG!I144</f>
        <v>11294/543965</v>
      </c>
      <c r="P144" s="120" t="b">
        <v>1</v>
      </c>
      <c r="Q144" s="120" t="b">
        <v>1</v>
      </c>
      <c r="R144" s="120" t="b">
        <v>1</v>
      </c>
      <c r="T144" s="11">
        <f t="shared" si="6"/>
        <v>19</v>
      </c>
      <c r="U144" s="395">
        <f t="shared" si="7"/>
        <v>40</v>
      </c>
    </row>
    <row r="145" spans="1:21" x14ac:dyDescent="0.25">
      <c r="A145" s="117">
        <v>1</v>
      </c>
      <c r="B145" s="118">
        <v>2</v>
      </c>
      <c r="C145" s="315">
        <f>TPG!J145</f>
        <v>400002</v>
      </c>
      <c r="D145" s="120" t="b">
        <v>1</v>
      </c>
      <c r="E145" s="316" t="str">
        <f>RIGHT(TPG!C145,4)&amp;"."&amp;TPG!M145&amp;"."&amp;TPG!K145&amp;"."&amp;$C$5</f>
        <v>2027.TPECG.I01.Ap21</v>
      </c>
      <c r="F145" s="317">
        <f t="shared" ca="1" si="4"/>
        <v>44309</v>
      </c>
      <c r="G145" s="318">
        <f>TPG!Q145</f>
        <v>0</v>
      </c>
      <c r="H145" s="124">
        <f t="shared" ca="1" si="5"/>
        <v>44309</v>
      </c>
      <c r="I145" s="125">
        <v>0</v>
      </c>
      <c r="J145" s="316" t="str">
        <f>LEFT(TPG!D145,20)&amp;"."&amp;TPGPAY!E145</f>
        <v>Garden Suburb Junior.2027.TPECG.I01.Ap21</v>
      </c>
      <c r="K145" s="120" t="b">
        <v>1</v>
      </c>
      <c r="L145" s="126" t="s">
        <v>3686</v>
      </c>
      <c r="M145" s="120" t="b">
        <v>1</v>
      </c>
      <c r="N145" s="120" t="s">
        <v>3687</v>
      </c>
      <c r="O145" s="319" t="str">
        <f>TPG!I145</f>
        <v>11294/543965</v>
      </c>
      <c r="P145" s="120" t="b">
        <v>1</v>
      </c>
      <c r="Q145" s="120" t="b">
        <v>1</v>
      </c>
      <c r="R145" s="120" t="b">
        <v>1</v>
      </c>
      <c r="T145" s="11">
        <f t="shared" si="6"/>
        <v>19</v>
      </c>
      <c r="U145" s="395">
        <f t="shared" si="7"/>
        <v>40</v>
      </c>
    </row>
    <row r="146" spans="1:21" x14ac:dyDescent="0.25">
      <c r="A146" s="117">
        <v>1</v>
      </c>
      <c r="B146" s="118">
        <v>2</v>
      </c>
      <c r="C146" s="315">
        <f>TPG!J146</f>
        <v>400035</v>
      </c>
      <c r="D146" s="120" t="b">
        <v>1</v>
      </c>
      <c r="E146" s="316" t="str">
        <f>RIGHT(TPG!C146,4)&amp;"."&amp;TPG!M146&amp;"."&amp;TPG!K146&amp;"."&amp;$C$5</f>
        <v>2029.TPECG.I01.Ap21</v>
      </c>
      <c r="F146" s="317">
        <f t="shared" ca="1" si="4"/>
        <v>44309</v>
      </c>
      <c r="G146" s="318">
        <f>TPG!Q146</f>
        <v>0</v>
      </c>
      <c r="H146" s="124">
        <f t="shared" ca="1" si="5"/>
        <v>44309</v>
      </c>
      <c r="I146" s="125">
        <v>0</v>
      </c>
      <c r="J146" s="316" t="str">
        <f>LEFT(TPG!D146,20)&amp;"."&amp;TPGPAY!E146</f>
        <v>Goldbeaters Primary .2029.TPECG.I01.Ap21</v>
      </c>
      <c r="K146" s="120" t="b">
        <v>1</v>
      </c>
      <c r="L146" s="126" t="s">
        <v>3686</v>
      </c>
      <c r="M146" s="120" t="b">
        <v>1</v>
      </c>
      <c r="N146" s="120" t="s">
        <v>3687</v>
      </c>
      <c r="O146" s="319" t="str">
        <f>TPG!I146</f>
        <v>11294/543965</v>
      </c>
      <c r="P146" s="120" t="b">
        <v>1</v>
      </c>
      <c r="Q146" s="120" t="b">
        <v>1</v>
      </c>
      <c r="R146" s="120" t="b">
        <v>1</v>
      </c>
      <c r="T146" s="11">
        <f t="shared" si="6"/>
        <v>19</v>
      </c>
      <c r="U146" s="395">
        <f t="shared" si="7"/>
        <v>40</v>
      </c>
    </row>
    <row r="147" spans="1:21" x14ac:dyDescent="0.25">
      <c r="A147" s="117">
        <v>1</v>
      </c>
      <c r="B147" s="118">
        <v>2</v>
      </c>
      <c r="C147" s="315">
        <f>TPG!J147</f>
        <v>400108</v>
      </c>
      <c r="D147" s="120" t="b">
        <v>1</v>
      </c>
      <c r="E147" s="316" t="str">
        <f>RIGHT(TPG!C147,4)&amp;"."&amp;TPG!M147&amp;"."&amp;TPG!K147&amp;"."&amp;$C$5</f>
        <v>3516.TPECG.I01.Ap21</v>
      </c>
      <c r="F147" s="317">
        <f t="shared" ca="1" si="4"/>
        <v>44309</v>
      </c>
      <c r="G147" s="318">
        <f>TPG!Q147</f>
        <v>0</v>
      </c>
      <c r="H147" s="124">
        <f t="shared" ca="1" si="5"/>
        <v>44309</v>
      </c>
      <c r="I147" s="125">
        <v>0</v>
      </c>
      <c r="J147" s="316" t="str">
        <f>LEFT(TPG!D147,20)&amp;"."&amp;TPGPAY!E147</f>
        <v>Hasmonean Primary Sc.3516.TPECG.I01.Ap21</v>
      </c>
      <c r="K147" s="120" t="b">
        <v>1</v>
      </c>
      <c r="L147" s="126" t="s">
        <v>3686</v>
      </c>
      <c r="M147" s="120" t="b">
        <v>1</v>
      </c>
      <c r="N147" s="120" t="s">
        <v>3687</v>
      </c>
      <c r="O147" s="319" t="str">
        <f>TPG!I147</f>
        <v>11294/543965</v>
      </c>
      <c r="P147" s="120" t="b">
        <v>1</v>
      </c>
      <c r="Q147" s="120" t="b">
        <v>1</v>
      </c>
      <c r="R147" s="120" t="b">
        <v>1</v>
      </c>
      <c r="T147" s="11">
        <f t="shared" si="6"/>
        <v>19</v>
      </c>
      <c r="U147" s="395">
        <f t="shared" si="7"/>
        <v>40</v>
      </c>
    </row>
    <row r="148" spans="1:21" x14ac:dyDescent="0.25">
      <c r="A148" s="117">
        <v>1</v>
      </c>
      <c r="B148" s="118">
        <v>2</v>
      </c>
      <c r="C148" s="315">
        <f>TPG!J148</f>
        <v>400026</v>
      </c>
      <c r="D148" s="120" t="b">
        <v>1</v>
      </c>
      <c r="E148" s="316" t="str">
        <f>RIGHT(TPG!C148,4)&amp;"."&amp;TPG!M148&amp;"."&amp;TPG!K148&amp;"."&amp;$C$5</f>
        <v>2031.TPECG.I01.Ap21</v>
      </c>
      <c r="F148" s="317">
        <f t="shared" ca="1" si="4"/>
        <v>44309</v>
      </c>
      <c r="G148" s="318">
        <f>TPG!Q148</f>
        <v>0</v>
      </c>
      <c r="H148" s="124">
        <f t="shared" ca="1" si="5"/>
        <v>44309</v>
      </c>
      <c r="I148" s="125">
        <v>0</v>
      </c>
      <c r="J148" s="316" t="str">
        <f>LEFT(TPG!D148,20)&amp;"."&amp;TPGPAY!E148</f>
        <v>Hollickwood JMI Scho.2031.TPECG.I01.Ap21</v>
      </c>
      <c r="K148" s="120" t="b">
        <v>1</v>
      </c>
      <c r="L148" s="126" t="s">
        <v>3686</v>
      </c>
      <c r="M148" s="120" t="b">
        <v>1</v>
      </c>
      <c r="N148" s="120" t="s">
        <v>3687</v>
      </c>
      <c r="O148" s="319" t="str">
        <f>TPG!I148</f>
        <v>11294/543965</v>
      </c>
      <c r="P148" s="120" t="b">
        <v>1</v>
      </c>
      <c r="Q148" s="120" t="b">
        <v>1</v>
      </c>
      <c r="R148" s="120" t="b">
        <v>1</v>
      </c>
      <c r="T148" s="11">
        <f t="shared" si="6"/>
        <v>19</v>
      </c>
      <c r="U148" s="395">
        <f t="shared" si="7"/>
        <v>40</v>
      </c>
    </row>
    <row r="149" spans="1:21" x14ac:dyDescent="0.25">
      <c r="A149" s="117">
        <v>1</v>
      </c>
      <c r="B149" s="118">
        <v>2</v>
      </c>
      <c r="C149" s="315">
        <f>TPG!J149</f>
        <v>400084</v>
      </c>
      <c r="D149" s="120" t="b">
        <v>1</v>
      </c>
      <c r="E149" s="316" t="str">
        <f>RIGHT(TPG!C149,4)&amp;"."&amp;TPG!M149&amp;"."&amp;TPG!K149&amp;"."&amp;$C$5</f>
        <v>2032.TPECG.I01.Ap21</v>
      </c>
      <c r="F149" s="317">
        <f t="shared" ref="F149:F212" ca="1" si="8">TODAY()</f>
        <v>44309</v>
      </c>
      <c r="G149" s="318">
        <f>TPG!Q149</f>
        <v>0</v>
      </c>
      <c r="H149" s="124">
        <f t="shared" ref="H149:H212" ca="1" si="9">F149</f>
        <v>44309</v>
      </c>
      <c r="I149" s="125">
        <v>0</v>
      </c>
      <c r="J149" s="316" t="str">
        <f>LEFT(TPG!D149,20)&amp;"."&amp;TPGPAY!E149</f>
        <v>Holly Park School.2032.TPECG.I01.Ap21</v>
      </c>
      <c r="K149" s="120" t="b">
        <v>1</v>
      </c>
      <c r="L149" s="126" t="s">
        <v>3686</v>
      </c>
      <c r="M149" s="120" t="b">
        <v>1</v>
      </c>
      <c r="N149" s="120" t="s">
        <v>3687</v>
      </c>
      <c r="O149" s="319" t="str">
        <f>TPG!I149</f>
        <v>11294/543965</v>
      </c>
      <c r="P149" s="120" t="b">
        <v>1</v>
      </c>
      <c r="Q149" s="120" t="b">
        <v>1</v>
      </c>
      <c r="R149" s="120" t="b">
        <v>1</v>
      </c>
      <c r="T149" s="11">
        <f t="shared" ref="T149:T212" si="10">LEN(E149)</f>
        <v>19</v>
      </c>
      <c r="U149" s="395">
        <f t="shared" ref="U149:U212" si="11">LEN(J149)</f>
        <v>37</v>
      </c>
    </row>
    <row r="150" spans="1:21" x14ac:dyDescent="0.25">
      <c r="A150" s="117">
        <v>1</v>
      </c>
      <c r="B150" s="118">
        <v>2</v>
      </c>
      <c r="C150" s="315">
        <f>TPG!J150</f>
        <v>400008</v>
      </c>
      <c r="D150" s="120" t="b">
        <v>1</v>
      </c>
      <c r="E150" s="316" t="str">
        <f>RIGHT(TPG!C150,4)&amp;"."&amp;TPG!M150&amp;"."&amp;TPG!K150&amp;"."&amp;$C$5</f>
        <v>3304.TPECG.I01.Ap21</v>
      </c>
      <c r="F150" s="317">
        <f t="shared" ca="1" si="8"/>
        <v>44309</v>
      </c>
      <c r="G150" s="318">
        <f>TPG!Q150</f>
        <v>0</v>
      </c>
      <c r="H150" s="124">
        <f t="shared" ca="1" si="9"/>
        <v>44309</v>
      </c>
      <c r="I150" s="125">
        <v>0</v>
      </c>
      <c r="J150" s="316" t="str">
        <f>LEFT(TPG!D150,20)&amp;"."&amp;TPGPAY!E150</f>
        <v>Holy Trinity School.3304.TPECG.I01.Ap21</v>
      </c>
      <c r="K150" s="120" t="b">
        <v>1</v>
      </c>
      <c r="L150" s="126" t="s">
        <v>3686</v>
      </c>
      <c r="M150" s="120" t="b">
        <v>1</v>
      </c>
      <c r="N150" s="120" t="s">
        <v>3687</v>
      </c>
      <c r="O150" s="319" t="str">
        <f>TPG!I150</f>
        <v>11294/543965</v>
      </c>
      <c r="P150" s="120" t="b">
        <v>1</v>
      </c>
      <c r="Q150" s="120" t="b">
        <v>1</v>
      </c>
      <c r="R150" s="120" t="b">
        <v>1</v>
      </c>
      <c r="T150" s="11">
        <f t="shared" si="10"/>
        <v>19</v>
      </c>
      <c r="U150" s="395">
        <f t="shared" si="11"/>
        <v>39</v>
      </c>
    </row>
    <row r="151" spans="1:21" x14ac:dyDescent="0.25">
      <c r="A151" s="117">
        <v>1</v>
      </c>
      <c r="B151" s="118">
        <v>2</v>
      </c>
      <c r="C151" s="315">
        <f>TPG!J151</f>
        <v>400046</v>
      </c>
      <c r="D151" s="120" t="b">
        <v>1</v>
      </c>
      <c r="E151" s="316" t="str">
        <f>RIGHT(TPG!C151,4)&amp;"."&amp;TPG!M151&amp;"."&amp;TPG!K151&amp;"."&amp;$C$5</f>
        <v>2036.TPECG.I01.Ap21</v>
      </c>
      <c r="F151" s="317">
        <f t="shared" ca="1" si="8"/>
        <v>44309</v>
      </c>
      <c r="G151" s="318">
        <f>TPG!Q151</f>
        <v>0</v>
      </c>
      <c r="H151" s="124">
        <f t="shared" ca="1" si="9"/>
        <v>44309</v>
      </c>
      <c r="I151" s="125">
        <v>0</v>
      </c>
      <c r="J151" s="316" t="str">
        <f>LEFT(TPG!D151,20)&amp;"."&amp;TPGPAY!E151</f>
        <v>Livingstone School.2036.TPECG.I01.Ap21</v>
      </c>
      <c r="K151" s="120" t="b">
        <v>1</v>
      </c>
      <c r="L151" s="126" t="s">
        <v>3686</v>
      </c>
      <c r="M151" s="120" t="b">
        <v>1</v>
      </c>
      <c r="N151" s="120" t="s">
        <v>3687</v>
      </c>
      <c r="O151" s="319" t="str">
        <f>TPG!I151</f>
        <v>11294/543965</v>
      </c>
      <c r="P151" s="120" t="b">
        <v>1</v>
      </c>
      <c r="Q151" s="120" t="b">
        <v>1</v>
      </c>
      <c r="R151" s="120" t="b">
        <v>1</v>
      </c>
      <c r="T151" s="11">
        <f t="shared" si="10"/>
        <v>19</v>
      </c>
      <c r="U151" s="395">
        <f t="shared" si="11"/>
        <v>38</v>
      </c>
    </row>
    <row r="152" spans="1:21" x14ac:dyDescent="0.25">
      <c r="A152" s="117">
        <v>1</v>
      </c>
      <c r="B152" s="118">
        <v>2</v>
      </c>
      <c r="C152" s="315">
        <f>TPG!J152</f>
        <v>400030</v>
      </c>
      <c r="D152" s="120" t="b">
        <v>1</v>
      </c>
      <c r="E152" s="316" t="str">
        <f>RIGHT(TPG!C152,4)&amp;"."&amp;TPG!M152&amp;"."&amp;TPG!K152&amp;"."&amp;$C$5</f>
        <v>2037.TPECG.I01.Ap21</v>
      </c>
      <c r="F152" s="317">
        <f t="shared" ca="1" si="8"/>
        <v>44309</v>
      </c>
      <c r="G152" s="318">
        <f>TPG!Q152</f>
        <v>0</v>
      </c>
      <c r="H152" s="124">
        <f t="shared" ca="1" si="9"/>
        <v>44309</v>
      </c>
      <c r="I152" s="125">
        <v>0</v>
      </c>
      <c r="J152" s="316" t="str">
        <f>LEFT(TPG!D152,20)&amp;"."&amp;TPGPAY!E152</f>
        <v>Manorside Primary Sc.2037.TPECG.I01.Ap21</v>
      </c>
      <c r="K152" s="120" t="b">
        <v>1</v>
      </c>
      <c r="L152" s="126" t="s">
        <v>3686</v>
      </c>
      <c r="M152" s="120" t="b">
        <v>1</v>
      </c>
      <c r="N152" s="120" t="s">
        <v>3687</v>
      </c>
      <c r="O152" s="319" t="str">
        <f>TPG!I152</f>
        <v>11294/543965</v>
      </c>
      <c r="P152" s="120" t="b">
        <v>1</v>
      </c>
      <c r="Q152" s="120" t="b">
        <v>1</v>
      </c>
      <c r="R152" s="120" t="b">
        <v>1</v>
      </c>
      <c r="T152" s="11">
        <f t="shared" si="10"/>
        <v>19</v>
      </c>
      <c r="U152" s="395">
        <f t="shared" si="11"/>
        <v>40</v>
      </c>
    </row>
    <row r="153" spans="1:21" x14ac:dyDescent="0.25">
      <c r="A153" s="117">
        <v>1</v>
      </c>
      <c r="B153" s="118">
        <v>2</v>
      </c>
      <c r="C153" s="315">
        <f>TPG!J153</f>
        <v>400130</v>
      </c>
      <c r="D153" s="120" t="b">
        <v>1</v>
      </c>
      <c r="E153" s="316" t="str">
        <f>RIGHT(TPG!C153,4)&amp;"."&amp;TPG!M153&amp;"."&amp;TPG!K153&amp;"."&amp;$C$5</f>
        <v>3523.TPECG.I01.Ap21</v>
      </c>
      <c r="F153" s="317">
        <f t="shared" ca="1" si="8"/>
        <v>44309</v>
      </c>
      <c r="G153" s="318">
        <f>TPG!Q153</f>
        <v>0</v>
      </c>
      <c r="H153" s="124">
        <f t="shared" ca="1" si="9"/>
        <v>44309</v>
      </c>
      <c r="I153" s="125">
        <v>0</v>
      </c>
      <c r="J153" s="316" t="str">
        <f>LEFT(TPG!D153,20)&amp;"."&amp;TPGPAY!E153</f>
        <v>Martin Primary Schoo.3523.TPECG.I01.Ap21</v>
      </c>
      <c r="K153" s="120" t="b">
        <v>1</v>
      </c>
      <c r="L153" s="126" t="s">
        <v>3686</v>
      </c>
      <c r="M153" s="120" t="b">
        <v>1</v>
      </c>
      <c r="N153" s="120" t="s">
        <v>3687</v>
      </c>
      <c r="O153" s="319" t="str">
        <f>TPG!I153</f>
        <v>11294/543965</v>
      </c>
      <c r="P153" s="120" t="b">
        <v>1</v>
      </c>
      <c r="Q153" s="120" t="b">
        <v>1</v>
      </c>
      <c r="R153" s="120" t="b">
        <v>1</v>
      </c>
      <c r="T153" s="11">
        <f t="shared" si="10"/>
        <v>19</v>
      </c>
      <c r="U153" s="395">
        <f t="shared" si="11"/>
        <v>40</v>
      </c>
    </row>
    <row r="154" spans="1:21" x14ac:dyDescent="0.25">
      <c r="A154" s="117">
        <v>1</v>
      </c>
      <c r="B154" s="118">
        <v>2</v>
      </c>
      <c r="C154" s="315">
        <f>TPG!J154</f>
        <v>400112</v>
      </c>
      <c r="D154" s="120" t="b">
        <v>1</v>
      </c>
      <c r="E154" s="316" t="str">
        <f>RIGHT(TPG!C154,4)&amp;"."&amp;TPG!M154&amp;"."&amp;TPG!K154&amp;"."&amp;$C$5</f>
        <v>5948.TPECG.I01.Ap21</v>
      </c>
      <c r="F154" s="317">
        <f t="shared" ca="1" si="8"/>
        <v>44309</v>
      </c>
      <c r="G154" s="318">
        <f>TPG!Q154</f>
        <v>0</v>
      </c>
      <c r="H154" s="124">
        <f t="shared" ca="1" si="9"/>
        <v>44309</v>
      </c>
      <c r="I154" s="125">
        <v>0</v>
      </c>
      <c r="J154" s="316" t="str">
        <f>LEFT(TPG!D154,20)&amp;"."&amp;TPGPAY!E154</f>
        <v>Mathilda Marks-Kenne.5948.TPECG.I01.Ap21</v>
      </c>
      <c r="K154" s="120" t="b">
        <v>1</v>
      </c>
      <c r="L154" s="126" t="s">
        <v>3686</v>
      </c>
      <c r="M154" s="120" t="b">
        <v>1</v>
      </c>
      <c r="N154" s="120" t="s">
        <v>3687</v>
      </c>
      <c r="O154" s="319" t="str">
        <f>TPG!I154</f>
        <v>11294/543965</v>
      </c>
      <c r="P154" s="120" t="b">
        <v>1</v>
      </c>
      <c r="Q154" s="120" t="b">
        <v>1</v>
      </c>
      <c r="R154" s="120" t="b">
        <v>1</v>
      </c>
      <c r="T154" s="11">
        <f t="shared" si="10"/>
        <v>19</v>
      </c>
      <c r="U154" s="395">
        <f t="shared" si="11"/>
        <v>40</v>
      </c>
    </row>
    <row r="155" spans="1:21" x14ac:dyDescent="0.25">
      <c r="A155" s="117">
        <v>1</v>
      </c>
      <c r="B155" s="118">
        <v>2</v>
      </c>
      <c r="C155" s="315">
        <f>TPG!J155</f>
        <v>400110</v>
      </c>
      <c r="D155" s="120" t="b">
        <v>1</v>
      </c>
      <c r="E155" s="316" t="str">
        <f>RIGHT(TPG!C155,4)&amp;"."&amp;TPG!M155&amp;"."&amp;TPG!K155&amp;"."&amp;$C$5</f>
        <v>5949.TPECG.I01.Ap21</v>
      </c>
      <c r="F155" s="317">
        <f t="shared" ca="1" si="8"/>
        <v>44309</v>
      </c>
      <c r="G155" s="318">
        <f>TPG!Q155</f>
        <v>0</v>
      </c>
      <c r="H155" s="124">
        <f t="shared" ca="1" si="9"/>
        <v>44309</v>
      </c>
      <c r="I155" s="125">
        <v>0</v>
      </c>
      <c r="J155" s="316" t="str">
        <f>LEFT(TPG!D155,20)&amp;"."&amp;TPGPAY!E155</f>
        <v>Menorah Foundation S.5949.TPECG.I01.Ap21</v>
      </c>
      <c r="K155" s="120" t="b">
        <v>1</v>
      </c>
      <c r="L155" s="126" t="s">
        <v>3686</v>
      </c>
      <c r="M155" s="120" t="b">
        <v>1</v>
      </c>
      <c r="N155" s="120" t="s">
        <v>3687</v>
      </c>
      <c r="O155" s="319" t="str">
        <f>TPG!I155</f>
        <v>11294/543965</v>
      </c>
      <c r="P155" s="120" t="b">
        <v>1</v>
      </c>
      <c r="Q155" s="120" t="b">
        <v>1</v>
      </c>
      <c r="R155" s="120" t="b">
        <v>1</v>
      </c>
      <c r="T155" s="11">
        <f t="shared" si="10"/>
        <v>19</v>
      </c>
      <c r="U155" s="395">
        <f t="shared" si="11"/>
        <v>40</v>
      </c>
    </row>
    <row r="156" spans="1:21" x14ac:dyDescent="0.25">
      <c r="A156" s="117">
        <v>1</v>
      </c>
      <c r="B156" s="118">
        <v>2</v>
      </c>
      <c r="C156" s="315">
        <f>TPG!J156</f>
        <v>400007</v>
      </c>
      <c r="D156" s="120" t="b">
        <v>1</v>
      </c>
      <c r="E156" s="316" t="str">
        <f>RIGHT(TPG!C156,4)&amp;"."&amp;TPG!M156&amp;"."&amp;TPG!K156&amp;"."&amp;$C$5</f>
        <v>3513.TPECG.I01.Ap21</v>
      </c>
      <c r="F156" s="317">
        <f t="shared" ca="1" si="8"/>
        <v>44309</v>
      </c>
      <c r="G156" s="318">
        <f>TPG!Q156</f>
        <v>0</v>
      </c>
      <c r="H156" s="124">
        <f t="shared" ca="1" si="9"/>
        <v>44309</v>
      </c>
      <c r="I156" s="125">
        <v>0</v>
      </c>
      <c r="J156" s="316" t="str">
        <f>LEFT(TPG!D156,20)&amp;"."&amp;TPGPAY!E156</f>
        <v>Menorah Primary Scho.3513.TPECG.I01.Ap21</v>
      </c>
      <c r="K156" s="120" t="b">
        <v>1</v>
      </c>
      <c r="L156" s="126" t="s">
        <v>3686</v>
      </c>
      <c r="M156" s="120" t="b">
        <v>1</v>
      </c>
      <c r="N156" s="120" t="s">
        <v>3687</v>
      </c>
      <c r="O156" s="319" t="str">
        <f>TPG!I156</f>
        <v>11294/543965</v>
      </c>
      <c r="P156" s="120" t="b">
        <v>1</v>
      </c>
      <c r="Q156" s="120" t="b">
        <v>1</v>
      </c>
      <c r="R156" s="120" t="b">
        <v>1</v>
      </c>
      <c r="T156" s="11">
        <f t="shared" si="10"/>
        <v>19</v>
      </c>
      <c r="U156" s="395">
        <f t="shared" si="11"/>
        <v>40</v>
      </c>
    </row>
    <row r="157" spans="1:21" x14ac:dyDescent="0.25">
      <c r="A157" s="117">
        <v>1</v>
      </c>
      <c r="B157" s="118">
        <v>2</v>
      </c>
      <c r="C157" s="315">
        <f>TPG!J157</f>
        <v>400086</v>
      </c>
      <c r="D157" s="120" t="b">
        <v>1</v>
      </c>
      <c r="E157" s="316" t="str">
        <f>RIGHT(TPG!C157,4)&amp;"."&amp;TPG!M157&amp;"."&amp;TPG!K157&amp;"."&amp;$C$5</f>
        <v>3305.TPECG.I01.Ap21</v>
      </c>
      <c r="F157" s="317">
        <f t="shared" ca="1" si="8"/>
        <v>44309</v>
      </c>
      <c r="G157" s="318">
        <f>TPG!Q157</f>
        <v>0</v>
      </c>
      <c r="H157" s="124">
        <f t="shared" ca="1" si="9"/>
        <v>44309</v>
      </c>
      <c r="I157" s="125">
        <v>0</v>
      </c>
      <c r="J157" s="316" t="str">
        <f>LEFT(TPG!D157,20)&amp;"."&amp;TPGPAY!E157</f>
        <v>Monken Hadley C E Pr.3305.TPECG.I01.Ap21</v>
      </c>
      <c r="K157" s="120" t="b">
        <v>1</v>
      </c>
      <c r="L157" s="126" t="s">
        <v>3686</v>
      </c>
      <c r="M157" s="120" t="b">
        <v>1</v>
      </c>
      <c r="N157" s="120" t="s">
        <v>3687</v>
      </c>
      <c r="O157" s="319" t="str">
        <f>TPG!I157</f>
        <v>11294/543965</v>
      </c>
      <c r="P157" s="120" t="b">
        <v>1</v>
      </c>
      <c r="Q157" s="120" t="b">
        <v>1</v>
      </c>
      <c r="R157" s="120" t="b">
        <v>1</v>
      </c>
      <c r="T157" s="11">
        <f t="shared" si="10"/>
        <v>19</v>
      </c>
      <c r="U157" s="395">
        <f t="shared" si="11"/>
        <v>40</v>
      </c>
    </row>
    <row r="158" spans="1:21" x14ac:dyDescent="0.25">
      <c r="A158" s="117">
        <v>1</v>
      </c>
      <c r="B158" s="118">
        <v>2</v>
      </c>
      <c r="C158" s="315">
        <f>TPG!J158</f>
        <v>400048</v>
      </c>
      <c r="D158" s="120" t="b">
        <v>1</v>
      </c>
      <c r="E158" s="316" t="str">
        <f>RIGHT(TPG!C158,4)&amp;"."&amp;TPG!M158&amp;"."&amp;TPG!K158&amp;"."&amp;$C$5</f>
        <v>2042.TPECG.I01.Ap21</v>
      </c>
      <c r="F158" s="317">
        <f t="shared" ca="1" si="8"/>
        <v>44309</v>
      </c>
      <c r="G158" s="318">
        <f>TPG!Q158</f>
        <v>0</v>
      </c>
      <c r="H158" s="124">
        <f t="shared" ca="1" si="9"/>
        <v>44309</v>
      </c>
      <c r="I158" s="125">
        <v>0</v>
      </c>
      <c r="J158" s="316" t="str">
        <f>LEFT(TPG!D158,20)&amp;"."&amp;TPGPAY!E158</f>
        <v>Monkfrith School.2042.TPECG.I01.Ap21</v>
      </c>
      <c r="K158" s="120" t="b">
        <v>1</v>
      </c>
      <c r="L158" s="126" t="s">
        <v>3686</v>
      </c>
      <c r="M158" s="120" t="b">
        <v>1</v>
      </c>
      <c r="N158" s="120" t="s">
        <v>3687</v>
      </c>
      <c r="O158" s="319" t="str">
        <f>TPG!I158</f>
        <v>11294/543965</v>
      </c>
      <c r="P158" s="120" t="b">
        <v>1</v>
      </c>
      <c r="Q158" s="120" t="b">
        <v>1</v>
      </c>
      <c r="R158" s="120" t="b">
        <v>1</v>
      </c>
      <c r="T158" s="11">
        <f t="shared" si="10"/>
        <v>19</v>
      </c>
      <c r="U158" s="395">
        <f t="shared" si="11"/>
        <v>36</v>
      </c>
    </row>
    <row r="159" spans="1:21" x14ac:dyDescent="0.25">
      <c r="A159" s="117">
        <v>1</v>
      </c>
      <c r="B159" s="118">
        <v>2</v>
      </c>
      <c r="C159" s="315">
        <f>TPG!J159</f>
        <v>400087</v>
      </c>
      <c r="D159" s="120" t="b">
        <v>1</v>
      </c>
      <c r="E159" s="316" t="str">
        <f>RIGHT(TPG!C159,4)&amp;"."&amp;TPG!M159&amp;"."&amp;TPG!K159&amp;"."&amp;$C$5</f>
        <v>2044.TPECG.I01.Ap21</v>
      </c>
      <c r="F159" s="317">
        <f t="shared" ca="1" si="8"/>
        <v>44309</v>
      </c>
      <c r="G159" s="318">
        <f>TPG!Q159</f>
        <v>0</v>
      </c>
      <c r="H159" s="124">
        <f t="shared" ca="1" si="9"/>
        <v>44309</v>
      </c>
      <c r="I159" s="125">
        <v>0</v>
      </c>
      <c r="J159" s="316" t="str">
        <f>LEFT(TPG!D159,20)&amp;"."&amp;TPGPAY!E159</f>
        <v>Moss Hall Infant Sch.2044.TPECG.I01.Ap21</v>
      </c>
      <c r="K159" s="120" t="b">
        <v>1</v>
      </c>
      <c r="L159" s="126" t="s">
        <v>3686</v>
      </c>
      <c r="M159" s="120" t="b">
        <v>1</v>
      </c>
      <c r="N159" s="120" t="s">
        <v>3687</v>
      </c>
      <c r="O159" s="319" t="str">
        <f>TPG!I159</f>
        <v>11294/543965</v>
      </c>
      <c r="P159" s="120" t="b">
        <v>1</v>
      </c>
      <c r="Q159" s="120" t="b">
        <v>1</v>
      </c>
      <c r="R159" s="120" t="b">
        <v>1</v>
      </c>
      <c r="T159" s="11">
        <f t="shared" si="10"/>
        <v>19</v>
      </c>
      <c r="U159" s="395">
        <f t="shared" si="11"/>
        <v>40</v>
      </c>
    </row>
    <row r="160" spans="1:21" x14ac:dyDescent="0.25">
      <c r="A160" s="117">
        <v>1</v>
      </c>
      <c r="B160" s="118">
        <v>2</v>
      </c>
      <c r="C160" s="315">
        <f>TPG!J160</f>
        <v>400088</v>
      </c>
      <c r="D160" s="120" t="b">
        <v>1</v>
      </c>
      <c r="E160" s="316" t="str">
        <f>RIGHT(TPG!C160,4)&amp;"."&amp;TPG!M160&amp;"."&amp;TPG!K160&amp;"."&amp;$C$5</f>
        <v>2043.TPECG.I01.Ap21</v>
      </c>
      <c r="F160" s="317">
        <f t="shared" ca="1" si="8"/>
        <v>44309</v>
      </c>
      <c r="G160" s="318">
        <f>TPG!Q160</f>
        <v>0</v>
      </c>
      <c r="H160" s="124">
        <f t="shared" ca="1" si="9"/>
        <v>44309</v>
      </c>
      <c r="I160" s="125">
        <v>0</v>
      </c>
      <c r="J160" s="316" t="str">
        <f>LEFT(TPG!D160,20)&amp;"."&amp;TPGPAY!E160</f>
        <v>Moss Hall Junior Sch.2043.TPECG.I01.Ap21</v>
      </c>
      <c r="K160" s="120" t="b">
        <v>1</v>
      </c>
      <c r="L160" s="126" t="s">
        <v>3686</v>
      </c>
      <c r="M160" s="120" t="b">
        <v>1</v>
      </c>
      <c r="N160" s="120" t="s">
        <v>3687</v>
      </c>
      <c r="O160" s="319" t="str">
        <f>TPG!I160</f>
        <v>11294/543965</v>
      </c>
      <c r="P160" s="120" t="b">
        <v>1</v>
      </c>
      <c r="Q160" s="120" t="b">
        <v>1</v>
      </c>
      <c r="R160" s="120" t="b">
        <v>1</v>
      </c>
      <c r="T160" s="11">
        <f t="shared" si="10"/>
        <v>19</v>
      </c>
      <c r="U160" s="395">
        <f t="shared" si="11"/>
        <v>40</v>
      </c>
    </row>
    <row r="161" spans="1:21" x14ac:dyDescent="0.25">
      <c r="A161" s="117">
        <v>1</v>
      </c>
      <c r="B161" s="118">
        <v>2</v>
      </c>
      <c r="C161" s="315">
        <f>TPG!J161</f>
        <v>158733</v>
      </c>
      <c r="D161" s="120" t="b">
        <v>1</v>
      </c>
      <c r="E161" s="316" t="str">
        <f>RIGHT(TPG!C161,4)&amp;"."&amp;TPG!M161&amp;"."&amp;TPG!K161&amp;"."&amp;$C$5</f>
        <v>2053.TPECG.I01.Ap21</v>
      </c>
      <c r="F161" s="317">
        <f t="shared" ca="1" si="8"/>
        <v>44309</v>
      </c>
      <c r="G161" s="318">
        <f>TPG!Q161</f>
        <v>0</v>
      </c>
      <c r="H161" s="124">
        <f t="shared" ca="1" si="9"/>
        <v>44309</v>
      </c>
      <c r="I161" s="125">
        <v>0</v>
      </c>
      <c r="J161" s="316" t="str">
        <f>LEFT(TPG!D161,20)&amp;"."&amp;TPGPAY!E161</f>
        <v>Noam Primary School.2053.TPECG.I01.Ap21</v>
      </c>
      <c r="K161" s="120" t="b">
        <v>1</v>
      </c>
      <c r="L161" s="126" t="s">
        <v>3686</v>
      </c>
      <c r="M161" s="120" t="b">
        <v>1</v>
      </c>
      <c r="N161" s="120" t="s">
        <v>3687</v>
      </c>
      <c r="O161" s="319" t="str">
        <f>TPG!I161</f>
        <v>11294/543965</v>
      </c>
      <c r="P161" s="120" t="b">
        <v>1</v>
      </c>
      <c r="Q161" s="120" t="b">
        <v>1</v>
      </c>
      <c r="R161" s="120" t="b">
        <v>1</v>
      </c>
      <c r="T161" s="11">
        <f t="shared" si="10"/>
        <v>19</v>
      </c>
      <c r="U161" s="395">
        <f t="shared" si="11"/>
        <v>39</v>
      </c>
    </row>
    <row r="162" spans="1:21" x14ac:dyDescent="0.25">
      <c r="A162" s="117">
        <v>1</v>
      </c>
      <c r="B162" s="118">
        <v>2</v>
      </c>
      <c r="C162" s="315">
        <f>TPG!J162</f>
        <v>400089</v>
      </c>
      <c r="D162" s="120" t="b">
        <v>1</v>
      </c>
      <c r="E162" s="316" t="str">
        <f>RIGHT(TPG!C162,4)&amp;"."&amp;TPG!M162&amp;"."&amp;TPG!K162&amp;"."&amp;$C$5</f>
        <v>2045.TPECG.I01.Ap21</v>
      </c>
      <c r="F162" s="317">
        <f t="shared" ca="1" si="8"/>
        <v>44309</v>
      </c>
      <c r="G162" s="318">
        <f>TPG!Q162</f>
        <v>0</v>
      </c>
      <c r="H162" s="124">
        <f t="shared" ca="1" si="9"/>
        <v>44309</v>
      </c>
      <c r="I162" s="125">
        <v>0</v>
      </c>
      <c r="J162" s="316" t="str">
        <f>LEFT(TPG!D162,20)&amp;"."&amp;TPGPAY!E162</f>
        <v>Northside School.2045.TPECG.I01.Ap21</v>
      </c>
      <c r="K162" s="120" t="b">
        <v>1</v>
      </c>
      <c r="L162" s="126" t="s">
        <v>3686</v>
      </c>
      <c r="M162" s="120" t="b">
        <v>1</v>
      </c>
      <c r="N162" s="120" t="s">
        <v>3687</v>
      </c>
      <c r="O162" s="319" t="str">
        <f>TPG!I162</f>
        <v>11294/543965</v>
      </c>
      <c r="P162" s="120" t="b">
        <v>1</v>
      </c>
      <c r="Q162" s="120" t="b">
        <v>1</v>
      </c>
      <c r="R162" s="120" t="b">
        <v>1</v>
      </c>
      <c r="T162" s="11">
        <f t="shared" si="10"/>
        <v>19</v>
      </c>
      <c r="U162" s="395">
        <f t="shared" si="11"/>
        <v>36</v>
      </c>
    </row>
    <row r="163" spans="1:21" x14ac:dyDescent="0.25">
      <c r="A163" s="117">
        <v>1</v>
      </c>
      <c r="B163" s="118">
        <v>2</v>
      </c>
      <c r="C163" s="315">
        <f>TPG!J163</f>
        <v>400113</v>
      </c>
      <c r="D163" s="120" t="b">
        <v>1</v>
      </c>
      <c r="E163" s="316" t="str">
        <f>RIGHT(TPG!C163,4)&amp;"."&amp;TPG!M163&amp;"."&amp;TPG!K163&amp;"."&amp;$C$5</f>
        <v>2077.TPECG.I01.Ap21</v>
      </c>
      <c r="F163" s="317">
        <f t="shared" ca="1" si="8"/>
        <v>44309</v>
      </c>
      <c r="G163" s="318">
        <f>TPG!Q163</f>
        <v>0</v>
      </c>
      <c r="H163" s="124">
        <f t="shared" ca="1" si="9"/>
        <v>44309</v>
      </c>
      <c r="I163" s="125">
        <v>0</v>
      </c>
      <c r="J163" s="316" t="str">
        <f>LEFT(TPG!D163,20)&amp;"."&amp;TPGPAY!E163</f>
        <v>Orion Primary School.2077.TPECG.I01.Ap21</v>
      </c>
      <c r="K163" s="120" t="b">
        <v>1</v>
      </c>
      <c r="L163" s="126" t="s">
        <v>3686</v>
      </c>
      <c r="M163" s="120" t="b">
        <v>1</v>
      </c>
      <c r="N163" s="120" t="s">
        <v>3687</v>
      </c>
      <c r="O163" s="319" t="str">
        <f>TPG!I163</f>
        <v>11294/543965</v>
      </c>
      <c r="P163" s="120" t="b">
        <v>1</v>
      </c>
      <c r="Q163" s="120" t="b">
        <v>1</v>
      </c>
      <c r="R163" s="120" t="b">
        <v>1</v>
      </c>
      <c r="T163" s="11">
        <f t="shared" si="10"/>
        <v>19</v>
      </c>
      <c r="U163" s="395">
        <f t="shared" si="11"/>
        <v>40</v>
      </c>
    </row>
    <row r="164" spans="1:21" x14ac:dyDescent="0.25">
      <c r="A164" s="117">
        <v>1</v>
      </c>
      <c r="B164" s="118">
        <v>2</v>
      </c>
      <c r="C164" s="315">
        <f>TPG!J164</f>
        <v>400021</v>
      </c>
      <c r="D164" s="120" t="b">
        <v>1</v>
      </c>
      <c r="E164" s="316" t="str">
        <f>RIGHT(TPG!C164,4)&amp;"."&amp;TPG!M164&amp;"."&amp;TPG!K164&amp;"."&amp;$C$5</f>
        <v>5201.TPECG.I01.Ap21</v>
      </c>
      <c r="F164" s="317">
        <f t="shared" ca="1" si="8"/>
        <v>44309</v>
      </c>
      <c r="G164" s="318">
        <f>TPG!Q164</f>
        <v>0</v>
      </c>
      <c r="H164" s="124">
        <f t="shared" ca="1" si="9"/>
        <v>44309</v>
      </c>
      <c r="I164" s="125">
        <v>0</v>
      </c>
      <c r="J164" s="316" t="str">
        <f>LEFT(TPG!D164,20)&amp;"."&amp;TPGPAY!E164</f>
        <v>Osidge Primary Schoo.5201.TPECG.I01.Ap21</v>
      </c>
      <c r="K164" s="120" t="b">
        <v>1</v>
      </c>
      <c r="L164" s="126" t="s">
        <v>3686</v>
      </c>
      <c r="M164" s="120" t="b">
        <v>1</v>
      </c>
      <c r="N164" s="120" t="s">
        <v>3687</v>
      </c>
      <c r="O164" s="319" t="str">
        <f>TPG!I164</f>
        <v>11294/543965</v>
      </c>
      <c r="P164" s="120" t="b">
        <v>1</v>
      </c>
      <c r="Q164" s="120" t="b">
        <v>1</v>
      </c>
      <c r="R164" s="120" t="b">
        <v>1</v>
      </c>
      <c r="T164" s="11">
        <f t="shared" si="10"/>
        <v>19</v>
      </c>
      <c r="U164" s="395">
        <f t="shared" si="11"/>
        <v>40</v>
      </c>
    </row>
    <row r="165" spans="1:21" x14ac:dyDescent="0.25">
      <c r="A165" s="117">
        <v>1</v>
      </c>
      <c r="B165" s="118">
        <v>2</v>
      </c>
      <c r="C165" s="315">
        <f>TPG!J165</f>
        <v>400003</v>
      </c>
      <c r="D165" s="120" t="b">
        <v>1</v>
      </c>
      <c r="E165" s="316" t="str">
        <f>RIGHT(TPG!C165,4)&amp;"."&amp;TPG!M165&amp;"."&amp;TPG!K165&amp;"."&amp;$C$5</f>
        <v>3501.TPECG.I01.Ap21</v>
      </c>
      <c r="F165" s="317">
        <f t="shared" ca="1" si="8"/>
        <v>44309</v>
      </c>
      <c r="G165" s="318">
        <f>TPG!Q165</f>
        <v>0</v>
      </c>
      <c r="H165" s="124">
        <f t="shared" ca="1" si="9"/>
        <v>44309</v>
      </c>
      <c r="I165" s="125">
        <v>0</v>
      </c>
      <c r="J165" s="316" t="str">
        <f>LEFT(TPG!D165,20)&amp;"."&amp;TPGPAY!E165</f>
        <v>Our Lady of Lourdes .3501.TPECG.I01.Ap21</v>
      </c>
      <c r="K165" s="120" t="b">
        <v>1</v>
      </c>
      <c r="L165" s="126" t="s">
        <v>3686</v>
      </c>
      <c r="M165" s="120" t="b">
        <v>1</v>
      </c>
      <c r="N165" s="120" t="s">
        <v>3687</v>
      </c>
      <c r="O165" s="319" t="str">
        <f>TPG!I165</f>
        <v>11294/543965</v>
      </c>
      <c r="P165" s="120" t="b">
        <v>1</v>
      </c>
      <c r="Q165" s="120" t="b">
        <v>1</v>
      </c>
      <c r="R165" s="120" t="b">
        <v>1</v>
      </c>
      <c r="T165" s="11">
        <f t="shared" si="10"/>
        <v>19</v>
      </c>
      <c r="U165" s="395">
        <f t="shared" si="11"/>
        <v>40</v>
      </c>
    </row>
    <row r="166" spans="1:21" x14ac:dyDescent="0.25">
      <c r="A166" s="117">
        <v>1</v>
      </c>
      <c r="B166" s="118">
        <v>2</v>
      </c>
      <c r="C166" s="315">
        <f>TPG!J166</f>
        <v>400014</v>
      </c>
      <c r="D166" s="120" t="b">
        <v>1</v>
      </c>
      <c r="E166" s="316" t="str">
        <f>RIGHT(TPG!C166,4)&amp;"."&amp;TPG!M166&amp;"."&amp;TPG!K166&amp;"."&amp;$C$5</f>
        <v>2078.TPECG.I01.Ap21</v>
      </c>
      <c r="F166" s="317">
        <f t="shared" ca="1" si="8"/>
        <v>44309</v>
      </c>
      <c r="G166" s="318">
        <f>TPG!Q166</f>
        <v>0</v>
      </c>
      <c r="H166" s="124">
        <f t="shared" ca="1" si="9"/>
        <v>44309</v>
      </c>
      <c r="I166" s="125">
        <v>0</v>
      </c>
      <c r="J166" s="316" t="str">
        <f>LEFT(TPG!D166,20)&amp;"."&amp;TPGPAY!E166</f>
        <v>Pardes House School.2078.TPECG.I01.Ap21</v>
      </c>
      <c r="K166" s="120" t="b">
        <v>1</v>
      </c>
      <c r="L166" s="126" t="s">
        <v>3686</v>
      </c>
      <c r="M166" s="120" t="b">
        <v>1</v>
      </c>
      <c r="N166" s="120" t="s">
        <v>3687</v>
      </c>
      <c r="O166" s="319" t="str">
        <f>TPG!I166</f>
        <v>11294/543965</v>
      </c>
      <c r="P166" s="120" t="b">
        <v>1</v>
      </c>
      <c r="Q166" s="120" t="b">
        <v>1</v>
      </c>
      <c r="R166" s="120" t="b">
        <v>1</v>
      </c>
      <c r="T166" s="11">
        <f t="shared" si="10"/>
        <v>19</v>
      </c>
      <c r="U166" s="395">
        <f t="shared" si="11"/>
        <v>39</v>
      </c>
    </row>
    <row r="167" spans="1:21" x14ac:dyDescent="0.25">
      <c r="A167" s="117">
        <v>1</v>
      </c>
      <c r="B167" s="118">
        <v>2</v>
      </c>
      <c r="C167" s="315">
        <f>TPG!J167</f>
        <v>400010</v>
      </c>
      <c r="D167" s="120" t="b">
        <v>1</v>
      </c>
      <c r="E167" s="316" t="str">
        <f>RIGHT(TPG!C167,4)&amp;"."&amp;TPG!M167&amp;"."&amp;TPG!K167&amp;"."&amp;$C$5</f>
        <v>2071.TPECG.I01.Ap21</v>
      </c>
      <c r="F167" s="317">
        <f t="shared" ca="1" si="8"/>
        <v>44309</v>
      </c>
      <c r="G167" s="318">
        <f>TPG!Q167</f>
        <v>0</v>
      </c>
      <c r="H167" s="124">
        <f t="shared" ca="1" si="9"/>
        <v>44309</v>
      </c>
      <c r="I167" s="125">
        <v>0</v>
      </c>
      <c r="J167" s="316" t="str">
        <f>LEFT(TPG!D167,20)&amp;"."&amp;TPGPAY!E167</f>
        <v>Queenswell Infant an.2071.TPECG.I01.Ap21</v>
      </c>
      <c r="K167" s="120" t="b">
        <v>1</v>
      </c>
      <c r="L167" s="126" t="s">
        <v>3686</v>
      </c>
      <c r="M167" s="120" t="b">
        <v>1</v>
      </c>
      <c r="N167" s="120" t="s">
        <v>3687</v>
      </c>
      <c r="O167" s="319" t="str">
        <f>TPG!I167</f>
        <v>11294/543965</v>
      </c>
      <c r="P167" s="120" t="b">
        <v>1</v>
      </c>
      <c r="Q167" s="120" t="b">
        <v>1</v>
      </c>
      <c r="R167" s="120" t="b">
        <v>1</v>
      </c>
      <c r="T167" s="11">
        <f t="shared" si="10"/>
        <v>19</v>
      </c>
      <c r="U167" s="395">
        <f t="shared" si="11"/>
        <v>40</v>
      </c>
    </row>
    <row r="168" spans="1:21" x14ac:dyDescent="0.25">
      <c r="A168" s="117">
        <v>1</v>
      </c>
      <c r="B168" s="118">
        <v>2</v>
      </c>
      <c r="C168" s="315">
        <f>TPG!J168</f>
        <v>400012</v>
      </c>
      <c r="D168" s="120" t="b">
        <v>1</v>
      </c>
      <c r="E168" s="316" t="str">
        <f>RIGHT(TPG!C168,4)&amp;"."&amp;TPG!M168&amp;"."&amp;TPG!K168&amp;"."&amp;$C$5</f>
        <v>2072.TPECG.I01.Ap21</v>
      </c>
      <c r="F168" s="317">
        <f t="shared" ca="1" si="8"/>
        <v>44309</v>
      </c>
      <c r="G168" s="318">
        <f>TPG!Q168</f>
        <v>0</v>
      </c>
      <c r="H168" s="124">
        <f t="shared" ca="1" si="9"/>
        <v>44309</v>
      </c>
      <c r="I168" s="125">
        <v>0</v>
      </c>
      <c r="J168" s="316" t="str">
        <f>LEFT(TPG!D168,20)&amp;"."&amp;TPGPAY!E168</f>
        <v>Queenswell Junior Sc.2072.TPECG.I01.Ap21</v>
      </c>
      <c r="K168" s="120" t="b">
        <v>1</v>
      </c>
      <c r="L168" s="126" t="s">
        <v>3686</v>
      </c>
      <c r="M168" s="120" t="b">
        <v>1</v>
      </c>
      <c r="N168" s="120" t="s">
        <v>3687</v>
      </c>
      <c r="O168" s="319" t="str">
        <f>TPG!I168</f>
        <v>11294/543965</v>
      </c>
      <c r="P168" s="120" t="b">
        <v>1</v>
      </c>
      <c r="Q168" s="120" t="b">
        <v>1</v>
      </c>
      <c r="R168" s="120" t="b">
        <v>1</v>
      </c>
      <c r="T168" s="11">
        <f t="shared" si="10"/>
        <v>19</v>
      </c>
      <c r="U168" s="395">
        <f t="shared" si="11"/>
        <v>40</v>
      </c>
    </row>
    <row r="169" spans="1:21" x14ac:dyDescent="0.25">
      <c r="A169" s="117">
        <v>1</v>
      </c>
      <c r="B169" s="118">
        <v>2</v>
      </c>
      <c r="C169" s="315">
        <f>TPG!J169</f>
        <v>400093</v>
      </c>
      <c r="D169" s="120" t="b">
        <v>1</v>
      </c>
      <c r="E169" s="316" t="str">
        <f>RIGHT(TPG!C169,4)&amp;"."&amp;TPG!M169&amp;"."&amp;TPG!K169&amp;"."&amp;$C$5</f>
        <v>3512.TPECG.I01.Ap21</v>
      </c>
      <c r="F169" s="317">
        <f t="shared" ca="1" si="8"/>
        <v>44309</v>
      </c>
      <c r="G169" s="318">
        <f>TPG!Q169</f>
        <v>0</v>
      </c>
      <c r="H169" s="124">
        <f t="shared" ca="1" si="9"/>
        <v>44309</v>
      </c>
      <c r="I169" s="125">
        <v>0</v>
      </c>
      <c r="J169" s="316" t="str">
        <f>LEFT(TPG!D169,20)&amp;"."&amp;TPGPAY!E169</f>
        <v>Rosh Pinah.3512.TPECG.I01.Ap21</v>
      </c>
      <c r="K169" s="120" t="b">
        <v>1</v>
      </c>
      <c r="L169" s="126" t="s">
        <v>3686</v>
      </c>
      <c r="M169" s="120" t="b">
        <v>1</v>
      </c>
      <c r="N169" s="120" t="s">
        <v>3687</v>
      </c>
      <c r="O169" s="319" t="str">
        <f>TPG!I169</f>
        <v>11294/543965</v>
      </c>
      <c r="P169" s="120" t="b">
        <v>1</v>
      </c>
      <c r="Q169" s="120" t="b">
        <v>1</v>
      </c>
      <c r="R169" s="120" t="b">
        <v>1</v>
      </c>
      <c r="T169" s="11">
        <f t="shared" si="10"/>
        <v>19</v>
      </c>
      <c r="U169" s="395">
        <f t="shared" si="11"/>
        <v>30</v>
      </c>
    </row>
    <row r="170" spans="1:21" x14ac:dyDescent="0.25">
      <c r="A170" s="117">
        <v>1</v>
      </c>
      <c r="B170" s="118">
        <v>2</v>
      </c>
      <c r="C170" s="315">
        <f>TPG!J170</f>
        <v>400071</v>
      </c>
      <c r="D170" s="120" t="b">
        <v>1</v>
      </c>
      <c r="E170" s="316" t="str">
        <f>RIGHT(TPG!C170,4)&amp;"."&amp;TPG!M170&amp;"."&amp;TPG!K170&amp;"."&amp;$C$5</f>
        <v>3510.TPECG.I01.Ap21</v>
      </c>
      <c r="F170" s="317">
        <f t="shared" ca="1" si="8"/>
        <v>44309</v>
      </c>
      <c r="G170" s="318">
        <f>TPG!Q170</f>
        <v>0</v>
      </c>
      <c r="H170" s="124">
        <f t="shared" ca="1" si="9"/>
        <v>44309</v>
      </c>
      <c r="I170" s="125">
        <v>0</v>
      </c>
      <c r="J170" s="316" t="str">
        <f>LEFT(TPG!D170,20)&amp;"."&amp;TPGPAY!E170</f>
        <v>Sacred Heart School.3510.TPECG.I01.Ap21</v>
      </c>
      <c r="K170" s="120" t="b">
        <v>1</v>
      </c>
      <c r="L170" s="126" t="s">
        <v>3686</v>
      </c>
      <c r="M170" s="120" t="b">
        <v>1</v>
      </c>
      <c r="N170" s="120" t="s">
        <v>3687</v>
      </c>
      <c r="O170" s="319" t="str">
        <f>TPG!I170</f>
        <v>11294/543965</v>
      </c>
      <c r="P170" s="120" t="b">
        <v>1</v>
      </c>
      <c r="Q170" s="120" t="b">
        <v>1</v>
      </c>
      <c r="R170" s="120" t="b">
        <v>1</v>
      </c>
      <c r="T170" s="11">
        <f t="shared" si="10"/>
        <v>19</v>
      </c>
      <c r="U170" s="395">
        <f t="shared" si="11"/>
        <v>39</v>
      </c>
    </row>
    <row r="171" spans="1:21" x14ac:dyDescent="0.25">
      <c r="A171" s="117">
        <v>1</v>
      </c>
      <c r="B171" s="118">
        <v>2</v>
      </c>
      <c r="C171" s="315">
        <f>TPG!J171</f>
        <v>400096</v>
      </c>
      <c r="D171" s="120" t="b">
        <v>1</v>
      </c>
      <c r="E171" s="316" t="str">
        <f>RIGHT(TPG!C171,4)&amp;"."&amp;TPG!M171&amp;"."&amp;TPG!K171&amp;"."&amp;$C$5</f>
        <v>3502.TPECG.I01.Ap21</v>
      </c>
      <c r="F171" s="317">
        <f t="shared" ca="1" si="8"/>
        <v>44309</v>
      </c>
      <c r="G171" s="318">
        <f>TPG!Q171</f>
        <v>0</v>
      </c>
      <c r="H171" s="124">
        <f t="shared" ca="1" si="9"/>
        <v>44309</v>
      </c>
      <c r="I171" s="125">
        <v>0</v>
      </c>
      <c r="J171" s="316" t="str">
        <f>LEFT(TPG!D171,20)&amp;"."&amp;TPGPAY!E171</f>
        <v>St Agnes RC Primary .3502.TPECG.I01.Ap21</v>
      </c>
      <c r="K171" s="120" t="b">
        <v>1</v>
      </c>
      <c r="L171" s="126" t="s">
        <v>3686</v>
      </c>
      <c r="M171" s="120" t="b">
        <v>1</v>
      </c>
      <c r="N171" s="120" t="s">
        <v>3687</v>
      </c>
      <c r="O171" s="319" t="str">
        <f>TPG!I171</f>
        <v>11294/543965</v>
      </c>
      <c r="P171" s="120" t="b">
        <v>1</v>
      </c>
      <c r="Q171" s="120" t="b">
        <v>1</v>
      </c>
      <c r="R171" s="120" t="b">
        <v>1</v>
      </c>
      <c r="T171" s="11">
        <f t="shared" si="10"/>
        <v>19</v>
      </c>
      <c r="U171" s="395">
        <f t="shared" si="11"/>
        <v>40</v>
      </c>
    </row>
    <row r="172" spans="1:21" x14ac:dyDescent="0.25">
      <c r="A172" s="117">
        <v>1</v>
      </c>
      <c r="B172" s="118">
        <v>2</v>
      </c>
      <c r="C172" s="315">
        <f>TPG!J172</f>
        <v>400062</v>
      </c>
      <c r="D172" s="120" t="b">
        <v>1</v>
      </c>
      <c r="E172" s="316" t="str">
        <f>RIGHT(TPG!C172,4)&amp;"."&amp;TPG!M172&amp;"."&amp;TPG!K172&amp;"."&amp;$C$5</f>
        <v>3315.TPECG.I01.Ap21</v>
      </c>
      <c r="F172" s="317">
        <f t="shared" ca="1" si="8"/>
        <v>44309</v>
      </c>
      <c r="G172" s="318">
        <f>TPG!Q172</f>
        <v>0</v>
      </c>
      <c r="H172" s="124">
        <f t="shared" ca="1" si="9"/>
        <v>44309</v>
      </c>
      <c r="I172" s="125">
        <v>0</v>
      </c>
      <c r="J172" s="316" t="str">
        <f>LEFT(TPG!D172,20)&amp;"."&amp;TPGPAY!E172</f>
        <v>St Andrew's C E.3315.TPECG.I01.Ap21</v>
      </c>
      <c r="K172" s="120" t="b">
        <v>1</v>
      </c>
      <c r="L172" s="126" t="s">
        <v>3686</v>
      </c>
      <c r="M172" s="120" t="b">
        <v>1</v>
      </c>
      <c r="N172" s="120" t="s">
        <v>3687</v>
      </c>
      <c r="O172" s="319" t="str">
        <f>TPG!I172</f>
        <v>11294/543965</v>
      </c>
      <c r="P172" s="120" t="b">
        <v>1</v>
      </c>
      <c r="Q172" s="120" t="b">
        <v>1</v>
      </c>
      <c r="R172" s="120" t="b">
        <v>1</v>
      </c>
      <c r="T172" s="11">
        <f t="shared" si="10"/>
        <v>19</v>
      </c>
      <c r="U172" s="395">
        <f t="shared" si="11"/>
        <v>35</v>
      </c>
    </row>
    <row r="173" spans="1:21" x14ac:dyDescent="0.25">
      <c r="A173" s="117">
        <v>1</v>
      </c>
      <c r="B173" s="118">
        <v>2</v>
      </c>
      <c r="C173" s="315">
        <f>TPG!J173</f>
        <v>400064</v>
      </c>
      <c r="D173" s="120" t="b">
        <v>1</v>
      </c>
      <c r="E173" s="316" t="str">
        <f>RIGHT(TPG!C173,4)&amp;"."&amp;TPG!M173&amp;"."&amp;TPG!K173&amp;"."&amp;$C$5</f>
        <v>3504.TPECG.I01.Ap21</v>
      </c>
      <c r="F173" s="317">
        <f t="shared" ca="1" si="8"/>
        <v>44309</v>
      </c>
      <c r="G173" s="318">
        <f>TPG!Q173</f>
        <v>0</v>
      </c>
      <c r="H173" s="124">
        <f t="shared" ca="1" si="9"/>
        <v>44309</v>
      </c>
      <c r="I173" s="125">
        <v>0</v>
      </c>
      <c r="J173" s="316" t="str">
        <f>LEFT(TPG!D173,20)&amp;"."&amp;TPGPAY!E173</f>
        <v>St Catherines R C Pr.3504.TPECG.I01.Ap21</v>
      </c>
      <c r="K173" s="120" t="b">
        <v>1</v>
      </c>
      <c r="L173" s="126" t="s">
        <v>3686</v>
      </c>
      <c r="M173" s="120" t="b">
        <v>1</v>
      </c>
      <c r="N173" s="120" t="s">
        <v>3687</v>
      </c>
      <c r="O173" s="319" t="str">
        <f>TPG!I173</f>
        <v>11294/543965</v>
      </c>
      <c r="P173" s="120" t="b">
        <v>1</v>
      </c>
      <c r="Q173" s="120" t="b">
        <v>1</v>
      </c>
      <c r="R173" s="120" t="b">
        <v>1</v>
      </c>
      <c r="T173" s="11">
        <f t="shared" si="10"/>
        <v>19</v>
      </c>
      <c r="U173" s="395">
        <f t="shared" si="11"/>
        <v>40</v>
      </c>
    </row>
    <row r="174" spans="1:21" x14ac:dyDescent="0.25">
      <c r="A174" s="117">
        <v>1</v>
      </c>
      <c r="B174" s="118">
        <v>2</v>
      </c>
      <c r="C174" s="315">
        <f>TPG!J174</f>
        <v>400098</v>
      </c>
      <c r="D174" s="120" t="b">
        <v>1</v>
      </c>
      <c r="E174" s="316" t="str">
        <f>RIGHT(TPG!C174,4)&amp;"."&amp;TPG!M174&amp;"."&amp;TPG!K174&amp;"."&amp;$C$5</f>
        <v>3309.TPECG.I01.Ap21</v>
      </c>
      <c r="F174" s="317">
        <f t="shared" ca="1" si="8"/>
        <v>44309</v>
      </c>
      <c r="G174" s="318">
        <f>TPG!Q174</f>
        <v>0</v>
      </c>
      <c r="H174" s="124">
        <f t="shared" ca="1" si="9"/>
        <v>44309</v>
      </c>
      <c r="I174" s="125">
        <v>0</v>
      </c>
      <c r="J174" s="316" t="str">
        <f>LEFT(TPG!D174,20)&amp;"."&amp;TPGPAY!E174</f>
        <v>St Johns CE N20.3309.TPECG.I01.Ap21</v>
      </c>
      <c r="K174" s="120" t="b">
        <v>1</v>
      </c>
      <c r="L174" s="126" t="s">
        <v>3686</v>
      </c>
      <c r="M174" s="120" t="b">
        <v>1</v>
      </c>
      <c r="N174" s="120" t="s">
        <v>3687</v>
      </c>
      <c r="O174" s="319" t="str">
        <f>TPG!I174</f>
        <v>11294/543965</v>
      </c>
      <c r="P174" s="120" t="b">
        <v>1</v>
      </c>
      <c r="Q174" s="120" t="b">
        <v>1</v>
      </c>
      <c r="R174" s="120" t="b">
        <v>1</v>
      </c>
      <c r="T174" s="11">
        <f t="shared" si="10"/>
        <v>19</v>
      </c>
      <c r="U174" s="395">
        <f t="shared" si="11"/>
        <v>35</v>
      </c>
    </row>
    <row r="175" spans="1:21" x14ac:dyDescent="0.25">
      <c r="A175" s="117">
        <v>1</v>
      </c>
      <c r="B175" s="118">
        <v>2</v>
      </c>
      <c r="C175" s="315">
        <f>TPG!J175</f>
        <v>400114</v>
      </c>
      <c r="D175" s="120" t="b">
        <v>1</v>
      </c>
      <c r="E175" s="316" t="str">
        <f>RIGHT(TPG!C175,4)&amp;"."&amp;TPG!M175&amp;"."&amp;TPG!K175&amp;"."&amp;$C$5</f>
        <v>3307.TPECG.I01.Ap21</v>
      </c>
      <c r="F175" s="317">
        <f t="shared" ca="1" si="8"/>
        <v>44309</v>
      </c>
      <c r="G175" s="318">
        <f>TPG!Q175</f>
        <v>0</v>
      </c>
      <c r="H175" s="124">
        <f t="shared" ca="1" si="9"/>
        <v>44309</v>
      </c>
      <c r="I175" s="125">
        <v>0</v>
      </c>
      <c r="J175" s="316" t="str">
        <f>LEFT(TPG!D175,20)&amp;"."&amp;TPGPAY!E175</f>
        <v>St John's CE School .3307.TPECG.I01.Ap21</v>
      </c>
      <c r="K175" s="120" t="b">
        <v>1</v>
      </c>
      <c r="L175" s="126" t="s">
        <v>3686</v>
      </c>
      <c r="M175" s="120" t="b">
        <v>1</v>
      </c>
      <c r="N175" s="120" t="s">
        <v>3687</v>
      </c>
      <c r="O175" s="319" t="str">
        <f>TPG!I175</f>
        <v>11294/543965</v>
      </c>
      <c r="P175" s="120" t="b">
        <v>1</v>
      </c>
      <c r="Q175" s="120" t="b">
        <v>1</v>
      </c>
      <c r="R175" s="120" t="b">
        <v>1</v>
      </c>
      <c r="T175" s="11">
        <f t="shared" si="10"/>
        <v>19</v>
      </c>
      <c r="U175" s="395">
        <f t="shared" si="11"/>
        <v>40</v>
      </c>
    </row>
    <row r="176" spans="1:21" x14ac:dyDescent="0.25">
      <c r="A176" s="117">
        <v>1</v>
      </c>
      <c r="B176" s="118">
        <v>2</v>
      </c>
      <c r="C176" s="315">
        <f>TPG!J176</f>
        <v>400066</v>
      </c>
      <c r="D176" s="120" t="b">
        <v>1</v>
      </c>
      <c r="E176" s="316" t="str">
        <f>RIGHT(TPG!C176,4)&amp;"."&amp;TPG!M176&amp;"."&amp;TPG!K176&amp;"."&amp;$C$5</f>
        <v>3509.TPECG.I01.Ap21</v>
      </c>
      <c r="F176" s="317">
        <f t="shared" ca="1" si="8"/>
        <v>44309</v>
      </c>
      <c r="G176" s="318">
        <f>TPG!Q176</f>
        <v>0</v>
      </c>
      <c r="H176" s="124">
        <f t="shared" ca="1" si="9"/>
        <v>44309</v>
      </c>
      <c r="I176" s="125">
        <v>0</v>
      </c>
      <c r="J176" s="316" t="str">
        <f>LEFT(TPG!D176,20)&amp;"."&amp;TPGPAY!E176</f>
        <v>St Joseph's Primary .3509.TPECG.I01.Ap21</v>
      </c>
      <c r="K176" s="120" t="b">
        <v>1</v>
      </c>
      <c r="L176" s="126" t="s">
        <v>3686</v>
      </c>
      <c r="M176" s="120" t="b">
        <v>1</v>
      </c>
      <c r="N176" s="120" t="s">
        <v>3687</v>
      </c>
      <c r="O176" s="319" t="str">
        <f>TPG!I176</f>
        <v>11294/543965</v>
      </c>
      <c r="P176" s="120" t="b">
        <v>1</v>
      </c>
      <c r="Q176" s="120" t="b">
        <v>1</v>
      </c>
      <c r="R176" s="120" t="b">
        <v>1</v>
      </c>
      <c r="T176" s="11">
        <f t="shared" si="10"/>
        <v>19</v>
      </c>
      <c r="U176" s="395">
        <f t="shared" si="11"/>
        <v>40</v>
      </c>
    </row>
    <row r="177" spans="1:21" x14ac:dyDescent="0.25">
      <c r="A177" s="117">
        <v>1</v>
      </c>
      <c r="B177" s="118">
        <v>2</v>
      </c>
      <c r="C177" s="315">
        <f>TPG!J177</f>
        <v>400058</v>
      </c>
      <c r="D177" s="120" t="b">
        <v>1</v>
      </c>
      <c r="E177" s="316" t="str">
        <f>RIGHT(TPG!C177,4)&amp;"."&amp;TPG!M177&amp;"."&amp;TPG!K177&amp;"."&amp;$C$5</f>
        <v>3311.TPECG.I01.Ap21</v>
      </c>
      <c r="F177" s="317">
        <f t="shared" ca="1" si="8"/>
        <v>44309</v>
      </c>
      <c r="G177" s="318">
        <f>TPG!Q177</f>
        <v>0</v>
      </c>
      <c r="H177" s="124">
        <f t="shared" ca="1" si="9"/>
        <v>44309</v>
      </c>
      <c r="I177" s="125">
        <v>0</v>
      </c>
      <c r="J177" s="316" t="str">
        <f>LEFT(TPG!D177,20)&amp;"."&amp;TPGPAY!E177</f>
        <v>St Mary's C E Primar.3311.TPECG.I01.Ap21</v>
      </c>
      <c r="K177" s="120" t="b">
        <v>1</v>
      </c>
      <c r="L177" s="126" t="s">
        <v>3686</v>
      </c>
      <c r="M177" s="120" t="b">
        <v>1</v>
      </c>
      <c r="N177" s="120" t="s">
        <v>3687</v>
      </c>
      <c r="O177" s="319" t="str">
        <f>TPG!I177</f>
        <v>11294/543965</v>
      </c>
      <c r="P177" s="120" t="b">
        <v>1</v>
      </c>
      <c r="Q177" s="120" t="b">
        <v>1</v>
      </c>
      <c r="R177" s="120" t="b">
        <v>1</v>
      </c>
      <c r="T177" s="11">
        <f t="shared" si="10"/>
        <v>19</v>
      </c>
      <c r="U177" s="395">
        <f t="shared" si="11"/>
        <v>40</v>
      </c>
    </row>
    <row r="178" spans="1:21" x14ac:dyDescent="0.25">
      <c r="A178" s="117">
        <v>1</v>
      </c>
      <c r="B178" s="118">
        <v>2</v>
      </c>
      <c r="C178" s="315">
        <f>TPG!J178</f>
        <v>400017</v>
      </c>
      <c r="D178" s="120" t="b">
        <v>1</v>
      </c>
      <c r="E178" s="316" t="str">
        <f>RIGHT(TPG!C178,4)&amp;"."&amp;TPG!M178&amp;"."&amp;TPG!K178&amp;"."&amp;$C$5</f>
        <v>3312.TPECG.I01.Ap21</v>
      </c>
      <c r="F178" s="317">
        <f t="shared" ca="1" si="8"/>
        <v>44309</v>
      </c>
      <c r="G178" s="318">
        <f>TPG!Q178</f>
        <v>0</v>
      </c>
      <c r="H178" s="124">
        <f t="shared" ca="1" si="9"/>
        <v>44309</v>
      </c>
      <c r="I178" s="125">
        <v>0</v>
      </c>
      <c r="J178" s="316" t="str">
        <f>LEFT(TPG!D178,20)&amp;"."&amp;TPGPAY!E178</f>
        <v>St Mary's School EN4.3312.TPECG.I01.Ap21</v>
      </c>
      <c r="K178" s="120" t="b">
        <v>1</v>
      </c>
      <c r="L178" s="126" t="s">
        <v>3686</v>
      </c>
      <c r="M178" s="120" t="b">
        <v>1</v>
      </c>
      <c r="N178" s="120" t="s">
        <v>3687</v>
      </c>
      <c r="O178" s="319" t="str">
        <f>TPG!I178</f>
        <v>11294/543965</v>
      </c>
      <c r="P178" s="120" t="b">
        <v>1</v>
      </c>
      <c r="Q178" s="120" t="b">
        <v>1</v>
      </c>
      <c r="R178" s="120" t="b">
        <v>1</v>
      </c>
      <c r="T178" s="11">
        <f t="shared" si="10"/>
        <v>19</v>
      </c>
      <c r="U178" s="395">
        <f t="shared" si="11"/>
        <v>40</v>
      </c>
    </row>
    <row r="179" spans="1:21" x14ac:dyDescent="0.25">
      <c r="A179" s="117">
        <v>1</v>
      </c>
      <c r="B179" s="118">
        <v>2</v>
      </c>
      <c r="C179" s="315">
        <f>TPG!J179</f>
        <v>400094</v>
      </c>
      <c r="D179" s="120" t="b">
        <v>1</v>
      </c>
      <c r="E179" s="316" t="str">
        <f>RIGHT(TPG!C179,4)&amp;"."&amp;TPG!M179&amp;"."&amp;TPG!K179&amp;"."&amp;$C$5</f>
        <v>3314.TPECG.I01.Ap21</v>
      </c>
      <c r="F179" s="317">
        <f t="shared" ca="1" si="8"/>
        <v>44309</v>
      </c>
      <c r="G179" s="318">
        <f>TPG!Q179</f>
        <v>0</v>
      </c>
      <c r="H179" s="124">
        <f t="shared" ca="1" si="9"/>
        <v>44309</v>
      </c>
      <c r="I179" s="125">
        <v>0</v>
      </c>
      <c r="J179" s="316" t="str">
        <f>LEFT(TPG!D179,20)&amp;"."&amp;TPGPAY!E179</f>
        <v>St Pauls CE Primary,.3314.TPECG.I01.Ap21</v>
      </c>
      <c r="K179" s="120" t="b">
        <v>1</v>
      </c>
      <c r="L179" s="126" t="s">
        <v>3686</v>
      </c>
      <c r="M179" s="120" t="b">
        <v>1</v>
      </c>
      <c r="N179" s="120" t="s">
        <v>3687</v>
      </c>
      <c r="O179" s="319" t="str">
        <f>TPG!I179</f>
        <v>11294/543965</v>
      </c>
      <c r="P179" s="120" t="b">
        <v>1</v>
      </c>
      <c r="Q179" s="120" t="b">
        <v>1</v>
      </c>
      <c r="R179" s="120" t="b">
        <v>1</v>
      </c>
      <c r="T179" s="11">
        <f t="shared" si="10"/>
        <v>19</v>
      </c>
      <c r="U179" s="395">
        <f t="shared" si="11"/>
        <v>40</v>
      </c>
    </row>
    <row r="180" spans="1:21" x14ac:dyDescent="0.25">
      <c r="A180" s="117">
        <v>1</v>
      </c>
      <c r="B180" s="118">
        <v>2</v>
      </c>
      <c r="C180" s="315">
        <f>TPG!J180</f>
        <v>400006</v>
      </c>
      <c r="D180" s="120" t="b">
        <v>1</v>
      </c>
      <c r="E180" s="316" t="str">
        <f>RIGHT(TPG!C180,4)&amp;"."&amp;TPG!M180&amp;"."&amp;TPG!K180&amp;"."&amp;$C$5</f>
        <v>3313.TPECG.I01.Ap21</v>
      </c>
      <c r="F180" s="317">
        <f t="shared" ca="1" si="8"/>
        <v>44309</v>
      </c>
      <c r="G180" s="318">
        <f>TPG!Q180</f>
        <v>0</v>
      </c>
      <c r="H180" s="124">
        <f t="shared" ca="1" si="9"/>
        <v>44309</v>
      </c>
      <c r="I180" s="125">
        <v>0</v>
      </c>
      <c r="J180" s="316" t="str">
        <f>LEFT(TPG!D180,20)&amp;"."&amp;TPGPAY!E180</f>
        <v>St. Pauls CE Primary.3313.TPECG.I01.Ap21</v>
      </c>
      <c r="K180" s="120" t="b">
        <v>1</v>
      </c>
      <c r="L180" s="126" t="s">
        <v>3686</v>
      </c>
      <c r="M180" s="120" t="b">
        <v>1</v>
      </c>
      <c r="N180" s="120" t="s">
        <v>3687</v>
      </c>
      <c r="O180" s="319" t="str">
        <f>TPG!I180</f>
        <v>11294/543965</v>
      </c>
      <c r="P180" s="120" t="b">
        <v>1</v>
      </c>
      <c r="Q180" s="120" t="b">
        <v>1</v>
      </c>
      <c r="R180" s="120" t="b">
        <v>1</v>
      </c>
      <c r="T180" s="11">
        <f t="shared" si="10"/>
        <v>19</v>
      </c>
      <c r="U180" s="395">
        <f t="shared" si="11"/>
        <v>40</v>
      </c>
    </row>
    <row r="181" spans="1:21" x14ac:dyDescent="0.25">
      <c r="A181" s="117">
        <v>1</v>
      </c>
      <c r="B181" s="118">
        <v>2</v>
      </c>
      <c r="C181" s="315">
        <f>TPG!J181</f>
        <v>400037</v>
      </c>
      <c r="D181" s="120" t="b">
        <v>1</v>
      </c>
      <c r="E181" s="316" t="str">
        <f>RIGHT(TPG!C181,4)&amp;"."&amp;TPG!M181&amp;"."&amp;TPG!K181&amp;"."&amp;$C$5</f>
        <v>3507.TPECG.I01.Ap21</v>
      </c>
      <c r="F181" s="317">
        <f t="shared" ca="1" si="8"/>
        <v>44309</v>
      </c>
      <c r="G181" s="318">
        <f>TPG!Q181</f>
        <v>0</v>
      </c>
      <c r="H181" s="124">
        <f t="shared" ca="1" si="9"/>
        <v>44309</v>
      </c>
      <c r="I181" s="125">
        <v>0</v>
      </c>
      <c r="J181" s="316" t="str">
        <f>LEFT(TPG!D181,20)&amp;"."&amp;TPGPAY!E181</f>
        <v>St Theresa's R.C. Pr.3507.TPECG.I01.Ap21</v>
      </c>
      <c r="K181" s="120" t="b">
        <v>1</v>
      </c>
      <c r="L181" s="126" t="s">
        <v>3686</v>
      </c>
      <c r="M181" s="120" t="b">
        <v>1</v>
      </c>
      <c r="N181" s="120" t="s">
        <v>3687</v>
      </c>
      <c r="O181" s="319" t="str">
        <f>TPG!I181</f>
        <v>11294/543965</v>
      </c>
      <c r="P181" s="120" t="b">
        <v>1</v>
      </c>
      <c r="Q181" s="120" t="b">
        <v>1</v>
      </c>
      <c r="R181" s="120" t="b">
        <v>1</v>
      </c>
      <c r="T181" s="11">
        <f t="shared" si="10"/>
        <v>19</v>
      </c>
      <c r="U181" s="395">
        <f t="shared" si="11"/>
        <v>40</v>
      </c>
    </row>
    <row r="182" spans="1:21" x14ac:dyDescent="0.25">
      <c r="A182" s="117">
        <v>1</v>
      </c>
      <c r="B182" s="118">
        <v>2</v>
      </c>
      <c r="C182" s="315">
        <f>TPG!J182</f>
        <v>400009</v>
      </c>
      <c r="D182" s="120" t="b">
        <v>1</v>
      </c>
      <c r="E182" s="316" t="str">
        <f>RIGHT(TPG!C182,4)&amp;"."&amp;TPG!M182&amp;"."&amp;TPG!K182&amp;"."&amp;$C$5</f>
        <v>3506.TPECG.I01.Ap21</v>
      </c>
      <c r="F182" s="317">
        <f t="shared" ca="1" si="8"/>
        <v>44309</v>
      </c>
      <c r="G182" s="318">
        <f>TPG!Q182</f>
        <v>0</v>
      </c>
      <c r="H182" s="124">
        <f t="shared" ca="1" si="9"/>
        <v>44309</v>
      </c>
      <c r="I182" s="125">
        <v>0</v>
      </c>
      <c r="J182" s="316" t="str">
        <f>LEFT(TPG!D182,20)&amp;"."&amp;TPGPAY!E182</f>
        <v>St Vincent's Catholi.3506.TPECG.I01.Ap21</v>
      </c>
      <c r="K182" s="120" t="b">
        <v>1</v>
      </c>
      <c r="L182" s="126" t="s">
        <v>3686</v>
      </c>
      <c r="M182" s="120" t="b">
        <v>1</v>
      </c>
      <c r="N182" s="120" t="s">
        <v>3687</v>
      </c>
      <c r="O182" s="319" t="str">
        <f>TPG!I182</f>
        <v>11294/543965</v>
      </c>
      <c r="P182" s="120" t="b">
        <v>1</v>
      </c>
      <c r="Q182" s="120" t="b">
        <v>1</v>
      </c>
      <c r="R182" s="120" t="b">
        <v>1</v>
      </c>
      <c r="T182" s="11">
        <f t="shared" si="10"/>
        <v>19</v>
      </c>
      <c r="U182" s="395">
        <f t="shared" si="11"/>
        <v>40</v>
      </c>
    </row>
    <row r="183" spans="1:21" x14ac:dyDescent="0.25">
      <c r="A183" s="117">
        <v>1</v>
      </c>
      <c r="B183" s="118">
        <v>2</v>
      </c>
      <c r="C183" s="315">
        <f>TPG!J183</f>
        <v>400038</v>
      </c>
      <c r="D183" s="120" t="b">
        <v>1</v>
      </c>
      <c r="E183" s="316" t="str">
        <f>RIGHT(TPG!C183,4)&amp;"."&amp;TPG!M183&amp;"."&amp;TPG!K183&amp;"."&amp;$C$5</f>
        <v>2070.TPECG.I01.Ap21</v>
      </c>
      <c r="F183" s="317">
        <f t="shared" ca="1" si="8"/>
        <v>44309</v>
      </c>
      <c r="G183" s="318">
        <f>TPG!Q183</f>
        <v>0</v>
      </c>
      <c r="H183" s="124">
        <f t="shared" ca="1" si="9"/>
        <v>44309</v>
      </c>
      <c r="I183" s="125">
        <v>0</v>
      </c>
      <c r="J183" s="316" t="str">
        <f>LEFT(TPG!D183,20)&amp;"."&amp;TPGPAY!E183</f>
        <v>Sunnyfields Primary .2070.TPECG.I01.Ap21</v>
      </c>
      <c r="K183" s="120" t="b">
        <v>1</v>
      </c>
      <c r="L183" s="126" t="s">
        <v>3686</v>
      </c>
      <c r="M183" s="120" t="b">
        <v>1</v>
      </c>
      <c r="N183" s="120" t="s">
        <v>3687</v>
      </c>
      <c r="O183" s="319" t="str">
        <f>TPG!I183</f>
        <v>11294/543965</v>
      </c>
      <c r="P183" s="120" t="b">
        <v>1</v>
      </c>
      <c r="Q183" s="120" t="b">
        <v>1</v>
      </c>
      <c r="R183" s="120" t="b">
        <v>1</v>
      </c>
      <c r="T183" s="11">
        <f t="shared" si="10"/>
        <v>19</v>
      </c>
      <c r="U183" s="395">
        <f t="shared" si="11"/>
        <v>40</v>
      </c>
    </row>
    <row r="184" spans="1:21" x14ac:dyDescent="0.25">
      <c r="A184" s="117">
        <v>1</v>
      </c>
      <c r="B184" s="118">
        <v>2</v>
      </c>
      <c r="C184" s="315">
        <f>TPG!J184</f>
        <v>400100</v>
      </c>
      <c r="D184" s="120" t="b">
        <v>1</v>
      </c>
      <c r="E184" s="316" t="str">
        <f>RIGHT(TPG!C184,4)&amp;"."&amp;TPG!M184&amp;"."&amp;TPG!K184&amp;"."&amp;$C$5</f>
        <v>3316.TPECG.I01.Ap21</v>
      </c>
      <c r="F184" s="317">
        <f t="shared" ca="1" si="8"/>
        <v>44309</v>
      </c>
      <c r="G184" s="318">
        <f>TPG!Q184</f>
        <v>0</v>
      </c>
      <c r="H184" s="124">
        <f t="shared" ca="1" si="9"/>
        <v>44309</v>
      </c>
      <c r="I184" s="125">
        <v>0</v>
      </c>
      <c r="J184" s="316" t="str">
        <f>LEFT(TPG!D184,20)&amp;"."&amp;TPGPAY!E184</f>
        <v>Trent  C of E Primar.3316.TPECG.I01.Ap21</v>
      </c>
      <c r="K184" s="120" t="b">
        <v>1</v>
      </c>
      <c r="L184" s="126" t="s">
        <v>3686</v>
      </c>
      <c r="M184" s="120" t="b">
        <v>1</v>
      </c>
      <c r="N184" s="120" t="s">
        <v>3687</v>
      </c>
      <c r="O184" s="319" t="str">
        <f>TPG!I184</f>
        <v>11294/543965</v>
      </c>
      <c r="P184" s="120" t="b">
        <v>1</v>
      </c>
      <c r="Q184" s="120" t="b">
        <v>1</v>
      </c>
      <c r="R184" s="120" t="b">
        <v>1</v>
      </c>
      <c r="T184" s="11">
        <f t="shared" si="10"/>
        <v>19</v>
      </c>
      <c r="U184" s="395">
        <f t="shared" si="11"/>
        <v>40</v>
      </c>
    </row>
    <row r="185" spans="1:21" x14ac:dyDescent="0.25">
      <c r="A185" s="117">
        <v>1</v>
      </c>
      <c r="B185" s="118">
        <v>2</v>
      </c>
      <c r="C185" s="315">
        <f>TPG!J185</f>
        <v>400101</v>
      </c>
      <c r="D185" s="120" t="b">
        <v>1</v>
      </c>
      <c r="E185" s="316" t="str">
        <f>RIGHT(TPG!C185,4)&amp;"."&amp;TPG!M185&amp;"."&amp;TPG!K185&amp;"."&amp;$C$5</f>
        <v>2055.TPECG.I01.Ap21</v>
      </c>
      <c r="F185" s="317">
        <f t="shared" ca="1" si="8"/>
        <v>44309</v>
      </c>
      <c r="G185" s="318">
        <f>TPG!Q185</f>
        <v>0</v>
      </c>
      <c r="H185" s="124">
        <f t="shared" ca="1" si="9"/>
        <v>44309</v>
      </c>
      <c r="I185" s="125">
        <v>0</v>
      </c>
      <c r="J185" s="316" t="str">
        <f>LEFT(TPG!D185,20)&amp;"."&amp;TPGPAY!E185</f>
        <v>Tudor School.2055.TPECG.I01.Ap21</v>
      </c>
      <c r="K185" s="120" t="b">
        <v>1</v>
      </c>
      <c r="L185" s="126" t="s">
        <v>3686</v>
      </c>
      <c r="M185" s="120" t="b">
        <v>1</v>
      </c>
      <c r="N185" s="120" t="s">
        <v>3687</v>
      </c>
      <c r="O185" s="319" t="str">
        <f>TPG!I185</f>
        <v>11294/543965</v>
      </c>
      <c r="P185" s="120" t="b">
        <v>1</v>
      </c>
      <c r="Q185" s="120" t="b">
        <v>1</v>
      </c>
      <c r="R185" s="120" t="b">
        <v>1</v>
      </c>
      <c r="T185" s="11">
        <f t="shared" si="10"/>
        <v>19</v>
      </c>
      <c r="U185" s="395">
        <f t="shared" si="11"/>
        <v>32</v>
      </c>
    </row>
    <row r="186" spans="1:21" x14ac:dyDescent="0.25">
      <c r="A186" s="117">
        <v>1</v>
      </c>
      <c r="B186" s="118">
        <v>2</v>
      </c>
      <c r="C186" s="315">
        <f>TPG!J186</f>
        <v>400053</v>
      </c>
      <c r="D186" s="120" t="b">
        <v>1</v>
      </c>
      <c r="E186" s="316" t="str">
        <f>RIGHT(TPG!C186,4)&amp;"."&amp;TPG!M186&amp;"."&amp;TPG!K186&amp;"."&amp;$C$5</f>
        <v>2057.TPECG.I01.Ap21</v>
      </c>
      <c r="F186" s="317">
        <f t="shared" ca="1" si="8"/>
        <v>44309</v>
      </c>
      <c r="G186" s="318">
        <f>TPG!Q186</f>
        <v>0</v>
      </c>
      <c r="H186" s="124">
        <f t="shared" ca="1" si="9"/>
        <v>44309</v>
      </c>
      <c r="I186" s="125">
        <v>0</v>
      </c>
      <c r="J186" s="316" t="str">
        <f>LEFT(TPG!D186,20)&amp;"."&amp;TPGPAY!E186</f>
        <v>Underhill School.2057.TPECG.I01.Ap21</v>
      </c>
      <c r="K186" s="120" t="b">
        <v>1</v>
      </c>
      <c r="L186" s="126" t="s">
        <v>3686</v>
      </c>
      <c r="M186" s="120" t="b">
        <v>1</v>
      </c>
      <c r="N186" s="120" t="s">
        <v>3687</v>
      </c>
      <c r="O186" s="319" t="str">
        <f>TPG!I186</f>
        <v>11294/543965</v>
      </c>
      <c r="P186" s="120" t="b">
        <v>1</v>
      </c>
      <c r="Q186" s="120" t="b">
        <v>1</v>
      </c>
      <c r="R186" s="120" t="b">
        <v>1</v>
      </c>
      <c r="T186" s="11">
        <f t="shared" si="10"/>
        <v>19</v>
      </c>
      <c r="U186" s="395">
        <f t="shared" si="11"/>
        <v>36</v>
      </c>
    </row>
    <row r="187" spans="1:21" x14ac:dyDescent="0.25">
      <c r="A187" s="117">
        <v>1</v>
      </c>
      <c r="B187" s="118">
        <v>2</v>
      </c>
      <c r="C187" s="315">
        <f>TPG!J187</f>
        <v>400111</v>
      </c>
      <c r="D187" s="120" t="b">
        <v>1</v>
      </c>
      <c r="E187" s="316" t="str">
        <f>RIGHT(TPG!C187,4)&amp;"."&amp;TPG!M187&amp;"."&amp;TPG!K187&amp;"."&amp;$C$5</f>
        <v>2076.TPECG.I01.Ap21</v>
      </c>
      <c r="F187" s="317">
        <f t="shared" ca="1" si="8"/>
        <v>44309</v>
      </c>
      <c r="G187" s="318">
        <f>TPG!Q187</f>
        <v>0</v>
      </c>
      <c r="H187" s="124">
        <f t="shared" ca="1" si="9"/>
        <v>44309</v>
      </c>
      <c r="I187" s="125">
        <v>0</v>
      </c>
      <c r="J187" s="316" t="str">
        <f>LEFT(TPG!D187,20)&amp;"."&amp;TPGPAY!E187</f>
        <v>Wessex  Gardens Prim.2076.TPECG.I01.Ap21</v>
      </c>
      <c r="K187" s="120" t="b">
        <v>1</v>
      </c>
      <c r="L187" s="126" t="s">
        <v>3686</v>
      </c>
      <c r="M187" s="120" t="b">
        <v>1</v>
      </c>
      <c r="N187" s="120" t="s">
        <v>3687</v>
      </c>
      <c r="O187" s="319" t="str">
        <f>TPG!I187</f>
        <v>11294/543965</v>
      </c>
      <c r="P187" s="120" t="b">
        <v>1</v>
      </c>
      <c r="Q187" s="120" t="b">
        <v>1</v>
      </c>
      <c r="R187" s="120" t="b">
        <v>1</v>
      </c>
      <c r="T187" s="11">
        <f t="shared" si="10"/>
        <v>19</v>
      </c>
      <c r="U187" s="395">
        <f t="shared" si="11"/>
        <v>40</v>
      </c>
    </row>
    <row r="188" spans="1:21" x14ac:dyDescent="0.25">
      <c r="A188" s="117">
        <v>1</v>
      </c>
      <c r="B188" s="118">
        <v>2</v>
      </c>
      <c r="C188" s="315">
        <f>TPG!J188</f>
        <v>400011</v>
      </c>
      <c r="D188" s="120" t="b">
        <v>1</v>
      </c>
      <c r="E188" s="316" t="str">
        <f>RIGHT(TPG!C188,4)&amp;"."&amp;TPG!M188&amp;"."&amp;TPG!K188&amp;"."&amp;$C$5</f>
        <v>2060.TPECG.I01.Ap21</v>
      </c>
      <c r="F188" s="317">
        <f t="shared" ca="1" si="8"/>
        <v>44309</v>
      </c>
      <c r="G188" s="318">
        <f>TPG!Q188</f>
        <v>0</v>
      </c>
      <c r="H188" s="124">
        <f t="shared" ca="1" si="9"/>
        <v>44309</v>
      </c>
      <c r="I188" s="125">
        <v>0</v>
      </c>
      <c r="J188" s="316" t="str">
        <f>LEFT(TPG!D188,20)&amp;"."&amp;TPGPAY!E188</f>
        <v>Whitings Hill Primar.2060.TPECG.I01.Ap21</v>
      </c>
      <c r="K188" s="120" t="b">
        <v>1</v>
      </c>
      <c r="L188" s="126" t="s">
        <v>3686</v>
      </c>
      <c r="M188" s="120" t="b">
        <v>1</v>
      </c>
      <c r="N188" s="120" t="s">
        <v>3687</v>
      </c>
      <c r="O188" s="319" t="str">
        <f>TPG!I188</f>
        <v>11294/543965</v>
      </c>
      <c r="P188" s="120" t="b">
        <v>1</v>
      </c>
      <c r="Q188" s="120" t="b">
        <v>1</v>
      </c>
      <c r="R188" s="120" t="b">
        <v>1</v>
      </c>
      <c r="T188" s="11">
        <f t="shared" si="10"/>
        <v>19</v>
      </c>
      <c r="U188" s="395">
        <f t="shared" si="11"/>
        <v>40</v>
      </c>
    </row>
    <row r="189" spans="1:21" x14ac:dyDescent="0.25">
      <c r="A189" s="117">
        <v>1</v>
      </c>
      <c r="B189" s="118">
        <v>2</v>
      </c>
      <c r="C189" s="315">
        <f>TPG!J189</f>
        <v>400117</v>
      </c>
      <c r="D189" s="120" t="b">
        <v>1</v>
      </c>
      <c r="E189" s="316" t="str">
        <f>RIGHT(TPG!C189,4)&amp;"."&amp;TPG!M189&amp;"."&amp;TPG!K189&amp;"."&amp;$C$5</f>
        <v>3518.TPECG.I01.Ap21</v>
      </c>
      <c r="F189" s="317">
        <f t="shared" ca="1" si="8"/>
        <v>44309</v>
      </c>
      <c r="G189" s="318">
        <f>TPG!Q189</f>
        <v>0</v>
      </c>
      <c r="H189" s="124">
        <f t="shared" ca="1" si="9"/>
        <v>44309</v>
      </c>
      <c r="I189" s="125">
        <v>0</v>
      </c>
      <c r="J189" s="316" t="str">
        <f>LEFT(TPG!D189,20)&amp;"."&amp;TPGPAY!E189</f>
        <v>Woodcroft Primary Sc.3518.TPECG.I01.Ap21</v>
      </c>
      <c r="K189" s="120" t="b">
        <v>1</v>
      </c>
      <c r="L189" s="126" t="s">
        <v>3686</v>
      </c>
      <c r="M189" s="120" t="b">
        <v>1</v>
      </c>
      <c r="N189" s="120" t="s">
        <v>3687</v>
      </c>
      <c r="O189" s="319" t="str">
        <f>TPG!I189</f>
        <v>11294/543965</v>
      </c>
      <c r="P189" s="120" t="b">
        <v>1</v>
      </c>
      <c r="Q189" s="120" t="b">
        <v>1</v>
      </c>
      <c r="R189" s="120" t="b">
        <v>1</v>
      </c>
      <c r="T189" s="11">
        <f t="shared" si="10"/>
        <v>19</v>
      </c>
      <c r="U189" s="395">
        <f t="shared" si="11"/>
        <v>40</v>
      </c>
    </row>
    <row r="190" spans="1:21" x14ac:dyDescent="0.25">
      <c r="A190" s="117">
        <v>1</v>
      </c>
      <c r="B190" s="118">
        <v>2</v>
      </c>
      <c r="C190" s="315">
        <f>TPG!J190</f>
        <v>400004</v>
      </c>
      <c r="D190" s="120" t="b">
        <v>1</v>
      </c>
      <c r="E190" s="316" t="str">
        <f>RIGHT(TPG!C190,4)&amp;"."&amp;TPG!M190&amp;"."&amp;TPG!K190&amp;"."&amp;$C$5</f>
        <v>2054.TPECG.I01.Ap21</v>
      </c>
      <c r="F190" s="317">
        <f t="shared" ca="1" si="8"/>
        <v>44309</v>
      </c>
      <c r="G190" s="318">
        <f>TPG!Q190</f>
        <v>0</v>
      </c>
      <c r="H190" s="124">
        <f t="shared" ca="1" si="9"/>
        <v>44309</v>
      </c>
      <c r="I190" s="125">
        <v>0</v>
      </c>
      <c r="J190" s="316" t="str">
        <f>LEFT(TPG!D190,20)&amp;"."&amp;TPGPAY!E190</f>
        <v>Woodridge  Primary S.2054.TPECG.I01.Ap21</v>
      </c>
      <c r="K190" s="120" t="b">
        <v>1</v>
      </c>
      <c r="L190" s="126" t="s">
        <v>3686</v>
      </c>
      <c r="M190" s="120" t="b">
        <v>1</v>
      </c>
      <c r="N190" s="120" t="s">
        <v>3687</v>
      </c>
      <c r="O190" s="319" t="str">
        <f>TPG!I190</f>
        <v>11294/543965</v>
      </c>
      <c r="P190" s="120" t="b">
        <v>1</v>
      </c>
      <c r="Q190" s="120" t="b">
        <v>1</v>
      </c>
      <c r="R190" s="120" t="b">
        <v>1</v>
      </c>
      <c r="T190" s="11">
        <f t="shared" si="10"/>
        <v>19</v>
      </c>
      <c r="U190" s="395">
        <f t="shared" si="11"/>
        <v>40</v>
      </c>
    </row>
    <row r="191" spans="1:21" x14ac:dyDescent="0.25">
      <c r="A191" s="117">
        <v>1</v>
      </c>
      <c r="B191" s="118">
        <v>2</v>
      </c>
      <c r="C191" s="315">
        <f>TPG!J191</f>
        <v>400157</v>
      </c>
      <c r="D191" s="120" t="b">
        <v>1</v>
      </c>
      <c r="E191" s="316" t="str">
        <f>RIGHT(TPG!C191,4)&amp;"."&amp;TPG!M191&amp;"."&amp;TPG!K191&amp;"."&amp;$C$5</f>
        <v>1102.TPECG.I01.Ap21</v>
      </c>
      <c r="F191" s="317">
        <f t="shared" ca="1" si="8"/>
        <v>44309</v>
      </c>
      <c r="G191" s="318">
        <f>TPG!Q191</f>
        <v>0</v>
      </c>
      <c r="H191" s="124">
        <f t="shared" ca="1" si="9"/>
        <v>44309</v>
      </c>
      <c r="I191" s="125">
        <v>0</v>
      </c>
      <c r="J191" s="316" t="str">
        <f>LEFT(TPG!D191,20)&amp;"."&amp;TPGPAY!E191</f>
        <v>Northgate.1102.TPECG.I01.Ap21</v>
      </c>
      <c r="K191" s="120" t="b">
        <v>1</v>
      </c>
      <c r="L191" s="126" t="s">
        <v>3686</v>
      </c>
      <c r="M191" s="120" t="b">
        <v>1</v>
      </c>
      <c r="N191" s="120" t="s">
        <v>3687</v>
      </c>
      <c r="O191" s="319" t="str">
        <f>TPG!I191</f>
        <v>11294/543965</v>
      </c>
      <c r="P191" s="120" t="b">
        <v>1</v>
      </c>
      <c r="Q191" s="120" t="b">
        <v>1</v>
      </c>
      <c r="R191" s="120" t="b">
        <v>1</v>
      </c>
      <c r="T191" s="11">
        <f t="shared" si="10"/>
        <v>19</v>
      </c>
      <c r="U191" s="395">
        <f t="shared" si="11"/>
        <v>29</v>
      </c>
    </row>
    <row r="192" spans="1:21" x14ac:dyDescent="0.25">
      <c r="A192" s="117">
        <v>1</v>
      </c>
      <c r="B192" s="118">
        <v>2</v>
      </c>
      <c r="C192" s="315">
        <f>TPG!J192</f>
        <v>400156</v>
      </c>
      <c r="D192" s="120" t="b">
        <v>1</v>
      </c>
      <c r="E192" s="316" t="str">
        <f>RIGHT(TPG!C192,4)&amp;"."&amp;TPG!M192&amp;"."&amp;TPG!K192&amp;"."&amp;$C$5</f>
        <v>1100.TPECG.I01.Ap21</v>
      </c>
      <c r="F192" s="317">
        <f t="shared" ca="1" si="8"/>
        <v>44309</v>
      </c>
      <c r="G192" s="318">
        <f>TPG!Q192</f>
        <v>0</v>
      </c>
      <c r="H192" s="124">
        <f t="shared" ca="1" si="9"/>
        <v>44309</v>
      </c>
      <c r="I192" s="125">
        <v>0</v>
      </c>
      <c r="J192" s="316" t="str">
        <f>LEFT(TPG!D192,20)&amp;"."&amp;TPGPAY!E192</f>
        <v>Pavilion.1100.TPECG.I01.Ap21</v>
      </c>
      <c r="K192" s="120" t="b">
        <v>1</v>
      </c>
      <c r="L192" s="126" t="s">
        <v>3686</v>
      </c>
      <c r="M192" s="120" t="b">
        <v>1</v>
      </c>
      <c r="N192" s="120" t="s">
        <v>3687</v>
      </c>
      <c r="O192" s="319" t="str">
        <f>TPG!I192</f>
        <v>11294/543965</v>
      </c>
      <c r="P192" s="120" t="b">
        <v>1</v>
      </c>
      <c r="Q192" s="120" t="b">
        <v>1</v>
      </c>
      <c r="R192" s="120" t="b">
        <v>1</v>
      </c>
      <c r="T192" s="11">
        <f t="shared" si="10"/>
        <v>19</v>
      </c>
      <c r="U192" s="395">
        <f t="shared" si="11"/>
        <v>28</v>
      </c>
    </row>
    <row r="193" spans="1:21" x14ac:dyDescent="0.25">
      <c r="A193" s="117">
        <v>1</v>
      </c>
      <c r="B193" s="118">
        <v>2</v>
      </c>
      <c r="C193" s="315">
        <f>TPG!J193</f>
        <v>400041</v>
      </c>
      <c r="D193" s="120" t="b">
        <v>1</v>
      </c>
      <c r="E193" s="316" t="str">
        <f>RIGHT(TPG!C193,4)&amp;"."&amp;TPG!M193&amp;"."&amp;TPG!K193&amp;"."&amp;$C$5</f>
        <v>5405.TPECG.I01.Ap21</v>
      </c>
      <c r="F193" s="317">
        <f t="shared" ca="1" si="8"/>
        <v>44309</v>
      </c>
      <c r="G193" s="318">
        <f>TPG!Q193</f>
        <v>0</v>
      </c>
      <c r="H193" s="124">
        <f t="shared" ca="1" si="9"/>
        <v>44309</v>
      </c>
      <c r="I193" s="125">
        <v>0</v>
      </c>
      <c r="J193" s="316" t="str">
        <f>LEFT(TPG!D193,20)&amp;"."&amp;TPGPAY!E193</f>
        <v>Finchley Catholic Hi.5405.TPECG.I01.Ap21</v>
      </c>
      <c r="K193" s="120" t="b">
        <v>1</v>
      </c>
      <c r="L193" s="126" t="s">
        <v>3686</v>
      </c>
      <c r="M193" s="120" t="b">
        <v>1</v>
      </c>
      <c r="N193" s="120" t="s">
        <v>3687</v>
      </c>
      <c r="O193" s="319" t="str">
        <f>TPG!I193</f>
        <v>11294/543965</v>
      </c>
      <c r="P193" s="120" t="b">
        <v>1</v>
      </c>
      <c r="Q193" s="120" t="b">
        <v>1</v>
      </c>
      <c r="R193" s="120" t="b">
        <v>1</v>
      </c>
      <c r="T193" s="11">
        <f t="shared" si="10"/>
        <v>19</v>
      </c>
      <c r="U193" s="395">
        <f t="shared" si="11"/>
        <v>40</v>
      </c>
    </row>
    <row r="194" spans="1:21" x14ac:dyDescent="0.25">
      <c r="A194" s="117">
        <v>1</v>
      </c>
      <c r="B194" s="118">
        <v>2</v>
      </c>
      <c r="C194" s="315">
        <f>TPG!J194</f>
        <v>400033</v>
      </c>
      <c r="D194" s="120" t="b">
        <v>1</v>
      </c>
      <c r="E194" s="316" t="str">
        <f>RIGHT(TPG!C194,4)&amp;"."&amp;TPG!M194&amp;"."&amp;TPG!K194&amp;"."&amp;$C$5</f>
        <v>4003.TPECG.I01.Ap21</v>
      </c>
      <c r="F194" s="317">
        <f t="shared" ca="1" si="8"/>
        <v>44309</v>
      </c>
      <c r="G194" s="318">
        <f>TPG!Q194</f>
        <v>0</v>
      </c>
      <c r="H194" s="124">
        <f t="shared" ca="1" si="9"/>
        <v>44309</v>
      </c>
      <c r="I194" s="125">
        <v>0</v>
      </c>
      <c r="J194" s="316" t="str">
        <f>LEFT(TPG!D194,20)&amp;"."&amp;TPGPAY!E194</f>
        <v>Friern Barnet School.4003.TPECG.I01.Ap21</v>
      </c>
      <c r="K194" s="120" t="b">
        <v>1</v>
      </c>
      <c r="L194" s="126" t="s">
        <v>3686</v>
      </c>
      <c r="M194" s="120" t="b">
        <v>1</v>
      </c>
      <c r="N194" s="120" t="s">
        <v>3687</v>
      </c>
      <c r="O194" s="319" t="str">
        <f>TPG!I194</f>
        <v>11294/543965</v>
      </c>
      <c r="P194" s="120" t="b">
        <v>1</v>
      </c>
      <c r="Q194" s="120" t="b">
        <v>1</v>
      </c>
      <c r="R194" s="120" t="b">
        <v>1</v>
      </c>
      <c r="T194" s="11">
        <f t="shared" si="10"/>
        <v>19</v>
      </c>
      <c r="U194" s="395">
        <f t="shared" si="11"/>
        <v>40</v>
      </c>
    </row>
    <row r="195" spans="1:21" x14ac:dyDescent="0.25">
      <c r="A195" s="117">
        <v>1</v>
      </c>
      <c r="B195" s="118">
        <v>2</v>
      </c>
      <c r="C195" s="315">
        <f>TPG!J195</f>
        <v>400140</v>
      </c>
      <c r="D195" s="120" t="b">
        <v>1</v>
      </c>
      <c r="E195" s="316" t="str">
        <f>RIGHT(TPG!C195,4)&amp;"."&amp;TPG!M195&amp;"."&amp;TPG!K195&amp;"."&amp;$C$5</f>
        <v>5427.TPECG.I01.Ap21</v>
      </c>
      <c r="F195" s="317">
        <f t="shared" ca="1" si="8"/>
        <v>44309</v>
      </c>
      <c r="G195" s="318">
        <f>TPG!Q195</f>
        <v>0</v>
      </c>
      <c r="H195" s="124">
        <f t="shared" ca="1" si="9"/>
        <v>44309</v>
      </c>
      <c r="I195" s="125">
        <v>0</v>
      </c>
      <c r="J195" s="316" t="str">
        <f>LEFT(TPG!D195,20)&amp;"."&amp;TPGPAY!E195</f>
        <v>JCoSS.5427.TPECG.I01.Ap21</v>
      </c>
      <c r="K195" s="120" t="b">
        <v>1</v>
      </c>
      <c r="L195" s="126" t="s">
        <v>3686</v>
      </c>
      <c r="M195" s="120" t="b">
        <v>1</v>
      </c>
      <c r="N195" s="120" t="s">
        <v>3687</v>
      </c>
      <c r="O195" s="319" t="str">
        <f>TPG!I195</f>
        <v>11294/543965</v>
      </c>
      <c r="P195" s="120" t="b">
        <v>1</v>
      </c>
      <c r="Q195" s="120" t="b">
        <v>1</v>
      </c>
      <c r="R195" s="120" t="b">
        <v>1</v>
      </c>
      <c r="T195" s="11">
        <f t="shared" si="10"/>
        <v>19</v>
      </c>
      <c r="U195" s="395">
        <f t="shared" si="11"/>
        <v>25</v>
      </c>
    </row>
    <row r="196" spans="1:21" x14ac:dyDescent="0.25">
      <c r="A196" s="117">
        <v>1</v>
      </c>
      <c r="B196" s="118">
        <v>2</v>
      </c>
      <c r="C196" s="315">
        <f>TPG!J196</f>
        <v>107953</v>
      </c>
      <c r="D196" s="120" t="b">
        <v>1</v>
      </c>
      <c r="E196" s="316" t="str">
        <f>RIGHT(TPG!C196,4)&amp;"."&amp;TPG!M196&amp;"."&amp;TPG!K196&amp;"."&amp;$C$5</f>
        <v>4004.TPECG.I01.Ap21</v>
      </c>
      <c r="F196" s="317">
        <f t="shared" ca="1" si="8"/>
        <v>44309</v>
      </c>
      <c r="G196" s="318">
        <f>TPG!Q196</f>
        <v>0</v>
      </c>
      <c r="H196" s="124">
        <f t="shared" ca="1" si="9"/>
        <v>44309</v>
      </c>
      <c r="I196" s="125">
        <v>0</v>
      </c>
      <c r="J196" s="316" t="str">
        <f>LEFT(TPG!D196,20)&amp;"."&amp;TPGPAY!E196</f>
        <v>Menorah High School .4004.TPECG.I01.Ap21</v>
      </c>
      <c r="K196" s="120" t="b">
        <v>1</v>
      </c>
      <c r="L196" s="126" t="s">
        <v>3686</v>
      </c>
      <c r="M196" s="120" t="b">
        <v>1</v>
      </c>
      <c r="N196" s="120" t="s">
        <v>3687</v>
      </c>
      <c r="O196" s="319" t="str">
        <f>TPG!I196</f>
        <v>11294/543965</v>
      </c>
      <c r="P196" s="120" t="b">
        <v>1</v>
      </c>
      <c r="Q196" s="120" t="b">
        <v>1</v>
      </c>
      <c r="R196" s="120" t="b">
        <v>1</v>
      </c>
      <c r="T196" s="11">
        <f t="shared" si="10"/>
        <v>19</v>
      </c>
      <c r="U196" s="395">
        <f t="shared" si="11"/>
        <v>40</v>
      </c>
    </row>
    <row r="197" spans="1:21" x14ac:dyDescent="0.25">
      <c r="A197" s="117">
        <v>1</v>
      </c>
      <c r="B197" s="118">
        <v>2</v>
      </c>
      <c r="C197" s="315">
        <f>TPG!J197</f>
        <v>400029</v>
      </c>
      <c r="D197" s="120" t="b">
        <v>1</v>
      </c>
      <c r="E197" s="316" t="str">
        <f>RIGHT(TPG!C197,4)&amp;"."&amp;TPG!M197&amp;"."&amp;TPG!K197&amp;"."&amp;$C$5</f>
        <v>5404.TPECG.I01.Ap21</v>
      </c>
      <c r="F197" s="317">
        <f t="shared" ca="1" si="8"/>
        <v>44309</v>
      </c>
      <c r="G197" s="318">
        <f>TPG!Q197</f>
        <v>0</v>
      </c>
      <c r="H197" s="124">
        <f t="shared" ca="1" si="9"/>
        <v>44309</v>
      </c>
      <c r="I197" s="125">
        <v>0</v>
      </c>
      <c r="J197" s="316" t="str">
        <f>LEFT(TPG!D197,20)&amp;"."&amp;TPGPAY!E197</f>
        <v>St Michaels Catholic.5404.TPECG.I01.Ap21</v>
      </c>
      <c r="K197" s="120" t="b">
        <v>1</v>
      </c>
      <c r="L197" s="126" t="s">
        <v>3686</v>
      </c>
      <c r="M197" s="120" t="b">
        <v>1</v>
      </c>
      <c r="N197" s="120" t="s">
        <v>3687</v>
      </c>
      <c r="O197" s="319" t="str">
        <f>TPG!I197</f>
        <v>11294/543965</v>
      </c>
      <c r="P197" s="120" t="b">
        <v>1</v>
      </c>
      <c r="Q197" s="120" t="b">
        <v>1</v>
      </c>
      <c r="R197" s="120" t="b">
        <v>1</v>
      </c>
      <c r="T197" s="11">
        <f t="shared" si="10"/>
        <v>19</v>
      </c>
      <c r="U197" s="395">
        <f t="shared" si="11"/>
        <v>40</v>
      </c>
    </row>
    <row r="198" spans="1:21" x14ac:dyDescent="0.25">
      <c r="A198" s="117">
        <v>1</v>
      </c>
      <c r="B198" s="118">
        <v>2</v>
      </c>
      <c r="C198" s="315">
        <f>TPG!J198</f>
        <v>400013</v>
      </c>
      <c r="D198" s="120" t="b">
        <v>1</v>
      </c>
      <c r="E198" s="316" t="str">
        <f>RIGHT(TPG!C198,4)&amp;"."&amp;TPG!M198&amp;"."&amp;TPG!K198&amp;"."&amp;$C$5</f>
        <v>5407.TPECG.I01.Ap21</v>
      </c>
      <c r="F198" s="317">
        <f t="shared" ca="1" si="8"/>
        <v>44309</v>
      </c>
      <c r="G198" s="318">
        <f>TPG!Q198</f>
        <v>0</v>
      </c>
      <c r="H198" s="124">
        <f t="shared" ca="1" si="9"/>
        <v>44309</v>
      </c>
      <c r="I198" s="125">
        <v>0</v>
      </c>
      <c r="J198" s="316" t="str">
        <f>LEFT(TPG!D198,20)&amp;"."&amp;TPGPAY!E198</f>
        <v>St. James' Catholic .5407.TPECG.I01.Ap21</v>
      </c>
      <c r="K198" s="120" t="b">
        <v>1</v>
      </c>
      <c r="L198" s="126" t="s">
        <v>3686</v>
      </c>
      <c r="M198" s="120" t="b">
        <v>1</v>
      </c>
      <c r="N198" s="120" t="s">
        <v>3687</v>
      </c>
      <c r="O198" s="319" t="str">
        <f>TPG!I198</f>
        <v>11294/543965</v>
      </c>
      <c r="P198" s="120" t="b">
        <v>1</v>
      </c>
      <c r="Q198" s="120" t="b">
        <v>1</v>
      </c>
      <c r="R198" s="120" t="b">
        <v>1</v>
      </c>
      <c r="T198" s="11">
        <f t="shared" si="10"/>
        <v>19</v>
      </c>
      <c r="U198" s="395">
        <f t="shared" si="11"/>
        <v>40</v>
      </c>
    </row>
    <row r="199" spans="1:21" x14ac:dyDescent="0.25">
      <c r="A199" s="117">
        <v>1</v>
      </c>
      <c r="B199" s="118">
        <v>2</v>
      </c>
      <c r="C199" s="315">
        <f>TPG!J199</f>
        <v>400063</v>
      </c>
      <c r="D199" s="120" t="b">
        <v>1</v>
      </c>
      <c r="E199" s="316" t="str">
        <f>RIGHT(TPG!C199,4)&amp;"."&amp;TPG!M199&amp;"."&amp;TPG!K199&amp;"."&amp;$C$5</f>
        <v>7010.TPECG.I01.Ap21</v>
      </c>
      <c r="F199" s="317">
        <f t="shared" ca="1" si="8"/>
        <v>44309</v>
      </c>
      <c r="G199" s="318">
        <f>TPG!Q199</f>
        <v>0</v>
      </c>
      <c r="H199" s="124">
        <f t="shared" ca="1" si="9"/>
        <v>44309</v>
      </c>
      <c r="I199" s="125">
        <v>0</v>
      </c>
      <c r="J199" s="316" t="str">
        <f>LEFT(TPG!D199,20)&amp;"."&amp;TPGPAY!E199</f>
        <v>Mapledown.7010.TPECG.I01.Ap21</v>
      </c>
      <c r="K199" s="120" t="b">
        <v>1</v>
      </c>
      <c r="L199" s="126" t="s">
        <v>3686</v>
      </c>
      <c r="M199" s="120" t="b">
        <v>1</v>
      </c>
      <c r="N199" s="120" t="s">
        <v>3687</v>
      </c>
      <c r="O199" s="319" t="str">
        <f>TPG!I199</f>
        <v>11294/543965</v>
      </c>
      <c r="P199" s="120" t="b">
        <v>1</v>
      </c>
      <c r="Q199" s="120" t="b">
        <v>1</v>
      </c>
      <c r="R199" s="120" t="b">
        <v>1</v>
      </c>
      <c r="T199" s="11">
        <f t="shared" si="10"/>
        <v>19</v>
      </c>
      <c r="U199" s="395">
        <f t="shared" si="11"/>
        <v>29</v>
      </c>
    </row>
    <row r="200" spans="1:21" x14ac:dyDescent="0.25">
      <c r="A200" s="117">
        <v>1</v>
      </c>
      <c r="B200" s="118">
        <v>2</v>
      </c>
      <c r="C200" s="315">
        <f>TPG!J200</f>
        <v>400034</v>
      </c>
      <c r="D200" s="120" t="b">
        <v>1</v>
      </c>
      <c r="E200" s="316" t="str">
        <f>RIGHT(TPG!C200,4)&amp;"."&amp;TPG!M200&amp;"."&amp;TPG!K200&amp;"."&amp;$C$5</f>
        <v>7005.TPECG.I01.Ap21</v>
      </c>
      <c r="F200" s="317">
        <f t="shared" ca="1" si="8"/>
        <v>44309</v>
      </c>
      <c r="G200" s="318">
        <f>TPG!Q200</f>
        <v>0</v>
      </c>
      <c r="H200" s="124">
        <f t="shared" ca="1" si="9"/>
        <v>44309</v>
      </c>
      <c r="I200" s="125">
        <v>0</v>
      </c>
      <c r="J200" s="316" t="str">
        <f>LEFT(TPG!D200,20)&amp;"."&amp;TPGPAY!E200</f>
        <v>Northway.7005.TPECG.I01.Ap21</v>
      </c>
      <c r="K200" s="120" t="b">
        <v>1</v>
      </c>
      <c r="L200" s="126" t="s">
        <v>3686</v>
      </c>
      <c r="M200" s="120" t="b">
        <v>1</v>
      </c>
      <c r="N200" s="120" t="s">
        <v>3687</v>
      </c>
      <c r="O200" s="319" t="str">
        <f>TPG!I200</f>
        <v>11294/543965</v>
      </c>
      <c r="P200" s="120" t="b">
        <v>1</v>
      </c>
      <c r="Q200" s="120" t="b">
        <v>1</v>
      </c>
      <c r="R200" s="120" t="b">
        <v>1</v>
      </c>
      <c r="T200" s="11">
        <f t="shared" si="10"/>
        <v>19</v>
      </c>
      <c r="U200" s="395">
        <f t="shared" si="11"/>
        <v>28</v>
      </c>
    </row>
    <row r="201" spans="1:21" x14ac:dyDescent="0.25">
      <c r="A201" s="117">
        <v>1</v>
      </c>
      <c r="B201" s="118">
        <v>2</v>
      </c>
      <c r="C201" s="315">
        <f>TPG!J201</f>
        <v>400091</v>
      </c>
      <c r="D201" s="120" t="b">
        <v>1</v>
      </c>
      <c r="E201" s="316" t="str">
        <f>RIGHT(TPG!C201,4)&amp;"."&amp;TPG!M201&amp;"."&amp;TPG!K201&amp;"."&amp;$C$5</f>
        <v>7009.TPECG.I01.Ap21</v>
      </c>
      <c r="F201" s="317">
        <f t="shared" ca="1" si="8"/>
        <v>44309</v>
      </c>
      <c r="G201" s="318">
        <f>TPG!Q201</f>
        <v>0</v>
      </c>
      <c r="H201" s="124">
        <f t="shared" ca="1" si="9"/>
        <v>44309</v>
      </c>
      <c r="I201" s="125">
        <v>0</v>
      </c>
      <c r="J201" s="316" t="str">
        <f>LEFT(TPG!D201,20)&amp;"."&amp;TPGPAY!E201</f>
        <v>Oakleigh.7009.TPECG.I01.Ap21</v>
      </c>
      <c r="K201" s="120" t="b">
        <v>1</v>
      </c>
      <c r="L201" s="126" t="s">
        <v>3686</v>
      </c>
      <c r="M201" s="120" t="b">
        <v>1</v>
      </c>
      <c r="N201" s="120" t="s">
        <v>3687</v>
      </c>
      <c r="O201" s="319" t="str">
        <f>TPG!I201</f>
        <v>11294/543965</v>
      </c>
      <c r="P201" s="120" t="b">
        <v>1</v>
      </c>
      <c r="Q201" s="120" t="b">
        <v>1</v>
      </c>
      <c r="R201" s="120" t="b">
        <v>1</v>
      </c>
      <c r="T201" s="11">
        <f t="shared" si="10"/>
        <v>19</v>
      </c>
      <c r="U201" s="395">
        <f t="shared" si="11"/>
        <v>28</v>
      </c>
    </row>
    <row r="202" spans="1:21" x14ac:dyDescent="0.25">
      <c r="A202" s="117">
        <v>1</v>
      </c>
      <c r="B202" s="118">
        <v>2</v>
      </c>
      <c r="C202" s="315">
        <f>TPG!J202</f>
        <v>400135</v>
      </c>
      <c r="D202" s="120" t="b">
        <v>1</v>
      </c>
      <c r="E202" s="316" t="str">
        <f>RIGHT(TPG!C202,4)&amp;"."&amp;TPG!M202&amp;"."&amp;TPG!K202&amp;"."&amp;$C$5</f>
        <v>3521.TPECG.I01.Ap21</v>
      </c>
      <c r="F202" s="317">
        <f t="shared" ca="1" si="8"/>
        <v>44309</v>
      </c>
      <c r="G202" s="318">
        <f>TPG!Q202</f>
        <v>0</v>
      </c>
      <c r="H202" s="124">
        <f t="shared" ca="1" si="9"/>
        <v>44309</v>
      </c>
      <c r="I202" s="125">
        <v>0</v>
      </c>
      <c r="J202" s="316" t="str">
        <f>LEFT(TPG!D202,20)&amp;"."&amp;TPGPAY!E202</f>
        <v>St Mary's &amp; St John'.3521.TPECG.I01.Ap21</v>
      </c>
      <c r="K202" s="120" t="b">
        <v>1</v>
      </c>
      <c r="L202" s="126" t="s">
        <v>3686</v>
      </c>
      <c r="M202" s="120" t="b">
        <v>1</v>
      </c>
      <c r="N202" s="120" t="s">
        <v>3687</v>
      </c>
      <c r="O202" s="319" t="str">
        <f>TPG!I202</f>
        <v>11294/543965</v>
      </c>
      <c r="P202" s="120" t="b">
        <v>1</v>
      </c>
      <c r="Q202" s="120" t="b">
        <v>1</v>
      </c>
      <c r="R202" s="120" t="b">
        <v>1</v>
      </c>
      <c r="T202" s="11">
        <f t="shared" si="10"/>
        <v>19</v>
      </c>
      <c r="U202" s="395">
        <f t="shared" si="11"/>
        <v>40</v>
      </c>
    </row>
    <row r="203" spans="1:21" x14ac:dyDescent="0.25">
      <c r="A203" s="117">
        <v>1</v>
      </c>
      <c r="B203" s="118">
        <v>2</v>
      </c>
      <c r="C203" s="315">
        <f>TPG!J203</f>
        <v>105221</v>
      </c>
      <c r="D203" s="120" t="b">
        <v>1</v>
      </c>
      <c r="E203" s="316" t="str">
        <f>RIGHT(TPG!C203,4)&amp;"."&amp;TPG!M203&amp;"."&amp;TPG!K203&amp;"."&amp;$C$5</f>
        <v>6085.TPECG.I01.Ap21</v>
      </c>
      <c r="F203" s="317">
        <f t="shared" ca="1" si="8"/>
        <v>44309</v>
      </c>
      <c r="G203" s="318">
        <f>TPG!Q203</f>
        <v>0</v>
      </c>
      <c r="H203" s="124">
        <f t="shared" ca="1" si="9"/>
        <v>44309</v>
      </c>
      <c r="I203" s="125">
        <v>0</v>
      </c>
      <c r="J203" s="316" t="str">
        <f>LEFT(TPG!D203,20)&amp;"."&amp;TPGPAY!E203</f>
        <v>Kisharon Inclusive S.6085.TPECG.I01.Ap21</v>
      </c>
      <c r="K203" s="120" t="b">
        <v>1</v>
      </c>
      <c r="L203" s="126" t="s">
        <v>3686</v>
      </c>
      <c r="M203" s="120" t="b">
        <v>1</v>
      </c>
      <c r="N203" s="120" t="s">
        <v>3687</v>
      </c>
      <c r="O203" s="319" t="str">
        <f>TPG!I203</f>
        <v>11294/516500</v>
      </c>
      <c r="P203" s="120" t="b">
        <v>1</v>
      </c>
      <c r="Q203" s="120" t="b">
        <v>1</v>
      </c>
      <c r="R203" s="120" t="b">
        <v>1</v>
      </c>
      <c r="T203" s="11">
        <f t="shared" si="10"/>
        <v>19</v>
      </c>
      <c r="U203" s="395">
        <f t="shared" si="11"/>
        <v>40</v>
      </c>
    </row>
    <row r="204" spans="1:21" x14ac:dyDescent="0.25">
      <c r="A204" s="117">
        <v>1</v>
      </c>
      <c r="B204" s="118">
        <v>2</v>
      </c>
      <c r="C204" s="315">
        <f>TPG!J204</f>
        <v>157308</v>
      </c>
      <c r="D204" s="120" t="b">
        <v>1</v>
      </c>
      <c r="E204" s="316" t="str">
        <f>RIGHT(TPG!C204,4)&amp;"."&amp;TPG!M204&amp;"."&amp;TPG!K204&amp;"."&amp;$C$5</f>
        <v>5950.TPECG.I01.Ap21</v>
      </c>
      <c r="F204" s="317">
        <f t="shared" ca="1" si="8"/>
        <v>44309</v>
      </c>
      <c r="G204" s="318">
        <f>TPG!Q204</f>
        <v>0</v>
      </c>
      <c r="H204" s="124">
        <f t="shared" ca="1" si="9"/>
        <v>44309</v>
      </c>
      <c r="I204" s="125">
        <v>0</v>
      </c>
      <c r="J204" s="316" t="str">
        <f>LEFT(TPG!D204,20)&amp;"."&amp;TPGPAY!E204</f>
        <v>Oak Hill School.5950.TPECG.I01.Ap21</v>
      </c>
      <c r="K204" s="120" t="b">
        <v>1</v>
      </c>
      <c r="L204" s="126" t="s">
        <v>3686</v>
      </c>
      <c r="M204" s="120" t="b">
        <v>1</v>
      </c>
      <c r="N204" s="120" t="s">
        <v>3687</v>
      </c>
      <c r="O204" s="319" t="str">
        <f>TPG!I204</f>
        <v>11294/516500</v>
      </c>
      <c r="P204" s="120" t="b">
        <v>1</v>
      </c>
      <c r="Q204" s="120" t="b">
        <v>1</v>
      </c>
      <c r="R204" s="120" t="b">
        <v>1</v>
      </c>
      <c r="T204" s="11">
        <f t="shared" si="10"/>
        <v>19</v>
      </c>
      <c r="U204" s="395">
        <f t="shared" si="11"/>
        <v>35</v>
      </c>
    </row>
    <row r="205" spans="1:21" x14ac:dyDescent="0.25">
      <c r="A205" s="117">
        <v>1</v>
      </c>
      <c r="B205" s="118">
        <v>2</v>
      </c>
      <c r="C205" s="315">
        <f>TPG!J205</f>
        <v>156901</v>
      </c>
      <c r="D205" s="120" t="b">
        <v>1</v>
      </c>
      <c r="E205" s="316" t="str">
        <f>RIGHT(TPG!C205,4)&amp;"."&amp;TPG!M205&amp;"."&amp;TPG!K205&amp;"."&amp;$C$5</f>
        <v>7000.TPECG.I01.Ap21</v>
      </c>
      <c r="F205" s="317">
        <f t="shared" ca="1" si="8"/>
        <v>44309</v>
      </c>
      <c r="G205" s="318">
        <f>TPG!Q205</f>
        <v>0</v>
      </c>
      <c r="H205" s="124">
        <f t="shared" ca="1" si="9"/>
        <v>44309</v>
      </c>
      <c r="I205" s="125">
        <v>0</v>
      </c>
      <c r="J205" s="316" t="str">
        <f>LEFT(TPG!D205,20)&amp;"."&amp;TPGPAY!E205</f>
        <v>Oak Lodge Academy.7000.TPECG.I01.Ap21</v>
      </c>
      <c r="K205" s="120" t="b">
        <v>1</v>
      </c>
      <c r="L205" s="126" t="s">
        <v>3686</v>
      </c>
      <c r="M205" s="120" t="b">
        <v>1</v>
      </c>
      <c r="N205" s="120" t="s">
        <v>3687</v>
      </c>
      <c r="O205" s="319" t="str">
        <f>TPG!I205</f>
        <v>11294/516500</v>
      </c>
      <c r="P205" s="120" t="b">
        <v>1</v>
      </c>
      <c r="Q205" s="120" t="b">
        <v>1</v>
      </c>
      <c r="R205" s="120" t="b">
        <v>1</v>
      </c>
      <c r="T205" s="11">
        <f t="shared" si="10"/>
        <v>19</v>
      </c>
      <c r="U205" s="395">
        <f t="shared" si="11"/>
        <v>37</v>
      </c>
    </row>
    <row r="206" spans="1:21" x14ac:dyDescent="0.25">
      <c r="A206" s="117">
        <v>1</v>
      </c>
      <c r="B206" s="118">
        <v>2</v>
      </c>
      <c r="C206" s="315">
        <f>TPG!J206</f>
        <v>400102</v>
      </c>
      <c r="D206" s="120" t="b">
        <v>1</v>
      </c>
      <c r="E206" s="316" t="str">
        <f>RIGHT(TPG!C206,4)&amp;"."&amp;TPG!M206&amp;"."&amp;TPG!K206&amp;"."&amp;$C$5</f>
        <v>1000.TPG2.I01.Ap21</v>
      </c>
      <c r="F206" s="317">
        <f t="shared" ca="1" si="8"/>
        <v>44309</v>
      </c>
      <c r="G206" s="318">
        <f>TPG!Q206</f>
        <v>0</v>
      </c>
      <c r="H206" s="124">
        <f t="shared" ca="1" si="9"/>
        <v>44309</v>
      </c>
      <c r="I206" s="125">
        <v>0</v>
      </c>
      <c r="J206" s="316" t="str">
        <f>LEFT(TPG!D206,20)&amp;"."&amp;TPGPAY!E206</f>
        <v>Brookhill Nursery.1000.TPG2.I01.Ap21</v>
      </c>
      <c r="K206" s="120" t="b">
        <v>1</v>
      </c>
      <c r="L206" s="126" t="s">
        <v>3686</v>
      </c>
      <c r="M206" s="120" t="b">
        <v>1</v>
      </c>
      <c r="N206" s="120" t="s">
        <v>3687</v>
      </c>
      <c r="O206" s="319" t="str">
        <f>TPG!I206</f>
        <v>11294/543965</v>
      </c>
      <c r="P206" s="120" t="b">
        <v>1</v>
      </c>
      <c r="Q206" s="120" t="b">
        <v>1</v>
      </c>
      <c r="R206" s="120" t="b">
        <v>1</v>
      </c>
      <c r="T206" s="11">
        <f t="shared" si="10"/>
        <v>18</v>
      </c>
      <c r="U206" s="395">
        <f t="shared" si="11"/>
        <v>36</v>
      </c>
    </row>
    <row r="207" spans="1:21" x14ac:dyDescent="0.25">
      <c r="A207" s="117">
        <v>1</v>
      </c>
      <c r="B207" s="118">
        <v>2</v>
      </c>
      <c r="C207" s="315">
        <f>TPG!J207</f>
        <v>400102</v>
      </c>
      <c r="D207" s="120" t="b">
        <v>1</v>
      </c>
      <c r="E207" s="316" t="str">
        <f>RIGHT(TPG!C207,4)&amp;"."&amp;TPG!M207&amp;"."&amp;TPG!K207&amp;"."&amp;$C$5</f>
        <v>1001.TPG2.I01.Ap21</v>
      </c>
      <c r="F207" s="317">
        <f t="shared" ca="1" si="8"/>
        <v>44309</v>
      </c>
      <c r="G207" s="318">
        <f>TPG!Q207</f>
        <v>0</v>
      </c>
      <c r="H207" s="124">
        <f t="shared" ca="1" si="9"/>
        <v>44309</v>
      </c>
      <c r="I207" s="125">
        <v>0</v>
      </c>
      <c r="J207" s="316" t="str">
        <f>LEFT(TPG!D207,20)&amp;"."&amp;TPGPAY!E207</f>
        <v>Hampden Way Nursery.1001.TPG2.I01.Ap21</v>
      </c>
      <c r="K207" s="120" t="b">
        <v>1</v>
      </c>
      <c r="L207" s="126" t="s">
        <v>3686</v>
      </c>
      <c r="M207" s="120" t="b">
        <v>1</v>
      </c>
      <c r="N207" s="120" t="s">
        <v>3687</v>
      </c>
      <c r="O207" s="319" t="str">
        <f>TPG!I207</f>
        <v>11294/543965</v>
      </c>
      <c r="P207" s="120" t="b">
        <v>1</v>
      </c>
      <c r="Q207" s="120" t="b">
        <v>1</v>
      </c>
      <c r="R207" s="120" t="b">
        <v>1</v>
      </c>
      <c r="T207" s="11">
        <f t="shared" si="10"/>
        <v>18</v>
      </c>
      <c r="U207" s="395">
        <f t="shared" si="11"/>
        <v>38</v>
      </c>
    </row>
    <row r="208" spans="1:21" x14ac:dyDescent="0.25">
      <c r="A208" s="117">
        <v>1</v>
      </c>
      <c r="B208" s="118">
        <v>2</v>
      </c>
      <c r="C208" s="315">
        <f>TPG!J208</f>
        <v>400102</v>
      </c>
      <c r="D208" s="120" t="b">
        <v>1</v>
      </c>
      <c r="E208" s="316" t="str">
        <f>RIGHT(TPG!C208,4)&amp;"."&amp;TPG!M208&amp;"."&amp;TPG!K208&amp;"."&amp;$C$5</f>
        <v>1003.TPG2.I01.Ap21</v>
      </c>
      <c r="F208" s="317">
        <f t="shared" ca="1" si="8"/>
        <v>44309</v>
      </c>
      <c r="G208" s="318">
        <f>TPG!Q208</f>
        <v>0</v>
      </c>
      <c r="H208" s="124">
        <f t="shared" ca="1" si="9"/>
        <v>44309</v>
      </c>
      <c r="I208" s="125">
        <v>0</v>
      </c>
      <c r="J208" s="316" t="str">
        <f>LEFT(TPG!D208,20)&amp;"."&amp;TPGPAY!E208</f>
        <v>St Margaret's Nurser.1003.TPG2.I01.Ap21</v>
      </c>
      <c r="K208" s="120" t="b">
        <v>1</v>
      </c>
      <c r="L208" s="126" t="s">
        <v>3686</v>
      </c>
      <c r="M208" s="120" t="b">
        <v>1</v>
      </c>
      <c r="N208" s="120" t="s">
        <v>3687</v>
      </c>
      <c r="O208" s="319" t="str">
        <f>TPG!I208</f>
        <v>11294/543965</v>
      </c>
      <c r="P208" s="120" t="b">
        <v>1</v>
      </c>
      <c r="Q208" s="120" t="b">
        <v>1</v>
      </c>
      <c r="R208" s="120" t="b">
        <v>1</v>
      </c>
      <c r="T208" s="11">
        <f t="shared" si="10"/>
        <v>18</v>
      </c>
      <c r="U208" s="395">
        <f t="shared" si="11"/>
        <v>39</v>
      </c>
    </row>
    <row r="209" spans="1:21" x14ac:dyDescent="0.25">
      <c r="A209" s="117">
        <v>1</v>
      </c>
      <c r="B209" s="118">
        <v>2</v>
      </c>
      <c r="C209" s="315">
        <f>TPG!J209</f>
        <v>400072</v>
      </c>
      <c r="D209" s="120" t="b">
        <v>1</v>
      </c>
      <c r="E209" s="316" t="str">
        <f>RIGHT(TPG!C209,4)&amp;"."&amp;TPG!M209&amp;"."&amp;TPG!K209&amp;"."&amp;$C$5</f>
        <v>1002.TPG2.I01.Ap21</v>
      </c>
      <c r="F209" s="317">
        <f t="shared" ca="1" si="8"/>
        <v>44309</v>
      </c>
      <c r="G209" s="318">
        <f>TPG!Q209</f>
        <v>0</v>
      </c>
      <c r="H209" s="124">
        <f t="shared" ca="1" si="9"/>
        <v>44309</v>
      </c>
      <c r="I209" s="125">
        <v>0</v>
      </c>
      <c r="J209" s="316" t="str">
        <f>LEFT(TPG!D209,20)&amp;"."&amp;TPGPAY!E209</f>
        <v>Moss Hall Nursery.1002.TPG2.I01.Ap21</v>
      </c>
      <c r="K209" s="120" t="b">
        <v>1</v>
      </c>
      <c r="L209" s="126" t="s">
        <v>3686</v>
      </c>
      <c r="M209" s="120" t="b">
        <v>1</v>
      </c>
      <c r="N209" s="120" t="s">
        <v>3687</v>
      </c>
      <c r="O209" s="319" t="str">
        <f>TPG!I209</f>
        <v>11294/543965</v>
      </c>
      <c r="P209" s="120" t="b">
        <v>1</v>
      </c>
      <c r="Q209" s="120" t="b">
        <v>1</v>
      </c>
      <c r="R209" s="120" t="b">
        <v>1</v>
      </c>
      <c r="T209" s="11">
        <f t="shared" si="10"/>
        <v>18</v>
      </c>
      <c r="U209" s="395">
        <f t="shared" si="11"/>
        <v>36</v>
      </c>
    </row>
    <row r="210" spans="1:21" x14ac:dyDescent="0.25">
      <c r="A210" s="117">
        <v>1</v>
      </c>
      <c r="B210" s="118">
        <v>2</v>
      </c>
      <c r="C210" s="315">
        <f>TPG!J210</f>
        <v>400125</v>
      </c>
      <c r="D210" s="120" t="b">
        <v>1</v>
      </c>
      <c r="E210" s="316" t="str">
        <f>RIGHT(TPG!C210,4)&amp;"."&amp;TPG!M210&amp;"."&amp;TPG!K210&amp;"."&amp;$C$5</f>
        <v>3520.TPG2.I01.Ap21</v>
      </c>
      <c r="F210" s="317">
        <f t="shared" ca="1" si="8"/>
        <v>44309</v>
      </c>
      <c r="G210" s="318">
        <f>TPG!Q210</f>
        <v>0</v>
      </c>
      <c r="H210" s="124">
        <f t="shared" ca="1" si="9"/>
        <v>44309</v>
      </c>
      <c r="I210" s="125">
        <v>0</v>
      </c>
      <c r="J210" s="316" t="str">
        <f>LEFT(TPG!D210,20)&amp;"."&amp;TPGPAY!E210</f>
        <v>Akiva School.3520.TPG2.I01.Ap21</v>
      </c>
      <c r="K210" s="120" t="b">
        <v>1</v>
      </c>
      <c r="L210" s="126" t="s">
        <v>3686</v>
      </c>
      <c r="M210" s="120" t="b">
        <v>1</v>
      </c>
      <c r="N210" s="120" t="s">
        <v>3687</v>
      </c>
      <c r="O210" s="319" t="str">
        <f>TPG!I210</f>
        <v>11294/543965</v>
      </c>
      <c r="P210" s="120" t="b">
        <v>1</v>
      </c>
      <c r="Q210" s="120" t="b">
        <v>1</v>
      </c>
      <c r="R210" s="120" t="b">
        <v>1</v>
      </c>
      <c r="T210" s="11">
        <f t="shared" si="10"/>
        <v>18</v>
      </c>
      <c r="U210" s="395">
        <f t="shared" si="11"/>
        <v>31</v>
      </c>
    </row>
    <row r="211" spans="1:21" x14ac:dyDescent="0.25">
      <c r="A211" s="117">
        <v>1</v>
      </c>
      <c r="B211" s="118">
        <v>2</v>
      </c>
      <c r="C211" s="315">
        <f>TPG!J211</f>
        <v>400069</v>
      </c>
      <c r="D211" s="120" t="b">
        <v>1</v>
      </c>
      <c r="E211" s="316" t="str">
        <f>RIGHT(TPG!C211,4)&amp;"."&amp;TPG!M211&amp;"."&amp;TPG!K211&amp;"."&amp;$C$5</f>
        <v>3300.TPG2.I01.Ap21</v>
      </c>
      <c r="F211" s="317">
        <f t="shared" ca="1" si="8"/>
        <v>44309</v>
      </c>
      <c r="G211" s="318">
        <f>TPG!Q211</f>
        <v>0</v>
      </c>
      <c r="H211" s="124">
        <f t="shared" ca="1" si="9"/>
        <v>44309</v>
      </c>
      <c r="I211" s="125">
        <v>0</v>
      </c>
      <c r="J211" s="316" t="str">
        <f>LEFT(TPG!D211,20)&amp;"."&amp;TPGPAY!E211</f>
        <v>All Saints' CE Prima.3300.TPG2.I01.Ap21</v>
      </c>
      <c r="K211" s="120" t="b">
        <v>1</v>
      </c>
      <c r="L211" s="126" t="s">
        <v>3686</v>
      </c>
      <c r="M211" s="120" t="b">
        <v>1</v>
      </c>
      <c r="N211" s="120" t="s">
        <v>3687</v>
      </c>
      <c r="O211" s="319" t="str">
        <f>TPG!I211</f>
        <v>11294/543965</v>
      </c>
      <c r="P211" s="120" t="b">
        <v>1</v>
      </c>
      <c r="Q211" s="120" t="b">
        <v>1</v>
      </c>
      <c r="R211" s="120" t="b">
        <v>1</v>
      </c>
      <c r="T211" s="11">
        <f t="shared" si="10"/>
        <v>18</v>
      </c>
      <c r="U211" s="395">
        <f t="shared" si="11"/>
        <v>39</v>
      </c>
    </row>
    <row r="212" spans="1:21" x14ac:dyDescent="0.25">
      <c r="A212" s="117">
        <v>1</v>
      </c>
      <c r="B212" s="118">
        <v>2</v>
      </c>
      <c r="C212" s="315">
        <f>TPG!J212</f>
        <v>400015</v>
      </c>
      <c r="D212" s="120" t="b">
        <v>1</v>
      </c>
      <c r="E212" s="316" t="str">
        <f>RIGHT(TPG!C212,4)&amp;"."&amp;TPG!M212&amp;"."&amp;TPG!K212&amp;"."&amp;$C$5</f>
        <v>3317.TPG2.I01.Ap21</v>
      </c>
      <c r="F212" s="317">
        <f t="shared" ca="1" si="8"/>
        <v>44309</v>
      </c>
      <c r="G212" s="318">
        <f>TPG!Q212</f>
        <v>0</v>
      </c>
      <c r="H212" s="124">
        <f t="shared" ca="1" si="9"/>
        <v>44309</v>
      </c>
      <c r="I212" s="125">
        <v>0</v>
      </c>
      <c r="J212" s="316" t="str">
        <f>LEFT(TPG!D212,20)&amp;"."&amp;TPGPAY!E212</f>
        <v>All Saints' CE Prima.3317.TPG2.I01.Ap21</v>
      </c>
      <c r="K212" s="120" t="b">
        <v>1</v>
      </c>
      <c r="L212" s="126" t="s">
        <v>3686</v>
      </c>
      <c r="M212" s="120" t="b">
        <v>1</v>
      </c>
      <c r="N212" s="120" t="s">
        <v>3687</v>
      </c>
      <c r="O212" s="319" t="str">
        <f>TPG!I212</f>
        <v>11294/543965</v>
      </c>
      <c r="P212" s="120" t="b">
        <v>1</v>
      </c>
      <c r="Q212" s="120" t="b">
        <v>1</v>
      </c>
      <c r="R212" s="120" t="b">
        <v>1</v>
      </c>
      <c r="T212" s="11">
        <f t="shared" si="10"/>
        <v>18</v>
      </c>
      <c r="U212" s="395">
        <f t="shared" si="11"/>
        <v>39</v>
      </c>
    </row>
    <row r="213" spans="1:21" x14ac:dyDescent="0.25">
      <c r="A213" s="117">
        <v>1</v>
      </c>
      <c r="B213" s="118">
        <v>2</v>
      </c>
      <c r="C213" s="315">
        <f>TPG!J213</f>
        <v>400023</v>
      </c>
      <c r="D213" s="120" t="b">
        <v>1</v>
      </c>
      <c r="E213" s="316" t="str">
        <f>RIGHT(TPG!C213,4)&amp;"."&amp;TPG!M213&amp;"."&amp;TPG!K213&amp;"."&amp;$C$5</f>
        <v>3500.TPG2.I01.Ap21</v>
      </c>
      <c r="F213" s="317">
        <f t="shared" ref="F213:F276" ca="1" si="12">TODAY()</f>
        <v>44309</v>
      </c>
      <c r="G213" s="318">
        <f>TPG!Q213</f>
        <v>0</v>
      </c>
      <c r="H213" s="124">
        <f t="shared" ref="H213:H276" ca="1" si="13">F213</f>
        <v>44309</v>
      </c>
      <c r="I213" s="125">
        <v>0</v>
      </c>
      <c r="J213" s="316" t="str">
        <f>LEFT(TPG!D213,20)&amp;"."&amp;TPGPAY!E213</f>
        <v>Annunciation Catholi.3500.TPG2.I01.Ap21</v>
      </c>
      <c r="K213" s="120" t="b">
        <v>1</v>
      </c>
      <c r="L213" s="126" t="s">
        <v>3686</v>
      </c>
      <c r="M213" s="120" t="b">
        <v>1</v>
      </c>
      <c r="N213" s="120" t="s">
        <v>3687</v>
      </c>
      <c r="O213" s="319" t="str">
        <f>TPG!I213</f>
        <v>11294/543965</v>
      </c>
      <c r="P213" s="120" t="b">
        <v>1</v>
      </c>
      <c r="Q213" s="120" t="b">
        <v>1</v>
      </c>
      <c r="R213" s="120" t="b">
        <v>1</v>
      </c>
      <c r="T213" s="11">
        <f t="shared" ref="T213:T276" si="14">LEN(E213)</f>
        <v>18</v>
      </c>
      <c r="U213" s="395">
        <f t="shared" ref="U213:U276" si="15">LEN(J213)</f>
        <v>39</v>
      </c>
    </row>
    <row r="214" spans="1:21" x14ac:dyDescent="0.25">
      <c r="A214" s="117">
        <v>1</v>
      </c>
      <c r="B214" s="118">
        <v>2</v>
      </c>
      <c r="C214" s="315">
        <f>TPG!J214</f>
        <v>400107</v>
      </c>
      <c r="D214" s="120" t="b">
        <v>1</v>
      </c>
      <c r="E214" s="316" t="str">
        <f>RIGHT(TPG!C214,4)&amp;"."&amp;TPG!M214&amp;"."&amp;TPG!K214&amp;"."&amp;$C$5</f>
        <v>3514.TPG2.I01.Ap21</v>
      </c>
      <c r="F214" s="317">
        <f t="shared" ca="1" si="12"/>
        <v>44309</v>
      </c>
      <c r="G214" s="318">
        <f>TPG!Q214</f>
        <v>0</v>
      </c>
      <c r="H214" s="124">
        <f t="shared" ca="1" si="13"/>
        <v>44309</v>
      </c>
      <c r="I214" s="125">
        <v>0</v>
      </c>
      <c r="J214" s="316" t="str">
        <f>LEFT(TPG!D214,20)&amp;"."&amp;TPGPAY!E214</f>
        <v>Annunciation Catholi.3514.TPG2.I01.Ap21</v>
      </c>
      <c r="K214" s="120" t="b">
        <v>1</v>
      </c>
      <c r="L214" s="126" t="s">
        <v>3686</v>
      </c>
      <c r="M214" s="120" t="b">
        <v>1</v>
      </c>
      <c r="N214" s="120" t="s">
        <v>3687</v>
      </c>
      <c r="O214" s="319" t="str">
        <f>TPG!I214</f>
        <v>11294/543965</v>
      </c>
      <c r="P214" s="120" t="b">
        <v>1</v>
      </c>
      <c r="Q214" s="120" t="b">
        <v>1</v>
      </c>
      <c r="R214" s="120" t="b">
        <v>1</v>
      </c>
      <c r="T214" s="11">
        <f t="shared" si="14"/>
        <v>18</v>
      </c>
      <c r="U214" s="395">
        <f t="shared" si="15"/>
        <v>39</v>
      </c>
    </row>
    <row r="215" spans="1:21" x14ac:dyDescent="0.25">
      <c r="A215" s="117">
        <v>1</v>
      </c>
      <c r="B215" s="118">
        <v>2</v>
      </c>
      <c r="C215" s="315">
        <f>TPG!J215</f>
        <v>400005</v>
      </c>
      <c r="D215" s="120" t="b">
        <v>1</v>
      </c>
      <c r="E215" s="316" t="str">
        <f>RIGHT(TPG!C215,4)&amp;"."&amp;TPG!M215&amp;"."&amp;TPG!K215&amp;"."&amp;$C$5</f>
        <v>2002.TPG2.I01.Ap21</v>
      </c>
      <c r="F215" s="317">
        <f t="shared" ca="1" si="12"/>
        <v>44309</v>
      </c>
      <c r="G215" s="318">
        <f>TPG!Q215</f>
        <v>0</v>
      </c>
      <c r="H215" s="124">
        <f t="shared" ca="1" si="13"/>
        <v>44309</v>
      </c>
      <c r="I215" s="125">
        <v>0</v>
      </c>
      <c r="J215" s="316" t="str">
        <f>LEFT(TPG!D215,20)&amp;"."&amp;TPGPAY!E215</f>
        <v>Barnfield School.2002.TPG2.I01.Ap21</v>
      </c>
      <c r="K215" s="120" t="b">
        <v>1</v>
      </c>
      <c r="L215" s="126" t="s">
        <v>3686</v>
      </c>
      <c r="M215" s="120" t="b">
        <v>1</v>
      </c>
      <c r="N215" s="120" t="s">
        <v>3687</v>
      </c>
      <c r="O215" s="319" t="str">
        <f>TPG!I215</f>
        <v>11294/543965</v>
      </c>
      <c r="P215" s="120" t="b">
        <v>1</v>
      </c>
      <c r="Q215" s="120" t="b">
        <v>1</v>
      </c>
      <c r="R215" s="120" t="b">
        <v>1</v>
      </c>
      <c r="T215" s="11">
        <f t="shared" si="14"/>
        <v>18</v>
      </c>
      <c r="U215" s="395">
        <f t="shared" si="15"/>
        <v>35</v>
      </c>
    </row>
    <row r="216" spans="1:21" x14ac:dyDescent="0.25">
      <c r="A216" s="117">
        <v>1</v>
      </c>
      <c r="B216" s="118">
        <v>2</v>
      </c>
      <c r="C216" s="315">
        <f>TPG!J216</f>
        <v>400070</v>
      </c>
      <c r="D216" s="120" t="b">
        <v>1</v>
      </c>
      <c r="E216" s="316" t="str">
        <f>RIGHT(TPG!C216,4)&amp;"."&amp;TPG!M216&amp;"."&amp;TPG!K216&amp;"."&amp;$C$5</f>
        <v>2079.TPG2.I01.Ap21</v>
      </c>
      <c r="F216" s="317">
        <f t="shared" ca="1" si="12"/>
        <v>44309</v>
      </c>
      <c r="G216" s="318">
        <f>TPG!Q216</f>
        <v>0</v>
      </c>
      <c r="H216" s="124">
        <f t="shared" ca="1" si="13"/>
        <v>44309</v>
      </c>
      <c r="I216" s="125">
        <v>0</v>
      </c>
      <c r="J216" s="316" t="str">
        <f>LEFT(TPG!D216,20)&amp;"."&amp;TPGPAY!E216</f>
        <v>Beis Yaakov.2079.TPG2.I01.Ap21</v>
      </c>
      <c r="K216" s="120" t="b">
        <v>1</v>
      </c>
      <c r="L216" s="126" t="s">
        <v>3686</v>
      </c>
      <c r="M216" s="120" t="b">
        <v>1</v>
      </c>
      <c r="N216" s="120" t="s">
        <v>3687</v>
      </c>
      <c r="O216" s="319" t="str">
        <f>TPG!I216</f>
        <v>11294/543965</v>
      </c>
      <c r="P216" s="120" t="b">
        <v>1</v>
      </c>
      <c r="Q216" s="120" t="b">
        <v>1</v>
      </c>
      <c r="R216" s="120" t="b">
        <v>1</v>
      </c>
      <c r="T216" s="11">
        <f t="shared" si="14"/>
        <v>18</v>
      </c>
      <c r="U216" s="395">
        <f t="shared" si="15"/>
        <v>30</v>
      </c>
    </row>
    <row r="217" spans="1:21" x14ac:dyDescent="0.25">
      <c r="A217" s="117">
        <v>1</v>
      </c>
      <c r="B217" s="118">
        <v>2</v>
      </c>
      <c r="C217" s="315">
        <f>TPG!J217</f>
        <v>400150</v>
      </c>
      <c r="D217" s="120" t="b">
        <v>1</v>
      </c>
      <c r="E217" s="316" t="str">
        <f>RIGHT(TPG!C217,4)&amp;"."&amp;TPG!M217&amp;"."&amp;TPG!K217&amp;"."&amp;$C$5</f>
        <v>3524.TPG2.I01.Ap21</v>
      </c>
      <c r="F217" s="317">
        <f t="shared" ca="1" si="12"/>
        <v>44309</v>
      </c>
      <c r="G217" s="318">
        <f>TPG!Q217</f>
        <v>0</v>
      </c>
      <c r="H217" s="124">
        <f t="shared" ca="1" si="13"/>
        <v>44309</v>
      </c>
      <c r="I217" s="125">
        <v>0</v>
      </c>
      <c r="J217" s="316" t="str">
        <f>LEFT(TPG!D217,20)&amp;"."&amp;TPGPAY!E217</f>
        <v>Beit Shvidler Primar.3524.TPG2.I01.Ap21</v>
      </c>
      <c r="K217" s="120" t="b">
        <v>1</v>
      </c>
      <c r="L217" s="126" t="s">
        <v>3686</v>
      </c>
      <c r="M217" s="120" t="b">
        <v>1</v>
      </c>
      <c r="N217" s="120" t="s">
        <v>3687</v>
      </c>
      <c r="O217" s="319" t="str">
        <f>TPG!I217</f>
        <v>11294/543965</v>
      </c>
      <c r="P217" s="120" t="b">
        <v>1</v>
      </c>
      <c r="Q217" s="120" t="b">
        <v>1</v>
      </c>
      <c r="R217" s="120" t="b">
        <v>1</v>
      </c>
      <c r="T217" s="11">
        <f t="shared" si="14"/>
        <v>18</v>
      </c>
      <c r="U217" s="395">
        <f t="shared" si="15"/>
        <v>39</v>
      </c>
    </row>
    <row r="218" spans="1:21" x14ac:dyDescent="0.25">
      <c r="A218" s="117">
        <v>1</v>
      </c>
      <c r="B218" s="118">
        <v>2</v>
      </c>
      <c r="C218" s="315">
        <f>TPG!J218</f>
        <v>400051</v>
      </c>
      <c r="D218" s="120" t="b">
        <v>1</v>
      </c>
      <c r="E218" s="316" t="str">
        <f>RIGHT(TPG!C218,4)&amp;"."&amp;TPG!M218&amp;"."&amp;TPG!K218&amp;"."&amp;$C$5</f>
        <v>2003.TPG2.I01.Ap21</v>
      </c>
      <c r="F218" s="317">
        <f t="shared" ca="1" si="12"/>
        <v>44309</v>
      </c>
      <c r="G218" s="318">
        <f>TPG!Q218</f>
        <v>0</v>
      </c>
      <c r="H218" s="124">
        <f t="shared" ca="1" si="13"/>
        <v>44309</v>
      </c>
      <c r="I218" s="125">
        <v>0</v>
      </c>
      <c r="J218" s="316" t="str">
        <f>LEFT(TPG!D218,20)&amp;"."&amp;TPGPAY!E218</f>
        <v>Bell Lane Primary Sc.2003.TPG2.I01.Ap21</v>
      </c>
      <c r="K218" s="120" t="b">
        <v>1</v>
      </c>
      <c r="L218" s="126" t="s">
        <v>3686</v>
      </c>
      <c r="M218" s="120" t="b">
        <v>1</v>
      </c>
      <c r="N218" s="120" t="s">
        <v>3687</v>
      </c>
      <c r="O218" s="319" t="str">
        <f>TPG!I218</f>
        <v>11294/543965</v>
      </c>
      <c r="P218" s="120" t="b">
        <v>1</v>
      </c>
      <c r="Q218" s="120" t="b">
        <v>1</v>
      </c>
      <c r="R218" s="120" t="b">
        <v>1</v>
      </c>
      <c r="T218" s="11">
        <f t="shared" si="14"/>
        <v>18</v>
      </c>
      <c r="U218" s="395">
        <f t="shared" si="15"/>
        <v>39</v>
      </c>
    </row>
    <row r="219" spans="1:21" x14ac:dyDescent="0.25">
      <c r="A219" s="117">
        <v>1</v>
      </c>
      <c r="B219" s="118">
        <v>2</v>
      </c>
      <c r="C219" s="315">
        <f>TPG!J219</f>
        <v>400024</v>
      </c>
      <c r="D219" s="120" t="b">
        <v>1</v>
      </c>
      <c r="E219" s="316" t="str">
        <f>RIGHT(TPG!C219,4)&amp;"."&amp;TPG!M219&amp;"."&amp;TPG!K219&amp;"."&amp;$C$5</f>
        <v>3511.TPG2.I01.Ap21</v>
      </c>
      <c r="F219" s="317">
        <f t="shared" ca="1" si="12"/>
        <v>44309</v>
      </c>
      <c r="G219" s="318">
        <f>TPG!Q219</f>
        <v>0</v>
      </c>
      <c r="H219" s="124">
        <f t="shared" ca="1" si="13"/>
        <v>44309</v>
      </c>
      <c r="I219" s="125">
        <v>0</v>
      </c>
      <c r="J219" s="316" t="str">
        <f>LEFT(TPG!D219,20)&amp;"."&amp;TPGPAY!E219</f>
        <v>Blessed Dominic Scho.3511.TPG2.I01.Ap21</v>
      </c>
      <c r="K219" s="120" t="b">
        <v>1</v>
      </c>
      <c r="L219" s="126" t="s">
        <v>3686</v>
      </c>
      <c r="M219" s="120" t="b">
        <v>1</v>
      </c>
      <c r="N219" s="120" t="s">
        <v>3687</v>
      </c>
      <c r="O219" s="319" t="str">
        <f>TPG!I219</f>
        <v>11294/543965</v>
      </c>
      <c r="P219" s="120" t="b">
        <v>1</v>
      </c>
      <c r="Q219" s="120" t="b">
        <v>1</v>
      </c>
      <c r="R219" s="120" t="b">
        <v>1</v>
      </c>
      <c r="T219" s="11">
        <f t="shared" si="14"/>
        <v>18</v>
      </c>
      <c r="U219" s="395">
        <f t="shared" si="15"/>
        <v>39</v>
      </c>
    </row>
    <row r="220" spans="1:21" x14ac:dyDescent="0.25">
      <c r="A220" s="117">
        <v>1</v>
      </c>
      <c r="B220" s="118">
        <v>2</v>
      </c>
      <c r="C220" s="315">
        <f>TPG!J220</f>
        <v>400057</v>
      </c>
      <c r="D220" s="120" t="b">
        <v>1</v>
      </c>
      <c r="E220" s="316" t="str">
        <f>RIGHT(TPG!C220,4)&amp;"."&amp;TPG!M220&amp;"."&amp;TPG!K220&amp;"."&amp;$C$5</f>
        <v>2008.TPG2.I01.Ap21</v>
      </c>
      <c r="F220" s="317">
        <f t="shared" ca="1" si="12"/>
        <v>44309</v>
      </c>
      <c r="G220" s="318">
        <f>TPG!Q220</f>
        <v>0</v>
      </c>
      <c r="H220" s="124">
        <f t="shared" ca="1" si="13"/>
        <v>44309</v>
      </c>
      <c r="I220" s="125">
        <v>0</v>
      </c>
      <c r="J220" s="316" t="str">
        <f>LEFT(TPG!D220,20)&amp;"."&amp;TPGPAY!E220</f>
        <v>Brookland Infant  &amp; .2008.TPG2.I01.Ap21</v>
      </c>
      <c r="K220" s="120" t="b">
        <v>1</v>
      </c>
      <c r="L220" s="126" t="s">
        <v>3686</v>
      </c>
      <c r="M220" s="120" t="b">
        <v>1</v>
      </c>
      <c r="N220" s="120" t="s">
        <v>3687</v>
      </c>
      <c r="O220" s="319" t="str">
        <f>TPG!I220</f>
        <v>11294/543965</v>
      </c>
      <c r="P220" s="120" t="b">
        <v>1</v>
      </c>
      <c r="Q220" s="120" t="b">
        <v>1</v>
      </c>
      <c r="R220" s="120" t="b">
        <v>1</v>
      </c>
      <c r="T220" s="11">
        <f t="shared" si="14"/>
        <v>18</v>
      </c>
      <c r="U220" s="395">
        <f t="shared" si="15"/>
        <v>39</v>
      </c>
    </row>
    <row r="221" spans="1:21" x14ac:dyDescent="0.25">
      <c r="A221" s="117">
        <v>1</v>
      </c>
      <c r="B221" s="118">
        <v>2</v>
      </c>
      <c r="C221" s="315">
        <f>TPG!J221</f>
        <v>400040</v>
      </c>
      <c r="D221" s="120" t="b">
        <v>1</v>
      </c>
      <c r="E221" s="316" t="str">
        <f>RIGHT(TPG!C221,4)&amp;"."&amp;TPG!M221&amp;"."&amp;TPG!K221&amp;"."&amp;$C$5</f>
        <v>2007.TPG2.I01.Ap21</v>
      </c>
      <c r="F221" s="317">
        <f t="shared" ca="1" si="12"/>
        <v>44309</v>
      </c>
      <c r="G221" s="318">
        <f>TPG!Q221</f>
        <v>0</v>
      </c>
      <c r="H221" s="124">
        <f t="shared" ca="1" si="13"/>
        <v>44309</v>
      </c>
      <c r="I221" s="125">
        <v>0</v>
      </c>
      <c r="J221" s="316" t="str">
        <f>LEFT(TPG!D221,20)&amp;"."&amp;TPGPAY!E221</f>
        <v>Brookland Junior Sch.2007.TPG2.I01.Ap21</v>
      </c>
      <c r="K221" s="120" t="b">
        <v>1</v>
      </c>
      <c r="L221" s="126" t="s">
        <v>3686</v>
      </c>
      <c r="M221" s="120" t="b">
        <v>1</v>
      </c>
      <c r="N221" s="120" t="s">
        <v>3687</v>
      </c>
      <c r="O221" s="319" t="str">
        <f>TPG!I221</f>
        <v>11294/543965</v>
      </c>
      <c r="P221" s="120" t="b">
        <v>1</v>
      </c>
      <c r="Q221" s="120" t="b">
        <v>1</v>
      </c>
      <c r="R221" s="120" t="b">
        <v>1</v>
      </c>
      <c r="T221" s="11">
        <f t="shared" si="14"/>
        <v>18</v>
      </c>
      <c r="U221" s="395">
        <f t="shared" si="15"/>
        <v>39</v>
      </c>
    </row>
    <row r="222" spans="1:21" x14ac:dyDescent="0.25">
      <c r="A222" s="117">
        <v>1</v>
      </c>
      <c r="B222" s="118">
        <v>2</v>
      </c>
      <c r="C222" s="315">
        <f>TPG!J222</f>
        <v>400061</v>
      </c>
      <c r="D222" s="120" t="b">
        <v>1</v>
      </c>
      <c r="E222" s="316" t="str">
        <f>RIGHT(TPG!C222,4)&amp;"."&amp;TPG!M222&amp;"."&amp;TPG!K222&amp;"."&amp;$C$5</f>
        <v>2009.TPG2.I01.Ap21</v>
      </c>
      <c r="F222" s="317">
        <f t="shared" ca="1" si="12"/>
        <v>44309</v>
      </c>
      <c r="G222" s="318">
        <f>TPG!Q222</f>
        <v>0</v>
      </c>
      <c r="H222" s="124">
        <f t="shared" ca="1" si="13"/>
        <v>44309</v>
      </c>
      <c r="I222" s="125">
        <v>0</v>
      </c>
      <c r="J222" s="316" t="str">
        <f>LEFT(TPG!D222,20)&amp;"."&amp;TPGPAY!E222</f>
        <v>Brunswick Park Prima.2009.TPG2.I01.Ap21</v>
      </c>
      <c r="K222" s="120" t="b">
        <v>1</v>
      </c>
      <c r="L222" s="126" t="s">
        <v>3686</v>
      </c>
      <c r="M222" s="120" t="b">
        <v>1</v>
      </c>
      <c r="N222" s="120" t="s">
        <v>3687</v>
      </c>
      <c r="O222" s="319" t="str">
        <f>TPG!I222</f>
        <v>11294/543965</v>
      </c>
      <c r="P222" s="120" t="b">
        <v>1</v>
      </c>
      <c r="Q222" s="120" t="b">
        <v>1</v>
      </c>
      <c r="R222" s="120" t="b">
        <v>1</v>
      </c>
      <c r="T222" s="11">
        <f t="shared" si="14"/>
        <v>18</v>
      </c>
      <c r="U222" s="395">
        <f t="shared" si="15"/>
        <v>39</v>
      </c>
    </row>
    <row r="223" spans="1:21" x14ac:dyDescent="0.25">
      <c r="A223" s="117">
        <v>1</v>
      </c>
      <c r="B223" s="118">
        <v>2</v>
      </c>
      <c r="C223" s="315">
        <f>TPG!J223</f>
        <v>400065</v>
      </c>
      <c r="D223" s="120" t="b">
        <v>1</v>
      </c>
      <c r="E223" s="316" t="str">
        <f>RIGHT(TPG!C223,4)&amp;"."&amp;TPG!M223&amp;"."&amp;TPG!K223&amp;"."&amp;$C$5</f>
        <v>2067.TPG2.I01.Ap21</v>
      </c>
      <c r="F223" s="317">
        <f t="shared" ca="1" si="12"/>
        <v>44309</v>
      </c>
      <c r="G223" s="318">
        <f>TPG!Q223</f>
        <v>0</v>
      </c>
      <c r="H223" s="124">
        <f t="shared" ca="1" si="13"/>
        <v>44309</v>
      </c>
      <c r="I223" s="125">
        <v>0</v>
      </c>
      <c r="J223" s="316" t="str">
        <f>LEFT(TPG!D223,20)&amp;"."&amp;TPGPAY!E223</f>
        <v>Chalgrove Primary Sc.2067.TPG2.I01.Ap21</v>
      </c>
      <c r="K223" s="120" t="b">
        <v>1</v>
      </c>
      <c r="L223" s="126" t="s">
        <v>3686</v>
      </c>
      <c r="M223" s="120" t="b">
        <v>1</v>
      </c>
      <c r="N223" s="120" t="s">
        <v>3687</v>
      </c>
      <c r="O223" s="319" t="str">
        <f>TPG!I223</f>
        <v>11294/543965</v>
      </c>
      <c r="P223" s="120" t="b">
        <v>1</v>
      </c>
      <c r="Q223" s="120" t="b">
        <v>1</v>
      </c>
      <c r="R223" s="120" t="b">
        <v>1</v>
      </c>
      <c r="T223" s="11">
        <f t="shared" si="14"/>
        <v>18</v>
      </c>
      <c r="U223" s="395">
        <f t="shared" si="15"/>
        <v>39</v>
      </c>
    </row>
    <row r="224" spans="1:21" x14ac:dyDescent="0.25">
      <c r="A224" s="117">
        <v>1</v>
      </c>
      <c r="B224" s="118">
        <v>2</v>
      </c>
      <c r="C224" s="315">
        <f>TPG!J224</f>
        <v>400039</v>
      </c>
      <c r="D224" s="120" t="b">
        <v>1</v>
      </c>
      <c r="E224" s="316" t="str">
        <f>RIGHT(TPG!C224,4)&amp;"."&amp;TPG!M224&amp;"."&amp;TPG!K224&amp;"."&amp;$C$5</f>
        <v>3302.TPG2.I01.Ap21</v>
      </c>
      <c r="F224" s="317">
        <f t="shared" ca="1" si="12"/>
        <v>44309</v>
      </c>
      <c r="G224" s="318">
        <f>TPG!Q224</f>
        <v>0</v>
      </c>
      <c r="H224" s="124">
        <f t="shared" ca="1" si="13"/>
        <v>44309</v>
      </c>
      <c r="I224" s="125">
        <v>0</v>
      </c>
      <c r="J224" s="316" t="str">
        <f>LEFT(TPG!D224,20)&amp;"."&amp;TPGPAY!E224</f>
        <v>Christ Church CE Pri.3302.TPG2.I01.Ap21</v>
      </c>
      <c r="K224" s="120" t="b">
        <v>1</v>
      </c>
      <c r="L224" s="126" t="s">
        <v>3686</v>
      </c>
      <c r="M224" s="120" t="b">
        <v>1</v>
      </c>
      <c r="N224" s="120" t="s">
        <v>3687</v>
      </c>
      <c r="O224" s="319" t="str">
        <f>TPG!I224</f>
        <v>11294/543965</v>
      </c>
      <c r="P224" s="120" t="b">
        <v>1</v>
      </c>
      <c r="Q224" s="120" t="b">
        <v>1</v>
      </c>
      <c r="R224" s="120" t="b">
        <v>1</v>
      </c>
      <c r="T224" s="11">
        <f t="shared" si="14"/>
        <v>18</v>
      </c>
      <c r="U224" s="395">
        <f t="shared" si="15"/>
        <v>39</v>
      </c>
    </row>
    <row r="225" spans="1:21" x14ac:dyDescent="0.25">
      <c r="A225" s="117">
        <v>1</v>
      </c>
      <c r="B225" s="118">
        <v>2</v>
      </c>
      <c r="C225" s="315">
        <f>TPG!J225</f>
        <v>400020</v>
      </c>
      <c r="D225" s="120" t="b">
        <v>1</v>
      </c>
      <c r="E225" s="316" t="str">
        <f>RIGHT(TPG!C225,4)&amp;"."&amp;TPG!M225&amp;"."&amp;TPG!K225&amp;"."&amp;$C$5</f>
        <v>2011.TPG2.I01.Ap21</v>
      </c>
      <c r="F225" s="317">
        <f t="shared" ca="1" si="12"/>
        <v>44309</v>
      </c>
      <c r="G225" s="318">
        <f>TPG!Q225</f>
        <v>0</v>
      </c>
      <c r="H225" s="124">
        <f t="shared" ca="1" si="13"/>
        <v>44309</v>
      </c>
      <c r="I225" s="125">
        <v>0</v>
      </c>
      <c r="J225" s="316" t="str">
        <f>LEFT(TPG!D225,20)&amp;"."&amp;TPGPAY!E225</f>
        <v>Church Hill Primary .2011.TPG2.I01.Ap21</v>
      </c>
      <c r="K225" s="120" t="b">
        <v>1</v>
      </c>
      <c r="L225" s="126" t="s">
        <v>3686</v>
      </c>
      <c r="M225" s="120" t="b">
        <v>1</v>
      </c>
      <c r="N225" s="120" t="s">
        <v>3687</v>
      </c>
      <c r="O225" s="319" t="str">
        <f>TPG!I225</f>
        <v>11294/543965</v>
      </c>
      <c r="P225" s="120" t="b">
        <v>1</v>
      </c>
      <c r="Q225" s="120" t="b">
        <v>1</v>
      </c>
      <c r="R225" s="120" t="b">
        <v>1</v>
      </c>
      <c r="T225" s="11">
        <f t="shared" si="14"/>
        <v>18</v>
      </c>
      <c r="U225" s="395">
        <f t="shared" si="15"/>
        <v>39</v>
      </c>
    </row>
    <row r="226" spans="1:21" x14ac:dyDescent="0.25">
      <c r="A226" s="117">
        <v>1</v>
      </c>
      <c r="B226" s="118">
        <v>2</v>
      </c>
      <c r="C226" s="315">
        <f>TPG!J226</f>
        <v>400050</v>
      </c>
      <c r="D226" s="120" t="b">
        <v>1</v>
      </c>
      <c r="E226" s="316" t="str">
        <f>RIGHT(TPG!C226,4)&amp;"."&amp;TPG!M226&amp;"."&amp;TPG!K226&amp;"."&amp;$C$5</f>
        <v>2014.TPG2.I01.Ap21</v>
      </c>
      <c r="F226" s="317">
        <f t="shared" ca="1" si="12"/>
        <v>44309</v>
      </c>
      <c r="G226" s="318">
        <f>TPG!Q226</f>
        <v>0</v>
      </c>
      <c r="H226" s="124">
        <f t="shared" ca="1" si="13"/>
        <v>44309</v>
      </c>
      <c r="I226" s="125">
        <v>0</v>
      </c>
      <c r="J226" s="316" t="str">
        <f>LEFT(TPG!D226,20)&amp;"."&amp;TPGPAY!E226</f>
        <v>Colindale School.2014.TPG2.I01.Ap21</v>
      </c>
      <c r="K226" s="120" t="b">
        <v>1</v>
      </c>
      <c r="L226" s="126" t="s">
        <v>3686</v>
      </c>
      <c r="M226" s="120" t="b">
        <v>1</v>
      </c>
      <c r="N226" s="120" t="s">
        <v>3687</v>
      </c>
      <c r="O226" s="319" t="str">
        <f>TPG!I226</f>
        <v>11294/543965</v>
      </c>
      <c r="P226" s="120" t="b">
        <v>1</v>
      </c>
      <c r="Q226" s="120" t="b">
        <v>1</v>
      </c>
      <c r="R226" s="120" t="b">
        <v>1</v>
      </c>
      <c r="T226" s="11">
        <f t="shared" si="14"/>
        <v>18</v>
      </c>
      <c r="U226" s="395">
        <f t="shared" si="15"/>
        <v>35</v>
      </c>
    </row>
    <row r="227" spans="1:21" x14ac:dyDescent="0.25">
      <c r="A227" s="117">
        <v>1</v>
      </c>
      <c r="B227" s="118">
        <v>2</v>
      </c>
      <c r="C227" s="315">
        <f>TPG!J227</f>
        <v>400059</v>
      </c>
      <c r="D227" s="120" t="b">
        <v>1</v>
      </c>
      <c r="E227" s="316" t="str">
        <f>RIGHT(TPG!C227,4)&amp;"."&amp;TPG!M227&amp;"."&amp;TPG!K227&amp;"."&amp;$C$5</f>
        <v>2015.TPG2.I01.Ap21</v>
      </c>
      <c r="F227" s="317">
        <f t="shared" ca="1" si="12"/>
        <v>44309</v>
      </c>
      <c r="G227" s="318">
        <f>TPG!Q227</f>
        <v>0</v>
      </c>
      <c r="H227" s="124">
        <f t="shared" ca="1" si="13"/>
        <v>44309</v>
      </c>
      <c r="I227" s="125">
        <v>0</v>
      </c>
      <c r="J227" s="316" t="str">
        <f>LEFT(TPG!D227,20)&amp;"."&amp;TPGPAY!E227</f>
        <v>Coppetts Wood.2015.TPG2.I01.Ap21</v>
      </c>
      <c r="K227" s="120" t="b">
        <v>1</v>
      </c>
      <c r="L227" s="126" t="s">
        <v>3686</v>
      </c>
      <c r="M227" s="120" t="b">
        <v>1</v>
      </c>
      <c r="N227" s="120" t="s">
        <v>3687</v>
      </c>
      <c r="O227" s="319" t="str">
        <f>TPG!I227</f>
        <v>11294/543965</v>
      </c>
      <c r="P227" s="120" t="b">
        <v>1</v>
      </c>
      <c r="Q227" s="120" t="b">
        <v>1</v>
      </c>
      <c r="R227" s="120" t="b">
        <v>1</v>
      </c>
      <c r="T227" s="11">
        <f t="shared" si="14"/>
        <v>18</v>
      </c>
      <c r="U227" s="395">
        <f t="shared" si="15"/>
        <v>32</v>
      </c>
    </row>
    <row r="228" spans="1:21" x14ac:dyDescent="0.25">
      <c r="A228" s="117">
        <v>1</v>
      </c>
      <c r="B228" s="118">
        <v>2</v>
      </c>
      <c r="C228" s="315">
        <f>TPG!J228</f>
        <v>400049</v>
      </c>
      <c r="D228" s="120" t="b">
        <v>1</v>
      </c>
      <c r="E228" s="316" t="str">
        <f>RIGHT(TPG!C228,4)&amp;"."&amp;TPG!M228&amp;"."&amp;TPG!K228&amp;"."&amp;$C$5</f>
        <v>2016.TPG2.I01.Ap21</v>
      </c>
      <c r="F228" s="317">
        <f t="shared" ca="1" si="12"/>
        <v>44309</v>
      </c>
      <c r="G228" s="318">
        <f>TPG!Q228</f>
        <v>0</v>
      </c>
      <c r="H228" s="124">
        <f t="shared" ca="1" si="13"/>
        <v>44309</v>
      </c>
      <c r="I228" s="125">
        <v>0</v>
      </c>
      <c r="J228" s="316" t="str">
        <f>LEFT(TPG!D228,20)&amp;"."&amp;TPGPAY!E228</f>
        <v>Courtland School.2016.TPG2.I01.Ap21</v>
      </c>
      <c r="K228" s="120" t="b">
        <v>1</v>
      </c>
      <c r="L228" s="126" t="s">
        <v>3686</v>
      </c>
      <c r="M228" s="120" t="b">
        <v>1</v>
      </c>
      <c r="N228" s="120" t="s">
        <v>3687</v>
      </c>
      <c r="O228" s="319" t="str">
        <f>TPG!I228</f>
        <v>11294/543965</v>
      </c>
      <c r="P228" s="120" t="b">
        <v>1</v>
      </c>
      <c r="Q228" s="120" t="b">
        <v>1</v>
      </c>
      <c r="R228" s="120" t="b">
        <v>1</v>
      </c>
      <c r="T228" s="11">
        <f t="shared" si="14"/>
        <v>18</v>
      </c>
      <c r="U228" s="395">
        <f t="shared" si="15"/>
        <v>35</v>
      </c>
    </row>
    <row r="229" spans="1:21" x14ac:dyDescent="0.25">
      <c r="A229" s="117">
        <v>1</v>
      </c>
      <c r="B229" s="118">
        <v>2</v>
      </c>
      <c r="C229" s="315">
        <f>TPG!J229</f>
        <v>400080</v>
      </c>
      <c r="D229" s="120" t="b">
        <v>1</v>
      </c>
      <c r="E229" s="316" t="str">
        <f>RIGHT(TPG!C229,4)&amp;"."&amp;TPG!M229&amp;"."&amp;TPG!K229&amp;"."&amp;$C$5</f>
        <v>2017.TPG2.I01.Ap21</v>
      </c>
      <c r="F229" s="317">
        <f t="shared" ca="1" si="12"/>
        <v>44309</v>
      </c>
      <c r="G229" s="318">
        <f>TPG!Q229</f>
        <v>0</v>
      </c>
      <c r="H229" s="124">
        <f t="shared" ca="1" si="13"/>
        <v>44309</v>
      </c>
      <c r="I229" s="125">
        <v>0</v>
      </c>
      <c r="J229" s="316" t="str">
        <f>LEFT(TPG!D229,20)&amp;"."&amp;TPGPAY!E229</f>
        <v>Cromer Road Primary .2017.TPG2.I01.Ap21</v>
      </c>
      <c r="K229" s="120" t="b">
        <v>1</v>
      </c>
      <c r="L229" s="126" t="s">
        <v>3686</v>
      </c>
      <c r="M229" s="120" t="b">
        <v>1</v>
      </c>
      <c r="N229" s="120" t="s">
        <v>3687</v>
      </c>
      <c r="O229" s="319" t="str">
        <f>TPG!I229</f>
        <v>11294/543965</v>
      </c>
      <c r="P229" s="120" t="b">
        <v>1</v>
      </c>
      <c r="Q229" s="120" t="b">
        <v>1</v>
      </c>
      <c r="R229" s="120" t="b">
        <v>1</v>
      </c>
      <c r="T229" s="11">
        <f t="shared" si="14"/>
        <v>18</v>
      </c>
      <c r="U229" s="395">
        <f t="shared" si="15"/>
        <v>39</v>
      </c>
    </row>
    <row r="230" spans="1:21" x14ac:dyDescent="0.25">
      <c r="A230" s="117">
        <v>1</v>
      </c>
      <c r="B230" s="118">
        <v>2</v>
      </c>
      <c r="C230" s="315">
        <f>TPG!J230</f>
        <v>400105</v>
      </c>
      <c r="D230" s="120" t="b">
        <v>1</v>
      </c>
      <c r="E230" s="316" t="str">
        <f>RIGHT(TPG!C230,4)&amp;"."&amp;TPG!M230&amp;"."&amp;TPG!K230&amp;"."&amp;$C$5</f>
        <v>2073.TPG2.I01.Ap21</v>
      </c>
      <c r="F230" s="317">
        <f t="shared" ca="1" si="12"/>
        <v>44309</v>
      </c>
      <c r="G230" s="318">
        <f>TPG!Q230</f>
        <v>0</v>
      </c>
      <c r="H230" s="124">
        <f t="shared" ca="1" si="13"/>
        <v>44309</v>
      </c>
      <c r="I230" s="125">
        <v>0</v>
      </c>
      <c r="J230" s="316" t="str">
        <f>LEFT(TPG!D230,20)&amp;"."&amp;TPGPAY!E230</f>
        <v>Danegrove JMI School.2073.TPG2.I01.Ap21</v>
      </c>
      <c r="K230" s="120" t="b">
        <v>1</v>
      </c>
      <c r="L230" s="126" t="s">
        <v>3686</v>
      </c>
      <c r="M230" s="120" t="b">
        <v>1</v>
      </c>
      <c r="N230" s="120" t="s">
        <v>3687</v>
      </c>
      <c r="O230" s="319" t="str">
        <f>TPG!I230</f>
        <v>11294/543965</v>
      </c>
      <c r="P230" s="120" t="b">
        <v>1</v>
      </c>
      <c r="Q230" s="120" t="b">
        <v>1</v>
      </c>
      <c r="R230" s="120" t="b">
        <v>1</v>
      </c>
      <c r="T230" s="11">
        <f t="shared" si="14"/>
        <v>18</v>
      </c>
      <c r="U230" s="395">
        <f t="shared" si="15"/>
        <v>39</v>
      </c>
    </row>
    <row r="231" spans="1:21" x14ac:dyDescent="0.25">
      <c r="A231" s="117">
        <v>1</v>
      </c>
      <c r="B231" s="118">
        <v>2</v>
      </c>
      <c r="C231" s="315">
        <f>TPG!J231</f>
        <v>400036</v>
      </c>
      <c r="D231" s="120" t="b">
        <v>1</v>
      </c>
      <c r="E231" s="316" t="str">
        <f>RIGHT(TPG!C231,4)&amp;"."&amp;TPG!M231&amp;"."&amp;TPG!K231&amp;"."&amp;$C$5</f>
        <v>2019.TPG2.I01.Ap21</v>
      </c>
      <c r="F231" s="317">
        <f t="shared" ca="1" si="12"/>
        <v>44309</v>
      </c>
      <c r="G231" s="318">
        <f>TPG!Q231</f>
        <v>0</v>
      </c>
      <c r="H231" s="124">
        <f t="shared" ca="1" si="13"/>
        <v>44309</v>
      </c>
      <c r="I231" s="125">
        <v>0</v>
      </c>
      <c r="J231" s="316" t="str">
        <f>LEFT(TPG!D231,20)&amp;"."&amp;TPGPAY!E231</f>
        <v>Deansbrook Infant Sc.2019.TPG2.I01.Ap21</v>
      </c>
      <c r="K231" s="120" t="b">
        <v>1</v>
      </c>
      <c r="L231" s="126" t="s">
        <v>3686</v>
      </c>
      <c r="M231" s="120" t="b">
        <v>1</v>
      </c>
      <c r="N231" s="120" t="s">
        <v>3687</v>
      </c>
      <c r="O231" s="319" t="str">
        <f>TPG!I231</f>
        <v>11294/543965</v>
      </c>
      <c r="P231" s="120" t="b">
        <v>1</v>
      </c>
      <c r="Q231" s="120" t="b">
        <v>1</v>
      </c>
      <c r="R231" s="120" t="b">
        <v>1</v>
      </c>
      <c r="T231" s="11">
        <f t="shared" si="14"/>
        <v>18</v>
      </c>
      <c r="U231" s="395">
        <f t="shared" si="15"/>
        <v>39</v>
      </c>
    </row>
    <row r="232" spans="1:21" x14ac:dyDescent="0.25">
      <c r="A232" s="117">
        <v>1</v>
      </c>
      <c r="B232" s="118">
        <v>2</v>
      </c>
      <c r="C232" s="315">
        <f>TPG!J232</f>
        <v>400042</v>
      </c>
      <c r="D232" s="120" t="b">
        <v>1</v>
      </c>
      <c r="E232" s="316" t="str">
        <f>RIGHT(TPG!C232,4)&amp;"."&amp;TPG!M232&amp;"."&amp;TPG!K232&amp;"."&amp;$C$5</f>
        <v>2021.TPG2.I01.Ap21</v>
      </c>
      <c r="F232" s="317">
        <f t="shared" ca="1" si="12"/>
        <v>44309</v>
      </c>
      <c r="G232" s="318">
        <f>TPG!Q232</f>
        <v>0</v>
      </c>
      <c r="H232" s="124">
        <f t="shared" ca="1" si="13"/>
        <v>44309</v>
      </c>
      <c r="I232" s="125">
        <v>0</v>
      </c>
      <c r="J232" s="316" t="str">
        <f>LEFT(TPG!D232,20)&amp;"."&amp;TPGPAY!E232</f>
        <v>Dollis Primary Schoo.2021.TPG2.I01.Ap21</v>
      </c>
      <c r="K232" s="120" t="b">
        <v>1</v>
      </c>
      <c r="L232" s="126" t="s">
        <v>3686</v>
      </c>
      <c r="M232" s="120" t="b">
        <v>1</v>
      </c>
      <c r="N232" s="120" t="s">
        <v>3687</v>
      </c>
      <c r="O232" s="319" t="str">
        <f>TPG!I232</f>
        <v>11294/543965</v>
      </c>
      <c r="P232" s="120" t="b">
        <v>1</v>
      </c>
      <c r="Q232" s="120" t="b">
        <v>1</v>
      </c>
      <c r="R232" s="120" t="b">
        <v>1</v>
      </c>
      <c r="T232" s="11">
        <f t="shared" si="14"/>
        <v>18</v>
      </c>
      <c r="U232" s="395">
        <f t="shared" si="15"/>
        <v>39</v>
      </c>
    </row>
    <row r="233" spans="1:21" x14ac:dyDescent="0.25">
      <c r="A233" s="117">
        <v>1</v>
      </c>
      <c r="B233" s="118">
        <v>2</v>
      </c>
      <c r="C233" s="315">
        <f>TPG!J233</f>
        <v>400159</v>
      </c>
      <c r="D233" s="120" t="b">
        <v>1</v>
      </c>
      <c r="E233" s="316" t="str">
        <f>RIGHT(TPG!C233,4)&amp;"."&amp;TPG!M233&amp;"."&amp;TPG!K233&amp;"."&amp;$C$5</f>
        <v>2023.TPG2.I01.Ap21</v>
      </c>
      <c r="F233" s="317">
        <f t="shared" ca="1" si="12"/>
        <v>44309</v>
      </c>
      <c r="G233" s="318">
        <f>TPG!Q233</f>
        <v>0</v>
      </c>
      <c r="H233" s="124">
        <f t="shared" ca="1" si="13"/>
        <v>44309</v>
      </c>
      <c r="I233" s="125">
        <v>0</v>
      </c>
      <c r="J233" s="316" t="str">
        <f>LEFT(TPG!D233,20)&amp;"."&amp;TPGPAY!E233</f>
        <v>Edgware Primary Scho.2023.TPG2.I01.Ap21</v>
      </c>
      <c r="K233" s="120" t="b">
        <v>1</v>
      </c>
      <c r="L233" s="126" t="s">
        <v>3686</v>
      </c>
      <c r="M233" s="120" t="b">
        <v>1</v>
      </c>
      <c r="N233" s="120" t="s">
        <v>3687</v>
      </c>
      <c r="O233" s="319" t="str">
        <f>TPG!I233</f>
        <v>11294/543965</v>
      </c>
      <c r="P233" s="120" t="b">
        <v>1</v>
      </c>
      <c r="Q233" s="120" t="b">
        <v>1</v>
      </c>
      <c r="R233" s="120" t="b">
        <v>1</v>
      </c>
      <c r="T233" s="11">
        <f t="shared" si="14"/>
        <v>18</v>
      </c>
      <c r="U233" s="395">
        <f t="shared" si="15"/>
        <v>39</v>
      </c>
    </row>
    <row r="234" spans="1:21" x14ac:dyDescent="0.25">
      <c r="A234" s="117">
        <v>1</v>
      </c>
      <c r="B234" s="118">
        <v>2</v>
      </c>
      <c r="C234" s="315">
        <f>TPG!J234</f>
        <v>400047</v>
      </c>
      <c r="D234" s="120" t="b">
        <v>1</v>
      </c>
      <c r="E234" s="316" t="str">
        <f>RIGHT(TPG!C234,4)&amp;"."&amp;TPG!M234&amp;"."&amp;TPG!K234&amp;"."&amp;$C$5</f>
        <v>2024.TPG2.I01.Ap21</v>
      </c>
      <c r="F234" s="317">
        <f t="shared" ca="1" si="12"/>
        <v>44309</v>
      </c>
      <c r="G234" s="318">
        <f>TPG!Q234</f>
        <v>0</v>
      </c>
      <c r="H234" s="124">
        <f t="shared" ca="1" si="13"/>
        <v>44309</v>
      </c>
      <c r="I234" s="125">
        <v>0</v>
      </c>
      <c r="J234" s="316" t="str">
        <f>LEFT(TPG!D234,20)&amp;"."&amp;TPGPAY!E234</f>
        <v>Fairway Primary Scho.2024.TPG2.I01.Ap21</v>
      </c>
      <c r="K234" s="120" t="b">
        <v>1</v>
      </c>
      <c r="L234" s="126" t="s">
        <v>3686</v>
      </c>
      <c r="M234" s="120" t="b">
        <v>1</v>
      </c>
      <c r="N234" s="120" t="s">
        <v>3687</v>
      </c>
      <c r="O234" s="319" t="str">
        <f>TPG!I234</f>
        <v>11294/543965</v>
      </c>
      <c r="P234" s="120" t="b">
        <v>1</v>
      </c>
      <c r="Q234" s="120" t="b">
        <v>1</v>
      </c>
      <c r="R234" s="120" t="b">
        <v>1</v>
      </c>
      <c r="T234" s="11">
        <f t="shared" si="14"/>
        <v>18</v>
      </c>
      <c r="U234" s="395">
        <f t="shared" si="15"/>
        <v>39</v>
      </c>
    </row>
    <row r="235" spans="1:21" x14ac:dyDescent="0.25">
      <c r="A235" s="117">
        <v>1</v>
      </c>
      <c r="B235" s="118">
        <v>2</v>
      </c>
      <c r="C235" s="315">
        <f>TPG!J235</f>
        <v>400001</v>
      </c>
      <c r="D235" s="120" t="b">
        <v>1</v>
      </c>
      <c r="E235" s="316" t="str">
        <f>RIGHT(TPG!C235,4)&amp;"."&amp;TPG!M235&amp;"."&amp;TPG!K235&amp;"."&amp;$C$5</f>
        <v>2025.TPG2.I01.Ap21</v>
      </c>
      <c r="F235" s="317">
        <f t="shared" ca="1" si="12"/>
        <v>44309</v>
      </c>
      <c r="G235" s="318">
        <f>TPG!Q235</f>
        <v>0</v>
      </c>
      <c r="H235" s="124">
        <f t="shared" ca="1" si="13"/>
        <v>44309</v>
      </c>
      <c r="I235" s="125">
        <v>0</v>
      </c>
      <c r="J235" s="316" t="str">
        <f>LEFT(TPG!D235,20)&amp;"."&amp;TPGPAY!E235</f>
        <v>Foulds.2025.TPG2.I01.Ap21</v>
      </c>
      <c r="K235" s="120" t="b">
        <v>1</v>
      </c>
      <c r="L235" s="126" t="s">
        <v>3686</v>
      </c>
      <c r="M235" s="120" t="b">
        <v>1</v>
      </c>
      <c r="N235" s="120" t="s">
        <v>3687</v>
      </c>
      <c r="O235" s="319" t="str">
        <f>TPG!I235</f>
        <v>11294/543965</v>
      </c>
      <c r="P235" s="120" t="b">
        <v>1</v>
      </c>
      <c r="Q235" s="120" t="b">
        <v>1</v>
      </c>
      <c r="R235" s="120" t="b">
        <v>1</v>
      </c>
      <c r="T235" s="11">
        <f t="shared" si="14"/>
        <v>18</v>
      </c>
      <c r="U235" s="395">
        <f t="shared" si="15"/>
        <v>25</v>
      </c>
    </row>
    <row r="236" spans="1:21" x14ac:dyDescent="0.25">
      <c r="A236" s="117">
        <v>1</v>
      </c>
      <c r="B236" s="118">
        <v>2</v>
      </c>
      <c r="C236" s="315">
        <f>TPG!J236</f>
        <v>400082</v>
      </c>
      <c r="D236" s="120" t="b">
        <v>1</v>
      </c>
      <c r="E236" s="316" t="str">
        <f>RIGHT(TPG!C236,4)&amp;"."&amp;TPG!M236&amp;"."&amp;TPG!K236&amp;"."&amp;$C$5</f>
        <v>2026.TPG2.I01.Ap21</v>
      </c>
      <c r="F236" s="317">
        <f t="shared" ca="1" si="12"/>
        <v>44309</v>
      </c>
      <c r="G236" s="318">
        <f>TPG!Q236</f>
        <v>0</v>
      </c>
      <c r="H236" s="124">
        <f t="shared" ca="1" si="13"/>
        <v>44309</v>
      </c>
      <c r="I236" s="125">
        <v>0</v>
      </c>
      <c r="J236" s="316" t="str">
        <f>LEFT(TPG!D236,20)&amp;"."&amp;TPGPAY!E236</f>
        <v>Frith Manor School.2026.TPG2.I01.Ap21</v>
      </c>
      <c r="K236" s="120" t="b">
        <v>1</v>
      </c>
      <c r="L236" s="126" t="s">
        <v>3686</v>
      </c>
      <c r="M236" s="120" t="b">
        <v>1</v>
      </c>
      <c r="N236" s="120" t="s">
        <v>3687</v>
      </c>
      <c r="O236" s="319" t="str">
        <f>TPG!I236</f>
        <v>11294/543965</v>
      </c>
      <c r="P236" s="120" t="b">
        <v>1</v>
      </c>
      <c r="Q236" s="120" t="b">
        <v>1</v>
      </c>
      <c r="R236" s="120" t="b">
        <v>1</v>
      </c>
      <c r="T236" s="11">
        <f t="shared" si="14"/>
        <v>18</v>
      </c>
      <c r="U236" s="395">
        <f t="shared" si="15"/>
        <v>37</v>
      </c>
    </row>
    <row r="237" spans="1:21" x14ac:dyDescent="0.25">
      <c r="A237" s="117">
        <v>1</v>
      </c>
      <c r="B237" s="118">
        <v>2</v>
      </c>
      <c r="C237" s="315">
        <f>TPG!J237</f>
        <v>400067</v>
      </c>
      <c r="D237" s="120" t="b">
        <v>1</v>
      </c>
      <c r="E237" s="316" t="str">
        <f>RIGHT(TPG!C237,4)&amp;"."&amp;TPG!M237&amp;"."&amp;TPG!K237&amp;"."&amp;$C$5</f>
        <v>2028.TPG2.I01.Ap21</v>
      </c>
      <c r="F237" s="317">
        <f t="shared" ca="1" si="12"/>
        <v>44309</v>
      </c>
      <c r="G237" s="318">
        <f>TPG!Q237</f>
        <v>0</v>
      </c>
      <c r="H237" s="124">
        <f t="shared" ca="1" si="13"/>
        <v>44309</v>
      </c>
      <c r="I237" s="125">
        <v>0</v>
      </c>
      <c r="J237" s="316" t="str">
        <f>LEFT(TPG!D237,20)&amp;"."&amp;TPGPAY!E237</f>
        <v>Garden Suburb Infant.2028.TPG2.I01.Ap21</v>
      </c>
      <c r="K237" s="120" t="b">
        <v>1</v>
      </c>
      <c r="L237" s="126" t="s">
        <v>3686</v>
      </c>
      <c r="M237" s="120" t="b">
        <v>1</v>
      </c>
      <c r="N237" s="120" t="s">
        <v>3687</v>
      </c>
      <c r="O237" s="319" t="str">
        <f>TPG!I237</f>
        <v>11294/543965</v>
      </c>
      <c r="P237" s="120" t="b">
        <v>1</v>
      </c>
      <c r="Q237" s="120" t="b">
        <v>1</v>
      </c>
      <c r="R237" s="120" t="b">
        <v>1</v>
      </c>
      <c r="T237" s="11">
        <f t="shared" si="14"/>
        <v>18</v>
      </c>
      <c r="U237" s="395">
        <f t="shared" si="15"/>
        <v>39</v>
      </c>
    </row>
    <row r="238" spans="1:21" x14ac:dyDescent="0.25">
      <c r="A238" s="117">
        <v>1</v>
      </c>
      <c r="B238" s="118">
        <v>2</v>
      </c>
      <c r="C238" s="315">
        <f>TPG!J238</f>
        <v>400002</v>
      </c>
      <c r="D238" s="120" t="b">
        <v>1</v>
      </c>
      <c r="E238" s="316" t="str">
        <f>RIGHT(TPG!C238,4)&amp;"."&amp;TPG!M238&amp;"."&amp;TPG!K238&amp;"."&amp;$C$5</f>
        <v>2027.TPG2.I01.Ap21</v>
      </c>
      <c r="F238" s="317">
        <f t="shared" ca="1" si="12"/>
        <v>44309</v>
      </c>
      <c r="G238" s="318">
        <f>TPG!Q238</f>
        <v>0</v>
      </c>
      <c r="H238" s="124">
        <f t="shared" ca="1" si="13"/>
        <v>44309</v>
      </c>
      <c r="I238" s="125">
        <v>0</v>
      </c>
      <c r="J238" s="316" t="str">
        <f>LEFT(TPG!D238,20)&amp;"."&amp;TPGPAY!E238</f>
        <v>Garden Suburb Junior.2027.TPG2.I01.Ap21</v>
      </c>
      <c r="K238" s="120" t="b">
        <v>1</v>
      </c>
      <c r="L238" s="126" t="s">
        <v>3686</v>
      </c>
      <c r="M238" s="120" t="b">
        <v>1</v>
      </c>
      <c r="N238" s="120" t="s">
        <v>3687</v>
      </c>
      <c r="O238" s="319" t="str">
        <f>TPG!I238</f>
        <v>11294/543965</v>
      </c>
      <c r="P238" s="120" t="b">
        <v>1</v>
      </c>
      <c r="Q238" s="120" t="b">
        <v>1</v>
      </c>
      <c r="R238" s="120" t="b">
        <v>1</v>
      </c>
      <c r="T238" s="11">
        <f t="shared" si="14"/>
        <v>18</v>
      </c>
      <c r="U238" s="395">
        <f t="shared" si="15"/>
        <v>39</v>
      </c>
    </row>
    <row r="239" spans="1:21" x14ac:dyDescent="0.25">
      <c r="A239" s="117">
        <v>1</v>
      </c>
      <c r="B239" s="118">
        <v>2</v>
      </c>
      <c r="C239" s="315">
        <f>TPG!J239</f>
        <v>400035</v>
      </c>
      <c r="D239" s="120" t="b">
        <v>1</v>
      </c>
      <c r="E239" s="316" t="str">
        <f>RIGHT(TPG!C239,4)&amp;"."&amp;TPG!M239&amp;"."&amp;TPG!K239&amp;"."&amp;$C$5</f>
        <v>2029.TPG2.I01.Ap21</v>
      </c>
      <c r="F239" s="317">
        <f t="shared" ca="1" si="12"/>
        <v>44309</v>
      </c>
      <c r="G239" s="318">
        <f>TPG!Q239</f>
        <v>0</v>
      </c>
      <c r="H239" s="124">
        <f t="shared" ca="1" si="13"/>
        <v>44309</v>
      </c>
      <c r="I239" s="125">
        <v>0</v>
      </c>
      <c r="J239" s="316" t="str">
        <f>LEFT(TPG!D239,20)&amp;"."&amp;TPGPAY!E239</f>
        <v>Goldbeaters Primary .2029.TPG2.I01.Ap21</v>
      </c>
      <c r="K239" s="120" t="b">
        <v>1</v>
      </c>
      <c r="L239" s="126" t="s">
        <v>3686</v>
      </c>
      <c r="M239" s="120" t="b">
        <v>1</v>
      </c>
      <c r="N239" s="120" t="s">
        <v>3687</v>
      </c>
      <c r="O239" s="319" t="str">
        <f>TPG!I239</f>
        <v>11294/543965</v>
      </c>
      <c r="P239" s="120" t="b">
        <v>1</v>
      </c>
      <c r="Q239" s="120" t="b">
        <v>1</v>
      </c>
      <c r="R239" s="120" t="b">
        <v>1</v>
      </c>
      <c r="T239" s="11">
        <f t="shared" si="14"/>
        <v>18</v>
      </c>
      <c r="U239" s="395">
        <f t="shared" si="15"/>
        <v>39</v>
      </c>
    </row>
    <row r="240" spans="1:21" x14ac:dyDescent="0.25">
      <c r="A240" s="117">
        <v>1</v>
      </c>
      <c r="B240" s="118">
        <v>2</v>
      </c>
      <c r="C240" s="315">
        <f>TPG!J240</f>
        <v>400108</v>
      </c>
      <c r="D240" s="120" t="b">
        <v>1</v>
      </c>
      <c r="E240" s="316" t="str">
        <f>RIGHT(TPG!C240,4)&amp;"."&amp;TPG!M240&amp;"."&amp;TPG!K240&amp;"."&amp;$C$5</f>
        <v>3516.TPG2.I01.Ap21</v>
      </c>
      <c r="F240" s="317">
        <f t="shared" ca="1" si="12"/>
        <v>44309</v>
      </c>
      <c r="G240" s="318">
        <f>TPG!Q240</f>
        <v>0</v>
      </c>
      <c r="H240" s="124">
        <f t="shared" ca="1" si="13"/>
        <v>44309</v>
      </c>
      <c r="I240" s="125">
        <v>0</v>
      </c>
      <c r="J240" s="316" t="str">
        <f>LEFT(TPG!D240,20)&amp;"."&amp;TPGPAY!E240</f>
        <v>Hasmonean Primary Sc.3516.TPG2.I01.Ap21</v>
      </c>
      <c r="K240" s="120" t="b">
        <v>1</v>
      </c>
      <c r="L240" s="126" t="s">
        <v>3686</v>
      </c>
      <c r="M240" s="120" t="b">
        <v>1</v>
      </c>
      <c r="N240" s="120" t="s">
        <v>3687</v>
      </c>
      <c r="O240" s="319" t="str">
        <f>TPG!I240</f>
        <v>11294/543965</v>
      </c>
      <c r="P240" s="120" t="b">
        <v>1</v>
      </c>
      <c r="Q240" s="120" t="b">
        <v>1</v>
      </c>
      <c r="R240" s="120" t="b">
        <v>1</v>
      </c>
      <c r="T240" s="11">
        <f t="shared" si="14"/>
        <v>18</v>
      </c>
      <c r="U240" s="395">
        <f t="shared" si="15"/>
        <v>39</v>
      </c>
    </row>
    <row r="241" spans="1:21" x14ac:dyDescent="0.25">
      <c r="A241" s="117">
        <v>1</v>
      </c>
      <c r="B241" s="118">
        <v>2</v>
      </c>
      <c r="C241" s="315">
        <f>TPG!J241</f>
        <v>400026</v>
      </c>
      <c r="D241" s="120" t="b">
        <v>1</v>
      </c>
      <c r="E241" s="316" t="str">
        <f>RIGHT(TPG!C241,4)&amp;"."&amp;TPG!M241&amp;"."&amp;TPG!K241&amp;"."&amp;$C$5</f>
        <v>2031.TPG2.I01.Ap21</v>
      </c>
      <c r="F241" s="317">
        <f t="shared" ca="1" si="12"/>
        <v>44309</v>
      </c>
      <c r="G241" s="318">
        <f>TPG!Q241</f>
        <v>0</v>
      </c>
      <c r="H241" s="124">
        <f t="shared" ca="1" si="13"/>
        <v>44309</v>
      </c>
      <c r="I241" s="125">
        <v>0</v>
      </c>
      <c r="J241" s="316" t="str">
        <f>LEFT(TPG!D241,20)&amp;"."&amp;TPGPAY!E241</f>
        <v>Hollickwood JMI Scho.2031.TPG2.I01.Ap21</v>
      </c>
      <c r="K241" s="120" t="b">
        <v>1</v>
      </c>
      <c r="L241" s="126" t="s">
        <v>3686</v>
      </c>
      <c r="M241" s="120" t="b">
        <v>1</v>
      </c>
      <c r="N241" s="120" t="s">
        <v>3687</v>
      </c>
      <c r="O241" s="319" t="str">
        <f>TPG!I241</f>
        <v>11294/543965</v>
      </c>
      <c r="P241" s="120" t="b">
        <v>1</v>
      </c>
      <c r="Q241" s="120" t="b">
        <v>1</v>
      </c>
      <c r="R241" s="120" t="b">
        <v>1</v>
      </c>
      <c r="T241" s="11">
        <f t="shared" si="14"/>
        <v>18</v>
      </c>
      <c r="U241" s="395">
        <f t="shared" si="15"/>
        <v>39</v>
      </c>
    </row>
    <row r="242" spans="1:21" x14ac:dyDescent="0.25">
      <c r="A242" s="117">
        <v>1</v>
      </c>
      <c r="B242" s="118">
        <v>2</v>
      </c>
      <c r="C242" s="315">
        <f>TPG!J242</f>
        <v>400084</v>
      </c>
      <c r="D242" s="120" t="b">
        <v>1</v>
      </c>
      <c r="E242" s="316" t="str">
        <f>RIGHT(TPG!C242,4)&amp;"."&amp;TPG!M242&amp;"."&amp;TPG!K242&amp;"."&amp;$C$5</f>
        <v>2032.TPG2.I01.Ap21</v>
      </c>
      <c r="F242" s="317">
        <f t="shared" ca="1" si="12"/>
        <v>44309</v>
      </c>
      <c r="G242" s="318">
        <f>TPG!Q242</f>
        <v>0</v>
      </c>
      <c r="H242" s="124">
        <f t="shared" ca="1" si="13"/>
        <v>44309</v>
      </c>
      <c r="I242" s="125">
        <v>0</v>
      </c>
      <c r="J242" s="316" t="str">
        <f>LEFT(TPG!D242,20)&amp;"."&amp;TPGPAY!E242</f>
        <v>Holly Park School.2032.TPG2.I01.Ap21</v>
      </c>
      <c r="K242" s="120" t="b">
        <v>1</v>
      </c>
      <c r="L242" s="126" t="s">
        <v>3686</v>
      </c>
      <c r="M242" s="120" t="b">
        <v>1</v>
      </c>
      <c r="N242" s="120" t="s">
        <v>3687</v>
      </c>
      <c r="O242" s="319" t="str">
        <f>TPG!I242</f>
        <v>11294/543965</v>
      </c>
      <c r="P242" s="120" t="b">
        <v>1</v>
      </c>
      <c r="Q242" s="120" t="b">
        <v>1</v>
      </c>
      <c r="R242" s="120" t="b">
        <v>1</v>
      </c>
      <c r="T242" s="11">
        <f t="shared" si="14"/>
        <v>18</v>
      </c>
      <c r="U242" s="395">
        <f t="shared" si="15"/>
        <v>36</v>
      </c>
    </row>
    <row r="243" spans="1:21" x14ac:dyDescent="0.25">
      <c r="A243" s="117">
        <v>1</v>
      </c>
      <c r="B243" s="118">
        <v>2</v>
      </c>
      <c r="C243" s="315">
        <f>TPG!J243</f>
        <v>400008</v>
      </c>
      <c r="D243" s="120" t="b">
        <v>1</v>
      </c>
      <c r="E243" s="316" t="str">
        <f>RIGHT(TPG!C243,4)&amp;"."&amp;TPG!M243&amp;"."&amp;TPG!K243&amp;"."&amp;$C$5</f>
        <v>3304.TPG2.I01.Ap21</v>
      </c>
      <c r="F243" s="317">
        <f t="shared" ca="1" si="12"/>
        <v>44309</v>
      </c>
      <c r="G243" s="318">
        <f>TPG!Q243</f>
        <v>0</v>
      </c>
      <c r="H243" s="124">
        <f t="shared" ca="1" si="13"/>
        <v>44309</v>
      </c>
      <c r="I243" s="125">
        <v>0</v>
      </c>
      <c r="J243" s="316" t="str">
        <f>LEFT(TPG!D243,20)&amp;"."&amp;TPGPAY!E243</f>
        <v>Holy Trinity School.3304.TPG2.I01.Ap21</v>
      </c>
      <c r="K243" s="120" t="b">
        <v>1</v>
      </c>
      <c r="L243" s="126" t="s">
        <v>3686</v>
      </c>
      <c r="M243" s="120" t="b">
        <v>1</v>
      </c>
      <c r="N243" s="120" t="s">
        <v>3687</v>
      </c>
      <c r="O243" s="319" t="str">
        <f>TPG!I243</f>
        <v>11294/543965</v>
      </c>
      <c r="P243" s="120" t="b">
        <v>1</v>
      </c>
      <c r="Q243" s="120" t="b">
        <v>1</v>
      </c>
      <c r="R243" s="120" t="b">
        <v>1</v>
      </c>
      <c r="T243" s="11">
        <f t="shared" si="14"/>
        <v>18</v>
      </c>
      <c r="U243" s="395">
        <f t="shared" si="15"/>
        <v>38</v>
      </c>
    </row>
    <row r="244" spans="1:21" x14ac:dyDescent="0.25">
      <c r="A244" s="117">
        <v>1</v>
      </c>
      <c r="B244" s="118">
        <v>2</v>
      </c>
      <c r="C244" s="315">
        <f>TPG!J244</f>
        <v>400046</v>
      </c>
      <c r="D244" s="120" t="b">
        <v>1</v>
      </c>
      <c r="E244" s="316" t="str">
        <f>RIGHT(TPG!C244,4)&amp;"."&amp;TPG!M244&amp;"."&amp;TPG!K244&amp;"."&amp;$C$5</f>
        <v>2036.TPG2.I01.Ap21</v>
      </c>
      <c r="F244" s="317">
        <f t="shared" ca="1" si="12"/>
        <v>44309</v>
      </c>
      <c r="G244" s="318">
        <f>TPG!Q244</f>
        <v>0</v>
      </c>
      <c r="H244" s="124">
        <f t="shared" ca="1" si="13"/>
        <v>44309</v>
      </c>
      <c r="I244" s="125">
        <v>0</v>
      </c>
      <c r="J244" s="316" t="str">
        <f>LEFT(TPG!D244,20)&amp;"."&amp;TPGPAY!E244</f>
        <v>Livingstone School.2036.TPG2.I01.Ap21</v>
      </c>
      <c r="K244" s="120" t="b">
        <v>1</v>
      </c>
      <c r="L244" s="126" t="s">
        <v>3686</v>
      </c>
      <c r="M244" s="120" t="b">
        <v>1</v>
      </c>
      <c r="N244" s="120" t="s">
        <v>3687</v>
      </c>
      <c r="O244" s="319" t="str">
        <f>TPG!I244</f>
        <v>11294/543965</v>
      </c>
      <c r="P244" s="120" t="b">
        <v>1</v>
      </c>
      <c r="Q244" s="120" t="b">
        <v>1</v>
      </c>
      <c r="R244" s="120" t="b">
        <v>1</v>
      </c>
      <c r="T244" s="11">
        <f t="shared" si="14"/>
        <v>18</v>
      </c>
      <c r="U244" s="395">
        <f t="shared" si="15"/>
        <v>37</v>
      </c>
    </row>
    <row r="245" spans="1:21" x14ac:dyDescent="0.25">
      <c r="A245" s="117">
        <v>1</v>
      </c>
      <c r="B245" s="118">
        <v>2</v>
      </c>
      <c r="C245" s="315">
        <f>TPG!J245</f>
        <v>400030</v>
      </c>
      <c r="D245" s="120" t="b">
        <v>1</v>
      </c>
      <c r="E245" s="316" t="str">
        <f>RIGHT(TPG!C245,4)&amp;"."&amp;TPG!M245&amp;"."&amp;TPG!K245&amp;"."&amp;$C$5</f>
        <v>2037.TPG2.I01.Ap21</v>
      </c>
      <c r="F245" s="317">
        <f t="shared" ca="1" si="12"/>
        <v>44309</v>
      </c>
      <c r="G245" s="318">
        <f>TPG!Q245</f>
        <v>0</v>
      </c>
      <c r="H245" s="124">
        <f t="shared" ca="1" si="13"/>
        <v>44309</v>
      </c>
      <c r="I245" s="125">
        <v>0</v>
      </c>
      <c r="J245" s="316" t="str">
        <f>LEFT(TPG!D245,20)&amp;"."&amp;TPGPAY!E245</f>
        <v>Manorside Primary Sc.2037.TPG2.I01.Ap21</v>
      </c>
      <c r="K245" s="120" t="b">
        <v>1</v>
      </c>
      <c r="L245" s="126" t="s">
        <v>3686</v>
      </c>
      <c r="M245" s="120" t="b">
        <v>1</v>
      </c>
      <c r="N245" s="120" t="s">
        <v>3687</v>
      </c>
      <c r="O245" s="319" t="str">
        <f>TPG!I245</f>
        <v>11294/543965</v>
      </c>
      <c r="P245" s="120" t="b">
        <v>1</v>
      </c>
      <c r="Q245" s="120" t="b">
        <v>1</v>
      </c>
      <c r="R245" s="120" t="b">
        <v>1</v>
      </c>
      <c r="T245" s="11">
        <f t="shared" si="14"/>
        <v>18</v>
      </c>
      <c r="U245" s="395">
        <f t="shared" si="15"/>
        <v>39</v>
      </c>
    </row>
    <row r="246" spans="1:21" x14ac:dyDescent="0.25">
      <c r="A246" s="117">
        <v>1</v>
      </c>
      <c r="B246" s="118">
        <v>2</v>
      </c>
      <c r="C246" s="315">
        <f>TPG!J246</f>
        <v>400130</v>
      </c>
      <c r="D246" s="120" t="b">
        <v>1</v>
      </c>
      <c r="E246" s="316" t="str">
        <f>RIGHT(TPG!C246,4)&amp;"."&amp;TPG!M246&amp;"."&amp;TPG!K246&amp;"."&amp;$C$5</f>
        <v>3523.TPG2.I01.Ap21</v>
      </c>
      <c r="F246" s="317">
        <f t="shared" ca="1" si="12"/>
        <v>44309</v>
      </c>
      <c r="G246" s="318">
        <f>TPG!Q246</f>
        <v>0</v>
      </c>
      <c r="H246" s="124">
        <f t="shared" ca="1" si="13"/>
        <v>44309</v>
      </c>
      <c r="I246" s="125">
        <v>0</v>
      </c>
      <c r="J246" s="316" t="str">
        <f>LEFT(TPG!D246,20)&amp;"."&amp;TPGPAY!E246</f>
        <v>Martin Primary Schoo.3523.TPG2.I01.Ap21</v>
      </c>
      <c r="K246" s="120" t="b">
        <v>1</v>
      </c>
      <c r="L246" s="126" t="s">
        <v>3686</v>
      </c>
      <c r="M246" s="120" t="b">
        <v>1</v>
      </c>
      <c r="N246" s="120" t="s">
        <v>3687</v>
      </c>
      <c r="O246" s="319" t="str">
        <f>TPG!I246</f>
        <v>11294/543965</v>
      </c>
      <c r="P246" s="120" t="b">
        <v>1</v>
      </c>
      <c r="Q246" s="120" t="b">
        <v>1</v>
      </c>
      <c r="R246" s="120" t="b">
        <v>1</v>
      </c>
      <c r="T246" s="11">
        <f t="shared" si="14"/>
        <v>18</v>
      </c>
      <c r="U246" s="395">
        <f t="shared" si="15"/>
        <v>39</v>
      </c>
    </row>
    <row r="247" spans="1:21" x14ac:dyDescent="0.25">
      <c r="A247" s="117">
        <v>1</v>
      </c>
      <c r="B247" s="118">
        <v>2</v>
      </c>
      <c r="C247" s="315">
        <f>TPG!J247</f>
        <v>400112</v>
      </c>
      <c r="D247" s="120" t="b">
        <v>1</v>
      </c>
      <c r="E247" s="316" t="str">
        <f>RIGHT(TPG!C247,4)&amp;"."&amp;TPG!M247&amp;"."&amp;TPG!K247&amp;"."&amp;$C$5</f>
        <v>5948.TPG2.I01.Ap21</v>
      </c>
      <c r="F247" s="317">
        <f t="shared" ca="1" si="12"/>
        <v>44309</v>
      </c>
      <c r="G247" s="318">
        <f>TPG!Q247</f>
        <v>0</v>
      </c>
      <c r="H247" s="124">
        <f t="shared" ca="1" si="13"/>
        <v>44309</v>
      </c>
      <c r="I247" s="125">
        <v>0</v>
      </c>
      <c r="J247" s="316" t="str">
        <f>LEFT(TPG!D247,20)&amp;"."&amp;TPGPAY!E247</f>
        <v>Mathilda Marks-Kenne.5948.TPG2.I01.Ap21</v>
      </c>
      <c r="K247" s="120" t="b">
        <v>1</v>
      </c>
      <c r="L247" s="126" t="s">
        <v>3686</v>
      </c>
      <c r="M247" s="120" t="b">
        <v>1</v>
      </c>
      <c r="N247" s="120" t="s">
        <v>3687</v>
      </c>
      <c r="O247" s="319" t="str">
        <f>TPG!I247</f>
        <v>11294/543965</v>
      </c>
      <c r="P247" s="120" t="b">
        <v>1</v>
      </c>
      <c r="Q247" s="120" t="b">
        <v>1</v>
      </c>
      <c r="R247" s="120" t="b">
        <v>1</v>
      </c>
      <c r="T247" s="11">
        <f t="shared" si="14"/>
        <v>18</v>
      </c>
      <c r="U247" s="395">
        <f t="shared" si="15"/>
        <v>39</v>
      </c>
    </row>
    <row r="248" spans="1:21" x14ac:dyDescent="0.25">
      <c r="A248" s="117">
        <v>1</v>
      </c>
      <c r="B248" s="118">
        <v>2</v>
      </c>
      <c r="C248" s="315">
        <f>TPG!J248</f>
        <v>400110</v>
      </c>
      <c r="D248" s="120" t="b">
        <v>1</v>
      </c>
      <c r="E248" s="316" t="str">
        <f>RIGHT(TPG!C248,4)&amp;"."&amp;TPG!M248&amp;"."&amp;TPG!K248&amp;"."&amp;$C$5</f>
        <v>5949.TPG2.I01.Ap21</v>
      </c>
      <c r="F248" s="317">
        <f t="shared" ca="1" si="12"/>
        <v>44309</v>
      </c>
      <c r="G248" s="318">
        <f>TPG!Q248</f>
        <v>0</v>
      </c>
      <c r="H248" s="124">
        <f t="shared" ca="1" si="13"/>
        <v>44309</v>
      </c>
      <c r="I248" s="125">
        <v>0</v>
      </c>
      <c r="J248" s="316" t="str">
        <f>LEFT(TPG!D248,20)&amp;"."&amp;TPGPAY!E248</f>
        <v>Menorah Foundation S.5949.TPG2.I01.Ap21</v>
      </c>
      <c r="K248" s="120" t="b">
        <v>1</v>
      </c>
      <c r="L248" s="126" t="s">
        <v>3686</v>
      </c>
      <c r="M248" s="120" t="b">
        <v>1</v>
      </c>
      <c r="N248" s="120" t="s">
        <v>3687</v>
      </c>
      <c r="O248" s="319" t="str">
        <f>TPG!I248</f>
        <v>11294/543965</v>
      </c>
      <c r="P248" s="120" t="b">
        <v>1</v>
      </c>
      <c r="Q248" s="120" t="b">
        <v>1</v>
      </c>
      <c r="R248" s="120" t="b">
        <v>1</v>
      </c>
      <c r="T248" s="11">
        <f t="shared" si="14"/>
        <v>18</v>
      </c>
      <c r="U248" s="395">
        <f t="shared" si="15"/>
        <v>39</v>
      </c>
    </row>
    <row r="249" spans="1:21" x14ac:dyDescent="0.25">
      <c r="A249" s="117">
        <v>1</v>
      </c>
      <c r="B249" s="118">
        <v>2</v>
      </c>
      <c r="C249" s="315">
        <f>TPG!J249</f>
        <v>400007</v>
      </c>
      <c r="D249" s="120" t="b">
        <v>1</v>
      </c>
      <c r="E249" s="316" t="str">
        <f>RIGHT(TPG!C249,4)&amp;"."&amp;TPG!M249&amp;"."&amp;TPG!K249&amp;"."&amp;$C$5</f>
        <v>3513.TPG2.I01.Ap21</v>
      </c>
      <c r="F249" s="317">
        <f t="shared" ca="1" si="12"/>
        <v>44309</v>
      </c>
      <c r="G249" s="318">
        <f>TPG!Q249</f>
        <v>0</v>
      </c>
      <c r="H249" s="124">
        <f t="shared" ca="1" si="13"/>
        <v>44309</v>
      </c>
      <c r="I249" s="125">
        <v>0</v>
      </c>
      <c r="J249" s="316" t="str">
        <f>LEFT(TPG!D249,20)&amp;"."&amp;TPGPAY!E249</f>
        <v>Menorah Primary Scho.3513.TPG2.I01.Ap21</v>
      </c>
      <c r="K249" s="120" t="b">
        <v>1</v>
      </c>
      <c r="L249" s="126" t="s">
        <v>3686</v>
      </c>
      <c r="M249" s="120" t="b">
        <v>1</v>
      </c>
      <c r="N249" s="120" t="s">
        <v>3687</v>
      </c>
      <c r="O249" s="319" t="str">
        <f>TPG!I249</f>
        <v>11294/543965</v>
      </c>
      <c r="P249" s="120" t="b">
        <v>1</v>
      </c>
      <c r="Q249" s="120" t="b">
        <v>1</v>
      </c>
      <c r="R249" s="120" t="b">
        <v>1</v>
      </c>
      <c r="T249" s="11">
        <f t="shared" si="14"/>
        <v>18</v>
      </c>
      <c r="U249" s="395">
        <f t="shared" si="15"/>
        <v>39</v>
      </c>
    </row>
    <row r="250" spans="1:21" x14ac:dyDescent="0.25">
      <c r="A250" s="117">
        <v>1</v>
      </c>
      <c r="B250" s="118">
        <v>2</v>
      </c>
      <c r="C250" s="315">
        <f>TPG!J250</f>
        <v>400086</v>
      </c>
      <c r="D250" s="120" t="b">
        <v>1</v>
      </c>
      <c r="E250" s="316" t="str">
        <f>RIGHT(TPG!C250,4)&amp;"."&amp;TPG!M250&amp;"."&amp;TPG!K250&amp;"."&amp;$C$5</f>
        <v>3305.TPG2.I01.Ap21</v>
      </c>
      <c r="F250" s="317">
        <f t="shared" ca="1" si="12"/>
        <v>44309</v>
      </c>
      <c r="G250" s="318">
        <f>TPG!Q250</f>
        <v>0</v>
      </c>
      <c r="H250" s="124">
        <f t="shared" ca="1" si="13"/>
        <v>44309</v>
      </c>
      <c r="I250" s="125">
        <v>0</v>
      </c>
      <c r="J250" s="316" t="str">
        <f>LEFT(TPG!D250,20)&amp;"."&amp;TPGPAY!E250</f>
        <v>Monken Hadley C E Pr.3305.TPG2.I01.Ap21</v>
      </c>
      <c r="K250" s="120" t="b">
        <v>1</v>
      </c>
      <c r="L250" s="126" t="s">
        <v>3686</v>
      </c>
      <c r="M250" s="120" t="b">
        <v>1</v>
      </c>
      <c r="N250" s="120" t="s">
        <v>3687</v>
      </c>
      <c r="O250" s="319" t="str">
        <f>TPG!I250</f>
        <v>11294/543965</v>
      </c>
      <c r="P250" s="120" t="b">
        <v>1</v>
      </c>
      <c r="Q250" s="120" t="b">
        <v>1</v>
      </c>
      <c r="R250" s="120" t="b">
        <v>1</v>
      </c>
      <c r="T250" s="11">
        <f t="shared" si="14"/>
        <v>18</v>
      </c>
      <c r="U250" s="395">
        <f t="shared" si="15"/>
        <v>39</v>
      </c>
    </row>
    <row r="251" spans="1:21" x14ac:dyDescent="0.25">
      <c r="A251" s="117">
        <v>1</v>
      </c>
      <c r="B251" s="118">
        <v>2</v>
      </c>
      <c r="C251" s="315">
        <f>TPG!J251</f>
        <v>400048</v>
      </c>
      <c r="D251" s="120" t="b">
        <v>1</v>
      </c>
      <c r="E251" s="316" t="str">
        <f>RIGHT(TPG!C251,4)&amp;"."&amp;TPG!M251&amp;"."&amp;TPG!K251&amp;"."&amp;$C$5</f>
        <v>2042.TPG2.I01.Ap21</v>
      </c>
      <c r="F251" s="317">
        <f t="shared" ca="1" si="12"/>
        <v>44309</v>
      </c>
      <c r="G251" s="318">
        <f>TPG!Q251</f>
        <v>0</v>
      </c>
      <c r="H251" s="124">
        <f t="shared" ca="1" si="13"/>
        <v>44309</v>
      </c>
      <c r="I251" s="125">
        <v>0</v>
      </c>
      <c r="J251" s="316" t="str">
        <f>LEFT(TPG!D251,20)&amp;"."&amp;TPGPAY!E251</f>
        <v>Monkfrith School.2042.TPG2.I01.Ap21</v>
      </c>
      <c r="K251" s="120" t="b">
        <v>1</v>
      </c>
      <c r="L251" s="126" t="s">
        <v>3686</v>
      </c>
      <c r="M251" s="120" t="b">
        <v>1</v>
      </c>
      <c r="N251" s="120" t="s">
        <v>3687</v>
      </c>
      <c r="O251" s="319" t="str">
        <f>TPG!I251</f>
        <v>11294/543965</v>
      </c>
      <c r="P251" s="120" t="b">
        <v>1</v>
      </c>
      <c r="Q251" s="120" t="b">
        <v>1</v>
      </c>
      <c r="R251" s="120" t="b">
        <v>1</v>
      </c>
      <c r="T251" s="11">
        <f t="shared" si="14"/>
        <v>18</v>
      </c>
      <c r="U251" s="395">
        <f t="shared" si="15"/>
        <v>35</v>
      </c>
    </row>
    <row r="252" spans="1:21" x14ac:dyDescent="0.25">
      <c r="A252" s="117">
        <v>1</v>
      </c>
      <c r="B252" s="118">
        <v>2</v>
      </c>
      <c r="C252" s="315">
        <f>TPG!J252</f>
        <v>400087</v>
      </c>
      <c r="D252" s="120" t="b">
        <v>1</v>
      </c>
      <c r="E252" s="316" t="str">
        <f>RIGHT(TPG!C252,4)&amp;"."&amp;TPG!M252&amp;"."&amp;TPG!K252&amp;"."&amp;$C$5</f>
        <v>2044.TPG2.I01.Ap21</v>
      </c>
      <c r="F252" s="317">
        <f t="shared" ca="1" si="12"/>
        <v>44309</v>
      </c>
      <c r="G252" s="318">
        <f>TPG!Q252</f>
        <v>0</v>
      </c>
      <c r="H252" s="124">
        <f t="shared" ca="1" si="13"/>
        <v>44309</v>
      </c>
      <c r="I252" s="125">
        <v>0</v>
      </c>
      <c r="J252" s="316" t="str">
        <f>LEFT(TPG!D252,20)&amp;"."&amp;TPGPAY!E252</f>
        <v>Moss Hall Infant Sch.2044.TPG2.I01.Ap21</v>
      </c>
      <c r="K252" s="120" t="b">
        <v>1</v>
      </c>
      <c r="L252" s="126" t="s">
        <v>3686</v>
      </c>
      <c r="M252" s="120" t="b">
        <v>1</v>
      </c>
      <c r="N252" s="120" t="s">
        <v>3687</v>
      </c>
      <c r="O252" s="319" t="str">
        <f>TPG!I252</f>
        <v>11294/543965</v>
      </c>
      <c r="P252" s="120" t="b">
        <v>1</v>
      </c>
      <c r="Q252" s="120" t="b">
        <v>1</v>
      </c>
      <c r="R252" s="120" t="b">
        <v>1</v>
      </c>
      <c r="T252" s="11">
        <f t="shared" si="14"/>
        <v>18</v>
      </c>
      <c r="U252" s="395">
        <f t="shared" si="15"/>
        <v>39</v>
      </c>
    </row>
    <row r="253" spans="1:21" x14ac:dyDescent="0.25">
      <c r="A253" s="117">
        <v>1</v>
      </c>
      <c r="B253" s="118">
        <v>2</v>
      </c>
      <c r="C253" s="315">
        <f>TPG!J253</f>
        <v>400088</v>
      </c>
      <c r="D253" s="120" t="b">
        <v>1</v>
      </c>
      <c r="E253" s="316" t="str">
        <f>RIGHT(TPG!C253,4)&amp;"."&amp;TPG!M253&amp;"."&amp;TPG!K253&amp;"."&amp;$C$5</f>
        <v>2043.TPG2.I01.Ap21</v>
      </c>
      <c r="F253" s="317">
        <f t="shared" ca="1" si="12"/>
        <v>44309</v>
      </c>
      <c r="G253" s="318">
        <f>TPG!Q253</f>
        <v>0</v>
      </c>
      <c r="H253" s="124">
        <f t="shared" ca="1" si="13"/>
        <v>44309</v>
      </c>
      <c r="I253" s="125">
        <v>0</v>
      </c>
      <c r="J253" s="316" t="str">
        <f>LEFT(TPG!D253,20)&amp;"."&amp;TPGPAY!E253</f>
        <v>Moss Hall Junior Sch.2043.TPG2.I01.Ap21</v>
      </c>
      <c r="K253" s="120" t="b">
        <v>1</v>
      </c>
      <c r="L253" s="126" t="s">
        <v>3686</v>
      </c>
      <c r="M253" s="120" t="b">
        <v>1</v>
      </c>
      <c r="N253" s="120" t="s">
        <v>3687</v>
      </c>
      <c r="O253" s="319" t="str">
        <f>TPG!I253</f>
        <v>11294/543965</v>
      </c>
      <c r="P253" s="120" t="b">
        <v>1</v>
      </c>
      <c r="Q253" s="120" t="b">
        <v>1</v>
      </c>
      <c r="R253" s="120" t="b">
        <v>1</v>
      </c>
      <c r="T253" s="11">
        <f t="shared" si="14"/>
        <v>18</v>
      </c>
      <c r="U253" s="395">
        <f t="shared" si="15"/>
        <v>39</v>
      </c>
    </row>
    <row r="254" spans="1:21" x14ac:dyDescent="0.25">
      <c r="A254" s="117">
        <v>1</v>
      </c>
      <c r="B254" s="118">
        <v>2</v>
      </c>
      <c r="C254" s="315">
        <f>TPG!J254</f>
        <v>158733</v>
      </c>
      <c r="D254" s="120" t="b">
        <v>1</v>
      </c>
      <c r="E254" s="316" t="str">
        <f>RIGHT(TPG!C254,4)&amp;"."&amp;TPG!M254&amp;"."&amp;TPG!K254&amp;"."&amp;$C$5</f>
        <v>2053.TPG2.I01.Ap21</v>
      </c>
      <c r="F254" s="317">
        <f t="shared" ca="1" si="12"/>
        <v>44309</v>
      </c>
      <c r="G254" s="318">
        <f>TPG!Q254</f>
        <v>0</v>
      </c>
      <c r="H254" s="124">
        <f t="shared" ca="1" si="13"/>
        <v>44309</v>
      </c>
      <c r="I254" s="125">
        <v>0</v>
      </c>
      <c r="J254" s="316" t="str">
        <f>LEFT(TPG!D254,20)&amp;"."&amp;TPGPAY!E254</f>
        <v>Noam Primary School.2053.TPG2.I01.Ap21</v>
      </c>
      <c r="K254" s="120" t="b">
        <v>1</v>
      </c>
      <c r="L254" s="126" t="s">
        <v>3686</v>
      </c>
      <c r="M254" s="120" t="b">
        <v>1</v>
      </c>
      <c r="N254" s="120" t="s">
        <v>3687</v>
      </c>
      <c r="O254" s="319" t="str">
        <f>TPG!I254</f>
        <v>11294/543965</v>
      </c>
      <c r="P254" s="120" t="b">
        <v>1</v>
      </c>
      <c r="Q254" s="120" t="b">
        <v>1</v>
      </c>
      <c r="R254" s="120" t="b">
        <v>1</v>
      </c>
      <c r="T254" s="11">
        <f t="shared" si="14"/>
        <v>18</v>
      </c>
      <c r="U254" s="395">
        <f t="shared" si="15"/>
        <v>38</v>
      </c>
    </row>
    <row r="255" spans="1:21" x14ac:dyDescent="0.25">
      <c r="A255" s="117">
        <v>1</v>
      </c>
      <c r="B255" s="118">
        <v>2</v>
      </c>
      <c r="C255" s="315">
        <f>TPG!J255</f>
        <v>400089</v>
      </c>
      <c r="D255" s="120" t="b">
        <v>1</v>
      </c>
      <c r="E255" s="316" t="str">
        <f>RIGHT(TPG!C255,4)&amp;"."&amp;TPG!M255&amp;"."&amp;TPG!K255&amp;"."&amp;$C$5</f>
        <v>2045.TPG2.I01.Ap21</v>
      </c>
      <c r="F255" s="317">
        <f t="shared" ca="1" si="12"/>
        <v>44309</v>
      </c>
      <c r="G255" s="318">
        <f>TPG!Q255</f>
        <v>0</v>
      </c>
      <c r="H255" s="124">
        <f t="shared" ca="1" si="13"/>
        <v>44309</v>
      </c>
      <c r="I255" s="125">
        <v>0</v>
      </c>
      <c r="J255" s="316" t="str">
        <f>LEFT(TPG!D255,20)&amp;"."&amp;TPGPAY!E255</f>
        <v>Northside School.2045.TPG2.I01.Ap21</v>
      </c>
      <c r="K255" s="120" t="b">
        <v>1</v>
      </c>
      <c r="L255" s="126" t="s">
        <v>3686</v>
      </c>
      <c r="M255" s="120" t="b">
        <v>1</v>
      </c>
      <c r="N255" s="120" t="s">
        <v>3687</v>
      </c>
      <c r="O255" s="319" t="str">
        <f>TPG!I255</f>
        <v>11294/543965</v>
      </c>
      <c r="P255" s="120" t="b">
        <v>1</v>
      </c>
      <c r="Q255" s="120" t="b">
        <v>1</v>
      </c>
      <c r="R255" s="120" t="b">
        <v>1</v>
      </c>
      <c r="T255" s="11">
        <f t="shared" si="14"/>
        <v>18</v>
      </c>
      <c r="U255" s="395">
        <f t="shared" si="15"/>
        <v>35</v>
      </c>
    </row>
    <row r="256" spans="1:21" x14ac:dyDescent="0.25">
      <c r="A256" s="117">
        <v>1</v>
      </c>
      <c r="B256" s="118">
        <v>2</v>
      </c>
      <c r="C256" s="315">
        <f>TPG!J256</f>
        <v>400113</v>
      </c>
      <c r="D256" s="120" t="b">
        <v>1</v>
      </c>
      <c r="E256" s="316" t="str">
        <f>RIGHT(TPG!C256,4)&amp;"."&amp;TPG!M256&amp;"."&amp;TPG!K256&amp;"."&amp;$C$5</f>
        <v>2077.TPG2.I01.Ap21</v>
      </c>
      <c r="F256" s="317">
        <f t="shared" ca="1" si="12"/>
        <v>44309</v>
      </c>
      <c r="G256" s="318">
        <f>TPG!Q256</f>
        <v>0</v>
      </c>
      <c r="H256" s="124">
        <f t="shared" ca="1" si="13"/>
        <v>44309</v>
      </c>
      <c r="I256" s="125">
        <v>0</v>
      </c>
      <c r="J256" s="316" t="str">
        <f>LEFT(TPG!D256,20)&amp;"."&amp;TPGPAY!E256</f>
        <v>Orion Primary School.2077.TPG2.I01.Ap21</v>
      </c>
      <c r="K256" s="120" t="b">
        <v>1</v>
      </c>
      <c r="L256" s="126" t="s">
        <v>3686</v>
      </c>
      <c r="M256" s="120" t="b">
        <v>1</v>
      </c>
      <c r="N256" s="120" t="s">
        <v>3687</v>
      </c>
      <c r="O256" s="319" t="str">
        <f>TPG!I256</f>
        <v>11294/543965</v>
      </c>
      <c r="P256" s="120" t="b">
        <v>1</v>
      </c>
      <c r="Q256" s="120" t="b">
        <v>1</v>
      </c>
      <c r="R256" s="120" t="b">
        <v>1</v>
      </c>
      <c r="T256" s="11">
        <f t="shared" si="14"/>
        <v>18</v>
      </c>
      <c r="U256" s="395">
        <f t="shared" si="15"/>
        <v>39</v>
      </c>
    </row>
    <row r="257" spans="1:21" x14ac:dyDescent="0.25">
      <c r="A257" s="117">
        <v>1</v>
      </c>
      <c r="B257" s="118">
        <v>2</v>
      </c>
      <c r="C257" s="315">
        <f>TPG!J257</f>
        <v>400021</v>
      </c>
      <c r="D257" s="120" t="b">
        <v>1</v>
      </c>
      <c r="E257" s="316" t="str">
        <f>RIGHT(TPG!C257,4)&amp;"."&amp;TPG!M257&amp;"."&amp;TPG!K257&amp;"."&amp;$C$5</f>
        <v>5201.TPG2.I01.Ap21</v>
      </c>
      <c r="F257" s="317">
        <f t="shared" ca="1" si="12"/>
        <v>44309</v>
      </c>
      <c r="G257" s="318">
        <f>TPG!Q257</f>
        <v>0</v>
      </c>
      <c r="H257" s="124">
        <f t="shared" ca="1" si="13"/>
        <v>44309</v>
      </c>
      <c r="I257" s="125">
        <v>0</v>
      </c>
      <c r="J257" s="316" t="str">
        <f>LEFT(TPG!D257,20)&amp;"."&amp;TPGPAY!E257</f>
        <v>Osidge Primary Schoo.5201.TPG2.I01.Ap21</v>
      </c>
      <c r="K257" s="120" t="b">
        <v>1</v>
      </c>
      <c r="L257" s="126" t="s">
        <v>3686</v>
      </c>
      <c r="M257" s="120" t="b">
        <v>1</v>
      </c>
      <c r="N257" s="120" t="s">
        <v>3687</v>
      </c>
      <c r="O257" s="319" t="str">
        <f>TPG!I257</f>
        <v>11294/543965</v>
      </c>
      <c r="P257" s="120" t="b">
        <v>1</v>
      </c>
      <c r="Q257" s="120" t="b">
        <v>1</v>
      </c>
      <c r="R257" s="120" t="b">
        <v>1</v>
      </c>
      <c r="T257" s="11">
        <f t="shared" si="14"/>
        <v>18</v>
      </c>
      <c r="U257" s="395">
        <f t="shared" si="15"/>
        <v>39</v>
      </c>
    </row>
    <row r="258" spans="1:21" x14ac:dyDescent="0.25">
      <c r="A258" s="117">
        <v>1</v>
      </c>
      <c r="B258" s="118">
        <v>2</v>
      </c>
      <c r="C258" s="315">
        <f>TPG!J258</f>
        <v>400003</v>
      </c>
      <c r="D258" s="120" t="b">
        <v>1</v>
      </c>
      <c r="E258" s="316" t="str">
        <f>RIGHT(TPG!C258,4)&amp;"."&amp;TPG!M258&amp;"."&amp;TPG!K258&amp;"."&amp;$C$5</f>
        <v>3501.TPG2.I01.Ap21</v>
      </c>
      <c r="F258" s="317">
        <f t="shared" ca="1" si="12"/>
        <v>44309</v>
      </c>
      <c r="G258" s="318">
        <f>TPG!Q258</f>
        <v>0</v>
      </c>
      <c r="H258" s="124">
        <f t="shared" ca="1" si="13"/>
        <v>44309</v>
      </c>
      <c r="I258" s="125">
        <v>0</v>
      </c>
      <c r="J258" s="316" t="str">
        <f>LEFT(TPG!D258,20)&amp;"."&amp;TPGPAY!E258</f>
        <v>Our Lady of Lourdes .3501.TPG2.I01.Ap21</v>
      </c>
      <c r="K258" s="120" t="b">
        <v>1</v>
      </c>
      <c r="L258" s="126" t="s">
        <v>3686</v>
      </c>
      <c r="M258" s="120" t="b">
        <v>1</v>
      </c>
      <c r="N258" s="120" t="s">
        <v>3687</v>
      </c>
      <c r="O258" s="319" t="str">
        <f>TPG!I258</f>
        <v>11294/543965</v>
      </c>
      <c r="P258" s="120" t="b">
        <v>1</v>
      </c>
      <c r="Q258" s="120" t="b">
        <v>1</v>
      </c>
      <c r="R258" s="120" t="b">
        <v>1</v>
      </c>
      <c r="T258" s="11">
        <f t="shared" si="14"/>
        <v>18</v>
      </c>
      <c r="U258" s="395">
        <f t="shared" si="15"/>
        <v>39</v>
      </c>
    </row>
    <row r="259" spans="1:21" x14ac:dyDescent="0.25">
      <c r="A259" s="117">
        <v>1</v>
      </c>
      <c r="B259" s="118">
        <v>2</v>
      </c>
      <c r="C259" s="315">
        <f>TPG!J259</f>
        <v>400014</v>
      </c>
      <c r="D259" s="120" t="b">
        <v>1</v>
      </c>
      <c r="E259" s="316" t="str">
        <f>RIGHT(TPG!C259,4)&amp;"."&amp;TPG!M259&amp;"."&amp;TPG!K259&amp;"."&amp;$C$5</f>
        <v>2078.TPG2.I01.Ap21</v>
      </c>
      <c r="F259" s="317">
        <f t="shared" ca="1" si="12"/>
        <v>44309</v>
      </c>
      <c r="G259" s="318">
        <f>TPG!Q259</f>
        <v>0</v>
      </c>
      <c r="H259" s="124">
        <f t="shared" ca="1" si="13"/>
        <v>44309</v>
      </c>
      <c r="I259" s="125">
        <v>0</v>
      </c>
      <c r="J259" s="316" t="str">
        <f>LEFT(TPG!D259,20)&amp;"."&amp;TPGPAY!E259</f>
        <v>Pardes House School.2078.TPG2.I01.Ap21</v>
      </c>
      <c r="K259" s="120" t="b">
        <v>1</v>
      </c>
      <c r="L259" s="126" t="s">
        <v>3686</v>
      </c>
      <c r="M259" s="120" t="b">
        <v>1</v>
      </c>
      <c r="N259" s="120" t="s">
        <v>3687</v>
      </c>
      <c r="O259" s="319" t="str">
        <f>TPG!I259</f>
        <v>11294/543965</v>
      </c>
      <c r="P259" s="120" t="b">
        <v>1</v>
      </c>
      <c r="Q259" s="120" t="b">
        <v>1</v>
      </c>
      <c r="R259" s="120" t="b">
        <v>1</v>
      </c>
      <c r="T259" s="11">
        <f t="shared" si="14"/>
        <v>18</v>
      </c>
      <c r="U259" s="395">
        <f t="shared" si="15"/>
        <v>38</v>
      </c>
    </row>
    <row r="260" spans="1:21" x14ac:dyDescent="0.25">
      <c r="A260" s="117">
        <v>1</v>
      </c>
      <c r="B260" s="118">
        <v>2</v>
      </c>
      <c r="C260" s="315">
        <f>TPG!J260</f>
        <v>400010</v>
      </c>
      <c r="D260" s="120" t="b">
        <v>1</v>
      </c>
      <c r="E260" s="316" t="str">
        <f>RIGHT(TPG!C260,4)&amp;"."&amp;TPG!M260&amp;"."&amp;TPG!K260&amp;"."&amp;$C$5</f>
        <v>2071.TPG2.I01.Ap21</v>
      </c>
      <c r="F260" s="317">
        <f t="shared" ca="1" si="12"/>
        <v>44309</v>
      </c>
      <c r="G260" s="318">
        <f>TPG!Q260</f>
        <v>0</v>
      </c>
      <c r="H260" s="124">
        <f t="shared" ca="1" si="13"/>
        <v>44309</v>
      </c>
      <c r="I260" s="125">
        <v>0</v>
      </c>
      <c r="J260" s="316" t="str">
        <f>LEFT(TPG!D260,20)&amp;"."&amp;TPGPAY!E260</f>
        <v>Queenswell Infant an.2071.TPG2.I01.Ap21</v>
      </c>
      <c r="K260" s="120" t="b">
        <v>1</v>
      </c>
      <c r="L260" s="126" t="s">
        <v>3686</v>
      </c>
      <c r="M260" s="120" t="b">
        <v>1</v>
      </c>
      <c r="N260" s="120" t="s">
        <v>3687</v>
      </c>
      <c r="O260" s="319" t="str">
        <f>TPG!I260</f>
        <v>11294/543965</v>
      </c>
      <c r="P260" s="120" t="b">
        <v>1</v>
      </c>
      <c r="Q260" s="120" t="b">
        <v>1</v>
      </c>
      <c r="R260" s="120" t="b">
        <v>1</v>
      </c>
      <c r="T260" s="11">
        <f t="shared" si="14"/>
        <v>18</v>
      </c>
      <c r="U260" s="395">
        <f t="shared" si="15"/>
        <v>39</v>
      </c>
    </row>
    <row r="261" spans="1:21" x14ac:dyDescent="0.25">
      <c r="A261" s="117">
        <v>1</v>
      </c>
      <c r="B261" s="118">
        <v>2</v>
      </c>
      <c r="C261" s="315">
        <f>TPG!J261</f>
        <v>400012</v>
      </c>
      <c r="D261" s="120" t="b">
        <v>1</v>
      </c>
      <c r="E261" s="316" t="str">
        <f>RIGHT(TPG!C261,4)&amp;"."&amp;TPG!M261&amp;"."&amp;TPG!K261&amp;"."&amp;$C$5</f>
        <v>2072.TPG2.I01.Ap21</v>
      </c>
      <c r="F261" s="317">
        <f t="shared" ca="1" si="12"/>
        <v>44309</v>
      </c>
      <c r="G261" s="318">
        <f>TPG!Q261</f>
        <v>0</v>
      </c>
      <c r="H261" s="124">
        <f t="shared" ca="1" si="13"/>
        <v>44309</v>
      </c>
      <c r="I261" s="125">
        <v>0</v>
      </c>
      <c r="J261" s="316" t="str">
        <f>LEFT(TPG!D261,20)&amp;"."&amp;TPGPAY!E261</f>
        <v>Queenswell Junior Sc.2072.TPG2.I01.Ap21</v>
      </c>
      <c r="K261" s="120" t="b">
        <v>1</v>
      </c>
      <c r="L261" s="126" t="s">
        <v>3686</v>
      </c>
      <c r="M261" s="120" t="b">
        <v>1</v>
      </c>
      <c r="N261" s="120" t="s">
        <v>3687</v>
      </c>
      <c r="O261" s="319" t="str">
        <f>TPG!I261</f>
        <v>11294/543965</v>
      </c>
      <c r="P261" s="120" t="b">
        <v>1</v>
      </c>
      <c r="Q261" s="120" t="b">
        <v>1</v>
      </c>
      <c r="R261" s="120" t="b">
        <v>1</v>
      </c>
      <c r="T261" s="11">
        <f t="shared" si="14"/>
        <v>18</v>
      </c>
      <c r="U261" s="395">
        <f t="shared" si="15"/>
        <v>39</v>
      </c>
    </row>
    <row r="262" spans="1:21" x14ac:dyDescent="0.25">
      <c r="A262" s="117">
        <v>1</v>
      </c>
      <c r="B262" s="118">
        <v>2</v>
      </c>
      <c r="C262" s="315">
        <f>TPG!J262</f>
        <v>400093</v>
      </c>
      <c r="D262" s="120" t="b">
        <v>1</v>
      </c>
      <c r="E262" s="316" t="str">
        <f>RIGHT(TPG!C262,4)&amp;"."&amp;TPG!M262&amp;"."&amp;TPG!K262&amp;"."&amp;$C$5</f>
        <v>3512.TPG2.I01.Ap21</v>
      </c>
      <c r="F262" s="317">
        <f t="shared" ca="1" si="12"/>
        <v>44309</v>
      </c>
      <c r="G262" s="318">
        <f>TPG!Q262</f>
        <v>0</v>
      </c>
      <c r="H262" s="124">
        <f t="shared" ca="1" si="13"/>
        <v>44309</v>
      </c>
      <c r="I262" s="125">
        <v>0</v>
      </c>
      <c r="J262" s="316" t="str">
        <f>LEFT(TPG!D262,20)&amp;"."&amp;TPGPAY!E262</f>
        <v>Rosh Pinah.3512.TPG2.I01.Ap21</v>
      </c>
      <c r="K262" s="120" t="b">
        <v>1</v>
      </c>
      <c r="L262" s="126" t="s">
        <v>3686</v>
      </c>
      <c r="M262" s="120" t="b">
        <v>1</v>
      </c>
      <c r="N262" s="120" t="s">
        <v>3687</v>
      </c>
      <c r="O262" s="319" t="str">
        <f>TPG!I262</f>
        <v>11294/543965</v>
      </c>
      <c r="P262" s="120" t="b">
        <v>1</v>
      </c>
      <c r="Q262" s="120" t="b">
        <v>1</v>
      </c>
      <c r="R262" s="120" t="b">
        <v>1</v>
      </c>
      <c r="T262" s="11">
        <f t="shared" si="14"/>
        <v>18</v>
      </c>
      <c r="U262" s="395">
        <f t="shared" si="15"/>
        <v>29</v>
      </c>
    </row>
    <row r="263" spans="1:21" x14ac:dyDescent="0.25">
      <c r="A263" s="117">
        <v>1</v>
      </c>
      <c r="B263" s="118">
        <v>2</v>
      </c>
      <c r="C263" s="315">
        <f>TPG!J263</f>
        <v>400071</v>
      </c>
      <c r="D263" s="120" t="b">
        <v>1</v>
      </c>
      <c r="E263" s="316" t="str">
        <f>RIGHT(TPG!C263,4)&amp;"."&amp;TPG!M263&amp;"."&amp;TPG!K263&amp;"."&amp;$C$5</f>
        <v>3510.TPG2.I01.Ap21</v>
      </c>
      <c r="F263" s="317">
        <f t="shared" ca="1" si="12"/>
        <v>44309</v>
      </c>
      <c r="G263" s="318">
        <f>TPG!Q263</f>
        <v>0</v>
      </c>
      <c r="H263" s="124">
        <f t="shared" ca="1" si="13"/>
        <v>44309</v>
      </c>
      <c r="I263" s="125">
        <v>0</v>
      </c>
      <c r="J263" s="316" t="str">
        <f>LEFT(TPG!D263,20)&amp;"."&amp;TPGPAY!E263</f>
        <v>Sacred Heart School.3510.TPG2.I01.Ap21</v>
      </c>
      <c r="K263" s="120" t="b">
        <v>1</v>
      </c>
      <c r="L263" s="126" t="s">
        <v>3686</v>
      </c>
      <c r="M263" s="120" t="b">
        <v>1</v>
      </c>
      <c r="N263" s="120" t="s">
        <v>3687</v>
      </c>
      <c r="O263" s="319" t="str">
        <f>TPG!I263</f>
        <v>11294/543965</v>
      </c>
      <c r="P263" s="120" t="b">
        <v>1</v>
      </c>
      <c r="Q263" s="120" t="b">
        <v>1</v>
      </c>
      <c r="R263" s="120" t="b">
        <v>1</v>
      </c>
      <c r="T263" s="11">
        <f t="shared" si="14"/>
        <v>18</v>
      </c>
      <c r="U263" s="395">
        <f t="shared" si="15"/>
        <v>38</v>
      </c>
    </row>
    <row r="264" spans="1:21" x14ac:dyDescent="0.25">
      <c r="A264" s="117">
        <v>1</v>
      </c>
      <c r="B264" s="118">
        <v>2</v>
      </c>
      <c r="C264" s="315">
        <f>TPG!J264</f>
        <v>400096</v>
      </c>
      <c r="D264" s="120" t="b">
        <v>1</v>
      </c>
      <c r="E264" s="316" t="str">
        <f>RIGHT(TPG!C264,4)&amp;"."&amp;TPG!M264&amp;"."&amp;TPG!K264&amp;"."&amp;$C$5</f>
        <v>3502.TPG2.I01.Ap21</v>
      </c>
      <c r="F264" s="317">
        <f t="shared" ca="1" si="12"/>
        <v>44309</v>
      </c>
      <c r="G264" s="318">
        <f>TPG!Q264</f>
        <v>0</v>
      </c>
      <c r="H264" s="124">
        <f t="shared" ca="1" si="13"/>
        <v>44309</v>
      </c>
      <c r="I264" s="125">
        <v>0</v>
      </c>
      <c r="J264" s="316" t="str">
        <f>LEFT(TPG!D264,20)&amp;"."&amp;TPGPAY!E264</f>
        <v>St Agnes RC Primary .3502.TPG2.I01.Ap21</v>
      </c>
      <c r="K264" s="120" t="b">
        <v>1</v>
      </c>
      <c r="L264" s="126" t="s">
        <v>3686</v>
      </c>
      <c r="M264" s="120" t="b">
        <v>1</v>
      </c>
      <c r="N264" s="120" t="s">
        <v>3687</v>
      </c>
      <c r="O264" s="319" t="str">
        <f>TPG!I264</f>
        <v>11294/543965</v>
      </c>
      <c r="P264" s="120" t="b">
        <v>1</v>
      </c>
      <c r="Q264" s="120" t="b">
        <v>1</v>
      </c>
      <c r="R264" s="120" t="b">
        <v>1</v>
      </c>
      <c r="T264" s="11">
        <f t="shared" si="14"/>
        <v>18</v>
      </c>
      <c r="U264" s="395">
        <f t="shared" si="15"/>
        <v>39</v>
      </c>
    </row>
    <row r="265" spans="1:21" x14ac:dyDescent="0.25">
      <c r="A265" s="117">
        <v>1</v>
      </c>
      <c r="B265" s="118">
        <v>2</v>
      </c>
      <c r="C265" s="315">
        <f>TPG!J265</f>
        <v>400062</v>
      </c>
      <c r="D265" s="120" t="b">
        <v>1</v>
      </c>
      <c r="E265" s="316" t="str">
        <f>RIGHT(TPG!C265,4)&amp;"."&amp;TPG!M265&amp;"."&amp;TPG!K265&amp;"."&amp;$C$5</f>
        <v>3315.TPG2.I01.Ap21</v>
      </c>
      <c r="F265" s="317">
        <f t="shared" ca="1" si="12"/>
        <v>44309</v>
      </c>
      <c r="G265" s="318">
        <f>TPG!Q265</f>
        <v>0</v>
      </c>
      <c r="H265" s="124">
        <f t="shared" ca="1" si="13"/>
        <v>44309</v>
      </c>
      <c r="I265" s="125">
        <v>0</v>
      </c>
      <c r="J265" s="316" t="str">
        <f>LEFT(TPG!D265,20)&amp;"."&amp;TPGPAY!E265</f>
        <v>St Andrew's C E.3315.TPG2.I01.Ap21</v>
      </c>
      <c r="K265" s="120" t="b">
        <v>1</v>
      </c>
      <c r="L265" s="126" t="s">
        <v>3686</v>
      </c>
      <c r="M265" s="120" t="b">
        <v>1</v>
      </c>
      <c r="N265" s="120" t="s">
        <v>3687</v>
      </c>
      <c r="O265" s="319" t="str">
        <f>TPG!I265</f>
        <v>11294/543965</v>
      </c>
      <c r="P265" s="120" t="b">
        <v>1</v>
      </c>
      <c r="Q265" s="120" t="b">
        <v>1</v>
      </c>
      <c r="R265" s="120" t="b">
        <v>1</v>
      </c>
      <c r="T265" s="11">
        <f t="shared" si="14"/>
        <v>18</v>
      </c>
      <c r="U265" s="395">
        <f t="shared" si="15"/>
        <v>34</v>
      </c>
    </row>
    <row r="266" spans="1:21" x14ac:dyDescent="0.25">
      <c r="A266" s="117">
        <v>1</v>
      </c>
      <c r="B266" s="118">
        <v>2</v>
      </c>
      <c r="C266" s="315">
        <f>TPG!J266</f>
        <v>400064</v>
      </c>
      <c r="D266" s="120" t="b">
        <v>1</v>
      </c>
      <c r="E266" s="316" t="str">
        <f>RIGHT(TPG!C266,4)&amp;"."&amp;TPG!M266&amp;"."&amp;TPG!K266&amp;"."&amp;$C$5</f>
        <v>3504.TPG2.I01.Ap21</v>
      </c>
      <c r="F266" s="317">
        <f t="shared" ca="1" si="12"/>
        <v>44309</v>
      </c>
      <c r="G266" s="318">
        <f>TPG!Q266</f>
        <v>0</v>
      </c>
      <c r="H266" s="124">
        <f t="shared" ca="1" si="13"/>
        <v>44309</v>
      </c>
      <c r="I266" s="125">
        <v>0</v>
      </c>
      <c r="J266" s="316" t="str">
        <f>LEFT(TPG!D266,20)&amp;"."&amp;TPGPAY!E266</f>
        <v>St Catherines R C Pr.3504.TPG2.I01.Ap21</v>
      </c>
      <c r="K266" s="120" t="b">
        <v>1</v>
      </c>
      <c r="L266" s="126" t="s">
        <v>3686</v>
      </c>
      <c r="M266" s="120" t="b">
        <v>1</v>
      </c>
      <c r="N266" s="120" t="s">
        <v>3687</v>
      </c>
      <c r="O266" s="319" t="str">
        <f>TPG!I266</f>
        <v>11294/543965</v>
      </c>
      <c r="P266" s="120" t="b">
        <v>1</v>
      </c>
      <c r="Q266" s="120" t="b">
        <v>1</v>
      </c>
      <c r="R266" s="120" t="b">
        <v>1</v>
      </c>
      <c r="T266" s="11">
        <f t="shared" si="14"/>
        <v>18</v>
      </c>
      <c r="U266" s="395">
        <f t="shared" si="15"/>
        <v>39</v>
      </c>
    </row>
    <row r="267" spans="1:21" x14ac:dyDescent="0.25">
      <c r="A267" s="117">
        <v>1</v>
      </c>
      <c r="B267" s="118">
        <v>2</v>
      </c>
      <c r="C267" s="315">
        <f>TPG!J267</f>
        <v>400098</v>
      </c>
      <c r="D267" s="120" t="b">
        <v>1</v>
      </c>
      <c r="E267" s="316" t="str">
        <f>RIGHT(TPG!C267,4)&amp;"."&amp;TPG!M267&amp;"."&amp;TPG!K267&amp;"."&amp;$C$5</f>
        <v>3309.TPG2.I01.Ap21</v>
      </c>
      <c r="F267" s="317">
        <f t="shared" ca="1" si="12"/>
        <v>44309</v>
      </c>
      <c r="G267" s="318">
        <f>TPG!Q267</f>
        <v>0</v>
      </c>
      <c r="H267" s="124">
        <f t="shared" ca="1" si="13"/>
        <v>44309</v>
      </c>
      <c r="I267" s="125">
        <v>0</v>
      </c>
      <c r="J267" s="316" t="str">
        <f>LEFT(TPG!D267,20)&amp;"."&amp;TPGPAY!E267</f>
        <v>St Johns CE N20.3309.TPG2.I01.Ap21</v>
      </c>
      <c r="K267" s="120" t="b">
        <v>1</v>
      </c>
      <c r="L267" s="126" t="s">
        <v>3686</v>
      </c>
      <c r="M267" s="120" t="b">
        <v>1</v>
      </c>
      <c r="N267" s="120" t="s">
        <v>3687</v>
      </c>
      <c r="O267" s="319" t="str">
        <f>TPG!I267</f>
        <v>11294/543965</v>
      </c>
      <c r="P267" s="120" t="b">
        <v>1</v>
      </c>
      <c r="Q267" s="120" t="b">
        <v>1</v>
      </c>
      <c r="R267" s="120" t="b">
        <v>1</v>
      </c>
      <c r="T267" s="11">
        <f t="shared" si="14"/>
        <v>18</v>
      </c>
      <c r="U267" s="395">
        <f t="shared" si="15"/>
        <v>34</v>
      </c>
    </row>
    <row r="268" spans="1:21" x14ac:dyDescent="0.25">
      <c r="A268" s="117">
        <v>1</v>
      </c>
      <c r="B268" s="118">
        <v>2</v>
      </c>
      <c r="C268" s="315">
        <f>TPG!J268</f>
        <v>400114</v>
      </c>
      <c r="D268" s="120" t="b">
        <v>1</v>
      </c>
      <c r="E268" s="316" t="str">
        <f>RIGHT(TPG!C268,4)&amp;"."&amp;TPG!M268&amp;"."&amp;TPG!K268&amp;"."&amp;$C$5</f>
        <v>3307.TPG2.I01.Ap21</v>
      </c>
      <c r="F268" s="317">
        <f t="shared" ca="1" si="12"/>
        <v>44309</v>
      </c>
      <c r="G268" s="318">
        <f>TPG!Q268</f>
        <v>0</v>
      </c>
      <c r="H268" s="124">
        <f t="shared" ca="1" si="13"/>
        <v>44309</v>
      </c>
      <c r="I268" s="125">
        <v>0</v>
      </c>
      <c r="J268" s="316" t="str">
        <f>LEFT(TPG!D268,20)&amp;"."&amp;TPGPAY!E268</f>
        <v>St John's CE School .3307.TPG2.I01.Ap21</v>
      </c>
      <c r="K268" s="120" t="b">
        <v>1</v>
      </c>
      <c r="L268" s="126" t="s">
        <v>3686</v>
      </c>
      <c r="M268" s="120" t="b">
        <v>1</v>
      </c>
      <c r="N268" s="120" t="s">
        <v>3687</v>
      </c>
      <c r="O268" s="319" t="str">
        <f>TPG!I268</f>
        <v>11294/543965</v>
      </c>
      <c r="P268" s="120" t="b">
        <v>1</v>
      </c>
      <c r="Q268" s="120" t="b">
        <v>1</v>
      </c>
      <c r="R268" s="120" t="b">
        <v>1</v>
      </c>
      <c r="T268" s="11">
        <f t="shared" si="14"/>
        <v>18</v>
      </c>
      <c r="U268" s="395">
        <f t="shared" si="15"/>
        <v>39</v>
      </c>
    </row>
    <row r="269" spans="1:21" x14ac:dyDescent="0.25">
      <c r="A269" s="117">
        <v>1</v>
      </c>
      <c r="B269" s="118">
        <v>2</v>
      </c>
      <c r="C269" s="315">
        <f>TPG!J269</f>
        <v>400066</v>
      </c>
      <c r="D269" s="120" t="b">
        <v>1</v>
      </c>
      <c r="E269" s="316" t="str">
        <f>RIGHT(TPG!C269,4)&amp;"."&amp;TPG!M269&amp;"."&amp;TPG!K269&amp;"."&amp;$C$5</f>
        <v>3509.TPG2.I01.Ap21</v>
      </c>
      <c r="F269" s="317">
        <f t="shared" ca="1" si="12"/>
        <v>44309</v>
      </c>
      <c r="G269" s="318">
        <f>TPG!Q269</f>
        <v>0</v>
      </c>
      <c r="H269" s="124">
        <f t="shared" ca="1" si="13"/>
        <v>44309</v>
      </c>
      <c r="I269" s="125">
        <v>0</v>
      </c>
      <c r="J269" s="316" t="str">
        <f>LEFT(TPG!D269,20)&amp;"."&amp;TPGPAY!E269</f>
        <v>St Joseph's Primary .3509.TPG2.I01.Ap21</v>
      </c>
      <c r="K269" s="120" t="b">
        <v>1</v>
      </c>
      <c r="L269" s="126" t="s">
        <v>3686</v>
      </c>
      <c r="M269" s="120" t="b">
        <v>1</v>
      </c>
      <c r="N269" s="120" t="s">
        <v>3687</v>
      </c>
      <c r="O269" s="319" t="str">
        <f>TPG!I269</f>
        <v>11294/543965</v>
      </c>
      <c r="P269" s="120" t="b">
        <v>1</v>
      </c>
      <c r="Q269" s="120" t="b">
        <v>1</v>
      </c>
      <c r="R269" s="120" t="b">
        <v>1</v>
      </c>
      <c r="T269" s="11">
        <f t="shared" si="14"/>
        <v>18</v>
      </c>
      <c r="U269" s="395">
        <f t="shared" si="15"/>
        <v>39</v>
      </c>
    </row>
    <row r="270" spans="1:21" x14ac:dyDescent="0.25">
      <c r="A270" s="117">
        <v>1</v>
      </c>
      <c r="B270" s="118">
        <v>2</v>
      </c>
      <c r="C270" s="315">
        <f>TPG!J270</f>
        <v>400058</v>
      </c>
      <c r="D270" s="120" t="b">
        <v>1</v>
      </c>
      <c r="E270" s="316" t="str">
        <f>RIGHT(TPG!C270,4)&amp;"."&amp;TPG!M270&amp;"."&amp;TPG!K270&amp;"."&amp;$C$5</f>
        <v>3311.TPG2.I01.Ap21</v>
      </c>
      <c r="F270" s="317">
        <f t="shared" ca="1" si="12"/>
        <v>44309</v>
      </c>
      <c r="G270" s="318">
        <f>TPG!Q270</f>
        <v>0</v>
      </c>
      <c r="H270" s="124">
        <f t="shared" ca="1" si="13"/>
        <v>44309</v>
      </c>
      <c r="I270" s="125">
        <v>0</v>
      </c>
      <c r="J270" s="316" t="str">
        <f>LEFT(TPG!D270,20)&amp;"."&amp;TPGPAY!E270</f>
        <v>St Mary's C E Primar.3311.TPG2.I01.Ap21</v>
      </c>
      <c r="K270" s="120" t="b">
        <v>1</v>
      </c>
      <c r="L270" s="126" t="s">
        <v>3686</v>
      </c>
      <c r="M270" s="120" t="b">
        <v>1</v>
      </c>
      <c r="N270" s="120" t="s">
        <v>3687</v>
      </c>
      <c r="O270" s="319" t="str">
        <f>TPG!I270</f>
        <v>11294/543965</v>
      </c>
      <c r="P270" s="120" t="b">
        <v>1</v>
      </c>
      <c r="Q270" s="120" t="b">
        <v>1</v>
      </c>
      <c r="R270" s="120" t="b">
        <v>1</v>
      </c>
      <c r="T270" s="11">
        <f t="shared" si="14"/>
        <v>18</v>
      </c>
      <c r="U270" s="395">
        <f t="shared" si="15"/>
        <v>39</v>
      </c>
    </row>
    <row r="271" spans="1:21" x14ac:dyDescent="0.25">
      <c r="A271" s="117">
        <v>1</v>
      </c>
      <c r="B271" s="118">
        <v>2</v>
      </c>
      <c r="C271" s="315">
        <f>TPG!J271</f>
        <v>400017</v>
      </c>
      <c r="D271" s="120" t="b">
        <v>1</v>
      </c>
      <c r="E271" s="316" t="str">
        <f>RIGHT(TPG!C271,4)&amp;"."&amp;TPG!M271&amp;"."&amp;TPG!K271&amp;"."&amp;$C$5</f>
        <v>3312.TPG2.I01.Ap21</v>
      </c>
      <c r="F271" s="317">
        <f t="shared" ca="1" si="12"/>
        <v>44309</v>
      </c>
      <c r="G271" s="318">
        <f>TPG!Q271</f>
        <v>0</v>
      </c>
      <c r="H271" s="124">
        <f t="shared" ca="1" si="13"/>
        <v>44309</v>
      </c>
      <c r="I271" s="125">
        <v>0</v>
      </c>
      <c r="J271" s="316" t="str">
        <f>LEFT(TPG!D271,20)&amp;"."&amp;TPGPAY!E271</f>
        <v>St Mary's School EN4.3312.TPG2.I01.Ap21</v>
      </c>
      <c r="K271" s="120" t="b">
        <v>1</v>
      </c>
      <c r="L271" s="126" t="s">
        <v>3686</v>
      </c>
      <c r="M271" s="120" t="b">
        <v>1</v>
      </c>
      <c r="N271" s="120" t="s">
        <v>3687</v>
      </c>
      <c r="O271" s="319" t="str">
        <f>TPG!I271</f>
        <v>11294/543965</v>
      </c>
      <c r="P271" s="120" t="b">
        <v>1</v>
      </c>
      <c r="Q271" s="120" t="b">
        <v>1</v>
      </c>
      <c r="R271" s="120" t="b">
        <v>1</v>
      </c>
      <c r="T271" s="11">
        <f t="shared" si="14"/>
        <v>18</v>
      </c>
      <c r="U271" s="395">
        <f t="shared" si="15"/>
        <v>39</v>
      </c>
    </row>
    <row r="272" spans="1:21" x14ac:dyDescent="0.25">
      <c r="A272" s="117">
        <v>1</v>
      </c>
      <c r="B272" s="118">
        <v>2</v>
      </c>
      <c r="C272" s="315">
        <f>TPG!J272</f>
        <v>400094</v>
      </c>
      <c r="D272" s="120" t="b">
        <v>1</v>
      </c>
      <c r="E272" s="316" t="str">
        <f>RIGHT(TPG!C272,4)&amp;"."&amp;TPG!M272&amp;"."&amp;TPG!K272&amp;"."&amp;$C$5</f>
        <v>3314.TPG2.I01.Ap21</v>
      </c>
      <c r="F272" s="317">
        <f t="shared" ca="1" si="12"/>
        <v>44309</v>
      </c>
      <c r="G272" s="318">
        <f>TPG!Q272</f>
        <v>0</v>
      </c>
      <c r="H272" s="124">
        <f t="shared" ca="1" si="13"/>
        <v>44309</v>
      </c>
      <c r="I272" s="125">
        <v>0</v>
      </c>
      <c r="J272" s="316" t="str">
        <f>LEFT(TPG!D272,20)&amp;"."&amp;TPGPAY!E272</f>
        <v>St Pauls CE Primary,.3314.TPG2.I01.Ap21</v>
      </c>
      <c r="K272" s="120" t="b">
        <v>1</v>
      </c>
      <c r="L272" s="126" t="s">
        <v>3686</v>
      </c>
      <c r="M272" s="120" t="b">
        <v>1</v>
      </c>
      <c r="N272" s="120" t="s">
        <v>3687</v>
      </c>
      <c r="O272" s="319" t="str">
        <f>TPG!I272</f>
        <v>11294/543965</v>
      </c>
      <c r="P272" s="120" t="b">
        <v>1</v>
      </c>
      <c r="Q272" s="120" t="b">
        <v>1</v>
      </c>
      <c r="R272" s="120" t="b">
        <v>1</v>
      </c>
      <c r="T272" s="11">
        <f t="shared" si="14"/>
        <v>18</v>
      </c>
      <c r="U272" s="395">
        <f t="shared" si="15"/>
        <v>39</v>
      </c>
    </row>
    <row r="273" spans="1:21" x14ac:dyDescent="0.25">
      <c r="A273" s="117">
        <v>1</v>
      </c>
      <c r="B273" s="118">
        <v>2</v>
      </c>
      <c r="C273" s="315">
        <f>TPG!J273</f>
        <v>400006</v>
      </c>
      <c r="D273" s="120" t="b">
        <v>1</v>
      </c>
      <c r="E273" s="316" t="str">
        <f>RIGHT(TPG!C273,4)&amp;"."&amp;TPG!M273&amp;"."&amp;TPG!K273&amp;"."&amp;$C$5</f>
        <v>3313.TPG2.I01.Ap21</v>
      </c>
      <c r="F273" s="317">
        <f t="shared" ca="1" si="12"/>
        <v>44309</v>
      </c>
      <c r="G273" s="318">
        <f>TPG!Q273</f>
        <v>0</v>
      </c>
      <c r="H273" s="124">
        <f t="shared" ca="1" si="13"/>
        <v>44309</v>
      </c>
      <c r="I273" s="125">
        <v>0</v>
      </c>
      <c r="J273" s="316" t="str">
        <f>LEFT(TPG!D273,20)&amp;"."&amp;TPGPAY!E273</f>
        <v>St. Pauls CE Primary.3313.TPG2.I01.Ap21</v>
      </c>
      <c r="K273" s="120" t="b">
        <v>1</v>
      </c>
      <c r="L273" s="126" t="s">
        <v>3686</v>
      </c>
      <c r="M273" s="120" t="b">
        <v>1</v>
      </c>
      <c r="N273" s="120" t="s">
        <v>3687</v>
      </c>
      <c r="O273" s="319" t="str">
        <f>TPG!I273</f>
        <v>11294/543965</v>
      </c>
      <c r="P273" s="120" t="b">
        <v>1</v>
      </c>
      <c r="Q273" s="120" t="b">
        <v>1</v>
      </c>
      <c r="R273" s="120" t="b">
        <v>1</v>
      </c>
      <c r="T273" s="11">
        <f t="shared" si="14"/>
        <v>18</v>
      </c>
      <c r="U273" s="395">
        <f t="shared" si="15"/>
        <v>39</v>
      </c>
    </row>
    <row r="274" spans="1:21" x14ac:dyDescent="0.25">
      <c r="A274" s="117">
        <v>1</v>
      </c>
      <c r="B274" s="118">
        <v>2</v>
      </c>
      <c r="C274" s="315">
        <f>TPG!J274</f>
        <v>400037</v>
      </c>
      <c r="D274" s="120" t="b">
        <v>1</v>
      </c>
      <c r="E274" s="316" t="str">
        <f>RIGHT(TPG!C274,4)&amp;"."&amp;TPG!M274&amp;"."&amp;TPG!K274&amp;"."&amp;$C$5</f>
        <v>3507.TPG2.I01.Ap21</v>
      </c>
      <c r="F274" s="317">
        <f t="shared" ca="1" si="12"/>
        <v>44309</v>
      </c>
      <c r="G274" s="318">
        <f>TPG!Q274</f>
        <v>0</v>
      </c>
      <c r="H274" s="124">
        <f t="shared" ca="1" si="13"/>
        <v>44309</v>
      </c>
      <c r="I274" s="125">
        <v>0</v>
      </c>
      <c r="J274" s="316" t="str">
        <f>LEFT(TPG!D274,20)&amp;"."&amp;TPGPAY!E274</f>
        <v>St Theresa's R.C. Pr.3507.TPG2.I01.Ap21</v>
      </c>
      <c r="K274" s="120" t="b">
        <v>1</v>
      </c>
      <c r="L274" s="126" t="s">
        <v>3686</v>
      </c>
      <c r="M274" s="120" t="b">
        <v>1</v>
      </c>
      <c r="N274" s="120" t="s">
        <v>3687</v>
      </c>
      <c r="O274" s="319" t="str">
        <f>TPG!I274</f>
        <v>11294/543965</v>
      </c>
      <c r="P274" s="120" t="b">
        <v>1</v>
      </c>
      <c r="Q274" s="120" t="b">
        <v>1</v>
      </c>
      <c r="R274" s="120" t="b">
        <v>1</v>
      </c>
      <c r="T274" s="11">
        <f t="shared" si="14"/>
        <v>18</v>
      </c>
      <c r="U274" s="395">
        <f t="shared" si="15"/>
        <v>39</v>
      </c>
    </row>
    <row r="275" spans="1:21" x14ac:dyDescent="0.25">
      <c r="A275" s="117">
        <v>1</v>
      </c>
      <c r="B275" s="118">
        <v>2</v>
      </c>
      <c r="C275" s="315">
        <f>TPG!J275</f>
        <v>400009</v>
      </c>
      <c r="D275" s="120" t="b">
        <v>1</v>
      </c>
      <c r="E275" s="316" t="str">
        <f>RIGHT(TPG!C275,4)&amp;"."&amp;TPG!M275&amp;"."&amp;TPG!K275&amp;"."&amp;$C$5</f>
        <v>3506.TPG2.I01.Ap21</v>
      </c>
      <c r="F275" s="317">
        <f t="shared" ca="1" si="12"/>
        <v>44309</v>
      </c>
      <c r="G275" s="318">
        <f>TPG!Q275</f>
        <v>0</v>
      </c>
      <c r="H275" s="124">
        <f t="shared" ca="1" si="13"/>
        <v>44309</v>
      </c>
      <c r="I275" s="125">
        <v>0</v>
      </c>
      <c r="J275" s="316" t="str">
        <f>LEFT(TPG!D275,20)&amp;"."&amp;TPGPAY!E275</f>
        <v>St Vincent's Catholi.3506.TPG2.I01.Ap21</v>
      </c>
      <c r="K275" s="120" t="b">
        <v>1</v>
      </c>
      <c r="L275" s="126" t="s">
        <v>3686</v>
      </c>
      <c r="M275" s="120" t="b">
        <v>1</v>
      </c>
      <c r="N275" s="120" t="s">
        <v>3687</v>
      </c>
      <c r="O275" s="319" t="str">
        <f>TPG!I275</f>
        <v>11294/543965</v>
      </c>
      <c r="P275" s="120" t="b">
        <v>1</v>
      </c>
      <c r="Q275" s="120" t="b">
        <v>1</v>
      </c>
      <c r="R275" s="120" t="b">
        <v>1</v>
      </c>
      <c r="T275" s="11">
        <f t="shared" si="14"/>
        <v>18</v>
      </c>
      <c r="U275" s="395">
        <f t="shared" si="15"/>
        <v>39</v>
      </c>
    </row>
    <row r="276" spans="1:21" x14ac:dyDescent="0.25">
      <c r="A276" s="117">
        <v>1</v>
      </c>
      <c r="B276" s="118">
        <v>2</v>
      </c>
      <c r="C276" s="315">
        <f>TPG!J276</f>
        <v>400038</v>
      </c>
      <c r="D276" s="120" t="b">
        <v>1</v>
      </c>
      <c r="E276" s="316" t="str">
        <f>RIGHT(TPG!C276,4)&amp;"."&amp;TPG!M276&amp;"."&amp;TPG!K276&amp;"."&amp;$C$5</f>
        <v>2070.TPG2.I01.Ap21</v>
      </c>
      <c r="F276" s="317">
        <f t="shared" ca="1" si="12"/>
        <v>44309</v>
      </c>
      <c r="G276" s="318">
        <f>TPG!Q276</f>
        <v>0</v>
      </c>
      <c r="H276" s="124">
        <f t="shared" ca="1" si="13"/>
        <v>44309</v>
      </c>
      <c r="I276" s="125">
        <v>0</v>
      </c>
      <c r="J276" s="316" t="str">
        <f>LEFT(TPG!D276,20)&amp;"."&amp;TPGPAY!E276</f>
        <v>Sunnyfields Primary .2070.TPG2.I01.Ap21</v>
      </c>
      <c r="K276" s="120" t="b">
        <v>1</v>
      </c>
      <c r="L276" s="126" t="s">
        <v>3686</v>
      </c>
      <c r="M276" s="120" t="b">
        <v>1</v>
      </c>
      <c r="N276" s="120" t="s">
        <v>3687</v>
      </c>
      <c r="O276" s="319" t="str">
        <f>TPG!I276</f>
        <v>11294/543965</v>
      </c>
      <c r="P276" s="120" t="b">
        <v>1</v>
      </c>
      <c r="Q276" s="120" t="b">
        <v>1</v>
      </c>
      <c r="R276" s="120" t="b">
        <v>1</v>
      </c>
      <c r="T276" s="11">
        <f t="shared" si="14"/>
        <v>18</v>
      </c>
      <c r="U276" s="395">
        <f t="shared" si="15"/>
        <v>39</v>
      </c>
    </row>
    <row r="277" spans="1:21" x14ac:dyDescent="0.25">
      <c r="A277" s="117">
        <v>1</v>
      </c>
      <c r="B277" s="118">
        <v>2</v>
      </c>
      <c r="C277" s="315">
        <f>TPG!J277</f>
        <v>400100</v>
      </c>
      <c r="D277" s="120" t="b">
        <v>1</v>
      </c>
      <c r="E277" s="316" t="str">
        <f>RIGHT(TPG!C277,4)&amp;"."&amp;TPG!M277&amp;"."&amp;TPG!K277&amp;"."&amp;$C$5</f>
        <v>3316.TPG2.I01.Ap21</v>
      </c>
      <c r="F277" s="317">
        <f t="shared" ref="F277:F340" ca="1" si="16">TODAY()</f>
        <v>44309</v>
      </c>
      <c r="G277" s="318">
        <f>TPG!Q277</f>
        <v>0</v>
      </c>
      <c r="H277" s="124">
        <f t="shared" ref="H277:H340" ca="1" si="17">F277</f>
        <v>44309</v>
      </c>
      <c r="I277" s="125">
        <v>0</v>
      </c>
      <c r="J277" s="316" t="str">
        <f>LEFT(TPG!D277,20)&amp;"."&amp;TPGPAY!E277</f>
        <v>Trent  C of E Primar.3316.TPG2.I01.Ap21</v>
      </c>
      <c r="K277" s="120" t="b">
        <v>1</v>
      </c>
      <c r="L277" s="126" t="s">
        <v>3686</v>
      </c>
      <c r="M277" s="120" t="b">
        <v>1</v>
      </c>
      <c r="N277" s="120" t="s">
        <v>3687</v>
      </c>
      <c r="O277" s="319" t="str">
        <f>TPG!I277</f>
        <v>11294/543965</v>
      </c>
      <c r="P277" s="120" t="b">
        <v>1</v>
      </c>
      <c r="Q277" s="120" t="b">
        <v>1</v>
      </c>
      <c r="R277" s="120" t="b">
        <v>1</v>
      </c>
      <c r="T277" s="11">
        <f t="shared" ref="T277:T340" si="18">LEN(E277)</f>
        <v>18</v>
      </c>
      <c r="U277" s="395">
        <f t="shared" ref="U277:U340" si="19">LEN(J277)</f>
        <v>39</v>
      </c>
    </row>
    <row r="278" spans="1:21" x14ac:dyDescent="0.25">
      <c r="A278" s="117">
        <v>1</v>
      </c>
      <c r="B278" s="118">
        <v>2</v>
      </c>
      <c r="C278" s="315">
        <f>TPG!J278</f>
        <v>400101</v>
      </c>
      <c r="D278" s="120" t="b">
        <v>1</v>
      </c>
      <c r="E278" s="316" t="str">
        <f>RIGHT(TPG!C278,4)&amp;"."&amp;TPG!M278&amp;"."&amp;TPG!K278&amp;"."&amp;$C$5</f>
        <v>2055.TPG2.I01.Ap21</v>
      </c>
      <c r="F278" s="317">
        <f t="shared" ca="1" si="16"/>
        <v>44309</v>
      </c>
      <c r="G278" s="318">
        <f>TPG!Q278</f>
        <v>0</v>
      </c>
      <c r="H278" s="124">
        <f t="shared" ca="1" si="17"/>
        <v>44309</v>
      </c>
      <c r="I278" s="125">
        <v>0</v>
      </c>
      <c r="J278" s="316" t="str">
        <f>LEFT(TPG!D278,20)&amp;"."&amp;TPGPAY!E278</f>
        <v>Tudor School.2055.TPG2.I01.Ap21</v>
      </c>
      <c r="K278" s="120" t="b">
        <v>1</v>
      </c>
      <c r="L278" s="126" t="s">
        <v>3686</v>
      </c>
      <c r="M278" s="120" t="b">
        <v>1</v>
      </c>
      <c r="N278" s="120" t="s">
        <v>3687</v>
      </c>
      <c r="O278" s="319" t="str">
        <f>TPG!I278</f>
        <v>11294/543965</v>
      </c>
      <c r="P278" s="120" t="b">
        <v>1</v>
      </c>
      <c r="Q278" s="120" t="b">
        <v>1</v>
      </c>
      <c r="R278" s="120" t="b">
        <v>1</v>
      </c>
      <c r="T278" s="11">
        <f t="shared" si="18"/>
        <v>18</v>
      </c>
      <c r="U278" s="395">
        <f t="shared" si="19"/>
        <v>31</v>
      </c>
    </row>
    <row r="279" spans="1:21" x14ac:dyDescent="0.25">
      <c r="A279" s="117">
        <v>1</v>
      </c>
      <c r="B279" s="118">
        <v>2</v>
      </c>
      <c r="C279" s="315">
        <f>TPG!J279</f>
        <v>400053</v>
      </c>
      <c r="D279" s="120" t="b">
        <v>1</v>
      </c>
      <c r="E279" s="316" t="str">
        <f>RIGHT(TPG!C279,4)&amp;"."&amp;TPG!M279&amp;"."&amp;TPG!K279&amp;"."&amp;$C$5</f>
        <v>2057.TPG2.I01.Ap21</v>
      </c>
      <c r="F279" s="317">
        <f t="shared" ca="1" si="16"/>
        <v>44309</v>
      </c>
      <c r="G279" s="318">
        <f>TPG!Q279</f>
        <v>0</v>
      </c>
      <c r="H279" s="124">
        <f t="shared" ca="1" si="17"/>
        <v>44309</v>
      </c>
      <c r="I279" s="125">
        <v>0</v>
      </c>
      <c r="J279" s="316" t="str">
        <f>LEFT(TPG!D279,20)&amp;"."&amp;TPGPAY!E279</f>
        <v>Underhill School.2057.TPG2.I01.Ap21</v>
      </c>
      <c r="K279" s="120" t="b">
        <v>1</v>
      </c>
      <c r="L279" s="126" t="s">
        <v>3686</v>
      </c>
      <c r="M279" s="120" t="b">
        <v>1</v>
      </c>
      <c r="N279" s="120" t="s">
        <v>3687</v>
      </c>
      <c r="O279" s="319" t="str">
        <f>TPG!I279</f>
        <v>11294/543965</v>
      </c>
      <c r="P279" s="120" t="b">
        <v>1</v>
      </c>
      <c r="Q279" s="120" t="b">
        <v>1</v>
      </c>
      <c r="R279" s="120" t="b">
        <v>1</v>
      </c>
      <c r="T279" s="11">
        <f t="shared" si="18"/>
        <v>18</v>
      </c>
      <c r="U279" s="395">
        <f t="shared" si="19"/>
        <v>35</v>
      </c>
    </row>
    <row r="280" spans="1:21" x14ac:dyDescent="0.25">
      <c r="A280" s="117">
        <v>1</v>
      </c>
      <c r="B280" s="118">
        <v>2</v>
      </c>
      <c r="C280" s="315">
        <f>TPG!J280</f>
        <v>400111</v>
      </c>
      <c r="D280" s="120" t="b">
        <v>1</v>
      </c>
      <c r="E280" s="316" t="str">
        <f>RIGHT(TPG!C280,4)&amp;"."&amp;TPG!M280&amp;"."&amp;TPG!K280&amp;"."&amp;$C$5</f>
        <v>2076.TPG2.I01.Ap21</v>
      </c>
      <c r="F280" s="317">
        <f t="shared" ca="1" si="16"/>
        <v>44309</v>
      </c>
      <c r="G280" s="318">
        <f>TPG!Q280</f>
        <v>0</v>
      </c>
      <c r="H280" s="124">
        <f t="shared" ca="1" si="17"/>
        <v>44309</v>
      </c>
      <c r="I280" s="125">
        <v>0</v>
      </c>
      <c r="J280" s="316" t="str">
        <f>LEFT(TPG!D280,20)&amp;"."&amp;TPGPAY!E280</f>
        <v>Wessex  Gardens Prim.2076.TPG2.I01.Ap21</v>
      </c>
      <c r="K280" s="120" t="b">
        <v>1</v>
      </c>
      <c r="L280" s="126" t="s">
        <v>3686</v>
      </c>
      <c r="M280" s="120" t="b">
        <v>1</v>
      </c>
      <c r="N280" s="120" t="s">
        <v>3687</v>
      </c>
      <c r="O280" s="319" t="str">
        <f>TPG!I280</f>
        <v>11294/543965</v>
      </c>
      <c r="P280" s="120" t="b">
        <v>1</v>
      </c>
      <c r="Q280" s="120" t="b">
        <v>1</v>
      </c>
      <c r="R280" s="120" t="b">
        <v>1</v>
      </c>
      <c r="T280" s="11">
        <f t="shared" si="18"/>
        <v>18</v>
      </c>
      <c r="U280" s="395">
        <f t="shared" si="19"/>
        <v>39</v>
      </c>
    </row>
    <row r="281" spans="1:21" x14ac:dyDescent="0.25">
      <c r="A281" s="117">
        <v>1</v>
      </c>
      <c r="B281" s="118">
        <v>2</v>
      </c>
      <c r="C281" s="315">
        <f>TPG!J281</f>
        <v>400011</v>
      </c>
      <c r="D281" s="120" t="b">
        <v>1</v>
      </c>
      <c r="E281" s="316" t="str">
        <f>RIGHT(TPG!C281,4)&amp;"."&amp;TPG!M281&amp;"."&amp;TPG!K281&amp;"."&amp;$C$5</f>
        <v>2060.TPG2.I01.Ap21</v>
      </c>
      <c r="F281" s="317">
        <f t="shared" ca="1" si="16"/>
        <v>44309</v>
      </c>
      <c r="G281" s="318">
        <f>TPG!Q281</f>
        <v>0</v>
      </c>
      <c r="H281" s="124">
        <f t="shared" ca="1" si="17"/>
        <v>44309</v>
      </c>
      <c r="I281" s="125">
        <v>0</v>
      </c>
      <c r="J281" s="316" t="str">
        <f>LEFT(TPG!D281,20)&amp;"."&amp;TPGPAY!E281</f>
        <v>Whitings Hill Primar.2060.TPG2.I01.Ap21</v>
      </c>
      <c r="K281" s="120" t="b">
        <v>1</v>
      </c>
      <c r="L281" s="126" t="s">
        <v>3686</v>
      </c>
      <c r="M281" s="120" t="b">
        <v>1</v>
      </c>
      <c r="N281" s="120" t="s">
        <v>3687</v>
      </c>
      <c r="O281" s="319" t="str">
        <f>TPG!I281</f>
        <v>11294/543965</v>
      </c>
      <c r="P281" s="120" t="b">
        <v>1</v>
      </c>
      <c r="Q281" s="120" t="b">
        <v>1</v>
      </c>
      <c r="R281" s="120" t="b">
        <v>1</v>
      </c>
      <c r="T281" s="11">
        <f t="shared" si="18"/>
        <v>18</v>
      </c>
      <c r="U281" s="395">
        <f t="shared" si="19"/>
        <v>39</v>
      </c>
    </row>
    <row r="282" spans="1:21" x14ac:dyDescent="0.25">
      <c r="A282" s="117">
        <v>1</v>
      </c>
      <c r="B282" s="118">
        <v>2</v>
      </c>
      <c r="C282" s="315">
        <f>TPG!J282</f>
        <v>400117</v>
      </c>
      <c r="D282" s="120" t="b">
        <v>1</v>
      </c>
      <c r="E282" s="316" t="str">
        <f>RIGHT(TPG!C282,4)&amp;"."&amp;TPG!M282&amp;"."&amp;TPG!K282&amp;"."&amp;$C$5</f>
        <v>3518.TPG2.I01.Ap21</v>
      </c>
      <c r="F282" s="317">
        <f t="shared" ca="1" si="16"/>
        <v>44309</v>
      </c>
      <c r="G282" s="318">
        <f>TPG!Q282</f>
        <v>0</v>
      </c>
      <c r="H282" s="124">
        <f t="shared" ca="1" si="17"/>
        <v>44309</v>
      </c>
      <c r="I282" s="125">
        <v>0</v>
      </c>
      <c r="J282" s="316" t="str">
        <f>LEFT(TPG!D282,20)&amp;"."&amp;TPGPAY!E282</f>
        <v>Woodcroft Primary Sc.3518.TPG2.I01.Ap21</v>
      </c>
      <c r="K282" s="120" t="b">
        <v>1</v>
      </c>
      <c r="L282" s="126" t="s">
        <v>3686</v>
      </c>
      <c r="M282" s="120" t="b">
        <v>1</v>
      </c>
      <c r="N282" s="120" t="s">
        <v>3687</v>
      </c>
      <c r="O282" s="319" t="str">
        <f>TPG!I282</f>
        <v>11294/543965</v>
      </c>
      <c r="P282" s="120" t="b">
        <v>1</v>
      </c>
      <c r="Q282" s="120" t="b">
        <v>1</v>
      </c>
      <c r="R282" s="120" t="b">
        <v>1</v>
      </c>
      <c r="T282" s="11">
        <f t="shared" si="18"/>
        <v>18</v>
      </c>
      <c r="U282" s="395">
        <f t="shared" si="19"/>
        <v>39</v>
      </c>
    </row>
    <row r="283" spans="1:21" x14ac:dyDescent="0.25">
      <c r="A283" s="117">
        <v>1</v>
      </c>
      <c r="B283" s="118">
        <v>2</v>
      </c>
      <c r="C283" s="315">
        <f>TPG!J283</f>
        <v>400004</v>
      </c>
      <c r="D283" s="120" t="b">
        <v>1</v>
      </c>
      <c r="E283" s="316" t="str">
        <f>RIGHT(TPG!C283,4)&amp;"."&amp;TPG!M283&amp;"."&amp;TPG!K283&amp;"."&amp;$C$5</f>
        <v>2054.TPG2.I01.Ap21</v>
      </c>
      <c r="F283" s="317">
        <f t="shared" ca="1" si="16"/>
        <v>44309</v>
      </c>
      <c r="G283" s="318">
        <f>TPG!Q283</f>
        <v>0</v>
      </c>
      <c r="H283" s="124">
        <f t="shared" ca="1" si="17"/>
        <v>44309</v>
      </c>
      <c r="I283" s="125">
        <v>0</v>
      </c>
      <c r="J283" s="316" t="str">
        <f>LEFT(TPG!D283,20)&amp;"."&amp;TPGPAY!E283</f>
        <v>Woodridge  Primary S.2054.TPG2.I01.Ap21</v>
      </c>
      <c r="K283" s="120" t="b">
        <v>1</v>
      </c>
      <c r="L283" s="126" t="s">
        <v>3686</v>
      </c>
      <c r="M283" s="120" t="b">
        <v>1</v>
      </c>
      <c r="N283" s="120" t="s">
        <v>3687</v>
      </c>
      <c r="O283" s="319" t="str">
        <f>TPG!I283</f>
        <v>11294/543965</v>
      </c>
      <c r="P283" s="120" t="b">
        <v>1</v>
      </c>
      <c r="Q283" s="120" t="b">
        <v>1</v>
      </c>
      <c r="R283" s="120" t="b">
        <v>1</v>
      </c>
      <c r="T283" s="11">
        <f t="shared" si="18"/>
        <v>18</v>
      </c>
      <c r="U283" s="395">
        <f t="shared" si="19"/>
        <v>39</v>
      </c>
    </row>
    <row r="284" spans="1:21" x14ac:dyDescent="0.25">
      <c r="A284" s="117">
        <v>1</v>
      </c>
      <c r="B284" s="118">
        <v>2</v>
      </c>
      <c r="C284" s="315">
        <f>TPG!J284</f>
        <v>400157</v>
      </c>
      <c r="D284" s="120" t="b">
        <v>1</v>
      </c>
      <c r="E284" s="316" t="str">
        <f>RIGHT(TPG!C284,4)&amp;"."&amp;TPG!M284&amp;"."&amp;TPG!K284&amp;"."&amp;$C$5</f>
        <v>1102.TPG2.I01.Ap21</v>
      </c>
      <c r="F284" s="317">
        <f t="shared" ca="1" si="16"/>
        <v>44309</v>
      </c>
      <c r="G284" s="318">
        <f>TPG!Q284</f>
        <v>0</v>
      </c>
      <c r="H284" s="124">
        <f t="shared" ca="1" si="17"/>
        <v>44309</v>
      </c>
      <c r="I284" s="125">
        <v>0</v>
      </c>
      <c r="J284" s="316" t="str">
        <f>LEFT(TPG!D284,20)&amp;"."&amp;TPGPAY!E284</f>
        <v>Northgate.1102.TPG2.I01.Ap21</v>
      </c>
      <c r="K284" s="120" t="b">
        <v>1</v>
      </c>
      <c r="L284" s="126" t="s">
        <v>3686</v>
      </c>
      <c r="M284" s="120" t="b">
        <v>1</v>
      </c>
      <c r="N284" s="120" t="s">
        <v>3687</v>
      </c>
      <c r="O284" s="319" t="str">
        <f>TPG!I284</f>
        <v>11294/543965</v>
      </c>
      <c r="P284" s="120" t="b">
        <v>1</v>
      </c>
      <c r="Q284" s="120" t="b">
        <v>1</v>
      </c>
      <c r="R284" s="120" t="b">
        <v>1</v>
      </c>
      <c r="T284" s="11">
        <f t="shared" si="18"/>
        <v>18</v>
      </c>
      <c r="U284" s="395">
        <f t="shared" si="19"/>
        <v>28</v>
      </c>
    </row>
    <row r="285" spans="1:21" x14ac:dyDescent="0.25">
      <c r="A285" s="117">
        <v>1</v>
      </c>
      <c r="B285" s="118">
        <v>2</v>
      </c>
      <c r="C285" s="315">
        <f>TPG!J285</f>
        <v>400156</v>
      </c>
      <c r="D285" s="120" t="b">
        <v>1</v>
      </c>
      <c r="E285" s="316" t="str">
        <f>RIGHT(TPG!C285,4)&amp;"."&amp;TPG!M285&amp;"."&amp;TPG!K285&amp;"."&amp;$C$5</f>
        <v>1100.TPG2.I01.Ap21</v>
      </c>
      <c r="F285" s="317">
        <f t="shared" ca="1" si="16"/>
        <v>44309</v>
      </c>
      <c r="G285" s="318">
        <f>TPG!Q285</f>
        <v>0</v>
      </c>
      <c r="H285" s="124">
        <f t="shared" ca="1" si="17"/>
        <v>44309</v>
      </c>
      <c r="I285" s="125">
        <v>0</v>
      </c>
      <c r="J285" s="316" t="str">
        <f>LEFT(TPG!D285,20)&amp;"."&amp;TPGPAY!E285</f>
        <v>Pavilion.1100.TPG2.I01.Ap21</v>
      </c>
      <c r="K285" s="120" t="b">
        <v>1</v>
      </c>
      <c r="L285" s="126" t="s">
        <v>3686</v>
      </c>
      <c r="M285" s="120" t="b">
        <v>1</v>
      </c>
      <c r="N285" s="120" t="s">
        <v>3687</v>
      </c>
      <c r="O285" s="319" t="str">
        <f>TPG!I285</f>
        <v>11294/543965</v>
      </c>
      <c r="P285" s="120" t="b">
        <v>1</v>
      </c>
      <c r="Q285" s="120" t="b">
        <v>1</v>
      </c>
      <c r="R285" s="120" t="b">
        <v>1</v>
      </c>
      <c r="T285" s="11">
        <f t="shared" si="18"/>
        <v>18</v>
      </c>
      <c r="U285" s="395">
        <f t="shared" si="19"/>
        <v>27</v>
      </c>
    </row>
    <row r="286" spans="1:21" x14ac:dyDescent="0.25">
      <c r="A286" s="117">
        <v>1</v>
      </c>
      <c r="B286" s="118">
        <v>2</v>
      </c>
      <c r="C286" s="315">
        <f>TPG!J286</f>
        <v>400041</v>
      </c>
      <c r="D286" s="120" t="b">
        <v>1</v>
      </c>
      <c r="E286" s="316" t="str">
        <f>RIGHT(TPG!C286,4)&amp;"."&amp;TPG!M286&amp;"."&amp;TPG!K286&amp;"."&amp;$C$5</f>
        <v>5405.TPG2.I01.Ap21</v>
      </c>
      <c r="F286" s="317">
        <f t="shared" ca="1" si="16"/>
        <v>44309</v>
      </c>
      <c r="G286" s="318">
        <f>TPG!Q286</f>
        <v>0</v>
      </c>
      <c r="H286" s="124">
        <f t="shared" ca="1" si="17"/>
        <v>44309</v>
      </c>
      <c r="I286" s="125">
        <v>0</v>
      </c>
      <c r="J286" s="316" t="str">
        <f>LEFT(TPG!D286,20)&amp;"."&amp;TPGPAY!E286</f>
        <v>Finchley Catholic Hi.5405.TPG2.I01.Ap21</v>
      </c>
      <c r="K286" s="120" t="b">
        <v>1</v>
      </c>
      <c r="L286" s="126" t="s">
        <v>3686</v>
      </c>
      <c r="M286" s="120" t="b">
        <v>1</v>
      </c>
      <c r="N286" s="120" t="s">
        <v>3687</v>
      </c>
      <c r="O286" s="319" t="str">
        <f>TPG!I286</f>
        <v>11294/543965</v>
      </c>
      <c r="P286" s="120" t="b">
        <v>1</v>
      </c>
      <c r="Q286" s="120" t="b">
        <v>1</v>
      </c>
      <c r="R286" s="120" t="b">
        <v>1</v>
      </c>
      <c r="T286" s="11">
        <f t="shared" si="18"/>
        <v>18</v>
      </c>
      <c r="U286" s="395">
        <f t="shared" si="19"/>
        <v>39</v>
      </c>
    </row>
    <row r="287" spans="1:21" x14ac:dyDescent="0.25">
      <c r="A287" s="117">
        <v>1</v>
      </c>
      <c r="B287" s="118">
        <v>2</v>
      </c>
      <c r="C287" s="315">
        <f>TPG!J287</f>
        <v>400033</v>
      </c>
      <c r="D287" s="120" t="b">
        <v>1</v>
      </c>
      <c r="E287" s="316" t="str">
        <f>RIGHT(TPG!C287,4)&amp;"."&amp;TPG!M287&amp;"."&amp;TPG!K287&amp;"."&amp;$C$5</f>
        <v>4003.TPG2.I01.Ap21</v>
      </c>
      <c r="F287" s="317">
        <f t="shared" ca="1" si="16"/>
        <v>44309</v>
      </c>
      <c r="G287" s="318">
        <f>TPG!Q287</f>
        <v>0</v>
      </c>
      <c r="H287" s="124">
        <f t="shared" ca="1" si="17"/>
        <v>44309</v>
      </c>
      <c r="I287" s="125">
        <v>0</v>
      </c>
      <c r="J287" s="316" t="str">
        <f>LEFT(TPG!D287,20)&amp;"."&amp;TPGPAY!E287</f>
        <v>Friern Barnet School.4003.TPG2.I01.Ap21</v>
      </c>
      <c r="K287" s="120" t="b">
        <v>1</v>
      </c>
      <c r="L287" s="126" t="s">
        <v>3686</v>
      </c>
      <c r="M287" s="120" t="b">
        <v>1</v>
      </c>
      <c r="N287" s="120" t="s">
        <v>3687</v>
      </c>
      <c r="O287" s="319" t="str">
        <f>TPG!I287</f>
        <v>11294/543965</v>
      </c>
      <c r="P287" s="120" t="b">
        <v>1</v>
      </c>
      <c r="Q287" s="120" t="b">
        <v>1</v>
      </c>
      <c r="R287" s="120" t="b">
        <v>1</v>
      </c>
      <c r="T287" s="11">
        <f t="shared" si="18"/>
        <v>18</v>
      </c>
      <c r="U287" s="395">
        <f t="shared" si="19"/>
        <v>39</v>
      </c>
    </row>
    <row r="288" spans="1:21" x14ac:dyDescent="0.25">
      <c r="A288" s="117">
        <v>1</v>
      </c>
      <c r="B288" s="118">
        <v>2</v>
      </c>
      <c r="C288" s="315">
        <f>TPG!J288</f>
        <v>400140</v>
      </c>
      <c r="D288" s="120" t="b">
        <v>1</v>
      </c>
      <c r="E288" s="316" t="str">
        <f>RIGHT(TPG!C288,4)&amp;"."&amp;TPG!M288&amp;"."&amp;TPG!K288&amp;"."&amp;$C$5</f>
        <v>5427.TPG2.I01.Ap21</v>
      </c>
      <c r="F288" s="317">
        <f t="shared" ca="1" si="16"/>
        <v>44309</v>
      </c>
      <c r="G288" s="318">
        <f>TPG!Q288</f>
        <v>0</v>
      </c>
      <c r="H288" s="124">
        <f t="shared" ca="1" si="17"/>
        <v>44309</v>
      </c>
      <c r="I288" s="125">
        <v>0</v>
      </c>
      <c r="J288" s="316" t="str">
        <f>LEFT(TPG!D288,20)&amp;"."&amp;TPGPAY!E288</f>
        <v>JCoSS.5427.TPG2.I01.Ap21</v>
      </c>
      <c r="K288" s="120" t="b">
        <v>1</v>
      </c>
      <c r="L288" s="126" t="s">
        <v>3686</v>
      </c>
      <c r="M288" s="120" t="b">
        <v>1</v>
      </c>
      <c r="N288" s="120" t="s">
        <v>3687</v>
      </c>
      <c r="O288" s="319" t="str">
        <f>TPG!I288</f>
        <v>11294/543965</v>
      </c>
      <c r="P288" s="120" t="b">
        <v>1</v>
      </c>
      <c r="Q288" s="120" t="b">
        <v>1</v>
      </c>
      <c r="R288" s="120" t="b">
        <v>1</v>
      </c>
      <c r="T288" s="11">
        <f t="shared" si="18"/>
        <v>18</v>
      </c>
      <c r="U288" s="395">
        <f t="shared" si="19"/>
        <v>24</v>
      </c>
    </row>
    <row r="289" spans="1:21" x14ac:dyDescent="0.25">
      <c r="A289" s="117">
        <v>1</v>
      </c>
      <c r="B289" s="118">
        <v>2</v>
      </c>
      <c r="C289" s="315">
        <f>TPG!J289</f>
        <v>107953</v>
      </c>
      <c r="D289" s="120" t="b">
        <v>1</v>
      </c>
      <c r="E289" s="316" t="str">
        <f>RIGHT(TPG!C289,4)&amp;"."&amp;TPG!M289&amp;"."&amp;TPG!K289&amp;"."&amp;$C$5</f>
        <v>4004.TPG2.I01.Ap21</v>
      </c>
      <c r="F289" s="317">
        <f t="shared" ca="1" si="16"/>
        <v>44309</v>
      </c>
      <c r="G289" s="318">
        <f>TPG!Q289</f>
        <v>0</v>
      </c>
      <c r="H289" s="124">
        <f t="shared" ca="1" si="17"/>
        <v>44309</v>
      </c>
      <c r="I289" s="125">
        <v>0</v>
      </c>
      <c r="J289" s="316" t="str">
        <f>LEFT(TPG!D289,20)&amp;"."&amp;TPGPAY!E289</f>
        <v>Menorah High School .4004.TPG2.I01.Ap21</v>
      </c>
      <c r="K289" s="120" t="b">
        <v>1</v>
      </c>
      <c r="L289" s="126" t="s">
        <v>3686</v>
      </c>
      <c r="M289" s="120" t="b">
        <v>1</v>
      </c>
      <c r="N289" s="120" t="s">
        <v>3687</v>
      </c>
      <c r="O289" s="319" t="str">
        <f>TPG!I289</f>
        <v>11294/543965</v>
      </c>
      <c r="P289" s="120" t="b">
        <v>1</v>
      </c>
      <c r="Q289" s="120" t="b">
        <v>1</v>
      </c>
      <c r="R289" s="120" t="b">
        <v>1</v>
      </c>
      <c r="T289" s="11">
        <f t="shared" si="18"/>
        <v>18</v>
      </c>
      <c r="U289" s="395">
        <f t="shared" si="19"/>
        <v>39</v>
      </c>
    </row>
    <row r="290" spans="1:21" x14ac:dyDescent="0.25">
      <c r="A290" s="117">
        <v>1</v>
      </c>
      <c r="B290" s="118">
        <v>2</v>
      </c>
      <c r="C290" s="315">
        <f>TPG!J290</f>
        <v>400029</v>
      </c>
      <c r="D290" s="120" t="b">
        <v>1</v>
      </c>
      <c r="E290" s="316" t="str">
        <f>RIGHT(TPG!C290,4)&amp;"."&amp;TPG!M290&amp;"."&amp;TPG!K290&amp;"."&amp;$C$5</f>
        <v>5404.TPG2.I01.Ap21</v>
      </c>
      <c r="F290" s="317">
        <f t="shared" ca="1" si="16"/>
        <v>44309</v>
      </c>
      <c r="G290" s="318">
        <f>TPG!Q290</f>
        <v>0</v>
      </c>
      <c r="H290" s="124">
        <f t="shared" ca="1" si="17"/>
        <v>44309</v>
      </c>
      <c r="I290" s="125">
        <v>0</v>
      </c>
      <c r="J290" s="316" t="str">
        <f>LEFT(TPG!D290,20)&amp;"."&amp;TPGPAY!E290</f>
        <v>St Michaels Catholic.5404.TPG2.I01.Ap21</v>
      </c>
      <c r="K290" s="120" t="b">
        <v>1</v>
      </c>
      <c r="L290" s="126" t="s">
        <v>3686</v>
      </c>
      <c r="M290" s="120" t="b">
        <v>1</v>
      </c>
      <c r="N290" s="120" t="s">
        <v>3687</v>
      </c>
      <c r="O290" s="319" t="str">
        <f>TPG!I290</f>
        <v>11294/543965</v>
      </c>
      <c r="P290" s="120" t="b">
        <v>1</v>
      </c>
      <c r="Q290" s="120" t="b">
        <v>1</v>
      </c>
      <c r="R290" s="120" t="b">
        <v>1</v>
      </c>
      <c r="T290" s="11">
        <f t="shared" si="18"/>
        <v>18</v>
      </c>
      <c r="U290" s="395">
        <f t="shared" si="19"/>
        <v>39</v>
      </c>
    </row>
    <row r="291" spans="1:21" x14ac:dyDescent="0.25">
      <c r="A291" s="117">
        <v>1</v>
      </c>
      <c r="B291" s="118">
        <v>2</v>
      </c>
      <c r="C291" s="315">
        <f>TPG!J291</f>
        <v>400013</v>
      </c>
      <c r="D291" s="120" t="b">
        <v>1</v>
      </c>
      <c r="E291" s="316" t="str">
        <f>RIGHT(TPG!C291,4)&amp;"."&amp;TPG!M291&amp;"."&amp;TPG!K291&amp;"."&amp;$C$5</f>
        <v>5407.TPG2.I01.Ap21</v>
      </c>
      <c r="F291" s="317">
        <f t="shared" ca="1" si="16"/>
        <v>44309</v>
      </c>
      <c r="G291" s="318">
        <f>TPG!Q291</f>
        <v>0</v>
      </c>
      <c r="H291" s="124">
        <f t="shared" ca="1" si="17"/>
        <v>44309</v>
      </c>
      <c r="I291" s="125">
        <v>0</v>
      </c>
      <c r="J291" s="316" t="str">
        <f>LEFT(TPG!D291,20)&amp;"."&amp;TPGPAY!E291</f>
        <v>St. James' Catholic .5407.TPG2.I01.Ap21</v>
      </c>
      <c r="K291" s="120" t="b">
        <v>1</v>
      </c>
      <c r="L291" s="126" t="s">
        <v>3686</v>
      </c>
      <c r="M291" s="120" t="b">
        <v>1</v>
      </c>
      <c r="N291" s="120" t="s">
        <v>3687</v>
      </c>
      <c r="O291" s="319" t="str">
        <f>TPG!I291</f>
        <v>11294/543965</v>
      </c>
      <c r="P291" s="120" t="b">
        <v>1</v>
      </c>
      <c r="Q291" s="120" t="b">
        <v>1</v>
      </c>
      <c r="R291" s="120" t="b">
        <v>1</v>
      </c>
      <c r="T291" s="11">
        <f t="shared" si="18"/>
        <v>18</v>
      </c>
      <c r="U291" s="395">
        <f t="shared" si="19"/>
        <v>39</v>
      </c>
    </row>
    <row r="292" spans="1:21" x14ac:dyDescent="0.25">
      <c r="A292" s="117">
        <v>1</v>
      </c>
      <c r="B292" s="118">
        <v>2</v>
      </c>
      <c r="C292" s="315">
        <f>TPG!J292</f>
        <v>400063</v>
      </c>
      <c r="D292" s="120" t="b">
        <v>1</v>
      </c>
      <c r="E292" s="316" t="str">
        <f>RIGHT(TPG!C292,4)&amp;"."&amp;TPG!M292&amp;"."&amp;TPG!K292&amp;"."&amp;$C$5</f>
        <v>7010.TPG2.I01.Ap21</v>
      </c>
      <c r="F292" s="317">
        <f t="shared" ca="1" si="16"/>
        <v>44309</v>
      </c>
      <c r="G292" s="318">
        <f>TPG!Q292</f>
        <v>0</v>
      </c>
      <c r="H292" s="124">
        <f t="shared" ca="1" si="17"/>
        <v>44309</v>
      </c>
      <c r="I292" s="125">
        <v>0</v>
      </c>
      <c r="J292" s="316" t="str">
        <f>LEFT(TPG!D292,20)&amp;"."&amp;TPGPAY!E292</f>
        <v>Mapledown.7010.TPG2.I01.Ap21</v>
      </c>
      <c r="K292" s="120" t="b">
        <v>1</v>
      </c>
      <c r="L292" s="126" t="s">
        <v>3686</v>
      </c>
      <c r="M292" s="120" t="b">
        <v>1</v>
      </c>
      <c r="N292" s="120" t="s">
        <v>3687</v>
      </c>
      <c r="O292" s="319" t="str">
        <f>TPG!I292</f>
        <v>11294/543965</v>
      </c>
      <c r="P292" s="120" t="b">
        <v>1</v>
      </c>
      <c r="Q292" s="120" t="b">
        <v>1</v>
      </c>
      <c r="R292" s="120" t="b">
        <v>1</v>
      </c>
      <c r="T292" s="11">
        <f t="shared" si="18"/>
        <v>18</v>
      </c>
      <c r="U292" s="395">
        <f t="shared" si="19"/>
        <v>28</v>
      </c>
    </row>
    <row r="293" spans="1:21" x14ac:dyDescent="0.25">
      <c r="A293" s="117">
        <v>1</v>
      </c>
      <c r="B293" s="118">
        <v>2</v>
      </c>
      <c r="C293" s="315">
        <f>TPG!J293</f>
        <v>400034</v>
      </c>
      <c r="D293" s="120" t="b">
        <v>1</v>
      </c>
      <c r="E293" s="316" t="str">
        <f>RIGHT(TPG!C293,4)&amp;"."&amp;TPG!M293&amp;"."&amp;TPG!K293&amp;"."&amp;$C$5</f>
        <v>7005.TPG2.I01.Ap21</v>
      </c>
      <c r="F293" s="317">
        <f t="shared" ca="1" si="16"/>
        <v>44309</v>
      </c>
      <c r="G293" s="318">
        <f>TPG!Q293</f>
        <v>0</v>
      </c>
      <c r="H293" s="124">
        <f t="shared" ca="1" si="17"/>
        <v>44309</v>
      </c>
      <c r="I293" s="125">
        <v>0</v>
      </c>
      <c r="J293" s="316" t="str">
        <f>LEFT(TPG!D293,20)&amp;"."&amp;TPGPAY!E293</f>
        <v>Northway.7005.TPG2.I01.Ap21</v>
      </c>
      <c r="K293" s="120" t="b">
        <v>1</v>
      </c>
      <c r="L293" s="126" t="s">
        <v>3686</v>
      </c>
      <c r="M293" s="120" t="b">
        <v>1</v>
      </c>
      <c r="N293" s="120" t="s">
        <v>3687</v>
      </c>
      <c r="O293" s="319" t="str">
        <f>TPG!I293</f>
        <v>11294/543965</v>
      </c>
      <c r="P293" s="120" t="b">
        <v>1</v>
      </c>
      <c r="Q293" s="120" t="b">
        <v>1</v>
      </c>
      <c r="R293" s="120" t="b">
        <v>1</v>
      </c>
      <c r="T293" s="11">
        <f t="shared" si="18"/>
        <v>18</v>
      </c>
      <c r="U293" s="395">
        <f t="shared" si="19"/>
        <v>27</v>
      </c>
    </row>
    <row r="294" spans="1:21" x14ac:dyDescent="0.25">
      <c r="A294" s="117">
        <v>1</v>
      </c>
      <c r="B294" s="118">
        <v>2</v>
      </c>
      <c r="C294" s="315">
        <f>TPG!J294</f>
        <v>400091</v>
      </c>
      <c r="D294" s="120" t="b">
        <v>1</v>
      </c>
      <c r="E294" s="316" t="str">
        <f>RIGHT(TPG!C294,4)&amp;"."&amp;TPG!M294&amp;"."&amp;TPG!K294&amp;"."&amp;$C$5</f>
        <v>7009.TPG2.I01.Ap21</v>
      </c>
      <c r="F294" s="317">
        <f t="shared" ca="1" si="16"/>
        <v>44309</v>
      </c>
      <c r="G294" s="318">
        <f>TPG!Q294</f>
        <v>0</v>
      </c>
      <c r="H294" s="124">
        <f t="shared" ca="1" si="17"/>
        <v>44309</v>
      </c>
      <c r="I294" s="125">
        <v>0</v>
      </c>
      <c r="J294" s="316" t="str">
        <f>LEFT(TPG!D294,20)&amp;"."&amp;TPGPAY!E294</f>
        <v>Oakleigh.7009.TPG2.I01.Ap21</v>
      </c>
      <c r="K294" s="120" t="b">
        <v>1</v>
      </c>
      <c r="L294" s="126" t="s">
        <v>3686</v>
      </c>
      <c r="M294" s="120" t="b">
        <v>1</v>
      </c>
      <c r="N294" s="120" t="s">
        <v>3687</v>
      </c>
      <c r="O294" s="319" t="str">
        <f>TPG!I294</f>
        <v>11294/543965</v>
      </c>
      <c r="P294" s="120" t="b">
        <v>1</v>
      </c>
      <c r="Q294" s="120" t="b">
        <v>1</v>
      </c>
      <c r="R294" s="120" t="b">
        <v>1</v>
      </c>
      <c r="T294" s="11">
        <f t="shared" si="18"/>
        <v>18</v>
      </c>
      <c r="U294" s="395">
        <f t="shared" si="19"/>
        <v>27</v>
      </c>
    </row>
    <row r="295" spans="1:21" x14ac:dyDescent="0.25">
      <c r="A295" s="117">
        <v>1</v>
      </c>
      <c r="B295" s="118">
        <v>2</v>
      </c>
      <c r="C295" s="315">
        <f>TPG!J295</f>
        <v>400135</v>
      </c>
      <c r="D295" s="120" t="b">
        <v>1</v>
      </c>
      <c r="E295" s="316" t="str">
        <f>RIGHT(TPG!C295,4)&amp;"."&amp;TPG!M295&amp;"."&amp;TPG!K295&amp;"."&amp;$C$5</f>
        <v>3521.TPG2.I01.Ap21</v>
      </c>
      <c r="F295" s="317">
        <f t="shared" ca="1" si="16"/>
        <v>44309</v>
      </c>
      <c r="G295" s="318">
        <f>TPG!Q295</f>
        <v>0</v>
      </c>
      <c r="H295" s="124">
        <f t="shared" ca="1" si="17"/>
        <v>44309</v>
      </c>
      <c r="I295" s="125">
        <v>0</v>
      </c>
      <c r="J295" s="316" t="str">
        <f>LEFT(TPG!D295,20)&amp;"."&amp;TPGPAY!E295</f>
        <v>St Mary's &amp; St John'.3521.TPG2.I01.Ap21</v>
      </c>
      <c r="K295" s="120" t="b">
        <v>1</v>
      </c>
      <c r="L295" s="126" t="s">
        <v>3686</v>
      </c>
      <c r="M295" s="120" t="b">
        <v>1</v>
      </c>
      <c r="N295" s="120" t="s">
        <v>3687</v>
      </c>
      <c r="O295" s="319" t="str">
        <f>TPG!I295</f>
        <v>11294/543965</v>
      </c>
      <c r="P295" s="120" t="b">
        <v>1</v>
      </c>
      <c r="Q295" s="120" t="b">
        <v>1</v>
      </c>
      <c r="R295" s="120" t="b">
        <v>1</v>
      </c>
      <c r="T295" s="11">
        <f t="shared" si="18"/>
        <v>18</v>
      </c>
      <c r="U295" s="395">
        <f t="shared" si="19"/>
        <v>39</v>
      </c>
    </row>
    <row r="296" spans="1:21" x14ac:dyDescent="0.25">
      <c r="A296" s="117">
        <v>1</v>
      </c>
      <c r="B296" s="118">
        <v>2</v>
      </c>
      <c r="C296" s="315">
        <f>TPG!J296</f>
        <v>105221</v>
      </c>
      <c r="D296" s="120" t="b">
        <v>1</v>
      </c>
      <c r="E296" s="316" t="str">
        <f>RIGHT(TPG!C296,4)&amp;"."&amp;TPG!M296&amp;"."&amp;TPG!K296&amp;"."&amp;$C$5</f>
        <v>6085.TPG2.I01.Ap21</v>
      </c>
      <c r="F296" s="317">
        <f t="shared" ca="1" si="16"/>
        <v>44309</v>
      </c>
      <c r="G296" s="318">
        <f>TPG!Q296</f>
        <v>0</v>
      </c>
      <c r="H296" s="124">
        <f t="shared" ca="1" si="17"/>
        <v>44309</v>
      </c>
      <c r="I296" s="125">
        <v>0</v>
      </c>
      <c r="J296" s="316" t="str">
        <f>LEFT(TPG!D296,20)&amp;"."&amp;TPGPAY!E296</f>
        <v>Kisharon Inclusive S.6085.TPG2.I01.Ap21</v>
      </c>
      <c r="K296" s="120" t="b">
        <v>1</v>
      </c>
      <c r="L296" s="126" t="s">
        <v>3686</v>
      </c>
      <c r="M296" s="120" t="b">
        <v>1</v>
      </c>
      <c r="N296" s="120" t="s">
        <v>3687</v>
      </c>
      <c r="O296" s="319" t="str">
        <f>TPG!I296</f>
        <v>11294/516500</v>
      </c>
      <c r="P296" s="120" t="b">
        <v>1</v>
      </c>
      <c r="Q296" s="120" t="b">
        <v>1</v>
      </c>
      <c r="R296" s="120" t="b">
        <v>1</v>
      </c>
      <c r="T296" s="11">
        <f t="shared" si="18"/>
        <v>18</v>
      </c>
      <c r="U296" s="395">
        <f t="shared" si="19"/>
        <v>39</v>
      </c>
    </row>
    <row r="297" spans="1:21" x14ac:dyDescent="0.25">
      <c r="A297" s="117">
        <v>1</v>
      </c>
      <c r="B297" s="118">
        <v>2</v>
      </c>
      <c r="C297" s="315">
        <f>TPG!J297</f>
        <v>157308</v>
      </c>
      <c r="D297" s="120" t="b">
        <v>1</v>
      </c>
      <c r="E297" s="316" t="str">
        <f>RIGHT(TPG!C297,4)&amp;"."&amp;TPG!M297&amp;"."&amp;TPG!K297&amp;"."&amp;$C$5</f>
        <v>5950.TPG2.I01.Ap21</v>
      </c>
      <c r="F297" s="317">
        <f t="shared" ca="1" si="16"/>
        <v>44309</v>
      </c>
      <c r="G297" s="318">
        <f>TPG!Q297</f>
        <v>0</v>
      </c>
      <c r="H297" s="124">
        <f t="shared" ca="1" si="17"/>
        <v>44309</v>
      </c>
      <c r="I297" s="125">
        <v>0</v>
      </c>
      <c r="J297" s="316" t="str">
        <f>LEFT(TPG!D297,20)&amp;"."&amp;TPGPAY!E297</f>
        <v>Oak Hill School.5950.TPG2.I01.Ap21</v>
      </c>
      <c r="K297" s="120" t="b">
        <v>1</v>
      </c>
      <c r="L297" s="126" t="s">
        <v>3686</v>
      </c>
      <c r="M297" s="120" t="b">
        <v>1</v>
      </c>
      <c r="N297" s="120" t="s">
        <v>3687</v>
      </c>
      <c r="O297" s="319" t="str">
        <f>TPG!I297</f>
        <v>11294/516500</v>
      </c>
      <c r="P297" s="120" t="b">
        <v>1</v>
      </c>
      <c r="Q297" s="120" t="b">
        <v>1</v>
      </c>
      <c r="R297" s="120" t="b">
        <v>1</v>
      </c>
      <c r="T297" s="11">
        <f t="shared" si="18"/>
        <v>18</v>
      </c>
      <c r="U297" s="395">
        <f t="shared" si="19"/>
        <v>34</v>
      </c>
    </row>
    <row r="298" spans="1:21" x14ac:dyDescent="0.25">
      <c r="A298" s="117">
        <v>1</v>
      </c>
      <c r="B298" s="118">
        <v>2</v>
      </c>
      <c r="C298" s="315">
        <f>TPG!J298</f>
        <v>156901</v>
      </c>
      <c r="D298" s="120" t="b">
        <v>1</v>
      </c>
      <c r="E298" s="316" t="str">
        <f>RIGHT(TPG!C298,4)&amp;"."&amp;TPG!M298&amp;"."&amp;TPG!K298&amp;"."&amp;$C$5</f>
        <v>7000.TPG2.I01.Ap21</v>
      </c>
      <c r="F298" s="317">
        <f t="shared" ca="1" si="16"/>
        <v>44309</v>
      </c>
      <c r="G298" s="318">
        <f>TPG!Q298</f>
        <v>0</v>
      </c>
      <c r="H298" s="124">
        <f t="shared" ca="1" si="17"/>
        <v>44309</v>
      </c>
      <c r="I298" s="125">
        <v>0</v>
      </c>
      <c r="J298" s="316" t="str">
        <f>LEFT(TPG!D298,20)&amp;"."&amp;TPGPAY!E298</f>
        <v>Oak Lodge Academy.7000.TPG2.I01.Ap21</v>
      </c>
      <c r="K298" s="120" t="b">
        <v>1</v>
      </c>
      <c r="L298" s="126" t="s">
        <v>3686</v>
      </c>
      <c r="M298" s="120" t="b">
        <v>1</v>
      </c>
      <c r="N298" s="120" t="s">
        <v>3687</v>
      </c>
      <c r="O298" s="319" t="str">
        <f>TPG!I298</f>
        <v>11294/516500</v>
      </c>
      <c r="P298" s="120" t="b">
        <v>1</v>
      </c>
      <c r="Q298" s="120" t="b">
        <v>1</v>
      </c>
      <c r="R298" s="120" t="b">
        <v>1</v>
      </c>
      <c r="T298" s="11">
        <f t="shared" si="18"/>
        <v>18</v>
      </c>
      <c r="U298" s="395">
        <f t="shared" si="19"/>
        <v>36</v>
      </c>
    </row>
    <row r="299" spans="1:21" x14ac:dyDescent="0.25">
      <c r="A299" s="117">
        <v>1</v>
      </c>
      <c r="B299" s="118">
        <v>2</v>
      </c>
      <c r="C299" s="315">
        <f>TPG!J299</f>
        <v>400102</v>
      </c>
      <c r="D299" s="120" t="b">
        <v>1</v>
      </c>
      <c r="E299" s="316" t="str">
        <f>RIGHT(TPG!C299,4)&amp;"."&amp;TPG!M299&amp;"."&amp;TPG!K299&amp;"."&amp;$C$5</f>
        <v>1000.TPECG2.I01.Ap21</v>
      </c>
      <c r="F299" s="317">
        <f t="shared" ca="1" si="16"/>
        <v>44309</v>
      </c>
      <c r="G299" s="318">
        <f>TPG!Q299</f>
        <v>0</v>
      </c>
      <c r="H299" s="124">
        <f t="shared" ca="1" si="17"/>
        <v>44309</v>
      </c>
      <c r="I299" s="125">
        <v>0</v>
      </c>
      <c r="J299" s="316" t="str">
        <f>LEFT(TPG!D299,20)&amp;"."&amp;TPGPAY!E299</f>
        <v>Brookhill Nursery.1000.TPECG2.I01.Ap21</v>
      </c>
      <c r="K299" s="120" t="b">
        <v>1</v>
      </c>
      <c r="L299" s="126" t="s">
        <v>3686</v>
      </c>
      <c r="M299" s="120" t="b">
        <v>1</v>
      </c>
      <c r="N299" s="120" t="s">
        <v>3687</v>
      </c>
      <c r="O299" s="319" t="str">
        <f>TPG!I299</f>
        <v>11294/543965</v>
      </c>
      <c r="P299" s="120" t="b">
        <v>1</v>
      </c>
      <c r="Q299" s="120" t="b">
        <v>1</v>
      </c>
      <c r="R299" s="120" t="b">
        <v>1</v>
      </c>
      <c r="T299" s="11">
        <f t="shared" si="18"/>
        <v>20</v>
      </c>
      <c r="U299" s="395">
        <f t="shared" si="19"/>
        <v>38</v>
      </c>
    </row>
    <row r="300" spans="1:21" x14ac:dyDescent="0.25">
      <c r="A300" s="117">
        <v>1</v>
      </c>
      <c r="B300" s="118">
        <v>2</v>
      </c>
      <c r="C300" s="315">
        <f>TPG!J300</f>
        <v>400102</v>
      </c>
      <c r="D300" s="120" t="b">
        <v>1</v>
      </c>
      <c r="E300" s="316" t="str">
        <f>RIGHT(TPG!C300,4)&amp;"."&amp;TPG!M300&amp;"."&amp;TPG!K300&amp;"."&amp;$C$5</f>
        <v>1001.TPECG2.I01.Ap21</v>
      </c>
      <c r="F300" s="317">
        <f t="shared" ca="1" si="16"/>
        <v>44309</v>
      </c>
      <c r="G300" s="318">
        <f>TPG!Q300</f>
        <v>0</v>
      </c>
      <c r="H300" s="124">
        <f t="shared" ca="1" si="17"/>
        <v>44309</v>
      </c>
      <c r="I300" s="125">
        <v>0</v>
      </c>
      <c r="J300" s="316" t="str">
        <f>LEFT(TPG!D300,20)&amp;"."&amp;TPGPAY!E300</f>
        <v>Hampden Way Nursery.1001.TPECG2.I01.Ap21</v>
      </c>
      <c r="K300" s="120" t="b">
        <v>1</v>
      </c>
      <c r="L300" s="126" t="s">
        <v>3686</v>
      </c>
      <c r="M300" s="120" t="b">
        <v>1</v>
      </c>
      <c r="N300" s="120" t="s">
        <v>3687</v>
      </c>
      <c r="O300" s="319" t="str">
        <f>TPG!I300</f>
        <v>11294/543965</v>
      </c>
      <c r="P300" s="120" t="b">
        <v>1</v>
      </c>
      <c r="Q300" s="120" t="b">
        <v>1</v>
      </c>
      <c r="R300" s="120" t="b">
        <v>1</v>
      </c>
      <c r="T300" s="11">
        <f t="shared" si="18"/>
        <v>20</v>
      </c>
      <c r="U300" s="395">
        <f t="shared" si="19"/>
        <v>40</v>
      </c>
    </row>
    <row r="301" spans="1:21" x14ac:dyDescent="0.25">
      <c r="A301" s="117">
        <v>1</v>
      </c>
      <c r="B301" s="118">
        <v>2</v>
      </c>
      <c r="C301" s="315">
        <f>TPG!J301</f>
        <v>400102</v>
      </c>
      <c r="D301" s="120" t="b">
        <v>1</v>
      </c>
      <c r="E301" s="316" t="str">
        <f>RIGHT(TPG!C301,4)&amp;"."&amp;TPG!M301&amp;"."&amp;TPG!K301&amp;"."&amp;$C$5</f>
        <v>1003.TPECG2.I01.Ap21</v>
      </c>
      <c r="F301" s="317">
        <f t="shared" ca="1" si="16"/>
        <v>44309</v>
      </c>
      <c r="G301" s="318">
        <f>TPG!Q301</f>
        <v>0</v>
      </c>
      <c r="H301" s="124">
        <f t="shared" ca="1" si="17"/>
        <v>44309</v>
      </c>
      <c r="I301" s="125">
        <v>0</v>
      </c>
      <c r="J301" s="316" t="str">
        <f>LEFT(TPG!D301,20)&amp;"."&amp;TPGPAY!E301</f>
        <v>St Margaret's Nurser.1003.TPECG2.I01.Ap21</v>
      </c>
      <c r="K301" s="120" t="b">
        <v>1</v>
      </c>
      <c r="L301" s="126" t="s">
        <v>3686</v>
      </c>
      <c r="M301" s="120" t="b">
        <v>1</v>
      </c>
      <c r="N301" s="120" t="s">
        <v>3687</v>
      </c>
      <c r="O301" s="319" t="str">
        <f>TPG!I301</f>
        <v>11294/543965</v>
      </c>
      <c r="P301" s="120" t="b">
        <v>1</v>
      </c>
      <c r="Q301" s="120" t="b">
        <v>1</v>
      </c>
      <c r="R301" s="120" t="b">
        <v>1</v>
      </c>
      <c r="T301" s="11">
        <f t="shared" si="18"/>
        <v>20</v>
      </c>
      <c r="U301" s="395">
        <f t="shared" si="19"/>
        <v>41</v>
      </c>
    </row>
    <row r="302" spans="1:21" x14ac:dyDescent="0.25">
      <c r="A302" s="117">
        <v>1</v>
      </c>
      <c r="B302" s="118">
        <v>2</v>
      </c>
      <c r="C302" s="315">
        <f>TPG!J302</f>
        <v>400072</v>
      </c>
      <c r="D302" s="120" t="b">
        <v>1</v>
      </c>
      <c r="E302" s="316" t="str">
        <f>RIGHT(TPG!C302,4)&amp;"."&amp;TPG!M302&amp;"."&amp;TPG!K302&amp;"."&amp;$C$5</f>
        <v>1002.TPECG2.I01.Ap21</v>
      </c>
      <c r="F302" s="317">
        <f t="shared" ca="1" si="16"/>
        <v>44309</v>
      </c>
      <c r="G302" s="318">
        <f>TPG!Q302</f>
        <v>0</v>
      </c>
      <c r="H302" s="124">
        <f t="shared" ca="1" si="17"/>
        <v>44309</v>
      </c>
      <c r="I302" s="125">
        <v>0</v>
      </c>
      <c r="J302" s="316" t="str">
        <f>LEFT(TPG!D302,20)&amp;"."&amp;TPGPAY!E302</f>
        <v>Moss Hall Nursery.1002.TPECG2.I01.Ap21</v>
      </c>
      <c r="K302" s="120" t="b">
        <v>1</v>
      </c>
      <c r="L302" s="126" t="s">
        <v>3686</v>
      </c>
      <c r="M302" s="120" t="b">
        <v>1</v>
      </c>
      <c r="N302" s="120" t="s">
        <v>3687</v>
      </c>
      <c r="O302" s="319" t="str">
        <f>TPG!I302</f>
        <v>11294/543965</v>
      </c>
      <c r="P302" s="120" t="b">
        <v>1</v>
      </c>
      <c r="Q302" s="120" t="b">
        <v>1</v>
      </c>
      <c r="R302" s="120" t="b">
        <v>1</v>
      </c>
      <c r="T302" s="11">
        <f t="shared" si="18"/>
        <v>20</v>
      </c>
      <c r="U302" s="395">
        <f t="shared" si="19"/>
        <v>38</v>
      </c>
    </row>
    <row r="303" spans="1:21" x14ac:dyDescent="0.25">
      <c r="A303" s="117">
        <v>1</v>
      </c>
      <c r="B303" s="118">
        <v>2</v>
      </c>
      <c r="C303" s="315">
        <f>TPG!J303</f>
        <v>400125</v>
      </c>
      <c r="D303" s="120" t="b">
        <v>1</v>
      </c>
      <c r="E303" s="316" t="str">
        <f>RIGHT(TPG!C303,4)&amp;"."&amp;TPG!M303&amp;"."&amp;TPG!K303&amp;"."&amp;$C$5</f>
        <v>3520.TPECG2.I01.Ap21</v>
      </c>
      <c r="F303" s="317">
        <f t="shared" ca="1" si="16"/>
        <v>44309</v>
      </c>
      <c r="G303" s="318">
        <f>TPG!Q303</f>
        <v>0</v>
      </c>
      <c r="H303" s="124">
        <f t="shared" ca="1" si="17"/>
        <v>44309</v>
      </c>
      <c r="I303" s="125">
        <v>0</v>
      </c>
      <c r="J303" s="316" t="str">
        <f>LEFT(TPG!D303,20)&amp;"."&amp;TPGPAY!E303</f>
        <v>Akiva School.3520.TPECG2.I01.Ap21</v>
      </c>
      <c r="K303" s="120" t="b">
        <v>1</v>
      </c>
      <c r="L303" s="126" t="s">
        <v>3686</v>
      </c>
      <c r="M303" s="120" t="b">
        <v>1</v>
      </c>
      <c r="N303" s="120" t="s">
        <v>3687</v>
      </c>
      <c r="O303" s="319" t="str">
        <f>TPG!I303</f>
        <v>11294/543965</v>
      </c>
      <c r="P303" s="120" t="b">
        <v>1</v>
      </c>
      <c r="Q303" s="120" t="b">
        <v>1</v>
      </c>
      <c r="R303" s="120" t="b">
        <v>1</v>
      </c>
      <c r="T303" s="11">
        <f t="shared" si="18"/>
        <v>20</v>
      </c>
      <c r="U303" s="395">
        <f t="shared" si="19"/>
        <v>33</v>
      </c>
    </row>
    <row r="304" spans="1:21" x14ac:dyDescent="0.25">
      <c r="A304" s="117">
        <v>1</v>
      </c>
      <c r="B304" s="118">
        <v>2</v>
      </c>
      <c r="C304" s="315">
        <f>TPG!J304</f>
        <v>400069</v>
      </c>
      <c r="D304" s="120" t="b">
        <v>1</v>
      </c>
      <c r="E304" s="316" t="str">
        <f>RIGHT(TPG!C304,4)&amp;"."&amp;TPG!M304&amp;"."&amp;TPG!K304&amp;"."&amp;$C$5</f>
        <v>3300.TPECG2.I01.Ap21</v>
      </c>
      <c r="F304" s="317">
        <f t="shared" ca="1" si="16"/>
        <v>44309</v>
      </c>
      <c r="G304" s="318">
        <f>TPG!Q304</f>
        <v>0</v>
      </c>
      <c r="H304" s="124">
        <f t="shared" ca="1" si="17"/>
        <v>44309</v>
      </c>
      <c r="I304" s="125">
        <v>0</v>
      </c>
      <c r="J304" s="316" t="str">
        <f>LEFT(TPG!D304,20)&amp;"."&amp;TPGPAY!E304</f>
        <v>All Saints' CE Prima.3300.TPECG2.I01.Ap21</v>
      </c>
      <c r="K304" s="120" t="b">
        <v>1</v>
      </c>
      <c r="L304" s="126" t="s">
        <v>3686</v>
      </c>
      <c r="M304" s="120" t="b">
        <v>1</v>
      </c>
      <c r="N304" s="120" t="s">
        <v>3687</v>
      </c>
      <c r="O304" s="319" t="str">
        <f>TPG!I304</f>
        <v>11294/543965</v>
      </c>
      <c r="P304" s="120" t="b">
        <v>1</v>
      </c>
      <c r="Q304" s="120" t="b">
        <v>1</v>
      </c>
      <c r="R304" s="120" t="b">
        <v>1</v>
      </c>
      <c r="T304" s="11">
        <f t="shared" si="18"/>
        <v>20</v>
      </c>
      <c r="U304" s="395">
        <f t="shared" si="19"/>
        <v>41</v>
      </c>
    </row>
    <row r="305" spans="1:21" x14ac:dyDescent="0.25">
      <c r="A305" s="117">
        <v>1</v>
      </c>
      <c r="B305" s="118">
        <v>2</v>
      </c>
      <c r="C305" s="315">
        <f>TPG!J305</f>
        <v>400015</v>
      </c>
      <c r="D305" s="120" t="b">
        <v>1</v>
      </c>
      <c r="E305" s="316" t="str">
        <f>RIGHT(TPG!C305,4)&amp;"."&amp;TPG!M305&amp;"."&amp;TPG!K305&amp;"."&amp;$C$5</f>
        <v>3317.TPECG2.I01.Ap21</v>
      </c>
      <c r="F305" s="317">
        <f t="shared" ca="1" si="16"/>
        <v>44309</v>
      </c>
      <c r="G305" s="318">
        <f>TPG!Q305</f>
        <v>0</v>
      </c>
      <c r="H305" s="124">
        <f t="shared" ca="1" si="17"/>
        <v>44309</v>
      </c>
      <c r="I305" s="125">
        <v>0</v>
      </c>
      <c r="J305" s="316" t="str">
        <f>LEFT(TPG!D305,20)&amp;"."&amp;TPGPAY!E305</f>
        <v>All Saints' CE Prima.3317.TPECG2.I01.Ap21</v>
      </c>
      <c r="K305" s="120" t="b">
        <v>1</v>
      </c>
      <c r="L305" s="126" t="s">
        <v>3686</v>
      </c>
      <c r="M305" s="120" t="b">
        <v>1</v>
      </c>
      <c r="N305" s="120" t="s">
        <v>3687</v>
      </c>
      <c r="O305" s="319" t="str">
        <f>TPG!I305</f>
        <v>11294/543965</v>
      </c>
      <c r="P305" s="120" t="b">
        <v>1</v>
      </c>
      <c r="Q305" s="120" t="b">
        <v>1</v>
      </c>
      <c r="R305" s="120" t="b">
        <v>1</v>
      </c>
      <c r="T305" s="11">
        <f t="shared" si="18"/>
        <v>20</v>
      </c>
      <c r="U305" s="395">
        <f t="shared" si="19"/>
        <v>41</v>
      </c>
    </row>
    <row r="306" spans="1:21" x14ac:dyDescent="0.25">
      <c r="A306" s="117">
        <v>1</v>
      </c>
      <c r="B306" s="118">
        <v>2</v>
      </c>
      <c r="C306" s="315">
        <f>TPG!J306</f>
        <v>400023</v>
      </c>
      <c r="D306" s="120" t="b">
        <v>1</v>
      </c>
      <c r="E306" s="316" t="str">
        <f>RIGHT(TPG!C306,4)&amp;"."&amp;TPG!M306&amp;"."&amp;TPG!K306&amp;"."&amp;$C$5</f>
        <v>3500.TPECG2.I01.Ap21</v>
      </c>
      <c r="F306" s="317">
        <f t="shared" ca="1" si="16"/>
        <v>44309</v>
      </c>
      <c r="G306" s="318">
        <f>TPG!Q306</f>
        <v>0</v>
      </c>
      <c r="H306" s="124">
        <f t="shared" ca="1" si="17"/>
        <v>44309</v>
      </c>
      <c r="I306" s="125">
        <v>0</v>
      </c>
      <c r="J306" s="316" t="str">
        <f>LEFT(TPG!D306,20)&amp;"."&amp;TPGPAY!E306</f>
        <v>Annunciation Catholi.3500.TPECG2.I01.Ap21</v>
      </c>
      <c r="K306" s="120" t="b">
        <v>1</v>
      </c>
      <c r="L306" s="126" t="s">
        <v>3686</v>
      </c>
      <c r="M306" s="120" t="b">
        <v>1</v>
      </c>
      <c r="N306" s="120" t="s">
        <v>3687</v>
      </c>
      <c r="O306" s="319" t="str">
        <f>TPG!I306</f>
        <v>11294/543965</v>
      </c>
      <c r="P306" s="120" t="b">
        <v>1</v>
      </c>
      <c r="Q306" s="120" t="b">
        <v>1</v>
      </c>
      <c r="R306" s="120" t="b">
        <v>1</v>
      </c>
      <c r="T306" s="11">
        <f t="shared" si="18"/>
        <v>20</v>
      </c>
      <c r="U306" s="395">
        <f t="shared" si="19"/>
        <v>41</v>
      </c>
    </row>
    <row r="307" spans="1:21" x14ac:dyDescent="0.25">
      <c r="A307" s="117">
        <v>1</v>
      </c>
      <c r="B307" s="118">
        <v>2</v>
      </c>
      <c r="C307" s="315">
        <f>TPG!J307</f>
        <v>400107</v>
      </c>
      <c r="D307" s="120" t="b">
        <v>1</v>
      </c>
      <c r="E307" s="316" t="str">
        <f>RIGHT(TPG!C307,4)&amp;"."&amp;TPG!M307&amp;"."&amp;TPG!K307&amp;"."&amp;$C$5</f>
        <v>3514.TPECG2.I01.Ap21</v>
      </c>
      <c r="F307" s="317">
        <f t="shared" ca="1" si="16"/>
        <v>44309</v>
      </c>
      <c r="G307" s="318">
        <f>TPG!Q307</f>
        <v>0</v>
      </c>
      <c r="H307" s="124">
        <f t="shared" ca="1" si="17"/>
        <v>44309</v>
      </c>
      <c r="I307" s="125">
        <v>0</v>
      </c>
      <c r="J307" s="316" t="str">
        <f>LEFT(TPG!D307,20)&amp;"."&amp;TPGPAY!E307</f>
        <v>Annunciation Catholi.3514.TPECG2.I01.Ap21</v>
      </c>
      <c r="K307" s="120" t="b">
        <v>1</v>
      </c>
      <c r="L307" s="126" t="s">
        <v>3686</v>
      </c>
      <c r="M307" s="120" t="b">
        <v>1</v>
      </c>
      <c r="N307" s="120" t="s">
        <v>3687</v>
      </c>
      <c r="O307" s="319" t="str">
        <f>TPG!I307</f>
        <v>11294/543965</v>
      </c>
      <c r="P307" s="120" t="b">
        <v>1</v>
      </c>
      <c r="Q307" s="120" t="b">
        <v>1</v>
      </c>
      <c r="R307" s="120" t="b">
        <v>1</v>
      </c>
      <c r="T307" s="11">
        <f t="shared" si="18"/>
        <v>20</v>
      </c>
      <c r="U307" s="395">
        <f t="shared" si="19"/>
        <v>41</v>
      </c>
    </row>
    <row r="308" spans="1:21" x14ac:dyDescent="0.25">
      <c r="A308" s="117">
        <v>1</v>
      </c>
      <c r="B308" s="118">
        <v>2</v>
      </c>
      <c r="C308" s="315">
        <f>TPG!J308</f>
        <v>400005</v>
      </c>
      <c r="D308" s="120" t="b">
        <v>1</v>
      </c>
      <c r="E308" s="316" t="str">
        <f>RIGHT(TPG!C308,4)&amp;"."&amp;TPG!M308&amp;"."&amp;TPG!K308&amp;"."&amp;$C$5</f>
        <v>2002.TPECG2.I01.Ap21</v>
      </c>
      <c r="F308" s="317">
        <f t="shared" ca="1" si="16"/>
        <v>44309</v>
      </c>
      <c r="G308" s="318">
        <f>TPG!Q308</f>
        <v>0</v>
      </c>
      <c r="H308" s="124">
        <f t="shared" ca="1" si="17"/>
        <v>44309</v>
      </c>
      <c r="I308" s="125">
        <v>0</v>
      </c>
      <c r="J308" s="316" t="str">
        <f>LEFT(TPG!D308,20)&amp;"."&amp;TPGPAY!E308</f>
        <v>Barnfield School.2002.TPECG2.I01.Ap21</v>
      </c>
      <c r="K308" s="120" t="b">
        <v>1</v>
      </c>
      <c r="L308" s="126" t="s">
        <v>3686</v>
      </c>
      <c r="M308" s="120" t="b">
        <v>1</v>
      </c>
      <c r="N308" s="120" t="s">
        <v>3687</v>
      </c>
      <c r="O308" s="319" t="str">
        <f>TPG!I308</f>
        <v>11294/543965</v>
      </c>
      <c r="P308" s="120" t="b">
        <v>1</v>
      </c>
      <c r="Q308" s="120" t="b">
        <v>1</v>
      </c>
      <c r="R308" s="120" t="b">
        <v>1</v>
      </c>
      <c r="T308" s="11">
        <f t="shared" si="18"/>
        <v>20</v>
      </c>
      <c r="U308" s="395">
        <f t="shared" si="19"/>
        <v>37</v>
      </c>
    </row>
    <row r="309" spans="1:21" x14ac:dyDescent="0.25">
      <c r="A309" s="117">
        <v>1</v>
      </c>
      <c r="B309" s="118">
        <v>2</v>
      </c>
      <c r="C309" s="315">
        <f>TPG!J309</f>
        <v>400070</v>
      </c>
      <c r="D309" s="120" t="b">
        <v>1</v>
      </c>
      <c r="E309" s="316" t="str">
        <f>RIGHT(TPG!C309,4)&amp;"."&amp;TPG!M309&amp;"."&amp;TPG!K309&amp;"."&amp;$C$5</f>
        <v>2079.TPECG2.I01.Ap21</v>
      </c>
      <c r="F309" s="317">
        <f t="shared" ca="1" si="16"/>
        <v>44309</v>
      </c>
      <c r="G309" s="318">
        <f>TPG!Q309</f>
        <v>0</v>
      </c>
      <c r="H309" s="124">
        <f t="shared" ca="1" si="17"/>
        <v>44309</v>
      </c>
      <c r="I309" s="125">
        <v>0</v>
      </c>
      <c r="J309" s="316" t="str">
        <f>LEFT(TPG!D309,20)&amp;"."&amp;TPGPAY!E309</f>
        <v>Beis Yaakov.2079.TPECG2.I01.Ap21</v>
      </c>
      <c r="K309" s="120" t="b">
        <v>1</v>
      </c>
      <c r="L309" s="126" t="s">
        <v>3686</v>
      </c>
      <c r="M309" s="120" t="b">
        <v>1</v>
      </c>
      <c r="N309" s="120" t="s">
        <v>3687</v>
      </c>
      <c r="O309" s="319" t="str">
        <f>TPG!I309</f>
        <v>11294/543965</v>
      </c>
      <c r="P309" s="120" t="b">
        <v>1</v>
      </c>
      <c r="Q309" s="120" t="b">
        <v>1</v>
      </c>
      <c r="R309" s="120" t="b">
        <v>1</v>
      </c>
      <c r="T309" s="11">
        <f t="shared" si="18"/>
        <v>20</v>
      </c>
      <c r="U309" s="395">
        <f t="shared" si="19"/>
        <v>32</v>
      </c>
    </row>
    <row r="310" spans="1:21" x14ac:dyDescent="0.25">
      <c r="A310" s="117">
        <v>1</v>
      </c>
      <c r="B310" s="118">
        <v>2</v>
      </c>
      <c r="C310" s="315">
        <f>TPG!J310</f>
        <v>400150</v>
      </c>
      <c r="D310" s="120" t="b">
        <v>1</v>
      </c>
      <c r="E310" s="316" t="str">
        <f>RIGHT(TPG!C310,4)&amp;"."&amp;TPG!M310&amp;"."&amp;TPG!K310&amp;"."&amp;$C$5</f>
        <v>3524.TPECG2.I01.Ap21</v>
      </c>
      <c r="F310" s="317">
        <f t="shared" ca="1" si="16"/>
        <v>44309</v>
      </c>
      <c r="G310" s="318">
        <f>TPG!Q310</f>
        <v>0</v>
      </c>
      <c r="H310" s="124">
        <f t="shared" ca="1" si="17"/>
        <v>44309</v>
      </c>
      <c r="I310" s="125">
        <v>0</v>
      </c>
      <c r="J310" s="316" t="str">
        <f>LEFT(TPG!D310,20)&amp;"."&amp;TPGPAY!E310</f>
        <v>Beit Shvidler Primar.3524.TPECG2.I01.Ap21</v>
      </c>
      <c r="K310" s="120" t="b">
        <v>1</v>
      </c>
      <c r="L310" s="126" t="s">
        <v>3686</v>
      </c>
      <c r="M310" s="120" t="b">
        <v>1</v>
      </c>
      <c r="N310" s="120" t="s">
        <v>3687</v>
      </c>
      <c r="O310" s="319" t="str">
        <f>TPG!I310</f>
        <v>11294/543965</v>
      </c>
      <c r="P310" s="120" t="b">
        <v>1</v>
      </c>
      <c r="Q310" s="120" t="b">
        <v>1</v>
      </c>
      <c r="R310" s="120" t="b">
        <v>1</v>
      </c>
      <c r="T310" s="11">
        <f t="shared" si="18"/>
        <v>20</v>
      </c>
      <c r="U310" s="395">
        <f t="shared" si="19"/>
        <v>41</v>
      </c>
    </row>
    <row r="311" spans="1:21" x14ac:dyDescent="0.25">
      <c r="A311" s="117">
        <v>1</v>
      </c>
      <c r="B311" s="118">
        <v>2</v>
      </c>
      <c r="C311" s="315">
        <f>TPG!J311</f>
        <v>400051</v>
      </c>
      <c r="D311" s="120" t="b">
        <v>1</v>
      </c>
      <c r="E311" s="316" t="str">
        <f>RIGHT(TPG!C311,4)&amp;"."&amp;TPG!M311&amp;"."&amp;TPG!K311&amp;"."&amp;$C$5</f>
        <v>2003.TPECG2.I01.Ap21</v>
      </c>
      <c r="F311" s="317">
        <f t="shared" ca="1" si="16"/>
        <v>44309</v>
      </c>
      <c r="G311" s="318">
        <f>TPG!Q311</f>
        <v>0</v>
      </c>
      <c r="H311" s="124">
        <f t="shared" ca="1" si="17"/>
        <v>44309</v>
      </c>
      <c r="I311" s="125">
        <v>0</v>
      </c>
      <c r="J311" s="316" t="str">
        <f>LEFT(TPG!D311,20)&amp;"."&amp;TPGPAY!E311</f>
        <v>Bell Lane Primary Sc.2003.TPECG2.I01.Ap21</v>
      </c>
      <c r="K311" s="120" t="b">
        <v>1</v>
      </c>
      <c r="L311" s="126" t="s">
        <v>3686</v>
      </c>
      <c r="M311" s="120" t="b">
        <v>1</v>
      </c>
      <c r="N311" s="120" t="s">
        <v>3687</v>
      </c>
      <c r="O311" s="319" t="str">
        <f>TPG!I311</f>
        <v>11294/543965</v>
      </c>
      <c r="P311" s="120" t="b">
        <v>1</v>
      </c>
      <c r="Q311" s="120" t="b">
        <v>1</v>
      </c>
      <c r="R311" s="120" t="b">
        <v>1</v>
      </c>
      <c r="T311" s="11">
        <f t="shared" si="18"/>
        <v>20</v>
      </c>
      <c r="U311" s="395">
        <f t="shared" si="19"/>
        <v>41</v>
      </c>
    </row>
    <row r="312" spans="1:21" x14ac:dyDescent="0.25">
      <c r="A312" s="117">
        <v>1</v>
      </c>
      <c r="B312" s="118">
        <v>2</v>
      </c>
      <c r="C312" s="315">
        <f>TPG!J312</f>
        <v>400024</v>
      </c>
      <c r="D312" s="120" t="b">
        <v>1</v>
      </c>
      <c r="E312" s="316" t="str">
        <f>RIGHT(TPG!C312,4)&amp;"."&amp;TPG!M312&amp;"."&amp;TPG!K312&amp;"."&amp;$C$5</f>
        <v>3511.TPECG2.I01.Ap21</v>
      </c>
      <c r="F312" s="317">
        <f t="shared" ca="1" si="16"/>
        <v>44309</v>
      </c>
      <c r="G312" s="318">
        <f>TPG!Q312</f>
        <v>0</v>
      </c>
      <c r="H312" s="124">
        <f t="shared" ca="1" si="17"/>
        <v>44309</v>
      </c>
      <c r="I312" s="125">
        <v>0</v>
      </c>
      <c r="J312" s="316" t="str">
        <f>LEFT(TPG!D312,20)&amp;"."&amp;TPGPAY!E312</f>
        <v>Blessed Dominic Scho.3511.TPECG2.I01.Ap21</v>
      </c>
      <c r="K312" s="120" t="b">
        <v>1</v>
      </c>
      <c r="L312" s="126" t="s">
        <v>3686</v>
      </c>
      <c r="M312" s="120" t="b">
        <v>1</v>
      </c>
      <c r="N312" s="120" t="s">
        <v>3687</v>
      </c>
      <c r="O312" s="319" t="str">
        <f>TPG!I312</f>
        <v>11294/543965</v>
      </c>
      <c r="P312" s="120" t="b">
        <v>1</v>
      </c>
      <c r="Q312" s="120" t="b">
        <v>1</v>
      </c>
      <c r="R312" s="120" t="b">
        <v>1</v>
      </c>
      <c r="T312" s="11">
        <f t="shared" si="18"/>
        <v>20</v>
      </c>
      <c r="U312" s="395">
        <f t="shared" si="19"/>
        <v>41</v>
      </c>
    </row>
    <row r="313" spans="1:21" x14ac:dyDescent="0.25">
      <c r="A313" s="117">
        <v>1</v>
      </c>
      <c r="B313" s="118">
        <v>2</v>
      </c>
      <c r="C313" s="315">
        <f>TPG!J313</f>
        <v>400057</v>
      </c>
      <c r="D313" s="120" t="b">
        <v>1</v>
      </c>
      <c r="E313" s="316" t="str">
        <f>RIGHT(TPG!C313,4)&amp;"."&amp;TPG!M313&amp;"."&amp;TPG!K313&amp;"."&amp;$C$5</f>
        <v>2008.TPECG2.I01.Ap21</v>
      </c>
      <c r="F313" s="317">
        <f t="shared" ca="1" si="16"/>
        <v>44309</v>
      </c>
      <c r="G313" s="318">
        <f>TPG!Q313</f>
        <v>0</v>
      </c>
      <c r="H313" s="124">
        <f t="shared" ca="1" si="17"/>
        <v>44309</v>
      </c>
      <c r="I313" s="125">
        <v>0</v>
      </c>
      <c r="J313" s="316" t="str">
        <f>LEFT(TPG!D313,20)&amp;"."&amp;TPGPAY!E313</f>
        <v>Brookland Infant  &amp; .2008.TPECG2.I01.Ap21</v>
      </c>
      <c r="K313" s="120" t="b">
        <v>1</v>
      </c>
      <c r="L313" s="126" t="s">
        <v>3686</v>
      </c>
      <c r="M313" s="120" t="b">
        <v>1</v>
      </c>
      <c r="N313" s="120" t="s">
        <v>3687</v>
      </c>
      <c r="O313" s="319" t="str">
        <f>TPG!I313</f>
        <v>11294/543965</v>
      </c>
      <c r="P313" s="120" t="b">
        <v>1</v>
      </c>
      <c r="Q313" s="120" t="b">
        <v>1</v>
      </c>
      <c r="R313" s="120" t="b">
        <v>1</v>
      </c>
      <c r="T313" s="11">
        <f t="shared" si="18"/>
        <v>20</v>
      </c>
      <c r="U313" s="395">
        <f t="shared" si="19"/>
        <v>41</v>
      </c>
    </row>
    <row r="314" spans="1:21" x14ac:dyDescent="0.25">
      <c r="A314" s="117">
        <v>1</v>
      </c>
      <c r="B314" s="118">
        <v>2</v>
      </c>
      <c r="C314" s="315">
        <f>TPG!J314</f>
        <v>400040</v>
      </c>
      <c r="D314" s="120" t="b">
        <v>1</v>
      </c>
      <c r="E314" s="316" t="str">
        <f>RIGHT(TPG!C314,4)&amp;"."&amp;TPG!M314&amp;"."&amp;TPG!K314&amp;"."&amp;$C$5</f>
        <v>2007.TPECG2.I01.Ap21</v>
      </c>
      <c r="F314" s="317">
        <f t="shared" ca="1" si="16"/>
        <v>44309</v>
      </c>
      <c r="G314" s="318">
        <f>TPG!Q314</f>
        <v>0</v>
      </c>
      <c r="H314" s="124">
        <f t="shared" ca="1" si="17"/>
        <v>44309</v>
      </c>
      <c r="I314" s="125">
        <v>0</v>
      </c>
      <c r="J314" s="316" t="str">
        <f>LEFT(TPG!D314,20)&amp;"."&amp;TPGPAY!E314</f>
        <v>Brookland Junior Sch.2007.TPECG2.I01.Ap21</v>
      </c>
      <c r="K314" s="120" t="b">
        <v>1</v>
      </c>
      <c r="L314" s="126" t="s">
        <v>3686</v>
      </c>
      <c r="M314" s="120" t="b">
        <v>1</v>
      </c>
      <c r="N314" s="120" t="s">
        <v>3687</v>
      </c>
      <c r="O314" s="319" t="str">
        <f>TPG!I314</f>
        <v>11294/543965</v>
      </c>
      <c r="P314" s="120" t="b">
        <v>1</v>
      </c>
      <c r="Q314" s="120" t="b">
        <v>1</v>
      </c>
      <c r="R314" s="120" t="b">
        <v>1</v>
      </c>
      <c r="T314" s="11">
        <f t="shared" si="18"/>
        <v>20</v>
      </c>
      <c r="U314" s="395">
        <f t="shared" si="19"/>
        <v>41</v>
      </c>
    </row>
    <row r="315" spans="1:21" x14ac:dyDescent="0.25">
      <c r="A315" s="117">
        <v>1</v>
      </c>
      <c r="B315" s="118">
        <v>2</v>
      </c>
      <c r="C315" s="315">
        <f>TPG!J315</f>
        <v>400061</v>
      </c>
      <c r="D315" s="120" t="b">
        <v>1</v>
      </c>
      <c r="E315" s="316" t="str">
        <f>RIGHT(TPG!C315,4)&amp;"."&amp;TPG!M315&amp;"."&amp;TPG!K315&amp;"."&amp;$C$5</f>
        <v>2009.TPECG2.I01.Ap21</v>
      </c>
      <c r="F315" s="317">
        <f t="shared" ca="1" si="16"/>
        <v>44309</v>
      </c>
      <c r="G315" s="318">
        <f>TPG!Q315</f>
        <v>0</v>
      </c>
      <c r="H315" s="124">
        <f t="shared" ca="1" si="17"/>
        <v>44309</v>
      </c>
      <c r="I315" s="125">
        <v>0</v>
      </c>
      <c r="J315" s="316" t="str">
        <f>LEFT(TPG!D315,20)&amp;"."&amp;TPGPAY!E315</f>
        <v>Brunswick Park Prima.2009.TPECG2.I01.Ap21</v>
      </c>
      <c r="K315" s="120" t="b">
        <v>1</v>
      </c>
      <c r="L315" s="126" t="s">
        <v>3686</v>
      </c>
      <c r="M315" s="120" t="b">
        <v>1</v>
      </c>
      <c r="N315" s="120" t="s">
        <v>3687</v>
      </c>
      <c r="O315" s="319" t="str">
        <f>TPG!I315</f>
        <v>11294/543965</v>
      </c>
      <c r="P315" s="120" t="b">
        <v>1</v>
      </c>
      <c r="Q315" s="120" t="b">
        <v>1</v>
      </c>
      <c r="R315" s="120" t="b">
        <v>1</v>
      </c>
      <c r="T315" s="11">
        <f t="shared" si="18"/>
        <v>20</v>
      </c>
      <c r="U315" s="395">
        <f t="shared" si="19"/>
        <v>41</v>
      </c>
    </row>
    <row r="316" spans="1:21" x14ac:dyDescent="0.25">
      <c r="A316" s="117">
        <v>1</v>
      </c>
      <c r="B316" s="118">
        <v>2</v>
      </c>
      <c r="C316" s="315">
        <f>TPG!J316</f>
        <v>400065</v>
      </c>
      <c r="D316" s="120" t="b">
        <v>1</v>
      </c>
      <c r="E316" s="316" t="str">
        <f>RIGHT(TPG!C316,4)&amp;"."&amp;TPG!M316&amp;"."&amp;TPG!K316&amp;"."&amp;$C$5</f>
        <v>2067.TPECG2.I01.Ap21</v>
      </c>
      <c r="F316" s="317">
        <f t="shared" ca="1" si="16"/>
        <v>44309</v>
      </c>
      <c r="G316" s="318">
        <f>TPG!Q316</f>
        <v>0</v>
      </c>
      <c r="H316" s="124">
        <f t="shared" ca="1" si="17"/>
        <v>44309</v>
      </c>
      <c r="I316" s="125">
        <v>0</v>
      </c>
      <c r="J316" s="316" t="str">
        <f>LEFT(TPG!D316,20)&amp;"."&amp;TPGPAY!E316</f>
        <v>Chalgrove Primary Sc.2067.TPECG2.I01.Ap21</v>
      </c>
      <c r="K316" s="120" t="b">
        <v>1</v>
      </c>
      <c r="L316" s="126" t="s">
        <v>3686</v>
      </c>
      <c r="M316" s="120" t="b">
        <v>1</v>
      </c>
      <c r="N316" s="120" t="s">
        <v>3687</v>
      </c>
      <c r="O316" s="319" t="str">
        <f>TPG!I316</f>
        <v>11294/543965</v>
      </c>
      <c r="P316" s="120" t="b">
        <v>1</v>
      </c>
      <c r="Q316" s="120" t="b">
        <v>1</v>
      </c>
      <c r="R316" s="120" t="b">
        <v>1</v>
      </c>
      <c r="T316" s="11">
        <f t="shared" si="18"/>
        <v>20</v>
      </c>
      <c r="U316" s="395">
        <f t="shared" si="19"/>
        <v>41</v>
      </c>
    </row>
    <row r="317" spans="1:21" x14ac:dyDescent="0.25">
      <c r="A317" s="117">
        <v>1</v>
      </c>
      <c r="B317" s="118">
        <v>2</v>
      </c>
      <c r="C317" s="315">
        <f>TPG!J317</f>
        <v>400039</v>
      </c>
      <c r="D317" s="120" t="b">
        <v>1</v>
      </c>
      <c r="E317" s="316" t="str">
        <f>RIGHT(TPG!C317,4)&amp;"."&amp;TPG!M317&amp;"."&amp;TPG!K317&amp;"."&amp;$C$5</f>
        <v>3302.TPECG2.I01.Ap21</v>
      </c>
      <c r="F317" s="317">
        <f t="shared" ca="1" si="16"/>
        <v>44309</v>
      </c>
      <c r="G317" s="318">
        <f>TPG!Q317</f>
        <v>0</v>
      </c>
      <c r="H317" s="124">
        <f t="shared" ca="1" si="17"/>
        <v>44309</v>
      </c>
      <c r="I317" s="125">
        <v>0</v>
      </c>
      <c r="J317" s="316" t="str">
        <f>LEFT(TPG!D317,20)&amp;"."&amp;TPGPAY!E317</f>
        <v>Christ Church CE Pri.3302.TPECG2.I01.Ap21</v>
      </c>
      <c r="K317" s="120" t="b">
        <v>1</v>
      </c>
      <c r="L317" s="126" t="s">
        <v>3686</v>
      </c>
      <c r="M317" s="120" t="b">
        <v>1</v>
      </c>
      <c r="N317" s="120" t="s">
        <v>3687</v>
      </c>
      <c r="O317" s="319" t="str">
        <f>TPG!I317</f>
        <v>11294/543965</v>
      </c>
      <c r="P317" s="120" t="b">
        <v>1</v>
      </c>
      <c r="Q317" s="120" t="b">
        <v>1</v>
      </c>
      <c r="R317" s="120" t="b">
        <v>1</v>
      </c>
      <c r="T317" s="11">
        <f t="shared" si="18"/>
        <v>20</v>
      </c>
      <c r="U317" s="395">
        <f t="shared" si="19"/>
        <v>41</v>
      </c>
    </row>
    <row r="318" spans="1:21" x14ac:dyDescent="0.25">
      <c r="A318" s="117">
        <v>1</v>
      </c>
      <c r="B318" s="118">
        <v>2</v>
      </c>
      <c r="C318" s="315">
        <f>TPG!J318</f>
        <v>400020</v>
      </c>
      <c r="D318" s="120" t="b">
        <v>1</v>
      </c>
      <c r="E318" s="316" t="str">
        <f>RIGHT(TPG!C318,4)&amp;"."&amp;TPG!M318&amp;"."&amp;TPG!K318&amp;"."&amp;$C$5</f>
        <v>2011.TPECG2.I01.Ap21</v>
      </c>
      <c r="F318" s="317">
        <f t="shared" ca="1" si="16"/>
        <v>44309</v>
      </c>
      <c r="G318" s="318">
        <f>TPG!Q318</f>
        <v>0</v>
      </c>
      <c r="H318" s="124">
        <f t="shared" ca="1" si="17"/>
        <v>44309</v>
      </c>
      <c r="I318" s="125">
        <v>0</v>
      </c>
      <c r="J318" s="316" t="str">
        <f>LEFT(TPG!D318,20)&amp;"."&amp;TPGPAY!E318</f>
        <v>Church Hill Primary .2011.TPECG2.I01.Ap21</v>
      </c>
      <c r="K318" s="120" t="b">
        <v>1</v>
      </c>
      <c r="L318" s="126" t="s">
        <v>3686</v>
      </c>
      <c r="M318" s="120" t="b">
        <v>1</v>
      </c>
      <c r="N318" s="120" t="s">
        <v>3687</v>
      </c>
      <c r="O318" s="319" t="str">
        <f>TPG!I318</f>
        <v>11294/543965</v>
      </c>
      <c r="P318" s="120" t="b">
        <v>1</v>
      </c>
      <c r="Q318" s="120" t="b">
        <v>1</v>
      </c>
      <c r="R318" s="120" t="b">
        <v>1</v>
      </c>
      <c r="T318" s="11">
        <f t="shared" si="18"/>
        <v>20</v>
      </c>
      <c r="U318" s="395">
        <f t="shared" si="19"/>
        <v>41</v>
      </c>
    </row>
    <row r="319" spans="1:21" x14ac:dyDescent="0.25">
      <c r="A319" s="117">
        <v>1</v>
      </c>
      <c r="B319" s="118">
        <v>2</v>
      </c>
      <c r="C319" s="315">
        <f>TPG!J319</f>
        <v>400050</v>
      </c>
      <c r="D319" s="120" t="b">
        <v>1</v>
      </c>
      <c r="E319" s="316" t="str">
        <f>RIGHT(TPG!C319,4)&amp;"."&amp;TPG!M319&amp;"."&amp;TPG!K319&amp;"."&amp;$C$5</f>
        <v>2014.TPECG2.I01.Ap21</v>
      </c>
      <c r="F319" s="317">
        <f t="shared" ca="1" si="16"/>
        <v>44309</v>
      </c>
      <c r="G319" s="318">
        <f>TPG!Q319</f>
        <v>0</v>
      </c>
      <c r="H319" s="124">
        <f t="shared" ca="1" si="17"/>
        <v>44309</v>
      </c>
      <c r="I319" s="125">
        <v>0</v>
      </c>
      <c r="J319" s="316" t="str">
        <f>LEFT(TPG!D319,20)&amp;"."&amp;TPGPAY!E319</f>
        <v>Colindale School.2014.TPECG2.I01.Ap21</v>
      </c>
      <c r="K319" s="120" t="b">
        <v>1</v>
      </c>
      <c r="L319" s="126" t="s">
        <v>3686</v>
      </c>
      <c r="M319" s="120" t="b">
        <v>1</v>
      </c>
      <c r="N319" s="120" t="s">
        <v>3687</v>
      </c>
      <c r="O319" s="319" t="str">
        <f>TPG!I319</f>
        <v>11294/543965</v>
      </c>
      <c r="P319" s="120" t="b">
        <v>1</v>
      </c>
      <c r="Q319" s="120" t="b">
        <v>1</v>
      </c>
      <c r="R319" s="120" t="b">
        <v>1</v>
      </c>
      <c r="T319" s="11">
        <f t="shared" si="18"/>
        <v>20</v>
      </c>
      <c r="U319" s="395">
        <f t="shared" si="19"/>
        <v>37</v>
      </c>
    </row>
    <row r="320" spans="1:21" x14ac:dyDescent="0.25">
      <c r="A320" s="117">
        <v>1</v>
      </c>
      <c r="B320" s="118">
        <v>2</v>
      </c>
      <c r="C320" s="315">
        <f>TPG!J320</f>
        <v>400059</v>
      </c>
      <c r="D320" s="120" t="b">
        <v>1</v>
      </c>
      <c r="E320" s="316" t="str">
        <f>RIGHT(TPG!C320,4)&amp;"."&amp;TPG!M320&amp;"."&amp;TPG!K320&amp;"."&amp;$C$5</f>
        <v>2015.TPECG2.I01.Ap21</v>
      </c>
      <c r="F320" s="317">
        <f t="shared" ca="1" si="16"/>
        <v>44309</v>
      </c>
      <c r="G320" s="318">
        <f>TPG!Q320</f>
        <v>0</v>
      </c>
      <c r="H320" s="124">
        <f t="shared" ca="1" si="17"/>
        <v>44309</v>
      </c>
      <c r="I320" s="125">
        <v>0</v>
      </c>
      <c r="J320" s="316" t="str">
        <f>LEFT(TPG!D320,20)&amp;"."&amp;TPGPAY!E320</f>
        <v>Coppetts Wood.2015.TPECG2.I01.Ap21</v>
      </c>
      <c r="K320" s="120" t="b">
        <v>1</v>
      </c>
      <c r="L320" s="126" t="s">
        <v>3686</v>
      </c>
      <c r="M320" s="120" t="b">
        <v>1</v>
      </c>
      <c r="N320" s="120" t="s">
        <v>3687</v>
      </c>
      <c r="O320" s="319" t="str">
        <f>TPG!I320</f>
        <v>11294/543965</v>
      </c>
      <c r="P320" s="120" t="b">
        <v>1</v>
      </c>
      <c r="Q320" s="120" t="b">
        <v>1</v>
      </c>
      <c r="R320" s="120" t="b">
        <v>1</v>
      </c>
      <c r="T320" s="11">
        <f t="shared" si="18"/>
        <v>20</v>
      </c>
      <c r="U320" s="395">
        <f t="shared" si="19"/>
        <v>34</v>
      </c>
    </row>
    <row r="321" spans="1:21" x14ac:dyDescent="0.25">
      <c r="A321" s="117">
        <v>1</v>
      </c>
      <c r="B321" s="118">
        <v>2</v>
      </c>
      <c r="C321" s="315">
        <f>TPG!J321</f>
        <v>400049</v>
      </c>
      <c r="D321" s="120" t="b">
        <v>1</v>
      </c>
      <c r="E321" s="316" t="str">
        <f>RIGHT(TPG!C321,4)&amp;"."&amp;TPG!M321&amp;"."&amp;TPG!K321&amp;"."&amp;$C$5</f>
        <v>2016.TPECG2.I01.Ap21</v>
      </c>
      <c r="F321" s="317">
        <f t="shared" ca="1" si="16"/>
        <v>44309</v>
      </c>
      <c r="G321" s="318">
        <f>TPG!Q321</f>
        <v>0</v>
      </c>
      <c r="H321" s="124">
        <f t="shared" ca="1" si="17"/>
        <v>44309</v>
      </c>
      <c r="I321" s="125">
        <v>0</v>
      </c>
      <c r="J321" s="316" t="str">
        <f>LEFT(TPG!D321,20)&amp;"."&amp;TPGPAY!E321</f>
        <v>Courtland School.2016.TPECG2.I01.Ap21</v>
      </c>
      <c r="K321" s="120" t="b">
        <v>1</v>
      </c>
      <c r="L321" s="126" t="s">
        <v>3686</v>
      </c>
      <c r="M321" s="120" t="b">
        <v>1</v>
      </c>
      <c r="N321" s="120" t="s">
        <v>3687</v>
      </c>
      <c r="O321" s="319" t="str">
        <f>TPG!I321</f>
        <v>11294/543965</v>
      </c>
      <c r="P321" s="120" t="b">
        <v>1</v>
      </c>
      <c r="Q321" s="120" t="b">
        <v>1</v>
      </c>
      <c r="R321" s="120" t="b">
        <v>1</v>
      </c>
      <c r="T321" s="11">
        <f t="shared" si="18"/>
        <v>20</v>
      </c>
      <c r="U321" s="395">
        <f t="shared" si="19"/>
        <v>37</v>
      </c>
    </row>
    <row r="322" spans="1:21" x14ac:dyDescent="0.25">
      <c r="A322" s="117">
        <v>1</v>
      </c>
      <c r="B322" s="118">
        <v>2</v>
      </c>
      <c r="C322" s="315">
        <f>TPG!J322</f>
        <v>400080</v>
      </c>
      <c r="D322" s="120" t="b">
        <v>1</v>
      </c>
      <c r="E322" s="316" t="str">
        <f>RIGHT(TPG!C322,4)&amp;"."&amp;TPG!M322&amp;"."&amp;TPG!K322&amp;"."&amp;$C$5</f>
        <v>2017.TPECG2.I01.Ap21</v>
      </c>
      <c r="F322" s="317">
        <f t="shared" ca="1" si="16"/>
        <v>44309</v>
      </c>
      <c r="G322" s="318">
        <f>TPG!Q322</f>
        <v>0</v>
      </c>
      <c r="H322" s="124">
        <f t="shared" ca="1" si="17"/>
        <v>44309</v>
      </c>
      <c r="I322" s="125">
        <v>0</v>
      </c>
      <c r="J322" s="316" t="str">
        <f>LEFT(TPG!D322,20)&amp;"."&amp;TPGPAY!E322</f>
        <v>Cromer Road Primary .2017.TPECG2.I01.Ap21</v>
      </c>
      <c r="K322" s="120" t="b">
        <v>1</v>
      </c>
      <c r="L322" s="126" t="s">
        <v>3686</v>
      </c>
      <c r="M322" s="120" t="b">
        <v>1</v>
      </c>
      <c r="N322" s="120" t="s">
        <v>3687</v>
      </c>
      <c r="O322" s="319" t="str">
        <f>TPG!I322</f>
        <v>11294/543965</v>
      </c>
      <c r="P322" s="120" t="b">
        <v>1</v>
      </c>
      <c r="Q322" s="120" t="b">
        <v>1</v>
      </c>
      <c r="R322" s="120" t="b">
        <v>1</v>
      </c>
      <c r="T322" s="11">
        <f t="shared" si="18"/>
        <v>20</v>
      </c>
      <c r="U322" s="395">
        <f t="shared" si="19"/>
        <v>41</v>
      </c>
    </row>
    <row r="323" spans="1:21" x14ac:dyDescent="0.25">
      <c r="A323" s="117">
        <v>1</v>
      </c>
      <c r="B323" s="118">
        <v>2</v>
      </c>
      <c r="C323" s="315">
        <f>TPG!J323</f>
        <v>400105</v>
      </c>
      <c r="D323" s="120" t="b">
        <v>1</v>
      </c>
      <c r="E323" s="316" t="str">
        <f>RIGHT(TPG!C323,4)&amp;"."&amp;TPG!M323&amp;"."&amp;TPG!K323&amp;"."&amp;$C$5</f>
        <v>2073.TPECG2.I01.Ap21</v>
      </c>
      <c r="F323" s="317">
        <f t="shared" ca="1" si="16"/>
        <v>44309</v>
      </c>
      <c r="G323" s="318">
        <f>TPG!Q323</f>
        <v>0</v>
      </c>
      <c r="H323" s="124">
        <f t="shared" ca="1" si="17"/>
        <v>44309</v>
      </c>
      <c r="I323" s="125">
        <v>0</v>
      </c>
      <c r="J323" s="316" t="str">
        <f>LEFT(TPG!D323,20)&amp;"."&amp;TPGPAY!E323</f>
        <v>Danegrove JMI School.2073.TPECG2.I01.Ap21</v>
      </c>
      <c r="K323" s="120" t="b">
        <v>1</v>
      </c>
      <c r="L323" s="126" t="s">
        <v>3686</v>
      </c>
      <c r="M323" s="120" t="b">
        <v>1</v>
      </c>
      <c r="N323" s="120" t="s">
        <v>3687</v>
      </c>
      <c r="O323" s="319" t="str">
        <f>TPG!I323</f>
        <v>11294/543965</v>
      </c>
      <c r="P323" s="120" t="b">
        <v>1</v>
      </c>
      <c r="Q323" s="120" t="b">
        <v>1</v>
      </c>
      <c r="R323" s="120" t="b">
        <v>1</v>
      </c>
      <c r="T323" s="11">
        <f t="shared" si="18"/>
        <v>20</v>
      </c>
      <c r="U323" s="395">
        <f t="shared" si="19"/>
        <v>41</v>
      </c>
    </row>
    <row r="324" spans="1:21" x14ac:dyDescent="0.25">
      <c r="A324" s="117">
        <v>1</v>
      </c>
      <c r="B324" s="118">
        <v>2</v>
      </c>
      <c r="C324" s="315">
        <f>TPG!J324</f>
        <v>400036</v>
      </c>
      <c r="D324" s="120" t="b">
        <v>1</v>
      </c>
      <c r="E324" s="316" t="str">
        <f>RIGHT(TPG!C324,4)&amp;"."&amp;TPG!M324&amp;"."&amp;TPG!K324&amp;"."&amp;$C$5</f>
        <v>2019.TPECG2.I01.Ap21</v>
      </c>
      <c r="F324" s="317">
        <f t="shared" ca="1" si="16"/>
        <v>44309</v>
      </c>
      <c r="G324" s="318">
        <f>TPG!Q324</f>
        <v>0</v>
      </c>
      <c r="H324" s="124">
        <f t="shared" ca="1" si="17"/>
        <v>44309</v>
      </c>
      <c r="I324" s="125">
        <v>0</v>
      </c>
      <c r="J324" s="316" t="str">
        <f>LEFT(TPG!D324,20)&amp;"."&amp;TPGPAY!E324</f>
        <v>Deansbrook Infant Sc.2019.TPECG2.I01.Ap21</v>
      </c>
      <c r="K324" s="120" t="b">
        <v>1</v>
      </c>
      <c r="L324" s="126" t="s">
        <v>3686</v>
      </c>
      <c r="M324" s="120" t="b">
        <v>1</v>
      </c>
      <c r="N324" s="120" t="s">
        <v>3687</v>
      </c>
      <c r="O324" s="319" t="str">
        <f>TPG!I324</f>
        <v>11294/543965</v>
      </c>
      <c r="P324" s="120" t="b">
        <v>1</v>
      </c>
      <c r="Q324" s="120" t="b">
        <v>1</v>
      </c>
      <c r="R324" s="120" t="b">
        <v>1</v>
      </c>
      <c r="T324" s="11">
        <f t="shared" si="18"/>
        <v>20</v>
      </c>
      <c r="U324" s="395">
        <f t="shared" si="19"/>
        <v>41</v>
      </c>
    </row>
    <row r="325" spans="1:21" x14ac:dyDescent="0.25">
      <c r="A325" s="117">
        <v>1</v>
      </c>
      <c r="B325" s="118">
        <v>2</v>
      </c>
      <c r="C325" s="315">
        <f>TPG!J325</f>
        <v>400042</v>
      </c>
      <c r="D325" s="120" t="b">
        <v>1</v>
      </c>
      <c r="E325" s="316" t="str">
        <f>RIGHT(TPG!C325,4)&amp;"."&amp;TPG!M325&amp;"."&amp;TPG!K325&amp;"."&amp;$C$5</f>
        <v>2021.TPECG2.I01.Ap21</v>
      </c>
      <c r="F325" s="317">
        <f t="shared" ca="1" si="16"/>
        <v>44309</v>
      </c>
      <c r="G325" s="318">
        <f>TPG!Q325</f>
        <v>0</v>
      </c>
      <c r="H325" s="124">
        <f t="shared" ca="1" si="17"/>
        <v>44309</v>
      </c>
      <c r="I325" s="125">
        <v>0</v>
      </c>
      <c r="J325" s="316" t="str">
        <f>LEFT(TPG!D325,20)&amp;"."&amp;TPGPAY!E325</f>
        <v>Dollis Primary Schoo.2021.TPECG2.I01.Ap21</v>
      </c>
      <c r="K325" s="120" t="b">
        <v>1</v>
      </c>
      <c r="L325" s="126" t="s">
        <v>3686</v>
      </c>
      <c r="M325" s="120" t="b">
        <v>1</v>
      </c>
      <c r="N325" s="120" t="s">
        <v>3687</v>
      </c>
      <c r="O325" s="319" t="str">
        <f>TPG!I325</f>
        <v>11294/543965</v>
      </c>
      <c r="P325" s="120" t="b">
        <v>1</v>
      </c>
      <c r="Q325" s="120" t="b">
        <v>1</v>
      </c>
      <c r="R325" s="120" t="b">
        <v>1</v>
      </c>
      <c r="T325" s="11">
        <f t="shared" si="18"/>
        <v>20</v>
      </c>
      <c r="U325" s="395">
        <f t="shared" si="19"/>
        <v>41</v>
      </c>
    </row>
    <row r="326" spans="1:21" x14ac:dyDescent="0.25">
      <c r="A326" s="117">
        <v>1</v>
      </c>
      <c r="B326" s="118">
        <v>2</v>
      </c>
      <c r="C326" s="315">
        <f>TPG!J326</f>
        <v>400159</v>
      </c>
      <c r="D326" s="120" t="b">
        <v>1</v>
      </c>
      <c r="E326" s="316" t="str">
        <f>RIGHT(TPG!C326,4)&amp;"."&amp;TPG!M326&amp;"."&amp;TPG!K326&amp;"."&amp;$C$5</f>
        <v>2023.TPECG2.I01.Ap21</v>
      </c>
      <c r="F326" s="317">
        <f t="shared" ca="1" si="16"/>
        <v>44309</v>
      </c>
      <c r="G326" s="318">
        <f>TPG!Q326</f>
        <v>0</v>
      </c>
      <c r="H326" s="124">
        <f t="shared" ca="1" si="17"/>
        <v>44309</v>
      </c>
      <c r="I326" s="125">
        <v>0</v>
      </c>
      <c r="J326" s="316" t="str">
        <f>LEFT(TPG!D326,20)&amp;"."&amp;TPGPAY!E326</f>
        <v>Edgware Primary Scho.2023.TPECG2.I01.Ap21</v>
      </c>
      <c r="K326" s="120" t="b">
        <v>1</v>
      </c>
      <c r="L326" s="126" t="s">
        <v>3686</v>
      </c>
      <c r="M326" s="120" t="b">
        <v>1</v>
      </c>
      <c r="N326" s="120" t="s">
        <v>3687</v>
      </c>
      <c r="O326" s="319" t="str">
        <f>TPG!I326</f>
        <v>11294/543965</v>
      </c>
      <c r="P326" s="120" t="b">
        <v>1</v>
      </c>
      <c r="Q326" s="120" t="b">
        <v>1</v>
      </c>
      <c r="R326" s="120" t="b">
        <v>1</v>
      </c>
      <c r="T326" s="11">
        <f t="shared" si="18"/>
        <v>20</v>
      </c>
      <c r="U326" s="395">
        <f t="shared" si="19"/>
        <v>41</v>
      </c>
    </row>
    <row r="327" spans="1:21" x14ac:dyDescent="0.25">
      <c r="A327" s="117">
        <v>1</v>
      </c>
      <c r="B327" s="118">
        <v>2</v>
      </c>
      <c r="C327" s="315">
        <f>TPG!J327</f>
        <v>400047</v>
      </c>
      <c r="D327" s="120" t="b">
        <v>1</v>
      </c>
      <c r="E327" s="316" t="str">
        <f>RIGHT(TPG!C327,4)&amp;"."&amp;TPG!M327&amp;"."&amp;TPG!K327&amp;"."&amp;$C$5</f>
        <v>2024.TPECG2.I01.Ap21</v>
      </c>
      <c r="F327" s="317">
        <f t="shared" ca="1" si="16"/>
        <v>44309</v>
      </c>
      <c r="G327" s="318">
        <f>TPG!Q327</f>
        <v>0</v>
      </c>
      <c r="H327" s="124">
        <f t="shared" ca="1" si="17"/>
        <v>44309</v>
      </c>
      <c r="I327" s="125">
        <v>0</v>
      </c>
      <c r="J327" s="316" t="str">
        <f>LEFT(TPG!D327,20)&amp;"."&amp;TPGPAY!E327</f>
        <v>Fairway Primary Scho.2024.TPECG2.I01.Ap21</v>
      </c>
      <c r="K327" s="120" t="b">
        <v>1</v>
      </c>
      <c r="L327" s="126" t="s">
        <v>3686</v>
      </c>
      <c r="M327" s="120" t="b">
        <v>1</v>
      </c>
      <c r="N327" s="120" t="s">
        <v>3687</v>
      </c>
      <c r="O327" s="319" t="str">
        <f>TPG!I327</f>
        <v>11294/543965</v>
      </c>
      <c r="P327" s="120" t="b">
        <v>1</v>
      </c>
      <c r="Q327" s="120" t="b">
        <v>1</v>
      </c>
      <c r="R327" s="120" t="b">
        <v>1</v>
      </c>
      <c r="T327" s="11">
        <f t="shared" si="18"/>
        <v>20</v>
      </c>
      <c r="U327" s="395">
        <f t="shared" si="19"/>
        <v>41</v>
      </c>
    </row>
    <row r="328" spans="1:21" x14ac:dyDescent="0.25">
      <c r="A328" s="117">
        <v>1</v>
      </c>
      <c r="B328" s="118">
        <v>2</v>
      </c>
      <c r="C328" s="315">
        <f>TPG!J328</f>
        <v>400001</v>
      </c>
      <c r="D328" s="120" t="b">
        <v>1</v>
      </c>
      <c r="E328" s="316" t="str">
        <f>RIGHT(TPG!C328,4)&amp;"."&amp;TPG!M328&amp;"."&amp;TPG!K328&amp;"."&amp;$C$5</f>
        <v>2025.TPECG2.I01.Ap21</v>
      </c>
      <c r="F328" s="317">
        <f t="shared" ca="1" si="16"/>
        <v>44309</v>
      </c>
      <c r="G328" s="318">
        <f>TPG!Q328</f>
        <v>0</v>
      </c>
      <c r="H328" s="124">
        <f t="shared" ca="1" si="17"/>
        <v>44309</v>
      </c>
      <c r="I328" s="125">
        <v>0</v>
      </c>
      <c r="J328" s="316" t="str">
        <f>LEFT(TPG!D328,20)&amp;"."&amp;TPGPAY!E328</f>
        <v>Foulds.2025.TPECG2.I01.Ap21</v>
      </c>
      <c r="K328" s="120" t="b">
        <v>1</v>
      </c>
      <c r="L328" s="126" t="s">
        <v>3686</v>
      </c>
      <c r="M328" s="120" t="b">
        <v>1</v>
      </c>
      <c r="N328" s="120" t="s">
        <v>3687</v>
      </c>
      <c r="O328" s="319" t="str">
        <f>TPG!I328</f>
        <v>11294/543965</v>
      </c>
      <c r="P328" s="120" t="b">
        <v>1</v>
      </c>
      <c r="Q328" s="120" t="b">
        <v>1</v>
      </c>
      <c r="R328" s="120" t="b">
        <v>1</v>
      </c>
      <c r="T328" s="11">
        <f t="shared" si="18"/>
        <v>20</v>
      </c>
      <c r="U328" s="395">
        <f t="shared" si="19"/>
        <v>27</v>
      </c>
    </row>
    <row r="329" spans="1:21" x14ac:dyDescent="0.25">
      <c r="A329" s="117">
        <v>1</v>
      </c>
      <c r="B329" s="118">
        <v>2</v>
      </c>
      <c r="C329" s="315">
        <f>TPG!J329</f>
        <v>400082</v>
      </c>
      <c r="D329" s="120" t="b">
        <v>1</v>
      </c>
      <c r="E329" s="316" t="str">
        <f>RIGHT(TPG!C329,4)&amp;"."&amp;TPG!M329&amp;"."&amp;TPG!K329&amp;"."&amp;$C$5</f>
        <v>2026.TPECG2.I01.Ap21</v>
      </c>
      <c r="F329" s="317">
        <f t="shared" ca="1" si="16"/>
        <v>44309</v>
      </c>
      <c r="G329" s="318">
        <f>TPG!Q329</f>
        <v>0</v>
      </c>
      <c r="H329" s="124">
        <f t="shared" ca="1" si="17"/>
        <v>44309</v>
      </c>
      <c r="I329" s="125">
        <v>0</v>
      </c>
      <c r="J329" s="316" t="str">
        <f>LEFT(TPG!D329,20)&amp;"."&amp;TPGPAY!E329</f>
        <v>Frith Manor School.2026.TPECG2.I01.Ap21</v>
      </c>
      <c r="K329" s="120" t="b">
        <v>1</v>
      </c>
      <c r="L329" s="126" t="s">
        <v>3686</v>
      </c>
      <c r="M329" s="120" t="b">
        <v>1</v>
      </c>
      <c r="N329" s="120" t="s">
        <v>3687</v>
      </c>
      <c r="O329" s="319" t="str">
        <f>TPG!I329</f>
        <v>11294/543965</v>
      </c>
      <c r="P329" s="120" t="b">
        <v>1</v>
      </c>
      <c r="Q329" s="120" t="b">
        <v>1</v>
      </c>
      <c r="R329" s="120" t="b">
        <v>1</v>
      </c>
      <c r="T329" s="11">
        <f t="shared" si="18"/>
        <v>20</v>
      </c>
      <c r="U329" s="395">
        <f t="shared" si="19"/>
        <v>39</v>
      </c>
    </row>
    <row r="330" spans="1:21" x14ac:dyDescent="0.25">
      <c r="A330" s="117">
        <v>1</v>
      </c>
      <c r="B330" s="118">
        <v>2</v>
      </c>
      <c r="C330" s="315">
        <f>TPG!J330</f>
        <v>400067</v>
      </c>
      <c r="D330" s="120" t="b">
        <v>1</v>
      </c>
      <c r="E330" s="316" t="str">
        <f>RIGHT(TPG!C330,4)&amp;"."&amp;TPG!M330&amp;"."&amp;TPG!K330&amp;"."&amp;$C$5</f>
        <v>2028.TPECG2.I01.Ap21</v>
      </c>
      <c r="F330" s="317">
        <f t="shared" ca="1" si="16"/>
        <v>44309</v>
      </c>
      <c r="G330" s="318">
        <f>TPG!Q330</f>
        <v>0</v>
      </c>
      <c r="H330" s="124">
        <f t="shared" ca="1" si="17"/>
        <v>44309</v>
      </c>
      <c r="I330" s="125">
        <v>0</v>
      </c>
      <c r="J330" s="316" t="str">
        <f>LEFT(TPG!D330,20)&amp;"."&amp;TPGPAY!E330</f>
        <v>Garden Suburb Infant.2028.TPECG2.I01.Ap21</v>
      </c>
      <c r="K330" s="120" t="b">
        <v>1</v>
      </c>
      <c r="L330" s="126" t="s">
        <v>3686</v>
      </c>
      <c r="M330" s="120" t="b">
        <v>1</v>
      </c>
      <c r="N330" s="120" t="s">
        <v>3687</v>
      </c>
      <c r="O330" s="319" t="str">
        <f>TPG!I330</f>
        <v>11294/543965</v>
      </c>
      <c r="P330" s="120" t="b">
        <v>1</v>
      </c>
      <c r="Q330" s="120" t="b">
        <v>1</v>
      </c>
      <c r="R330" s="120" t="b">
        <v>1</v>
      </c>
      <c r="T330" s="11">
        <f t="shared" si="18"/>
        <v>20</v>
      </c>
      <c r="U330" s="395">
        <f t="shared" si="19"/>
        <v>41</v>
      </c>
    </row>
    <row r="331" spans="1:21" x14ac:dyDescent="0.25">
      <c r="A331" s="117">
        <v>1</v>
      </c>
      <c r="B331" s="118">
        <v>2</v>
      </c>
      <c r="C331" s="315">
        <f>TPG!J331</f>
        <v>400002</v>
      </c>
      <c r="D331" s="120" t="b">
        <v>1</v>
      </c>
      <c r="E331" s="316" t="str">
        <f>RIGHT(TPG!C331,4)&amp;"."&amp;TPG!M331&amp;"."&amp;TPG!K331&amp;"."&amp;$C$5</f>
        <v>2027.TPECG2.I01.Ap21</v>
      </c>
      <c r="F331" s="317">
        <f t="shared" ca="1" si="16"/>
        <v>44309</v>
      </c>
      <c r="G331" s="318">
        <f>TPG!Q331</f>
        <v>0</v>
      </c>
      <c r="H331" s="124">
        <f t="shared" ca="1" si="17"/>
        <v>44309</v>
      </c>
      <c r="I331" s="125">
        <v>0</v>
      </c>
      <c r="J331" s="316" t="str">
        <f>LEFT(TPG!D331,20)&amp;"."&amp;TPGPAY!E331</f>
        <v>Garden Suburb Junior.2027.TPECG2.I01.Ap21</v>
      </c>
      <c r="K331" s="120" t="b">
        <v>1</v>
      </c>
      <c r="L331" s="126" t="s">
        <v>3686</v>
      </c>
      <c r="M331" s="120" t="b">
        <v>1</v>
      </c>
      <c r="N331" s="120" t="s">
        <v>3687</v>
      </c>
      <c r="O331" s="319" t="str">
        <f>TPG!I331</f>
        <v>11294/543965</v>
      </c>
      <c r="P331" s="120" t="b">
        <v>1</v>
      </c>
      <c r="Q331" s="120" t="b">
        <v>1</v>
      </c>
      <c r="R331" s="120" t="b">
        <v>1</v>
      </c>
      <c r="T331" s="11">
        <f t="shared" si="18"/>
        <v>20</v>
      </c>
      <c r="U331" s="395">
        <f t="shared" si="19"/>
        <v>41</v>
      </c>
    </row>
    <row r="332" spans="1:21" x14ac:dyDescent="0.25">
      <c r="A332" s="117">
        <v>1</v>
      </c>
      <c r="B332" s="118">
        <v>2</v>
      </c>
      <c r="C332" s="315">
        <f>TPG!J332</f>
        <v>400035</v>
      </c>
      <c r="D332" s="120" t="b">
        <v>1</v>
      </c>
      <c r="E332" s="316" t="str">
        <f>RIGHT(TPG!C332,4)&amp;"."&amp;TPG!M332&amp;"."&amp;TPG!K332&amp;"."&amp;$C$5</f>
        <v>2029.TPECG2.I01.Ap21</v>
      </c>
      <c r="F332" s="317">
        <f t="shared" ca="1" si="16"/>
        <v>44309</v>
      </c>
      <c r="G332" s="318">
        <f>TPG!Q332</f>
        <v>0</v>
      </c>
      <c r="H332" s="124">
        <f t="shared" ca="1" si="17"/>
        <v>44309</v>
      </c>
      <c r="I332" s="125">
        <v>0</v>
      </c>
      <c r="J332" s="316" t="str">
        <f>LEFT(TPG!D332,20)&amp;"."&amp;TPGPAY!E332</f>
        <v>Goldbeaters Primary .2029.TPECG2.I01.Ap21</v>
      </c>
      <c r="K332" s="120" t="b">
        <v>1</v>
      </c>
      <c r="L332" s="126" t="s">
        <v>3686</v>
      </c>
      <c r="M332" s="120" t="b">
        <v>1</v>
      </c>
      <c r="N332" s="120" t="s">
        <v>3687</v>
      </c>
      <c r="O332" s="319" t="str">
        <f>TPG!I332</f>
        <v>11294/543965</v>
      </c>
      <c r="P332" s="120" t="b">
        <v>1</v>
      </c>
      <c r="Q332" s="120" t="b">
        <v>1</v>
      </c>
      <c r="R332" s="120" t="b">
        <v>1</v>
      </c>
      <c r="T332" s="11">
        <f t="shared" si="18"/>
        <v>20</v>
      </c>
      <c r="U332" s="395">
        <f t="shared" si="19"/>
        <v>41</v>
      </c>
    </row>
    <row r="333" spans="1:21" x14ac:dyDescent="0.25">
      <c r="A333" s="117">
        <v>1</v>
      </c>
      <c r="B333" s="118">
        <v>2</v>
      </c>
      <c r="C333" s="315">
        <f>TPG!J333</f>
        <v>400108</v>
      </c>
      <c r="D333" s="120" t="b">
        <v>1</v>
      </c>
      <c r="E333" s="316" t="str">
        <f>RIGHT(TPG!C333,4)&amp;"."&amp;TPG!M333&amp;"."&amp;TPG!K333&amp;"."&amp;$C$5</f>
        <v>3516.TPECG2.I01.Ap21</v>
      </c>
      <c r="F333" s="317">
        <f t="shared" ca="1" si="16"/>
        <v>44309</v>
      </c>
      <c r="G333" s="318">
        <f>TPG!Q333</f>
        <v>0</v>
      </c>
      <c r="H333" s="124">
        <f t="shared" ca="1" si="17"/>
        <v>44309</v>
      </c>
      <c r="I333" s="125">
        <v>0</v>
      </c>
      <c r="J333" s="316" t="str">
        <f>LEFT(TPG!D333,20)&amp;"."&amp;TPGPAY!E333</f>
        <v>Hasmonean Primary Sc.3516.TPECG2.I01.Ap21</v>
      </c>
      <c r="K333" s="120" t="b">
        <v>1</v>
      </c>
      <c r="L333" s="126" t="s">
        <v>3686</v>
      </c>
      <c r="M333" s="120" t="b">
        <v>1</v>
      </c>
      <c r="N333" s="120" t="s">
        <v>3687</v>
      </c>
      <c r="O333" s="319" t="str">
        <f>TPG!I333</f>
        <v>11294/543965</v>
      </c>
      <c r="P333" s="120" t="b">
        <v>1</v>
      </c>
      <c r="Q333" s="120" t="b">
        <v>1</v>
      </c>
      <c r="R333" s="120" t="b">
        <v>1</v>
      </c>
      <c r="T333" s="11">
        <f t="shared" si="18"/>
        <v>20</v>
      </c>
      <c r="U333" s="395">
        <f t="shared" si="19"/>
        <v>41</v>
      </c>
    </row>
    <row r="334" spans="1:21" x14ac:dyDescent="0.25">
      <c r="A334" s="117">
        <v>1</v>
      </c>
      <c r="B334" s="118">
        <v>2</v>
      </c>
      <c r="C334" s="315">
        <f>TPG!J334</f>
        <v>400026</v>
      </c>
      <c r="D334" s="120" t="b">
        <v>1</v>
      </c>
      <c r="E334" s="316" t="str">
        <f>RIGHT(TPG!C334,4)&amp;"."&amp;TPG!M334&amp;"."&amp;TPG!K334&amp;"."&amp;$C$5</f>
        <v>2031.TPECG2.I01.Ap21</v>
      </c>
      <c r="F334" s="317">
        <f t="shared" ca="1" si="16"/>
        <v>44309</v>
      </c>
      <c r="G334" s="318">
        <f>TPG!Q334</f>
        <v>0</v>
      </c>
      <c r="H334" s="124">
        <f t="shared" ca="1" si="17"/>
        <v>44309</v>
      </c>
      <c r="I334" s="125">
        <v>0</v>
      </c>
      <c r="J334" s="316" t="str">
        <f>LEFT(TPG!D334,20)&amp;"."&amp;TPGPAY!E334</f>
        <v>Hollickwood JMI Scho.2031.TPECG2.I01.Ap21</v>
      </c>
      <c r="K334" s="120" t="b">
        <v>1</v>
      </c>
      <c r="L334" s="126" t="s">
        <v>3686</v>
      </c>
      <c r="M334" s="120" t="b">
        <v>1</v>
      </c>
      <c r="N334" s="120" t="s">
        <v>3687</v>
      </c>
      <c r="O334" s="319" t="str">
        <f>TPG!I334</f>
        <v>11294/543965</v>
      </c>
      <c r="P334" s="120" t="b">
        <v>1</v>
      </c>
      <c r="Q334" s="120" t="b">
        <v>1</v>
      </c>
      <c r="R334" s="120" t="b">
        <v>1</v>
      </c>
      <c r="T334" s="11">
        <f t="shared" si="18"/>
        <v>20</v>
      </c>
      <c r="U334" s="395">
        <f t="shared" si="19"/>
        <v>41</v>
      </c>
    </row>
    <row r="335" spans="1:21" x14ac:dyDescent="0.25">
      <c r="A335" s="117">
        <v>1</v>
      </c>
      <c r="B335" s="118">
        <v>2</v>
      </c>
      <c r="C335" s="315">
        <f>TPG!J335</f>
        <v>400084</v>
      </c>
      <c r="D335" s="120" t="b">
        <v>1</v>
      </c>
      <c r="E335" s="316" t="str">
        <f>RIGHT(TPG!C335,4)&amp;"."&amp;TPG!M335&amp;"."&amp;TPG!K335&amp;"."&amp;$C$5</f>
        <v>2032.TPECG2.I01.Ap21</v>
      </c>
      <c r="F335" s="317">
        <f t="shared" ca="1" si="16"/>
        <v>44309</v>
      </c>
      <c r="G335" s="318">
        <f>TPG!Q335</f>
        <v>0</v>
      </c>
      <c r="H335" s="124">
        <f t="shared" ca="1" si="17"/>
        <v>44309</v>
      </c>
      <c r="I335" s="125">
        <v>0</v>
      </c>
      <c r="J335" s="316" t="str">
        <f>LEFT(TPG!D335,20)&amp;"."&amp;TPGPAY!E335</f>
        <v>Holly Park School.2032.TPECG2.I01.Ap21</v>
      </c>
      <c r="K335" s="120" t="b">
        <v>1</v>
      </c>
      <c r="L335" s="126" t="s">
        <v>3686</v>
      </c>
      <c r="M335" s="120" t="b">
        <v>1</v>
      </c>
      <c r="N335" s="120" t="s">
        <v>3687</v>
      </c>
      <c r="O335" s="319" t="str">
        <f>TPG!I335</f>
        <v>11294/543965</v>
      </c>
      <c r="P335" s="120" t="b">
        <v>1</v>
      </c>
      <c r="Q335" s="120" t="b">
        <v>1</v>
      </c>
      <c r="R335" s="120" t="b">
        <v>1</v>
      </c>
      <c r="T335" s="11">
        <f t="shared" si="18"/>
        <v>20</v>
      </c>
      <c r="U335" s="395">
        <f t="shared" si="19"/>
        <v>38</v>
      </c>
    </row>
    <row r="336" spans="1:21" x14ac:dyDescent="0.25">
      <c r="A336" s="117">
        <v>1</v>
      </c>
      <c r="B336" s="118">
        <v>2</v>
      </c>
      <c r="C336" s="315">
        <f>TPG!J336</f>
        <v>400008</v>
      </c>
      <c r="D336" s="120" t="b">
        <v>1</v>
      </c>
      <c r="E336" s="316" t="str">
        <f>RIGHT(TPG!C336,4)&amp;"."&amp;TPG!M336&amp;"."&amp;TPG!K336&amp;"."&amp;$C$5</f>
        <v>3304.TPECG2.I01.Ap21</v>
      </c>
      <c r="F336" s="317">
        <f t="shared" ca="1" si="16"/>
        <v>44309</v>
      </c>
      <c r="G336" s="318">
        <f>TPG!Q336</f>
        <v>0</v>
      </c>
      <c r="H336" s="124">
        <f t="shared" ca="1" si="17"/>
        <v>44309</v>
      </c>
      <c r="I336" s="125">
        <v>0</v>
      </c>
      <c r="J336" s="316" t="str">
        <f>LEFT(TPG!D336,20)&amp;"."&amp;TPGPAY!E336</f>
        <v>Holy Trinity School.3304.TPECG2.I01.Ap21</v>
      </c>
      <c r="K336" s="120" t="b">
        <v>1</v>
      </c>
      <c r="L336" s="126" t="s">
        <v>3686</v>
      </c>
      <c r="M336" s="120" t="b">
        <v>1</v>
      </c>
      <c r="N336" s="120" t="s">
        <v>3687</v>
      </c>
      <c r="O336" s="319" t="str">
        <f>TPG!I336</f>
        <v>11294/543965</v>
      </c>
      <c r="P336" s="120" t="b">
        <v>1</v>
      </c>
      <c r="Q336" s="120" t="b">
        <v>1</v>
      </c>
      <c r="R336" s="120" t="b">
        <v>1</v>
      </c>
      <c r="T336" s="11">
        <f t="shared" si="18"/>
        <v>20</v>
      </c>
      <c r="U336" s="395">
        <f t="shared" si="19"/>
        <v>40</v>
      </c>
    </row>
    <row r="337" spans="1:21" x14ac:dyDescent="0.25">
      <c r="A337" s="117">
        <v>1</v>
      </c>
      <c r="B337" s="118">
        <v>2</v>
      </c>
      <c r="C337" s="315">
        <f>TPG!J337</f>
        <v>400046</v>
      </c>
      <c r="D337" s="120" t="b">
        <v>1</v>
      </c>
      <c r="E337" s="316" t="str">
        <f>RIGHT(TPG!C337,4)&amp;"."&amp;TPG!M337&amp;"."&amp;TPG!K337&amp;"."&amp;$C$5</f>
        <v>2036.TPECG2.I01.Ap21</v>
      </c>
      <c r="F337" s="317">
        <f t="shared" ca="1" si="16"/>
        <v>44309</v>
      </c>
      <c r="G337" s="318">
        <f>TPG!Q337</f>
        <v>0</v>
      </c>
      <c r="H337" s="124">
        <f t="shared" ca="1" si="17"/>
        <v>44309</v>
      </c>
      <c r="I337" s="125">
        <v>0</v>
      </c>
      <c r="J337" s="316" t="str">
        <f>LEFT(TPG!D337,20)&amp;"."&amp;TPGPAY!E337</f>
        <v>Livingstone School.2036.TPECG2.I01.Ap21</v>
      </c>
      <c r="K337" s="120" t="b">
        <v>1</v>
      </c>
      <c r="L337" s="126" t="s">
        <v>3686</v>
      </c>
      <c r="M337" s="120" t="b">
        <v>1</v>
      </c>
      <c r="N337" s="120" t="s">
        <v>3687</v>
      </c>
      <c r="O337" s="319" t="str">
        <f>TPG!I337</f>
        <v>11294/543965</v>
      </c>
      <c r="P337" s="120" t="b">
        <v>1</v>
      </c>
      <c r="Q337" s="120" t="b">
        <v>1</v>
      </c>
      <c r="R337" s="120" t="b">
        <v>1</v>
      </c>
      <c r="T337" s="11">
        <f t="shared" si="18"/>
        <v>20</v>
      </c>
      <c r="U337" s="395">
        <f t="shared" si="19"/>
        <v>39</v>
      </c>
    </row>
    <row r="338" spans="1:21" x14ac:dyDescent="0.25">
      <c r="A338" s="117">
        <v>1</v>
      </c>
      <c r="B338" s="118">
        <v>2</v>
      </c>
      <c r="C338" s="315">
        <f>TPG!J338</f>
        <v>400030</v>
      </c>
      <c r="D338" s="120" t="b">
        <v>1</v>
      </c>
      <c r="E338" s="316" t="str">
        <f>RIGHT(TPG!C338,4)&amp;"."&amp;TPG!M338&amp;"."&amp;TPG!K338&amp;"."&amp;$C$5</f>
        <v>2037.TPECG2.I01.Ap21</v>
      </c>
      <c r="F338" s="317">
        <f t="shared" ca="1" si="16"/>
        <v>44309</v>
      </c>
      <c r="G338" s="318">
        <f>TPG!Q338</f>
        <v>0</v>
      </c>
      <c r="H338" s="124">
        <f t="shared" ca="1" si="17"/>
        <v>44309</v>
      </c>
      <c r="I338" s="125">
        <v>0</v>
      </c>
      <c r="J338" s="316" t="str">
        <f>LEFT(TPG!D338,20)&amp;"."&amp;TPGPAY!E338</f>
        <v>Manorside Primary Sc.2037.TPECG2.I01.Ap21</v>
      </c>
      <c r="K338" s="120" t="b">
        <v>1</v>
      </c>
      <c r="L338" s="126" t="s">
        <v>3686</v>
      </c>
      <c r="M338" s="120" t="b">
        <v>1</v>
      </c>
      <c r="N338" s="120" t="s">
        <v>3687</v>
      </c>
      <c r="O338" s="319" t="str">
        <f>TPG!I338</f>
        <v>11294/543965</v>
      </c>
      <c r="P338" s="120" t="b">
        <v>1</v>
      </c>
      <c r="Q338" s="120" t="b">
        <v>1</v>
      </c>
      <c r="R338" s="120" t="b">
        <v>1</v>
      </c>
      <c r="T338" s="11">
        <f t="shared" si="18"/>
        <v>20</v>
      </c>
      <c r="U338" s="395">
        <f t="shared" si="19"/>
        <v>41</v>
      </c>
    </row>
    <row r="339" spans="1:21" x14ac:dyDescent="0.25">
      <c r="A339" s="117">
        <v>1</v>
      </c>
      <c r="B339" s="118">
        <v>2</v>
      </c>
      <c r="C339" s="315">
        <f>TPG!J339</f>
        <v>400130</v>
      </c>
      <c r="D339" s="120" t="b">
        <v>1</v>
      </c>
      <c r="E339" s="316" t="str">
        <f>RIGHT(TPG!C339,4)&amp;"."&amp;TPG!M339&amp;"."&amp;TPG!K339&amp;"."&amp;$C$5</f>
        <v>3523.TPECG2.I01.Ap21</v>
      </c>
      <c r="F339" s="317">
        <f t="shared" ca="1" si="16"/>
        <v>44309</v>
      </c>
      <c r="G339" s="318">
        <f>TPG!Q339</f>
        <v>0</v>
      </c>
      <c r="H339" s="124">
        <f t="shared" ca="1" si="17"/>
        <v>44309</v>
      </c>
      <c r="I339" s="125">
        <v>0</v>
      </c>
      <c r="J339" s="316" t="str">
        <f>LEFT(TPG!D339,20)&amp;"."&amp;TPGPAY!E339</f>
        <v>Martin Primary Schoo.3523.TPECG2.I01.Ap21</v>
      </c>
      <c r="K339" s="120" t="b">
        <v>1</v>
      </c>
      <c r="L339" s="126" t="s">
        <v>3686</v>
      </c>
      <c r="M339" s="120" t="b">
        <v>1</v>
      </c>
      <c r="N339" s="120" t="s">
        <v>3687</v>
      </c>
      <c r="O339" s="319" t="str">
        <f>TPG!I339</f>
        <v>11294/543965</v>
      </c>
      <c r="P339" s="120" t="b">
        <v>1</v>
      </c>
      <c r="Q339" s="120" t="b">
        <v>1</v>
      </c>
      <c r="R339" s="120" t="b">
        <v>1</v>
      </c>
      <c r="T339" s="11">
        <f t="shared" si="18"/>
        <v>20</v>
      </c>
      <c r="U339" s="395">
        <f t="shared" si="19"/>
        <v>41</v>
      </c>
    </row>
    <row r="340" spans="1:21" x14ac:dyDescent="0.25">
      <c r="A340" s="117">
        <v>1</v>
      </c>
      <c r="B340" s="118">
        <v>2</v>
      </c>
      <c r="C340" s="315">
        <f>TPG!J340</f>
        <v>400112</v>
      </c>
      <c r="D340" s="120" t="b">
        <v>1</v>
      </c>
      <c r="E340" s="316" t="str">
        <f>RIGHT(TPG!C340,4)&amp;"."&amp;TPG!M340&amp;"."&amp;TPG!K340&amp;"."&amp;$C$5</f>
        <v>5948.TPECG2.I01.Ap21</v>
      </c>
      <c r="F340" s="317">
        <f t="shared" ca="1" si="16"/>
        <v>44309</v>
      </c>
      <c r="G340" s="318">
        <f>TPG!Q340</f>
        <v>0</v>
      </c>
      <c r="H340" s="124">
        <f t="shared" ca="1" si="17"/>
        <v>44309</v>
      </c>
      <c r="I340" s="125">
        <v>0</v>
      </c>
      <c r="J340" s="316" t="str">
        <f>LEFT(TPG!D340,20)&amp;"."&amp;TPGPAY!E340</f>
        <v>Mathilda Marks-Kenne.5948.TPECG2.I01.Ap21</v>
      </c>
      <c r="K340" s="120" t="b">
        <v>1</v>
      </c>
      <c r="L340" s="126" t="s">
        <v>3686</v>
      </c>
      <c r="M340" s="120" t="b">
        <v>1</v>
      </c>
      <c r="N340" s="120" t="s">
        <v>3687</v>
      </c>
      <c r="O340" s="319" t="str">
        <f>TPG!I340</f>
        <v>11294/543965</v>
      </c>
      <c r="P340" s="120" t="b">
        <v>1</v>
      </c>
      <c r="Q340" s="120" t="b">
        <v>1</v>
      </c>
      <c r="R340" s="120" t="b">
        <v>1</v>
      </c>
      <c r="T340" s="11">
        <f t="shared" si="18"/>
        <v>20</v>
      </c>
      <c r="U340" s="395">
        <f t="shared" si="19"/>
        <v>41</v>
      </c>
    </row>
    <row r="341" spans="1:21" x14ac:dyDescent="0.25">
      <c r="A341" s="117">
        <v>1</v>
      </c>
      <c r="B341" s="118">
        <v>2</v>
      </c>
      <c r="C341" s="315">
        <f>TPG!J341</f>
        <v>400110</v>
      </c>
      <c r="D341" s="120" t="b">
        <v>1</v>
      </c>
      <c r="E341" s="316" t="str">
        <f>RIGHT(TPG!C341,4)&amp;"."&amp;TPG!M341&amp;"."&amp;TPG!K341&amp;"."&amp;$C$5</f>
        <v>5949.TPECG2.I01.Ap21</v>
      </c>
      <c r="F341" s="317">
        <f t="shared" ref="F341:F404" ca="1" si="20">TODAY()</f>
        <v>44309</v>
      </c>
      <c r="G341" s="318">
        <f>TPG!Q341</f>
        <v>0</v>
      </c>
      <c r="H341" s="124">
        <f t="shared" ref="H341:H404" ca="1" si="21">F341</f>
        <v>44309</v>
      </c>
      <c r="I341" s="125">
        <v>0</v>
      </c>
      <c r="J341" s="316" t="str">
        <f>LEFT(TPG!D341,20)&amp;"."&amp;TPGPAY!E341</f>
        <v>Menorah Foundation S.5949.TPECG2.I01.Ap21</v>
      </c>
      <c r="K341" s="120" t="b">
        <v>1</v>
      </c>
      <c r="L341" s="126" t="s">
        <v>3686</v>
      </c>
      <c r="M341" s="120" t="b">
        <v>1</v>
      </c>
      <c r="N341" s="120" t="s">
        <v>3687</v>
      </c>
      <c r="O341" s="319" t="str">
        <f>TPG!I341</f>
        <v>11294/543965</v>
      </c>
      <c r="P341" s="120" t="b">
        <v>1</v>
      </c>
      <c r="Q341" s="120" t="b">
        <v>1</v>
      </c>
      <c r="R341" s="120" t="b">
        <v>1</v>
      </c>
      <c r="T341" s="11">
        <f t="shared" ref="T341:T404" si="22">LEN(E341)</f>
        <v>20</v>
      </c>
      <c r="U341" s="395">
        <f t="shared" ref="U341:U404" si="23">LEN(J341)</f>
        <v>41</v>
      </c>
    </row>
    <row r="342" spans="1:21" x14ac:dyDescent="0.25">
      <c r="A342" s="117">
        <v>1</v>
      </c>
      <c r="B342" s="118">
        <v>2</v>
      </c>
      <c r="C342" s="315">
        <f>TPG!J342</f>
        <v>400007</v>
      </c>
      <c r="D342" s="120" t="b">
        <v>1</v>
      </c>
      <c r="E342" s="316" t="str">
        <f>RIGHT(TPG!C342,4)&amp;"."&amp;TPG!M342&amp;"."&amp;TPG!K342&amp;"."&amp;$C$5</f>
        <v>3513.TPECG2.I01.Ap21</v>
      </c>
      <c r="F342" s="317">
        <f t="shared" ca="1" si="20"/>
        <v>44309</v>
      </c>
      <c r="G342" s="318">
        <f>TPG!Q342</f>
        <v>0</v>
      </c>
      <c r="H342" s="124">
        <f t="shared" ca="1" si="21"/>
        <v>44309</v>
      </c>
      <c r="I342" s="125">
        <v>0</v>
      </c>
      <c r="J342" s="316" t="str">
        <f>LEFT(TPG!D342,20)&amp;"."&amp;TPGPAY!E342</f>
        <v>Menorah Primary Scho.3513.TPECG2.I01.Ap21</v>
      </c>
      <c r="K342" s="120" t="b">
        <v>1</v>
      </c>
      <c r="L342" s="126" t="s">
        <v>3686</v>
      </c>
      <c r="M342" s="120" t="b">
        <v>1</v>
      </c>
      <c r="N342" s="120" t="s">
        <v>3687</v>
      </c>
      <c r="O342" s="319" t="str">
        <f>TPG!I342</f>
        <v>11294/543965</v>
      </c>
      <c r="P342" s="120" t="b">
        <v>1</v>
      </c>
      <c r="Q342" s="120" t="b">
        <v>1</v>
      </c>
      <c r="R342" s="120" t="b">
        <v>1</v>
      </c>
      <c r="T342" s="11">
        <f t="shared" si="22"/>
        <v>20</v>
      </c>
      <c r="U342" s="395">
        <f t="shared" si="23"/>
        <v>41</v>
      </c>
    </row>
    <row r="343" spans="1:21" x14ac:dyDescent="0.25">
      <c r="A343" s="117">
        <v>1</v>
      </c>
      <c r="B343" s="118">
        <v>2</v>
      </c>
      <c r="C343" s="315">
        <f>TPG!J343</f>
        <v>400086</v>
      </c>
      <c r="D343" s="120" t="b">
        <v>1</v>
      </c>
      <c r="E343" s="316" t="str">
        <f>RIGHT(TPG!C343,4)&amp;"."&amp;TPG!M343&amp;"."&amp;TPG!K343&amp;"."&amp;$C$5</f>
        <v>3305.TPECG2.I01.Ap21</v>
      </c>
      <c r="F343" s="317">
        <f t="shared" ca="1" si="20"/>
        <v>44309</v>
      </c>
      <c r="G343" s="318">
        <f>TPG!Q343</f>
        <v>0</v>
      </c>
      <c r="H343" s="124">
        <f t="shared" ca="1" si="21"/>
        <v>44309</v>
      </c>
      <c r="I343" s="125">
        <v>0</v>
      </c>
      <c r="J343" s="316" t="str">
        <f>LEFT(TPG!D343,20)&amp;"."&amp;TPGPAY!E343</f>
        <v>Monken Hadley C E Pr.3305.TPECG2.I01.Ap21</v>
      </c>
      <c r="K343" s="120" t="b">
        <v>1</v>
      </c>
      <c r="L343" s="126" t="s">
        <v>3686</v>
      </c>
      <c r="M343" s="120" t="b">
        <v>1</v>
      </c>
      <c r="N343" s="120" t="s">
        <v>3687</v>
      </c>
      <c r="O343" s="319" t="str">
        <f>TPG!I343</f>
        <v>11294/543965</v>
      </c>
      <c r="P343" s="120" t="b">
        <v>1</v>
      </c>
      <c r="Q343" s="120" t="b">
        <v>1</v>
      </c>
      <c r="R343" s="120" t="b">
        <v>1</v>
      </c>
      <c r="T343" s="11">
        <f t="shared" si="22"/>
        <v>20</v>
      </c>
      <c r="U343" s="395">
        <f t="shared" si="23"/>
        <v>41</v>
      </c>
    </row>
    <row r="344" spans="1:21" x14ac:dyDescent="0.25">
      <c r="A344" s="117">
        <v>1</v>
      </c>
      <c r="B344" s="118">
        <v>2</v>
      </c>
      <c r="C344" s="315">
        <f>TPG!J344</f>
        <v>400048</v>
      </c>
      <c r="D344" s="120" t="b">
        <v>1</v>
      </c>
      <c r="E344" s="316" t="str">
        <f>RIGHT(TPG!C344,4)&amp;"."&amp;TPG!M344&amp;"."&amp;TPG!K344&amp;"."&amp;$C$5</f>
        <v>2042.TPECG2.I01.Ap21</v>
      </c>
      <c r="F344" s="317">
        <f t="shared" ca="1" si="20"/>
        <v>44309</v>
      </c>
      <c r="G344" s="318">
        <f>TPG!Q344</f>
        <v>0</v>
      </c>
      <c r="H344" s="124">
        <f t="shared" ca="1" si="21"/>
        <v>44309</v>
      </c>
      <c r="I344" s="125">
        <v>0</v>
      </c>
      <c r="J344" s="316" t="str">
        <f>LEFT(TPG!D344,20)&amp;"."&amp;TPGPAY!E344</f>
        <v>Monkfrith School.2042.TPECG2.I01.Ap21</v>
      </c>
      <c r="K344" s="120" t="b">
        <v>1</v>
      </c>
      <c r="L344" s="126" t="s">
        <v>3686</v>
      </c>
      <c r="M344" s="120" t="b">
        <v>1</v>
      </c>
      <c r="N344" s="120" t="s">
        <v>3687</v>
      </c>
      <c r="O344" s="319" t="str">
        <f>TPG!I344</f>
        <v>11294/543965</v>
      </c>
      <c r="P344" s="120" t="b">
        <v>1</v>
      </c>
      <c r="Q344" s="120" t="b">
        <v>1</v>
      </c>
      <c r="R344" s="120" t="b">
        <v>1</v>
      </c>
      <c r="T344" s="11">
        <f t="shared" si="22"/>
        <v>20</v>
      </c>
      <c r="U344" s="395">
        <f t="shared" si="23"/>
        <v>37</v>
      </c>
    </row>
    <row r="345" spans="1:21" x14ac:dyDescent="0.25">
      <c r="A345" s="117">
        <v>1</v>
      </c>
      <c r="B345" s="118">
        <v>2</v>
      </c>
      <c r="C345" s="315">
        <f>TPG!J345</f>
        <v>400087</v>
      </c>
      <c r="D345" s="120" t="b">
        <v>1</v>
      </c>
      <c r="E345" s="316" t="str">
        <f>RIGHT(TPG!C345,4)&amp;"."&amp;TPG!M345&amp;"."&amp;TPG!K345&amp;"."&amp;$C$5</f>
        <v>2044.TPECG2.I01.Ap21</v>
      </c>
      <c r="F345" s="317">
        <f t="shared" ca="1" si="20"/>
        <v>44309</v>
      </c>
      <c r="G345" s="318">
        <f>TPG!Q345</f>
        <v>0</v>
      </c>
      <c r="H345" s="124">
        <f t="shared" ca="1" si="21"/>
        <v>44309</v>
      </c>
      <c r="I345" s="125">
        <v>0</v>
      </c>
      <c r="J345" s="316" t="str">
        <f>LEFT(TPG!D345,20)&amp;"."&amp;TPGPAY!E345</f>
        <v>Moss Hall Infant Sch.2044.TPECG2.I01.Ap21</v>
      </c>
      <c r="K345" s="120" t="b">
        <v>1</v>
      </c>
      <c r="L345" s="126" t="s">
        <v>3686</v>
      </c>
      <c r="M345" s="120" t="b">
        <v>1</v>
      </c>
      <c r="N345" s="120" t="s">
        <v>3687</v>
      </c>
      <c r="O345" s="319" t="str">
        <f>TPG!I345</f>
        <v>11294/543965</v>
      </c>
      <c r="P345" s="120" t="b">
        <v>1</v>
      </c>
      <c r="Q345" s="120" t="b">
        <v>1</v>
      </c>
      <c r="R345" s="120" t="b">
        <v>1</v>
      </c>
      <c r="T345" s="11">
        <f t="shared" si="22"/>
        <v>20</v>
      </c>
      <c r="U345" s="395">
        <f t="shared" si="23"/>
        <v>41</v>
      </c>
    </row>
    <row r="346" spans="1:21" x14ac:dyDescent="0.25">
      <c r="A346" s="117">
        <v>1</v>
      </c>
      <c r="B346" s="118">
        <v>2</v>
      </c>
      <c r="C346" s="315">
        <f>TPG!J346</f>
        <v>400088</v>
      </c>
      <c r="D346" s="120" t="b">
        <v>1</v>
      </c>
      <c r="E346" s="316" t="str">
        <f>RIGHT(TPG!C346,4)&amp;"."&amp;TPG!M346&amp;"."&amp;TPG!K346&amp;"."&amp;$C$5</f>
        <v>2043.TPECG2.I01.Ap21</v>
      </c>
      <c r="F346" s="317">
        <f t="shared" ca="1" si="20"/>
        <v>44309</v>
      </c>
      <c r="G346" s="318">
        <f>TPG!Q346</f>
        <v>0</v>
      </c>
      <c r="H346" s="124">
        <f t="shared" ca="1" si="21"/>
        <v>44309</v>
      </c>
      <c r="I346" s="125">
        <v>0</v>
      </c>
      <c r="J346" s="316" t="str">
        <f>LEFT(TPG!D346,20)&amp;"."&amp;TPGPAY!E346</f>
        <v>Moss Hall Junior Sch.2043.TPECG2.I01.Ap21</v>
      </c>
      <c r="K346" s="120" t="b">
        <v>1</v>
      </c>
      <c r="L346" s="126" t="s">
        <v>3686</v>
      </c>
      <c r="M346" s="120" t="b">
        <v>1</v>
      </c>
      <c r="N346" s="120" t="s">
        <v>3687</v>
      </c>
      <c r="O346" s="319" t="str">
        <f>TPG!I346</f>
        <v>11294/543965</v>
      </c>
      <c r="P346" s="120" t="b">
        <v>1</v>
      </c>
      <c r="Q346" s="120" t="b">
        <v>1</v>
      </c>
      <c r="R346" s="120" t="b">
        <v>1</v>
      </c>
      <c r="T346" s="11">
        <f t="shared" si="22"/>
        <v>20</v>
      </c>
      <c r="U346" s="395">
        <f t="shared" si="23"/>
        <v>41</v>
      </c>
    </row>
    <row r="347" spans="1:21" x14ac:dyDescent="0.25">
      <c r="A347" s="117">
        <v>1</v>
      </c>
      <c r="B347" s="118">
        <v>2</v>
      </c>
      <c r="C347" s="315">
        <f>TPG!J347</f>
        <v>158733</v>
      </c>
      <c r="D347" s="120" t="b">
        <v>1</v>
      </c>
      <c r="E347" s="316" t="str">
        <f>RIGHT(TPG!C347,4)&amp;"."&amp;TPG!M347&amp;"."&amp;TPG!K347&amp;"."&amp;$C$5</f>
        <v>2053.TPECG2.I01.Ap21</v>
      </c>
      <c r="F347" s="317">
        <f t="shared" ca="1" si="20"/>
        <v>44309</v>
      </c>
      <c r="G347" s="318">
        <f>TPG!Q347</f>
        <v>0</v>
      </c>
      <c r="H347" s="124">
        <f t="shared" ca="1" si="21"/>
        <v>44309</v>
      </c>
      <c r="I347" s="125">
        <v>0</v>
      </c>
      <c r="J347" s="316" t="str">
        <f>LEFT(TPG!D347,20)&amp;"."&amp;TPGPAY!E347</f>
        <v>Noam Primary School.2053.TPECG2.I01.Ap21</v>
      </c>
      <c r="K347" s="120" t="b">
        <v>1</v>
      </c>
      <c r="L347" s="126" t="s">
        <v>3686</v>
      </c>
      <c r="M347" s="120" t="b">
        <v>1</v>
      </c>
      <c r="N347" s="120" t="s">
        <v>3687</v>
      </c>
      <c r="O347" s="319" t="str">
        <f>TPG!I347</f>
        <v>11294/543965</v>
      </c>
      <c r="P347" s="120" t="b">
        <v>1</v>
      </c>
      <c r="Q347" s="120" t="b">
        <v>1</v>
      </c>
      <c r="R347" s="120" t="b">
        <v>1</v>
      </c>
      <c r="T347" s="11">
        <f t="shared" si="22"/>
        <v>20</v>
      </c>
      <c r="U347" s="395">
        <f t="shared" si="23"/>
        <v>40</v>
      </c>
    </row>
    <row r="348" spans="1:21" x14ac:dyDescent="0.25">
      <c r="A348" s="117">
        <v>1</v>
      </c>
      <c r="B348" s="118">
        <v>2</v>
      </c>
      <c r="C348" s="315">
        <f>TPG!J348</f>
        <v>400089</v>
      </c>
      <c r="D348" s="120" t="b">
        <v>1</v>
      </c>
      <c r="E348" s="316" t="str">
        <f>RIGHT(TPG!C348,4)&amp;"."&amp;TPG!M348&amp;"."&amp;TPG!K348&amp;"."&amp;$C$5</f>
        <v>2045.TPECG2.I01.Ap21</v>
      </c>
      <c r="F348" s="317">
        <f t="shared" ca="1" si="20"/>
        <v>44309</v>
      </c>
      <c r="G348" s="318">
        <f>TPG!Q348</f>
        <v>0</v>
      </c>
      <c r="H348" s="124">
        <f t="shared" ca="1" si="21"/>
        <v>44309</v>
      </c>
      <c r="I348" s="125">
        <v>0</v>
      </c>
      <c r="J348" s="316" t="str">
        <f>LEFT(TPG!D348,20)&amp;"."&amp;TPGPAY!E348</f>
        <v>Northside School.2045.TPECG2.I01.Ap21</v>
      </c>
      <c r="K348" s="120" t="b">
        <v>1</v>
      </c>
      <c r="L348" s="126" t="s">
        <v>3686</v>
      </c>
      <c r="M348" s="120" t="b">
        <v>1</v>
      </c>
      <c r="N348" s="120" t="s">
        <v>3687</v>
      </c>
      <c r="O348" s="319" t="str">
        <f>TPG!I348</f>
        <v>11294/543965</v>
      </c>
      <c r="P348" s="120" t="b">
        <v>1</v>
      </c>
      <c r="Q348" s="120" t="b">
        <v>1</v>
      </c>
      <c r="R348" s="120" t="b">
        <v>1</v>
      </c>
      <c r="T348" s="11">
        <f t="shared" si="22"/>
        <v>20</v>
      </c>
      <c r="U348" s="395">
        <f t="shared" si="23"/>
        <v>37</v>
      </c>
    </row>
    <row r="349" spans="1:21" x14ac:dyDescent="0.25">
      <c r="A349" s="117">
        <v>1</v>
      </c>
      <c r="B349" s="118">
        <v>2</v>
      </c>
      <c r="C349" s="315">
        <f>TPG!J349</f>
        <v>400113</v>
      </c>
      <c r="D349" s="120" t="b">
        <v>1</v>
      </c>
      <c r="E349" s="316" t="str">
        <f>RIGHT(TPG!C349,4)&amp;"."&amp;TPG!M349&amp;"."&amp;TPG!K349&amp;"."&amp;$C$5</f>
        <v>2077.TPECG2.I01.Ap21</v>
      </c>
      <c r="F349" s="317">
        <f t="shared" ca="1" si="20"/>
        <v>44309</v>
      </c>
      <c r="G349" s="318">
        <f>TPG!Q349</f>
        <v>0</v>
      </c>
      <c r="H349" s="124">
        <f t="shared" ca="1" si="21"/>
        <v>44309</v>
      </c>
      <c r="I349" s="125">
        <v>0</v>
      </c>
      <c r="J349" s="316" t="str">
        <f>LEFT(TPG!D349,20)&amp;"."&amp;TPGPAY!E349</f>
        <v>Orion Primary School.2077.TPECG2.I01.Ap21</v>
      </c>
      <c r="K349" s="120" t="b">
        <v>1</v>
      </c>
      <c r="L349" s="126" t="s">
        <v>3686</v>
      </c>
      <c r="M349" s="120" t="b">
        <v>1</v>
      </c>
      <c r="N349" s="120" t="s">
        <v>3687</v>
      </c>
      <c r="O349" s="319" t="str">
        <f>TPG!I349</f>
        <v>11294/543965</v>
      </c>
      <c r="P349" s="120" t="b">
        <v>1</v>
      </c>
      <c r="Q349" s="120" t="b">
        <v>1</v>
      </c>
      <c r="R349" s="120" t="b">
        <v>1</v>
      </c>
      <c r="T349" s="11">
        <f t="shared" si="22"/>
        <v>20</v>
      </c>
      <c r="U349" s="395">
        <f t="shared" si="23"/>
        <v>41</v>
      </c>
    </row>
    <row r="350" spans="1:21" x14ac:dyDescent="0.25">
      <c r="A350" s="117">
        <v>1</v>
      </c>
      <c r="B350" s="118">
        <v>2</v>
      </c>
      <c r="C350" s="315">
        <f>TPG!J350</f>
        <v>400021</v>
      </c>
      <c r="D350" s="120" t="b">
        <v>1</v>
      </c>
      <c r="E350" s="316" t="str">
        <f>RIGHT(TPG!C350,4)&amp;"."&amp;TPG!M350&amp;"."&amp;TPG!K350&amp;"."&amp;$C$5</f>
        <v>5201.TPECG2.I01.Ap21</v>
      </c>
      <c r="F350" s="317">
        <f t="shared" ca="1" si="20"/>
        <v>44309</v>
      </c>
      <c r="G350" s="318">
        <f>TPG!Q350</f>
        <v>0</v>
      </c>
      <c r="H350" s="124">
        <f t="shared" ca="1" si="21"/>
        <v>44309</v>
      </c>
      <c r="I350" s="125">
        <v>0</v>
      </c>
      <c r="J350" s="316" t="str">
        <f>LEFT(TPG!D350,20)&amp;"."&amp;TPGPAY!E350</f>
        <v>Osidge Primary Schoo.5201.TPECG2.I01.Ap21</v>
      </c>
      <c r="K350" s="120" t="b">
        <v>1</v>
      </c>
      <c r="L350" s="126" t="s">
        <v>3686</v>
      </c>
      <c r="M350" s="120" t="b">
        <v>1</v>
      </c>
      <c r="N350" s="120" t="s">
        <v>3687</v>
      </c>
      <c r="O350" s="319" t="str">
        <f>TPG!I350</f>
        <v>11294/543965</v>
      </c>
      <c r="P350" s="120" t="b">
        <v>1</v>
      </c>
      <c r="Q350" s="120" t="b">
        <v>1</v>
      </c>
      <c r="R350" s="120" t="b">
        <v>1</v>
      </c>
      <c r="T350" s="11">
        <f t="shared" si="22"/>
        <v>20</v>
      </c>
      <c r="U350" s="395">
        <f t="shared" si="23"/>
        <v>41</v>
      </c>
    </row>
    <row r="351" spans="1:21" x14ac:dyDescent="0.25">
      <c r="A351" s="117">
        <v>1</v>
      </c>
      <c r="B351" s="118">
        <v>2</v>
      </c>
      <c r="C351" s="315">
        <f>TPG!J351</f>
        <v>400003</v>
      </c>
      <c r="D351" s="120" t="b">
        <v>1</v>
      </c>
      <c r="E351" s="316" t="str">
        <f>RIGHT(TPG!C351,4)&amp;"."&amp;TPG!M351&amp;"."&amp;TPG!K351&amp;"."&amp;$C$5</f>
        <v>3501.TPECG2.I01.Ap21</v>
      </c>
      <c r="F351" s="317">
        <f t="shared" ca="1" si="20"/>
        <v>44309</v>
      </c>
      <c r="G351" s="318">
        <f>TPG!Q351</f>
        <v>0</v>
      </c>
      <c r="H351" s="124">
        <f t="shared" ca="1" si="21"/>
        <v>44309</v>
      </c>
      <c r="I351" s="125">
        <v>0</v>
      </c>
      <c r="J351" s="316" t="str">
        <f>LEFT(TPG!D351,20)&amp;"."&amp;TPGPAY!E351</f>
        <v>Our Lady of Lourdes .3501.TPECG2.I01.Ap21</v>
      </c>
      <c r="K351" s="120" t="b">
        <v>1</v>
      </c>
      <c r="L351" s="126" t="s">
        <v>3686</v>
      </c>
      <c r="M351" s="120" t="b">
        <v>1</v>
      </c>
      <c r="N351" s="120" t="s">
        <v>3687</v>
      </c>
      <c r="O351" s="319" t="str">
        <f>TPG!I351</f>
        <v>11294/543965</v>
      </c>
      <c r="P351" s="120" t="b">
        <v>1</v>
      </c>
      <c r="Q351" s="120" t="b">
        <v>1</v>
      </c>
      <c r="R351" s="120" t="b">
        <v>1</v>
      </c>
      <c r="T351" s="11">
        <f t="shared" si="22"/>
        <v>20</v>
      </c>
      <c r="U351" s="395">
        <f t="shared" si="23"/>
        <v>41</v>
      </c>
    </row>
    <row r="352" spans="1:21" x14ac:dyDescent="0.25">
      <c r="A352" s="117">
        <v>1</v>
      </c>
      <c r="B352" s="118">
        <v>2</v>
      </c>
      <c r="C352" s="315">
        <f>TPG!J352</f>
        <v>400014</v>
      </c>
      <c r="D352" s="120" t="b">
        <v>1</v>
      </c>
      <c r="E352" s="316" t="str">
        <f>RIGHT(TPG!C352,4)&amp;"."&amp;TPG!M352&amp;"."&amp;TPG!K352&amp;"."&amp;$C$5</f>
        <v>2078.TPECG2.I01.Ap21</v>
      </c>
      <c r="F352" s="317">
        <f t="shared" ca="1" si="20"/>
        <v>44309</v>
      </c>
      <c r="G352" s="318">
        <f>TPG!Q352</f>
        <v>0</v>
      </c>
      <c r="H352" s="124">
        <f t="shared" ca="1" si="21"/>
        <v>44309</v>
      </c>
      <c r="I352" s="125">
        <v>0</v>
      </c>
      <c r="J352" s="316" t="str">
        <f>LEFT(TPG!D352,20)&amp;"."&amp;TPGPAY!E352</f>
        <v>Pardes House School.2078.TPECG2.I01.Ap21</v>
      </c>
      <c r="K352" s="120" t="b">
        <v>1</v>
      </c>
      <c r="L352" s="126" t="s">
        <v>3686</v>
      </c>
      <c r="M352" s="120" t="b">
        <v>1</v>
      </c>
      <c r="N352" s="120" t="s">
        <v>3687</v>
      </c>
      <c r="O352" s="319" t="str">
        <f>TPG!I352</f>
        <v>11294/543965</v>
      </c>
      <c r="P352" s="120" t="b">
        <v>1</v>
      </c>
      <c r="Q352" s="120" t="b">
        <v>1</v>
      </c>
      <c r="R352" s="120" t="b">
        <v>1</v>
      </c>
      <c r="T352" s="11">
        <f t="shared" si="22"/>
        <v>20</v>
      </c>
      <c r="U352" s="395">
        <f t="shared" si="23"/>
        <v>40</v>
      </c>
    </row>
    <row r="353" spans="1:21" x14ac:dyDescent="0.25">
      <c r="A353" s="117">
        <v>1</v>
      </c>
      <c r="B353" s="118">
        <v>2</v>
      </c>
      <c r="C353" s="315">
        <f>TPG!J353</f>
        <v>400010</v>
      </c>
      <c r="D353" s="120" t="b">
        <v>1</v>
      </c>
      <c r="E353" s="316" t="str">
        <f>RIGHT(TPG!C353,4)&amp;"."&amp;TPG!M353&amp;"."&amp;TPG!K353&amp;"."&amp;$C$5</f>
        <v>2071.TPECG2.I01.Ap21</v>
      </c>
      <c r="F353" s="317">
        <f t="shared" ca="1" si="20"/>
        <v>44309</v>
      </c>
      <c r="G353" s="318">
        <f>TPG!Q353</f>
        <v>0</v>
      </c>
      <c r="H353" s="124">
        <f t="shared" ca="1" si="21"/>
        <v>44309</v>
      </c>
      <c r="I353" s="125">
        <v>0</v>
      </c>
      <c r="J353" s="316" t="str">
        <f>LEFT(TPG!D353,20)&amp;"."&amp;TPGPAY!E353</f>
        <v>Queenswell Infant an.2071.TPECG2.I01.Ap21</v>
      </c>
      <c r="K353" s="120" t="b">
        <v>1</v>
      </c>
      <c r="L353" s="126" t="s">
        <v>3686</v>
      </c>
      <c r="M353" s="120" t="b">
        <v>1</v>
      </c>
      <c r="N353" s="120" t="s">
        <v>3687</v>
      </c>
      <c r="O353" s="319" t="str">
        <f>TPG!I353</f>
        <v>11294/543965</v>
      </c>
      <c r="P353" s="120" t="b">
        <v>1</v>
      </c>
      <c r="Q353" s="120" t="b">
        <v>1</v>
      </c>
      <c r="R353" s="120" t="b">
        <v>1</v>
      </c>
      <c r="T353" s="11">
        <f t="shared" si="22"/>
        <v>20</v>
      </c>
      <c r="U353" s="395">
        <f t="shared" si="23"/>
        <v>41</v>
      </c>
    </row>
    <row r="354" spans="1:21" x14ac:dyDescent="0.25">
      <c r="A354" s="117">
        <v>1</v>
      </c>
      <c r="B354" s="118">
        <v>2</v>
      </c>
      <c r="C354" s="315">
        <f>TPG!J354</f>
        <v>400012</v>
      </c>
      <c r="D354" s="120" t="b">
        <v>1</v>
      </c>
      <c r="E354" s="316" t="str">
        <f>RIGHT(TPG!C354,4)&amp;"."&amp;TPG!M354&amp;"."&amp;TPG!K354&amp;"."&amp;$C$5</f>
        <v>2072.TPECG2.I01.Ap21</v>
      </c>
      <c r="F354" s="317">
        <f t="shared" ca="1" si="20"/>
        <v>44309</v>
      </c>
      <c r="G354" s="318">
        <f>TPG!Q354</f>
        <v>0</v>
      </c>
      <c r="H354" s="124">
        <f t="shared" ca="1" si="21"/>
        <v>44309</v>
      </c>
      <c r="I354" s="125">
        <v>0</v>
      </c>
      <c r="J354" s="316" t="str">
        <f>LEFT(TPG!D354,20)&amp;"."&amp;TPGPAY!E354</f>
        <v>Queenswell Junior Sc.2072.TPECG2.I01.Ap21</v>
      </c>
      <c r="K354" s="120" t="b">
        <v>1</v>
      </c>
      <c r="L354" s="126" t="s">
        <v>3686</v>
      </c>
      <c r="M354" s="120" t="b">
        <v>1</v>
      </c>
      <c r="N354" s="120" t="s">
        <v>3687</v>
      </c>
      <c r="O354" s="319" t="str">
        <f>TPG!I354</f>
        <v>11294/543965</v>
      </c>
      <c r="P354" s="120" t="b">
        <v>1</v>
      </c>
      <c r="Q354" s="120" t="b">
        <v>1</v>
      </c>
      <c r="R354" s="120" t="b">
        <v>1</v>
      </c>
      <c r="T354" s="11">
        <f t="shared" si="22"/>
        <v>20</v>
      </c>
      <c r="U354" s="395">
        <f t="shared" si="23"/>
        <v>41</v>
      </c>
    </row>
    <row r="355" spans="1:21" x14ac:dyDescent="0.25">
      <c r="A355" s="117">
        <v>1</v>
      </c>
      <c r="B355" s="118">
        <v>2</v>
      </c>
      <c r="C355" s="315">
        <f>TPG!J355</f>
        <v>400093</v>
      </c>
      <c r="D355" s="120" t="b">
        <v>1</v>
      </c>
      <c r="E355" s="316" t="str">
        <f>RIGHT(TPG!C355,4)&amp;"."&amp;TPG!M355&amp;"."&amp;TPG!K355&amp;"."&amp;$C$5</f>
        <v>3512.TPECG2.I01.Ap21</v>
      </c>
      <c r="F355" s="317">
        <f t="shared" ca="1" si="20"/>
        <v>44309</v>
      </c>
      <c r="G355" s="318">
        <f>TPG!Q355</f>
        <v>0</v>
      </c>
      <c r="H355" s="124">
        <f t="shared" ca="1" si="21"/>
        <v>44309</v>
      </c>
      <c r="I355" s="125">
        <v>0</v>
      </c>
      <c r="J355" s="316" t="str">
        <f>LEFT(TPG!D355,20)&amp;"."&amp;TPGPAY!E355</f>
        <v>Rosh Pinah.3512.TPECG2.I01.Ap21</v>
      </c>
      <c r="K355" s="120" t="b">
        <v>1</v>
      </c>
      <c r="L355" s="126" t="s">
        <v>3686</v>
      </c>
      <c r="M355" s="120" t="b">
        <v>1</v>
      </c>
      <c r="N355" s="120" t="s">
        <v>3687</v>
      </c>
      <c r="O355" s="319" t="str">
        <f>TPG!I355</f>
        <v>11294/543965</v>
      </c>
      <c r="P355" s="120" t="b">
        <v>1</v>
      </c>
      <c r="Q355" s="120" t="b">
        <v>1</v>
      </c>
      <c r="R355" s="120" t="b">
        <v>1</v>
      </c>
      <c r="T355" s="11">
        <f t="shared" si="22"/>
        <v>20</v>
      </c>
      <c r="U355" s="395">
        <f t="shared" si="23"/>
        <v>31</v>
      </c>
    </row>
    <row r="356" spans="1:21" x14ac:dyDescent="0.25">
      <c r="A356" s="117">
        <v>1</v>
      </c>
      <c r="B356" s="118">
        <v>2</v>
      </c>
      <c r="C356" s="315">
        <f>TPG!J356</f>
        <v>400071</v>
      </c>
      <c r="D356" s="120" t="b">
        <v>1</v>
      </c>
      <c r="E356" s="316" t="str">
        <f>RIGHT(TPG!C356,4)&amp;"."&amp;TPG!M356&amp;"."&amp;TPG!K356&amp;"."&amp;$C$5</f>
        <v>3510.TPECG2.I01.Ap21</v>
      </c>
      <c r="F356" s="317">
        <f t="shared" ca="1" si="20"/>
        <v>44309</v>
      </c>
      <c r="G356" s="318">
        <f>TPG!Q356</f>
        <v>0</v>
      </c>
      <c r="H356" s="124">
        <f t="shared" ca="1" si="21"/>
        <v>44309</v>
      </c>
      <c r="I356" s="125">
        <v>0</v>
      </c>
      <c r="J356" s="316" t="str">
        <f>LEFT(TPG!D356,20)&amp;"."&amp;TPGPAY!E356</f>
        <v>Sacred Heart School.3510.TPECG2.I01.Ap21</v>
      </c>
      <c r="K356" s="120" t="b">
        <v>1</v>
      </c>
      <c r="L356" s="126" t="s">
        <v>3686</v>
      </c>
      <c r="M356" s="120" t="b">
        <v>1</v>
      </c>
      <c r="N356" s="120" t="s">
        <v>3687</v>
      </c>
      <c r="O356" s="319" t="str">
        <f>TPG!I356</f>
        <v>11294/543965</v>
      </c>
      <c r="P356" s="120" t="b">
        <v>1</v>
      </c>
      <c r="Q356" s="120" t="b">
        <v>1</v>
      </c>
      <c r="R356" s="120" t="b">
        <v>1</v>
      </c>
      <c r="T356" s="11">
        <f t="shared" si="22"/>
        <v>20</v>
      </c>
      <c r="U356" s="395">
        <f t="shared" si="23"/>
        <v>40</v>
      </c>
    </row>
    <row r="357" spans="1:21" x14ac:dyDescent="0.25">
      <c r="A357" s="117">
        <v>1</v>
      </c>
      <c r="B357" s="118">
        <v>2</v>
      </c>
      <c r="C357" s="315">
        <f>TPG!J357</f>
        <v>400096</v>
      </c>
      <c r="D357" s="120" t="b">
        <v>1</v>
      </c>
      <c r="E357" s="316" t="str">
        <f>RIGHT(TPG!C357,4)&amp;"."&amp;TPG!M357&amp;"."&amp;TPG!K357&amp;"."&amp;$C$5</f>
        <v>3502.TPECG2.I01.Ap21</v>
      </c>
      <c r="F357" s="317">
        <f t="shared" ca="1" si="20"/>
        <v>44309</v>
      </c>
      <c r="G357" s="318">
        <f>TPG!Q357</f>
        <v>0</v>
      </c>
      <c r="H357" s="124">
        <f t="shared" ca="1" si="21"/>
        <v>44309</v>
      </c>
      <c r="I357" s="125">
        <v>0</v>
      </c>
      <c r="J357" s="316" t="str">
        <f>LEFT(TPG!D357,20)&amp;"."&amp;TPGPAY!E357</f>
        <v>St Agnes RC Primary .3502.TPECG2.I01.Ap21</v>
      </c>
      <c r="K357" s="120" t="b">
        <v>1</v>
      </c>
      <c r="L357" s="126" t="s">
        <v>3686</v>
      </c>
      <c r="M357" s="120" t="b">
        <v>1</v>
      </c>
      <c r="N357" s="120" t="s">
        <v>3687</v>
      </c>
      <c r="O357" s="319" t="str">
        <f>TPG!I357</f>
        <v>11294/543965</v>
      </c>
      <c r="P357" s="120" t="b">
        <v>1</v>
      </c>
      <c r="Q357" s="120" t="b">
        <v>1</v>
      </c>
      <c r="R357" s="120" t="b">
        <v>1</v>
      </c>
      <c r="T357" s="11">
        <f t="shared" si="22"/>
        <v>20</v>
      </c>
      <c r="U357" s="395">
        <f t="shared" si="23"/>
        <v>41</v>
      </c>
    </row>
    <row r="358" spans="1:21" x14ac:dyDescent="0.25">
      <c r="A358" s="117">
        <v>1</v>
      </c>
      <c r="B358" s="118">
        <v>2</v>
      </c>
      <c r="C358" s="315">
        <f>TPG!J358</f>
        <v>400062</v>
      </c>
      <c r="D358" s="120" t="b">
        <v>1</v>
      </c>
      <c r="E358" s="316" t="str">
        <f>RIGHT(TPG!C358,4)&amp;"."&amp;TPG!M358&amp;"."&amp;TPG!K358&amp;"."&amp;$C$5</f>
        <v>3315.TPECG2.I01.Ap21</v>
      </c>
      <c r="F358" s="317">
        <f t="shared" ca="1" si="20"/>
        <v>44309</v>
      </c>
      <c r="G358" s="318">
        <f>TPG!Q358</f>
        <v>0</v>
      </c>
      <c r="H358" s="124">
        <f t="shared" ca="1" si="21"/>
        <v>44309</v>
      </c>
      <c r="I358" s="125">
        <v>0</v>
      </c>
      <c r="J358" s="316" t="str">
        <f>LEFT(TPG!D358,20)&amp;"."&amp;TPGPAY!E358</f>
        <v>St Andrew's C E.3315.TPECG2.I01.Ap21</v>
      </c>
      <c r="K358" s="120" t="b">
        <v>1</v>
      </c>
      <c r="L358" s="126" t="s">
        <v>3686</v>
      </c>
      <c r="M358" s="120" t="b">
        <v>1</v>
      </c>
      <c r="N358" s="120" t="s">
        <v>3687</v>
      </c>
      <c r="O358" s="319" t="str">
        <f>TPG!I358</f>
        <v>11294/543965</v>
      </c>
      <c r="P358" s="120" t="b">
        <v>1</v>
      </c>
      <c r="Q358" s="120" t="b">
        <v>1</v>
      </c>
      <c r="R358" s="120" t="b">
        <v>1</v>
      </c>
      <c r="T358" s="11">
        <f t="shared" si="22"/>
        <v>20</v>
      </c>
      <c r="U358" s="395">
        <f t="shared" si="23"/>
        <v>36</v>
      </c>
    </row>
    <row r="359" spans="1:21" x14ac:dyDescent="0.25">
      <c r="A359" s="117">
        <v>1</v>
      </c>
      <c r="B359" s="118">
        <v>2</v>
      </c>
      <c r="C359" s="315">
        <f>TPG!J359</f>
        <v>400064</v>
      </c>
      <c r="D359" s="120" t="b">
        <v>1</v>
      </c>
      <c r="E359" s="316" t="str">
        <f>RIGHT(TPG!C359,4)&amp;"."&amp;TPG!M359&amp;"."&amp;TPG!K359&amp;"."&amp;$C$5</f>
        <v>3504.TPECG2.I01.Ap21</v>
      </c>
      <c r="F359" s="317">
        <f t="shared" ca="1" si="20"/>
        <v>44309</v>
      </c>
      <c r="G359" s="318">
        <f>TPG!Q359</f>
        <v>0</v>
      </c>
      <c r="H359" s="124">
        <f t="shared" ca="1" si="21"/>
        <v>44309</v>
      </c>
      <c r="I359" s="125">
        <v>0</v>
      </c>
      <c r="J359" s="316" t="str">
        <f>LEFT(TPG!D359,20)&amp;"."&amp;TPGPAY!E359</f>
        <v>St Catherines R C Pr.3504.TPECG2.I01.Ap21</v>
      </c>
      <c r="K359" s="120" t="b">
        <v>1</v>
      </c>
      <c r="L359" s="126" t="s">
        <v>3686</v>
      </c>
      <c r="M359" s="120" t="b">
        <v>1</v>
      </c>
      <c r="N359" s="120" t="s">
        <v>3687</v>
      </c>
      <c r="O359" s="319" t="str">
        <f>TPG!I359</f>
        <v>11294/543965</v>
      </c>
      <c r="P359" s="120" t="b">
        <v>1</v>
      </c>
      <c r="Q359" s="120" t="b">
        <v>1</v>
      </c>
      <c r="R359" s="120" t="b">
        <v>1</v>
      </c>
      <c r="T359" s="11">
        <f t="shared" si="22"/>
        <v>20</v>
      </c>
      <c r="U359" s="395">
        <f t="shared" si="23"/>
        <v>41</v>
      </c>
    </row>
    <row r="360" spans="1:21" x14ac:dyDescent="0.25">
      <c r="A360" s="117">
        <v>1</v>
      </c>
      <c r="B360" s="118">
        <v>2</v>
      </c>
      <c r="C360" s="315">
        <f>TPG!J360</f>
        <v>400098</v>
      </c>
      <c r="D360" s="120" t="b">
        <v>1</v>
      </c>
      <c r="E360" s="316" t="str">
        <f>RIGHT(TPG!C360,4)&amp;"."&amp;TPG!M360&amp;"."&amp;TPG!K360&amp;"."&amp;$C$5</f>
        <v>3309.TPECG2.I01.Ap21</v>
      </c>
      <c r="F360" s="317">
        <f t="shared" ca="1" si="20"/>
        <v>44309</v>
      </c>
      <c r="G360" s="318">
        <f>TPG!Q360</f>
        <v>0</v>
      </c>
      <c r="H360" s="124">
        <f t="shared" ca="1" si="21"/>
        <v>44309</v>
      </c>
      <c r="I360" s="125">
        <v>0</v>
      </c>
      <c r="J360" s="316" t="str">
        <f>LEFT(TPG!D360,20)&amp;"."&amp;TPGPAY!E360</f>
        <v>St Johns CE N20.3309.TPECG2.I01.Ap21</v>
      </c>
      <c r="K360" s="120" t="b">
        <v>1</v>
      </c>
      <c r="L360" s="126" t="s">
        <v>3686</v>
      </c>
      <c r="M360" s="120" t="b">
        <v>1</v>
      </c>
      <c r="N360" s="120" t="s">
        <v>3687</v>
      </c>
      <c r="O360" s="319" t="str">
        <f>TPG!I360</f>
        <v>11294/543965</v>
      </c>
      <c r="P360" s="120" t="b">
        <v>1</v>
      </c>
      <c r="Q360" s="120" t="b">
        <v>1</v>
      </c>
      <c r="R360" s="120" t="b">
        <v>1</v>
      </c>
      <c r="T360" s="11">
        <f t="shared" si="22"/>
        <v>20</v>
      </c>
      <c r="U360" s="395">
        <f t="shared" si="23"/>
        <v>36</v>
      </c>
    </row>
    <row r="361" spans="1:21" x14ac:dyDescent="0.25">
      <c r="A361" s="117">
        <v>1</v>
      </c>
      <c r="B361" s="118">
        <v>2</v>
      </c>
      <c r="C361" s="315">
        <f>TPG!J361</f>
        <v>400114</v>
      </c>
      <c r="D361" s="120" t="b">
        <v>1</v>
      </c>
      <c r="E361" s="316" t="str">
        <f>RIGHT(TPG!C361,4)&amp;"."&amp;TPG!M361&amp;"."&amp;TPG!K361&amp;"."&amp;$C$5</f>
        <v>3307.TPECG2.I01.Ap21</v>
      </c>
      <c r="F361" s="317">
        <f t="shared" ca="1" si="20"/>
        <v>44309</v>
      </c>
      <c r="G361" s="318">
        <f>TPG!Q361</f>
        <v>0</v>
      </c>
      <c r="H361" s="124">
        <f t="shared" ca="1" si="21"/>
        <v>44309</v>
      </c>
      <c r="I361" s="125">
        <v>0</v>
      </c>
      <c r="J361" s="316" t="str">
        <f>LEFT(TPG!D361,20)&amp;"."&amp;TPGPAY!E361</f>
        <v>St John's CE School .3307.TPECG2.I01.Ap21</v>
      </c>
      <c r="K361" s="120" t="b">
        <v>1</v>
      </c>
      <c r="L361" s="126" t="s">
        <v>3686</v>
      </c>
      <c r="M361" s="120" t="b">
        <v>1</v>
      </c>
      <c r="N361" s="120" t="s">
        <v>3687</v>
      </c>
      <c r="O361" s="319" t="str">
        <f>TPG!I361</f>
        <v>11294/543965</v>
      </c>
      <c r="P361" s="120" t="b">
        <v>1</v>
      </c>
      <c r="Q361" s="120" t="b">
        <v>1</v>
      </c>
      <c r="R361" s="120" t="b">
        <v>1</v>
      </c>
      <c r="T361" s="11">
        <f t="shared" si="22"/>
        <v>20</v>
      </c>
      <c r="U361" s="395">
        <f t="shared" si="23"/>
        <v>41</v>
      </c>
    </row>
    <row r="362" spans="1:21" x14ac:dyDescent="0.25">
      <c r="A362" s="117">
        <v>1</v>
      </c>
      <c r="B362" s="118">
        <v>2</v>
      </c>
      <c r="C362" s="315">
        <f>TPG!J362</f>
        <v>400066</v>
      </c>
      <c r="D362" s="120" t="b">
        <v>1</v>
      </c>
      <c r="E362" s="316" t="str">
        <f>RIGHT(TPG!C362,4)&amp;"."&amp;TPG!M362&amp;"."&amp;TPG!K362&amp;"."&amp;$C$5</f>
        <v>3509.TPECG2.I01.Ap21</v>
      </c>
      <c r="F362" s="317">
        <f t="shared" ca="1" si="20"/>
        <v>44309</v>
      </c>
      <c r="G362" s="318">
        <f>TPG!Q362</f>
        <v>0</v>
      </c>
      <c r="H362" s="124">
        <f t="shared" ca="1" si="21"/>
        <v>44309</v>
      </c>
      <c r="I362" s="125">
        <v>0</v>
      </c>
      <c r="J362" s="316" t="str">
        <f>LEFT(TPG!D362,20)&amp;"."&amp;TPGPAY!E362</f>
        <v>St Joseph's Primary .3509.TPECG2.I01.Ap21</v>
      </c>
      <c r="K362" s="120" t="b">
        <v>1</v>
      </c>
      <c r="L362" s="126" t="s">
        <v>3686</v>
      </c>
      <c r="M362" s="120" t="b">
        <v>1</v>
      </c>
      <c r="N362" s="120" t="s">
        <v>3687</v>
      </c>
      <c r="O362" s="319" t="str">
        <f>TPG!I362</f>
        <v>11294/543965</v>
      </c>
      <c r="P362" s="120" t="b">
        <v>1</v>
      </c>
      <c r="Q362" s="120" t="b">
        <v>1</v>
      </c>
      <c r="R362" s="120" t="b">
        <v>1</v>
      </c>
      <c r="T362" s="11">
        <f t="shared" si="22"/>
        <v>20</v>
      </c>
      <c r="U362" s="395">
        <f t="shared" si="23"/>
        <v>41</v>
      </c>
    </row>
    <row r="363" spans="1:21" x14ac:dyDescent="0.25">
      <c r="A363" s="117">
        <v>1</v>
      </c>
      <c r="B363" s="118">
        <v>2</v>
      </c>
      <c r="C363" s="315">
        <f>TPG!J363</f>
        <v>400058</v>
      </c>
      <c r="D363" s="120" t="b">
        <v>1</v>
      </c>
      <c r="E363" s="316" t="str">
        <f>RIGHT(TPG!C363,4)&amp;"."&amp;TPG!M363&amp;"."&amp;TPG!K363&amp;"."&amp;$C$5</f>
        <v>3311.TPECG2.I01.Ap21</v>
      </c>
      <c r="F363" s="317">
        <f t="shared" ca="1" si="20"/>
        <v>44309</v>
      </c>
      <c r="G363" s="318">
        <f>TPG!Q363</f>
        <v>0</v>
      </c>
      <c r="H363" s="124">
        <f t="shared" ca="1" si="21"/>
        <v>44309</v>
      </c>
      <c r="I363" s="125">
        <v>0</v>
      </c>
      <c r="J363" s="316" t="str">
        <f>LEFT(TPG!D363,20)&amp;"."&amp;TPGPAY!E363</f>
        <v>St Mary's C E Primar.3311.TPECG2.I01.Ap21</v>
      </c>
      <c r="K363" s="120" t="b">
        <v>1</v>
      </c>
      <c r="L363" s="126" t="s">
        <v>3686</v>
      </c>
      <c r="M363" s="120" t="b">
        <v>1</v>
      </c>
      <c r="N363" s="120" t="s">
        <v>3687</v>
      </c>
      <c r="O363" s="319" t="str">
        <f>TPG!I363</f>
        <v>11294/543965</v>
      </c>
      <c r="P363" s="120" t="b">
        <v>1</v>
      </c>
      <c r="Q363" s="120" t="b">
        <v>1</v>
      </c>
      <c r="R363" s="120" t="b">
        <v>1</v>
      </c>
      <c r="T363" s="11">
        <f t="shared" si="22"/>
        <v>20</v>
      </c>
      <c r="U363" s="395">
        <f t="shared" si="23"/>
        <v>41</v>
      </c>
    </row>
    <row r="364" spans="1:21" x14ac:dyDescent="0.25">
      <c r="A364" s="117">
        <v>1</v>
      </c>
      <c r="B364" s="118">
        <v>2</v>
      </c>
      <c r="C364" s="315">
        <f>TPG!J364</f>
        <v>400017</v>
      </c>
      <c r="D364" s="120" t="b">
        <v>1</v>
      </c>
      <c r="E364" s="316" t="str">
        <f>RIGHT(TPG!C364,4)&amp;"."&amp;TPG!M364&amp;"."&amp;TPG!K364&amp;"."&amp;$C$5</f>
        <v>3312.TPECG2.I01.Ap21</v>
      </c>
      <c r="F364" s="317">
        <f t="shared" ca="1" si="20"/>
        <v>44309</v>
      </c>
      <c r="G364" s="318">
        <f>TPG!Q364</f>
        <v>0</v>
      </c>
      <c r="H364" s="124">
        <f t="shared" ca="1" si="21"/>
        <v>44309</v>
      </c>
      <c r="I364" s="125">
        <v>0</v>
      </c>
      <c r="J364" s="316" t="str">
        <f>LEFT(TPG!D364,20)&amp;"."&amp;TPGPAY!E364</f>
        <v>St Mary's School EN4.3312.TPECG2.I01.Ap21</v>
      </c>
      <c r="K364" s="120" t="b">
        <v>1</v>
      </c>
      <c r="L364" s="126" t="s">
        <v>3686</v>
      </c>
      <c r="M364" s="120" t="b">
        <v>1</v>
      </c>
      <c r="N364" s="120" t="s">
        <v>3687</v>
      </c>
      <c r="O364" s="319" t="str">
        <f>TPG!I364</f>
        <v>11294/543965</v>
      </c>
      <c r="P364" s="120" t="b">
        <v>1</v>
      </c>
      <c r="Q364" s="120" t="b">
        <v>1</v>
      </c>
      <c r="R364" s="120" t="b">
        <v>1</v>
      </c>
      <c r="T364" s="11">
        <f t="shared" si="22"/>
        <v>20</v>
      </c>
      <c r="U364" s="395">
        <f t="shared" si="23"/>
        <v>41</v>
      </c>
    </row>
    <row r="365" spans="1:21" x14ac:dyDescent="0.25">
      <c r="A365" s="117">
        <v>1</v>
      </c>
      <c r="B365" s="118">
        <v>2</v>
      </c>
      <c r="C365" s="315">
        <f>TPG!J365</f>
        <v>400094</v>
      </c>
      <c r="D365" s="120" t="b">
        <v>1</v>
      </c>
      <c r="E365" s="316" t="str">
        <f>RIGHT(TPG!C365,4)&amp;"."&amp;TPG!M365&amp;"."&amp;TPG!K365&amp;"."&amp;$C$5</f>
        <v>3314.TPECG2.I01.Ap21</v>
      </c>
      <c r="F365" s="317">
        <f t="shared" ca="1" si="20"/>
        <v>44309</v>
      </c>
      <c r="G365" s="318">
        <f>TPG!Q365</f>
        <v>0</v>
      </c>
      <c r="H365" s="124">
        <f t="shared" ca="1" si="21"/>
        <v>44309</v>
      </c>
      <c r="I365" s="125">
        <v>0</v>
      </c>
      <c r="J365" s="316" t="str">
        <f>LEFT(TPG!D365,20)&amp;"."&amp;TPGPAY!E365</f>
        <v>St Pauls CE Primary,.3314.TPECG2.I01.Ap21</v>
      </c>
      <c r="K365" s="120" t="b">
        <v>1</v>
      </c>
      <c r="L365" s="126" t="s">
        <v>3686</v>
      </c>
      <c r="M365" s="120" t="b">
        <v>1</v>
      </c>
      <c r="N365" s="120" t="s">
        <v>3687</v>
      </c>
      <c r="O365" s="319" t="str">
        <f>TPG!I365</f>
        <v>11294/543965</v>
      </c>
      <c r="P365" s="120" t="b">
        <v>1</v>
      </c>
      <c r="Q365" s="120" t="b">
        <v>1</v>
      </c>
      <c r="R365" s="120" t="b">
        <v>1</v>
      </c>
      <c r="T365" s="11">
        <f t="shared" si="22"/>
        <v>20</v>
      </c>
      <c r="U365" s="395">
        <f t="shared" si="23"/>
        <v>41</v>
      </c>
    </row>
    <row r="366" spans="1:21" x14ac:dyDescent="0.25">
      <c r="A366" s="117">
        <v>1</v>
      </c>
      <c r="B366" s="118">
        <v>2</v>
      </c>
      <c r="C366" s="315">
        <f>TPG!J366</f>
        <v>400006</v>
      </c>
      <c r="D366" s="120" t="b">
        <v>1</v>
      </c>
      <c r="E366" s="316" t="str">
        <f>RIGHT(TPG!C366,4)&amp;"."&amp;TPG!M366&amp;"."&amp;TPG!K366&amp;"."&amp;$C$5</f>
        <v>3313.TPECG2.I01.Ap21</v>
      </c>
      <c r="F366" s="317">
        <f t="shared" ca="1" si="20"/>
        <v>44309</v>
      </c>
      <c r="G366" s="318">
        <f>TPG!Q366</f>
        <v>0</v>
      </c>
      <c r="H366" s="124">
        <f t="shared" ca="1" si="21"/>
        <v>44309</v>
      </c>
      <c r="I366" s="125">
        <v>0</v>
      </c>
      <c r="J366" s="316" t="str">
        <f>LEFT(TPG!D366,20)&amp;"."&amp;TPGPAY!E366</f>
        <v>St. Pauls CE Primary.3313.TPECG2.I01.Ap21</v>
      </c>
      <c r="K366" s="120" t="b">
        <v>1</v>
      </c>
      <c r="L366" s="126" t="s">
        <v>3686</v>
      </c>
      <c r="M366" s="120" t="b">
        <v>1</v>
      </c>
      <c r="N366" s="120" t="s">
        <v>3687</v>
      </c>
      <c r="O366" s="319" t="str">
        <f>TPG!I366</f>
        <v>11294/543965</v>
      </c>
      <c r="P366" s="120" t="b">
        <v>1</v>
      </c>
      <c r="Q366" s="120" t="b">
        <v>1</v>
      </c>
      <c r="R366" s="120" t="b">
        <v>1</v>
      </c>
      <c r="T366" s="11">
        <f t="shared" si="22"/>
        <v>20</v>
      </c>
      <c r="U366" s="395">
        <f t="shared" si="23"/>
        <v>41</v>
      </c>
    </row>
    <row r="367" spans="1:21" x14ac:dyDescent="0.25">
      <c r="A367" s="117">
        <v>1</v>
      </c>
      <c r="B367" s="118">
        <v>2</v>
      </c>
      <c r="C367" s="315">
        <f>TPG!J367</f>
        <v>400037</v>
      </c>
      <c r="D367" s="120" t="b">
        <v>1</v>
      </c>
      <c r="E367" s="316" t="str">
        <f>RIGHT(TPG!C367,4)&amp;"."&amp;TPG!M367&amp;"."&amp;TPG!K367&amp;"."&amp;$C$5</f>
        <v>3507.TPECG2.I01.Ap21</v>
      </c>
      <c r="F367" s="317">
        <f t="shared" ca="1" si="20"/>
        <v>44309</v>
      </c>
      <c r="G367" s="318">
        <f>TPG!Q367</f>
        <v>0</v>
      </c>
      <c r="H367" s="124">
        <f t="shared" ca="1" si="21"/>
        <v>44309</v>
      </c>
      <c r="I367" s="125">
        <v>0</v>
      </c>
      <c r="J367" s="316" t="str">
        <f>LEFT(TPG!D367,20)&amp;"."&amp;TPGPAY!E367</f>
        <v>St Theresa's R.C. Pr.3507.TPECG2.I01.Ap21</v>
      </c>
      <c r="K367" s="120" t="b">
        <v>1</v>
      </c>
      <c r="L367" s="126" t="s">
        <v>3686</v>
      </c>
      <c r="M367" s="120" t="b">
        <v>1</v>
      </c>
      <c r="N367" s="120" t="s">
        <v>3687</v>
      </c>
      <c r="O367" s="319" t="str">
        <f>TPG!I367</f>
        <v>11294/543965</v>
      </c>
      <c r="P367" s="120" t="b">
        <v>1</v>
      </c>
      <c r="Q367" s="120" t="b">
        <v>1</v>
      </c>
      <c r="R367" s="120" t="b">
        <v>1</v>
      </c>
      <c r="T367" s="11">
        <f t="shared" si="22"/>
        <v>20</v>
      </c>
      <c r="U367" s="395">
        <f t="shared" si="23"/>
        <v>41</v>
      </c>
    </row>
    <row r="368" spans="1:21" x14ac:dyDescent="0.25">
      <c r="A368" s="117">
        <v>1</v>
      </c>
      <c r="B368" s="118">
        <v>2</v>
      </c>
      <c r="C368" s="315">
        <f>TPG!J368</f>
        <v>400009</v>
      </c>
      <c r="D368" s="120" t="b">
        <v>1</v>
      </c>
      <c r="E368" s="316" t="str">
        <f>RIGHT(TPG!C368,4)&amp;"."&amp;TPG!M368&amp;"."&amp;TPG!K368&amp;"."&amp;$C$5</f>
        <v>3506.TPECG2.I01.Ap21</v>
      </c>
      <c r="F368" s="317">
        <f t="shared" ca="1" si="20"/>
        <v>44309</v>
      </c>
      <c r="G368" s="318">
        <f>TPG!Q368</f>
        <v>0</v>
      </c>
      <c r="H368" s="124">
        <f t="shared" ca="1" si="21"/>
        <v>44309</v>
      </c>
      <c r="I368" s="125">
        <v>0</v>
      </c>
      <c r="J368" s="316" t="str">
        <f>LEFT(TPG!D368,20)&amp;"."&amp;TPGPAY!E368</f>
        <v>St Vincent's Catholi.3506.TPECG2.I01.Ap21</v>
      </c>
      <c r="K368" s="120" t="b">
        <v>1</v>
      </c>
      <c r="L368" s="126" t="s">
        <v>3686</v>
      </c>
      <c r="M368" s="120" t="b">
        <v>1</v>
      </c>
      <c r="N368" s="120" t="s">
        <v>3687</v>
      </c>
      <c r="O368" s="319" t="str">
        <f>TPG!I368</f>
        <v>11294/543965</v>
      </c>
      <c r="P368" s="120" t="b">
        <v>1</v>
      </c>
      <c r="Q368" s="120" t="b">
        <v>1</v>
      </c>
      <c r="R368" s="120" t="b">
        <v>1</v>
      </c>
      <c r="T368" s="11">
        <f t="shared" si="22"/>
        <v>20</v>
      </c>
      <c r="U368" s="395">
        <f t="shared" si="23"/>
        <v>41</v>
      </c>
    </row>
    <row r="369" spans="1:21" x14ac:dyDescent="0.25">
      <c r="A369" s="117">
        <v>1</v>
      </c>
      <c r="B369" s="118">
        <v>2</v>
      </c>
      <c r="C369" s="315">
        <f>TPG!J369</f>
        <v>400038</v>
      </c>
      <c r="D369" s="120" t="b">
        <v>1</v>
      </c>
      <c r="E369" s="316" t="str">
        <f>RIGHT(TPG!C369,4)&amp;"."&amp;TPG!M369&amp;"."&amp;TPG!K369&amp;"."&amp;$C$5</f>
        <v>2070.TPECG2.I01.Ap21</v>
      </c>
      <c r="F369" s="317">
        <f t="shared" ca="1" si="20"/>
        <v>44309</v>
      </c>
      <c r="G369" s="318">
        <f>TPG!Q369</f>
        <v>0</v>
      </c>
      <c r="H369" s="124">
        <f t="shared" ca="1" si="21"/>
        <v>44309</v>
      </c>
      <c r="I369" s="125">
        <v>0</v>
      </c>
      <c r="J369" s="316" t="str">
        <f>LEFT(TPG!D369,20)&amp;"."&amp;TPGPAY!E369</f>
        <v>Sunnyfields Primary .2070.TPECG2.I01.Ap21</v>
      </c>
      <c r="K369" s="120" t="b">
        <v>1</v>
      </c>
      <c r="L369" s="126" t="s">
        <v>3686</v>
      </c>
      <c r="M369" s="120" t="b">
        <v>1</v>
      </c>
      <c r="N369" s="120" t="s">
        <v>3687</v>
      </c>
      <c r="O369" s="319" t="str">
        <f>TPG!I369</f>
        <v>11294/543965</v>
      </c>
      <c r="P369" s="120" t="b">
        <v>1</v>
      </c>
      <c r="Q369" s="120" t="b">
        <v>1</v>
      </c>
      <c r="R369" s="120" t="b">
        <v>1</v>
      </c>
      <c r="T369" s="11">
        <f t="shared" si="22"/>
        <v>20</v>
      </c>
      <c r="U369" s="395">
        <f t="shared" si="23"/>
        <v>41</v>
      </c>
    </row>
    <row r="370" spans="1:21" x14ac:dyDescent="0.25">
      <c r="A370" s="117">
        <v>1</v>
      </c>
      <c r="B370" s="118">
        <v>2</v>
      </c>
      <c r="C370" s="315">
        <f>TPG!J370</f>
        <v>400100</v>
      </c>
      <c r="D370" s="120" t="b">
        <v>1</v>
      </c>
      <c r="E370" s="316" t="str">
        <f>RIGHT(TPG!C370,4)&amp;"."&amp;TPG!M370&amp;"."&amp;TPG!K370&amp;"."&amp;$C$5</f>
        <v>3316.TPECG2.I01.Ap21</v>
      </c>
      <c r="F370" s="317">
        <f t="shared" ca="1" si="20"/>
        <v>44309</v>
      </c>
      <c r="G370" s="318">
        <f>TPG!Q370</f>
        <v>0</v>
      </c>
      <c r="H370" s="124">
        <f t="shared" ca="1" si="21"/>
        <v>44309</v>
      </c>
      <c r="I370" s="125">
        <v>0</v>
      </c>
      <c r="J370" s="316" t="str">
        <f>LEFT(TPG!D370,20)&amp;"."&amp;TPGPAY!E370</f>
        <v>Trent  C of E Primar.3316.TPECG2.I01.Ap21</v>
      </c>
      <c r="K370" s="120" t="b">
        <v>1</v>
      </c>
      <c r="L370" s="126" t="s">
        <v>3686</v>
      </c>
      <c r="M370" s="120" t="b">
        <v>1</v>
      </c>
      <c r="N370" s="120" t="s">
        <v>3687</v>
      </c>
      <c r="O370" s="319" t="str">
        <f>TPG!I370</f>
        <v>11294/543965</v>
      </c>
      <c r="P370" s="120" t="b">
        <v>1</v>
      </c>
      <c r="Q370" s="120" t="b">
        <v>1</v>
      </c>
      <c r="R370" s="120" t="b">
        <v>1</v>
      </c>
      <c r="T370" s="11">
        <f t="shared" si="22"/>
        <v>20</v>
      </c>
      <c r="U370" s="395">
        <f t="shared" si="23"/>
        <v>41</v>
      </c>
    </row>
    <row r="371" spans="1:21" x14ac:dyDescent="0.25">
      <c r="A371" s="117">
        <v>1</v>
      </c>
      <c r="B371" s="118">
        <v>2</v>
      </c>
      <c r="C371" s="315">
        <f>TPG!J371</f>
        <v>400101</v>
      </c>
      <c r="D371" s="120" t="b">
        <v>1</v>
      </c>
      <c r="E371" s="316" t="str">
        <f>RIGHT(TPG!C371,4)&amp;"."&amp;TPG!M371&amp;"."&amp;TPG!K371&amp;"."&amp;$C$5</f>
        <v>2055.TPECG2.I01.Ap21</v>
      </c>
      <c r="F371" s="317">
        <f t="shared" ca="1" si="20"/>
        <v>44309</v>
      </c>
      <c r="G371" s="318">
        <f>TPG!Q371</f>
        <v>0</v>
      </c>
      <c r="H371" s="124">
        <f t="shared" ca="1" si="21"/>
        <v>44309</v>
      </c>
      <c r="I371" s="125">
        <v>0</v>
      </c>
      <c r="J371" s="316" t="str">
        <f>LEFT(TPG!D371,20)&amp;"."&amp;TPGPAY!E371</f>
        <v>Tudor School.2055.TPECG2.I01.Ap21</v>
      </c>
      <c r="K371" s="120" t="b">
        <v>1</v>
      </c>
      <c r="L371" s="126" t="s">
        <v>3686</v>
      </c>
      <c r="M371" s="120" t="b">
        <v>1</v>
      </c>
      <c r="N371" s="120" t="s">
        <v>3687</v>
      </c>
      <c r="O371" s="319" t="str">
        <f>TPG!I371</f>
        <v>11294/543965</v>
      </c>
      <c r="P371" s="120" t="b">
        <v>1</v>
      </c>
      <c r="Q371" s="120" t="b">
        <v>1</v>
      </c>
      <c r="R371" s="120" t="b">
        <v>1</v>
      </c>
      <c r="T371" s="11">
        <f t="shared" si="22"/>
        <v>20</v>
      </c>
      <c r="U371" s="395">
        <f t="shared" si="23"/>
        <v>33</v>
      </c>
    </row>
    <row r="372" spans="1:21" x14ac:dyDescent="0.25">
      <c r="A372" s="117">
        <v>1</v>
      </c>
      <c r="B372" s="118">
        <v>2</v>
      </c>
      <c r="C372" s="315">
        <f>TPG!J372</f>
        <v>400053</v>
      </c>
      <c r="D372" s="120" t="b">
        <v>1</v>
      </c>
      <c r="E372" s="316" t="str">
        <f>RIGHT(TPG!C372,4)&amp;"."&amp;TPG!M372&amp;"."&amp;TPG!K372&amp;"."&amp;$C$5</f>
        <v>2057.TPECG2.I01.Ap21</v>
      </c>
      <c r="F372" s="317">
        <f t="shared" ca="1" si="20"/>
        <v>44309</v>
      </c>
      <c r="G372" s="318">
        <f>TPG!Q372</f>
        <v>0</v>
      </c>
      <c r="H372" s="124">
        <f t="shared" ca="1" si="21"/>
        <v>44309</v>
      </c>
      <c r="I372" s="125">
        <v>0</v>
      </c>
      <c r="J372" s="316" t="str">
        <f>LEFT(TPG!D372,20)&amp;"."&amp;TPGPAY!E372</f>
        <v>Underhill School.2057.TPECG2.I01.Ap21</v>
      </c>
      <c r="K372" s="120" t="b">
        <v>1</v>
      </c>
      <c r="L372" s="126" t="s">
        <v>3686</v>
      </c>
      <c r="M372" s="120" t="b">
        <v>1</v>
      </c>
      <c r="N372" s="120" t="s">
        <v>3687</v>
      </c>
      <c r="O372" s="319" t="str">
        <f>TPG!I372</f>
        <v>11294/543965</v>
      </c>
      <c r="P372" s="120" t="b">
        <v>1</v>
      </c>
      <c r="Q372" s="120" t="b">
        <v>1</v>
      </c>
      <c r="R372" s="120" t="b">
        <v>1</v>
      </c>
      <c r="T372" s="11">
        <f t="shared" si="22"/>
        <v>20</v>
      </c>
      <c r="U372" s="395">
        <f t="shared" si="23"/>
        <v>37</v>
      </c>
    </row>
    <row r="373" spans="1:21" x14ac:dyDescent="0.25">
      <c r="A373" s="117">
        <v>1</v>
      </c>
      <c r="B373" s="118">
        <v>2</v>
      </c>
      <c r="C373" s="315">
        <f>TPG!J373</f>
        <v>400111</v>
      </c>
      <c r="D373" s="120" t="b">
        <v>1</v>
      </c>
      <c r="E373" s="316" t="str">
        <f>RIGHT(TPG!C373,4)&amp;"."&amp;TPG!M373&amp;"."&amp;TPG!K373&amp;"."&amp;$C$5</f>
        <v>2076.TPECG2.I01.Ap21</v>
      </c>
      <c r="F373" s="317">
        <f t="shared" ca="1" si="20"/>
        <v>44309</v>
      </c>
      <c r="G373" s="318">
        <f>TPG!Q373</f>
        <v>0</v>
      </c>
      <c r="H373" s="124">
        <f t="shared" ca="1" si="21"/>
        <v>44309</v>
      </c>
      <c r="I373" s="125">
        <v>0</v>
      </c>
      <c r="J373" s="316" t="str">
        <f>LEFT(TPG!D373,20)&amp;"."&amp;TPGPAY!E373</f>
        <v>Wessex  Gardens Prim.2076.TPECG2.I01.Ap21</v>
      </c>
      <c r="K373" s="120" t="b">
        <v>1</v>
      </c>
      <c r="L373" s="126" t="s">
        <v>3686</v>
      </c>
      <c r="M373" s="120" t="b">
        <v>1</v>
      </c>
      <c r="N373" s="120" t="s">
        <v>3687</v>
      </c>
      <c r="O373" s="319" t="str">
        <f>TPG!I373</f>
        <v>11294/543965</v>
      </c>
      <c r="P373" s="120" t="b">
        <v>1</v>
      </c>
      <c r="Q373" s="120" t="b">
        <v>1</v>
      </c>
      <c r="R373" s="120" t="b">
        <v>1</v>
      </c>
      <c r="T373" s="11">
        <f t="shared" si="22"/>
        <v>20</v>
      </c>
      <c r="U373" s="395">
        <f t="shared" si="23"/>
        <v>41</v>
      </c>
    </row>
    <row r="374" spans="1:21" x14ac:dyDescent="0.25">
      <c r="A374" s="117">
        <v>1</v>
      </c>
      <c r="B374" s="118">
        <v>2</v>
      </c>
      <c r="C374" s="315">
        <f>TPG!J374</f>
        <v>400011</v>
      </c>
      <c r="D374" s="120" t="b">
        <v>1</v>
      </c>
      <c r="E374" s="316" t="str">
        <f>RIGHT(TPG!C374,4)&amp;"."&amp;TPG!M374&amp;"."&amp;TPG!K374&amp;"."&amp;$C$5</f>
        <v>2060.TPECG2.I01.Ap21</v>
      </c>
      <c r="F374" s="317">
        <f t="shared" ca="1" si="20"/>
        <v>44309</v>
      </c>
      <c r="G374" s="318">
        <f>TPG!Q374</f>
        <v>0</v>
      </c>
      <c r="H374" s="124">
        <f t="shared" ca="1" si="21"/>
        <v>44309</v>
      </c>
      <c r="I374" s="125">
        <v>0</v>
      </c>
      <c r="J374" s="316" t="str">
        <f>LEFT(TPG!D374,20)&amp;"."&amp;TPGPAY!E374</f>
        <v>Whitings Hill Primar.2060.TPECG2.I01.Ap21</v>
      </c>
      <c r="K374" s="120" t="b">
        <v>1</v>
      </c>
      <c r="L374" s="126" t="s">
        <v>3686</v>
      </c>
      <c r="M374" s="120" t="b">
        <v>1</v>
      </c>
      <c r="N374" s="120" t="s">
        <v>3687</v>
      </c>
      <c r="O374" s="319" t="str">
        <f>TPG!I374</f>
        <v>11294/543965</v>
      </c>
      <c r="P374" s="120" t="b">
        <v>1</v>
      </c>
      <c r="Q374" s="120" t="b">
        <v>1</v>
      </c>
      <c r="R374" s="120" t="b">
        <v>1</v>
      </c>
      <c r="T374" s="11">
        <f t="shared" si="22"/>
        <v>20</v>
      </c>
      <c r="U374" s="395">
        <f t="shared" si="23"/>
        <v>41</v>
      </c>
    </row>
    <row r="375" spans="1:21" x14ac:dyDescent="0.25">
      <c r="A375" s="117">
        <v>1</v>
      </c>
      <c r="B375" s="118">
        <v>2</v>
      </c>
      <c r="C375" s="315">
        <f>TPG!J375</f>
        <v>400117</v>
      </c>
      <c r="D375" s="120" t="b">
        <v>1</v>
      </c>
      <c r="E375" s="316" t="str">
        <f>RIGHT(TPG!C375,4)&amp;"."&amp;TPG!M375&amp;"."&amp;TPG!K375&amp;"."&amp;$C$5</f>
        <v>3518.TPECG2.I01.Ap21</v>
      </c>
      <c r="F375" s="317">
        <f t="shared" ca="1" si="20"/>
        <v>44309</v>
      </c>
      <c r="G375" s="318">
        <f>TPG!Q375</f>
        <v>0</v>
      </c>
      <c r="H375" s="124">
        <f t="shared" ca="1" si="21"/>
        <v>44309</v>
      </c>
      <c r="I375" s="125">
        <v>0</v>
      </c>
      <c r="J375" s="316" t="str">
        <f>LEFT(TPG!D375,20)&amp;"."&amp;TPGPAY!E375</f>
        <v>Woodcroft Primary Sc.3518.TPECG2.I01.Ap21</v>
      </c>
      <c r="K375" s="120" t="b">
        <v>1</v>
      </c>
      <c r="L375" s="126" t="s">
        <v>3686</v>
      </c>
      <c r="M375" s="120" t="b">
        <v>1</v>
      </c>
      <c r="N375" s="120" t="s">
        <v>3687</v>
      </c>
      <c r="O375" s="319" t="str">
        <f>TPG!I375</f>
        <v>11294/543965</v>
      </c>
      <c r="P375" s="120" t="b">
        <v>1</v>
      </c>
      <c r="Q375" s="120" t="b">
        <v>1</v>
      </c>
      <c r="R375" s="120" t="b">
        <v>1</v>
      </c>
      <c r="T375" s="11">
        <f t="shared" si="22"/>
        <v>20</v>
      </c>
      <c r="U375" s="395">
        <f t="shared" si="23"/>
        <v>41</v>
      </c>
    </row>
    <row r="376" spans="1:21" x14ac:dyDescent="0.25">
      <c r="A376" s="117">
        <v>1</v>
      </c>
      <c r="B376" s="118">
        <v>2</v>
      </c>
      <c r="C376" s="315">
        <f>TPG!J376</f>
        <v>400004</v>
      </c>
      <c r="D376" s="120" t="b">
        <v>1</v>
      </c>
      <c r="E376" s="316" t="str">
        <f>RIGHT(TPG!C376,4)&amp;"."&amp;TPG!M376&amp;"."&amp;TPG!K376&amp;"."&amp;$C$5</f>
        <v>2054.TPECG2.I01.Ap21</v>
      </c>
      <c r="F376" s="317">
        <f t="shared" ca="1" si="20"/>
        <v>44309</v>
      </c>
      <c r="G376" s="318">
        <f>TPG!Q376</f>
        <v>0</v>
      </c>
      <c r="H376" s="124">
        <f t="shared" ca="1" si="21"/>
        <v>44309</v>
      </c>
      <c r="I376" s="125">
        <v>0</v>
      </c>
      <c r="J376" s="316" t="str">
        <f>LEFT(TPG!D376,20)&amp;"."&amp;TPGPAY!E376</f>
        <v>Woodridge  Primary S.2054.TPECG2.I01.Ap21</v>
      </c>
      <c r="K376" s="120" t="b">
        <v>1</v>
      </c>
      <c r="L376" s="126" t="s">
        <v>3686</v>
      </c>
      <c r="M376" s="120" t="b">
        <v>1</v>
      </c>
      <c r="N376" s="120" t="s">
        <v>3687</v>
      </c>
      <c r="O376" s="319" t="str">
        <f>TPG!I376</f>
        <v>11294/543965</v>
      </c>
      <c r="P376" s="120" t="b">
        <v>1</v>
      </c>
      <c r="Q376" s="120" t="b">
        <v>1</v>
      </c>
      <c r="R376" s="120" t="b">
        <v>1</v>
      </c>
      <c r="T376" s="11">
        <f t="shared" si="22"/>
        <v>20</v>
      </c>
      <c r="U376" s="395">
        <f t="shared" si="23"/>
        <v>41</v>
      </c>
    </row>
    <row r="377" spans="1:21" x14ac:dyDescent="0.25">
      <c r="A377" s="117">
        <v>1</v>
      </c>
      <c r="B377" s="118">
        <v>2</v>
      </c>
      <c r="C377" s="315">
        <f>TPG!J377</f>
        <v>400157</v>
      </c>
      <c r="D377" s="120" t="b">
        <v>1</v>
      </c>
      <c r="E377" s="316" t="str">
        <f>RIGHT(TPG!C377,4)&amp;"."&amp;TPG!M377&amp;"."&amp;TPG!K377&amp;"."&amp;$C$5</f>
        <v>1102.TPECG2.I01.Ap21</v>
      </c>
      <c r="F377" s="317">
        <f t="shared" ca="1" si="20"/>
        <v>44309</v>
      </c>
      <c r="G377" s="318">
        <f>TPG!Q377</f>
        <v>0</v>
      </c>
      <c r="H377" s="124">
        <f t="shared" ca="1" si="21"/>
        <v>44309</v>
      </c>
      <c r="I377" s="125">
        <v>0</v>
      </c>
      <c r="J377" s="316" t="str">
        <f>LEFT(TPG!D377,20)&amp;"."&amp;TPGPAY!E377</f>
        <v>Northgate.1102.TPECG2.I01.Ap21</v>
      </c>
      <c r="K377" s="120" t="b">
        <v>1</v>
      </c>
      <c r="L377" s="126" t="s">
        <v>3686</v>
      </c>
      <c r="M377" s="120" t="b">
        <v>1</v>
      </c>
      <c r="N377" s="120" t="s">
        <v>3687</v>
      </c>
      <c r="O377" s="319" t="str">
        <f>TPG!I377</f>
        <v>11294/543965</v>
      </c>
      <c r="P377" s="120" t="b">
        <v>1</v>
      </c>
      <c r="Q377" s="120" t="b">
        <v>1</v>
      </c>
      <c r="R377" s="120" t="b">
        <v>1</v>
      </c>
      <c r="T377" s="11">
        <f t="shared" si="22"/>
        <v>20</v>
      </c>
      <c r="U377" s="395">
        <f t="shared" si="23"/>
        <v>30</v>
      </c>
    </row>
    <row r="378" spans="1:21" x14ac:dyDescent="0.25">
      <c r="A378" s="117">
        <v>1</v>
      </c>
      <c r="B378" s="118">
        <v>2</v>
      </c>
      <c r="C378" s="315">
        <f>TPG!J378</f>
        <v>400156</v>
      </c>
      <c r="D378" s="120" t="b">
        <v>1</v>
      </c>
      <c r="E378" s="316" t="str">
        <f>RIGHT(TPG!C378,4)&amp;"."&amp;TPG!M378&amp;"."&amp;TPG!K378&amp;"."&amp;$C$5</f>
        <v>1100.TPECG2.I01.Ap21</v>
      </c>
      <c r="F378" s="317">
        <f t="shared" ca="1" si="20"/>
        <v>44309</v>
      </c>
      <c r="G378" s="318">
        <f>TPG!Q378</f>
        <v>0</v>
      </c>
      <c r="H378" s="124">
        <f t="shared" ca="1" si="21"/>
        <v>44309</v>
      </c>
      <c r="I378" s="125">
        <v>0</v>
      </c>
      <c r="J378" s="316" t="str">
        <f>LEFT(TPG!D378,20)&amp;"."&amp;TPGPAY!E378</f>
        <v>Pavilion.1100.TPECG2.I01.Ap21</v>
      </c>
      <c r="K378" s="120" t="b">
        <v>1</v>
      </c>
      <c r="L378" s="126" t="s">
        <v>3686</v>
      </c>
      <c r="M378" s="120" t="b">
        <v>1</v>
      </c>
      <c r="N378" s="120" t="s">
        <v>3687</v>
      </c>
      <c r="O378" s="319" t="str">
        <f>TPG!I378</f>
        <v>11294/543965</v>
      </c>
      <c r="P378" s="120" t="b">
        <v>1</v>
      </c>
      <c r="Q378" s="120" t="b">
        <v>1</v>
      </c>
      <c r="R378" s="120" t="b">
        <v>1</v>
      </c>
      <c r="T378" s="11">
        <f t="shared" si="22"/>
        <v>20</v>
      </c>
      <c r="U378" s="395">
        <f t="shared" si="23"/>
        <v>29</v>
      </c>
    </row>
    <row r="379" spans="1:21" x14ac:dyDescent="0.25">
      <c r="A379" s="117">
        <v>1</v>
      </c>
      <c r="B379" s="118">
        <v>2</v>
      </c>
      <c r="C379" s="315">
        <f>TPG!J379</f>
        <v>400041</v>
      </c>
      <c r="D379" s="120" t="b">
        <v>1</v>
      </c>
      <c r="E379" s="316" t="str">
        <f>RIGHT(TPG!C379,4)&amp;"."&amp;TPG!M379&amp;"."&amp;TPG!K379&amp;"."&amp;$C$5</f>
        <v>5405.TPECG2.I01.Ap21</v>
      </c>
      <c r="F379" s="317">
        <f t="shared" ca="1" si="20"/>
        <v>44309</v>
      </c>
      <c r="G379" s="318">
        <f>TPG!Q379</f>
        <v>0</v>
      </c>
      <c r="H379" s="124">
        <f t="shared" ca="1" si="21"/>
        <v>44309</v>
      </c>
      <c r="I379" s="125">
        <v>0</v>
      </c>
      <c r="J379" s="316" t="str">
        <f>LEFT(TPG!D379,20)&amp;"."&amp;TPGPAY!E379</f>
        <v>Finchley Catholic Hi.5405.TPECG2.I01.Ap21</v>
      </c>
      <c r="K379" s="120" t="b">
        <v>1</v>
      </c>
      <c r="L379" s="126" t="s">
        <v>3686</v>
      </c>
      <c r="M379" s="120" t="b">
        <v>1</v>
      </c>
      <c r="N379" s="120" t="s">
        <v>3687</v>
      </c>
      <c r="O379" s="319" t="str">
        <f>TPG!I379</f>
        <v>11294/543965</v>
      </c>
      <c r="P379" s="120" t="b">
        <v>1</v>
      </c>
      <c r="Q379" s="120" t="b">
        <v>1</v>
      </c>
      <c r="R379" s="120" t="b">
        <v>1</v>
      </c>
      <c r="T379" s="11">
        <f t="shared" si="22"/>
        <v>20</v>
      </c>
      <c r="U379" s="395">
        <f t="shared" si="23"/>
        <v>41</v>
      </c>
    </row>
    <row r="380" spans="1:21" x14ac:dyDescent="0.25">
      <c r="A380" s="117">
        <v>1</v>
      </c>
      <c r="B380" s="118">
        <v>2</v>
      </c>
      <c r="C380" s="315">
        <f>TPG!J380</f>
        <v>400033</v>
      </c>
      <c r="D380" s="120" t="b">
        <v>1</v>
      </c>
      <c r="E380" s="316" t="str">
        <f>RIGHT(TPG!C380,4)&amp;"."&amp;TPG!M380&amp;"."&amp;TPG!K380&amp;"."&amp;$C$5</f>
        <v>4003.TPECG2.I01.Ap21</v>
      </c>
      <c r="F380" s="317">
        <f t="shared" ca="1" si="20"/>
        <v>44309</v>
      </c>
      <c r="G380" s="318">
        <f>TPG!Q380</f>
        <v>0</v>
      </c>
      <c r="H380" s="124">
        <f t="shared" ca="1" si="21"/>
        <v>44309</v>
      </c>
      <c r="I380" s="125">
        <v>0</v>
      </c>
      <c r="J380" s="316" t="str">
        <f>LEFT(TPG!D380,20)&amp;"."&amp;TPGPAY!E380</f>
        <v>Friern Barnet School.4003.TPECG2.I01.Ap21</v>
      </c>
      <c r="K380" s="120" t="b">
        <v>1</v>
      </c>
      <c r="L380" s="126" t="s">
        <v>3686</v>
      </c>
      <c r="M380" s="120" t="b">
        <v>1</v>
      </c>
      <c r="N380" s="120" t="s">
        <v>3687</v>
      </c>
      <c r="O380" s="319" t="str">
        <f>TPG!I380</f>
        <v>11294/543965</v>
      </c>
      <c r="P380" s="120" t="b">
        <v>1</v>
      </c>
      <c r="Q380" s="120" t="b">
        <v>1</v>
      </c>
      <c r="R380" s="120" t="b">
        <v>1</v>
      </c>
      <c r="T380" s="11">
        <f t="shared" si="22"/>
        <v>20</v>
      </c>
      <c r="U380" s="395">
        <f t="shared" si="23"/>
        <v>41</v>
      </c>
    </row>
    <row r="381" spans="1:21" x14ac:dyDescent="0.25">
      <c r="A381" s="117">
        <v>1</v>
      </c>
      <c r="B381" s="118">
        <v>2</v>
      </c>
      <c r="C381" s="315">
        <f>TPG!J381</f>
        <v>400140</v>
      </c>
      <c r="D381" s="120" t="b">
        <v>1</v>
      </c>
      <c r="E381" s="316" t="str">
        <f>RIGHT(TPG!C381,4)&amp;"."&amp;TPG!M381&amp;"."&amp;TPG!K381&amp;"."&amp;$C$5</f>
        <v>5427.TPECG2.I01.Ap21</v>
      </c>
      <c r="F381" s="317">
        <f t="shared" ca="1" si="20"/>
        <v>44309</v>
      </c>
      <c r="G381" s="318">
        <f>TPG!Q381</f>
        <v>0</v>
      </c>
      <c r="H381" s="124">
        <f t="shared" ca="1" si="21"/>
        <v>44309</v>
      </c>
      <c r="I381" s="125">
        <v>0</v>
      </c>
      <c r="J381" s="316" t="str">
        <f>LEFT(TPG!D381,20)&amp;"."&amp;TPGPAY!E381</f>
        <v>JCoSS.5427.TPECG2.I01.Ap21</v>
      </c>
      <c r="K381" s="120" t="b">
        <v>1</v>
      </c>
      <c r="L381" s="126" t="s">
        <v>3686</v>
      </c>
      <c r="M381" s="120" t="b">
        <v>1</v>
      </c>
      <c r="N381" s="120" t="s">
        <v>3687</v>
      </c>
      <c r="O381" s="319" t="str">
        <f>TPG!I381</f>
        <v>11294/543965</v>
      </c>
      <c r="P381" s="120" t="b">
        <v>1</v>
      </c>
      <c r="Q381" s="120" t="b">
        <v>1</v>
      </c>
      <c r="R381" s="120" t="b">
        <v>1</v>
      </c>
      <c r="T381" s="11">
        <f t="shared" si="22"/>
        <v>20</v>
      </c>
      <c r="U381" s="395">
        <f t="shared" si="23"/>
        <v>26</v>
      </c>
    </row>
    <row r="382" spans="1:21" x14ac:dyDescent="0.25">
      <c r="A382" s="117">
        <v>1</v>
      </c>
      <c r="B382" s="118">
        <v>2</v>
      </c>
      <c r="C382" s="315">
        <f>TPG!J382</f>
        <v>107953</v>
      </c>
      <c r="D382" s="120" t="b">
        <v>1</v>
      </c>
      <c r="E382" s="316" t="str">
        <f>RIGHT(TPG!C382,4)&amp;"."&amp;TPG!M382&amp;"."&amp;TPG!K382&amp;"."&amp;$C$5</f>
        <v>4004.TPECG2.I01.Ap21</v>
      </c>
      <c r="F382" s="317">
        <f t="shared" ca="1" si="20"/>
        <v>44309</v>
      </c>
      <c r="G382" s="318">
        <f>TPG!Q382</f>
        <v>0</v>
      </c>
      <c r="H382" s="124">
        <f t="shared" ca="1" si="21"/>
        <v>44309</v>
      </c>
      <c r="I382" s="125">
        <v>0</v>
      </c>
      <c r="J382" s="316" t="str">
        <f>LEFT(TPG!D382,20)&amp;"."&amp;TPGPAY!E382</f>
        <v>Menorah High School .4004.TPECG2.I01.Ap21</v>
      </c>
      <c r="K382" s="120" t="b">
        <v>1</v>
      </c>
      <c r="L382" s="126" t="s">
        <v>3686</v>
      </c>
      <c r="M382" s="120" t="b">
        <v>1</v>
      </c>
      <c r="N382" s="120" t="s">
        <v>3687</v>
      </c>
      <c r="O382" s="319" t="str">
        <f>TPG!I382</f>
        <v>11294/543965</v>
      </c>
      <c r="P382" s="120" t="b">
        <v>1</v>
      </c>
      <c r="Q382" s="120" t="b">
        <v>1</v>
      </c>
      <c r="R382" s="120" t="b">
        <v>1</v>
      </c>
      <c r="T382" s="11">
        <f t="shared" si="22"/>
        <v>20</v>
      </c>
      <c r="U382" s="395">
        <f t="shared" si="23"/>
        <v>41</v>
      </c>
    </row>
    <row r="383" spans="1:21" x14ac:dyDescent="0.25">
      <c r="A383" s="117">
        <v>1</v>
      </c>
      <c r="B383" s="118">
        <v>2</v>
      </c>
      <c r="C383" s="315">
        <f>TPG!J383</f>
        <v>400029</v>
      </c>
      <c r="D383" s="120" t="b">
        <v>1</v>
      </c>
      <c r="E383" s="316" t="str">
        <f>RIGHT(TPG!C383,4)&amp;"."&amp;TPG!M383&amp;"."&amp;TPG!K383&amp;"."&amp;$C$5</f>
        <v>5404.TPECG2.I01.Ap21</v>
      </c>
      <c r="F383" s="317">
        <f t="shared" ca="1" si="20"/>
        <v>44309</v>
      </c>
      <c r="G383" s="318">
        <f>TPG!Q383</f>
        <v>0</v>
      </c>
      <c r="H383" s="124">
        <f t="shared" ca="1" si="21"/>
        <v>44309</v>
      </c>
      <c r="I383" s="125">
        <v>0</v>
      </c>
      <c r="J383" s="316" t="str">
        <f>LEFT(TPG!D383,20)&amp;"."&amp;TPGPAY!E383</f>
        <v>St Michaels Catholic.5404.TPECG2.I01.Ap21</v>
      </c>
      <c r="K383" s="120" t="b">
        <v>1</v>
      </c>
      <c r="L383" s="126" t="s">
        <v>3686</v>
      </c>
      <c r="M383" s="120" t="b">
        <v>1</v>
      </c>
      <c r="N383" s="120" t="s">
        <v>3687</v>
      </c>
      <c r="O383" s="319" t="str">
        <f>TPG!I383</f>
        <v>11294/543965</v>
      </c>
      <c r="P383" s="120" t="b">
        <v>1</v>
      </c>
      <c r="Q383" s="120" t="b">
        <v>1</v>
      </c>
      <c r="R383" s="120" t="b">
        <v>1</v>
      </c>
      <c r="T383" s="11">
        <f t="shared" si="22"/>
        <v>20</v>
      </c>
      <c r="U383" s="395">
        <f t="shared" si="23"/>
        <v>41</v>
      </c>
    </row>
    <row r="384" spans="1:21" x14ac:dyDescent="0.25">
      <c r="A384" s="117">
        <v>1</v>
      </c>
      <c r="B384" s="118">
        <v>2</v>
      </c>
      <c r="C384" s="315">
        <f>TPG!J384</f>
        <v>400013</v>
      </c>
      <c r="D384" s="120" t="b">
        <v>1</v>
      </c>
      <c r="E384" s="316" t="str">
        <f>RIGHT(TPG!C384,4)&amp;"."&amp;TPG!M384&amp;"."&amp;TPG!K384&amp;"."&amp;$C$5</f>
        <v>5407.TPECG2.I01.Ap21</v>
      </c>
      <c r="F384" s="317">
        <f t="shared" ca="1" si="20"/>
        <v>44309</v>
      </c>
      <c r="G384" s="318">
        <f>TPG!Q384</f>
        <v>0</v>
      </c>
      <c r="H384" s="124">
        <f t="shared" ca="1" si="21"/>
        <v>44309</v>
      </c>
      <c r="I384" s="125">
        <v>0</v>
      </c>
      <c r="J384" s="316" t="str">
        <f>LEFT(TPG!D384,20)&amp;"."&amp;TPGPAY!E384</f>
        <v>St. James' Catholic .5407.TPECG2.I01.Ap21</v>
      </c>
      <c r="K384" s="120" t="b">
        <v>1</v>
      </c>
      <c r="L384" s="126" t="s">
        <v>3686</v>
      </c>
      <c r="M384" s="120" t="b">
        <v>1</v>
      </c>
      <c r="N384" s="120" t="s">
        <v>3687</v>
      </c>
      <c r="O384" s="319" t="str">
        <f>TPG!I384</f>
        <v>11294/543965</v>
      </c>
      <c r="P384" s="120" t="b">
        <v>1</v>
      </c>
      <c r="Q384" s="120" t="b">
        <v>1</v>
      </c>
      <c r="R384" s="120" t="b">
        <v>1</v>
      </c>
      <c r="T384" s="11">
        <f t="shared" si="22"/>
        <v>20</v>
      </c>
      <c r="U384" s="395">
        <f t="shared" si="23"/>
        <v>41</v>
      </c>
    </row>
    <row r="385" spans="1:21" x14ac:dyDescent="0.25">
      <c r="A385" s="117">
        <v>1</v>
      </c>
      <c r="B385" s="118">
        <v>2</v>
      </c>
      <c r="C385" s="315">
        <f>TPG!J385</f>
        <v>400063</v>
      </c>
      <c r="D385" s="120" t="b">
        <v>1</v>
      </c>
      <c r="E385" s="316" t="str">
        <f>RIGHT(TPG!C385,4)&amp;"."&amp;TPG!M385&amp;"."&amp;TPG!K385&amp;"."&amp;$C$5</f>
        <v>7010.TPECG2.I01.Ap21</v>
      </c>
      <c r="F385" s="317">
        <f t="shared" ca="1" si="20"/>
        <v>44309</v>
      </c>
      <c r="G385" s="318">
        <f>TPG!Q385</f>
        <v>0</v>
      </c>
      <c r="H385" s="124">
        <f t="shared" ca="1" si="21"/>
        <v>44309</v>
      </c>
      <c r="I385" s="125">
        <v>0</v>
      </c>
      <c r="J385" s="316" t="str">
        <f>LEFT(TPG!D385,20)&amp;"."&amp;TPGPAY!E385</f>
        <v>Mapledown.7010.TPECG2.I01.Ap21</v>
      </c>
      <c r="K385" s="120" t="b">
        <v>1</v>
      </c>
      <c r="L385" s="126" t="s">
        <v>3686</v>
      </c>
      <c r="M385" s="120" t="b">
        <v>1</v>
      </c>
      <c r="N385" s="120" t="s">
        <v>3687</v>
      </c>
      <c r="O385" s="319" t="str">
        <f>TPG!I385</f>
        <v>11294/543965</v>
      </c>
      <c r="P385" s="120" t="b">
        <v>1</v>
      </c>
      <c r="Q385" s="120" t="b">
        <v>1</v>
      </c>
      <c r="R385" s="120" t="b">
        <v>1</v>
      </c>
      <c r="T385" s="11">
        <f t="shared" si="22"/>
        <v>20</v>
      </c>
      <c r="U385" s="395">
        <f t="shared" si="23"/>
        <v>30</v>
      </c>
    </row>
    <row r="386" spans="1:21" x14ac:dyDescent="0.25">
      <c r="A386" s="117">
        <v>1</v>
      </c>
      <c r="B386" s="118">
        <v>2</v>
      </c>
      <c r="C386" s="315">
        <f>TPG!J386</f>
        <v>400034</v>
      </c>
      <c r="D386" s="120" t="b">
        <v>1</v>
      </c>
      <c r="E386" s="316" t="str">
        <f>RIGHT(TPG!C386,4)&amp;"."&amp;TPG!M386&amp;"."&amp;TPG!K386&amp;"."&amp;$C$5</f>
        <v>7005.TPECG2.I01.Ap21</v>
      </c>
      <c r="F386" s="317">
        <f t="shared" ca="1" si="20"/>
        <v>44309</v>
      </c>
      <c r="G386" s="318">
        <f>TPG!Q386</f>
        <v>0</v>
      </c>
      <c r="H386" s="124">
        <f t="shared" ca="1" si="21"/>
        <v>44309</v>
      </c>
      <c r="I386" s="125">
        <v>0</v>
      </c>
      <c r="J386" s="316" t="str">
        <f>LEFT(TPG!D386,20)&amp;"."&amp;TPGPAY!E386</f>
        <v>Northway.7005.TPECG2.I01.Ap21</v>
      </c>
      <c r="K386" s="120" t="b">
        <v>1</v>
      </c>
      <c r="L386" s="126" t="s">
        <v>3686</v>
      </c>
      <c r="M386" s="120" t="b">
        <v>1</v>
      </c>
      <c r="N386" s="120" t="s">
        <v>3687</v>
      </c>
      <c r="O386" s="319" t="str">
        <f>TPG!I386</f>
        <v>11294/543965</v>
      </c>
      <c r="P386" s="120" t="b">
        <v>1</v>
      </c>
      <c r="Q386" s="120" t="b">
        <v>1</v>
      </c>
      <c r="R386" s="120" t="b">
        <v>1</v>
      </c>
      <c r="T386" s="11">
        <f t="shared" si="22"/>
        <v>20</v>
      </c>
      <c r="U386" s="395">
        <f t="shared" si="23"/>
        <v>29</v>
      </c>
    </row>
    <row r="387" spans="1:21" x14ac:dyDescent="0.25">
      <c r="A387" s="117">
        <v>1</v>
      </c>
      <c r="B387" s="118">
        <v>2</v>
      </c>
      <c r="C387" s="315">
        <f>TPG!J387</f>
        <v>400091</v>
      </c>
      <c r="D387" s="120" t="b">
        <v>1</v>
      </c>
      <c r="E387" s="316" t="str">
        <f>RIGHT(TPG!C387,4)&amp;"."&amp;TPG!M387&amp;"."&amp;TPG!K387&amp;"."&amp;$C$5</f>
        <v>7009.TPECG2.I01.Ap21</v>
      </c>
      <c r="F387" s="317">
        <f t="shared" ca="1" si="20"/>
        <v>44309</v>
      </c>
      <c r="G387" s="318">
        <f>TPG!Q387</f>
        <v>0</v>
      </c>
      <c r="H387" s="124">
        <f t="shared" ca="1" si="21"/>
        <v>44309</v>
      </c>
      <c r="I387" s="125">
        <v>0</v>
      </c>
      <c r="J387" s="316" t="str">
        <f>LEFT(TPG!D387,20)&amp;"."&amp;TPGPAY!E387</f>
        <v>Oakleigh.7009.TPECG2.I01.Ap21</v>
      </c>
      <c r="K387" s="120" t="b">
        <v>1</v>
      </c>
      <c r="L387" s="126" t="s">
        <v>3686</v>
      </c>
      <c r="M387" s="120" t="b">
        <v>1</v>
      </c>
      <c r="N387" s="120" t="s">
        <v>3687</v>
      </c>
      <c r="O387" s="319" t="str">
        <f>TPG!I387</f>
        <v>11294/543965</v>
      </c>
      <c r="P387" s="120" t="b">
        <v>1</v>
      </c>
      <c r="Q387" s="120" t="b">
        <v>1</v>
      </c>
      <c r="R387" s="120" t="b">
        <v>1</v>
      </c>
      <c r="T387" s="11">
        <f t="shared" si="22"/>
        <v>20</v>
      </c>
      <c r="U387" s="395">
        <f t="shared" si="23"/>
        <v>29</v>
      </c>
    </row>
    <row r="388" spans="1:21" x14ac:dyDescent="0.25">
      <c r="A388" s="117">
        <v>1</v>
      </c>
      <c r="B388" s="118">
        <v>2</v>
      </c>
      <c r="C388" s="315">
        <f>TPG!J388</f>
        <v>400135</v>
      </c>
      <c r="D388" s="120" t="b">
        <v>1</v>
      </c>
      <c r="E388" s="316" t="str">
        <f>RIGHT(TPG!C388,4)&amp;"."&amp;TPG!M388&amp;"."&amp;TPG!K388&amp;"."&amp;$C$5</f>
        <v>3521.TPECG2.I01.Ap21</v>
      </c>
      <c r="F388" s="317">
        <f t="shared" ca="1" si="20"/>
        <v>44309</v>
      </c>
      <c r="G388" s="318">
        <f>TPG!Q388</f>
        <v>0</v>
      </c>
      <c r="H388" s="124">
        <f t="shared" ca="1" si="21"/>
        <v>44309</v>
      </c>
      <c r="I388" s="125">
        <v>0</v>
      </c>
      <c r="J388" s="316" t="str">
        <f>LEFT(TPG!D388,20)&amp;"."&amp;TPGPAY!E388</f>
        <v>St Mary's &amp; St John'.3521.TPECG2.I01.Ap21</v>
      </c>
      <c r="K388" s="120" t="b">
        <v>1</v>
      </c>
      <c r="L388" s="126" t="s">
        <v>3686</v>
      </c>
      <c r="M388" s="120" t="b">
        <v>1</v>
      </c>
      <c r="N388" s="120" t="s">
        <v>3687</v>
      </c>
      <c r="O388" s="319" t="str">
        <f>TPG!I388</f>
        <v>11294/543965</v>
      </c>
      <c r="P388" s="120" t="b">
        <v>1</v>
      </c>
      <c r="Q388" s="120" t="b">
        <v>1</v>
      </c>
      <c r="R388" s="120" t="b">
        <v>1</v>
      </c>
      <c r="T388" s="11">
        <f t="shared" si="22"/>
        <v>20</v>
      </c>
      <c r="U388" s="395">
        <f t="shared" si="23"/>
        <v>41</v>
      </c>
    </row>
    <row r="389" spans="1:21" x14ac:dyDescent="0.25">
      <c r="A389" s="117">
        <v>1</v>
      </c>
      <c r="B389" s="118">
        <v>2</v>
      </c>
      <c r="C389" s="315">
        <f>TPG!J389</f>
        <v>105221</v>
      </c>
      <c r="D389" s="120" t="b">
        <v>1</v>
      </c>
      <c r="E389" s="316" t="str">
        <f>RIGHT(TPG!C389,4)&amp;"."&amp;TPG!M389&amp;"."&amp;TPG!K389&amp;"."&amp;$C$5</f>
        <v>6085.TPECG2.I01.Ap21</v>
      </c>
      <c r="F389" s="317">
        <f t="shared" ca="1" si="20"/>
        <v>44309</v>
      </c>
      <c r="G389" s="318">
        <f>TPG!Q389</f>
        <v>0</v>
      </c>
      <c r="H389" s="124">
        <f t="shared" ca="1" si="21"/>
        <v>44309</v>
      </c>
      <c r="I389" s="125">
        <v>0</v>
      </c>
      <c r="J389" s="316" t="str">
        <f>LEFT(TPG!D389,20)&amp;"."&amp;TPGPAY!E389</f>
        <v>Kisharon Inclusive S.6085.TPECG2.I01.Ap21</v>
      </c>
      <c r="K389" s="120" t="b">
        <v>1</v>
      </c>
      <c r="L389" s="126" t="s">
        <v>3686</v>
      </c>
      <c r="M389" s="120" t="b">
        <v>1</v>
      </c>
      <c r="N389" s="120" t="s">
        <v>3687</v>
      </c>
      <c r="O389" s="319" t="str">
        <f>TPG!I389</f>
        <v>11294/516500</v>
      </c>
      <c r="P389" s="120" t="b">
        <v>1</v>
      </c>
      <c r="Q389" s="120" t="b">
        <v>1</v>
      </c>
      <c r="R389" s="120" t="b">
        <v>1</v>
      </c>
      <c r="T389" s="11">
        <f t="shared" si="22"/>
        <v>20</v>
      </c>
      <c r="U389" s="395">
        <f t="shared" si="23"/>
        <v>41</v>
      </c>
    </row>
    <row r="390" spans="1:21" x14ac:dyDescent="0.25">
      <c r="A390" s="117">
        <v>1</v>
      </c>
      <c r="B390" s="118">
        <v>2</v>
      </c>
      <c r="C390" s="315">
        <f>TPG!J390</f>
        <v>157308</v>
      </c>
      <c r="D390" s="120" t="b">
        <v>1</v>
      </c>
      <c r="E390" s="316" t="str">
        <f>RIGHT(TPG!C390,4)&amp;"."&amp;TPG!M390&amp;"."&amp;TPG!K390&amp;"."&amp;$C$5</f>
        <v>5950.TPECG2.I01.Ap21</v>
      </c>
      <c r="F390" s="317">
        <f t="shared" ca="1" si="20"/>
        <v>44309</v>
      </c>
      <c r="G390" s="318">
        <f>TPG!Q390</f>
        <v>0</v>
      </c>
      <c r="H390" s="124">
        <f t="shared" ca="1" si="21"/>
        <v>44309</v>
      </c>
      <c r="I390" s="125">
        <v>0</v>
      </c>
      <c r="J390" s="316" t="str">
        <f>LEFT(TPG!D390,20)&amp;"."&amp;TPGPAY!E390</f>
        <v>Oak Hill School.5950.TPECG2.I01.Ap21</v>
      </c>
      <c r="K390" s="120" t="b">
        <v>1</v>
      </c>
      <c r="L390" s="126" t="s">
        <v>3686</v>
      </c>
      <c r="M390" s="120" t="b">
        <v>1</v>
      </c>
      <c r="N390" s="120" t="s">
        <v>3687</v>
      </c>
      <c r="O390" s="319" t="str">
        <f>TPG!I390</f>
        <v>11294/516500</v>
      </c>
      <c r="P390" s="120" t="b">
        <v>1</v>
      </c>
      <c r="Q390" s="120" t="b">
        <v>1</v>
      </c>
      <c r="R390" s="120" t="b">
        <v>1</v>
      </c>
      <c r="T390" s="11">
        <f t="shared" si="22"/>
        <v>20</v>
      </c>
      <c r="U390" s="395">
        <f t="shared" si="23"/>
        <v>36</v>
      </c>
    </row>
    <row r="391" spans="1:21" x14ac:dyDescent="0.25">
      <c r="A391" s="117">
        <v>1</v>
      </c>
      <c r="B391" s="118">
        <v>2</v>
      </c>
      <c r="C391" s="315">
        <f>TPG!J391</f>
        <v>156901</v>
      </c>
      <c r="D391" s="120" t="b">
        <v>1</v>
      </c>
      <c r="E391" s="316" t="str">
        <f>RIGHT(TPG!C391,4)&amp;"."&amp;TPG!M391&amp;"."&amp;TPG!K391&amp;"."&amp;$C$5</f>
        <v>7000.TPECG2.I01.Ap21</v>
      </c>
      <c r="F391" s="317">
        <f t="shared" ca="1" si="20"/>
        <v>44309</v>
      </c>
      <c r="G391" s="318">
        <f>TPG!Q391</f>
        <v>0</v>
      </c>
      <c r="H391" s="124">
        <f t="shared" ca="1" si="21"/>
        <v>44309</v>
      </c>
      <c r="I391" s="125">
        <v>0</v>
      </c>
      <c r="J391" s="316" t="str">
        <f>LEFT(TPG!D391,20)&amp;"."&amp;TPGPAY!E391</f>
        <v>Oak Lodge Academy.7000.TPECG2.I01.Ap21</v>
      </c>
      <c r="K391" s="120" t="b">
        <v>1</v>
      </c>
      <c r="L391" s="126" t="s">
        <v>3686</v>
      </c>
      <c r="M391" s="120" t="b">
        <v>1</v>
      </c>
      <c r="N391" s="120" t="s">
        <v>3687</v>
      </c>
      <c r="O391" s="319" t="str">
        <f>TPG!I391</f>
        <v>11294/516500</v>
      </c>
      <c r="P391" s="120" t="b">
        <v>1</v>
      </c>
      <c r="Q391" s="120" t="b">
        <v>1</v>
      </c>
      <c r="R391" s="120" t="b">
        <v>1</v>
      </c>
      <c r="T391" s="11">
        <f t="shared" si="22"/>
        <v>20</v>
      </c>
      <c r="U391" s="395">
        <f t="shared" si="23"/>
        <v>38</v>
      </c>
    </row>
    <row r="392" spans="1:21" x14ac:dyDescent="0.25">
      <c r="A392" s="117">
        <v>1</v>
      </c>
      <c r="B392" s="118">
        <v>2</v>
      </c>
      <c r="C392" s="315">
        <f>TPG!J392</f>
        <v>400041</v>
      </c>
      <c r="D392" s="120" t="b">
        <v>1</v>
      </c>
      <c r="E392" s="316" t="str">
        <f>RIGHT(TPG!C392,4)&amp;"."&amp;TPG!M392&amp;"."&amp;TPG!K392&amp;"."&amp;$C$5</f>
        <v>5405.TPGP16.I01.Ap21</v>
      </c>
      <c r="F392" s="317">
        <f t="shared" ca="1" si="20"/>
        <v>44309</v>
      </c>
      <c r="G392" s="318">
        <f>TPG!Q392</f>
        <v>0</v>
      </c>
      <c r="H392" s="124">
        <f t="shared" ca="1" si="21"/>
        <v>44309</v>
      </c>
      <c r="I392" s="125">
        <v>0</v>
      </c>
      <c r="J392" s="316" t="str">
        <f>LEFT(TPG!D392,20)&amp;"."&amp;TPGPAY!E392</f>
        <v>Finchley Catholic Hi.5405.TPGP16.I01.Ap21</v>
      </c>
      <c r="K392" s="120" t="b">
        <v>1</v>
      </c>
      <c r="L392" s="126" t="s">
        <v>3686</v>
      </c>
      <c r="M392" s="120" t="b">
        <v>1</v>
      </c>
      <c r="N392" s="120" t="s">
        <v>3687</v>
      </c>
      <c r="O392" s="319" t="str">
        <f>TPG!I392</f>
        <v>11294/543965</v>
      </c>
      <c r="P392" s="120" t="b">
        <v>1</v>
      </c>
      <c r="Q392" s="120" t="b">
        <v>1</v>
      </c>
      <c r="R392" s="120" t="b">
        <v>1</v>
      </c>
      <c r="T392" s="11">
        <f t="shared" si="22"/>
        <v>20</v>
      </c>
      <c r="U392" s="395">
        <f t="shared" si="23"/>
        <v>41</v>
      </c>
    </row>
    <row r="393" spans="1:21" x14ac:dyDescent="0.25">
      <c r="A393" s="117">
        <v>1</v>
      </c>
      <c r="B393" s="118">
        <v>2</v>
      </c>
      <c r="C393" s="315">
        <f>TPG!J393</f>
        <v>400140</v>
      </c>
      <c r="D393" s="120" t="b">
        <v>1</v>
      </c>
      <c r="E393" s="316" t="str">
        <f>RIGHT(TPG!C393,4)&amp;"."&amp;TPG!M393&amp;"."&amp;TPG!K393&amp;"."&amp;$C$5</f>
        <v>5427.TPGP16.I01.Ap21</v>
      </c>
      <c r="F393" s="317">
        <f t="shared" ca="1" si="20"/>
        <v>44309</v>
      </c>
      <c r="G393" s="318">
        <f>TPG!Q393</f>
        <v>0</v>
      </c>
      <c r="H393" s="124">
        <f t="shared" ca="1" si="21"/>
        <v>44309</v>
      </c>
      <c r="I393" s="125">
        <v>0</v>
      </c>
      <c r="J393" s="316" t="str">
        <f>LEFT(TPG!D393,20)&amp;"."&amp;TPGPAY!E393</f>
        <v>JCoSS.5427.TPGP16.I01.Ap21</v>
      </c>
      <c r="K393" s="120" t="b">
        <v>1</v>
      </c>
      <c r="L393" s="126" t="s">
        <v>3686</v>
      </c>
      <c r="M393" s="120" t="b">
        <v>1</v>
      </c>
      <c r="N393" s="120" t="s">
        <v>3687</v>
      </c>
      <c r="O393" s="319" t="str">
        <f>TPG!I393</f>
        <v>11294/543965</v>
      </c>
      <c r="P393" s="120" t="b">
        <v>1</v>
      </c>
      <c r="Q393" s="120" t="b">
        <v>1</v>
      </c>
      <c r="R393" s="120" t="b">
        <v>1</v>
      </c>
      <c r="T393" s="11">
        <f t="shared" si="22"/>
        <v>20</v>
      </c>
      <c r="U393" s="395">
        <f t="shared" si="23"/>
        <v>26</v>
      </c>
    </row>
    <row r="394" spans="1:21" x14ac:dyDescent="0.25">
      <c r="A394" s="117">
        <v>1</v>
      </c>
      <c r="B394" s="118">
        <v>2</v>
      </c>
      <c r="C394" s="315">
        <f>TPG!J394</f>
        <v>107953</v>
      </c>
      <c r="D394" s="120" t="b">
        <v>1</v>
      </c>
      <c r="E394" s="316" t="str">
        <f>RIGHT(TPG!C394,4)&amp;"."&amp;TPG!M394&amp;"."&amp;TPG!K394&amp;"."&amp;$C$5</f>
        <v>4004.TPGP16.I01.Ap21</v>
      </c>
      <c r="F394" s="317">
        <f t="shared" ca="1" si="20"/>
        <v>44309</v>
      </c>
      <c r="G394" s="318">
        <f>TPG!Q394</f>
        <v>0</v>
      </c>
      <c r="H394" s="124">
        <f t="shared" ca="1" si="21"/>
        <v>44309</v>
      </c>
      <c r="I394" s="125">
        <v>0</v>
      </c>
      <c r="J394" s="316" t="str">
        <f>LEFT(TPG!D394,20)&amp;"."&amp;TPGPAY!E394</f>
        <v>Menorah High School .4004.TPGP16.I01.Ap21</v>
      </c>
      <c r="K394" s="120" t="b">
        <v>1</v>
      </c>
      <c r="L394" s="126" t="s">
        <v>3686</v>
      </c>
      <c r="M394" s="120" t="b">
        <v>1</v>
      </c>
      <c r="N394" s="120" t="s">
        <v>3687</v>
      </c>
      <c r="O394" s="319" t="str">
        <f>TPG!I394</f>
        <v>11294/543965</v>
      </c>
      <c r="P394" s="120" t="b">
        <v>1</v>
      </c>
      <c r="Q394" s="120" t="b">
        <v>1</v>
      </c>
      <c r="R394" s="120" t="b">
        <v>1</v>
      </c>
      <c r="T394" s="11">
        <f t="shared" si="22"/>
        <v>20</v>
      </c>
      <c r="U394" s="395">
        <f t="shared" si="23"/>
        <v>41</v>
      </c>
    </row>
    <row r="395" spans="1:21" x14ac:dyDescent="0.25">
      <c r="A395" s="117">
        <v>1</v>
      </c>
      <c r="B395" s="118">
        <v>2</v>
      </c>
      <c r="C395" s="315">
        <f>TPG!J395</f>
        <v>400029</v>
      </c>
      <c r="D395" s="120" t="b">
        <v>1</v>
      </c>
      <c r="E395" s="316" t="str">
        <f>RIGHT(TPG!C395,4)&amp;"."&amp;TPG!M395&amp;"."&amp;TPG!K395&amp;"."&amp;$C$5</f>
        <v>5404.TPGP16.I01.Ap21</v>
      </c>
      <c r="F395" s="317">
        <f t="shared" ca="1" si="20"/>
        <v>44309</v>
      </c>
      <c r="G395" s="318">
        <f>TPG!Q395</f>
        <v>0</v>
      </c>
      <c r="H395" s="124">
        <f t="shared" ca="1" si="21"/>
        <v>44309</v>
      </c>
      <c r="I395" s="125">
        <v>0</v>
      </c>
      <c r="J395" s="316" t="str">
        <f>LEFT(TPG!D395,20)&amp;"."&amp;TPGPAY!E395</f>
        <v>St Michaels Catholic.5404.TPGP16.I01.Ap21</v>
      </c>
      <c r="K395" s="120" t="b">
        <v>1</v>
      </c>
      <c r="L395" s="126" t="s">
        <v>3686</v>
      </c>
      <c r="M395" s="120" t="b">
        <v>1</v>
      </c>
      <c r="N395" s="120" t="s">
        <v>3687</v>
      </c>
      <c r="O395" s="319" t="str">
        <f>TPG!I395</f>
        <v>11294/543965</v>
      </c>
      <c r="P395" s="120" t="b">
        <v>1</v>
      </c>
      <c r="Q395" s="120" t="b">
        <v>1</v>
      </c>
      <c r="R395" s="120" t="b">
        <v>1</v>
      </c>
      <c r="T395" s="11">
        <f t="shared" si="22"/>
        <v>20</v>
      </c>
      <c r="U395" s="395">
        <f t="shared" si="23"/>
        <v>41</v>
      </c>
    </row>
    <row r="396" spans="1:21" x14ac:dyDescent="0.25">
      <c r="A396" s="117">
        <v>1</v>
      </c>
      <c r="B396" s="118">
        <v>2</v>
      </c>
      <c r="C396" s="315">
        <f>TPG!J396</f>
        <v>400013</v>
      </c>
      <c r="D396" s="120" t="b">
        <v>1</v>
      </c>
      <c r="E396" s="316" t="str">
        <f>RIGHT(TPG!C396,4)&amp;"."&amp;TPG!M396&amp;"."&amp;TPG!K396&amp;"."&amp;$C$5</f>
        <v>5407.TPGP16.I01.Ap21</v>
      </c>
      <c r="F396" s="317">
        <f t="shared" ca="1" si="20"/>
        <v>44309</v>
      </c>
      <c r="G396" s="318">
        <f>TPG!Q396</f>
        <v>0</v>
      </c>
      <c r="H396" s="124">
        <f t="shared" ca="1" si="21"/>
        <v>44309</v>
      </c>
      <c r="I396" s="125">
        <v>0</v>
      </c>
      <c r="J396" s="316" t="str">
        <f>LEFT(TPG!D396,20)&amp;"."&amp;TPGPAY!E396</f>
        <v>St. James' Catholic .5407.TPGP16.I01.Ap21</v>
      </c>
      <c r="K396" s="120" t="b">
        <v>1</v>
      </c>
      <c r="L396" s="126" t="s">
        <v>3686</v>
      </c>
      <c r="M396" s="120" t="b">
        <v>1</v>
      </c>
      <c r="N396" s="120" t="s">
        <v>3687</v>
      </c>
      <c r="O396" s="319" t="str">
        <f>TPG!I396</f>
        <v>11294/543965</v>
      </c>
      <c r="P396" s="120" t="b">
        <v>1</v>
      </c>
      <c r="Q396" s="120" t="b">
        <v>1</v>
      </c>
      <c r="R396" s="120" t="b">
        <v>1</v>
      </c>
      <c r="T396" s="11">
        <f t="shared" si="22"/>
        <v>20</v>
      </c>
      <c r="U396" s="395">
        <f t="shared" si="23"/>
        <v>41</v>
      </c>
    </row>
    <row r="397" spans="1:21" x14ac:dyDescent="0.25">
      <c r="A397" s="117">
        <v>1</v>
      </c>
      <c r="B397" s="118">
        <v>2</v>
      </c>
      <c r="C397" s="315">
        <f>TPG!J397</f>
        <v>400041</v>
      </c>
      <c r="D397" s="120" t="b">
        <v>1</v>
      </c>
      <c r="E397" s="316" t="str">
        <f>RIGHT(TPG!C397,4)&amp;"."&amp;TPG!M397&amp;"."&amp;TPG!K397&amp;"."&amp;$C$5</f>
        <v>5405.TPECGP16.I01.Ap21</v>
      </c>
      <c r="F397" s="317">
        <f t="shared" ca="1" si="20"/>
        <v>44309</v>
      </c>
      <c r="G397" s="318">
        <f>TPG!Q397</f>
        <v>0</v>
      </c>
      <c r="H397" s="124">
        <f t="shared" ca="1" si="21"/>
        <v>44309</v>
      </c>
      <c r="I397" s="125">
        <v>0</v>
      </c>
      <c r="J397" s="316" t="str">
        <f>LEFT(TPG!D397,20)&amp;"."&amp;TPGPAY!E397</f>
        <v>Finchley Catholic Hi.5405.TPECGP16.I01.Ap21</v>
      </c>
      <c r="K397" s="120" t="b">
        <v>1</v>
      </c>
      <c r="L397" s="126" t="s">
        <v>3686</v>
      </c>
      <c r="M397" s="120" t="b">
        <v>1</v>
      </c>
      <c r="N397" s="120" t="s">
        <v>3687</v>
      </c>
      <c r="O397" s="319" t="str">
        <f>TPG!I397</f>
        <v>11294/543965</v>
      </c>
      <c r="P397" s="120" t="b">
        <v>1</v>
      </c>
      <c r="Q397" s="120" t="b">
        <v>1</v>
      </c>
      <c r="R397" s="120" t="b">
        <v>1</v>
      </c>
      <c r="T397" s="11">
        <f t="shared" si="22"/>
        <v>22</v>
      </c>
      <c r="U397" s="395">
        <f t="shared" si="23"/>
        <v>43</v>
      </c>
    </row>
    <row r="398" spans="1:21" x14ac:dyDescent="0.25">
      <c r="A398" s="117">
        <v>1</v>
      </c>
      <c r="B398" s="118">
        <v>2</v>
      </c>
      <c r="C398" s="315">
        <f>TPG!J398</f>
        <v>400140</v>
      </c>
      <c r="D398" s="120" t="b">
        <v>1</v>
      </c>
      <c r="E398" s="316" t="str">
        <f>RIGHT(TPG!C398,4)&amp;"."&amp;TPG!M398&amp;"."&amp;TPG!K398&amp;"."&amp;$C$5</f>
        <v>5427.TPECGP16.I01.Ap21</v>
      </c>
      <c r="F398" s="317">
        <f t="shared" ca="1" si="20"/>
        <v>44309</v>
      </c>
      <c r="G398" s="318">
        <f>TPG!Q398</f>
        <v>0</v>
      </c>
      <c r="H398" s="124">
        <f t="shared" ca="1" si="21"/>
        <v>44309</v>
      </c>
      <c r="I398" s="125">
        <v>0</v>
      </c>
      <c r="J398" s="316" t="str">
        <f>LEFT(TPG!D398,20)&amp;"."&amp;TPGPAY!E398</f>
        <v>JCoSS.5427.TPECGP16.I01.Ap21</v>
      </c>
      <c r="K398" s="120" t="b">
        <v>1</v>
      </c>
      <c r="L398" s="126" t="s">
        <v>3686</v>
      </c>
      <c r="M398" s="120" t="b">
        <v>1</v>
      </c>
      <c r="N398" s="120" t="s">
        <v>3687</v>
      </c>
      <c r="O398" s="319" t="str">
        <f>TPG!I398</f>
        <v>11294/543965</v>
      </c>
      <c r="P398" s="120" t="b">
        <v>1</v>
      </c>
      <c r="Q398" s="120" t="b">
        <v>1</v>
      </c>
      <c r="R398" s="120" t="b">
        <v>1</v>
      </c>
      <c r="T398" s="11">
        <f t="shared" si="22"/>
        <v>22</v>
      </c>
      <c r="U398" s="395">
        <f t="shared" si="23"/>
        <v>28</v>
      </c>
    </row>
    <row r="399" spans="1:21" x14ac:dyDescent="0.25">
      <c r="A399" s="117">
        <v>1</v>
      </c>
      <c r="B399" s="118">
        <v>2</v>
      </c>
      <c r="C399" s="315">
        <f>TPG!J399</f>
        <v>107953</v>
      </c>
      <c r="D399" s="120" t="b">
        <v>1</v>
      </c>
      <c r="E399" s="316" t="str">
        <f>RIGHT(TPG!C399,4)&amp;"."&amp;TPG!M399&amp;"."&amp;TPG!K399&amp;"."&amp;$C$5</f>
        <v>4004.TPECGP16.I01.Ap21</v>
      </c>
      <c r="F399" s="317">
        <f t="shared" ca="1" si="20"/>
        <v>44309</v>
      </c>
      <c r="G399" s="318">
        <f>TPG!Q399</f>
        <v>0</v>
      </c>
      <c r="H399" s="124">
        <f t="shared" ca="1" si="21"/>
        <v>44309</v>
      </c>
      <c r="I399" s="125">
        <v>0</v>
      </c>
      <c r="J399" s="316" t="str">
        <f>LEFT(TPG!D399,20)&amp;"."&amp;TPGPAY!E399</f>
        <v>Menorah High School .4004.TPECGP16.I01.Ap21</v>
      </c>
      <c r="K399" s="120" t="b">
        <v>1</v>
      </c>
      <c r="L399" s="126" t="s">
        <v>3686</v>
      </c>
      <c r="M399" s="120" t="b">
        <v>1</v>
      </c>
      <c r="N399" s="120" t="s">
        <v>3687</v>
      </c>
      <c r="O399" s="319" t="str">
        <f>TPG!I399</f>
        <v>11294/543965</v>
      </c>
      <c r="P399" s="120" t="b">
        <v>1</v>
      </c>
      <c r="Q399" s="120" t="b">
        <v>1</v>
      </c>
      <c r="R399" s="120" t="b">
        <v>1</v>
      </c>
      <c r="T399" s="11">
        <f t="shared" si="22"/>
        <v>22</v>
      </c>
      <c r="U399" s="395">
        <f t="shared" si="23"/>
        <v>43</v>
      </c>
    </row>
    <row r="400" spans="1:21" x14ac:dyDescent="0.25">
      <c r="A400" s="117">
        <v>1</v>
      </c>
      <c r="B400" s="118">
        <v>2</v>
      </c>
      <c r="C400" s="315">
        <f>TPG!J400</f>
        <v>400029</v>
      </c>
      <c r="D400" s="120" t="b">
        <v>1</v>
      </c>
      <c r="E400" s="316" t="str">
        <f>RIGHT(TPG!C400,4)&amp;"."&amp;TPG!M400&amp;"."&amp;TPG!K400&amp;"."&amp;$C$5</f>
        <v>5404.TPECGP16.I01.Ap21</v>
      </c>
      <c r="F400" s="317">
        <f t="shared" ca="1" si="20"/>
        <v>44309</v>
      </c>
      <c r="G400" s="318">
        <f>TPG!Q400</f>
        <v>0</v>
      </c>
      <c r="H400" s="124">
        <f t="shared" ca="1" si="21"/>
        <v>44309</v>
      </c>
      <c r="I400" s="125">
        <v>0</v>
      </c>
      <c r="J400" s="316" t="str">
        <f>LEFT(TPG!D400,20)&amp;"."&amp;TPGPAY!E400</f>
        <v>St Michaels Catholic.5404.TPECGP16.I01.Ap21</v>
      </c>
      <c r="K400" s="120" t="b">
        <v>1</v>
      </c>
      <c r="L400" s="126" t="s">
        <v>3686</v>
      </c>
      <c r="M400" s="120" t="b">
        <v>1</v>
      </c>
      <c r="N400" s="120" t="s">
        <v>3687</v>
      </c>
      <c r="O400" s="319" t="str">
        <f>TPG!I400</f>
        <v>11294/543965</v>
      </c>
      <c r="P400" s="120" t="b">
        <v>1</v>
      </c>
      <c r="Q400" s="120" t="b">
        <v>1</v>
      </c>
      <c r="R400" s="120" t="b">
        <v>1</v>
      </c>
      <c r="T400" s="11">
        <f t="shared" si="22"/>
        <v>22</v>
      </c>
      <c r="U400" s="395">
        <f t="shared" si="23"/>
        <v>43</v>
      </c>
    </row>
    <row r="401" spans="1:21" x14ac:dyDescent="0.25">
      <c r="A401" s="117">
        <v>1</v>
      </c>
      <c r="B401" s="118">
        <v>2</v>
      </c>
      <c r="C401" s="315">
        <f>TPG!J401</f>
        <v>400013</v>
      </c>
      <c r="D401" s="120" t="b">
        <v>1</v>
      </c>
      <c r="E401" s="316" t="str">
        <f>RIGHT(TPG!C401,4)&amp;"."&amp;TPG!M401&amp;"."&amp;TPG!K401&amp;"."&amp;$C$5</f>
        <v>5407.TPECGP16.I01.Ap21</v>
      </c>
      <c r="F401" s="317">
        <f t="shared" ca="1" si="20"/>
        <v>44309</v>
      </c>
      <c r="G401" s="318">
        <f>TPG!Q401</f>
        <v>0</v>
      </c>
      <c r="H401" s="124">
        <f t="shared" ca="1" si="21"/>
        <v>44309</v>
      </c>
      <c r="I401" s="125">
        <v>0</v>
      </c>
      <c r="J401" s="316" t="str">
        <f>LEFT(TPG!D401,20)&amp;"."&amp;TPGPAY!E401</f>
        <v>St. James' Catholic .5407.TPECGP16.I01.Ap21</v>
      </c>
      <c r="K401" s="120" t="b">
        <v>1</v>
      </c>
      <c r="L401" s="126" t="s">
        <v>3686</v>
      </c>
      <c r="M401" s="120" t="b">
        <v>1</v>
      </c>
      <c r="N401" s="120" t="s">
        <v>3687</v>
      </c>
      <c r="O401" s="319" t="str">
        <f>TPG!I401</f>
        <v>11294/543965</v>
      </c>
      <c r="P401" s="120" t="b">
        <v>1</v>
      </c>
      <c r="Q401" s="120" t="b">
        <v>1</v>
      </c>
      <c r="R401" s="120" t="b">
        <v>1</v>
      </c>
      <c r="T401" s="11">
        <f t="shared" si="22"/>
        <v>22</v>
      </c>
      <c r="U401" s="395">
        <f t="shared" si="23"/>
        <v>43</v>
      </c>
    </row>
    <row r="402" spans="1:21" x14ac:dyDescent="0.25">
      <c r="A402" s="117">
        <v>1</v>
      </c>
      <c r="B402" s="118">
        <v>2</v>
      </c>
      <c r="C402" s="315">
        <f>TPG!J402</f>
        <v>400156</v>
      </c>
      <c r="D402" s="120" t="b">
        <v>1</v>
      </c>
      <c r="E402" s="316" t="str">
        <f>RIGHT(TPG!C402,4)&amp;"."&amp;TPG!M402&amp;"."&amp;TPG!K402&amp;"."&amp;$C$5</f>
        <v>1100.TPECGSC.I01.Ap21</v>
      </c>
      <c r="F402" s="317">
        <f t="shared" ca="1" si="20"/>
        <v>44309</v>
      </c>
      <c r="G402" s="318">
        <f>TPG!Q402</f>
        <v>0</v>
      </c>
      <c r="H402" s="124">
        <f t="shared" ca="1" si="21"/>
        <v>44309</v>
      </c>
      <c r="I402" s="125">
        <v>0</v>
      </c>
      <c r="J402" s="316" t="str">
        <f>LEFT(TPG!D402,20)&amp;"."&amp;TPGPAY!E402</f>
        <v>Pavilion.1100.TPECGSC.I01.Ap21</v>
      </c>
      <c r="K402" s="120" t="b">
        <v>1</v>
      </c>
      <c r="L402" s="126" t="s">
        <v>3686</v>
      </c>
      <c r="M402" s="120" t="b">
        <v>1</v>
      </c>
      <c r="N402" s="120" t="s">
        <v>3687</v>
      </c>
      <c r="O402" s="319" t="str">
        <f>TPG!I402</f>
        <v>11294/543965</v>
      </c>
      <c r="P402" s="120" t="b">
        <v>1</v>
      </c>
      <c r="Q402" s="120" t="b">
        <v>1</v>
      </c>
      <c r="R402" s="120" t="b">
        <v>1</v>
      </c>
      <c r="T402" s="11">
        <f t="shared" si="22"/>
        <v>21</v>
      </c>
      <c r="U402" s="395">
        <f t="shared" si="23"/>
        <v>30</v>
      </c>
    </row>
    <row r="403" spans="1:21" x14ac:dyDescent="0.25">
      <c r="A403" s="117">
        <v>1</v>
      </c>
      <c r="B403" s="118">
        <v>2</v>
      </c>
      <c r="C403" s="315">
        <f>TPG!J403</f>
        <v>400091</v>
      </c>
      <c r="D403" s="120" t="b">
        <v>1</v>
      </c>
      <c r="E403" s="316" t="str">
        <f>RIGHT(TPG!C403,4)&amp;"."&amp;TPG!M403&amp;"."&amp;TPG!K403&amp;"."&amp;$C$5</f>
        <v>7009.TPECGSC.I01.Ap21</v>
      </c>
      <c r="F403" s="317">
        <f t="shared" ca="1" si="20"/>
        <v>44309</v>
      </c>
      <c r="G403" s="318">
        <f>TPG!Q403</f>
        <v>0</v>
      </c>
      <c r="H403" s="124">
        <f t="shared" ca="1" si="21"/>
        <v>44309</v>
      </c>
      <c r="I403" s="125">
        <v>0</v>
      </c>
      <c r="J403" s="316" t="str">
        <f>LEFT(TPG!D403,20)&amp;"."&amp;TPGPAY!E403</f>
        <v>Oakleigh.7009.TPECGSC.I01.Ap21</v>
      </c>
      <c r="K403" s="120" t="b">
        <v>1</v>
      </c>
      <c r="L403" s="126" t="s">
        <v>3686</v>
      </c>
      <c r="M403" s="120" t="b">
        <v>1</v>
      </c>
      <c r="N403" s="120" t="s">
        <v>3687</v>
      </c>
      <c r="O403" s="319" t="str">
        <f>TPG!I403</f>
        <v>11294/543965</v>
      </c>
      <c r="P403" s="120" t="b">
        <v>1</v>
      </c>
      <c r="Q403" s="120" t="b">
        <v>1</v>
      </c>
      <c r="R403" s="120" t="b">
        <v>1</v>
      </c>
      <c r="T403" s="11">
        <f t="shared" si="22"/>
        <v>21</v>
      </c>
      <c r="U403" s="395">
        <f t="shared" si="23"/>
        <v>30</v>
      </c>
    </row>
    <row r="404" spans="1:21" x14ac:dyDescent="0.25">
      <c r="A404" s="117">
        <v>1</v>
      </c>
      <c r="B404" s="118">
        <v>2</v>
      </c>
      <c r="C404" s="315">
        <f>TPG!J404</f>
        <v>400063</v>
      </c>
      <c r="D404" s="120" t="b">
        <v>1</v>
      </c>
      <c r="E404" s="316" t="str">
        <f>RIGHT(TPG!C404,4)&amp;"."&amp;TPG!M404&amp;"."&amp;TPG!K404&amp;"."&amp;$C$5</f>
        <v>7010.TPECGSC.I01.Ap21</v>
      </c>
      <c r="F404" s="317">
        <f t="shared" ca="1" si="20"/>
        <v>44309</v>
      </c>
      <c r="G404" s="318">
        <f>TPG!Q404</f>
        <v>0</v>
      </c>
      <c r="H404" s="124">
        <f t="shared" ca="1" si="21"/>
        <v>44309</v>
      </c>
      <c r="I404" s="125">
        <v>0</v>
      </c>
      <c r="J404" s="316" t="str">
        <f>LEFT(TPG!D404,20)&amp;"."&amp;TPGPAY!E404</f>
        <v>Mapledown.7010.TPECGSC.I01.Ap21</v>
      </c>
      <c r="K404" s="120" t="b">
        <v>1</v>
      </c>
      <c r="L404" s="126" t="s">
        <v>3686</v>
      </c>
      <c r="M404" s="120" t="b">
        <v>1</v>
      </c>
      <c r="N404" s="120" t="s">
        <v>3687</v>
      </c>
      <c r="O404" s="319" t="str">
        <f>TPG!I404</f>
        <v>11294/543965</v>
      </c>
      <c r="P404" s="120" t="b">
        <v>1</v>
      </c>
      <c r="Q404" s="120" t="b">
        <v>1</v>
      </c>
      <c r="R404" s="120" t="b">
        <v>1</v>
      </c>
      <c r="T404" s="11">
        <f t="shared" si="22"/>
        <v>21</v>
      </c>
      <c r="U404" s="395">
        <f t="shared" si="23"/>
        <v>31</v>
      </c>
    </row>
    <row r="405" spans="1:21" x14ac:dyDescent="0.25">
      <c r="A405" s="117">
        <v>1</v>
      </c>
      <c r="B405" s="118">
        <v>2</v>
      </c>
      <c r="C405" s="315">
        <f>TPG!J405</f>
        <v>105221</v>
      </c>
      <c r="D405" s="120" t="b">
        <v>1</v>
      </c>
      <c r="E405" s="316" t="str">
        <f>RIGHT(TPG!C405,4)&amp;"."&amp;TPG!M405&amp;"."&amp;TPG!K405&amp;"."&amp;$C$5</f>
        <v>6085.TPECGSC.I01.Ap21</v>
      </c>
      <c r="F405" s="317">
        <f t="shared" ref="F405:F430" ca="1" si="24">TODAY()</f>
        <v>44309</v>
      </c>
      <c r="G405" s="318">
        <f>TPG!Q405</f>
        <v>0</v>
      </c>
      <c r="H405" s="124">
        <f t="shared" ref="H405:H430" ca="1" si="25">F405</f>
        <v>44309</v>
      </c>
      <c r="I405" s="125">
        <v>0</v>
      </c>
      <c r="J405" s="316" t="str">
        <f>LEFT(TPG!D405,20)&amp;"."&amp;TPGPAY!E405</f>
        <v>Kisharon Inclusive S.6085.TPECGSC.I01.Ap21</v>
      </c>
      <c r="K405" s="120" t="b">
        <v>1</v>
      </c>
      <c r="L405" s="126" t="s">
        <v>3686</v>
      </c>
      <c r="M405" s="120" t="b">
        <v>1</v>
      </c>
      <c r="N405" s="120" t="s">
        <v>3687</v>
      </c>
      <c r="O405" s="319" t="str">
        <f>TPG!I405</f>
        <v>11294/516500</v>
      </c>
      <c r="P405" s="120" t="b">
        <v>1</v>
      </c>
      <c r="Q405" s="120" t="b">
        <v>1</v>
      </c>
      <c r="R405" s="120" t="b">
        <v>1</v>
      </c>
      <c r="T405" s="11">
        <f t="shared" ref="T405:T430" si="26">LEN(E405)</f>
        <v>21</v>
      </c>
      <c r="U405" s="395">
        <f t="shared" ref="U405:U430" si="27">LEN(J405)</f>
        <v>42</v>
      </c>
    </row>
    <row r="406" spans="1:21" x14ac:dyDescent="0.25">
      <c r="A406" s="117">
        <v>1</v>
      </c>
      <c r="B406" s="118">
        <v>2</v>
      </c>
      <c r="C406" s="315">
        <f>TPG!J406</f>
        <v>157308</v>
      </c>
      <c r="D406" s="120" t="b">
        <v>1</v>
      </c>
      <c r="E406" s="316" t="str">
        <f>RIGHT(TPG!C406,4)&amp;"."&amp;TPG!M406&amp;"."&amp;TPG!K406&amp;"."&amp;$C$5</f>
        <v>5950.TPECGSC.I01.Ap21</v>
      </c>
      <c r="F406" s="317">
        <f t="shared" ca="1" si="24"/>
        <v>44309</v>
      </c>
      <c r="G406" s="318">
        <f>TPG!Q406</f>
        <v>0</v>
      </c>
      <c r="H406" s="124">
        <f t="shared" ca="1" si="25"/>
        <v>44309</v>
      </c>
      <c r="I406" s="125">
        <v>0</v>
      </c>
      <c r="J406" s="316" t="str">
        <f>LEFT(TPG!D406,20)&amp;"."&amp;TPGPAY!E406</f>
        <v>Oak Hill School.5950.TPECGSC.I01.Ap21</v>
      </c>
      <c r="K406" s="120" t="b">
        <v>1</v>
      </c>
      <c r="L406" s="126" t="s">
        <v>3686</v>
      </c>
      <c r="M406" s="120" t="b">
        <v>1</v>
      </c>
      <c r="N406" s="120" t="s">
        <v>3687</v>
      </c>
      <c r="O406" s="319" t="str">
        <f>TPG!I406</f>
        <v>11294/516500</v>
      </c>
      <c r="P406" s="120" t="b">
        <v>1</v>
      </c>
      <c r="Q406" s="120" t="b">
        <v>1</v>
      </c>
      <c r="R406" s="120" t="b">
        <v>1</v>
      </c>
      <c r="T406" s="11">
        <f t="shared" si="26"/>
        <v>21</v>
      </c>
      <c r="U406" s="395">
        <f t="shared" si="27"/>
        <v>37</v>
      </c>
    </row>
    <row r="407" spans="1:21" x14ac:dyDescent="0.25">
      <c r="A407" s="117">
        <v>1</v>
      </c>
      <c r="B407" s="118">
        <v>2</v>
      </c>
      <c r="C407" s="315">
        <f>TPG!K407</f>
        <v>0</v>
      </c>
      <c r="D407" s="120" t="b">
        <v>1</v>
      </c>
      <c r="E407" s="316" t="str">
        <f>RIGHT(TPG!D407,4)&amp;"."&amp;TPG!N407&amp;"."&amp;TPG!L407&amp;"."&amp;$C$5</f>
        <v>...Ap21</v>
      </c>
      <c r="F407" s="317">
        <f t="shared" ca="1" si="24"/>
        <v>44309</v>
      </c>
      <c r="G407" s="318">
        <f>TPG!Q407</f>
        <v>0</v>
      </c>
      <c r="H407" s="124">
        <f t="shared" ca="1" si="25"/>
        <v>44309</v>
      </c>
      <c r="I407" s="125">
        <v>0</v>
      </c>
      <c r="J407" s="316" t="str">
        <f>LEFT(TPG!E407,20)&amp;"."&amp;TPGPAY!E407</f>
        <v>....Ap21</v>
      </c>
      <c r="K407" s="120" t="b">
        <v>1</v>
      </c>
      <c r="L407" s="126" t="s">
        <v>3686</v>
      </c>
      <c r="M407" s="120" t="b">
        <v>1</v>
      </c>
      <c r="N407" s="120" t="s">
        <v>3687</v>
      </c>
      <c r="O407" s="319">
        <f>TPG!J407</f>
        <v>0</v>
      </c>
      <c r="P407" s="120" t="b">
        <v>1</v>
      </c>
      <c r="Q407" s="120" t="b">
        <v>1</v>
      </c>
      <c r="R407" s="120" t="b">
        <v>1</v>
      </c>
      <c r="T407" s="11">
        <f t="shared" si="26"/>
        <v>7</v>
      </c>
      <c r="U407" s="395">
        <f t="shared" si="27"/>
        <v>8</v>
      </c>
    </row>
    <row r="408" spans="1:21" x14ac:dyDescent="0.25">
      <c r="A408" s="117">
        <v>1</v>
      </c>
      <c r="B408" s="118">
        <v>2</v>
      </c>
      <c r="C408" s="315">
        <f>TPG!K408</f>
        <v>0</v>
      </c>
      <c r="D408" s="120" t="b">
        <v>1</v>
      </c>
      <c r="E408" s="316" t="str">
        <f>RIGHT(TPG!D408,4)&amp;"."&amp;TPG!N408&amp;"."&amp;TPG!L408&amp;"."&amp;$C$5</f>
        <v>...Ap21</v>
      </c>
      <c r="F408" s="317">
        <f t="shared" ca="1" si="24"/>
        <v>44309</v>
      </c>
      <c r="G408" s="318">
        <f>TPG!Q408</f>
        <v>0</v>
      </c>
      <c r="H408" s="124">
        <f t="shared" ca="1" si="25"/>
        <v>44309</v>
      </c>
      <c r="I408" s="125">
        <v>0</v>
      </c>
      <c r="J408" s="316" t="str">
        <f>LEFT(TPG!E408,20)&amp;"."&amp;TPGPAY!E408</f>
        <v>....Ap21</v>
      </c>
      <c r="K408" s="120" t="b">
        <v>1</v>
      </c>
      <c r="L408" s="126" t="s">
        <v>3686</v>
      </c>
      <c r="M408" s="120" t="b">
        <v>1</v>
      </c>
      <c r="N408" s="120" t="s">
        <v>3687</v>
      </c>
      <c r="O408" s="319">
        <f>TPG!J408</f>
        <v>0</v>
      </c>
      <c r="P408" s="120" t="b">
        <v>1</v>
      </c>
      <c r="Q408" s="120" t="b">
        <v>1</v>
      </c>
      <c r="R408" s="120" t="b">
        <v>1</v>
      </c>
      <c r="T408" s="11">
        <f t="shared" si="26"/>
        <v>7</v>
      </c>
      <c r="U408" s="395">
        <f t="shared" si="27"/>
        <v>8</v>
      </c>
    </row>
    <row r="409" spans="1:21" x14ac:dyDescent="0.25">
      <c r="A409" s="117">
        <v>1</v>
      </c>
      <c r="B409" s="118">
        <v>2</v>
      </c>
      <c r="C409" s="315">
        <f>TPG!K409</f>
        <v>0</v>
      </c>
      <c r="D409" s="120" t="b">
        <v>1</v>
      </c>
      <c r="E409" s="316" t="str">
        <f>RIGHT(TPG!D409,4)&amp;"."&amp;TPG!N409&amp;"."&amp;TPG!L409&amp;"."&amp;$C$5</f>
        <v>...Ap21</v>
      </c>
      <c r="F409" s="317">
        <f t="shared" ca="1" si="24"/>
        <v>44309</v>
      </c>
      <c r="G409" s="318">
        <f>TPG!Q409</f>
        <v>0</v>
      </c>
      <c r="H409" s="124">
        <f t="shared" ca="1" si="25"/>
        <v>44309</v>
      </c>
      <c r="I409" s="125">
        <v>0</v>
      </c>
      <c r="J409" s="316" t="str">
        <f>LEFT(TPG!E409,20)&amp;"."&amp;TPGPAY!E409</f>
        <v>....Ap21</v>
      </c>
      <c r="K409" s="120" t="b">
        <v>1</v>
      </c>
      <c r="L409" s="126" t="s">
        <v>3686</v>
      </c>
      <c r="M409" s="120" t="b">
        <v>1</v>
      </c>
      <c r="N409" s="120" t="s">
        <v>3687</v>
      </c>
      <c r="O409" s="319">
        <f>TPG!J409</f>
        <v>0</v>
      </c>
      <c r="P409" s="120" t="b">
        <v>1</v>
      </c>
      <c r="Q409" s="120" t="b">
        <v>1</v>
      </c>
      <c r="R409" s="120" t="b">
        <v>1</v>
      </c>
      <c r="T409" s="11">
        <f t="shared" si="26"/>
        <v>7</v>
      </c>
      <c r="U409" s="395">
        <f t="shared" si="27"/>
        <v>8</v>
      </c>
    </row>
    <row r="410" spans="1:21" x14ac:dyDescent="0.25">
      <c r="A410" s="117">
        <v>1</v>
      </c>
      <c r="B410" s="118">
        <v>2</v>
      </c>
      <c r="C410" s="315">
        <f>TPG!K410</f>
        <v>0</v>
      </c>
      <c r="D410" s="120" t="b">
        <v>1</v>
      </c>
      <c r="E410" s="316" t="str">
        <f>RIGHT(TPG!D410,4)&amp;"."&amp;TPG!N410&amp;"."&amp;TPG!L410&amp;"."&amp;$C$5</f>
        <v>...Ap21</v>
      </c>
      <c r="F410" s="317">
        <f t="shared" ca="1" si="24"/>
        <v>44309</v>
      </c>
      <c r="G410" s="318">
        <f>TPG!Q410</f>
        <v>0</v>
      </c>
      <c r="H410" s="124">
        <f t="shared" ca="1" si="25"/>
        <v>44309</v>
      </c>
      <c r="I410" s="125">
        <v>0</v>
      </c>
      <c r="J410" s="316" t="str">
        <f>LEFT(TPG!E410,20)&amp;"."&amp;TPGPAY!E410</f>
        <v>....Ap21</v>
      </c>
      <c r="K410" s="120" t="b">
        <v>1</v>
      </c>
      <c r="L410" s="126" t="s">
        <v>3686</v>
      </c>
      <c r="M410" s="120" t="b">
        <v>1</v>
      </c>
      <c r="N410" s="120" t="s">
        <v>3687</v>
      </c>
      <c r="O410" s="319">
        <f>TPG!J410</f>
        <v>0</v>
      </c>
      <c r="P410" s="120" t="b">
        <v>1</v>
      </c>
      <c r="Q410" s="120" t="b">
        <v>1</v>
      </c>
      <c r="R410" s="120" t="b">
        <v>1</v>
      </c>
      <c r="T410" s="11">
        <f t="shared" si="26"/>
        <v>7</v>
      </c>
      <c r="U410" s="395">
        <f t="shared" si="27"/>
        <v>8</v>
      </c>
    </row>
    <row r="411" spans="1:21" x14ac:dyDescent="0.25">
      <c r="A411" s="117">
        <v>1</v>
      </c>
      <c r="B411" s="118">
        <v>2</v>
      </c>
      <c r="C411" s="315">
        <f>TPG!K411</f>
        <v>0</v>
      </c>
      <c r="D411" s="120" t="b">
        <v>1</v>
      </c>
      <c r="E411" s="316" t="str">
        <f>RIGHT(TPG!D411,4)&amp;"."&amp;TPG!N411&amp;"."&amp;TPG!L411&amp;"."&amp;$C$5</f>
        <v>...Ap21</v>
      </c>
      <c r="F411" s="317">
        <f t="shared" ca="1" si="24"/>
        <v>44309</v>
      </c>
      <c r="G411" s="318">
        <f>TPG!Q411</f>
        <v>0</v>
      </c>
      <c r="H411" s="124">
        <f t="shared" ca="1" si="25"/>
        <v>44309</v>
      </c>
      <c r="I411" s="125">
        <v>0</v>
      </c>
      <c r="J411" s="316" t="str">
        <f>LEFT(TPG!E411,20)&amp;"."&amp;TPGPAY!E411</f>
        <v>....Ap21</v>
      </c>
      <c r="K411" s="120" t="b">
        <v>1</v>
      </c>
      <c r="L411" s="126" t="s">
        <v>3686</v>
      </c>
      <c r="M411" s="120" t="b">
        <v>1</v>
      </c>
      <c r="N411" s="120" t="s">
        <v>3687</v>
      </c>
      <c r="O411" s="319">
        <f>TPG!J411</f>
        <v>0</v>
      </c>
      <c r="P411" s="120" t="b">
        <v>1</v>
      </c>
      <c r="Q411" s="120" t="b">
        <v>1</v>
      </c>
      <c r="R411" s="120" t="b">
        <v>1</v>
      </c>
      <c r="T411" s="11">
        <f t="shared" si="26"/>
        <v>7</v>
      </c>
      <c r="U411" s="395">
        <f t="shared" si="27"/>
        <v>8</v>
      </c>
    </row>
    <row r="412" spans="1:21" x14ac:dyDescent="0.25">
      <c r="A412" s="117">
        <v>1</v>
      </c>
      <c r="B412" s="118">
        <v>2</v>
      </c>
      <c r="C412" s="315">
        <f>TPG!K412</f>
        <v>0</v>
      </c>
      <c r="D412" s="120" t="b">
        <v>1</v>
      </c>
      <c r="E412" s="316" t="str">
        <f>RIGHT(TPG!D412,4)&amp;"."&amp;TPG!N412&amp;"."&amp;TPG!L412&amp;"."&amp;$C$5</f>
        <v>...Ap21</v>
      </c>
      <c r="F412" s="317">
        <f t="shared" ca="1" si="24"/>
        <v>44309</v>
      </c>
      <c r="G412" s="318">
        <f>TPG!Q412</f>
        <v>0</v>
      </c>
      <c r="H412" s="124">
        <f t="shared" ca="1" si="25"/>
        <v>44309</v>
      </c>
      <c r="I412" s="125">
        <v>0</v>
      </c>
      <c r="J412" s="316" t="str">
        <f>LEFT(TPG!E412,20)&amp;"."&amp;TPGPAY!E412</f>
        <v>....Ap21</v>
      </c>
      <c r="K412" s="120" t="b">
        <v>1</v>
      </c>
      <c r="L412" s="126" t="s">
        <v>3686</v>
      </c>
      <c r="M412" s="120" t="b">
        <v>1</v>
      </c>
      <c r="N412" s="120" t="s">
        <v>3687</v>
      </c>
      <c r="O412" s="319">
        <f>TPG!J412</f>
        <v>0</v>
      </c>
      <c r="P412" s="120" t="b">
        <v>1</v>
      </c>
      <c r="Q412" s="120" t="b">
        <v>1</v>
      </c>
      <c r="R412" s="120" t="b">
        <v>1</v>
      </c>
      <c r="T412" s="11">
        <f t="shared" si="26"/>
        <v>7</v>
      </c>
      <c r="U412" s="395">
        <f t="shared" si="27"/>
        <v>8</v>
      </c>
    </row>
    <row r="413" spans="1:21" x14ac:dyDescent="0.25">
      <c r="A413" s="117">
        <v>1</v>
      </c>
      <c r="B413" s="118">
        <v>2</v>
      </c>
      <c r="C413" s="315">
        <f>TPG!K413</f>
        <v>0</v>
      </c>
      <c r="D413" s="120" t="b">
        <v>1</v>
      </c>
      <c r="E413" s="316" t="str">
        <f>RIGHT(TPG!D413,4)&amp;"."&amp;TPG!N413&amp;"."&amp;TPG!L413&amp;"."&amp;$C$5</f>
        <v>...Ap21</v>
      </c>
      <c r="F413" s="317">
        <f t="shared" ca="1" si="24"/>
        <v>44309</v>
      </c>
      <c r="G413" s="318">
        <f>TPG!Q413</f>
        <v>0</v>
      </c>
      <c r="H413" s="124">
        <f t="shared" ca="1" si="25"/>
        <v>44309</v>
      </c>
      <c r="I413" s="125">
        <v>0</v>
      </c>
      <c r="J413" s="316" t="str">
        <f>LEFT(TPG!E413,20)&amp;"."&amp;TPGPAY!E413</f>
        <v>....Ap21</v>
      </c>
      <c r="K413" s="120" t="b">
        <v>1</v>
      </c>
      <c r="L413" s="126" t="s">
        <v>3686</v>
      </c>
      <c r="M413" s="120" t="b">
        <v>1</v>
      </c>
      <c r="N413" s="120" t="s">
        <v>3687</v>
      </c>
      <c r="O413" s="319">
        <f>TPG!J413</f>
        <v>0</v>
      </c>
      <c r="P413" s="120" t="b">
        <v>1</v>
      </c>
      <c r="Q413" s="120" t="b">
        <v>1</v>
      </c>
      <c r="R413" s="120" t="b">
        <v>1</v>
      </c>
      <c r="T413" s="11">
        <f t="shared" si="26"/>
        <v>7</v>
      </c>
      <c r="U413" s="395">
        <f t="shared" si="27"/>
        <v>8</v>
      </c>
    </row>
    <row r="414" spans="1:21" x14ac:dyDescent="0.25">
      <c r="A414" s="117">
        <v>1</v>
      </c>
      <c r="B414" s="118">
        <v>2</v>
      </c>
      <c r="C414" s="315">
        <f>TPG!K414</f>
        <v>0</v>
      </c>
      <c r="D414" s="120" t="b">
        <v>1</v>
      </c>
      <c r="E414" s="316" t="str">
        <f>RIGHT(TPG!D414,4)&amp;"."&amp;TPG!N414&amp;"."&amp;TPG!L414&amp;"."&amp;$C$5</f>
        <v>...Ap21</v>
      </c>
      <c r="F414" s="317">
        <f t="shared" ca="1" si="24"/>
        <v>44309</v>
      </c>
      <c r="G414" s="318">
        <f>TPG!Q414</f>
        <v>0</v>
      </c>
      <c r="H414" s="124">
        <f t="shared" ca="1" si="25"/>
        <v>44309</v>
      </c>
      <c r="I414" s="125">
        <v>0</v>
      </c>
      <c r="J414" s="316" t="str">
        <f>LEFT(TPG!E414,20)&amp;"."&amp;TPGPAY!E414</f>
        <v>....Ap21</v>
      </c>
      <c r="K414" s="120" t="b">
        <v>1</v>
      </c>
      <c r="L414" s="126" t="s">
        <v>3686</v>
      </c>
      <c r="M414" s="120" t="b">
        <v>1</v>
      </c>
      <c r="N414" s="120" t="s">
        <v>3687</v>
      </c>
      <c r="O414" s="319">
        <f>TPG!J414</f>
        <v>0</v>
      </c>
      <c r="P414" s="120" t="b">
        <v>1</v>
      </c>
      <c r="Q414" s="120" t="b">
        <v>1</v>
      </c>
      <c r="R414" s="120" t="b">
        <v>1</v>
      </c>
      <c r="T414" s="11">
        <f t="shared" si="26"/>
        <v>7</v>
      </c>
      <c r="U414" s="395">
        <f t="shared" si="27"/>
        <v>8</v>
      </c>
    </row>
    <row r="415" spans="1:21" x14ac:dyDescent="0.25">
      <c r="A415" s="117">
        <v>1</v>
      </c>
      <c r="B415" s="118">
        <v>2</v>
      </c>
      <c r="C415" s="315">
        <f>TPG!K415</f>
        <v>0</v>
      </c>
      <c r="D415" s="120" t="b">
        <v>1</v>
      </c>
      <c r="E415" s="316" t="str">
        <f>RIGHT(TPG!D415,4)&amp;"."&amp;TPG!N415&amp;"."&amp;TPG!L415&amp;"."&amp;$C$5</f>
        <v>...Ap21</v>
      </c>
      <c r="F415" s="317">
        <f t="shared" ca="1" si="24"/>
        <v>44309</v>
      </c>
      <c r="G415" s="318">
        <f>TPG!Q415</f>
        <v>0</v>
      </c>
      <c r="H415" s="124">
        <f t="shared" ca="1" si="25"/>
        <v>44309</v>
      </c>
      <c r="I415" s="125">
        <v>0</v>
      </c>
      <c r="J415" s="316" t="str">
        <f>LEFT(TPG!E415,20)&amp;"."&amp;TPGPAY!E415</f>
        <v>....Ap21</v>
      </c>
      <c r="K415" s="120" t="b">
        <v>1</v>
      </c>
      <c r="L415" s="126" t="s">
        <v>3686</v>
      </c>
      <c r="M415" s="120" t="b">
        <v>1</v>
      </c>
      <c r="N415" s="120" t="s">
        <v>3687</v>
      </c>
      <c r="O415" s="319">
        <f>TPG!J415</f>
        <v>0</v>
      </c>
      <c r="P415" s="120" t="b">
        <v>1</v>
      </c>
      <c r="Q415" s="120" t="b">
        <v>1</v>
      </c>
      <c r="R415" s="120" t="b">
        <v>1</v>
      </c>
      <c r="T415" s="11">
        <f t="shared" si="26"/>
        <v>7</v>
      </c>
      <c r="U415" s="395">
        <f t="shared" si="27"/>
        <v>8</v>
      </c>
    </row>
    <row r="416" spans="1:21" x14ac:dyDescent="0.25">
      <c r="A416" s="117">
        <v>1</v>
      </c>
      <c r="B416" s="118">
        <v>2</v>
      </c>
      <c r="C416" s="315">
        <f>TPG!K416</f>
        <v>0</v>
      </c>
      <c r="D416" s="120" t="b">
        <v>1</v>
      </c>
      <c r="E416" s="316" t="str">
        <f>RIGHT(TPG!D416,4)&amp;"."&amp;TPG!N416&amp;"."&amp;TPG!L416&amp;"."&amp;$C$5</f>
        <v>...Ap21</v>
      </c>
      <c r="F416" s="317">
        <f t="shared" ca="1" si="24"/>
        <v>44309</v>
      </c>
      <c r="G416" s="318">
        <f>TPG!Q416</f>
        <v>0</v>
      </c>
      <c r="H416" s="124">
        <f t="shared" ca="1" si="25"/>
        <v>44309</v>
      </c>
      <c r="I416" s="125">
        <v>0</v>
      </c>
      <c r="J416" s="316" t="str">
        <f>LEFT(TPG!E416,20)&amp;"."&amp;TPGPAY!E416</f>
        <v>....Ap21</v>
      </c>
      <c r="K416" s="120" t="b">
        <v>1</v>
      </c>
      <c r="L416" s="126" t="s">
        <v>3686</v>
      </c>
      <c r="M416" s="120" t="b">
        <v>1</v>
      </c>
      <c r="N416" s="120" t="s">
        <v>3687</v>
      </c>
      <c r="O416" s="319">
        <f>TPG!J416</f>
        <v>0</v>
      </c>
      <c r="P416" s="120" t="b">
        <v>1</v>
      </c>
      <c r="Q416" s="120" t="b">
        <v>1</v>
      </c>
      <c r="R416" s="120" t="b">
        <v>1</v>
      </c>
      <c r="T416" s="11">
        <f t="shared" si="26"/>
        <v>7</v>
      </c>
      <c r="U416" s="395">
        <f t="shared" si="27"/>
        <v>8</v>
      </c>
    </row>
    <row r="417" spans="1:21" x14ac:dyDescent="0.25">
      <c r="A417" s="117">
        <v>1</v>
      </c>
      <c r="B417" s="118">
        <v>2</v>
      </c>
      <c r="C417" s="315">
        <f>TPG!K417</f>
        <v>0</v>
      </c>
      <c r="D417" s="120" t="b">
        <v>1</v>
      </c>
      <c r="E417" s="316" t="str">
        <f>RIGHT(TPG!D417,4)&amp;"."&amp;TPG!N417&amp;"."&amp;TPG!L417&amp;"."&amp;$C$5</f>
        <v>...Ap21</v>
      </c>
      <c r="F417" s="317">
        <f t="shared" ca="1" si="24"/>
        <v>44309</v>
      </c>
      <c r="G417" s="318">
        <f>TPG!Q417</f>
        <v>0</v>
      </c>
      <c r="H417" s="124">
        <f t="shared" ca="1" si="25"/>
        <v>44309</v>
      </c>
      <c r="I417" s="125">
        <v>0</v>
      </c>
      <c r="J417" s="316" t="str">
        <f>LEFT(TPG!E417,20)&amp;"."&amp;TPGPAY!E417</f>
        <v>....Ap21</v>
      </c>
      <c r="K417" s="120" t="b">
        <v>1</v>
      </c>
      <c r="L417" s="126" t="s">
        <v>3686</v>
      </c>
      <c r="M417" s="120" t="b">
        <v>1</v>
      </c>
      <c r="N417" s="120" t="s">
        <v>3687</v>
      </c>
      <c r="O417" s="319">
        <f>TPG!J417</f>
        <v>0</v>
      </c>
      <c r="P417" s="120" t="b">
        <v>1</v>
      </c>
      <c r="Q417" s="120" t="b">
        <v>1</v>
      </c>
      <c r="R417" s="120" t="b">
        <v>1</v>
      </c>
      <c r="T417" s="11">
        <f t="shared" si="26"/>
        <v>7</v>
      </c>
      <c r="U417" s="395">
        <f t="shared" si="27"/>
        <v>8</v>
      </c>
    </row>
    <row r="418" spans="1:21" x14ac:dyDescent="0.25">
      <c r="A418" s="117">
        <v>1</v>
      </c>
      <c r="B418" s="118">
        <v>2</v>
      </c>
      <c r="C418" s="315">
        <f>TPG!K418</f>
        <v>0</v>
      </c>
      <c r="D418" s="120" t="b">
        <v>1</v>
      </c>
      <c r="E418" s="316" t="str">
        <f>RIGHT(TPG!D418,4)&amp;"."&amp;TPG!N418&amp;"."&amp;TPG!L418&amp;"."&amp;$C$5</f>
        <v>...Ap21</v>
      </c>
      <c r="F418" s="317">
        <f t="shared" ca="1" si="24"/>
        <v>44309</v>
      </c>
      <c r="G418" s="318">
        <f>TPG!Q418</f>
        <v>0</v>
      </c>
      <c r="H418" s="124">
        <f t="shared" ca="1" si="25"/>
        <v>44309</v>
      </c>
      <c r="I418" s="125">
        <v>0</v>
      </c>
      <c r="J418" s="316" t="str">
        <f>LEFT(TPG!E418,20)&amp;"."&amp;TPGPAY!E418</f>
        <v>....Ap21</v>
      </c>
      <c r="K418" s="120" t="b">
        <v>1</v>
      </c>
      <c r="L418" s="126" t="s">
        <v>3686</v>
      </c>
      <c r="M418" s="120" t="b">
        <v>1</v>
      </c>
      <c r="N418" s="120" t="s">
        <v>3687</v>
      </c>
      <c r="O418" s="319">
        <f>TPG!J418</f>
        <v>0</v>
      </c>
      <c r="P418" s="120" t="b">
        <v>1</v>
      </c>
      <c r="Q418" s="120" t="b">
        <v>1</v>
      </c>
      <c r="R418" s="120" t="b">
        <v>1</v>
      </c>
      <c r="T418" s="11">
        <f t="shared" si="26"/>
        <v>7</v>
      </c>
      <c r="U418" s="395">
        <f t="shared" si="27"/>
        <v>8</v>
      </c>
    </row>
    <row r="419" spans="1:21" x14ac:dyDescent="0.25">
      <c r="A419" s="117">
        <v>1</v>
      </c>
      <c r="B419" s="118">
        <v>2</v>
      </c>
      <c r="C419" s="315">
        <f>TPG!K419</f>
        <v>0</v>
      </c>
      <c r="D419" s="120" t="b">
        <v>1</v>
      </c>
      <c r="E419" s="316" t="str">
        <f>RIGHT(TPG!D419,4)&amp;"."&amp;TPG!N419&amp;"."&amp;TPG!L419&amp;"."&amp;$C$5</f>
        <v>...Ap21</v>
      </c>
      <c r="F419" s="317">
        <f t="shared" ca="1" si="24"/>
        <v>44309</v>
      </c>
      <c r="G419" s="318">
        <f>TPG!Q419</f>
        <v>0</v>
      </c>
      <c r="H419" s="124">
        <f t="shared" ca="1" si="25"/>
        <v>44309</v>
      </c>
      <c r="I419" s="125">
        <v>0</v>
      </c>
      <c r="J419" s="316" t="str">
        <f>LEFT(TPG!E419,20)&amp;"."&amp;TPGPAY!E419</f>
        <v>....Ap21</v>
      </c>
      <c r="K419" s="120" t="b">
        <v>1</v>
      </c>
      <c r="L419" s="126" t="s">
        <v>3686</v>
      </c>
      <c r="M419" s="120" t="b">
        <v>1</v>
      </c>
      <c r="N419" s="120" t="s">
        <v>3687</v>
      </c>
      <c r="O419" s="319">
        <f>TPG!J419</f>
        <v>0</v>
      </c>
      <c r="P419" s="120" t="b">
        <v>1</v>
      </c>
      <c r="Q419" s="120" t="b">
        <v>1</v>
      </c>
      <c r="R419" s="120" t="b">
        <v>1</v>
      </c>
      <c r="T419" s="11">
        <f t="shared" si="26"/>
        <v>7</v>
      </c>
      <c r="U419" s="395">
        <f t="shared" si="27"/>
        <v>8</v>
      </c>
    </row>
    <row r="420" spans="1:21" x14ac:dyDescent="0.25">
      <c r="A420" s="117">
        <v>1</v>
      </c>
      <c r="B420" s="118">
        <v>2</v>
      </c>
      <c r="C420" s="315">
        <f>TPG!K420</f>
        <v>0</v>
      </c>
      <c r="D420" s="120" t="b">
        <v>1</v>
      </c>
      <c r="E420" s="316" t="str">
        <f>RIGHT(TPG!D420,4)&amp;"."&amp;TPG!N420&amp;"."&amp;TPG!L420&amp;"."&amp;$C$5</f>
        <v>...Ap21</v>
      </c>
      <c r="F420" s="317">
        <f t="shared" ca="1" si="24"/>
        <v>44309</v>
      </c>
      <c r="G420" s="318">
        <f>TPG!Q420</f>
        <v>0</v>
      </c>
      <c r="H420" s="124">
        <f t="shared" ca="1" si="25"/>
        <v>44309</v>
      </c>
      <c r="I420" s="125">
        <v>0</v>
      </c>
      <c r="J420" s="316" t="str">
        <f>LEFT(TPG!E420,20)&amp;"."&amp;TPGPAY!E420</f>
        <v>....Ap21</v>
      </c>
      <c r="K420" s="120" t="b">
        <v>1</v>
      </c>
      <c r="L420" s="126" t="s">
        <v>3686</v>
      </c>
      <c r="M420" s="120" t="b">
        <v>1</v>
      </c>
      <c r="N420" s="120" t="s">
        <v>3687</v>
      </c>
      <c r="O420" s="319">
        <f>TPG!J420</f>
        <v>0</v>
      </c>
      <c r="P420" s="120" t="b">
        <v>1</v>
      </c>
      <c r="Q420" s="120" t="b">
        <v>1</v>
      </c>
      <c r="R420" s="120" t="b">
        <v>1</v>
      </c>
      <c r="T420" s="11">
        <f t="shared" si="26"/>
        <v>7</v>
      </c>
      <c r="U420" s="395">
        <f t="shared" si="27"/>
        <v>8</v>
      </c>
    </row>
    <row r="421" spans="1:21" x14ac:dyDescent="0.25">
      <c r="A421" s="117">
        <v>1</v>
      </c>
      <c r="B421" s="118">
        <v>2</v>
      </c>
      <c r="C421" s="315">
        <f>TPG!K421</f>
        <v>0</v>
      </c>
      <c r="D421" s="120" t="b">
        <v>1</v>
      </c>
      <c r="E421" s="316" t="str">
        <f>RIGHT(TPG!D421,4)&amp;"."&amp;TPG!N421&amp;"."&amp;TPG!L421&amp;"."&amp;$C$5</f>
        <v>...Ap21</v>
      </c>
      <c r="F421" s="317">
        <f t="shared" ca="1" si="24"/>
        <v>44309</v>
      </c>
      <c r="G421" s="318">
        <f>TPG!Q421</f>
        <v>0</v>
      </c>
      <c r="H421" s="124">
        <f t="shared" ca="1" si="25"/>
        <v>44309</v>
      </c>
      <c r="I421" s="125">
        <v>0</v>
      </c>
      <c r="J421" s="316" t="str">
        <f>LEFT(TPG!E421,20)&amp;"."&amp;TPGPAY!E421</f>
        <v>....Ap21</v>
      </c>
      <c r="K421" s="120" t="b">
        <v>1</v>
      </c>
      <c r="L421" s="126" t="s">
        <v>3686</v>
      </c>
      <c r="M421" s="120" t="b">
        <v>1</v>
      </c>
      <c r="N421" s="120" t="s">
        <v>3687</v>
      </c>
      <c r="O421" s="319">
        <f>TPG!J421</f>
        <v>0</v>
      </c>
      <c r="P421" s="120" t="b">
        <v>1</v>
      </c>
      <c r="Q421" s="120" t="b">
        <v>1</v>
      </c>
      <c r="R421" s="120" t="b">
        <v>1</v>
      </c>
      <c r="T421" s="11">
        <f t="shared" si="26"/>
        <v>7</v>
      </c>
      <c r="U421" s="395">
        <f t="shared" si="27"/>
        <v>8</v>
      </c>
    </row>
    <row r="422" spans="1:21" x14ac:dyDescent="0.25">
      <c r="A422" s="117">
        <v>1</v>
      </c>
      <c r="B422" s="118">
        <v>2</v>
      </c>
      <c r="C422" s="315">
        <f>TPG!K422</f>
        <v>0</v>
      </c>
      <c r="D422" s="120" t="b">
        <v>1</v>
      </c>
      <c r="E422" s="316" t="str">
        <f>RIGHT(TPG!D422,4)&amp;"."&amp;TPG!N422&amp;"."&amp;TPG!L422&amp;"."&amp;$C$5</f>
        <v>...Ap21</v>
      </c>
      <c r="F422" s="317">
        <f t="shared" ca="1" si="24"/>
        <v>44309</v>
      </c>
      <c r="G422" s="318">
        <f>TPG!Q422</f>
        <v>0</v>
      </c>
      <c r="H422" s="124">
        <f t="shared" ca="1" si="25"/>
        <v>44309</v>
      </c>
      <c r="I422" s="125">
        <v>0</v>
      </c>
      <c r="J422" s="316" t="str">
        <f>LEFT(TPG!E422,20)&amp;"."&amp;TPGPAY!E422</f>
        <v>....Ap21</v>
      </c>
      <c r="K422" s="120" t="b">
        <v>1</v>
      </c>
      <c r="L422" s="126" t="s">
        <v>3686</v>
      </c>
      <c r="M422" s="120" t="b">
        <v>1</v>
      </c>
      <c r="N422" s="120" t="s">
        <v>3687</v>
      </c>
      <c r="O422" s="319">
        <f>TPG!J422</f>
        <v>0</v>
      </c>
      <c r="P422" s="120" t="b">
        <v>1</v>
      </c>
      <c r="Q422" s="120" t="b">
        <v>1</v>
      </c>
      <c r="R422" s="120" t="b">
        <v>1</v>
      </c>
      <c r="T422" s="11">
        <f t="shared" si="26"/>
        <v>7</v>
      </c>
      <c r="U422" s="395">
        <f t="shared" si="27"/>
        <v>8</v>
      </c>
    </row>
    <row r="423" spans="1:21" x14ac:dyDescent="0.25">
      <c r="A423" s="117">
        <v>1</v>
      </c>
      <c r="B423" s="118">
        <v>2</v>
      </c>
      <c r="C423" s="315">
        <f>TPG!K423</f>
        <v>0</v>
      </c>
      <c r="D423" s="120" t="b">
        <v>1</v>
      </c>
      <c r="E423" s="316" t="str">
        <f>RIGHT(TPG!D423,4)&amp;"."&amp;TPG!N423&amp;"."&amp;TPG!L423&amp;"."&amp;$C$5</f>
        <v>...Ap21</v>
      </c>
      <c r="F423" s="317">
        <f t="shared" ca="1" si="24"/>
        <v>44309</v>
      </c>
      <c r="G423" s="318">
        <f>TPG!Q423</f>
        <v>0</v>
      </c>
      <c r="H423" s="124">
        <f t="shared" ca="1" si="25"/>
        <v>44309</v>
      </c>
      <c r="I423" s="125">
        <v>0</v>
      </c>
      <c r="J423" s="316" t="str">
        <f>LEFT(TPG!E423,20)&amp;"."&amp;TPGPAY!E423</f>
        <v>....Ap21</v>
      </c>
      <c r="K423" s="120" t="b">
        <v>1</v>
      </c>
      <c r="L423" s="126" t="s">
        <v>3686</v>
      </c>
      <c r="M423" s="120" t="b">
        <v>1</v>
      </c>
      <c r="N423" s="120" t="s">
        <v>3687</v>
      </c>
      <c r="O423" s="319">
        <f>TPG!J423</f>
        <v>0</v>
      </c>
      <c r="P423" s="120" t="b">
        <v>1</v>
      </c>
      <c r="Q423" s="120" t="b">
        <v>1</v>
      </c>
      <c r="R423" s="120" t="b">
        <v>1</v>
      </c>
      <c r="T423" s="11">
        <f t="shared" si="26"/>
        <v>7</v>
      </c>
      <c r="U423" s="395">
        <f t="shared" si="27"/>
        <v>8</v>
      </c>
    </row>
    <row r="424" spans="1:21" x14ac:dyDescent="0.25">
      <c r="A424" s="117">
        <v>1</v>
      </c>
      <c r="B424" s="118">
        <v>2</v>
      </c>
      <c r="C424" s="315">
        <f>TPG!K424</f>
        <v>0</v>
      </c>
      <c r="D424" s="120" t="b">
        <v>1</v>
      </c>
      <c r="E424" s="316" t="str">
        <f>RIGHT(TPG!D424,4)&amp;"."&amp;TPG!N424&amp;"."&amp;TPG!L424&amp;"."&amp;$C$5</f>
        <v>...Ap21</v>
      </c>
      <c r="F424" s="317">
        <f t="shared" ca="1" si="24"/>
        <v>44309</v>
      </c>
      <c r="G424" s="318">
        <f>TPG!Q424</f>
        <v>0</v>
      </c>
      <c r="H424" s="124">
        <f t="shared" ca="1" si="25"/>
        <v>44309</v>
      </c>
      <c r="I424" s="125">
        <v>0</v>
      </c>
      <c r="J424" s="316" t="str">
        <f>LEFT(TPG!E424,20)&amp;"."&amp;TPGPAY!E424</f>
        <v>....Ap21</v>
      </c>
      <c r="K424" s="120" t="b">
        <v>1</v>
      </c>
      <c r="L424" s="126" t="s">
        <v>3686</v>
      </c>
      <c r="M424" s="120" t="b">
        <v>1</v>
      </c>
      <c r="N424" s="120" t="s">
        <v>3687</v>
      </c>
      <c r="O424" s="319">
        <f>TPG!J424</f>
        <v>0</v>
      </c>
      <c r="P424" s="120" t="b">
        <v>1</v>
      </c>
      <c r="Q424" s="120" t="b">
        <v>1</v>
      </c>
      <c r="R424" s="120" t="b">
        <v>1</v>
      </c>
      <c r="T424" s="11">
        <f t="shared" si="26"/>
        <v>7</v>
      </c>
      <c r="U424" s="395">
        <f t="shared" si="27"/>
        <v>8</v>
      </c>
    </row>
    <row r="425" spans="1:21" x14ac:dyDescent="0.25">
      <c r="A425" s="117">
        <v>1</v>
      </c>
      <c r="B425" s="118">
        <v>2</v>
      </c>
      <c r="C425" s="315">
        <f>TPG!K425</f>
        <v>0</v>
      </c>
      <c r="D425" s="120" t="b">
        <v>1</v>
      </c>
      <c r="E425" s="316" t="str">
        <f>RIGHT(TPG!D425,4)&amp;"."&amp;TPG!N425&amp;"."&amp;TPG!L425&amp;"."&amp;$C$5</f>
        <v>...Ap21</v>
      </c>
      <c r="F425" s="317">
        <f t="shared" ca="1" si="24"/>
        <v>44309</v>
      </c>
      <c r="G425" s="318">
        <f>TPG!Q425</f>
        <v>0</v>
      </c>
      <c r="H425" s="124">
        <f t="shared" ca="1" si="25"/>
        <v>44309</v>
      </c>
      <c r="I425" s="125">
        <v>0</v>
      </c>
      <c r="J425" s="316" t="str">
        <f>LEFT(TPG!E425,20)&amp;"."&amp;TPGPAY!E425</f>
        <v>....Ap21</v>
      </c>
      <c r="K425" s="120" t="b">
        <v>1</v>
      </c>
      <c r="L425" s="126" t="s">
        <v>3686</v>
      </c>
      <c r="M425" s="120" t="b">
        <v>1</v>
      </c>
      <c r="N425" s="120" t="s">
        <v>3687</v>
      </c>
      <c r="O425" s="319">
        <f>TPG!J425</f>
        <v>0</v>
      </c>
      <c r="P425" s="120" t="b">
        <v>1</v>
      </c>
      <c r="Q425" s="120" t="b">
        <v>1</v>
      </c>
      <c r="R425" s="120" t="b">
        <v>1</v>
      </c>
      <c r="T425" s="11">
        <f t="shared" si="26"/>
        <v>7</v>
      </c>
      <c r="U425" s="395">
        <f t="shared" si="27"/>
        <v>8</v>
      </c>
    </row>
    <row r="426" spans="1:21" x14ac:dyDescent="0.25">
      <c r="A426" s="117">
        <v>1</v>
      </c>
      <c r="B426" s="118">
        <v>2</v>
      </c>
      <c r="C426" s="315">
        <f>TPG!K426</f>
        <v>0</v>
      </c>
      <c r="D426" s="120" t="b">
        <v>1</v>
      </c>
      <c r="E426" s="316" t="str">
        <f>RIGHT(TPG!D426,4)&amp;"."&amp;TPG!N426&amp;"."&amp;TPG!L426&amp;"."&amp;$C$5</f>
        <v>...Ap21</v>
      </c>
      <c r="F426" s="317">
        <f t="shared" ca="1" si="24"/>
        <v>44309</v>
      </c>
      <c r="G426" s="318">
        <f>TPG!Q426</f>
        <v>0</v>
      </c>
      <c r="H426" s="124">
        <f t="shared" ca="1" si="25"/>
        <v>44309</v>
      </c>
      <c r="I426" s="125">
        <v>0</v>
      </c>
      <c r="J426" s="316" t="str">
        <f>LEFT(TPG!E426,20)&amp;"."&amp;TPGPAY!E426</f>
        <v>....Ap21</v>
      </c>
      <c r="K426" s="120" t="b">
        <v>1</v>
      </c>
      <c r="L426" s="126" t="s">
        <v>3686</v>
      </c>
      <c r="M426" s="120" t="b">
        <v>1</v>
      </c>
      <c r="N426" s="120" t="s">
        <v>3687</v>
      </c>
      <c r="O426" s="319">
        <f>TPG!J426</f>
        <v>0</v>
      </c>
      <c r="P426" s="120" t="b">
        <v>1</v>
      </c>
      <c r="Q426" s="120" t="b">
        <v>1</v>
      </c>
      <c r="R426" s="120" t="b">
        <v>1</v>
      </c>
      <c r="T426" s="11">
        <f t="shared" si="26"/>
        <v>7</v>
      </c>
      <c r="U426" s="395">
        <f t="shared" si="27"/>
        <v>8</v>
      </c>
    </row>
    <row r="427" spans="1:21" x14ac:dyDescent="0.25">
      <c r="A427" s="117">
        <v>1</v>
      </c>
      <c r="B427" s="118">
        <v>2</v>
      </c>
      <c r="C427" s="315">
        <f>TPG!K427</f>
        <v>0</v>
      </c>
      <c r="D427" s="120" t="b">
        <v>1</v>
      </c>
      <c r="E427" s="316" t="str">
        <f>RIGHT(TPG!D427,4)&amp;"."&amp;TPG!N427&amp;"."&amp;TPG!L427&amp;"."&amp;$C$5</f>
        <v>...Ap21</v>
      </c>
      <c r="F427" s="317">
        <f t="shared" ca="1" si="24"/>
        <v>44309</v>
      </c>
      <c r="G427" s="318">
        <f>TPG!Q427</f>
        <v>0</v>
      </c>
      <c r="H427" s="124">
        <f t="shared" ca="1" si="25"/>
        <v>44309</v>
      </c>
      <c r="I427" s="125">
        <v>0</v>
      </c>
      <c r="J427" s="316" t="str">
        <f>LEFT(TPG!E427,20)&amp;"."&amp;TPGPAY!E427</f>
        <v>....Ap21</v>
      </c>
      <c r="K427" s="120" t="b">
        <v>1</v>
      </c>
      <c r="L427" s="126" t="s">
        <v>3686</v>
      </c>
      <c r="M427" s="120" t="b">
        <v>1</v>
      </c>
      <c r="N427" s="120" t="s">
        <v>3687</v>
      </c>
      <c r="O427" s="319">
        <f>TPG!J427</f>
        <v>0</v>
      </c>
      <c r="P427" s="120" t="b">
        <v>1</v>
      </c>
      <c r="Q427" s="120" t="b">
        <v>1</v>
      </c>
      <c r="R427" s="120" t="b">
        <v>1</v>
      </c>
      <c r="T427" s="11">
        <f t="shared" si="26"/>
        <v>7</v>
      </c>
      <c r="U427" s="395">
        <f t="shared" si="27"/>
        <v>8</v>
      </c>
    </row>
    <row r="428" spans="1:21" x14ac:dyDescent="0.25">
      <c r="A428" s="117">
        <v>1</v>
      </c>
      <c r="B428" s="118">
        <v>2</v>
      </c>
      <c r="C428" s="315">
        <f>TPG!K428</f>
        <v>0</v>
      </c>
      <c r="D428" s="120" t="b">
        <v>1</v>
      </c>
      <c r="E428" s="316" t="str">
        <f>RIGHT(TPG!D428,4)&amp;"."&amp;TPG!N428&amp;"."&amp;TPG!L428&amp;"."&amp;$C$5</f>
        <v>...Ap21</v>
      </c>
      <c r="F428" s="317">
        <f t="shared" ca="1" si="24"/>
        <v>44309</v>
      </c>
      <c r="G428" s="318">
        <f>TPG!Q428</f>
        <v>0</v>
      </c>
      <c r="H428" s="124">
        <f t="shared" ca="1" si="25"/>
        <v>44309</v>
      </c>
      <c r="I428" s="125">
        <v>0</v>
      </c>
      <c r="J428" s="316" t="str">
        <f>LEFT(TPG!E428,20)&amp;"."&amp;TPGPAY!E428</f>
        <v>....Ap21</v>
      </c>
      <c r="K428" s="120" t="b">
        <v>1</v>
      </c>
      <c r="L428" s="126" t="s">
        <v>3686</v>
      </c>
      <c r="M428" s="120" t="b">
        <v>1</v>
      </c>
      <c r="N428" s="120" t="s">
        <v>3687</v>
      </c>
      <c r="O428" s="319">
        <f>TPG!J428</f>
        <v>0</v>
      </c>
      <c r="P428" s="120" t="b">
        <v>1</v>
      </c>
      <c r="Q428" s="120" t="b">
        <v>1</v>
      </c>
      <c r="R428" s="120" t="b">
        <v>1</v>
      </c>
      <c r="T428" s="11">
        <f t="shared" si="26"/>
        <v>7</v>
      </c>
      <c r="U428" s="395">
        <f t="shared" si="27"/>
        <v>8</v>
      </c>
    </row>
    <row r="429" spans="1:21" x14ac:dyDescent="0.25">
      <c r="A429" s="117">
        <v>1</v>
      </c>
      <c r="B429" s="118">
        <v>2</v>
      </c>
      <c r="C429" s="315">
        <f>TPG!K429</f>
        <v>0</v>
      </c>
      <c r="D429" s="120" t="b">
        <v>1</v>
      </c>
      <c r="E429" s="316" t="str">
        <f>RIGHT(TPG!D429,4)&amp;"."&amp;TPG!N429&amp;"."&amp;TPG!L429&amp;"."&amp;$C$5</f>
        <v>...Ap21</v>
      </c>
      <c r="F429" s="317">
        <f t="shared" ca="1" si="24"/>
        <v>44309</v>
      </c>
      <c r="G429" s="318">
        <f>TPG!Q429</f>
        <v>0</v>
      </c>
      <c r="H429" s="124">
        <f t="shared" ca="1" si="25"/>
        <v>44309</v>
      </c>
      <c r="I429" s="125">
        <v>0</v>
      </c>
      <c r="J429" s="316" t="str">
        <f>LEFT(TPG!E429,20)&amp;"."&amp;TPGPAY!E429</f>
        <v>....Ap21</v>
      </c>
      <c r="K429" s="120" t="b">
        <v>1</v>
      </c>
      <c r="L429" s="126" t="s">
        <v>3686</v>
      </c>
      <c r="M429" s="120" t="b">
        <v>1</v>
      </c>
      <c r="N429" s="120" t="s">
        <v>3687</v>
      </c>
      <c r="O429" s="319">
        <f>TPG!J429</f>
        <v>0</v>
      </c>
      <c r="P429" s="120" t="b">
        <v>1</v>
      </c>
      <c r="Q429" s="120" t="b">
        <v>1</v>
      </c>
      <c r="R429" s="120" t="b">
        <v>1</v>
      </c>
      <c r="T429" s="11">
        <f t="shared" si="26"/>
        <v>7</v>
      </c>
      <c r="U429" s="395">
        <f t="shared" si="27"/>
        <v>8</v>
      </c>
    </row>
    <row r="430" spans="1:21" x14ac:dyDescent="0.25">
      <c r="A430" s="117">
        <v>1</v>
      </c>
      <c r="B430" s="118">
        <v>2</v>
      </c>
      <c r="C430" s="315">
        <f>TPG!K430</f>
        <v>0</v>
      </c>
      <c r="D430" s="120" t="b">
        <v>1</v>
      </c>
      <c r="E430" s="316" t="str">
        <f>RIGHT(TPG!D430,4)&amp;"."&amp;TPG!N430&amp;"."&amp;TPG!L430&amp;"."&amp;$C$5</f>
        <v>...Ap21</v>
      </c>
      <c r="F430" s="317">
        <f t="shared" ca="1" si="24"/>
        <v>44309</v>
      </c>
      <c r="G430" s="318">
        <f>TPG!Q430</f>
        <v>0</v>
      </c>
      <c r="H430" s="124">
        <f t="shared" ca="1" si="25"/>
        <v>44309</v>
      </c>
      <c r="I430" s="125">
        <v>0</v>
      </c>
      <c r="J430" s="316" t="str">
        <f>LEFT(TPG!E430,20)&amp;"."&amp;TPGPAY!E430</f>
        <v>....Ap21</v>
      </c>
      <c r="K430" s="120" t="b">
        <v>1</v>
      </c>
      <c r="L430" s="126" t="s">
        <v>3686</v>
      </c>
      <c r="M430" s="120" t="b">
        <v>1</v>
      </c>
      <c r="N430" s="120" t="s">
        <v>3687</v>
      </c>
      <c r="O430" s="319">
        <f>TPG!J430</f>
        <v>0</v>
      </c>
      <c r="P430" s="120" t="b">
        <v>1</v>
      </c>
      <c r="Q430" s="120" t="b">
        <v>1</v>
      </c>
      <c r="R430" s="120" t="b">
        <v>1</v>
      </c>
      <c r="T430" s="11">
        <f t="shared" si="26"/>
        <v>7</v>
      </c>
      <c r="U430" s="395">
        <f t="shared" si="27"/>
        <v>8</v>
      </c>
    </row>
  </sheetData>
  <autoFilter ref="A19:U430"/>
  <mergeCells count="5">
    <mergeCell ref="A1:N1"/>
    <mergeCell ref="B3:E3"/>
    <mergeCell ref="H3:I3"/>
    <mergeCell ref="C7:D8"/>
    <mergeCell ref="C10:D11"/>
  </mergeCells>
  <conditionalFormatting sqref="G20:G430">
    <cfRule type="cellIs" dxfId="86" priority="4" operator="lessThan">
      <formula>0</formula>
    </cfRule>
    <cfRule type="cellIs" dxfId="85" priority="5"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1" t="s">
        <v>3621</v>
      </c>
      <c r="B1" s="512"/>
      <c r="C1" s="512"/>
      <c r="D1" s="512"/>
      <c r="E1" s="512"/>
      <c r="F1" s="512"/>
      <c r="G1" s="512"/>
      <c r="H1" s="512"/>
      <c r="I1" s="512"/>
      <c r="J1" s="512"/>
      <c r="K1" s="512"/>
      <c r="L1" s="512"/>
      <c r="M1" s="512"/>
      <c r="N1" s="513"/>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4" t="s">
        <v>22</v>
      </c>
      <c r="C3" s="525"/>
      <c r="D3" s="525"/>
      <c r="E3" s="526"/>
      <c r="F3" s="82" t="s">
        <v>22</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4579</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-SUMIF(TPG!X20:X205,"&lt;0")</f>
        <v>0</v>
      </c>
      <c r="C7" s="529" t="str">
        <f>IF(ROUND(ABS(B7-B8),0)&gt;0,"Error","OK")</f>
        <v>OK</v>
      </c>
      <c r="D7" s="530"/>
      <c r="P7" s="30" t="s">
        <v>3639</v>
      </c>
      <c r="Q7" s="30">
        <v>21</v>
      </c>
      <c r="R7" s="30" t="s">
        <v>3640</v>
      </c>
      <c r="S7" s="30" t="s">
        <v>3641</v>
      </c>
    </row>
    <row r="8" spans="1:22" ht="16.5" thickTop="1" thickBot="1" x14ac:dyDescent="0.3">
      <c r="A8" s="83" t="s">
        <v>3642</v>
      </c>
      <c r="B8" s="85">
        <f>SUM(H20:H945)</f>
        <v>0</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29" t="str">
        <f>IF(ROUND(ABS(B10-B11),0)&gt;0,"Error","OK")</f>
        <v>Error</v>
      </c>
      <c r="D10" s="530"/>
      <c r="P10" s="30" t="s">
        <v>3650</v>
      </c>
      <c r="Q10" s="30">
        <v>24</v>
      </c>
      <c r="R10" s="30" t="s">
        <v>3651</v>
      </c>
      <c r="S10" s="30" t="s">
        <v>3652</v>
      </c>
    </row>
    <row r="11" spans="1:22" ht="16.5" thickTop="1" thickBot="1" x14ac:dyDescent="0.3">
      <c r="A11" s="83" t="s">
        <v>3653</v>
      </c>
      <c r="B11" s="83">
        <f>COUNTIF(D20:D430,"&gt;0")</f>
        <v>387</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SUM(H20:H970)</f>
        <v>0</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TPG!J20</f>
        <v>400102</v>
      </c>
      <c r="E20" s="126" t="b">
        <v>1</v>
      </c>
      <c r="F20" s="202" t="str">
        <f>RIGHT(TPG!C20,4)&amp;"."&amp;TPG!M20&amp;"."&amp;TPG!K20&amp;"."&amp;TPGPAY!$C$5</f>
        <v>1000.TPG.I01.Ap21</v>
      </c>
      <c r="G20" s="203">
        <f ca="1">TODAY()</f>
        <v>44309</v>
      </c>
      <c r="H20" s="204">
        <f>IF(TPG!X20&gt;0,0,-TPG!X20)</f>
        <v>0</v>
      </c>
      <c r="I20" s="205">
        <f ca="1">G20</f>
        <v>44309</v>
      </c>
      <c r="J20" s="126">
        <v>3</v>
      </c>
      <c r="K20" s="126" t="b">
        <v>1</v>
      </c>
      <c r="L20" s="126" t="s">
        <v>4022</v>
      </c>
      <c r="M20" s="126" t="b">
        <v>1</v>
      </c>
      <c r="N20" s="126" t="s">
        <v>3687</v>
      </c>
      <c r="O20" s="202" t="str">
        <f>LEFT(TPG!D20,19)&amp;"."&amp;TPGCR!F20</f>
        <v>Brookhill Nursery.1000.TPG.I01.Ap21</v>
      </c>
      <c r="P20" s="206" t="str">
        <f>TPG!I20</f>
        <v>11294/543965</v>
      </c>
      <c r="Q20" s="126" t="b">
        <v>1</v>
      </c>
      <c r="R20" s="126" t="b">
        <v>1</v>
      </c>
      <c r="S20" s="126" t="b">
        <v>1</v>
      </c>
    </row>
    <row r="21" spans="1:20" hidden="1" x14ac:dyDescent="0.25">
      <c r="A21" s="126" t="s">
        <v>4021</v>
      </c>
      <c r="B21" s="200">
        <v>1</v>
      </c>
      <c r="C21" s="126">
        <v>2</v>
      </c>
      <c r="D21" s="321">
        <f>TPG!J21</f>
        <v>400102</v>
      </c>
      <c r="E21" s="126" t="b">
        <v>1</v>
      </c>
      <c r="F21" s="322" t="str">
        <f>RIGHT(TPG!C21,4)&amp;"."&amp;TPG!M21&amp;"."&amp;TPG!K21&amp;"."&amp;TPGPAY!$C$5</f>
        <v>1001.TPG.I01.Ap21</v>
      </c>
      <c r="G21" s="323">
        <f t="shared" ref="G21:G84" ca="1" si="0">TODAY()</f>
        <v>44309</v>
      </c>
      <c r="H21" s="324">
        <f>IF(TPG!X21&gt;0,0,-TPG!X21)</f>
        <v>0</v>
      </c>
      <c r="I21" s="205">
        <f t="shared" ref="I21:I84" ca="1" si="1">G21</f>
        <v>44309</v>
      </c>
      <c r="J21" s="126">
        <v>3</v>
      </c>
      <c r="K21" s="126" t="b">
        <v>1</v>
      </c>
      <c r="L21" s="126" t="s">
        <v>4022</v>
      </c>
      <c r="M21" s="126" t="b">
        <v>1</v>
      </c>
      <c r="N21" s="126" t="s">
        <v>3687</v>
      </c>
      <c r="O21" s="322" t="str">
        <f>LEFT(TPG!D21,19)&amp;"."&amp;TPGCR!F21</f>
        <v>Hampden Way Nursery.1001.TPG.I01.Ap21</v>
      </c>
      <c r="P21" s="325" t="str">
        <f>TPG!I21</f>
        <v>11294/543965</v>
      </c>
      <c r="Q21" s="126" t="b">
        <v>1</v>
      </c>
      <c r="R21" s="126" t="b">
        <v>1</v>
      </c>
      <c r="S21" s="126" t="b">
        <v>1</v>
      </c>
    </row>
    <row r="22" spans="1:20" hidden="1" x14ac:dyDescent="0.25">
      <c r="A22" s="126" t="s">
        <v>4021</v>
      </c>
      <c r="B22" s="200">
        <v>1</v>
      </c>
      <c r="C22" s="126">
        <v>2</v>
      </c>
      <c r="D22" s="321">
        <f>TPG!J22</f>
        <v>400102</v>
      </c>
      <c r="E22" s="126" t="b">
        <v>1</v>
      </c>
      <c r="F22" s="322" t="str">
        <f>RIGHT(TPG!C22,4)&amp;"."&amp;TPG!M22&amp;"."&amp;TPG!K22&amp;"."&amp;TPGPAY!$C$5</f>
        <v>1003.TPG.I01.Ap21</v>
      </c>
      <c r="G22" s="323">
        <f t="shared" ca="1" si="0"/>
        <v>44309</v>
      </c>
      <c r="H22" s="324">
        <f>IF(TPG!X22&gt;0,0,-TPG!X22)</f>
        <v>0</v>
      </c>
      <c r="I22" s="205">
        <f t="shared" ca="1" si="1"/>
        <v>44309</v>
      </c>
      <c r="J22" s="126">
        <v>3</v>
      </c>
      <c r="K22" s="126" t="b">
        <v>1</v>
      </c>
      <c r="L22" s="126" t="s">
        <v>4022</v>
      </c>
      <c r="M22" s="126" t="b">
        <v>1</v>
      </c>
      <c r="N22" s="126" t="s">
        <v>3687</v>
      </c>
      <c r="O22" s="322" t="str">
        <f>LEFT(TPG!D22,19)&amp;"."&amp;TPGCR!F22</f>
        <v>St Margaret's Nurse.1003.TPG.I01.Ap21</v>
      </c>
      <c r="P22" s="325" t="str">
        <f>TPG!I22</f>
        <v>11294/543965</v>
      </c>
      <c r="Q22" s="126" t="b">
        <v>1</v>
      </c>
      <c r="R22" s="126" t="b">
        <v>1</v>
      </c>
      <c r="S22" s="126" t="b">
        <v>1</v>
      </c>
    </row>
    <row r="23" spans="1:20" hidden="1" x14ac:dyDescent="0.25">
      <c r="A23" s="126" t="s">
        <v>4021</v>
      </c>
      <c r="B23" s="200">
        <v>1</v>
      </c>
      <c r="C23" s="126">
        <v>2</v>
      </c>
      <c r="D23" s="321">
        <f>TPG!J23</f>
        <v>400072</v>
      </c>
      <c r="E23" s="126" t="b">
        <v>1</v>
      </c>
      <c r="F23" s="322" t="str">
        <f>RIGHT(TPG!C23,4)&amp;"."&amp;TPG!M23&amp;"."&amp;TPG!K23&amp;"."&amp;TPGPAY!$C$5</f>
        <v>1002.TPG.I01.Ap21</v>
      </c>
      <c r="G23" s="323">
        <f t="shared" ca="1" si="0"/>
        <v>44309</v>
      </c>
      <c r="H23" s="324">
        <f>IF(TPG!X23&gt;0,0,-TPG!X23)</f>
        <v>0</v>
      </c>
      <c r="I23" s="205">
        <f t="shared" ca="1" si="1"/>
        <v>44309</v>
      </c>
      <c r="J23" s="126">
        <v>3</v>
      </c>
      <c r="K23" s="126" t="b">
        <v>1</v>
      </c>
      <c r="L23" s="126" t="s">
        <v>4022</v>
      </c>
      <c r="M23" s="126" t="b">
        <v>1</v>
      </c>
      <c r="N23" s="126" t="s">
        <v>3687</v>
      </c>
      <c r="O23" s="322" t="str">
        <f>LEFT(TPG!D23,19)&amp;"."&amp;TPGCR!F23</f>
        <v>Moss Hall Nursery.1002.TPG.I01.Ap21</v>
      </c>
      <c r="P23" s="325" t="str">
        <f>TPG!I23</f>
        <v>11294/543965</v>
      </c>
      <c r="Q23" s="126" t="b">
        <v>1</v>
      </c>
      <c r="R23" s="126" t="b">
        <v>1</v>
      </c>
      <c r="S23" s="126" t="b">
        <v>1</v>
      </c>
    </row>
    <row r="24" spans="1:20" hidden="1" x14ac:dyDescent="0.25">
      <c r="A24" s="126" t="s">
        <v>4021</v>
      </c>
      <c r="B24" s="200">
        <v>1</v>
      </c>
      <c r="C24" s="126">
        <v>2</v>
      </c>
      <c r="D24" s="321">
        <f>TPG!J24</f>
        <v>400125</v>
      </c>
      <c r="E24" s="126" t="b">
        <v>1</v>
      </c>
      <c r="F24" s="322" t="str">
        <f>RIGHT(TPG!C24,4)&amp;"."&amp;TPG!M24&amp;"."&amp;TPG!K24&amp;"."&amp;TPGPAY!$C$5</f>
        <v>3520.TPG.I01.Ap21</v>
      </c>
      <c r="G24" s="323">
        <f t="shared" ca="1" si="0"/>
        <v>44309</v>
      </c>
      <c r="H24" s="324">
        <f>IF(TPG!X24&gt;0,0,-TPG!X24)</f>
        <v>0</v>
      </c>
      <c r="I24" s="205">
        <f t="shared" ca="1" si="1"/>
        <v>44309</v>
      </c>
      <c r="J24" s="126">
        <v>3</v>
      </c>
      <c r="K24" s="126" t="b">
        <v>1</v>
      </c>
      <c r="L24" s="126" t="s">
        <v>4022</v>
      </c>
      <c r="M24" s="126" t="b">
        <v>1</v>
      </c>
      <c r="N24" s="126" t="s">
        <v>3687</v>
      </c>
      <c r="O24" s="322" t="str">
        <f>LEFT(TPG!D24,19)&amp;"."&amp;TPGCR!F24</f>
        <v>Akiva School.3520.TPG.I01.Ap21</v>
      </c>
      <c r="P24" s="325" t="str">
        <f>TPG!I24</f>
        <v>11294/543965</v>
      </c>
      <c r="Q24" s="126" t="b">
        <v>1</v>
      </c>
      <c r="R24" s="126" t="b">
        <v>1</v>
      </c>
      <c r="S24" s="126" t="b">
        <v>1</v>
      </c>
    </row>
    <row r="25" spans="1:20" hidden="1" x14ac:dyDescent="0.25">
      <c r="A25" s="126" t="s">
        <v>4021</v>
      </c>
      <c r="B25" s="200">
        <v>1</v>
      </c>
      <c r="C25" s="126">
        <v>2</v>
      </c>
      <c r="D25" s="321">
        <f>TPG!J25</f>
        <v>400069</v>
      </c>
      <c r="E25" s="126" t="b">
        <v>1</v>
      </c>
      <c r="F25" s="322" t="str">
        <f>RIGHT(TPG!C25,4)&amp;"."&amp;TPG!M25&amp;"."&amp;TPG!K25&amp;"."&amp;TPGPAY!$C$5</f>
        <v>3300.TPG.I01.Ap21</v>
      </c>
      <c r="G25" s="323">
        <f t="shared" ca="1" si="0"/>
        <v>44309</v>
      </c>
      <c r="H25" s="324">
        <f>IF(TPG!X25&gt;0,0,-TPG!X25)</f>
        <v>0</v>
      </c>
      <c r="I25" s="205">
        <f t="shared" ca="1" si="1"/>
        <v>44309</v>
      </c>
      <c r="J25" s="126">
        <v>3</v>
      </c>
      <c r="K25" s="126" t="b">
        <v>1</v>
      </c>
      <c r="L25" s="126" t="s">
        <v>4022</v>
      </c>
      <c r="M25" s="126" t="b">
        <v>1</v>
      </c>
      <c r="N25" s="126" t="s">
        <v>3687</v>
      </c>
      <c r="O25" s="322" t="str">
        <f>LEFT(TPG!D25,19)&amp;"."&amp;TPGCR!F25</f>
        <v>All Saints' CE Prim.3300.TPG.I01.Ap21</v>
      </c>
      <c r="P25" s="325" t="str">
        <f>TPG!I25</f>
        <v>11294/543965</v>
      </c>
      <c r="Q25" s="126" t="b">
        <v>1</v>
      </c>
      <c r="R25" s="126" t="b">
        <v>1</v>
      </c>
      <c r="S25" s="126" t="b">
        <v>1</v>
      </c>
    </row>
    <row r="26" spans="1:20" hidden="1" x14ac:dyDescent="0.25">
      <c r="A26" s="126" t="s">
        <v>4021</v>
      </c>
      <c r="B26" s="200">
        <v>1</v>
      </c>
      <c r="C26" s="126">
        <v>2</v>
      </c>
      <c r="D26" s="321">
        <f>TPG!J26</f>
        <v>400015</v>
      </c>
      <c r="E26" s="126" t="b">
        <v>1</v>
      </c>
      <c r="F26" s="322" t="str">
        <f>RIGHT(TPG!C26,4)&amp;"."&amp;TPG!M26&amp;"."&amp;TPG!K26&amp;"."&amp;TPGPAY!$C$5</f>
        <v>3317.TPG.I01.Ap21</v>
      </c>
      <c r="G26" s="323">
        <f t="shared" ca="1" si="0"/>
        <v>44309</v>
      </c>
      <c r="H26" s="324">
        <f>IF(TPG!X26&gt;0,0,-TPG!X26)</f>
        <v>0</v>
      </c>
      <c r="I26" s="205">
        <f t="shared" ca="1" si="1"/>
        <v>44309</v>
      </c>
      <c r="J26" s="126">
        <v>3</v>
      </c>
      <c r="K26" s="126" t="b">
        <v>1</v>
      </c>
      <c r="L26" s="126" t="s">
        <v>4022</v>
      </c>
      <c r="M26" s="126" t="b">
        <v>1</v>
      </c>
      <c r="N26" s="126" t="s">
        <v>3687</v>
      </c>
      <c r="O26" s="322" t="str">
        <f>LEFT(TPG!D26,19)&amp;"."&amp;TPGCR!F26</f>
        <v>All Saints' CE Prim.3317.TPG.I01.Ap21</v>
      </c>
      <c r="P26" s="325" t="str">
        <f>TPG!I26</f>
        <v>11294/543965</v>
      </c>
      <c r="Q26" s="126" t="b">
        <v>1</v>
      </c>
      <c r="R26" s="126" t="b">
        <v>1</v>
      </c>
      <c r="S26" s="126" t="b">
        <v>1</v>
      </c>
    </row>
    <row r="27" spans="1:20" hidden="1" x14ac:dyDescent="0.25">
      <c r="A27" s="126" t="s">
        <v>4021</v>
      </c>
      <c r="B27" s="200">
        <v>1</v>
      </c>
      <c r="C27" s="126">
        <v>2</v>
      </c>
      <c r="D27" s="321">
        <f>TPG!J27</f>
        <v>400023</v>
      </c>
      <c r="E27" s="126" t="b">
        <v>1</v>
      </c>
      <c r="F27" s="322" t="str">
        <f>RIGHT(TPG!C27,4)&amp;"."&amp;TPG!M27&amp;"."&amp;TPG!K27&amp;"."&amp;TPGPAY!$C$5</f>
        <v>3500.TPG.I01.Ap21</v>
      </c>
      <c r="G27" s="323">
        <f t="shared" ca="1" si="0"/>
        <v>44309</v>
      </c>
      <c r="H27" s="324">
        <f>IF(TPG!X27&gt;0,0,-TPG!X27)</f>
        <v>0</v>
      </c>
      <c r="I27" s="205">
        <f t="shared" ca="1" si="1"/>
        <v>44309</v>
      </c>
      <c r="J27" s="126">
        <v>3</v>
      </c>
      <c r="K27" s="126" t="b">
        <v>1</v>
      </c>
      <c r="L27" s="126" t="s">
        <v>4022</v>
      </c>
      <c r="M27" s="126" t="b">
        <v>1</v>
      </c>
      <c r="N27" s="126" t="s">
        <v>3687</v>
      </c>
      <c r="O27" s="322" t="str">
        <f>LEFT(TPG!D27,19)&amp;"."&amp;TPGCR!F27</f>
        <v>Annunciation Cathol.3500.TPG.I01.Ap21</v>
      </c>
      <c r="P27" s="325" t="str">
        <f>TPG!I27</f>
        <v>11294/543965</v>
      </c>
      <c r="Q27" s="126" t="b">
        <v>1</v>
      </c>
      <c r="R27" s="126" t="b">
        <v>1</v>
      </c>
      <c r="S27" s="126" t="b">
        <v>1</v>
      </c>
    </row>
    <row r="28" spans="1:20" hidden="1" x14ac:dyDescent="0.25">
      <c r="A28" s="126" t="s">
        <v>4021</v>
      </c>
      <c r="B28" s="200">
        <v>1</v>
      </c>
      <c r="C28" s="126">
        <v>2</v>
      </c>
      <c r="D28" s="321">
        <f>TPG!J28</f>
        <v>400107</v>
      </c>
      <c r="E28" s="126" t="b">
        <v>1</v>
      </c>
      <c r="F28" s="322" t="str">
        <f>RIGHT(TPG!C28,4)&amp;"."&amp;TPG!M28&amp;"."&amp;TPG!K28&amp;"."&amp;TPGPAY!$C$5</f>
        <v>3514.TPG.I01.Ap21</v>
      </c>
      <c r="G28" s="323">
        <f t="shared" ca="1" si="0"/>
        <v>44309</v>
      </c>
      <c r="H28" s="324">
        <f>IF(TPG!X28&gt;0,0,-TPG!X28)</f>
        <v>0</v>
      </c>
      <c r="I28" s="205">
        <f t="shared" ca="1" si="1"/>
        <v>44309</v>
      </c>
      <c r="J28" s="126">
        <v>3</v>
      </c>
      <c r="K28" s="126" t="b">
        <v>1</v>
      </c>
      <c r="L28" s="126" t="s">
        <v>4022</v>
      </c>
      <c r="M28" s="126" t="b">
        <v>1</v>
      </c>
      <c r="N28" s="126" t="s">
        <v>3687</v>
      </c>
      <c r="O28" s="322" t="str">
        <f>LEFT(TPG!D28,19)&amp;"."&amp;TPGCR!F28</f>
        <v>Annunciation Cathol.3514.TPG.I01.Ap21</v>
      </c>
      <c r="P28" s="325" t="str">
        <f>TPG!I28</f>
        <v>11294/543965</v>
      </c>
      <c r="Q28" s="126" t="b">
        <v>1</v>
      </c>
      <c r="R28" s="126" t="b">
        <v>1</v>
      </c>
      <c r="S28" s="126" t="b">
        <v>1</v>
      </c>
    </row>
    <row r="29" spans="1:20" hidden="1" x14ac:dyDescent="0.25">
      <c r="A29" s="126" t="s">
        <v>4021</v>
      </c>
      <c r="B29" s="200">
        <v>1</v>
      </c>
      <c r="C29" s="126">
        <v>2</v>
      </c>
      <c r="D29" s="321">
        <f>TPG!J29</f>
        <v>400005</v>
      </c>
      <c r="E29" s="126" t="b">
        <v>1</v>
      </c>
      <c r="F29" s="322" t="str">
        <f>RIGHT(TPG!C29,4)&amp;"."&amp;TPG!M29&amp;"."&amp;TPG!K29&amp;"."&amp;TPGPAY!$C$5</f>
        <v>2002.TPG.I01.Ap21</v>
      </c>
      <c r="G29" s="323">
        <f t="shared" ca="1" si="0"/>
        <v>44309</v>
      </c>
      <c r="H29" s="324">
        <f>IF(TPG!X29&gt;0,0,-TPG!X29)</f>
        <v>0</v>
      </c>
      <c r="I29" s="205">
        <f t="shared" ca="1" si="1"/>
        <v>44309</v>
      </c>
      <c r="J29" s="126">
        <v>3</v>
      </c>
      <c r="K29" s="126" t="b">
        <v>1</v>
      </c>
      <c r="L29" s="126" t="s">
        <v>4022</v>
      </c>
      <c r="M29" s="126" t="b">
        <v>1</v>
      </c>
      <c r="N29" s="126" t="s">
        <v>3687</v>
      </c>
      <c r="O29" s="322" t="str">
        <f>LEFT(TPG!D29,19)&amp;"."&amp;TPGCR!F29</f>
        <v>Barnfield School.2002.TPG.I01.Ap21</v>
      </c>
      <c r="P29" s="325" t="str">
        <f>TPG!I29</f>
        <v>11294/543965</v>
      </c>
      <c r="Q29" s="126" t="b">
        <v>1</v>
      </c>
      <c r="R29" s="126" t="b">
        <v>1</v>
      </c>
      <c r="S29" s="126" t="b">
        <v>1</v>
      </c>
    </row>
    <row r="30" spans="1:20" hidden="1" x14ac:dyDescent="0.25">
      <c r="A30" s="126" t="s">
        <v>4021</v>
      </c>
      <c r="B30" s="200">
        <v>1</v>
      </c>
      <c r="C30" s="126">
        <v>2</v>
      </c>
      <c r="D30" s="321">
        <f>TPG!J30</f>
        <v>400070</v>
      </c>
      <c r="E30" s="126" t="b">
        <v>1</v>
      </c>
      <c r="F30" s="322" t="str">
        <f>RIGHT(TPG!C30,4)&amp;"."&amp;TPG!M30&amp;"."&amp;TPG!K30&amp;"."&amp;TPGPAY!$C$5</f>
        <v>2079.TPG.I01.Ap21</v>
      </c>
      <c r="G30" s="323">
        <f t="shared" ca="1" si="0"/>
        <v>44309</v>
      </c>
      <c r="H30" s="324">
        <f>IF(TPG!X30&gt;0,0,-TPG!X30)</f>
        <v>0</v>
      </c>
      <c r="I30" s="205">
        <f t="shared" ca="1" si="1"/>
        <v>44309</v>
      </c>
      <c r="J30" s="126">
        <v>3</v>
      </c>
      <c r="K30" s="126" t="b">
        <v>1</v>
      </c>
      <c r="L30" s="126" t="s">
        <v>4022</v>
      </c>
      <c r="M30" s="126" t="b">
        <v>1</v>
      </c>
      <c r="N30" s="126" t="s">
        <v>3687</v>
      </c>
      <c r="O30" s="322" t="str">
        <f>LEFT(TPG!D30,19)&amp;"."&amp;TPGCR!F30</f>
        <v>Beis Yaakov.2079.TPG.I01.Ap21</v>
      </c>
      <c r="P30" s="325" t="str">
        <f>TPG!I30</f>
        <v>11294/543965</v>
      </c>
      <c r="Q30" s="126" t="b">
        <v>1</v>
      </c>
      <c r="R30" s="126" t="b">
        <v>1</v>
      </c>
      <c r="S30" s="126" t="b">
        <v>1</v>
      </c>
    </row>
    <row r="31" spans="1:20" hidden="1" x14ac:dyDescent="0.25">
      <c r="A31" s="126" t="s">
        <v>4021</v>
      </c>
      <c r="B31" s="200">
        <v>1</v>
      </c>
      <c r="C31" s="126">
        <v>2</v>
      </c>
      <c r="D31" s="321">
        <f>TPG!J31</f>
        <v>400150</v>
      </c>
      <c r="E31" s="126" t="b">
        <v>1</v>
      </c>
      <c r="F31" s="322" t="str">
        <f>RIGHT(TPG!C31,4)&amp;"."&amp;TPG!M31&amp;"."&amp;TPG!K31&amp;"."&amp;TPGPAY!$C$5</f>
        <v>3524.TPG.I01.Ap21</v>
      </c>
      <c r="G31" s="323">
        <f t="shared" ca="1" si="0"/>
        <v>44309</v>
      </c>
      <c r="H31" s="324">
        <f>IF(TPG!X31&gt;0,0,-TPG!X31)</f>
        <v>0</v>
      </c>
      <c r="I31" s="205">
        <f t="shared" ca="1" si="1"/>
        <v>44309</v>
      </c>
      <c r="J31" s="126">
        <v>3</v>
      </c>
      <c r="K31" s="126" t="b">
        <v>1</v>
      </c>
      <c r="L31" s="126" t="s">
        <v>4022</v>
      </c>
      <c r="M31" s="126" t="b">
        <v>1</v>
      </c>
      <c r="N31" s="126" t="s">
        <v>3687</v>
      </c>
      <c r="O31" s="322" t="str">
        <f>LEFT(TPG!D31,19)&amp;"."&amp;TPGCR!F31</f>
        <v>Beit Shvidler Prima.3524.TPG.I01.Ap21</v>
      </c>
      <c r="P31" s="325" t="str">
        <f>TPG!I31</f>
        <v>11294/543965</v>
      </c>
      <c r="Q31" s="126" t="b">
        <v>1</v>
      </c>
      <c r="R31" s="126" t="b">
        <v>1</v>
      </c>
      <c r="S31" s="126" t="b">
        <v>1</v>
      </c>
    </row>
    <row r="32" spans="1:20" hidden="1" x14ac:dyDescent="0.25">
      <c r="A32" s="126" t="s">
        <v>4021</v>
      </c>
      <c r="B32" s="200">
        <v>1</v>
      </c>
      <c r="C32" s="126">
        <v>2</v>
      </c>
      <c r="D32" s="321">
        <f>TPG!J32</f>
        <v>400051</v>
      </c>
      <c r="E32" s="126" t="b">
        <v>1</v>
      </c>
      <c r="F32" s="322" t="str">
        <f>RIGHT(TPG!C32,4)&amp;"."&amp;TPG!M32&amp;"."&amp;TPG!K32&amp;"."&amp;TPGPAY!$C$5</f>
        <v>2003.TPG.I01.Ap21</v>
      </c>
      <c r="G32" s="323">
        <f t="shared" ca="1" si="0"/>
        <v>44309</v>
      </c>
      <c r="H32" s="324">
        <f>IF(TPG!X32&gt;0,0,-TPG!X32)</f>
        <v>0</v>
      </c>
      <c r="I32" s="205">
        <f t="shared" ca="1" si="1"/>
        <v>44309</v>
      </c>
      <c r="J32" s="126">
        <v>3</v>
      </c>
      <c r="K32" s="126" t="b">
        <v>1</v>
      </c>
      <c r="L32" s="126" t="s">
        <v>4022</v>
      </c>
      <c r="M32" s="126" t="b">
        <v>1</v>
      </c>
      <c r="N32" s="126" t="s">
        <v>3687</v>
      </c>
      <c r="O32" s="322" t="str">
        <f>LEFT(TPG!D32,19)&amp;"."&amp;TPGCR!F32</f>
        <v>Bell Lane Primary S.2003.TPG.I01.Ap21</v>
      </c>
      <c r="P32" s="325" t="str">
        <f>TPG!I32</f>
        <v>11294/543965</v>
      </c>
      <c r="Q32" s="126" t="b">
        <v>1</v>
      </c>
      <c r="R32" s="126" t="b">
        <v>1</v>
      </c>
      <c r="S32" s="126" t="b">
        <v>1</v>
      </c>
    </row>
    <row r="33" spans="1:19" hidden="1" x14ac:dyDescent="0.25">
      <c r="A33" s="126" t="s">
        <v>4021</v>
      </c>
      <c r="B33" s="200">
        <v>1</v>
      </c>
      <c r="C33" s="126">
        <v>2</v>
      </c>
      <c r="D33" s="321">
        <f>TPG!J33</f>
        <v>400024</v>
      </c>
      <c r="E33" s="126" t="b">
        <v>1</v>
      </c>
      <c r="F33" s="322" t="str">
        <f>RIGHT(TPG!C33,4)&amp;"."&amp;TPG!M33&amp;"."&amp;TPG!K33&amp;"."&amp;TPGPAY!$C$5</f>
        <v>3511.TPG.I01.Ap21</v>
      </c>
      <c r="G33" s="323">
        <f t="shared" ca="1" si="0"/>
        <v>44309</v>
      </c>
      <c r="H33" s="324">
        <f>IF(TPG!X33&gt;0,0,-TPG!X33)</f>
        <v>0</v>
      </c>
      <c r="I33" s="205">
        <f t="shared" ca="1" si="1"/>
        <v>44309</v>
      </c>
      <c r="J33" s="126">
        <v>3</v>
      </c>
      <c r="K33" s="126" t="b">
        <v>1</v>
      </c>
      <c r="L33" s="126" t="s">
        <v>4022</v>
      </c>
      <c r="M33" s="126" t="b">
        <v>1</v>
      </c>
      <c r="N33" s="126" t="s">
        <v>3687</v>
      </c>
      <c r="O33" s="322" t="str">
        <f>LEFT(TPG!D33,19)&amp;"."&amp;TPGCR!F33</f>
        <v>Blessed Dominic Sch.3511.TPG.I01.Ap21</v>
      </c>
      <c r="P33" s="325" t="str">
        <f>TPG!I33</f>
        <v>11294/543965</v>
      </c>
      <c r="Q33" s="126" t="b">
        <v>1</v>
      </c>
      <c r="R33" s="126" t="b">
        <v>1</v>
      </c>
      <c r="S33" s="126" t="b">
        <v>1</v>
      </c>
    </row>
    <row r="34" spans="1:19" hidden="1" x14ac:dyDescent="0.25">
      <c r="A34" s="126" t="s">
        <v>4021</v>
      </c>
      <c r="B34" s="200">
        <v>1</v>
      </c>
      <c r="C34" s="126">
        <v>2</v>
      </c>
      <c r="D34" s="321">
        <f>TPG!J34</f>
        <v>400057</v>
      </c>
      <c r="E34" s="126" t="b">
        <v>1</v>
      </c>
      <c r="F34" s="322" t="str">
        <f>RIGHT(TPG!C34,4)&amp;"."&amp;TPG!M34&amp;"."&amp;TPG!K34&amp;"."&amp;TPGPAY!$C$5</f>
        <v>2008.TPG.I01.Ap21</v>
      </c>
      <c r="G34" s="323">
        <f t="shared" ca="1" si="0"/>
        <v>44309</v>
      </c>
      <c r="H34" s="324">
        <f>IF(TPG!X34&gt;0,0,-TPG!X34)</f>
        <v>0</v>
      </c>
      <c r="I34" s="205">
        <f t="shared" ca="1" si="1"/>
        <v>44309</v>
      </c>
      <c r="J34" s="126">
        <v>3</v>
      </c>
      <c r="K34" s="126" t="b">
        <v>1</v>
      </c>
      <c r="L34" s="126" t="s">
        <v>4022</v>
      </c>
      <c r="M34" s="126" t="b">
        <v>1</v>
      </c>
      <c r="N34" s="126" t="s">
        <v>3687</v>
      </c>
      <c r="O34" s="322" t="str">
        <f>LEFT(TPG!D34,19)&amp;"."&amp;TPGCR!F34</f>
        <v>Brookland Infant  &amp;.2008.TPG.I01.Ap21</v>
      </c>
      <c r="P34" s="325" t="str">
        <f>TPG!I34</f>
        <v>11294/543965</v>
      </c>
      <c r="Q34" s="126" t="b">
        <v>1</v>
      </c>
      <c r="R34" s="126" t="b">
        <v>1</v>
      </c>
      <c r="S34" s="126" t="b">
        <v>1</v>
      </c>
    </row>
    <row r="35" spans="1:19" hidden="1" x14ac:dyDescent="0.25">
      <c r="A35" s="126" t="s">
        <v>4021</v>
      </c>
      <c r="B35" s="200">
        <v>1</v>
      </c>
      <c r="C35" s="126">
        <v>2</v>
      </c>
      <c r="D35" s="321">
        <f>TPG!J35</f>
        <v>400040</v>
      </c>
      <c r="E35" s="126" t="b">
        <v>1</v>
      </c>
      <c r="F35" s="322" t="str">
        <f>RIGHT(TPG!C35,4)&amp;"."&amp;TPG!M35&amp;"."&amp;TPG!K35&amp;"."&amp;TPGPAY!$C$5</f>
        <v>2007.TPG.I01.Ap21</v>
      </c>
      <c r="G35" s="323">
        <f t="shared" ca="1" si="0"/>
        <v>44309</v>
      </c>
      <c r="H35" s="324">
        <f>IF(TPG!X35&gt;0,0,-TPG!X35)</f>
        <v>0</v>
      </c>
      <c r="I35" s="205">
        <f t="shared" ca="1" si="1"/>
        <v>44309</v>
      </c>
      <c r="J35" s="126">
        <v>3</v>
      </c>
      <c r="K35" s="126" t="b">
        <v>1</v>
      </c>
      <c r="L35" s="126" t="s">
        <v>4022</v>
      </c>
      <c r="M35" s="126" t="b">
        <v>1</v>
      </c>
      <c r="N35" s="126" t="s">
        <v>3687</v>
      </c>
      <c r="O35" s="322" t="str">
        <f>LEFT(TPG!D35,19)&amp;"."&amp;TPGCR!F35</f>
        <v>Brookland Junior Sc.2007.TPG.I01.Ap21</v>
      </c>
      <c r="P35" s="325" t="str">
        <f>TPG!I35</f>
        <v>11294/543965</v>
      </c>
      <c r="Q35" s="126" t="b">
        <v>1</v>
      </c>
      <c r="R35" s="126" t="b">
        <v>1</v>
      </c>
      <c r="S35" s="126" t="b">
        <v>1</v>
      </c>
    </row>
    <row r="36" spans="1:19" hidden="1" x14ac:dyDescent="0.25">
      <c r="A36" s="126" t="s">
        <v>4021</v>
      </c>
      <c r="B36" s="200">
        <v>1</v>
      </c>
      <c r="C36" s="126">
        <v>2</v>
      </c>
      <c r="D36" s="321">
        <f>TPG!J36</f>
        <v>400061</v>
      </c>
      <c r="E36" s="126" t="b">
        <v>1</v>
      </c>
      <c r="F36" s="322" t="str">
        <f>RIGHT(TPG!C36,4)&amp;"."&amp;TPG!M36&amp;"."&amp;TPG!K36&amp;"."&amp;TPGPAY!$C$5</f>
        <v>2009.TPG.I01.Ap21</v>
      </c>
      <c r="G36" s="323">
        <f t="shared" ca="1" si="0"/>
        <v>44309</v>
      </c>
      <c r="H36" s="324">
        <f>IF(TPG!X36&gt;0,0,-TPG!X36)</f>
        <v>0</v>
      </c>
      <c r="I36" s="205">
        <f t="shared" ca="1" si="1"/>
        <v>44309</v>
      </c>
      <c r="J36" s="126">
        <v>3</v>
      </c>
      <c r="K36" s="126" t="b">
        <v>1</v>
      </c>
      <c r="L36" s="126" t="s">
        <v>4022</v>
      </c>
      <c r="M36" s="126" t="b">
        <v>1</v>
      </c>
      <c r="N36" s="126" t="s">
        <v>3687</v>
      </c>
      <c r="O36" s="322" t="str">
        <f>LEFT(TPG!D36,19)&amp;"."&amp;TPGCR!F36</f>
        <v>Brunswick Park Prim.2009.TPG.I01.Ap21</v>
      </c>
      <c r="P36" s="325" t="str">
        <f>TPG!I36</f>
        <v>11294/543965</v>
      </c>
      <c r="Q36" s="126" t="b">
        <v>1</v>
      </c>
      <c r="R36" s="126" t="b">
        <v>1</v>
      </c>
      <c r="S36" s="126" t="b">
        <v>1</v>
      </c>
    </row>
    <row r="37" spans="1:19" hidden="1" x14ac:dyDescent="0.25">
      <c r="A37" s="126" t="s">
        <v>4021</v>
      </c>
      <c r="B37" s="200">
        <v>1</v>
      </c>
      <c r="C37" s="126">
        <v>2</v>
      </c>
      <c r="D37" s="321">
        <f>TPG!J37</f>
        <v>400065</v>
      </c>
      <c r="E37" s="126" t="b">
        <v>1</v>
      </c>
      <c r="F37" s="322" t="str">
        <f>RIGHT(TPG!C37,4)&amp;"."&amp;TPG!M37&amp;"."&amp;TPG!K37&amp;"."&amp;TPGPAY!$C$5</f>
        <v>2067.TPG.I01.Ap21</v>
      </c>
      <c r="G37" s="323">
        <f t="shared" ca="1" si="0"/>
        <v>44309</v>
      </c>
      <c r="H37" s="324">
        <f>IF(TPG!X37&gt;0,0,-TPG!X37)</f>
        <v>0</v>
      </c>
      <c r="I37" s="205">
        <f t="shared" ca="1" si="1"/>
        <v>44309</v>
      </c>
      <c r="J37" s="126">
        <v>3</v>
      </c>
      <c r="K37" s="126" t="b">
        <v>1</v>
      </c>
      <c r="L37" s="126" t="s">
        <v>4022</v>
      </c>
      <c r="M37" s="126" t="b">
        <v>1</v>
      </c>
      <c r="N37" s="126" t="s">
        <v>3687</v>
      </c>
      <c r="O37" s="322" t="str">
        <f>LEFT(TPG!D37,19)&amp;"."&amp;TPGCR!F37</f>
        <v>Chalgrove Primary S.2067.TPG.I01.Ap21</v>
      </c>
      <c r="P37" s="325" t="str">
        <f>TPG!I37</f>
        <v>11294/543965</v>
      </c>
      <c r="Q37" s="126" t="b">
        <v>1</v>
      </c>
      <c r="R37" s="126" t="b">
        <v>1</v>
      </c>
      <c r="S37" s="126" t="b">
        <v>1</v>
      </c>
    </row>
    <row r="38" spans="1:19" hidden="1" x14ac:dyDescent="0.25">
      <c r="A38" s="126" t="s">
        <v>4021</v>
      </c>
      <c r="B38" s="200">
        <v>1</v>
      </c>
      <c r="C38" s="126">
        <v>2</v>
      </c>
      <c r="D38" s="321">
        <f>TPG!J38</f>
        <v>400039</v>
      </c>
      <c r="E38" s="126" t="b">
        <v>1</v>
      </c>
      <c r="F38" s="322" t="str">
        <f>RIGHT(TPG!C38,4)&amp;"."&amp;TPG!M38&amp;"."&amp;TPG!K38&amp;"."&amp;TPGPAY!$C$5</f>
        <v>3302.TPG.I01.Ap21</v>
      </c>
      <c r="G38" s="323">
        <f t="shared" ca="1" si="0"/>
        <v>44309</v>
      </c>
      <c r="H38" s="324">
        <f>IF(TPG!X38&gt;0,0,-TPG!X38)</f>
        <v>0</v>
      </c>
      <c r="I38" s="205">
        <f t="shared" ca="1" si="1"/>
        <v>44309</v>
      </c>
      <c r="J38" s="126">
        <v>3</v>
      </c>
      <c r="K38" s="126" t="b">
        <v>1</v>
      </c>
      <c r="L38" s="126" t="s">
        <v>4022</v>
      </c>
      <c r="M38" s="126" t="b">
        <v>1</v>
      </c>
      <c r="N38" s="126" t="s">
        <v>3687</v>
      </c>
      <c r="O38" s="322" t="str">
        <f>LEFT(TPG!D38,19)&amp;"."&amp;TPGCR!F38</f>
        <v>Christ Church CE Pr.3302.TPG.I01.Ap21</v>
      </c>
      <c r="P38" s="325" t="str">
        <f>TPG!I38</f>
        <v>11294/543965</v>
      </c>
      <c r="Q38" s="126" t="b">
        <v>1</v>
      </c>
      <c r="R38" s="126" t="b">
        <v>1</v>
      </c>
      <c r="S38" s="126" t="b">
        <v>1</v>
      </c>
    </row>
    <row r="39" spans="1:19" hidden="1" x14ac:dyDescent="0.25">
      <c r="A39" s="126" t="s">
        <v>4021</v>
      </c>
      <c r="B39" s="200">
        <v>1</v>
      </c>
      <c r="C39" s="126">
        <v>2</v>
      </c>
      <c r="D39" s="321">
        <f>TPG!J39</f>
        <v>400020</v>
      </c>
      <c r="E39" s="126" t="b">
        <v>1</v>
      </c>
      <c r="F39" s="322" t="str">
        <f>RIGHT(TPG!C39,4)&amp;"."&amp;TPG!M39&amp;"."&amp;TPG!K39&amp;"."&amp;TPGPAY!$C$5</f>
        <v>2011.TPG.I01.Ap21</v>
      </c>
      <c r="G39" s="323">
        <f t="shared" ca="1" si="0"/>
        <v>44309</v>
      </c>
      <c r="H39" s="324">
        <f>IF(TPG!X39&gt;0,0,-TPG!X39)</f>
        <v>0</v>
      </c>
      <c r="I39" s="205">
        <f t="shared" ca="1" si="1"/>
        <v>44309</v>
      </c>
      <c r="J39" s="126">
        <v>3</v>
      </c>
      <c r="K39" s="126" t="b">
        <v>1</v>
      </c>
      <c r="L39" s="126" t="s">
        <v>4022</v>
      </c>
      <c r="M39" s="126" t="b">
        <v>1</v>
      </c>
      <c r="N39" s="126" t="s">
        <v>3687</v>
      </c>
      <c r="O39" s="322" t="str">
        <f>LEFT(TPG!D39,19)&amp;"."&amp;TPGCR!F39</f>
        <v>Church Hill Primary.2011.TPG.I01.Ap21</v>
      </c>
      <c r="P39" s="325" t="str">
        <f>TPG!I39</f>
        <v>11294/543965</v>
      </c>
      <c r="Q39" s="126" t="b">
        <v>1</v>
      </c>
      <c r="R39" s="126" t="b">
        <v>1</v>
      </c>
      <c r="S39" s="126" t="b">
        <v>1</v>
      </c>
    </row>
    <row r="40" spans="1:19" hidden="1" x14ac:dyDescent="0.25">
      <c r="A40" s="126" t="s">
        <v>4021</v>
      </c>
      <c r="B40" s="200">
        <v>1</v>
      </c>
      <c r="C40" s="126">
        <v>2</v>
      </c>
      <c r="D40" s="321">
        <f>TPG!J40</f>
        <v>400050</v>
      </c>
      <c r="E40" s="126" t="b">
        <v>1</v>
      </c>
      <c r="F40" s="322" t="str">
        <f>RIGHT(TPG!C40,4)&amp;"."&amp;TPG!M40&amp;"."&amp;TPG!K40&amp;"."&amp;TPGPAY!$C$5</f>
        <v>2014.TPG.I01.Ap21</v>
      </c>
      <c r="G40" s="323">
        <f t="shared" ca="1" si="0"/>
        <v>44309</v>
      </c>
      <c r="H40" s="324">
        <f>IF(TPG!X40&gt;0,0,-TPG!X40)</f>
        <v>0</v>
      </c>
      <c r="I40" s="205">
        <f t="shared" ca="1" si="1"/>
        <v>44309</v>
      </c>
      <c r="J40" s="126">
        <v>3</v>
      </c>
      <c r="K40" s="126" t="b">
        <v>1</v>
      </c>
      <c r="L40" s="126" t="s">
        <v>4022</v>
      </c>
      <c r="M40" s="126" t="b">
        <v>1</v>
      </c>
      <c r="N40" s="126" t="s">
        <v>3687</v>
      </c>
      <c r="O40" s="322" t="str">
        <f>LEFT(TPG!D40,19)&amp;"."&amp;TPGCR!F40</f>
        <v>Colindale School.2014.TPG.I01.Ap21</v>
      </c>
      <c r="P40" s="325" t="str">
        <f>TPG!I40</f>
        <v>11294/543965</v>
      </c>
      <c r="Q40" s="126" t="b">
        <v>1</v>
      </c>
      <c r="R40" s="126" t="b">
        <v>1</v>
      </c>
      <c r="S40" s="126" t="b">
        <v>1</v>
      </c>
    </row>
    <row r="41" spans="1:19" hidden="1" x14ac:dyDescent="0.25">
      <c r="A41" s="126" t="s">
        <v>4021</v>
      </c>
      <c r="B41" s="200">
        <v>1</v>
      </c>
      <c r="C41" s="126">
        <v>2</v>
      </c>
      <c r="D41" s="321">
        <f>TPG!J41</f>
        <v>400059</v>
      </c>
      <c r="E41" s="126" t="b">
        <v>1</v>
      </c>
      <c r="F41" s="322" t="str">
        <f>RIGHT(TPG!C41,4)&amp;"."&amp;TPG!M41&amp;"."&amp;TPG!K41&amp;"."&amp;TPGPAY!$C$5</f>
        <v>2015.TPG.I01.Ap21</v>
      </c>
      <c r="G41" s="323">
        <f t="shared" ca="1" si="0"/>
        <v>44309</v>
      </c>
      <c r="H41" s="324">
        <f>IF(TPG!X41&gt;0,0,-TPG!X41)</f>
        <v>0</v>
      </c>
      <c r="I41" s="205">
        <f t="shared" ca="1" si="1"/>
        <v>44309</v>
      </c>
      <c r="J41" s="126">
        <v>3</v>
      </c>
      <c r="K41" s="126" t="b">
        <v>1</v>
      </c>
      <c r="L41" s="126" t="s">
        <v>4022</v>
      </c>
      <c r="M41" s="126" t="b">
        <v>1</v>
      </c>
      <c r="N41" s="126" t="s">
        <v>3687</v>
      </c>
      <c r="O41" s="322" t="str">
        <f>LEFT(TPG!D41,19)&amp;"."&amp;TPGCR!F41</f>
        <v>Coppetts Wood.2015.TPG.I01.Ap21</v>
      </c>
      <c r="P41" s="325" t="str">
        <f>TPG!I41</f>
        <v>11294/543965</v>
      </c>
      <c r="Q41" s="126" t="b">
        <v>1</v>
      </c>
      <c r="R41" s="126" t="b">
        <v>1</v>
      </c>
      <c r="S41" s="126" t="b">
        <v>1</v>
      </c>
    </row>
    <row r="42" spans="1:19" hidden="1" x14ac:dyDescent="0.25">
      <c r="A42" s="126" t="s">
        <v>4021</v>
      </c>
      <c r="B42" s="200">
        <v>1</v>
      </c>
      <c r="C42" s="126">
        <v>2</v>
      </c>
      <c r="D42" s="321">
        <f>TPG!J42</f>
        <v>400049</v>
      </c>
      <c r="E42" s="126" t="b">
        <v>1</v>
      </c>
      <c r="F42" s="322" t="str">
        <f>RIGHT(TPG!C42,4)&amp;"."&amp;TPG!M42&amp;"."&amp;TPG!K42&amp;"."&amp;TPGPAY!$C$5</f>
        <v>2016.TPG.I01.Ap21</v>
      </c>
      <c r="G42" s="323">
        <f t="shared" ca="1" si="0"/>
        <v>44309</v>
      </c>
      <c r="H42" s="324">
        <f>IF(TPG!X42&gt;0,0,-TPG!X42)</f>
        <v>0</v>
      </c>
      <c r="I42" s="205">
        <f t="shared" ca="1" si="1"/>
        <v>44309</v>
      </c>
      <c r="J42" s="126">
        <v>3</v>
      </c>
      <c r="K42" s="126" t="b">
        <v>1</v>
      </c>
      <c r="L42" s="126" t="s">
        <v>4022</v>
      </c>
      <c r="M42" s="126" t="b">
        <v>1</v>
      </c>
      <c r="N42" s="126" t="s">
        <v>3687</v>
      </c>
      <c r="O42" s="322" t="str">
        <f>LEFT(TPG!D42,19)&amp;"."&amp;TPGCR!F42</f>
        <v>Courtland School.2016.TPG.I01.Ap21</v>
      </c>
      <c r="P42" s="325" t="str">
        <f>TPG!I42</f>
        <v>11294/543965</v>
      </c>
      <c r="Q42" s="126" t="b">
        <v>1</v>
      </c>
      <c r="R42" s="126" t="b">
        <v>1</v>
      </c>
      <c r="S42" s="126" t="b">
        <v>1</v>
      </c>
    </row>
    <row r="43" spans="1:19" hidden="1" x14ac:dyDescent="0.25">
      <c r="A43" s="126" t="s">
        <v>4021</v>
      </c>
      <c r="B43" s="200">
        <v>1</v>
      </c>
      <c r="C43" s="126">
        <v>2</v>
      </c>
      <c r="D43" s="321">
        <f>TPG!J43</f>
        <v>400080</v>
      </c>
      <c r="E43" s="126" t="b">
        <v>1</v>
      </c>
      <c r="F43" s="322" t="str">
        <f>RIGHT(TPG!C43,4)&amp;"."&amp;TPG!M43&amp;"."&amp;TPG!K43&amp;"."&amp;TPGPAY!$C$5</f>
        <v>2017.TPG.I01.Ap21</v>
      </c>
      <c r="G43" s="323">
        <f t="shared" ca="1" si="0"/>
        <v>44309</v>
      </c>
      <c r="H43" s="324">
        <f>IF(TPG!X43&gt;0,0,-TPG!X43)</f>
        <v>0</v>
      </c>
      <c r="I43" s="205">
        <f t="shared" ca="1" si="1"/>
        <v>44309</v>
      </c>
      <c r="J43" s="126">
        <v>3</v>
      </c>
      <c r="K43" s="126" t="b">
        <v>1</v>
      </c>
      <c r="L43" s="126" t="s">
        <v>4022</v>
      </c>
      <c r="M43" s="126" t="b">
        <v>1</v>
      </c>
      <c r="N43" s="126" t="s">
        <v>3687</v>
      </c>
      <c r="O43" s="322" t="str">
        <f>LEFT(TPG!D43,19)&amp;"."&amp;TPGCR!F43</f>
        <v>Cromer Road Primary.2017.TPG.I01.Ap21</v>
      </c>
      <c r="P43" s="325" t="str">
        <f>TPG!I43</f>
        <v>11294/543965</v>
      </c>
      <c r="Q43" s="126" t="b">
        <v>1</v>
      </c>
      <c r="R43" s="126" t="b">
        <v>1</v>
      </c>
      <c r="S43" s="126" t="b">
        <v>1</v>
      </c>
    </row>
    <row r="44" spans="1:19" hidden="1" x14ac:dyDescent="0.25">
      <c r="A44" s="126" t="s">
        <v>4021</v>
      </c>
      <c r="B44" s="200">
        <v>1</v>
      </c>
      <c r="C44" s="126">
        <v>2</v>
      </c>
      <c r="D44" s="321">
        <f>TPG!J44</f>
        <v>400105</v>
      </c>
      <c r="E44" s="126" t="b">
        <v>1</v>
      </c>
      <c r="F44" s="322" t="str">
        <f>RIGHT(TPG!C44,4)&amp;"."&amp;TPG!M44&amp;"."&amp;TPG!K44&amp;"."&amp;TPGPAY!$C$5</f>
        <v>2073.TPG.I01.Ap21</v>
      </c>
      <c r="G44" s="323">
        <f t="shared" ca="1" si="0"/>
        <v>44309</v>
      </c>
      <c r="H44" s="324">
        <f>IF(TPG!X44&gt;0,0,-TPG!X44)</f>
        <v>0</v>
      </c>
      <c r="I44" s="205">
        <f t="shared" ca="1" si="1"/>
        <v>44309</v>
      </c>
      <c r="J44" s="126">
        <v>3</v>
      </c>
      <c r="K44" s="126" t="b">
        <v>1</v>
      </c>
      <c r="L44" s="126" t="s">
        <v>4022</v>
      </c>
      <c r="M44" s="126" t="b">
        <v>1</v>
      </c>
      <c r="N44" s="126" t="s">
        <v>3687</v>
      </c>
      <c r="O44" s="322" t="str">
        <f>LEFT(TPG!D44,19)&amp;"."&amp;TPGCR!F44</f>
        <v>Danegrove JMI Schoo.2073.TPG.I01.Ap21</v>
      </c>
      <c r="P44" s="325" t="str">
        <f>TPG!I44</f>
        <v>11294/543965</v>
      </c>
      <c r="Q44" s="126" t="b">
        <v>1</v>
      </c>
      <c r="R44" s="126" t="b">
        <v>1</v>
      </c>
      <c r="S44" s="126" t="b">
        <v>1</v>
      </c>
    </row>
    <row r="45" spans="1:19" hidden="1" x14ac:dyDescent="0.25">
      <c r="A45" s="126" t="s">
        <v>4021</v>
      </c>
      <c r="B45" s="200">
        <v>1</v>
      </c>
      <c r="C45" s="126">
        <v>2</v>
      </c>
      <c r="D45" s="321">
        <f>TPG!J45</f>
        <v>400036</v>
      </c>
      <c r="E45" s="126" t="b">
        <v>1</v>
      </c>
      <c r="F45" s="322" t="str">
        <f>RIGHT(TPG!C45,4)&amp;"."&amp;TPG!M45&amp;"."&amp;TPG!K45&amp;"."&amp;TPGPAY!$C$5</f>
        <v>2019.TPG.I01.Ap21</v>
      </c>
      <c r="G45" s="323">
        <f t="shared" ca="1" si="0"/>
        <v>44309</v>
      </c>
      <c r="H45" s="324">
        <f>IF(TPG!X45&gt;0,0,-TPG!X45)</f>
        <v>0</v>
      </c>
      <c r="I45" s="205">
        <f t="shared" ca="1" si="1"/>
        <v>44309</v>
      </c>
      <c r="J45" s="126">
        <v>3</v>
      </c>
      <c r="K45" s="126" t="b">
        <v>1</v>
      </c>
      <c r="L45" s="126" t="s">
        <v>4022</v>
      </c>
      <c r="M45" s="126" t="b">
        <v>1</v>
      </c>
      <c r="N45" s="126" t="s">
        <v>3687</v>
      </c>
      <c r="O45" s="322" t="str">
        <f>LEFT(TPG!D45,19)&amp;"."&amp;TPGCR!F45</f>
        <v>Deansbrook Infant S.2019.TPG.I01.Ap21</v>
      </c>
      <c r="P45" s="325" t="str">
        <f>TPG!I45</f>
        <v>11294/543965</v>
      </c>
      <c r="Q45" s="126" t="b">
        <v>1</v>
      </c>
      <c r="R45" s="126" t="b">
        <v>1</v>
      </c>
      <c r="S45" s="126" t="b">
        <v>1</v>
      </c>
    </row>
    <row r="46" spans="1:19" hidden="1" x14ac:dyDescent="0.25">
      <c r="A46" s="126" t="s">
        <v>4021</v>
      </c>
      <c r="B46" s="200">
        <v>1</v>
      </c>
      <c r="C46" s="126">
        <v>2</v>
      </c>
      <c r="D46" s="321">
        <f>TPG!J46</f>
        <v>400042</v>
      </c>
      <c r="E46" s="126" t="b">
        <v>1</v>
      </c>
      <c r="F46" s="322" t="str">
        <f>RIGHT(TPG!C46,4)&amp;"."&amp;TPG!M46&amp;"."&amp;TPG!K46&amp;"."&amp;TPGPAY!$C$5</f>
        <v>2021.TPG.I01.Ap21</v>
      </c>
      <c r="G46" s="323">
        <f t="shared" ca="1" si="0"/>
        <v>44309</v>
      </c>
      <c r="H46" s="324">
        <f>IF(TPG!X46&gt;0,0,-TPG!X46)</f>
        <v>0</v>
      </c>
      <c r="I46" s="205">
        <f t="shared" ca="1" si="1"/>
        <v>44309</v>
      </c>
      <c r="J46" s="126">
        <v>3</v>
      </c>
      <c r="K46" s="126" t="b">
        <v>1</v>
      </c>
      <c r="L46" s="126" t="s">
        <v>4022</v>
      </c>
      <c r="M46" s="126" t="b">
        <v>1</v>
      </c>
      <c r="N46" s="126" t="s">
        <v>3687</v>
      </c>
      <c r="O46" s="322" t="str">
        <f>LEFT(TPG!D46,19)&amp;"."&amp;TPGCR!F46</f>
        <v>Dollis Primary Scho.2021.TPG.I01.Ap21</v>
      </c>
      <c r="P46" s="325" t="str">
        <f>TPG!I46</f>
        <v>11294/543965</v>
      </c>
      <c r="Q46" s="126" t="b">
        <v>1</v>
      </c>
      <c r="R46" s="126" t="b">
        <v>1</v>
      </c>
      <c r="S46" s="126" t="b">
        <v>1</v>
      </c>
    </row>
    <row r="47" spans="1:19" hidden="1" x14ac:dyDescent="0.25">
      <c r="A47" s="126" t="s">
        <v>4021</v>
      </c>
      <c r="B47" s="200">
        <v>1</v>
      </c>
      <c r="C47" s="126">
        <v>2</v>
      </c>
      <c r="D47" s="321">
        <f>TPG!J47</f>
        <v>400159</v>
      </c>
      <c r="E47" s="126" t="b">
        <v>1</v>
      </c>
      <c r="F47" s="322" t="str">
        <f>RIGHT(TPG!C47,4)&amp;"."&amp;TPG!M47&amp;"."&amp;TPG!K47&amp;"."&amp;TPGPAY!$C$5</f>
        <v>2023.TPG.I01.Ap21</v>
      </c>
      <c r="G47" s="323">
        <f t="shared" ca="1" si="0"/>
        <v>44309</v>
      </c>
      <c r="H47" s="324">
        <f>IF(TPG!X47&gt;0,0,-TPG!X47)</f>
        <v>0</v>
      </c>
      <c r="I47" s="205">
        <f t="shared" ca="1" si="1"/>
        <v>44309</v>
      </c>
      <c r="J47" s="126">
        <v>3</v>
      </c>
      <c r="K47" s="126" t="b">
        <v>1</v>
      </c>
      <c r="L47" s="126" t="s">
        <v>4022</v>
      </c>
      <c r="M47" s="126" t="b">
        <v>1</v>
      </c>
      <c r="N47" s="126" t="s">
        <v>3687</v>
      </c>
      <c r="O47" s="322" t="str">
        <f>LEFT(TPG!D47,19)&amp;"."&amp;TPGCR!F47</f>
        <v>Edgware Primary Sch.2023.TPG.I01.Ap21</v>
      </c>
      <c r="P47" s="325" t="str">
        <f>TPG!I47</f>
        <v>11294/543965</v>
      </c>
      <c r="Q47" s="126" t="b">
        <v>1</v>
      </c>
      <c r="R47" s="126" t="b">
        <v>1</v>
      </c>
      <c r="S47" s="126" t="b">
        <v>1</v>
      </c>
    </row>
    <row r="48" spans="1:19" hidden="1" x14ac:dyDescent="0.25">
      <c r="A48" s="126" t="s">
        <v>4021</v>
      </c>
      <c r="B48" s="200">
        <v>1</v>
      </c>
      <c r="C48" s="126">
        <v>2</v>
      </c>
      <c r="D48" s="321">
        <f>TPG!J48</f>
        <v>400047</v>
      </c>
      <c r="E48" s="126" t="b">
        <v>1</v>
      </c>
      <c r="F48" s="322" t="str">
        <f>RIGHT(TPG!C48,4)&amp;"."&amp;TPG!M48&amp;"."&amp;TPG!K48&amp;"."&amp;TPGPAY!$C$5</f>
        <v>2024.TPG.I01.Ap21</v>
      </c>
      <c r="G48" s="323">
        <f t="shared" ca="1" si="0"/>
        <v>44309</v>
      </c>
      <c r="H48" s="324">
        <f>IF(TPG!X48&gt;0,0,-TPG!X48)</f>
        <v>0</v>
      </c>
      <c r="I48" s="205">
        <f t="shared" ca="1" si="1"/>
        <v>44309</v>
      </c>
      <c r="J48" s="126">
        <v>3</v>
      </c>
      <c r="K48" s="126" t="b">
        <v>1</v>
      </c>
      <c r="L48" s="126" t="s">
        <v>4022</v>
      </c>
      <c r="M48" s="126" t="b">
        <v>1</v>
      </c>
      <c r="N48" s="126" t="s">
        <v>3687</v>
      </c>
      <c r="O48" s="322" t="str">
        <f>LEFT(TPG!D48,19)&amp;"."&amp;TPGCR!F48</f>
        <v>Fairway Primary Sch.2024.TPG.I01.Ap21</v>
      </c>
      <c r="P48" s="325" t="str">
        <f>TPG!I48</f>
        <v>11294/543965</v>
      </c>
      <c r="Q48" s="126" t="b">
        <v>1</v>
      </c>
      <c r="R48" s="126" t="b">
        <v>1</v>
      </c>
      <c r="S48" s="126" t="b">
        <v>1</v>
      </c>
    </row>
    <row r="49" spans="1:19" hidden="1" x14ac:dyDescent="0.25">
      <c r="A49" s="126" t="s">
        <v>4021</v>
      </c>
      <c r="B49" s="200">
        <v>1</v>
      </c>
      <c r="C49" s="126">
        <v>2</v>
      </c>
      <c r="D49" s="321">
        <f>TPG!J49</f>
        <v>400001</v>
      </c>
      <c r="E49" s="126" t="b">
        <v>1</v>
      </c>
      <c r="F49" s="322" t="str">
        <f>RIGHT(TPG!C49,4)&amp;"."&amp;TPG!M49&amp;"."&amp;TPG!K49&amp;"."&amp;TPGPAY!$C$5</f>
        <v>2025.TPG.I01.Ap21</v>
      </c>
      <c r="G49" s="323">
        <f t="shared" ca="1" si="0"/>
        <v>44309</v>
      </c>
      <c r="H49" s="324">
        <f>IF(TPG!X49&gt;0,0,-TPG!X49)</f>
        <v>0</v>
      </c>
      <c r="I49" s="205">
        <f t="shared" ca="1" si="1"/>
        <v>44309</v>
      </c>
      <c r="J49" s="126">
        <v>3</v>
      </c>
      <c r="K49" s="126" t="b">
        <v>1</v>
      </c>
      <c r="L49" s="126" t="s">
        <v>4022</v>
      </c>
      <c r="M49" s="126" t="b">
        <v>1</v>
      </c>
      <c r="N49" s="126" t="s">
        <v>3687</v>
      </c>
      <c r="O49" s="322" t="str">
        <f>LEFT(TPG!D49,19)&amp;"."&amp;TPGCR!F49</f>
        <v>Foulds.2025.TPG.I01.Ap21</v>
      </c>
      <c r="P49" s="325" t="str">
        <f>TPG!I49</f>
        <v>11294/543965</v>
      </c>
      <c r="Q49" s="126" t="b">
        <v>1</v>
      </c>
      <c r="R49" s="126" t="b">
        <v>1</v>
      </c>
      <c r="S49" s="126" t="b">
        <v>1</v>
      </c>
    </row>
    <row r="50" spans="1:19" hidden="1" x14ac:dyDescent="0.25">
      <c r="A50" s="126" t="s">
        <v>4021</v>
      </c>
      <c r="B50" s="200">
        <v>1</v>
      </c>
      <c r="C50" s="126">
        <v>2</v>
      </c>
      <c r="D50" s="321">
        <f>TPG!J50</f>
        <v>400082</v>
      </c>
      <c r="E50" s="126" t="b">
        <v>1</v>
      </c>
      <c r="F50" s="322" t="str">
        <f>RIGHT(TPG!C50,4)&amp;"."&amp;TPG!M50&amp;"."&amp;TPG!K50&amp;"."&amp;TPGPAY!$C$5</f>
        <v>2026.TPG.I01.Ap21</v>
      </c>
      <c r="G50" s="323">
        <f t="shared" ca="1" si="0"/>
        <v>44309</v>
      </c>
      <c r="H50" s="324">
        <f>IF(TPG!X50&gt;0,0,-TPG!X50)</f>
        <v>0</v>
      </c>
      <c r="I50" s="205">
        <f t="shared" ca="1" si="1"/>
        <v>44309</v>
      </c>
      <c r="J50" s="126">
        <v>3</v>
      </c>
      <c r="K50" s="126" t="b">
        <v>1</v>
      </c>
      <c r="L50" s="126" t="s">
        <v>4022</v>
      </c>
      <c r="M50" s="126" t="b">
        <v>1</v>
      </c>
      <c r="N50" s="126" t="s">
        <v>3687</v>
      </c>
      <c r="O50" s="322" t="str">
        <f>LEFT(TPG!D50,19)&amp;"."&amp;TPGCR!F50</f>
        <v>Frith Manor School.2026.TPG.I01.Ap21</v>
      </c>
      <c r="P50" s="325" t="str">
        <f>TPG!I50</f>
        <v>11294/543965</v>
      </c>
      <c r="Q50" s="126" t="b">
        <v>1</v>
      </c>
      <c r="R50" s="126" t="b">
        <v>1</v>
      </c>
      <c r="S50" s="126" t="b">
        <v>1</v>
      </c>
    </row>
    <row r="51" spans="1:19" hidden="1" x14ac:dyDescent="0.25">
      <c r="A51" s="126" t="s">
        <v>4021</v>
      </c>
      <c r="B51" s="200">
        <v>1</v>
      </c>
      <c r="C51" s="126">
        <v>2</v>
      </c>
      <c r="D51" s="321">
        <f>TPG!J51</f>
        <v>400067</v>
      </c>
      <c r="E51" s="126" t="b">
        <v>1</v>
      </c>
      <c r="F51" s="322" t="str">
        <f>RIGHT(TPG!C51,4)&amp;"."&amp;TPG!M51&amp;"."&amp;TPG!K51&amp;"."&amp;TPGPAY!$C$5</f>
        <v>2028.TPG.I01.Ap21</v>
      </c>
      <c r="G51" s="323">
        <f t="shared" ca="1" si="0"/>
        <v>44309</v>
      </c>
      <c r="H51" s="324">
        <f>IF(TPG!X51&gt;0,0,-TPG!X51)</f>
        <v>0</v>
      </c>
      <c r="I51" s="205">
        <f t="shared" ca="1" si="1"/>
        <v>44309</v>
      </c>
      <c r="J51" s="126">
        <v>3</v>
      </c>
      <c r="K51" s="126" t="b">
        <v>1</v>
      </c>
      <c r="L51" s="126" t="s">
        <v>4022</v>
      </c>
      <c r="M51" s="126" t="b">
        <v>1</v>
      </c>
      <c r="N51" s="126" t="s">
        <v>3687</v>
      </c>
      <c r="O51" s="322" t="str">
        <f>LEFT(TPG!D51,19)&amp;"."&amp;TPGCR!F51</f>
        <v>Garden Suburb Infan.2028.TPG.I01.Ap21</v>
      </c>
      <c r="P51" s="325" t="str">
        <f>TPG!I51</f>
        <v>11294/543965</v>
      </c>
      <c r="Q51" s="126" t="b">
        <v>1</v>
      </c>
      <c r="R51" s="126" t="b">
        <v>1</v>
      </c>
      <c r="S51" s="126" t="b">
        <v>1</v>
      </c>
    </row>
    <row r="52" spans="1:19" hidden="1" x14ac:dyDescent="0.25">
      <c r="A52" s="126" t="s">
        <v>4021</v>
      </c>
      <c r="B52" s="200">
        <v>1</v>
      </c>
      <c r="C52" s="126">
        <v>2</v>
      </c>
      <c r="D52" s="321">
        <f>TPG!J52</f>
        <v>400002</v>
      </c>
      <c r="E52" s="126" t="b">
        <v>1</v>
      </c>
      <c r="F52" s="322" t="str">
        <f>RIGHT(TPG!C52,4)&amp;"."&amp;TPG!M52&amp;"."&amp;TPG!K52&amp;"."&amp;TPGPAY!$C$5</f>
        <v>2027.TPG.I01.Ap21</v>
      </c>
      <c r="G52" s="323">
        <f t="shared" ca="1" si="0"/>
        <v>44309</v>
      </c>
      <c r="H52" s="324">
        <f>IF(TPG!X52&gt;0,0,-TPG!X52)</f>
        <v>0</v>
      </c>
      <c r="I52" s="205">
        <f t="shared" ca="1" si="1"/>
        <v>44309</v>
      </c>
      <c r="J52" s="126">
        <v>3</v>
      </c>
      <c r="K52" s="126" t="b">
        <v>1</v>
      </c>
      <c r="L52" s="126" t="s">
        <v>4022</v>
      </c>
      <c r="M52" s="126" t="b">
        <v>1</v>
      </c>
      <c r="N52" s="126" t="s">
        <v>3687</v>
      </c>
      <c r="O52" s="322" t="str">
        <f>LEFT(TPG!D52,19)&amp;"."&amp;TPGCR!F52</f>
        <v>Garden Suburb Junio.2027.TPG.I01.Ap21</v>
      </c>
      <c r="P52" s="325" t="str">
        <f>TPG!I52</f>
        <v>11294/543965</v>
      </c>
      <c r="Q52" s="126" t="b">
        <v>1</v>
      </c>
      <c r="R52" s="126" t="b">
        <v>1</v>
      </c>
      <c r="S52" s="126" t="b">
        <v>1</v>
      </c>
    </row>
    <row r="53" spans="1:19" hidden="1" x14ac:dyDescent="0.25">
      <c r="A53" s="126" t="s">
        <v>4021</v>
      </c>
      <c r="B53" s="200">
        <v>1</v>
      </c>
      <c r="C53" s="126">
        <v>2</v>
      </c>
      <c r="D53" s="321">
        <f>TPG!J53</f>
        <v>400035</v>
      </c>
      <c r="E53" s="126" t="b">
        <v>1</v>
      </c>
      <c r="F53" s="322" t="str">
        <f>RIGHT(TPG!C53,4)&amp;"."&amp;TPG!M53&amp;"."&amp;TPG!K53&amp;"."&amp;TPGPAY!$C$5</f>
        <v>2029.TPG.I01.Ap21</v>
      </c>
      <c r="G53" s="323">
        <f t="shared" ca="1" si="0"/>
        <v>44309</v>
      </c>
      <c r="H53" s="324">
        <f>IF(TPG!X53&gt;0,0,-TPG!X53)</f>
        <v>0</v>
      </c>
      <c r="I53" s="205">
        <f t="shared" ca="1" si="1"/>
        <v>44309</v>
      </c>
      <c r="J53" s="126">
        <v>3</v>
      </c>
      <c r="K53" s="126" t="b">
        <v>1</v>
      </c>
      <c r="L53" s="126" t="s">
        <v>4022</v>
      </c>
      <c r="M53" s="126" t="b">
        <v>1</v>
      </c>
      <c r="N53" s="126" t="s">
        <v>3687</v>
      </c>
      <c r="O53" s="322" t="str">
        <f>LEFT(TPG!D53,19)&amp;"."&amp;TPGCR!F53</f>
        <v>Goldbeaters Primary.2029.TPG.I01.Ap21</v>
      </c>
      <c r="P53" s="325" t="str">
        <f>TPG!I53</f>
        <v>11294/543965</v>
      </c>
      <c r="Q53" s="126" t="b">
        <v>1</v>
      </c>
      <c r="R53" s="126" t="b">
        <v>1</v>
      </c>
      <c r="S53" s="126" t="b">
        <v>1</v>
      </c>
    </row>
    <row r="54" spans="1:19" hidden="1" x14ac:dyDescent="0.25">
      <c r="A54" s="126" t="s">
        <v>4021</v>
      </c>
      <c r="B54" s="200">
        <v>1</v>
      </c>
      <c r="C54" s="126">
        <v>2</v>
      </c>
      <c r="D54" s="321">
        <f>TPG!J54</f>
        <v>400108</v>
      </c>
      <c r="E54" s="126" t="b">
        <v>1</v>
      </c>
      <c r="F54" s="322" t="str">
        <f>RIGHT(TPG!C54,4)&amp;"."&amp;TPG!M54&amp;"."&amp;TPG!K54&amp;"."&amp;TPGPAY!$C$5</f>
        <v>3516.TPG.I01.Ap21</v>
      </c>
      <c r="G54" s="323">
        <f t="shared" ca="1" si="0"/>
        <v>44309</v>
      </c>
      <c r="H54" s="324">
        <f>IF(TPG!X54&gt;0,0,-TPG!X54)</f>
        <v>0</v>
      </c>
      <c r="I54" s="205">
        <f t="shared" ca="1" si="1"/>
        <v>44309</v>
      </c>
      <c r="J54" s="126">
        <v>3</v>
      </c>
      <c r="K54" s="126" t="b">
        <v>1</v>
      </c>
      <c r="L54" s="126" t="s">
        <v>4022</v>
      </c>
      <c r="M54" s="126" t="b">
        <v>1</v>
      </c>
      <c r="N54" s="126" t="s">
        <v>3687</v>
      </c>
      <c r="O54" s="322" t="str">
        <f>LEFT(TPG!D54,19)&amp;"."&amp;TPGCR!F54</f>
        <v>Hasmonean Primary S.3516.TPG.I01.Ap21</v>
      </c>
      <c r="P54" s="325" t="str">
        <f>TPG!I54</f>
        <v>11294/543965</v>
      </c>
      <c r="Q54" s="126" t="b">
        <v>1</v>
      </c>
      <c r="R54" s="126" t="b">
        <v>1</v>
      </c>
      <c r="S54" s="126" t="b">
        <v>1</v>
      </c>
    </row>
    <row r="55" spans="1:19" hidden="1" x14ac:dyDescent="0.25">
      <c r="A55" s="126" t="s">
        <v>4021</v>
      </c>
      <c r="B55" s="200">
        <v>1</v>
      </c>
      <c r="C55" s="126">
        <v>2</v>
      </c>
      <c r="D55" s="321">
        <f>TPG!J55</f>
        <v>400026</v>
      </c>
      <c r="E55" s="126" t="b">
        <v>1</v>
      </c>
      <c r="F55" s="322" t="str">
        <f>RIGHT(TPG!C55,4)&amp;"."&amp;TPG!M55&amp;"."&amp;TPG!K55&amp;"."&amp;TPGPAY!$C$5</f>
        <v>2031.TPG.I01.Ap21</v>
      </c>
      <c r="G55" s="323">
        <f t="shared" ca="1" si="0"/>
        <v>44309</v>
      </c>
      <c r="H55" s="324">
        <f>IF(TPG!X55&gt;0,0,-TPG!X55)</f>
        <v>0</v>
      </c>
      <c r="I55" s="205">
        <f t="shared" ca="1" si="1"/>
        <v>44309</v>
      </c>
      <c r="J55" s="126">
        <v>3</v>
      </c>
      <c r="K55" s="126" t="b">
        <v>1</v>
      </c>
      <c r="L55" s="126" t="s">
        <v>4022</v>
      </c>
      <c r="M55" s="126" t="b">
        <v>1</v>
      </c>
      <c r="N55" s="126" t="s">
        <v>3687</v>
      </c>
      <c r="O55" s="322" t="str">
        <f>LEFT(TPG!D55,19)&amp;"."&amp;TPGCR!F55</f>
        <v>Hollickwood JMI Sch.2031.TPG.I01.Ap21</v>
      </c>
      <c r="P55" s="325" t="str">
        <f>TPG!I55</f>
        <v>11294/543965</v>
      </c>
      <c r="Q55" s="126" t="b">
        <v>1</v>
      </c>
      <c r="R55" s="126" t="b">
        <v>1</v>
      </c>
      <c r="S55" s="126" t="b">
        <v>1</v>
      </c>
    </row>
    <row r="56" spans="1:19" hidden="1" x14ac:dyDescent="0.25">
      <c r="A56" s="126" t="s">
        <v>4021</v>
      </c>
      <c r="B56" s="200">
        <v>1</v>
      </c>
      <c r="C56" s="126">
        <v>2</v>
      </c>
      <c r="D56" s="321">
        <f>TPG!J56</f>
        <v>400084</v>
      </c>
      <c r="E56" s="126" t="b">
        <v>1</v>
      </c>
      <c r="F56" s="322" t="str">
        <f>RIGHT(TPG!C56,4)&amp;"."&amp;TPG!M56&amp;"."&amp;TPG!K56&amp;"."&amp;TPGPAY!$C$5</f>
        <v>2032.TPG.I01.Ap21</v>
      </c>
      <c r="G56" s="323">
        <f t="shared" ca="1" si="0"/>
        <v>44309</v>
      </c>
      <c r="H56" s="324">
        <f>IF(TPG!X56&gt;0,0,-TPG!X56)</f>
        <v>0</v>
      </c>
      <c r="I56" s="205">
        <f t="shared" ca="1" si="1"/>
        <v>44309</v>
      </c>
      <c r="J56" s="126">
        <v>3</v>
      </c>
      <c r="K56" s="126" t="b">
        <v>1</v>
      </c>
      <c r="L56" s="126" t="s">
        <v>4022</v>
      </c>
      <c r="M56" s="126" t="b">
        <v>1</v>
      </c>
      <c r="N56" s="126" t="s">
        <v>3687</v>
      </c>
      <c r="O56" s="322" t="str">
        <f>LEFT(TPG!D56,19)&amp;"."&amp;TPGCR!F56</f>
        <v>Holly Park School.2032.TPG.I01.Ap21</v>
      </c>
      <c r="P56" s="325" t="str">
        <f>TPG!I56</f>
        <v>11294/543965</v>
      </c>
      <c r="Q56" s="126" t="b">
        <v>1</v>
      </c>
      <c r="R56" s="126" t="b">
        <v>1</v>
      </c>
      <c r="S56" s="126" t="b">
        <v>1</v>
      </c>
    </row>
    <row r="57" spans="1:19" hidden="1" x14ac:dyDescent="0.25">
      <c r="A57" s="126" t="s">
        <v>4021</v>
      </c>
      <c r="B57" s="200">
        <v>1</v>
      </c>
      <c r="C57" s="126">
        <v>2</v>
      </c>
      <c r="D57" s="321">
        <f>TPG!J57</f>
        <v>400008</v>
      </c>
      <c r="E57" s="126" t="b">
        <v>1</v>
      </c>
      <c r="F57" s="322" t="str">
        <f>RIGHT(TPG!C57,4)&amp;"."&amp;TPG!M57&amp;"."&amp;TPG!K57&amp;"."&amp;TPGPAY!$C$5</f>
        <v>3304.TPG.I01.Ap21</v>
      </c>
      <c r="G57" s="323">
        <f t="shared" ca="1" si="0"/>
        <v>44309</v>
      </c>
      <c r="H57" s="324">
        <f>IF(TPG!X57&gt;0,0,-TPG!X57)</f>
        <v>0</v>
      </c>
      <c r="I57" s="205">
        <f t="shared" ca="1" si="1"/>
        <v>44309</v>
      </c>
      <c r="J57" s="126">
        <v>3</v>
      </c>
      <c r="K57" s="126" t="b">
        <v>1</v>
      </c>
      <c r="L57" s="126" t="s">
        <v>4022</v>
      </c>
      <c r="M57" s="126" t="b">
        <v>1</v>
      </c>
      <c r="N57" s="126" t="s">
        <v>3687</v>
      </c>
      <c r="O57" s="322" t="str">
        <f>LEFT(TPG!D57,19)&amp;"."&amp;TPGCR!F57</f>
        <v>Holy Trinity School.3304.TPG.I01.Ap21</v>
      </c>
      <c r="P57" s="325" t="str">
        <f>TPG!I57</f>
        <v>11294/543965</v>
      </c>
      <c r="Q57" s="126" t="b">
        <v>1</v>
      </c>
      <c r="R57" s="126" t="b">
        <v>1</v>
      </c>
      <c r="S57" s="126" t="b">
        <v>1</v>
      </c>
    </row>
    <row r="58" spans="1:19" hidden="1" x14ac:dyDescent="0.25">
      <c r="A58" s="126" t="s">
        <v>4021</v>
      </c>
      <c r="B58" s="200">
        <v>1</v>
      </c>
      <c r="C58" s="126">
        <v>2</v>
      </c>
      <c r="D58" s="321">
        <f>TPG!J58</f>
        <v>400046</v>
      </c>
      <c r="E58" s="126" t="b">
        <v>1</v>
      </c>
      <c r="F58" s="322" t="str">
        <f>RIGHT(TPG!C58,4)&amp;"."&amp;TPG!M58&amp;"."&amp;TPG!K58&amp;"."&amp;TPGPAY!$C$5</f>
        <v>2036.TPG.I01.Ap21</v>
      </c>
      <c r="G58" s="323">
        <f t="shared" ca="1" si="0"/>
        <v>44309</v>
      </c>
      <c r="H58" s="324">
        <f>IF(TPG!X58&gt;0,0,-TPG!X58)</f>
        <v>0</v>
      </c>
      <c r="I58" s="205">
        <f t="shared" ca="1" si="1"/>
        <v>44309</v>
      </c>
      <c r="J58" s="126">
        <v>3</v>
      </c>
      <c r="K58" s="126" t="b">
        <v>1</v>
      </c>
      <c r="L58" s="126" t="s">
        <v>4022</v>
      </c>
      <c r="M58" s="126" t="b">
        <v>1</v>
      </c>
      <c r="N58" s="126" t="s">
        <v>3687</v>
      </c>
      <c r="O58" s="322" t="str">
        <f>LEFT(TPG!D58,19)&amp;"."&amp;TPGCR!F58</f>
        <v>Livingstone School.2036.TPG.I01.Ap21</v>
      </c>
      <c r="P58" s="325" t="str">
        <f>TPG!I58</f>
        <v>11294/543965</v>
      </c>
      <c r="Q58" s="126" t="b">
        <v>1</v>
      </c>
      <c r="R58" s="126" t="b">
        <v>1</v>
      </c>
      <c r="S58" s="126" t="b">
        <v>1</v>
      </c>
    </row>
    <row r="59" spans="1:19" hidden="1" x14ac:dyDescent="0.25">
      <c r="A59" s="126" t="s">
        <v>4021</v>
      </c>
      <c r="B59" s="200">
        <v>1</v>
      </c>
      <c r="C59" s="126">
        <v>2</v>
      </c>
      <c r="D59" s="321">
        <f>TPG!J59</f>
        <v>400030</v>
      </c>
      <c r="E59" s="126" t="b">
        <v>1</v>
      </c>
      <c r="F59" s="322" t="str">
        <f>RIGHT(TPG!C59,4)&amp;"."&amp;TPG!M59&amp;"."&amp;TPG!K59&amp;"."&amp;TPGPAY!$C$5</f>
        <v>2037.TPG.I01.Ap21</v>
      </c>
      <c r="G59" s="323">
        <f t="shared" ca="1" si="0"/>
        <v>44309</v>
      </c>
      <c r="H59" s="324">
        <f>IF(TPG!X59&gt;0,0,-TPG!X59)</f>
        <v>0</v>
      </c>
      <c r="I59" s="205">
        <f t="shared" ca="1" si="1"/>
        <v>44309</v>
      </c>
      <c r="J59" s="126">
        <v>3</v>
      </c>
      <c r="K59" s="126" t="b">
        <v>1</v>
      </c>
      <c r="L59" s="126" t="s">
        <v>4022</v>
      </c>
      <c r="M59" s="126" t="b">
        <v>1</v>
      </c>
      <c r="N59" s="126" t="s">
        <v>3687</v>
      </c>
      <c r="O59" s="322" t="str">
        <f>LEFT(TPG!D59,19)&amp;"."&amp;TPGCR!F59</f>
        <v>Manorside Primary S.2037.TPG.I01.Ap21</v>
      </c>
      <c r="P59" s="325" t="str">
        <f>TPG!I59</f>
        <v>11294/543965</v>
      </c>
      <c r="Q59" s="126" t="b">
        <v>1</v>
      </c>
      <c r="R59" s="126" t="b">
        <v>1</v>
      </c>
      <c r="S59" s="126" t="b">
        <v>1</v>
      </c>
    </row>
    <row r="60" spans="1:19" hidden="1" x14ac:dyDescent="0.25">
      <c r="A60" s="126" t="s">
        <v>4021</v>
      </c>
      <c r="B60" s="200">
        <v>1</v>
      </c>
      <c r="C60" s="126">
        <v>2</v>
      </c>
      <c r="D60" s="321">
        <f>TPG!J60</f>
        <v>400130</v>
      </c>
      <c r="E60" s="126" t="b">
        <v>1</v>
      </c>
      <c r="F60" s="322" t="str">
        <f>RIGHT(TPG!C60,4)&amp;"."&amp;TPG!M60&amp;"."&amp;TPG!K60&amp;"."&amp;TPGPAY!$C$5</f>
        <v>3523.TPG.I01.Ap21</v>
      </c>
      <c r="G60" s="323">
        <f t="shared" ca="1" si="0"/>
        <v>44309</v>
      </c>
      <c r="H60" s="324">
        <f>IF(TPG!X60&gt;0,0,-TPG!X60)</f>
        <v>0</v>
      </c>
      <c r="I60" s="205">
        <f t="shared" ca="1" si="1"/>
        <v>44309</v>
      </c>
      <c r="J60" s="126">
        <v>3</v>
      </c>
      <c r="K60" s="126" t="b">
        <v>1</v>
      </c>
      <c r="L60" s="126" t="s">
        <v>4022</v>
      </c>
      <c r="M60" s="126" t="b">
        <v>1</v>
      </c>
      <c r="N60" s="126" t="s">
        <v>3687</v>
      </c>
      <c r="O60" s="322" t="str">
        <f>LEFT(TPG!D60,19)&amp;"."&amp;TPGCR!F60</f>
        <v>Martin Primary Scho.3523.TPG.I01.Ap21</v>
      </c>
      <c r="P60" s="325" t="str">
        <f>TPG!I60</f>
        <v>11294/543965</v>
      </c>
      <c r="Q60" s="126" t="b">
        <v>1</v>
      </c>
      <c r="R60" s="126" t="b">
        <v>1</v>
      </c>
      <c r="S60" s="126" t="b">
        <v>1</v>
      </c>
    </row>
    <row r="61" spans="1:19" hidden="1" x14ac:dyDescent="0.25">
      <c r="A61" s="126" t="s">
        <v>4021</v>
      </c>
      <c r="B61" s="200">
        <v>1</v>
      </c>
      <c r="C61" s="126">
        <v>2</v>
      </c>
      <c r="D61" s="321">
        <f>TPG!J61</f>
        <v>400112</v>
      </c>
      <c r="E61" s="126" t="b">
        <v>1</v>
      </c>
      <c r="F61" s="322" t="str">
        <f>RIGHT(TPG!C61,4)&amp;"."&amp;TPG!M61&amp;"."&amp;TPG!K61&amp;"."&amp;TPGPAY!$C$5</f>
        <v>5948.TPG.I01.Ap21</v>
      </c>
      <c r="G61" s="323">
        <f t="shared" ca="1" si="0"/>
        <v>44309</v>
      </c>
      <c r="H61" s="324">
        <f>IF(TPG!X61&gt;0,0,-TPG!X61)</f>
        <v>0</v>
      </c>
      <c r="I61" s="205">
        <f t="shared" ca="1" si="1"/>
        <v>44309</v>
      </c>
      <c r="J61" s="126">
        <v>3</v>
      </c>
      <c r="K61" s="126" t="b">
        <v>1</v>
      </c>
      <c r="L61" s="126" t="s">
        <v>4022</v>
      </c>
      <c r="M61" s="126" t="b">
        <v>1</v>
      </c>
      <c r="N61" s="126" t="s">
        <v>3687</v>
      </c>
      <c r="O61" s="322" t="str">
        <f>LEFT(TPG!D61,19)&amp;"."&amp;TPGCR!F61</f>
        <v>Mathilda Marks-Kenn.5948.TPG.I01.Ap21</v>
      </c>
      <c r="P61" s="325" t="str">
        <f>TPG!I61</f>
        <v>11294/543965</v>
      </c>
      <c r="Q61" s="126" t="b">
        <v>1</v>
      </c>
      <c r="R61" s="126" t="b">
        <v>1</v>
      </c>
      <c r="S61" s="126" t="b">
        <v>1</v>
      </c>
    </row>
    <row r="62" spans="1:19" hidden="1" x14ac:dyDescent="0.25">
      <c r="A62" s="126" t="s">
        <v>4021</v>
      </c>
      <c r="B62" s="200">
        <v>1</v>
      </c>
      <c r="C62" s="126">
        <v>2</v>
      </c>
      <c r="D62" s="321">
        <f>TPG!J62</f>
        <v>400110</v>
      </c>
      <c r="E62" s="126" t="b">
        <v>1</v>
      </c>
      <c r="F62" s="322" t="str">
        <f>RIGHT(TPG!C62,4)&amp;"."&amp;TPG!M62&amp;"."&amp;TPG!K62&amp;"."&amp;TPGPAY!$C$5</f>
        <v>5949.TPG.I01.Ap21</v>
      </c>
      <c r="G62" s="323">
        <f t="shared" ca="1" si="0"/>
        <v>44309</v>
      </c>
      <c r="H62" s="324">
        <f>IF(TPG!X62&gt;0,0,-TPG!X62)</f>
        <v>0</v>
      </c>
      <c r="I62" s="205">
        <f t="shared" ca="1" si="1"/>
        <v>44309</v>
      </c>
      <c r="J62" s="126">
        <v>3</v>
      </c>
      <c r="K62" s="126" t="b">
        <v>1</v>
      </c>
      <c r="L62" s="126" t="s">
        <v>4022</v>
      </c>
      <c r="M62" s="126" t="b">
        <v>1</v>
      </c>
      <c r="N62" s="126" t="s">
        <v>3687</v>
      </c>
      <c r="O62" s="322" t="str">
        <f>LEFT(TPG!D62,19)&amp;"."&amp;TPGCR!F62</f>
        <v>Menorah Foundation .5949.TPG.I01.Ap21</v>
      </c>
      <c r="P62" s="325" t="str">
        <f>TPG!I62</f>
        <v>11294/543965</v>
      </c>
      <c r="Q62" s="126" t="b">
        <v>1</v>
      </c>
      <c r="R62" s="126" t="b">
        <v>1</v>
      </c>
      <c r="S62" s="126" t="b">
        <v>1</v>
      </c>
    </row>
    <row r="63" spans="1:19" hidden="1" x14ac:dyDescent="0.25">
      <c r="A63" s="126" t="s">
        <v>4021</v>
      </c>
      <c r="B63" s="200">
        <v>1</v>
      </c>
      <c r="C63" s="126">
        <v>2</v>
      </c>
      <c r="D63" s="321">
        <f>TPG!J63</f>
        <v>400007</v>
      </c>
      <c r="E63" s="126" t="b">
        <v>1</v>
      </c>
      <c r="F63" s="322" t="str">
        <f>RIGHT(TPG!C63,4)&amp;"."&amp;TPG!M63&amp;"."&amp;TPG!K63&amp;"."&amp;TPGPAY!$C$5</f>
        <v>3513.TPG.I01.Ap21</v>
      </c>
      <c r="G63" s="323">
        <f t="shared" ca="1" si="0"/>
        <v>44309</v>
      </c>
      <c r="H63" s="324">
        <f>IF(TPG!X63&gt;0,0,-TPG!X63)</f>
        <v>0</v>
      </c>
      <c r="I63" s="205">
        <f t="shared" ca="1" si="1"/>
        <v>44309</v>
      </c>
      <c r="J63" s="126">
        <v>3</v>
      </c>
      <c r="K63" s="126" t="b">
        <v>1</v>
      </c>
      <c r="L63" s="126" t="s">
        <v>4022</v>
      </c>
      <c r="M63" s="126" t="b">
        <v>1</v>
      </c>
      <c r="N63" s="126" t="s">
        <v>3687</v>
      </c>
      <c r="O63" s="322" t="str">
        <f>LEFT(TPG!D63,19)&amp;"."&amp;TPGCR!F63</f>
        <v>Menorah Primary Sch.3513.TPG.I01.Ap21</v>
      </c>
      <c r="P63" s="325" t="str">
        <f>TPG!I63</f>
        <v>11294/543965</v>
      </c>
      <c r="Q63" s="126" t="b">
        <v>1</v>
      </c>
      <c r="R63" s="126" t="b">
        <v>1</v>
      </c>
      <c r="S63" s="126" t="b">
        <v>1</v>
      </c>
    </row>
    <row r="64" spans="1:19" hidden="1" x14ac:dyDescent="0.25">
      <c r="A64" s="126" t="s">
        <v>4021</v>
      </c>
      <c r="B64" s="200">
        <v>1</v>
      </c>
      <c r="C64" s="126">
        <v>2</v>
      </c>
      <c r="D64" s="321">
        <f>TPG!J64</f>
        <v>400086</v>
      </c>
      <c r="E64" s="126" t="b">
        <v>1</v>
      </c>
      <c r="F64" s="322" t="str">
        <f>RIGHT(TPG!C64,4)&amp;"."&amp;TPG!M64&amp;"."&amp;TPG!K64&amp;"."&amp;TPGPAY!$C$5</f>
        <v>3305.TPG.I01.Ap21</v>
      </c>
      <c r="G64" s="323">
        <f t="shared" ca="1" si="0"/>
        <v>44309</v>
      </c>
      <c r="H64" s="324">
        <f>IF(TPG!X64&gt;0,0,-TPG!X64)</f>
        <v>0</v>
      </c>
      <c r="I64" s="205">
        <f t="shared" ca="1" si="1"/>
        <v>44309</v>
      </c>
      <c r="J64" s="126">
        <v>3</v>
      </c>
      <c r="K64" s="126" t="b">
        <v>1</v>
      </c>
      <c r="L64" s="126" t="s">
        <v>4022</v>
      </c>
      <c r="M64" s="126" t="b">
        <v>1</v>
      </c>
      <c r="N64" s="126" t="s">
        <v>3687</v>
      </c>
      <c r="O64" s="322" t="str">
        <f>LEFT(TPG!D64,19)&amp;"."&amp;TPGCR!F64</f>
        <v>Monken Hadley C E P.3305.TPG.I01.Ap21</v>
      </c>
      <c r="P64" s="325" t="str">
        <f>TPG!I64</f>
        <v>11294/543965</v>
      </c>
      <c r="Q64" s="126" t="b">
        <v>1</v>
      </c>
      <c r="R64" s="126" t="b">
        <v>1</v>
      </c>
      <c r="S64" s="126" t="b">
        <v>1</v>
      </c>
    </row>
    <row r="65" spans="1:19" hidden="1" x14ac:dyDescent="0.25">
      <c r="A65" s="126" t="s">
        <v>4021</v>
      </c>
      <c r="B65" s="200">
        <v>1</v>
      </c>
      <c r="C65" s="126">
        <v>2</v>
      </c>
      <c r="D65" s="321">
        <f>TPG!J65</f>
        <v>400048</v>
      </c>
      <c r="E65" s="126" t="b">
        <v>1</v>
      </c>
      <c r="F65" s="322" t="str">
        <f>RIGHT(TPG!C65,4)&amp;"."&amp;TPG!M65&amp;"."&amp;TPG!K65&amp;"."&amp;TPGPAY!$C$5</f>
        <v>2042.TPG.I01.Ap21</v>
      </c>
      <c r="G65" s="323">
        <f t="shared" ca="1" si="0"/>
        <v>44309</v>
      </c>
      <c r="H65" s="324">
        <f>IF(TPG!X65&gt;0,0,-TPG!X65)</f>
        <v>0</v>
      </c>
      <c r="I65" s="205">
        <f t="shared" ca="1" si="1"/>
        <v>44309</v>
      </c>
      <c r="J65" s="126">
        <v>3</v>
      </c>
      <c r="K65" s="126" t="b">
        <v>1</v>
      </c>
      <c r="L65" s="126" t="s">
        <v>4022</v>
      </c>
      <c r="M65" s="126" t="b">
        <v>1</v>
      </c>
      <c r="N65" s="126" t="s">
        <v>3687</v>
      </c>
      <c r="O65" s="322" t="str">
        <f>LEFT(TPG!D65,19)&amp;"."&amp;TPGCR!F65</f>
        <v>Monkfrith School.2042.TPG.I01.Ap21</v>
      </c>
      <c r="P65" s="325" t="str">
        <f>TPG!I65</f>
        <v>11294/543965</v>
      </c>
      <c r="Q65" s="126" t="b">
        <v>1</v>
      </c>
      <c r="R65" s="126" t="b">
        <v>1</v>
      </c>
      <c r="S65" s="126" t="b">
        <v>1</v>
      </c>
    </row>
    <row r="66" spans="1:19" hidden="1" x14ac:dyDescent="0.25">
      <c r="A66" s="126" t="s">
        <v>4021</v>
      </c>
      <c r="B66" s="200">
        <v>1</v>
      </c>
      <c r="C66" s="126">
        <v>2</v>
      </c>
      <c r="D66" s="321">
        <f>TPG!J66</f>
        <v>400087</v>
      </c>
      <c r="E66" s="126" t="b">
        <v>1</v>
      </c>
      <c r="F66" s="322" t="str">
        <f>RIGHT(TPG!C66,4)&amp;"."&amp;TPG!M66&amp;"."&amp;TPG!K66&amp;"."&amp;TPGPAY!$C$5</f>
        <v>2044.TPG.I01.Ap21</v>
      </c>
      <c r="G66" s="323">
        <f t="shared" ca="1" si="0"/>
        <v>44309</v>
      </c>
      <c r="H66" s="324">
        <f>IF(TPG!X66&gt;0,0,-TPG!X66)</f>
        <v>0</v>
      </c>
      <c r="I66" s="205">
        <f t="shared" ca="1" si="1"/>
        <v>44309</v>
      </c>
      <c r="J66" s="126">
        <v>3</v>
      </c>
      <c r="K66" s="126" t="b">
        <v>1</v>
      </c>
      <c r="L66" s="126" t="s">
        <v>4022</v>
      </c>
      <c r="M66" s="126" t="b">
        <v>1</v>
      </c>
      <c r="N66" s="126" t="s">
        <v>3687</v>
      </c>
      <c r="O66" s="322" t="str">
        <f>LEFT(TPG!D66,19)&amp;"."&amp;TPGCR!F66</f>
        <v>Moss Hall Infant Sc.2044.TPG.I01.Ap21</v>
      </c>
      <c r="P66" s="325" t="str">
        <f>TPG!I66</f>
        <v>11294/543965</v>
      </c>
      <c r="Q66" s="126" t="b">
        <v>1</v>
      </c>
      <c r="R66" s="126" t="b">
        <v>1</v>
      </c>
      <c r="S66" s="126" t="b">
        <v>1</v>
      </c>
    </row>
    <row r="67" spans="1:19" hidden="1" x14ac:dyDescent="0.25">
      <c r="A67" s="126" t="s">
        <v>4021</v>
      </c>
      <c r="B67" s="200">
        <v>1</v>
      </c>
      <c r="C67" s="126">
        <v>2</v>
      </c>
      <c r="D67" s="321">
        <f>TPG!J67</f>
        <v>400088</v>
      </c>
      <c r="E67" s="126" t="b">
        <v>1</v>
      </c>
      <c r="F67" s="322" t="str">
        <f>RIGHT(TPG!C67,4)&amp;"."&amp;TPG!M67&amp;"."&amp;TPG!K67&amp;"."&amp;TPGPAY!$C$5</f>
        <v>2043.TPG.I01.Ap21</v>
      </c>
      <c r="G67" s="323">
        <f t="shared" ca="1" si="0"/>
        <v>44309</v>
      </c>
      <c r="H67" s="324">
        <f>IF(TPG!X67&gt;0,0,-TPG!X67)</f>
        <v>0</v>
      </c>
      <c r="I67" s="205">
        <f t="shared" ca="1" si="1"/>
        <v>44309</v>
      </c>
      <c r="J67" s="126">
        <v>3</v>
      </c>
      <c r="K67" s="126" t="b">
        <v>1</v>
      </c>
      <c r="L67" s="126" t="s">
        <v>4022</v>
      </c>
      <c r="M67" s="126" t="b">
        <v>1</v>
      </c>
      <c r="N67" s="126" t="s">
        <v>3687</v>
      </c>
      <c r="O67" s="322" t="str">
        <f>LEFT(TPG!D67,19)&amp;"."&amp;TPGCR!F67</f>
        <v>Moss Hall Junior Sc.2043.TPG.I01.Ap21</v>
      </c>
      <c r="P67" s="325" t="str">
        <f>TPG!I67</f>
        <v>11294/543965</v>
      </c>
      <c r="Q67" s="126" t="b">
        <v>1</v>
      </c>
      <c r="R67" s="126" t="b">
        <v>1</v>
      </c>
      <c r="S67" s="126" t="b">
        <v>1</v>
      </c>
    </row>
    <row r="68" spans="1:19" hidden="1" x14ac:dyDescent="0.25">
      <c r="A68" s="126" t="s">
        <v>4021</v>
      </c>
      <c r="B68" s="200">
        <v>1</v>
      </c>
      <c r="C68" s="126">
        <v>2</v>
      </c>
      <c r="D68" s="321">
        <f>TPG!J68</f>
        <v>158733</v>
      </c>
      <c r="E68" s="126" t="b">
        <v>1</v>
      </c>
      <c r="F68" s="322" t="str">
        <f>RIGHT(TPG!C68,4)&amp;"."&amp;TPG!M68&amp;"."&amp;TPG!K68&amp;"."&amp;TPGPAY!$C$5</f>
        <v>2053.TPG.I01.Ap21</v>
      </c>
      <c r="G68" s="323">
        <f t="shared" ca="1" si="0"/>
        <v>44309</v>
      </c>
      <c r="H68" s="324">
        <f>IF(TPG!X68&gt;0,0,-TPG!X68)</f>
        <v>0</v>
      </c>
      <c r="I68" s="205">
        <f t="shared" ca="1" si="1"/>
        <v>44309</v>
      </c>
      <c r="J68" s="126">
        <v>3</v>
      </c>
      <c r="K68" s="126" t="b">
        <v>1</v>
      </c>
      <c r="L68" s="126" t="s">
        <v>4022</v>
      </c>
      <c r="M68" s="126" t="b">
        <v>1</v>
      </c>
      <c r="N68" s="126" t="s">
        <v>3687</v>
      </c>
      <c r="O68" s="322" t="str">
        <f>LEFT(TPG!D68,19)&amp;"."&amp;TPGCR!F68</f>
        <v>Noam Primary School.2053.TPG.I01.Ap21</v>
      </c>
      <c r="P68" s="325" t="str">
        <f>TPG!I68</f>
        <v>11294/543965</v>
      </c>
      <c r="Q68" s="126" t="b">
        <v>1</v>
      </c>
      <c r="R68" s="126" t="b">
        <v>1</v>
      </c>
      <c r="S68" s="126" t="b">
        <v>1</v>
      </c>
    </row>
    <row r="69" spans="1:19" hidden="1" x14ac:dyDescent="0.25">
      <c r="A69" s="126" t="s">
        <v>4021</v>
      </c>
      <c r="B69" s="200">
        <v>1</v>
      </c>
      <c r="C69" s="126">
        <v>2</v>
      </c>
      <c r="D69" s="321">
        <f>TPG!J69</f>
        <v>400089</v>
      </c>
      <c r="E69" s="126" t="b">
        <v>1</v>
      </c>
      <c r="F69" s="322" t="str">
        <f>RIGHT(TPG!C69,4)&amp;"."&amp;TPG!M69&amp;"."&amp;TPG!K69&amp;"."&amp;TPGPAY!$C$5</f>
        <v>2045.TPG.I01.Ap21</v>
      </c>
      <c r="G69" s="323">
        <f t="shared" ca="1" si="0"/>
        <v>44309</v>
      </c>
      <c r="H69" s="324">
        <f>IF(TPG!X69&gt;0,0,-TPG!X69)</f>
        <v>0</v>
      </c>
      <c r="I69" s="205">
        <f t="shared" ca="1" si="1"/>
        <v>44309</v>
      </c>
      <c r="J69" s="126">
        <v>3</v>
      </c>
      <c r="K69" s="126" t="b">
        <v>1</v>
      </c>
      <c r="L69" s="126" t="s">
        <v>4022</v>
      </c>
      <c r="M69" s="126" t="b">
        <v>1</v>
      </c>
      <c r="N69" s="126" t="s">
        <v>3687</v>
      </c>
      <c r="O69" s="322" t="str">
        <f>LEFT(TPG!D69,19)&amp;"."&amp;TPGCR!F69</f>
        <v>Northside School.2045.TPG.I01.Ap21</v>
      </c>
      <c r="P69" s="325" t="str">
        <f>TPG!I69</f>
        <v>11294/543965</v>
      </c>
      <c r="Q69" s="126" t="b">
        <v>1</v>
      </c>
      <c r="R69" s="126" t="b">
        <v>1</v>
      </c>
      <c r="S69" s="126" t="b">
        <v>1</v>
      </c>
    </row>
    <row r="70" spans="1:19" hidden="1" x14ac:dyDescent="0.25">
      <c r="A70" s="126" t="s">
        <v>4021</v>
      </c>
      <c r="B70" s="200">
        <v>1</v>
      </c>
      <c r="C70" s="126">
        <v>2</v>
      </c>
      <c r="D70" s="321">
        <f>TPG!J70</f>
        <v>400113</v>
      </c>
      <c r="E70" s="126" t="b">
        <v>1</v>
      </c>
      <c r="F70" s="322" t="str">
        <f>RIGHT(TPG!C70,4)&amp;"."&amp;TPG!M70&amp;"."&amp;TPG!K70&amp;"."&amp;TPGPAY!$C$5</f>
        <v>2077.TPG.I01.Ap21</v>
      </c>
      <c r="G70" s="323">
        <f t="shared" ca="1" si="0"/>
        <v>44309</v>
      </c>
      <c r="H70" s="324">
        <f>IF(TPG!X70&gt;0,0,-TPG!X70)</f>
        <v>0</v>
      </c>
      <c r="I70" s="205">
        <f t="shared" ca="1" si="1"/>
        <v>44309</v>
      </c>
      <c r="J70" s="126">
        <v>3</v>
      </c>
      <c r="K70" s="126" t="b">
        <v>1</v>
      </c>
      <c r="L70" s="126" t="s">
        <v>4022</v>
      </c>
      <c r="M70" s="126" t="b">
        <v>1</v>
      </c>
      <c r="N70" s="126" t="s">
        <v>3687</v>
      </c>
      <c r="O70" s="322" t="str">
        <f>LEFT(TPG!D70,19)&amp;"."&amp;TPGCR!F70</f>
        <v>Orion Primary Schoo.2077.TPG.I01.Ap21</v>
      </c>
      <c r="P70" s="325" t="str">
        <f>TPG!I70</f>
        <v>11294/543965</v>
      </c>
      <c r="Q70" s="126" t="b">
        <v>1</v>
      </c>
      <c r="R70" s="126" t="b">
        <v>1</v>
      </c>
      <c r="S70" s="126" t="b">
        <v>1</v>
      </c>
    </row>
    <row r="71" spans="1:19" hidden="1" x14ac:dyDescent="0.25">
      <c r="A71" s="126" t="s">
        <v>4021</v>
      </c>
      <c r="B71" s="200">
        <v>1</v>
      </c>
      <c r="C71" s="126">
        <v>2</v>
      </c>
      <c r="D71" s="321">
        <f>TPG!J71</f>
        <v>400021</v>
      </c>
      <c r="E71" s="126" t="b">
        <v>1</v>
      </c>
      <c r="F71" s="322" t="str">
        <f>RIGHT(TPG!C71,4)&amp;"."&amp;TPG!M71&amp;"."&amp;TPG!K71&amp;"."&amp;TPGPAY!$C$5</f>
        <v>5201.TPG.I01.Ap21</v>
      </c>
      <c r="G71" s="323">
        <f t="shared" ca="1" si="0"/>
        <v>44309</v>
      </c>
      <c r="H71" s="324">
        <f>IF(TPG!X71&gt;0,0,-TPG!X71)</f>
        <v>0</v>
      </c>
      <c r="I71" s="205">
        <f t="shared" ca="1" si="1"/>
        <v>44309</v>
      </c>
      <c r="J71" s="126">
        <v>3</v>
      </c>
      <c r="K71" s="126" t="b">
        <v>1</v>
      </c>
      <c r="L71" s="126" t="s">
        <v>4022</v>
      </c>
      <c r="M71" s="126" t="b">
        <v>1</v>
      </c>
      <c r="N71" s="126" t="s">
        <v>3687</v>
      </c>
      <c r="O71" s="322" t="str">
        <f>LEFT(TPG!D71,19)&amp;"."&amp;TPGCR!F71</f>
        <v>Osidge Primary Scho.5201.TPG.I01.Ap21</v>
      </c>
      <c r="P71" s="325" t="str">
        <f>TPG!I71</f>
        <v>11294/543965</v>
      </c>
      <c r="Q71" s="126" t="b">
        <v>1</v>
      </c>
      <c r="R71" s="126" t="b">
        <v>1</v>
      </c>
      <c r="S71" s="126" t="b">
        <v>1</v>
      </c>
    </row>
    <row r="72" spans="1:19" hidden="1" x14ac:dyDescent="0.25">
      <c r="A72" s="126" t="s">
        <v>4021</v>
      </c>
      <c r="B72" s="200">
        <v>1</v>
      </c>
      <c r="C72" s="126">
        <v>2</v>
      </c>
      <c r="D72" s="321">
        <f>TPG!J72</f>
        <v>400003</v>
      </c>
      <c r="E72" s="126" t="b">
        <v>1</v>
      </c>
      <c r="F72" s="322" t="str">
        <f>RIGHT(TPG!C72,4)&amp;"."&amp;TPG!M72&amp;"."&amp;TPG!K72&amp;"."&amp;TPGPAY!$C$5</f>
        <v>3501.TPG.I01.Ap21</v>
      </c>
      <c r="G72" s="323">
        <f t="shared" ca="1" si="0"/>
        <v>44309</v>
      </c>
      <c r="H72" s="324">
        <f>IF(TPG!X72&gt;0,0,-TPG!X72)</f>
        <v>0</v>
      </c>
      <c r="I72" s="205">
        <f t="shared" ca="1" si="1"/>
        <v>44309</v>
      </c>
      <c r="J72" s="126">
        <v>3</v>
      </c>
      <c r="K72" s="126" t="b">
        <v>1</v>
      </c>
      <c r="L72" s="126" t="s">
        <v>4022</v>
      </c>
      <c r="M72" s="126" t="b">
        <v>1</v>
      </c>
      <c r="N72" s="126" t="s">
        <v>3687</v>
      </c>
      <c r="O72" s="322" t="str">
        <f>LEFT(TPG!D72,19)&amp;"."&amp;TPGCR!F72</f>
        <v>Our Lady of Lourdes.3501.TPG.I01.Ap21</v>
      </c>
      <c r="P72" s="325" t="str">
        <f>TPG!I72</f>
        <v>11294/543965</v>
      </c>
      <c r="Q72" s="126" t="b">
        <v>1</v>
      </c>
      <c r="R72" s="126" t="b">
        <v>1</v>
      </c>
      <c r="S72" s="126" t="b">
        <v>1</v>
      </c>
    </row>
    <row r="73" spans="1:19" hidden="1" x14ac:dyDescent="0.25">
      <c r="A73" s="126" t="s">
        <v>4021</v>
      </c>
      <c r="B73" s="200">
        <v>1</v>
      </c>
      <c r="C73" s="126">
        <v>2</v>
      </c>
      <c r="D73" s="321">
        <f>TPG!J73</f>
        <v>400014</v>
      </c>
      <c r="E73" s="126" t="b">
        <v>1</v>
      </c>
      <c r="F73" s="322" t="str">
        <f>RIGHT(TPG!C73,4)&amp;"."&amp;TPG!M73&amp;"."&amp;TPG!K73&amp;"."&amp;TPGPAY!$C$5</f>
        <v>2078.TPG.I01.Ap21</v>
      </c>
      <c r="G73" s="323">
        <f t="shared" ca="1" si="0"/>
        <v>44309</v>
      </c>
      <c r="H73" s="324">
        <f>IF(TPG!X73&gt;0,0,-TPG!X73)</f>
        <v>0</v>
      </c>
      <c r="I73" s="205">
        <f t="shared" ca="1" si="1"/>
        <v>44309</v>
      </c>
      <c r="J73" s="126">
        <v>3</v>
      </c>
      <c r="K73" s="126" t="b">
        <v>1</v>
      </c>
      <c r="L73" s="126" t="s">
        <v>4022</v>
      </c>
      <c r="M73" s="126" t="b">
        <v>1</v>
      </c>
      <c r="N73" s="126" t="s">
        <v>3687</v>
      </c>
      <c r="O73" s="322" t="str">
        <f>LEFT(TPG!D73,19)&amp;"."&amp;TPGCR!F73</f>
        <v>Pardes House School.2078.TPG.I01.Ap21</v>
      </c>
      <c r="P73" s="325" t="str">
        <f>TPG!I73</f>
        <v>11294/543965</v>
      </c>
      <c r="Q73" s="126" t="b">
        <v>1</v>
      </c>
      <c r="R73" s="126" t="b">
        <v>1</v>
      </c>
      <c r="S73" s="126" t="b">
        <v>1</v>
      </c>
    </row>
    <row r="74" spans="1:19" hidden="1" x14ac:dyDescent="0.25">
      <c r="A74" s="126" t="s">
        <v>4021</v>
      </c>
      <c r="B74" s="200">
        <v>1</v>
      </c>
      <c r="C74" s="126">
        <v>2</v>
      </c>
      <c r="D74" s="321">
        <f>TPG!J74</f>
        <v>400010</v>
      </c>
      <c r="E74" s="126" t="b">
        <v>1</v>
      </c>
      <c r="F74" s="322" t="str">
        <f>RIGHT(TPG!C74,4)&amp;"."&amp;TPG!M74&amp;"."&amp;TPG!K74&amp;"."&amp;TPGPAY!$C$5</f>
        <v>2071.TPG.I01.Ap21</v>
      </c>
      <c r="G74" s="323">
        <f t="shared" ca="1" si="0"/>
        <v>44309</v>
      </c>
      <c r="H74" s="324">
        <f>IF(TPG!X74&gt;0,0,-TPG!X74)</f>
        <v>0</v>
      </c>
      <c r="I74" s="205">
        <f t="shared" ca="1" si="1"/>
        <v>44309</v>
      </c>
      <c r="J74" s="126">
        <v>3</v>
      </c>
      <c r="K74" s="126" t="b">
        <v>1</v>
      </c>
      <c r="L74" s="126" t="s">
        <v>4022</v>
      </c>
      <c r="M74" s="126" t="b">
        <v>1</v>
      </c>
      <c r="N74" s="126" t="s">
        <v>3687</v>
      </c>
      <c r="O74" s="322" t="str">
        <f>LEFT(TPG!D74,19)&amp;"."&amp;TPGCR!F74</f>
        <v>Queenswell Infant a.2071.TPG.I01.Ap21</v>
      </c>
      <c r="P74" s="325" t="str">
        <f>TPG!I74</f>
        <v>11294/543965</v>
      </c>
      <c r="Q74" s="126" t="b">
        <v>1</v>
      </c>
      <c r="R74" s="126" t="b">
        <v>1</v>
      </c>
      <c r="S74" s="126" t="b">
        <v>1</v>
      </c>
    </row>
    <row r="75" spans="1:19" hidden="1" x14ac:dyDescent="0.25">
      <c r="A75" s="126" t="s">
        <v>4021</v>
      </c>
      <c r="B75" s="200">
        <v>1</v>
      </c>
      <c r="C75" s="126">
        <v>2</v>
      </c>
      <c r="D75" s="321">
        <f>TPG!J75</f>
        <v>400012</v>
      </c>
      <c r="E75" s="126" t="b">
        <v>1</v>
      </c>
      <c r="F75" s="322" t="str">
        <f>RIGHT(TPG!C75,4)&amp;"."&amp;TPG!M75&amp;"."&amp;TPG!K75&amp;"."&amp;TPGPAY!$C$5</f>
        <v>2072.TPG.I01.Ap21</v>
      </c>
      <c r="G75" s="323">
        <f t="shared" ca="1" si="0"/>
        <v>44309</v>
      </c>
      <c r="H75" s="324">
        <f>IF(TPG!X75&gt;0,0,-TPG!X75)</f>
        <v>0</v>
      </c>
      <c r="I75" s="205">
        <f t="shared" ca="1" si="1"/>
        <v>44309</v>
      </c>
      <c r="J75" s="126">
        <v>3</v>
      </c>
      <c r="K75" s="126" t="b">
        <v>1</v>
      </c>
      <c r="L75" s="126" t="s">
        <v>4022</v>
      </c>
      <c r="M75" s="126" t="b">
        <v>1</v>
      </c>
      <c r="N75" s="126" t="s">
        <v>3687</v>
      </c>
      <c r="O75" s="322" t="str">
        <f>LEFT(TPG!D75,19)&amp;"."&amp;TPGCR!F75</f>
        <v>Queenswell Junior S.2072.TPG.I01.Ap21</v>
      </c>
      <c r="P75" s="325" t="str">
        <f>TPG!I75</f>
        <v>11294/543965</v>
      </c>
      <c r="Q75" s="126" t="b">
        <v>1</v>
      </c>
      <c r="R75" s="126" t="b">
        <v>1</v>
      </c>
      <c r="S75" s="126" t="b">
        <v>1</v>
      </c>
    </row>
    <row r="76" spans="1:19" hidden="1" x14ac:dyDescent="0.25">
      <c r="A76" s="126" t="s">
        <v>4021</v>
      </c>
      <c r="B76" s="200">
        <v>1</v>
      </c>
      <c r="C76" s="126">
        <v>2</v>
      </c>
      <c r="D76" s="321">
        <f>TPG!J76</f>
        <v>400093</v>
      </c>
      <c r="E76" s="126" t="b">
        <v>1</v>
      </c>
      <c r="F76" s="322" t="str">
        <f>RIGHT(TPG!C76,4)&amp;"."&amp;TPG!M76&amp;"."&amp;TPG!K76&amp;"."&amp;TPGPAY!$C$5</f>
        <v>3512.TPG.I01.Ap21</v>
      </c>
      <c r="G76" s="323">
        <f t="shared" ca="1" si="0"/>
        <v>44309</v>
      </c>
      <c r="H76" s="324">
        <f>IF(TPG!X76&gt;0,0,-TPG!X76)</f>
        <v>0</v>
      </c>
      <c r="I76" s="205">
        <f t="shared" ca="1" si="1"/>
        <v>44309</v>
      </c>
      <c r="J76" s="126">
        <v>3</v>
      </c>
      <c r="K76" s="126" t="b">
        <v>1</v>
      </c>
      <c r="L76" s="126" t="s">
        <v>4022</v>
      </c>
      <c r="M76" s="126" t="b">
        <v>1</v>
      </c>
      <c r="N76" s="126" t="s">
        <v>3687</v>
      </c>
      <c r="O76" s="322" t="str">
        <f>LEFT(TPG!D76,19)&amp;"."&amp;TPGCR!F76</f>
        <v>Rosh Pinah.3512.TPG.I01.Ap21</v>
      </c>
      <c r="P76" s="325" t="str">
        <f>TPG!I76</f>
        <v>11294/543965</v>
      </c>
      <c r="Q76" s="126" t="b">
        <v>1</v>
      </c>
      <c r="R76" s="126" t="b">
        <v>1</v>
      </c>
      <c r="S76" s="126" t="b">
        <v>1</v>
      </c>
    </row>
    <row r="77" spans="1:19" hidden="1" x14ac:dyDescent="0.25">
      <c r="A77" s="126" t="s">
        <v>4021</v>
      </c>
      <c r="B77" s="200">
        <v>1</v>
      </c>
      <c r="C77" s="126">
        <v>2</v>
      </c>
      <c r="D77" s="321">
        <f>TPG!J77</f>
        <v>400071</v>
      </c>
      <c r="E77" s="126" t="b">
        <v>1</v>
      </c>
      <c r="F77" s="322" t="str">
        <f>RIGHT(TPG!C77,4)&amp;"."&amp;TPG!M77&amp;"."&amp;TPG!K77&amp;"."&amp;TPGPAY!$C$5</f>
        <v>3510.TPG.I01.Ap21</v>
      </c>
      <c r="G77" s="323">
        <f t="shared" ca="1" si="0"/>
        <v>44309</v>
      </c>
      <c r="H77" s="324">
        <f>IF(TPG!X77&gt;0,0,-TPG!X77)</f>
        <v>0</v>
      </c>
      <c r="I77" s="205">
        <f t="shared" ca="1" si="1"/>
        <v>44309</v>
      </c>
      <c r="J77" s="126">
        <v>3</v>
      </c>
      <c r="K77" s="126" t="b">
        <v>1</v>
      </c>
      <c r="L77" s="126" t="s">
        <v>4022</v>
      </c>
      <c r="M77" s="126" t="b">
        <v>1</v>
      </c>
      <c r="N77" s="126" t="s">
        <v>3687</v>
      </c>
      <c r="O77" s="322" t="str">
        <f>LEFT(TPG!D77,19)&amp;"."&amp;TPGCR!F77</f>
        <v>Sacred Heart School.3510.TPG.I01.Ap21</v>
      </c>
      <c r="P77" s="325" t="str">
        <f>TPG!I77</f>
        <v>11294/543965</v>
      </c>
      <c r="Q77" s="126" t="b">
        <v>1</v>
      </c>
      <c r="R77" s="126" t="b">
        <v>1</v>
      </c>
      <c r="S77" s="126" t="b">
        <v>1</v>
      </c>
    </row>
    <row r="78" spans="1:19" hidden="1" x14ac:dyDescent="0.25">
      <c r="A78" s="126" t="s">
        <v>4021</v>
      </c>
      <c r="B78" s="200">
        <v>1</v>
      </c>
      <c r="C78" s="126">
        <v>2</v>
      </c>
      <c r="D78" s="321">
        <f>TPG!J78</f>
        <v>400096</v>
      </c>
      <c r="E78" s="126" t="b">
        <v>1</v>
      </c>
      <c r="F78" s="322" t="str">
        <f>RIGHT(TPG!C78,4)&amp;"."&amp;TPG!M78&amp;"."&amp;TPG!K78&amp;"."&amp;TPGPAY!$C$5</f>
        <v>3502.TPG.I01.Ap21</v>
      </c>
      <c r="G78" s="323">
        <f t="shared" ca="1" si="0"/>
        <v>44309</v>
      </c>
      <c r="H78" s="324">
        <f>IF(TPG!X78&gt;0,0,-TPG!X78)</f>
        <v>0</v>
      </c>
      <c r="I78" s="205">
        <f t="shared" ca="1" si="1"/>
        <v>44309</v>
      </c>
      <c r="J78" s="126">
        <v>3</v>
      </c>
      <c r="K78" s="126" t="b">
        <v>1</v>
      </c>
      <c r="L78" s="126" t="s">
        <v>4022</v>
      </c>
      <c r="M78" s="126" t="b">
        <v>1</v>
      </c>
      <c r="N78" s="126" t="s">
        <v>3687</v>
      </c>
      <c r="O78" s="322" t="str">
        <f>LEFT(TPG!D78,19)&amp;"."&amp;TPGCR!F78</f>
        <v>St Agnes RC Primary.3502.TPG.I01.Ap21</v>
      </c>
      <c r="P78" s="325" t="str">
        <f>TPG!I78</f>
        <v>11294/543965</v>
      </c>
      <c r="Q78" s="126" t="b">
        <v>1</v>
      </c>
      <c r="R78" s="126" t="b">
        <v>1</v>
      </c>
      <c r="S78" s="126" t="b">
        <v>1</v>
      </c>
    </row>
    <row r="79" spans="1:19" hidden="1" x14ac:dyDescent="0.25">
      <c r="A79" s="126" t="s">
        <v>4021</v>
      </c>
      <c r="B79" s="200">
        <v>1</v>
      </c>
      <c r="C79" s="126">
        <v>2</v>
      </c>
      <c r="D79" s="321">
        <f>TPG!J79</f>
        <v>400062</v>
      </c>
      <c r="E79" s="126" t="b">
        <v>1</v>
      </c>
      <c r="F79" s="322" t="str">
        <f>RIGHT(TPG!C79,4)&amp;"."&amp;TPG!M79&amp;"."&amp;TPG!K79&amp;"."&amp;TPGPAY!$C$5</f>
        <v>3315.TPG.I01.Ap21</v>
      </c>
      <c r="G79" s="323">
        <f t="shared" ca="1" si="0"/>
        <v>44309</v>
      </c>
      <c r="H79" s="324">
        <f>IF(TPG!X79&gt;0,0,-TPG!X79)</f>
        <v>0</v>
      </c>
      <c r="I79" s="205">
        <f t="shared" ca="1" si="1"/>
        <v>44309</v>
      </c>
      <c r="J79" s="126">
        <v>3</v>
      </c>
      <c r="K79" s="126" t="b">
        <v>1</v>
      </c>
      <c r="L79" s="126" t="s">
        <v>4022</v>
      </c>
      <c r="M79" s="126" t="b">
        <v>1</v>
      </c>
      <c r="N79" s="126" t="s">
        <v>3687</v>
      </c>
      <c r="O79" s="322" t="str">
        <f>LEFT(TPG!D79,19)&amp;"."&amp;TPGCR!F79</f>
        <v>St Andrew's C E.3315.TPG.I01.Ap21</v>
      </c>
      <c r="P79" s="325" t="str">
        <f>TPG!I79</f>
        <v>11294/543965</v>
      </c>
      <c r="Q79" s="126" t="b">
        <v>1</v>
      </c>
      <c r="R79" s="126" t="b">
        <v>1</v>
      </c>
      <c r="S79" s="126" t="b">
        <v>1</v>
      </c>
    </row>
    <row r="80" spans="1:19" hidden="1" x14ac:dyDescent="0.25">
      <c r="A80" s="126" t="s">
        <v>4021</v>
      </c>
      <c r="B80" s="200">
        <v>1</v>
      </c>
      <c r="C80" s="126">
        <v>2</v>
      </c>
      <c r="D80" s="321">
        <f>TPG!J80</f>
        <v>400064</v>
      </c>
      <c r="E80" s="126" t="b">
        <v>1</v>
      </c>
      <c r="F80" s="322" t="str">
        <f>RIGHT(TPG!C80,4)&amp;"."&amp;TPG!M80&amp;"."&amp;TPG!K80&amp;"."&amp;TPGPAY!$C$5</f>
        <v>3504.TPG.I01.Ap21</v>
      </c>
      <c r="G80" s="323">
        <f t="shared" ca="1" si="0"/>
        <v>44309</v>
      </c>
      <c r="H80" s="324">
        <f>IF(TPG!X80&gt;0,0,-TPG!X80)</f>
        <v>0</v>
      </c>
      <c r="I80" s="205">
        <f t="shared" ca="1" si="1"/>
        <v>44309</v>
      </c>
      <c r="J80" s="126">
        <v>3</v>
      </c>
      <c r="K80" s="126" t="b">
        <v>1</v>
      </c>
      <c r="L80" s="126" t="s">
        <v>4022</v>
      </c>
      <c r="M80" s="126" t="b">
        <v>1</v>
      </c>
      <c r="N80" s="126" t="s">
        <v>3687</v>
      </c>
      <c r="O80" s="322" t="str">
        <f>LEFT(TPG!D80,19)&amp;"."&amp;TPGCR!F80</f>
        <v>St Catherines R C P.3504.TPG.I01.Ap21</v>
      </c>
      <c r="P80" s="325" t="str">
        <f>TPG!I80</f>
        <v>11294/543965</v>
      </c>
      <c r="Q80" s="126" t="b">
        <v>1</v>
      </c>
      <c r="R80" s="126" t="b">
        <v>1</v>
      </c>
      <c r="S80" s="126" t="b">
        <v>1</v>
      </c>
    </row>
    <row r="81" spans="1:19" hidden="1" x14ac:dyDescent="0.25">
      <c r="A81" s="126" t="s">
        <v>4021</v>
      </c>
      <c r="B81" s="200">
        <v>1</v>
      </c>
      <c r="C81" s="126">
        <v>2</v>
      </c>
      <c r="D81" s="321">
        <f>TPG!J81</f>
        <v>400098</v>
      </c>
      <c r="E81" s="126" t="b">
        <v>1</v>
      </c>
      <c r="F81" s="322" t="str">
        <f>RIGHT(TPG!C81,4)&amp;"."&amp;TPG!M81&amp;"."&amp;TPG!K81&amp;"."&amp;TPGPAY!$C$5</f>
        <v>3309.TPG.I01.Ap21</v>
      </c>
      <c r="G81" s="323">
        <f t="shared" ca="1" si="0"/>
        <v>44309</v>
      </c>
      <c r="H81" s="324">
        <f>IF(TPG!X81&gt;0,0,-TPG!X81)</f>
        <v>0</v>
      </c>
      <c r="I81" s="205">
        <f t="shared" ca="1" si="1"/>
        <v>44309</v>
      </c>
      <c r="J81" s="126">
        <v>3</v>
      </c>
      <c r="K81" s="126" t="b">
        <v>1</v>
      </c>
      <c r="L81" s="126" t="s">
        <v>4022</v>
      </c>
      <c r="M81" s="126" t="b">
        <v>1</v>
      </c>
      <c r="N81" s="126" t="s">
        <v>3687</v>
      </c>
      <c r="O81" s="322" t="str">
        <f>LEFT(TPG!D81,19)&amp;"."&amp;TPGCR!F81</f>
        <v>St Johns CE N20.3309.TPG.I01.Ap21</v>
      </c>
      <c r="P81" s="325" t="str">
        <f>TPG!I81</f>
        <v>11294/543965</v>
      </c>
      <c r="Q81" s="126" t="b">
        <v>1</v>
      </c>
      <c r="R81" s="126" t="b">
        <v>1</v>
      </c>
      <c r="S81" s="126" t="b">
        <v>1</v>
      </c>
    </row>
    <row r="82" spans="1:19" hidden="1" x14ac:dyDescent="0.25">
      <c r="A82" s="126" t="s">
        <v>4021</v>
      </c>
      <c r="B82" s="200">
        <v>1</v>
      </c>
      <c r="C82" s="126">
        <v>2</v>
      </c>
      <c r="D82" s="321">
        <f>TPG!J82</f>
        <v>400114</v>
      </c>
      <c r="E82" s="126" t="b">
        <v>1</v>
      </c>
      <c r="F82" s="322" t="str">
        <f>RIGHT(TPG!C82,4)&amp;"."&amp;TPG!M82&amp;"."&amp;TPG!K82&amp;"."&amp;TPGPAY!$C$5</f>
        <v>3307.TPG.I01.Ap21</v>
      </c>
      <c r="G82" s="323">
        <f t="shared" ca="1" si="0"/>
        <v>44309</v>
      </c>
      <c r="H82" s="324">
        <f>IF(TPG!X82&gt;0,0,-TPG!X82)</f>
        <v>0</v>
      </c>
      <c r="I82" s="205">
        <f t="shared" ca="1" si="1"/>
        <v>44309</v>
      </c>
      <c r="J82" s="126">
        <v>3</v>
      </c>
      <c r="K82" s="126" t="b">
        <v>1</v>
      </c>
      <c r="L82" s="126" t="s">
        <v>4022</v>
      </c>
      <c r="M82" s="126" t="b">
        <v>1</v>
      </c>
      <c r="N82" s="126" t="s">
        <v>3687</v>
      </c>
      <c r="O82" s="322" t="str">
        <f>LEFT(TPG!D82,19)&amp;"."&amp;TPGCR!F82</f>
        <v>St John's CE School.3307.TPG.I01.Ap21</v>
      </c>
      <c r="P82" s="325" t="str">
        <f>TPG!I82</f>
        <v>11294/543965</v>
      </c>
      <c r="Q82" s="126" t="b">
        <v>1</v>
      </c>
      <c r="R82" s="126" t="b">
        <v>1</v>
      </c>
      <c r="S82" s="126" t="b">
        <v>1</v>
      </c>
    </row>
    <row r="83" spans="1:19" hidden="1" x14ac:dyDescent="0.25">
      <c r="A83" s="126" t="s">
        <v>4021</v>
      </c>
      <c r="B83" s="200">
        <v>1</v>
      </c>
      <c r="C83" s="126">
        <v>2</v>
      </c>
      <c r="D83" s="321">
        <f>TPG!J83</f>
        <v>400066</v>
      </c>
      <c r="E83" s="126" t="b">
        <v>1</v>
      </c>
      <c r="F83" s="322" t="str">
        <f>RIGHT(TPG!C83,4)&amp;"."&amp;TPG!M83&amp;"."&amp;TPG!K83&amp;"."&amp;TPGPAY!$C$5</f>
        <v>3509.TPG.I01.Ap21</v>
      </c>
      <c r="G83" s="323">
        <f t="shared" ca="1" si="0"/>
        <v>44309</v>
      </c>
      <c r="H83" s="324">
        <f>IF(TPG!X83&gt;0,0,-TPG!X83)</f>
        <v>0</v>
      </c>
      <c r="I83" s="205">
        <f t="shared" ca="1" si="1"/>
        <v>44309</v>
      </c>
      <c r="J83" s="126">
        <v>3</v>
      </c>
      <c r="K83" s="126" t="b">
        <v>1</v>
      </c>
      <c r="L83" s="126" t="s">
        <v>4022</v>
      </c>
      <c r="M83" s="126" t="b">
        <v>1</v>
      </c>
      <c r="N83" s="126" t="s">
        <v>3687</v>
      </c>
      <c r="O83" s="322" t="str">
        <f>LEFT(TPG!D83,19)&amp;"."&amp;TPGCR!F83</f>
        <v>St Joseph's Primary.3509.TPG.I01.Ap21</v>
      </c>
      <c r="P83" s="325" t="str">
        <f>TPG!I83</f>
        <v>11294/543965</v>
      </c>
      <c r="Q83" s="126" t="b">
        <v>1</v>
      </c>
      <c r="R83" s="126" t="b">
        <v>1</v>
      </c>
      <c r="S83" s="126" t="b">
        <v>1</v>
      </c>
    </row>
    <row r="84" spans="1:19" hidden="1" x14ac:dyDescent="0.25">
      <c r="A84" s="126" t="s">
        <v>4021</v>
      </c>
      <c r="B84" s="200">
        <v>1</v>
      </c>
      <c r="C84" s="126">
        <v>2</v>
      </c>
      <c r="D84" s="321">
        <f>TPG!J84</f>
        <v>400058</v>
      </c>
      <c r="E84" s="126" t="b">
        <v>1</v>
      </c>
      <c r="F84" s="322" t="str">
        <f>RIGHT(TPG!C84,4)&amp;"."&amp;TPG!M84&amp;"."&amp;TPG!K84&amp;"."&amp;TPGPAY!$C$5</f>
        <v>3311.TPG.I01.Ap21</v>
      </c>
      <c r="G84" s="323">
        <f t="shared" ca="1" si="0"/>
        <v>44309</v>
      </c>
      <c r="H84" s="324">
        <f>IF(TPG!X84&gt;0,0,-TPG!X84)</f>
        <v>0</v>
      </c>
      <c r="I84" s="205">
        <f t="shared" ca="1" si="1"/>
        <v>44309</v>
      </c>
      <c r="J84" s="126">
        <v>3</v>
      </c>
      <c r="K84" s="126" t="b">
        <v>1</v>
      </c>
      <c r="L84" s="126" t="s">
        <v>4022</v>
      </c>
      <c r="M84" s="126" t="b">
        <v>1</v>
      </c>
      <c r="N84" s="126" t="s">
        <v>3687</v>
      </c>
      <c r="O84" s="322" t="str">
        <f>LEFT(TPG!D84,19)&amp;"."&amp;TPGCR!F84</f>
        <v>St Mary's C E Prima.3311.TPG.I01.Ap21</v>
      </c>
      <c r="P84" s="325" t="str">
        <f>TPG!I84</f>
        <v>11294/543965</v>
      </c>
      <c r="Q84" s="126" t="b">
        <v>1</v>
      </c>
      <c r="R84" s="126" t="b">
        <v>1</v>
      </c>
      <c r="S84" s="126" t="b">
        <v>1</v>
      </c>
    </row>
    <row r="85" spans="1:19" hidden="1" x14ac:dyDescent="0.25">
      <c r="A85" s="126" t="s">
        <v>4021</v>
      </c>
      <c r="B85" s="200">
        <v>1</v>
      </c>
      <c r="C85" s="126">
        <v>2</v>
      </c>
      <c r="D85" s="321">
        <f>TPG!J85</f>
        <v>400017</v>
      </c>
      <c r="E85" s="126" t="b">
        <v>1</v>
      </c>
      <c r="F85" s="322" t="str">
        <f>RIGHT(TPG!C85,4)&amp;"."&amp;TPG!M85&amp;"."&amp;TPG!K85&amp;"."&amp;TPGPAY!$C$5</f>
        <v>3312.TPG.I01.Ap21</v>
      </c>
      <c r="G85" s="323">
        <f t="shared" ref="G85:G148" ca="1" si="2">TODAY()</f>
        <v>44309</v>
      </c>
      <c r="H85" s="324">
        <f>IF(TPG!X85&gt;0,0,-TPG!X85)</f>
        <v>0</v>
      </c>
      <c r="I85" s="205">
        <f t="shared" ref="I85:I148" ca="1" si="3">G85</f>
        <v>44309</v>
      </c>
      <c r="J85" s="126">
        <v>3</v>
      </c>
      <c r="K85" s="126" t="b">
        <v>1</v>
      </c>
      <c r="L85" s="126" t="s">
        <v>4022</v>
      </c>
      <c r="M85" s="126" t="b">
        <v>1</v>
      </c>
      <c r="N85" s="126" t="s">
        <v>3687</v>
      </c>
      <c r="O85" s="322" t="str">
        <f>LEFT(TPG!D85,19)&amp;"."&amp;TPGCR!F85</f>
        <v>St Mary's School EN.3312.TPG.I01.Ap21</v>
      </c>
      <c r="P85" s="325" t="str">
        <f>TPG!I85</f>
        <v>11294/543965</v>
      </c>
      <c r="Q85" s="126" t="b">
        <v>1</v>
      </c>
      <c r="R85" s="126" t="b">
        <v>1</v>
      </c>
      <c r="S85" s="126" t="b">
        <v>1</v>
      </c>
    </row>
    <row r="86" spans="1:19" hidden="1" x14ac:dyDescent="0.25">
      <c r="A86" s="126" t="s">
        <v>4021</v>
      </c>
      <c r="B86" s="200">
        <v>1</v>
      </c>
      <c r="C86" s="126">
        <v>2</v>
      </c>
      <c r="D86" s="321">
        <f>TPG!J86</f>
        <v>400094</v>
      </c>
      <c r="E86" s="126" t="b">
        <v>1</v>
      </c>
      <c r="F86" s="322" t="str">
        <f>RIGHT(TPG!C86,4)&amp;"."&amp;TPG!M86&amp;"."&amp;TPG!K86&amp;"."&amp;TPGPAY!$C$5</f>
        <v>3314.TPG.I01.Ap21</v>
      </c>
      <c r="G86" s="323">
        <f t="shared" ca="1" si="2"/>
        <v>44309</v>
      </c>
      <c r="H86" s="324">
        <f>IF(TPG!X86&gt;0,0,-TPG!X86)</f>
        <v>0</v>
      </c>
      <c r="I86" s="205">
        <f t="shared" ca="1" si="3"/>
        <v>44309</v>
      </c>
      <c r="J86" s="126">
        <v>3</v>
      </c>
      <c r="K86" s="126" t="b">
        <v>1</v>
      </c>
      <c r="L86" s="126" t="s">
        <v>4022</v>
      </c>
      <c r="M86" s="126" t="b">
        <v>1</v>
      </c>
      <c r="N86" s="126" t="s">
        <v>3687</v>
      </c>
      <c r="O86" s="322" t="str">
        <f>LEFT(TPG!D86,19)&amp;"."&amp;TPGCR!F86</f>
        <v>St Pauls CE Primary.3314.TPG.I01.Ap21</v>
      </c>
      <c r="P86" s="325" t="str">
        <f>TPG!I86</f>
        <v>11294/543965</v>
      </c>
      <c r="Q86" s="126" t="b">
        <v>1</v>
      </c>
      <c r="R86" s="126" t="b">
        <v>1</v>
      </c>
      <c r="S86" s="126" t="b">
        <v>1</v>
      </c>
    </row>
    <row r="87" spans="1:19" hidden="1" x14ac:dyDescent="0.25">
      <c r="A87" s="126" t="s">
        <v>4021</v>
      </c>
      <c r="B87" s="200">
        <v>1</v>
      </c>
      <c r="C87" s="126">
        <v>2</v>
      </c>
      <c r="D87" s="321">
        <f>TPG!J87</f>
        <v>400006</v>
      </c>
      <c r="E87" s="126" t="b">
        <v>1</v>
      </c>
      <c r="F87" s="322" t="str">
        <f>RIGHT(TPG!C87,4)&amp;"."&amp;TPG!M87&amp;"."&amp;TPG!K87&amp;"."&amp;TPGPAY!$C$5</f>
        <v>3313.TPG.I01.Ap21</v>
      </c>
      <c r="G87" s="323">
        <f t="shared" ca="1" si="2"/>
        <v>44309</v>
      </c>
      <c r="H87" s="324">
        <f>IF(TPG!X87&gt;0,0,-TPG!X87)</f>
        <v>0</v>
      </c>
      <c r="I87" s="205">
        <f t="shared" ca="1" si="3"/>
        <v>44309</v>
      </c>
      <c r="J87" s="126">
        <v>3</v>
      </c>
      <c r="K87" s="126" t="b">
        <v>1</v>
      </c>
      <c r="L87" s="126" t="s">
        <v>4022</v>
      </c>
      <c r="M87" s="126" t="b">
        <v>1</v>
      </c>
      <c r="N87" s="126" t="s">
        <v>3687</v>
      </c>
      <c r="O87" s="322" t="str">
        <f>LEFT(TPG!D87,19)&amp;"."&amp;TPGCR!F87</f>
        <v>St. Pauls CE Primar.3313.TPG.I01.Ap21</v>
      </c>
      <c r="P87" s="325" t="str">
        <f>TPG!I87</f>
        <v>11294/543965</v>
      </c>
      <c r="Q87" s="126" t="b">
        <v>1</v>
      </c>
      <c r="R87" s="126" t="b">
        <v>1</v>
      </c>
      <c r="S87" s="126" t="b">
        <v>1</v>
      </c>
    </row>
    <row r="88" spans="1:19" hidden="1" x14ac:dyDescent="0.25">
      <c r="A88" s="126" t="s">
        <v>4021</v>
      </c>
      <c r="B88" s="200">
        <v>1</v>
      </c>
      <c r="C88" s="126">
        <v>2</v>
      </c>
      <c r="D88" s="321">
        <f>TPG!J88</f>
        <v>400037</v>
      </c>
      <c r="E88" s="126" t="b">
        <v>1</v>
      </c>
      <c r="F88" s="322" t="str">
        <f>RIGHT(TPG!C88,4)&amp;"."&amp;TPG!M88&amp;"."&amp;TPG!K88&amp;"."&amp;TPGPAY!$C$5</f>
        <v>3507.TPG.I01.Ap21</v>
      </c>
      <c r="G88" s="323">
        <f t="shared" ca="1" si="2"/>
        <v>44309</v>
      </c>
      <c r="H88" s="324">
        <f>IF(TPG!X88&gt;0,0,-TPG!X88)</f>
        <v>0</v>
      </c>
      <c r="I88" s="205">
        <f t="shared" ca="1" si="3"/>
        <v>44309</v>
      </c>
      <c r="J88" s="126">
        <v>3</v>
      </c>
      <c r="K88" s="126" t="b">
        <v>1</v>
      </c>
      <c r="L88" s="126" t="s">
        <v>4022</v>
      </c>
      <c r="M88" s="126" t="b">
        <v>1</v>
      </c>
      <c r="N88" s="126" t="s">
        <v>3687</v>
      </c>
      <c r="O88" s="322" t="str">
        <f>LEFT(TPG!D88,19)&amp;"."&amp;TPGCR!F88</f>
        <v>St Theresa's R.C. P.3507.TPG.I01.Ap21</v>
      </c>
      <c r="P88" s="325" t="str">
        <f>TPG!I88</f>
        <v>11294/543965</v>
      </c>
      <c r="Q88" s="126" t="b">
        <v>1</v>
      </c>
      <c r="R88" s="126" t="b">
        <v>1</v>
      </c>
      <c r="S88" s="126" t="b">
        <v>1</v>
      </c>
    </row>
    <row r="89" spans="1:19" hidden="1" x14ac:dyDescent="0.25">
      <c r="A89" s="126" t="s">
        <v>4021</v>
      </c>
      <c r="B89" s="200">
        <v>1</v>
      </c>
      <c r="C89" s="126">
        <v>2</v>
      </c>
      <c r="D89" s="321">
        <f>TPG!J89</f>
        <v>400009</v>
      </c>
      <c r="E89" s="126" t="b">
        <v>1</v>
      </c>
      <c r="F89" s="322" t="str">
        <f>RIGHT(TPG!C89,4)&amp;"."&amp;TPG!M89&amp;"."&amp;TPG!K89&amp;"."&amp;TPGPAY!$C$5</f>
        <v>3506.TPG.I01.Ap21</v>
      </c>
      <c r="G89" s="323">
        <f t="shared" ca="1" si="2"/>
        <v>44309</v>
      </c>
      <c r="H89" s="324">
        <f>IF(TPG!X89&gt;0,0,-TPG!X89)</f>
        <v>0</v>
      </c>
      <c r="I89" s="205">
        <f t="shared" ca="1" si="3"/>
        <v>44309</v>
      </c>
      <c r="J89" s="126">
        <v>3</v>
      </c>
      <c r="K89" s="126" t="b">
        <v>1</v>
      </c>
      <c r="L89" s="126" t="s">
        <v>4022</v>
      </c>
      <c r="M89" s="126" t="b">
        <v>1</v>
      </c>
      <c r="N89" s="126" t="s">
        <v>3687</v>
      </c>
      <c r="O89" s="322" t="str">
        <f>LEFT(TPG!D89,19)&amp;"."&amp;TPGCR!F89</f>
        <v>St Vincent's Cathol.3506.TPG.I01.Ap21</v>
      </c>
      <c r="P89" s="325" t="str">
        <f>TPG!I89</f>
        <v>11294/543965</v>
      </c>
      <c r="Q89" s="126" t="b">
        <v>1</v>
      </c>
      <c r="R89" s="126" t="b">
        <v>1</v>
      </c>
      <c r="S89" s="126" t="b">
        <v>1</v>
      </c>
    </row>
    <row r="90" spans="1:19" hidden="1" x14ac:dyDescent="0.25">
      <c r="A90" s="126" t="s">
        <v>4021</v>
      </c>
      <c r="B90" s="200">
        <v>1</v>
      </c>
      <c r="C90" s="126">
        <v>2</v>
      </c>
      <c r="D90" s="321">
        <f>TPG!J90</f>
        <v>400038</v>
      </c>
      <c r="E90" s="126" t="b">
        <v>1</v>
      </c>
      <c r="F90" s="322" t="str">
        <f>RIGHT(TPG!C90,4)&amp;"."&amp;TPG!M90&amp;"."&amp;TPG!K90&amp;"."&amp;TPGPAY!$C$5</f>
        <v>2070.TPG.I01.Ap21</v>
      </c>
      <c r="G90" s="323">
        <f t="shared" ca="1" si="2"/>
        <v>44309</v>
      </c>
      <c r="H90" s="324">
        <f>IF(TPG!X90&gt;0,0,-TPG!X90)</f>
        <v>0</v>
      </c>
      <c r="I90" s="205">
        <f t="shared" ca="1" si="3"/>
        <v>44309</v>
      </c>
      <c r="J90" s="126">
        <v>3</v>
      </c>
      <c r="K90" s="126" t="b">
        <v>1</v>
      </c>
      <c r="L90" s="126" t="s">
        <v>4022</v>
      </c>
      <c r="M90" s="126" t="b">
        <v>1</v>
      </c>
      <c r="N90" s="126" t="s">
        <v>3687</v>
      </c>
      <c r="O90" s="322" t="str">
        <f>LEFT(TPG!D90,19)&amp;"."&amp;TPGCR!F90</f>
        <v>Sunnyfields Primary.2070.TPG.I01.Ap21</v>
      </c>
      <c r="P90" s="325" t="str">
        <f>TPG!I90</f>
        <v>11294/543965</v>
      </c>
      <c r="Q90" s="126" t="b">
        <v>1</v>
      </c>
      <c r="R90" s="126" t="b">
        <v>1</v>
      </c>
      <c r="S90" s="126" t="b">
        <v>1</v>
      </c>
    </row>
    <row r="91" spans="1:19" hidden="1" x14ac:dyDescent="0.25">
      <c r="A91" s="126" t="s">
        <v>4021</v>
      </c>
      <c r="B91" s="200">
        <v>1</v>
      </c>
      <c r="C91" s="126">
        <v>2</v>
      </c>
      <c r="D91" s="321">
        <f>TPG!J91</f>
        <v>400100</v>
      </c>
      <c r="E91" s="126" t="b">
        <v>1</v>
      </c>
      <c r="F91" s="322" t="str">
        <f>RIGHT(TPG!C91,4)&amp;"."&amp;TPG!M91&amp;"."&amp;TPG!K91&amp;"."&amp;TPGPAY!$C$5</f>
        <v>3316.TPG.I01.Ap21</v>
      </c>
      <c r="G91" s="323">
        <f t="shared" ca="1" si="2"/>
        <v>44309</v>
      </c>
      <c r="H91" s="324">
        <f>IF(TPG!X91&gt;0,0,-TPG!X91)</f>
        <v>0</v>
      </c>
      <c r="I91" s="205">
        <f t="shared" ca="1" si="3"/>
        <v>44309</v>
      </c>
      <c r="J91" s="126">
        <v>3</v>
      </c>
      <c r="K91" s="126" t="b">
        <v>1</v>
      </c>
      <c r="L91" s="126" t="s">
        <v>4022</v>
      </c>
      <c r="M91" s="126" t="b">
        <v>1</v>
      </c>
      <c r="N91" s="126" t="s">
        <v>3687</v>
      </c>
      <c r="O91" s="322" t="str">
        <f>LEFT(TPG!D91,19)&amp;"."&amp;TPGCR!F91</f>
        <v>Trent  C of E Prima.3316.TPG.I01.Ap21</v>
      </c>
      <c r="P91" s="325" t="str">
        <f>TPG!I91</f>
        <v>11294/543965</v>
      </c>
      <c r="Q91" s="126" t="b">
        <v>1</v>
      </c>
      <c r="R91" s="126" t="b">
        <v>1</v>
      </c>
      <c r="S91" s="126" t="b">
        <v>1</v>
      </c>
    </row>
    <row r="92" spans="1:19" hidden="1" x14ac:dyDescent="0.25">
      <c r="A92" s="126" t="s">
        <v>4021</v>
      </c>
      <c r="B92" s="200">
        <v>1</v>
      </c>
      <c r="C92" s="126">
        <v>2</v>
      </c>
      <c r="D92" s="321">
        <f>TPG!J92</f>
        <v>400101</v>
      </c>
      <c r="E92" s="126" t="b">
        <v>1</v>
      </c>
      <c r="F92" s="322" t="str">
        <f>RIGHT(TPG!C92,4)&amp;"."&amp;TPG!M92&amp;"."&amp;TPG!K92&amp;"."&amp;TPGPAY!$C$5</f>
        <v>2055.TPG.I01.Ap21</v>
      </c>
      <c r="G92" s="323">
        <f t="shared" ca="1" si="2"/>
        <v>44309</v>
      </c>
      <c r="H92" s="324">
        <f>IF(TPG!X92&gt;0,0,-TPG!X92)</f>
        <v>0</v>
      </c>
      <c r="I92" s="205">
        <f t="shared" ca="1" si="3"/>
        <v>44309</v>
      </c>
      <c r="J92" s="126">
        <v>3</v>
      </c>
      <c r="K92" s="126" t="b">
        <v>1</v>
      </c>
      <c r="L92" s="126" t="s">
        <v>4022</v>
      </c>
      <c r="M92" s="126" t="b">
        <v>1</v>
      </c>
      <c r="N92" s="126" t="s">
        <v>3687</v>
      </c>
      <c r="O92" s="322" t="str">
        <f>LEFT(TPG!D92,19)&amp;"."&amp;TPGCR!F92</f>
        <v>Tudor School.2055.TPG.I01.Ap21</v>
      </c>
      <c r="P92" s="325" t="str">
        <f>TPG!I92</f>
        <v>11294/543965</v>
      </c>
      <c r="Q92" s="126" t="b">
        <v>1</v>
      </c>
      <c r="R92" s="126" t="b">
        <v>1</v>
      </c>
      <c r="S92" s="126" t="b">
        <v>1</v>
      </c>
    </row>
    <row r="93" spans="1:19" hidden="1" x14ac:dyDescent="0.25">
      <c r="A93" s="126" t="s">
        <v>4021</v>
      </c>
      <c r="B93" s="200">
        <v>1</v>
      </c>
      <c r="C93" s="126">
        <v>2</v>
      </c>
      <c r="D93" s="321">
        <f>TPG!J93</f>
        <v>400053</v>
      </c>
      <c r="E93" s="126" t="b">
        <v>1</v>
      </c>
      <c r="F93" s="322" t="str">
        <f>RIGHT(TPG!C93,4)&amp;"."&amp;TPG!M93&amp;"."&amp;TPG!K93&amp;"."&amp;TPGPAY!$C$5</f>
        <v>2057.TPG.I01.Ap21</v>
      </c>
      <c r="G93" s="323">
        <f t="shared" ca="1" si="2"/>
        <v>44309</v>
      </c>
      <c r="H93" s="324">
        <f>IF(TPG!X93&gt;0,0,-TPG!X93)</f>
        <v>0</v>
      </c>
      <c r="I93" s="205">
        <f t="shared" ca="1" si="3"/>
        <v>44309</v>
      </c>
      <c r="J93" s="126">
        <v>3</v>
      </c>
      <c r="K93" s="126" t="b">
        <v>1</v>
      </c>
      <c r="L93" s="126" t="s">
        <v>4022</v>
      </c>
      <c r="M93" s="126" t="b">
        <v>1</v>
      </c>
      <c r="N93" s="126" t="s">
        <v>3687</v>
      </c>
      <c r="O93" s="322" t="str">
        <f>LEFT(TPG!D93,19)&amp;"."&amp;TPGCR!F93</f>
        <v>Underhill School.2057.TPG.I01.Ap21</v>
      </c>
      <c r="P93" s="325" t="str">
        <f>TPG!I93</f>
        <v>11294/543965</v>
      </c>
      <c r="Q93" s="126" t="b">
        <v>1</v>
      </c>
      <c r="R93" s="126" t="b">
        <v>1</v>
      </c>
      <c r="S93" s="126" t="b">
        <v>1</v>
      </c>
    </row>
    <row r="94" spans="1:19" hidden="1" x14ac:dyDescent="0.25">
      <c r="A94" s="126" t="s">
        <v>4021</v>
      </c>
      <c r="B94" s="200">
        <v>1</v>
      </c>
      <c r="C94" s="126">
        <v>2</v>
      </c>
      <c r="D94" s="321">
        <f>TPG!J94</f>
        <v>400111</v>
      </c>
      <c r="E94" s="126" t="b">
        <v>1</v>
      </c>
      <c r="F94" s="322" t="str">
        <f>RIGHT(TPG!C94,4)&amp;"."&amp;TPG!M94&amp;"."&amp;TPG!K94&amp;"."&amp;TPGPAY!$C$5</f>
        <v>2076.TPG.I01.Ap21</v>
      </c>
      <c r="G94" s="323">
        <f t="shared" ca="1" si="2"/>
        <v>44309</v>
      </c>
      <c r="H94" s="324">
        <f>IF(TPG!X94&gt;0,0,-TPG!X94)</f>
        <v>0</v>
      </c>
      <c r="I94" s="205">
        <f t="shared" ca="1" si="3"/>
        <v>44309</v>
      </c>
      <c r="J94" s="126">
        <v>3</v>
      </c>
      <c r="K94" s="126" t="b">
        <v>1</v>
      </c>
      <c r="L94" s="126" t="s">
        <v>4022</v>
      </c>
      <c r="M94" s="126" t="b">
        <v>1</v>
      </c>
      <c r="N94" s="126" t="s">
        <v>3687</v>
      </c>
      <c r="O94" s="322" t="str">
        <f>LEFT(TPG!D94,19)&amp;"."&amp;TPGCR!F94</f>
        <v>Wessex  Gardens Pri.2076.TPG.I01.Ap21</v>
      </c>
      <c r="P94" s="325" t="str">
        <f>TPG!I94</f>
        <v>11294/543965</v>
      </c>
      <c r="Q94" s="126" t="b">
        <v>1</v>
      </c>
      <c r="R94" s="126" t="b">
        <v>1</v>
      </c>
      <c r="S94" s="126" t="b">
        <v>1</v>
      </c>
    </row>
    <row r="95" spans="1:19" hidden="1" x14ac:dyDescent="0.25">
      <c r="A95" s="126" t="s">
        <v>4021</v>
      </c>
      <c r="B95" s="200">
        <v>1</v>
      </c>
      <c r="C95" s="126">
        <v>2</v>
      </c>
      <c r="D95" s="321">
        <f>TPG!J95</f>
        <v>400011</v>
      </c>
      <c r="E95" s="126" t="b">
        <v>1</v>
      </c>
      <c r="F95" s="322" t="str">
        <f>RIGHT(TPG!C95,4)&amp;"."&amp;TPG!M95&amp;"."&amp;TPG!K95&amp;"."&amp;TPGPAY!$C$5</f>
        <v>2060.TPG.I01.Ap21</v>
      </c>
      <c r="G95" s="323">
        <f t="shared" ca="1" si="2"/>
        <v>44309</v>
      </c>
      <c r="H95" s="324">
        <f>IF(TPG!X95&gt;0,0,-TPG!X95)</f>
        <v>0</v>
      </c>
      <c r="I95" s="205">
        <f t="shared" ca="1" si="3"/>
        <v>44309</v>
      </c>
      <c r="J95" s="126">
        <v>3</v>
      </c>
      <c r="K95" s="126" t="b">
        <v>1</v>
      </c>
      <c r="L95" s="126" t="s">
        <v>4022</v>
      </c>
      <c r="M95" s="126" t="b">
        <v>1</v>
      </c>
      <c r="N95" s="126" t="s">
        <v>3687</v>
      </c>
      <c r="O95" s="322" t="str">
        <f>LEFT(TPG!D95,19)&amp;"."&amp;TPGCR!F95</f>
        <v>Whitings Hill Prima.2060.TPG.I01.Ap21</v>
      </c>
      <c r="P95" s="325" t="str">
        <f>TPG!I95</f>
        <v>11294/543965</v>
      </c>
      <c r="Q95" s="126" t="b">
        <v>1</v>
      </c>
      <c r="R95" s="126" t="b">
        <v>1</v>
      </c>
      <c r="S95" s="126" t="b">
        <v>1</v>
      </c>
    </row>
    <row r="96" spans="1:19" hidden="1" x14ac:dyDescent="0.25">
      <c r="A96" s="126" t="s">
        <v>4021</v>
      </c>
      <c r="B96" s="200">
        <v>1</v>
      </c>
      <c r="C96" s="126">
        <v>2</v>
      </c>
      <c r="D96" s="321">
        <f>TPG!J96</f>
        <v>400117</v>
      </c>
      <c r="E96" s="126" t="b">
        <v>1</v>
      </c>
      <c r="F96" s="322" t="str">
        <f>RIGHT(TPG!C96,4)&amp;"."&amp;TPG!M96&amp;"."&amp;TPG!K96&amp;"."&amp;TPGPAY!$C$5</f>
        <v>3518.TPG.I01.Ap21</v>
      </c>
      <c r="G96" s="323">
        <f t="shared" ca="1" si="2"/>
        <v>44309</v>
      </c>
      <c r="H96" s="324">
        <f>IF(TPG!X96&gt;0,0,-TPG!X96)</f>
        <v>0</v>
      </c>
      <c r="I96" s="205">
        <f t="shared" ca="1" si="3"/>
        <v>44309</v>
      </c>
      <c r="J96" s="126">
        <v>3</v>
      </c>
      <c r="K96" s="126" t="b">
        <v>1</v>
      </c>
      <c r="L96" s="126" t="s">
        <v>4022</v>
      </c>
      <c r="M96" s="126" t="b">
        <v>1</v>
      </c>
      <c r="N96" s="126" t="s">
        <v>3687</v>
      </c>
      <c r="O96" s="322" t="str">
        <f>LEFT(TPG!D96,19)&amp;"."&amp;TPGCR!F96</f>
        <v>Woodcroft Primary S.3518.TPG.I01.Ap21</v>
      </c>
      <c r="P96" s="325" t="str">
        <f>TPG!I96</f>
        <v>11294/543965</v>
      </c>
      <c r="Q96" s="126" t="b">
        <v>1</v>
      </c>
      <c r="R96" s="126" t="b">
        <v>1</v>
      </c>
      <c r="S96" s="126" t="b">
        <v>1</v>
      </c>
    </row>
    <row r="97" spans="1:19" hidden="1" x14ac:dyDescent="0.25">
      <c r="A97" s="126" t="s">
        <v>4021</v>
      </c>
      <c r="B97" s="200">
        <v>1</v>
      </c>
      <c r="C97" s="126">
        <v>2</v>
      </c>
      <c r="D97" s="321">
        <f>TPG!J97</f>
        <v>400004</v>
      </c>
      <c r="E97" s="126" t="b">
        <v>1</v>
      </c>
      <c r="F97" s="322" t="str">
        <f>RIGHT(TPG!C97,4)&amp;"."&amp;TPG!M97&amp;"."&amp;TPG!K97&amp;"."&amp;TPGPAY!$C$5</f>
        <v>2054.TPG.I01.Ap21</v>
      </c>
      <c r="G97" s="323">
        <f t="shared" ca="1" si="2"/>
        <v>44309</v>
      </c>
      <c r="H97" s="324">
        <f>IF(TPG!X97&gt;0,0,-TPG!X97)</f>
        <v>0</v>
      </c>
      <c r="I97" s="205">
        <f t="shared" ca="1" si="3"/>
        <v>44309</v>
      </c>
      <c r="J97" s="126">
        <v>3</v>
      </c>
      <c r="K97" s="126" t="b">
        <v>1</v>
      </c>
      <c r="L97" s="126" t="s">
        <v>4022</v>
      </c>
      <c r="M97" s="126" t="b">
        <v>1</v>
      </c>
      <c r="N97" s="126" t="s">
        <v>3687</v>
      </c>
      <c r="O97" s="322" t="str">
        <f>LEFT(TPG!D97,19)&amp;"."&amp;TPGCR!F97</f>
        <v>Woodridge  Primary .2054.TPG.I01.Ap21</v>
      </c>
      <c r="P97" s="325" t="str">
        <f>TPG!I97</f>
        <v>11294/543965</v>
      </c>
      <c r="Q97" s="126" t="b">
        <v>1</v>
      </c>
      <c r="R97" s="126" t="b">
        <v>1</v>
      </c>
      <c r="S97" s="126" t="b">
        <v>1</v>
      </c>
    </row>
    <row r="98" spans="1:19" hidden="1" x14ac:dyDescent="0.25">
      <c r="A98" s="126" t="s">
        <v>4021</v>
      </c>
      <c r="B98" s="200">
        <v>1</v>
      </c>
      <c r="C98" s="126">
        <v>2</v>
      </c>
      <c r="D98" s="321">
        <f>TPG!J98</f>
        <v>400157</v>
      </c>
      <c r="E98" s="126" t="b">
        <v>1</v>
      </c>
      <c r="F98" s="322" t="str">
        <f>RIGHT(TPG!C98,4)&amp;"."&amp;TPG!M98&amp;"."&amp;TPG!K98&amp;"."&amp;TPGPAY!$C$5</f>
        <v>1102.TPG.I01.Ap21</v>
      </c>
      <c r="G98" s="323">
        <f t="shared" ca="1" si="2"/>
        <v>44309</v>
      </c>
      <c r="H98" s="324">
        <f>IF(TPG!X98&gt;0,0,-TPG!X98)</f>
        <v>0</v>
      </c>
      <c r="I98" s="205">
        <f t="shared" ca="1" si="3"/>
        <v>44309</v>
      </c>
      <c r="J98" s="126">
        <v>3</v>
      </c>
      <c r="K98" s="126" t="b">
        <v>1</v>
      </c>
      <c r="L98" s="126" t="s">
        <v>4022</v>
      </c>
      <c r="M98" s="126" t="b">
        <v>1</v>
      </c>
      <c r="N98" s="126" t="s">
        <v>3687</v>
      </c>
      <c r="O98" s="322" t="str">
        <f>LEFT(TPG!D98,19)&amp;"."&amp;TPGCR!F98</f>
        <v>Northgate.1102.TPG.I01.Ap21</v>
      </c>
      <c r="P98" s="325" t="str">
        <f>TPG!I98</f>
        <v>11294/543965</v>
      </c>
      <c r="Q98" s="126" t="b">
        <v>1</v>
      </c>
      <c r="R98" s="126" t="b">
        <v>1</v>
      </c>
      <c r="S98" s="126" t="b">
        <v>1</v>
      </c>
    </row>
    <row r="99" spans="1:19" hidden="1" x14ac:dyDescent="0.25">
      <c r="A99" s="126" t="s">
        <v>4021</v>
      </c>
      <c r="B99" s="200">
        <v>1</v>
      </c>
      <c r="C99" s="126">
        <v>2</v>
      </c>
      <c r="D99" s="321">
        <f>TPG!J99</f>
        <v>400156</v>
      </c>
      <c r="E99" s="126" t="b">
        <v>1</v>
      </c>
      <c r="F99" s="322" t="str">
        <f>RIGHT(TPG!C99,4)&amp;"."&amp;TPG!M99&amp;"."&amp;TPG!K99&amp;"."&amp;TPGPAY!$C$5</f>
        <v>1100.TPG.I01.Ap21</v>
      </c>
      <c r="G99" s="323">
        <f t="shared" ca="1" si="2"/>
        <v>44309</v>
      </c>
      <c r="H99" s="324">
        <f>IF(TPG!X99&gt;0,0,-TPG!X99)</f>
        <v>0</v>
      </c>
      <c r="I99" s="205">
        <f t="shared" ca="1" si="3"/>
        <v>44309</v>
      </c>
      <c r="J99" s="126">
        <v>3</v>
      </c>
      <c r="K99" s="126" t="b">
        <v>1</v>
      </c>
      <c r="L99" s="126" t="s">
        <v>4022</v>
      </c>
      <c r="M99" s="126" t="b">
        <v>1</v>
      </c>
      <c r="N99" s="126" t="s">
        <v>3687</v>
      </c>
      <c r="O99" s="322" t="str">
        <f>LEFT(TPG!D99,19)&amp;"."&amp;TPGCR!F99</f>
        <v>Pavilion.1100.TPG.I01.Ap21</v>
      </c>
      <c r="P99" s="325" t="str">
        <f>TPG!I99</f>
        <v>11294/543965</v>
      </c>
      <c r="Q99" s="126" t="b">
        <v>1</v>
      </c>
      <c r="R99" s="126" t="b">
        <v>1</v>
      </c>
      <c r="S99" s="126" t="b">
        <v>1</v>
      </c>
    </row>
    <row r="100" spans="1:19" hidden="1" x14ac:dyDescent="0.25">
      <c r="A100" s="126" t="s">
        <v>4021</v>
      </c>
      <c r="B100" s="200">
        <v>1</v>
      </c>
      <c r="C100" s="126">
        <v>2</v>
      </c>
      <c r="D100" s="321">
        <f>TPG!J100</f>
        <v>400041</v>
      </c>
      <c r="E100" s="126" t="b">
        <v>1</v>
      </c>
      <c r="F100" s="322" t="str">
        <f>RIGHT(TPG!C100,4)&amp;"."&amp;TPG!M100&amp;"."&amp;TPG!K100&amp;"."&amp;TPGPAY!$C$5</f>
        <v>5405.TPG.I01.Ap21</v>
      </c>
      <c r="G100" s="323">
        <f t="shared" ca="1" si="2"/>
        <v>44309</v>
      </c>
      <c r="H100" s="324">
        <f>IF(TPG!X100&gt;0,0,-TPG!X100)</f>
        <v>0</v>
      </c>
      <c r="I100" s="205">
        <f t="shared" ca="1" si="3"/>
        <v>44309</v>
      </c>
      <c r="J100" s="126">
        <v>3</v>
      </c>
      <c r="K100" s="126" t="b">
        <v>1</v>
      </c>
      <c r="L100" s="126" t="s">
        <v>4022</v>
      </c>
      <c r="M100" s="126" t="b">
        <v>1</v>
      </c>
      <c r="N100" s="126" t="s">
        <v>3687</v>
      </c>
      <c r="O100" s="322" t="str">
        <f>LEFT(TPG!D100,19)&amp;"."&amp;TPGCR!F100</f>
        <v>Finchley Catholic H.5405.TPG.I01.Ap21</v>
      </c>
      <c r="P100" s="325" t="str">
        <f>TPG!I100</f>
        <v>11294/543965</v>
      </c>
      <c r="Q100" s="126" t="b">
        <v>1</v>
      </c>
      <c r="R100" s="126" t="b">
        <v>1</v>
      </c>
      <c r="S100" s="126" t="b">
        <v>1</v>
      </c>
    </row>
    <row r="101" spans="1:19" hidden="1" x14ac:dyDescent="0.25">
      <c r="A101" s="126" t="s">
        <v>4021</v>
      </c>
      <c r="B101" s="200">
        <v>1</v>
      </c>
      <c r="C101" s="126">
        <v>2</v>
      </c>
      <c r="D101" s="321">
        <f>TPG!J101</f>
        <v>400033</v>
      </c>
      <c r="E101" s="126" t="b">
        <v>1</v>
      </c>
      <c r="F101" s="322" t="str">
        <f>RIGHT(TPG!C101,4)&amp;"."&amp;TPG!M101&amp;"."&amp;TPG!K101&amp;"."&amp;TPGPAY!$C$5</f>
        <v>4003.TPG.I01.Ap21</v>
      </c>
      <c r="G101" s="323">
        <f t="shared" ca="1" si="2"/>
        <v>44309</v>
      </c>
      <c r="H101" s="324">
        <f>IF(TPG!X101&gt;0,0,-TPG!X101)</f>
        <v>0</v>
      </c>
      <c r="I101" s="205">
        <f t="shared" ca="1" si="3"/>
        <v>44309</v>
      </c>
      <c r="J101" s="126">
        <v>3</v>
      </c>
      <c r="K101" s="126" t="b">
        <v>1</v>
      </c>
      <c r="L101" s="126" t="s">
        <v>4022</v>
      </c>
      <c r="M101" s="126" t="b">
        <v>1</v>
      </c>
      <c r="N101" s="126" t="s">
        <v>3687</v>
      </c>
      <c r="O101" s="322" t="str">
        <f>LEFT(TPG!D101,19)&amp;"."&amp;TPGCR!F101</f>
        <v>Friern Barnet Schoo.4003.TPG.I01.Ap21</v>
      </c>
      <c r="P101" s="325" t="str">
        <f>TPG!I101</f>
        <v>11294/543965</v>
      </c>
      <c r="Q101" s="126" t="b">
        <v>1</v>
      </c>
      <c r="R101" s="126" t="b">
        <v>1</v>
      </c>
      <c r="S101" s="126" t="b">
        <v>1</v>
      </c>
    </row>
    <row r="102" spans="1:19" hidden="1" x14ac:dyDescent="0.25">
      <c r="A102" s="126" t="s">
        <v>4021</v>
      </c>
      <c r="B102" s="200">
        <v>1</v>
      </c>
      <c r="C102" s="126">
        <v>2</v>
      </c>
      <c r="D102" s="321">
        <f>TPG!J102</f>
        <v>400140</v>
      </c>
      <c r="E102" s="126" t="b">
        <v>1</v>
      </c>
      <c r="F102" s="322" t="str">
        <f>RIGHT(TPG!C102,4)&amp;"."&amp;TPG!M102&amp;"."&amp;TPG!K102&amp;"."&amp;TPGPAY!$C$5</f>
        <v>5427.TPG.I01.Ap21</v>
      </c>
      <c r="G102" s="323">
        <f t="shared" ca="1" si="2"/>
        <v>44309</v>
      </c>
      <c r="H102" s="324">
        <f>IF(TPG!X102&gt;0,0,-TPG!X102)</f>
        <v>0</v>
      </c>
      <c r="I102" s="205">
        <f t="shared" ca="1" si="3"/>
        <v>44309</v>
      </c>
      <c r="J102" s="126">
        <v>3</v>
      </c>
      <c r="K102" s="126" t="b">
        <v>1</v>
      </c>
      <c r="L102" s="126" t="s">
        <v>4022</v>
      </c>
      <c r="M102" s="126" t="b">
        <v>1</v>
      </c>
      <c r="N102" s="126" t="s">
        <v>3687</v>
      </c>
      <c r="O102" s="322" t="str">
        <f>LEFT(TPG!D102,19)&amp;"."&amp;TPGCR!F102</f>
        <v>JCoSS.5427.TPG.I01.Ap21</v>
      </c>
      <c r="P102" s="325" t="str">
        <f>TPG!I102</f>
        <v>11294/543965</v>
      </c>
      <c r="Q102" s="126" t="b">
        <v>1</v>
      </c>
      <c r="R102" s="126" t="b">
        <v>1</v>
      </c>
      <c r="S102" s="126" t="b">
        <v>1</v>
      </c>
    </row>
    <row r="103" spans="1:19" hidden="1" x14ac:dyDescent="0.25">
      <c r="A103" s="126" t="s">
        <v>4021</v>
      </c>
      <c r="B103" s="200">
        <v>1</v>
      </c>
      <c r="C103" s="126">
        <v>2</v>
      </c>
      <c r="D103" s="321">
        <f>TPG!J103</f>
        <v>107953</v>
      </c>
      <c r="E103" s="126" t="b">
        <v>1</v>
      </c>
      <c r="F103" s="322" t="str">
        <f>RIGHT(TPG!C103,4)&amp;"."&amp;TPG!M103&amp;"."&amp;TPG!K103&amp;"."&amp;TPGPAY!$C$5</f>
        <v>4004.TPG.I01.Ap21</v>
      </c>
      <c r="G103" s="323">
        <f t="shared" ca="1" si="2"/>
        <v>44309</v>
      </c>
      <c r="H103" s="324">
        <f>IF(TPG!X103&gt;0,0,-TPG!X103)</f>
        <v>0</v>
      </c>
      <c r="I103" s="205">
        <f t="shared" ca="1" si="3"/>
        <v>44309</v>
      </c>
      <c r="J103" s="126">
        <v>3</v>
      </c>
      <c r="K103" s="126" t="b">
        <v>1</v>
      </c>
      <c r="L103" s="126" t="s">
        <v>4022</v>
      </c>
      <c r="M103" s="126" t="b">
        <v>1</v>
      </c>
      <c r="N103" s="126" t="s">
        <v>3687</v>
      </c>
      <c r="O103" s="322" t="str">
        <f>LEFT(TPG!D103,19)&amp;"."&amp;TPGCR!F103</f>
        <v>Menorah High School.4004.TPG.I01.Ap21</v>
      </c>
      <c r="P103" s="325" t="str">
        <f>TPG!I103</f>
        <v>11294/543965</v>
      </c>
      <c r="Q103" s="126" t="b">
        <v>1</v>
      </c>
      <c r="R103" s="126" t="b">
        <v>1</v>
      </c>
      <c r="S103" s="126" t="b">
        <v>1</v>
      </c>
    </row>
    <row r="104" spans="1:19" hidden="1" x14ac:dyDescent="0.25">
      <c r="A104" s="126" t="s">
        <v>4021</v>
      </c>
      <c r="B104" s="200">
        <v>1</v>
      </c>
      <c r="C104" s="126">
        <v>2</v>
      </c>
      <c r="D104" s="321">
        <f>TPG!J104</f>
        <v>400029</v>
      </c>
      <c r="E104" s="126" t="b">
        <v>1</v>
      </c>
      <c r="F104" s="322" t="str">
        <f>RIGHT(TPG!C104,4)&amp;"."&amp;TPG!M104&amp;"."&amp;TPG!K104&amp;"."&amp;TPGPAY!$C$5</f>
        <v>5404.TPG.I01.Ap21</v>
      </c>
      <c r="G104" s="323">
        <f t="shared" ca="1" si="2"/>
        <v>44309</v>
      </c>
      <c r="H104" s="324">
        <f>IF(TPG!X104&gt;0,0,-TPG!X104)</f>
        <v>0</v>
      </c>
      <c r="I104" s="205">
        <f t="shared" ca="1" si="3"/>
        <v>44309</v>
      </c>
      <c r="J104" s="126">
        <v>3</v>
      </c>
      <c r="K104" s="126" t="b">
        <v>1</v>
      </c>
      <c r="L104" s="126" t="s">
        <v>4022</v>
      </c>
      <c r="M104" s="126" t="b">
        <v>1</v>
      </c>
      <c r="N104" s="126" t="s">
        <v>3687</v>
      </c>
      <c r="O104" s="322" t="str">
        <f>LEFT(TPG!D104,19)&amp;"."&amp;TPGCR!F104</f>
        <v>St Michaels Catholi.5404.TPG.I01.Ap21</v>
      </c>
      <c r="P104" s="325" t="str">
        <f>TPG!I104</f>
        <v>11294/543965</v>
      </c>
      <c r="Q104" s="126" t="b">
        <v>1</v>
      </c>
      <c r="R104" s="126" t="b">
        <v>1</v>
      </c>
      <c r="S104" s="126" t="b">
        <v>1</v>
      </c>
    </row>
    <row r="105" spans="1:19" hidden="1" x14ac:dyDescent="0.25">
      <c r="A105" s="126" t="s">
        <v>4021</v>
      </c>
      <c r="B105" s="200">
        <v>1</v>
      </c>
      <c r="C105" s="126">
        <v>2</v>
      </c>
      <c r="D105" s="321">
        <f>TPG!J105</f>
        <v>400013</v>
      </c>
      <c r="E105" s="126" t="b">
        <v>1</v>
      </c>
      <c r="F105" s="322" t="str">
        <f>RIGHT(TPG!C105,4)&amp;"."&amp;TPG!M105&amp;"."&amp;TPG!K105&amp;"."&amp;TPGPAY!$C$5</f>
        <v>5407.TPG.I01.Ap21</v>
      </c>
      <c r="G105" s="323">
        <f t="shared" ca="1" si="2"/>
        <v>44309</v>
      </c>
      <c r="H105" s="324">
        <f>IF(TPG!X105&gt;0,0,-TPG!X105)</f>
        <v>0</v>
      </c>
      <c r="I105" s="205">
        <f t="shared" ca="1" si="3"/>
        <v>44309</v>
      </c>
      <c r="J105" s="126">
        <v>3</v>
      </c>
      <c r="K105" s="126" t="b">
        <v>1</v>
      </c>
      <c r="L105" s="126" t="s">
        <v>4022</v>
      </c>
      <c r="M105" s="126" t="b">
        <v>1</v>
      </c>
      <c r="N105" s="126" t="s">
        <v>3687</v>
      </c>
      <c r="O105" s="322" t="str">
        <f>LEFT(TPG!D105,19)&amp;"."&amp;TPGCR!F105</f>
        <v>St. James' Catholic.5407.TPG.I01.Ap21</v>
      </c>
      <c r="P105" s="325" t="str">
        <f>TPG!I105</f>
        <v>11294/543965</v>
      </c>
      <c r="Q105" s="126" t="b">
        <v>1</v>
      </c>
      <c r="R105" s="126" t="b">
        <v>1</v>
      </c>
      <c r="S105" s="126" t="b">
        <v>1</v>
      </c>
    </row>
    <row r="106" spans="1:19" hidden="1" x14ac:dyDescent="0.25">
      <c r="A106" s="126" t="s">
        <v>4021</v>
      </c>
      <c r="B106" s="200">
        <v>1</v>
      </c>
      <c r="C106" s="126">
        <v>2</v>
      </c>
      <c r="D106" s="321">
        <f>TPG!J106</f>
        <v>400063</v>
      </c>
      <c r="E106" s="126" t="b">
        <v>1</v>
      </c>
      <c r="F106" s="322" t="str">
        <f>RIGHT(TPG!C106,4)&amp;"."&amp;TPG!M106&amp;"."&amp;TPG!K106&amp;"."&amp;TPGPAY!$C$5</f>
        <v>7010.TPG.I01.Ap21</v>
      </c>
      <c r="G106" s="323">
        <f t="shared" ca="1" si="2"/>
        <v>44309</v>
      </c>
      <c r="H106" s="324">
        <f>IF(TPG!X106&gt;0,0,-TPG!X106)</f>
        <v>0</v>
      </c>
      <c r="I106" s="205">
        <f t="shared" ca="1" si="3"/>
        <v>44309</v>
      </c>
      <c r="J106" s="126">
        <v>3</v>
      </c>
      <c r="K106" s="126" t="b">
        <v>1</v>
      </c>
      <c r="L106" s="126" t="s">
        <v>4022</v>
      </c>
      <c r="M106" s="126" t="b">
        <v>1</v>
      </c>
      <c r="N106" s="126" t="s">
        <v>3687</v>
      </c>
      <c r="O106" s="322" t="str">
        <f>LEFT(TPG!D106,19)&amp;"."&amp;TPGCR!F106</f>
        <v>Mapledown.7010.TPG.I01.Ap21</v>
      </c>
      <c r="P106" s="325" t="str">
        <f>TPG!I106</f>
        <v>11294/543965</v>
      </c>
      <c r="Q106" s="126" t="b">
        <v>1</v>
      </c>
      <c r="R106" s="126" t="b">
        <v>1</v>
      </c>
      <c r="S106" s="126" t="b">
        <v>1</v>
      </c>
    </row>
    <row r="107" spans="1:19" hidden="1" x14ac:dyDescent="0.25">
      <c r="A107" s="126" t="s">
        <v>4021</v>
      </c>
      <c r="B107" s="200">
        <v>1</v>
      </c>
      <c r="C107" s="126">
        <v>2</v>
      </c>
      <c r="D107" s="321">
        <f>TPG!J107</f>
        <v>400034</v>
      </c>
      <c r="E107" s="126" t="b">
        <v>1</v>
      </c>
      <c r="F107" s="322" t="str">
        <f>RIGHT(TPG!C107,4)&amp;"."&amp;TPG!M107&amp;"."&amp;TPG!K107&amp;"."&amp;TPGPAY!$C$5</f>
        <v>7005.TPG.I01.Ap21</v>
      </c>
      <c r="G107" s="323">
        <f t="shared" ca="1" si="2"/>
        <v>44309</v>
      </c>
      <c r="H107" s="324">
        <f>IF(TPG!X107&gt;0,0,-TPG!X107)</f>
        <v>0</v>
      </c>
      <c r="I107" s="205">
        <f t="shared" ca="1" si="3"/>
        <v>44309</v>
      </c>
      <c r="J107" s="126">
        <v>3</v>
      </c>
      <c r="K107" s="126" t="b">
        <v>1</v>
      </c>
      <c r="L107" s="126" t="s">
        <v>4022</v>
      </c>
      <c r="M107" s="126" t="b">
        <v>1</v>
      </c>
      <c r="N107" s="126" t="s">
        <v>3687</v>
      </c>
      <c r="O107" s="322" t="str">
        <f>LEFT(TPG!D107,19)&amp;"."&amp;TPGCR!F107</f>
        <v>Northway.7005.TPG.I01.Ap21</v>
      </c>
      <c r="P107" s="325" t="str">
        <f>TPG!I107</f>
        <v>11294/543965</v>
      </c>
      <c r="Q107" s="126" t="b">
        <v>1</v>
      </c>
      <c r="R107" s="126" t="b">
        <v>1</v>
      </c>
      <c r="S107" s="126" t="b">
        <v>1</v>
      </c>
    </row>
    <row r="108" spans="1:19" hidden="1" x14ac:dyDescent="0.25">
      <c r="A108" s="126" t="s">
        <v>4021</v>
      </c>
      <c r="B108" s="200">
        <v>1</v>
      </c>
      <c r="C108" s="126">
        <v>2</v>
      </c>
      <c r="D108" s="321">
        <f>TPG!J108</f>
        <v>400091</v>
      </c>
      <c r="E108" s="126" t="b">
        <v>1</v>
      </c>
      <c r="F108" s="322" t="str">
        <f>RIGHT(TPG!C108,4)&amp;"."&amp;TPG!M108&amp;"."&amp;TPG!K108&amp;"."&amp;TPGPAY!$C$5</f>
        <v>7009.TPG.I01.Ap21</v>
      </c>
      <c r="G108" s="323">
        <f t="shared" ca="1" si="2"/>
        <v>44309</v>
      </c>
      <c r="H108" s="324">
        <f>IF(TPG!X108&gt;0,0,-TPG!X108)</f>
        <v>0</v>
      </c>
      <c r="I108" s="205">
        <f t="shared" ca="1" si="3"/>
        <v>44309</v>
      </c>
      <c r="J108" s="126">
        <v>3</v>
      </c>
      <c r="K108" s="126" t="b">
        <v>1</v>
      </c>
      <c r="L108" s="126" t="s">
        <v>4022</v>
      </c>
      <c r="M108" s="126" t="b">
        <v>1</v>
      </c>
      <c r="N108" s="126" t="s">
        <v>3687</v>
      </c>
      <c r="O108" s="322" t="str">
        <f>LEFT(TPG!D108,19)&amp;"."&amp;TPGCR!F108</f>
        <v>Oakleigh.7009.TPG.I01.Ap21</v>
      </c>
      <c r="P108" s="325" t="str">
        <f>TPG!I108</f>
        <v>11294/543965</v>
      </c>
      <c r="Q108" s="126" t="b">
        <v>1</v>
      </c>
      <c r="R108" s="126" t="b">
        <v>1</v>
      </c>
      <c r="S108" s="126" t="b">
        <v>1</v>
      </c>
    </row>
    <row r="109" spans="1:19" hidden="1" x14ac:dyDescent="0.25">
      <c r="A109" s="126" t="s">
        <v>4021</v>
      </c>
      <c r="B109" s="200">
        <v>1</v>
      </c>
      <c r="C109" s="126">
        <v>2</v>
      </c>
      <c r="D109" s="321">
        <f>TPG!J109</f>
        <v>400135</v>
      </c>
      <c r="E109" s="126" t="b">
        <v>1</v>
      </c>
      <c r="F109" s="322" t="str">
        <f>RIGHT(TPG!C109,4)&amp;"."&amp;TPG!M109&amp;"."&amp;TPG!K109&amp;"."&amp;TPGPAY!$C$5</f>
        <v>3521.TPG.I01.Ap21</v>
      </c>
      <c r="G109" s="323">
        <f t="shared" ca="1" si="2"/>
        <v>44309</v>
      </c>
      <c r="H109" s="324">
        <f>IF(TPG!X109&gt;0,0,-TPG!X109)</f>
        <v>0</v>
      </c>
      <c r="I109" s="205">
        <f t="shared" ca="1" si="3"/>
        <v>44309</v>
      </c>
      <c r="J109" s="126">
        <v>3</v>
      </c>
      <c r="K109" s="126" t="b">
        <v>1</v>
      </c>
      <c r="L109" s="126" t="s">
        <v>4022</v>
      </c>
      <c r="M109" s="126" t="b">
        <v>1</v>
      </c>
      <c r="N109" s="126" t="s">
        <v>3687</v>
      </c>
      <c r="O109" s="322" t="str">
        <f>LEFT(TPG!D109,19)&amp;"."&amp;TPGCR!F109</f>
        <v>St Mary's &amp; St John.3521.TPG.I01.Ap21</v>
      </c>
      <c r="P109" s="325" t="str">
        <f>TPG!I109</f>
        <v>11294/543965</v>
      </c>
      <c r="Q109" s="126" t="b">
        <v>1</v>
      </c>
      <c r="R109" s="126" t="b">
        <v>1</v>
      </c>
      <c r="S109" s="126" t="b">
        <v>1</v>
      </c>
    </row>
    <row r="110" spans="1:19" hidden="1" x14ac:dyDescent="0.25">
      <c r="A110" s="126" t="s">
        <v>4021</v>
      </c>
      <c r="B110" s="200">
        <v>1</v>
      </c>
      <c r="C110" s="126">
        <v>2</v>
      </c>
      <c r="D110" s="321">
        <f>TPG!J110</f>
        <v>105221</v>
      </c>
      <c r="E110" s="126" t="b">
        <v>1</v>
      </c>
      <c r="F110" s="322" t="str">
        <f>RIGHT(TPG!C110,4)&amp;"."&amp;TPG!M110&amp;"."&amp;TPG!K110&amp;"."&amp;TPGPAY!$C$5</f>
        <v>6085.TPG.I01.Ap21</v>
      </c>
      <c r="G110" s="323">
        <f t="shared" ca="1" si="2"/>
        <v>44309</v>
      </c>
      <c r="H110" s="324">
        <f>IF(TPG!X110&gt;0,0,-TPG!X110)</f>
        <v>0</v>
      </c>
      <c r="I110" s="205">
        <f t="shared" ca="1" si="3"/>
        <v>44309</v>
      </c>
      <c r="J110" s="126">
        <v>3</v>
      </c>
      <c r="K110" s="126" t="b">
        <v>1</v>
      </c>
      <c r="L110" s="126" t="s">
        <v>4022</v>
      </c>
      <c r="M110" s="126" t="b">
        <v>1</v>
      </c>
      <c r="N110" s="126" t="s">
        <v>3687</v>
      </c>
      <c r="O110" s="322" t="str">
        <f>LEFT(TPG!D110,19)&amp;"."&amp;TPGCR!F110</f>
        <v>Kisharon Inclusive .6085.TPG.I01.Ap21</v>
      </c>
      <c r="P110" s="325" t="str">
        <f>TPG!I110</f>
        <v>11294/516500</v>
      </c>
      <c r="Q110" s="126" t="b">
        <v>1</v>
      </c>
      <c r="R110" s="126" t="b">
        <v>1</v>
      </c>
      <c r="S110" s="126" t="b">
        <v>1</v>
      </c>
    </row>
    <row r="111" spans="1:19" hidden="1" x14ac:dyDescent="0.25">
      <c r="A111" s="126" t="s">
        <v>4021</v>
      </c>
      <c r="B111" s="200">
        <v>1</v>
      </c>
      <c r="C111" s="126">
        <v>2</v>
      </c>
      <c r="D111" s="321">
        <f>TPG!J111</f>
        <v>157308</v>
      </c>
      <c r="E111" s="126" t="b">
        <v>1</v>
      </c>
      <c r="F111" s="322" t="str">
        <f>RIGHT(TPG!C111,4)&amp;"."&amp;TPG!M111&amp;"."&amp;TPG!K111&amp;"."&amp;TPGPAY!$C$5</f>
        <v>5950.TPG.I01.Ap21</v>
      </c>
      <c r="G111" s="323">
        <f t="shared" ca="1" si="2"/>
        <v>44309</v>
      </c>
      <c r="H111" s="324">
        <f>IF(TPG!X111&gt;0,0,-TPG!X111)</f>
        <v>0</v>
      </c>
      <c r="I111" s="205">
        <f t="shared" ca="1" si="3"/>
        <v>44309</v>
      </c>
      <c r="J111" s="126">
        <v>3</v>
      </c>
      <c r="K111" s="126" t="b">
        <v>1</v>
      </c>
      <c r="L111" s="126" t="s">
        <v>4022</v>
      </c>
      <c r="M111" s="126" t="b">
        <v>1</v>
      </c>
      <c r="N111" s="126" t="s">
        <v>3687</v>
      </c>
      <c r="O111" s="322" t="str">
        <f>LEFT(TPG!D111,19)&amp;"."&amp;TPGCR!F111</f>
        <v>Oak Hill School.5950.TPG.I01.Ap21</v>
      </c>
      <c r="P111" s="325" t="str">
        <f>TPG!I111</f>
        <v>11294/516500</v>
      </c>
      <c r="Q111" s="126" t="b">
        <v>1</v>
      </c>
      <c r="R111" s="126" t="b">
        <v>1</v>
      </c>
      <c r="S111" s="126" t="b">
        <v>1</v>
      </c>
    </row>
    <row r="112" spans="1:19" hidden="1" x14ac:dyDescent="0.25">
      <c r="A112" s="126" t="s">
        <v>4021</v>
      </c>
      <c r="B112" s="200">
        <v>1</v>
      </c>
      <c r="C112" s="126">
        <v>2</v>
      </c>
      <c r="D112" s="321">
        <f>TPG!J112</f>
        <v>156901</v>
      </c>
      <c r="E112" s="126" t="b">
        <v>1</v>
      </c>
      <c r="F112" s="322" t="str">
        <f>RIGHT(TPG!C112,4)&amp;"."&amp;TPG!M112&amp;"."&amp;TPG!K112&amp;"."&amp;TPGPAY!$C$5</f>
        <v>7000.TPG.I01.Ap21</v>
      </c>
      <c r="G112" s="323">
        <f t="shared" ca="1" si="2"/>
        <v>44309</v>
      </c>
      <c r="H112" s="324">
        <f>IF(TPG!X112&gt;0,0,-TPG!X112)</f>
        <v>0</v>
      </c>
      <c r="I112" s="205">
        <f t="shared" ca="1" si="3"/>
        <v>44309</v>
      </c>
      <c r="J112" s="126">
        <v>3</v>
      </c>
      <c r="K112" s="126" t="b">
        <v>1</v>
      </c>
      <c r="L112" s="126" t="s">
        <v>4022</v>
      </c>
      <c r="M112" s="126" t="b">
        <v>1</v>
      </c>
      <c r="N112" s="126" t="s">
        <v>3687</v>
      </c>
      <c r="O112" s="322" t="str">
        <f>LEFT(TPG!D112,19)&amp;"."&amp;TPGCR!F112</f>
        <v>Oak Lodge Academy.7000.TPG.I01.Ap21</v>
      </c>
      <c r="P112" s="325" t="str">
        <f>TPG!I112</f>
        <v>11294/516500</v>
      </c>
      <c r="Q112" s="126" t="b">
        <v>1</v>
      </c>
      <c r="R112" s="126" t="b">
        <v>1</v>
      </c>
      <c r="S112" s="126" t="b">
        <v>1</v>
      </c>
    </row>
    <row r="113" spans="1:19" hidden="1" x14ac:dyDescent="0.25">
      <c r="A113" s="126" t="s">
        <v>4021</v>
      </c>
      <c r="B113" s="200">
        <v>1</v>
      </c>
      <c r="C113" s="126">
        <v>2</v>
      </c>
      <c r="D113" s="321">
        <f>TPG!J113</f>
        <v>400102</v>
      </c>
      <c r="E113" s="126" t="b">
        <v>1</v>
      </c>
      <c r="F113" s="322" t="str">
        <f>RIGHT(TPG!C113,4)&amp;"."&amp;TPG!M113&amp;"."&amp;TPG!K113&amp;"."&amp;TPGPAY!$C$5</f>
        <v>1000.TPECG.I01.Ap21</v>
      </c>
      <c r="G113" s="323">
        <f t="shared" ca="1" si="2"/>
        <v>44309</v>
      </c>
      <c r="H113" s="324">
        <f>IF(TPG!X113&gt;0,0,-TPG!X113)</f>
        <v>0</v>
      </c>
      <c r="I113" s="205">
        <f t="shared" ca="1" si="3"/>
        <v>44309</v>
      </c>
      <c r="J113" s="126">
        <v>3</v>
      </c>
      <c r="K113" s="126" t="b">
        <v>1</v>
      </c>
      <c r="L113" s="126" t="s">
        <v>4022</v>
      </c>
      <c r="M113" s="126" t="b">
        <v>1</v>
      </c>
      <c r="N113" s="126" t="s">
        <v>3687</v>
      </c>
      <c r="O113" s="322" t="str">
        <f>LEFT(TPG!D113,19)&amp;"."&amp;TPGCR!F113</f>
        <v>Brookhill Nursery.1000.TPECG.I01.Ap21</v>
      </c>
      <c r="P113" s="325" t="str">
        <f>TPG!I113</f>
        <v>11294/543965</v>
      </c>
      <c r="Q113" s="126" t="b">
        <v>1</v>
      </c>
      <c r="R113" s="126" t="b">
        <v>1</v>
      </c>
      <c r="S113" s="126" t="b">
        <v>1</v>
      </c>
    </row>
    <row r="114" spans="1:19" hidden="1" x14ac:dyDescent="0.25">
      <c r="A114" s="126" t="s">
        <v>4021</v>
      </c>
      <c r="B114" s="200">
        <v>1</v>
      </c>
      <c r="C114" s="126">
        <v>2</v>
      </c>
      <c r="D114" s="321">
        <f>TPG!J114</f>
        <v>400102</v>
      </c>
      <c r="E114" s="126" t="b">
        <v>1</v>
      </c>
      <c r="F114" s="322" t="str">
        <f>RIGHT(TPG!C114,4)&amp;"."&amp;TPG!M114&amp;"."&amp;TPG!K114&amp;"."&amp;TPGPAY!$C$5</f>
        <v>1001.TPECG.I01.Ap21</v>
      </c>
      <c r="G114" s="323">
        <f t="shared" ca="1" si="2"/>
        <v>44309</v>
      </c>
      <c r="H114" s="324">
        <f>IF(TPG!X114&gt;0,0,-TPG!X114)</f>
        <v>0</v>
      </c>
      <c r="I114" s="205">
        <f t="shared" ca="1" si="3"/>
        <v>44309</v>
      </c>
      <c r="J114" s="126">
        <v>3</v>
      </c>
      <c r="K114" s="126" t="b">
        <v>1</v>
      </c>
      <c r="L114" s="126" t="s">
        <v>4022</v>
      </c>
      <c r="M114" s="126" t="b">
        <v>1</v>
      </c>
      <c r="N114" s="126" t="s">
        <v>3687</v>
      </c>
      <c r="O114" s="322" t="str">
        <f>LEFT(TPG!D114,19)&amp;"."&amp;TPGCR!F114</f>
        <v>Hampden Way Nursery.1001.TPECG.I01.Ap21</v>
      </c>
      <c r="P114" s="325" t="str">
        <f>TPG!I114</f>
        <v>11294/543965</v>
      </c>
      <c r="Q114" s="126" t="b">
        <v>1</v>
      </c>
      <c r="R114" s="126" t="b">
        <v>1</v>
      </c>
      <c r="S114" s="126" t="b">
        <v>1</v>
      </c>
    </row>
    <row r="115" spans="1:19" hidden="1" x14ac:dyDescent="0.25">
      <c r="A115" s="126" t="s">
        <v>4021</v>
      </c>
      <c r="B115" s="200">
        <v>1</v>
      </c>
      <c r="C115" s="126">
        <v>2</v>
      </c>
      <c r="D115" s="321">
        <f>TPG!J115</f>
        <v>400102</v>
      </c>
      <c r="E115" s="126" t="b">
        <v>1</v>
      </c>
      <c r="F115" s="322" t="str">
        <f>RIGHT(TPG!C115,4)&amp;"."&amp;TPG!M115&amp;"."&amp;TPG!K115&amp;"."&amp;TPGPAY!$C$5</f>
        <v>1003.TPECG.I01.Ap21</v>
      </c>
      <c r="G115" s="323">
        <f t="shared" ca="1" si="2"/>
        <v>44309</v>
      </c>
      <c r="H115" s="324">
        <f>IF(TPG!X115&gt;0,0,-TPG!X115)</f>
        <v>0</v>
      </c>
      <c r="I115" s="205">
        <f t="shared" ca="1" si="3"/>
        <v>44309</v>
      </c>
      <c r="J115" s="126">
        <v>3</v>
      </c>
      <c r="K115" s="126" t="b">
        <v>1</v>
      </c>
      <c r="L115" s="126" t="s">
        <v>4022</v>
      </c>
      <c r="M115" s="126" t="b">
        <v>1</v>
      </c>
      <c r="N115" s="126" t="s">
        <v>3687</v>
      </c>
      <c r="O115" s="322" t="str">
        <f>LEFT(TPG!D115,19)&amp;"."&amp;TPGCR!F115</f>
        <v>St Margaret's Nurse.1003.TPECG.I01.Ap21</v>
      </c>
      <c r="P115" s="325" t="str">
        <f>TPG!I115</f>
        <v>11294/543965</v>
      </c>
      <c r="Q115" s="126" t="b">
        <v>1</v>
      </c>
      <c r="R115" s="126" t="b">
        <v>1</v>
      </c>
      <c r="S115" s="126" t="b">
        <v>1</v>
      </c>
    </row>
    <row r="116" spans="1:19" hidden="1" x14ac:dyDescent="0.25">
      <c r="A116" s="126" t="s">
        <v>4021</v>
      </c>
      <c r="B116" s="200">
        <v>1</v>
      </c>
      <c r="C116" s="126">
        <v>2</v>
      </c>
      <c r="D116" s="321">
        <f>TPG!J116</f>
        <v>400072</v>
      </c>
      <c r="E116" s="126" t="b">
        <v>1</v>
      </c>
      <c r="F116" s="322" t="str">
        <f>RIGHT(TPG!C116,4)&amp;"."&amp;TPG!M116&amp;"."&amp;TPG!K116&amp;"."&amp;TPGPAY!$C$5</f>
        <v>1002.TPECG.I01.Ap21</v>
      </c>
      <c r="G116" s="323">
        <f t="shared" ca="1" si="2"/>
        <v>44309</v>
      </c>
      <c r="H116" s="324">
        <f>IF(TPG!X116&gt;0,0,-TPG!X116)</f>
        <v>0</v>
      </c>
      <c r="I116" s="205">
        <f t="shared" ca="1" si="3"/>
        <v>44309</v>
      </c>
      <c r="J116" s="126">
        <v>3</v>
      </c>
      <c r="K116" s="126" t="b">
        <v>1</v>
      </c>
      <c r="L116" s="126" t="s">
        <v>4022</v>
      </c>
      <c r="M116" s="126" t="b">
        <v>1</v>
      </c>
      <c r="N116" s="126" t="s">
        <v>3687</v>
      </c>
      <c r="O116" s="322" t="str">
        <f>LEFT(TPG!D116,19)&amp;"."&amp;TPGCR!F116</f>
        <v>Moss Hall Nursery.1002.TPECG.I01.Ap21</v>
      </c>
      <c r="P116" s="325" t="str">
        <f>TPG!I116</f>
        <v>11294/543965</v>
      </c>
      <c r="Q116" s="126" t="b">
        <v>1</v>
      </c>
      <c r="R116" s="126" t="b">
        <v>1</v>
      </c>
      <c r="S116" s="126" t="b">
        <v>1</v>
      </c>
    </row>
    <row r="117" spans="1:19" hidden="1" x14ac:dyDescent="0.25">
      <c r="A117" s="126" t="s">
        <v>4021</v>
      </c>
      <c r="B117" s="200">
        <v>1</v>
      </c>
      <c r="C117" s="126">
        <v>2</v>
      </c>
      <c r="D117" s="321">
        <f>TPG!J117</f>
        <v>400125</v>
      </c>
      <c r="E117" s="126" t="b">
        <v>1</v>
      </c>
      <c r="F117" s="322" t="str">
        <f>RIGHT(TPG!C117,4)&amp;"."&amp;TPG!M117&amp;"."&amp;TPG!K117&amp;"."&amp;TPGPAY!$C$5</f>
        <v>3520.TPECG.I01.Ap21</v>
      </c>
      <c r="G117" s="323">
        <f t="shared" ca="1" si="2"/>
        <v>44309</v>
      </c>
      <c r="H117" s="324">
        <f>IF(TPG!X117&gt;0,0,-TPG!X117)</f>
        <v>0</v>
      </c>
      <c r="I117" s="205">
        <f t="shared" ca="1" si="3"/>
        <v>44309</v>
      </c>
      <c r="J117" s="126">
        <v>3</v>
      </c>
      <c r="K117" s="126" t="b">
        <v>1</v>
      </c>
      <c r="L117" s="126" t="s">
        <v>4022</v>
      </c>
      <c r="M117" s="126" t="b">
        <v>1</v>
      </c>
      <c r="N117" s="126" t="s">
        <v>3687</v>
      </c>
      <c r="O117" s="322" t="str">
        <f>LEFT(TPG!D117,19)&amp;"."&amp;TPGCR!F117</f>
        <v>Akiva School.3520.TPECG.I01.Ap21</v>
      </c>
      <c r="P117" s="325" t="str">
        <f>TPG!I117</f>
        <v>11294/543965</v>
      </c>
      <c r="Q117" s="126" t="b">
        <v>1</v>
      </c>
      <c r="R117" s="126" t="b">
        <v>1</v>
      </c>
      <c r="S117" s="126" t="b">
        <v>1</v>
      </c>
    </row>
    <row r="118" spans="1:19" hidden="1" x14ac:dyDescent="0.25">
      <c r="A118" s="126" t="s">
        <v>4021</v>
      </c>
      <c r="B118" s="200">
        <v>1</v>
      </c>
      <c r="C118" s="126">
        <v>2</v>
      </c>
      <c r="D118" s="321">
        <f>TPG!J118</f>
        <v>400069</v>
      </c>
      <c r="E118" s="126" t="b">
        <v>1</v>
      </c>
      <c r="F118" s="322" t="str">
        <f>RIGHT(TPG!C118,4)&amp;"."&amp;TPG!M118&amp;"."&amp;TPG!K118&amp;"."&amp;TPGPAY!$C$5</f>
        <v>3300.TPECG.I01.Ap21</v>
      </c>
      <c r="G118" s="323">
        <f t="shared" ca="1" si="2"/>
        <v>44309</v>
      </c>
      <c r="H118" s="324">
        <f>IF(TPG!X118&gt;0,0,-TPG!X118)</f>
        <v>0</v>
      </c>
      <c r="I118" s="205">
        <f t="shared" ca="1" si="3"/>
        <v>44309</v>
      </c>
      <c r="J118" s="126">
        <v>3</v>
      </c>
      <c r="K118" s="126" t="b">
        <v>1</v>
      </c>
      <c r="L118" s="126" t="s">
        <v>4022</v>
      </c>
      <c r="M118" s="126" t="b">
        <v>1</v>
      </c>
      <c r="N118" s="126" t="s">
        <v>3687</v>
      </c>
      <c r="O118" s="322" t="str">
        <f>LEFT(TPG!D118,19)&amp;"."&amp;TPGCR!F118</f>
        <v>All Saints' CE Prim.3300.TPECG.I01.Ap21</v>
      </c>
      <c r="P118" s="325" t="str">
        <f>TPG!I118</f>
        <v>11294/543965</v>
      </c>
      <c r="Q118" s="126" t="b">
        <v>1</v>
      </c>
      <c r="R118" s="126" t="b">
        <v>1</v>
      </c>
      <c r="S118" s="126" t="b">
        <v>1</v>
      </c>
    </row>
    <row r="119" spans="1:19" x14ac:dyDescent="0.25">
      <c r="A119" s="126" t="s">
        <v>4021</v>
      </c>
      <c r="B119" s="200">
        <v>1</v>
      </c>
      <c r="C119" s="126">
        <v>2</v>
      </c>
      <c r="D119" s="321">
        <f>TPG!J119</f>
        <v>400015</v>
      </c>
      <c r="E119" s="126" t="b">
        <v>1</v>
      </c>
      <c r="F119" s="322" t="str">
        <f>RIGHT(TPG!C119,4)&amp;"."&amp;TPG!M119&amp;"."&amp;TPG!K119&amp;"."&amp;TPGPAY!$C$5</f>
        <v>3317.TPECG.I01.Ap21</v>
      </c>
      <c r="G119" s="323">
        <f t="shared" ca="1" si="2"/>
        <v>44309</v>
      </c>
      <c r="H119" s="324">
        <f>IF(TPG!X119&gt;0,0,-TPG!X119)</f>
        <v>0</v>
      </c>
      <c r="I119" s="205">
        <f t="shared" ca="1" si="3"/>
        <v>44309</v>
      </c>
      <c r="J119" s="126">
        <v>3</v>
      </c>
      <c r="K119" s="126" t="b">
        <v>1</v>
      </c>
      <c r="L119" s="126" t="s">
        <v>4022</v>
      </c>
      <c r="M119" s="126" t="b">
        <v>1</v>
      </c>
      <c r="N119" s="126" t="s">
        <v>3687</v>
      </c>
      <c r="O119" s="322" t="str">
        <f>LEFT(TPG!D119,19)&amp;"."&amp;TPGCR!F119</f>
        <v>All Saints' CE Prim.3317.TPECG.I01.Ap21</v>
      </c>
      <c r="P119" s="325" t="str">
        <f>TPG!I119</f>
        <v>11294/543965</v>
      </c>
      <c r="Q119" s="126" t="b">
        <v>1</v>
      </c>
      <c r="R119" s="126" t="b">
        <v>1</v>
      </c>
      <c r="S119" s="126" t="b">
        <v>1</v>
      </c>
    </row>
    <row r="120" spans="1:19" hidden="1" x14ac:dyDescent="0.25">
      <c r="A120" s="126" t="s">
        <v>4021</v>
      </c>
      <c r="B120" s="200">
        <v>1</v>
      </c>
      <c r="C120" s="126">
        <v>2</v>
      </c>
      <c r="D120" s="321">
        <f>TPG!J120</f>
        <v>400023</v>
      </c>
      <c r="E120" s="126" t="b">
        <v>1</v>
      </c>
      <c r="F120" s="322" t="str">
        <f>RIGHT(TPG!C120,4)&amp;"."&amp;TPG!M120&amp;"."&amp;TPG!K120&amp;"."&amp;TPGPAY!$C$5</f>
        <v>3500.TPECG.I01.Ap21</v>
      </c>
      <c r="G120" s="323">
        <f t="shared" ca="1" si="2"/>
        <v>44309</v>
      </c>
      <c r="H120" s="324">
        <f>IF(TPG!X120&gt;0,0,-TPG!X120)</f>
        <v>0</v>
      </c>
      <c r="I120" s="205">
        <f t="shared" ca="1" si="3"/>
        <v>44309</v>
      </c>
      <c r="J120" s="126">
        <v>3</v>
      </c>
      <c r="K120" s="126" t="b">
        <v>1</v>
      </c>
      <c r="L120" s="126" t="s">
        <v>4022</v>
      </c>
      <c r="M120" s="126" t="b">
        <v>1</v>
      </c>
      <c r="N120" s="126" t="s">
        <v>3687</v>
      </c>
      <c r="O120" s="322" t="str">
        <f>LEFT(TPG!D120,19)&amp;"."&amp;TPGCR!F120</f>
        <v>Annunciation Cathol.3500.TPECG.I01.Ap21</v>
      </c>
      <c r="P120" s="325" t="str">
        <f>TPG!I120</f>
        <v>11294/543965</v>
      </c>
      <c r="Q120" s="126" t="b">
        <v>1</v>
      </c>
      <c r="R120" s="126" t="b">
        <v>1</v>
      </c>
      <c r="S120" s="126" t="b">
        <v>1</v>
      </c>
    </row>
    <row r="121" spans="1:19" hidden="1" x14ac:dyDescent="0.25">
      <c r="A121" s="126" t="s">
        <v>4021</v>
      </c>
      <c r="B121" s="200">
        <v>1</v>
      </c>
      <c r="C121" s="126">
        <v>2</v>
      </c>
      <c r="D121" s="321">
        <f>TPG!J121</f>
        <v>400107</v>
      </c>
      <c r="E121" s="126" t="b">
        <v>1</v>
      </c>
      <c r="F121" s="322" t="str">
        <f>RIGHT(TPG!C121,4)&amp;"."&amp;TPG!M121&amp;"."&amp;TPG!K121&amp;"."&amp;TPGPAY!$C$5</f>
        <v>3514.TPECG.I01.Ap21</v>
      </c>
      <c r="G121" s="323">
        <f t="shared" ca="1" si="2"/>
        <v>44309</v>
      </c>
      <c r="H121" s="324">
        <f>IF(TPG!X121&gt;0,0,-TPG!X121)</f>
        <v>0</v>
      </c>
      <c r="I121" s="205">
        <f t="shared" ca="1" si="3"/>
        <v>44309</v>
      </c>
      <c r="J121" s="126">
        <v>3</v>
      </c>
      <c r="K121" s="126" t="b">
        <v>1</v>
      </c>
      <c r="L121" s="126" t="s">
        <v>4022</v>
      </c>
      <c r="M121" s="126" t="b">
        <v>1</v>
      </c>
      <c r="N121" s="126" t="s">
        <v>3687</v>
      </c>
      <c r="O121" s="322" t="str">
        <f>LEFT(TPG!D121,19)&amp;"."&amp;TPGCR!F121</f>
        <v>Annunciation Cathol.3514.TPECG.I01.Ap21</v>
      </c>
      <c r="P121" s="325" t="str">
        <f>TPG!I121</f>
        <v>11294/543965</v>
      </c>
      <c r="Q121" s="126" t="b">
        <v>1</v>
      </c>
      <c r="R121" s="126" t="b">
        <v>1</v>
      </c>
      <c r="S121" s="126" t="b">
        <v>1</v>
      </c>
    </row>
    <row r="122" spans="1:19" hidden="1" x14ac:dyDescent="0.25">
      <c r="A122" s="126" t="s">
        <v>4021</v>
      </c>
      <c r="B122" s="200">
        <v>1</v>
      </c>
      <c r="C122" s="126">
        <v>2</v>
      </c>
      <c r="D122" s="321">
        <f>TPG!J122</f>
        <v>400005</v>
      </c>
      <c r="E122" s="126" t="b">
        <v>1</v>
      </c>
      <c r="F122" s="322" t="str">
        <f>RIGHT(TPG!C122,4)&amp;"."&amp;TPG!M122&amp;"."&amp;TPG!K122&amp;"."&amp;TPGPAY!$C$5</f>
        <v>2002.TPECG.I01.Ap21</v>
      </c>
      <c r="G122" s="323">
        <f t="shared" ca="1" si="2"/>
        <v>44309</v>
      </c>
      <c r="H122" s="324">
        <f>IF(TPG!X122&gt;0,0,-TPG!X122)</f>
        <v>0</v>
      </c>
      <c r="I122" s="205">
        <f t="shared" ca="1" si="3"/>
        <v>44309</v>
      </c>
      <c r="J122" s="126">
        <v>3</v>
      </c>
      <c r="K122" s="126" t="b">
        <v>1</v>
      </c>
      <c r="L122" s="126" t="s">
        <v>4022</v>
      </c>
      <c r="M122" s="126" t="b">
        <v>1</v>
      </c>
      <c r="N122" s="126" t="s">
        <v>3687</v>
      </c>
      <c r="O122" s="322" t="str">
        <f>LEFT(TPG!D122,19)&amp;"."&amp;TPGCR!F122</f>
        <v>Barnfield School.2002.TPECG.I01.Ap21</v>
      </c>
      <c r="P122" s="325" t="str">
        <f>TPG!I122</f>
        <v>11294/543965</v>
      </c>
      <c r="Q122" s="126" t="b">
        <v>1</v>
      </c>
      <c r="R122" s="126" t="b">
        <v>1</v>
      </c>
      <c r="S122" s="126" t="b">
        <v>1</v>
      </c>
    </row>
    <row r="123" spans="1:19" hidden="1" x14ac:dyDescent="0.25">
      <c r="A123" s="126" t="s">
        <v>4021</v>
      </c>
      <c r="B123" s="200">
        <v>1</v>
      </c>
      <c r="C123" s="126">
        <v>2</v>
      </c>
      <c r="D123" s="321">
        <f>TPG!J123</f>
        <v>400070</v>
      </c>
      <c r="E123" s="126" t="b">
        <v>1</v>
      </c>
      <c r="F123" s="322" t="str">
        <f>RIGHT(TPG!C123,4)&amp;"."&amp;TPG!M123&amp;"."&amp;TPG!K123&amp;"."&amp;TPGPAY!$C$5</f>
        <v>2079.TPECG.I01.Ap21</v>
      </c>
      <c r="G123" s="323">
        <f t="shared" ca="1" si="2"/>
        <v>44309</v>
      </c>
      <c r="H123" s="324">
        <f>IF(TPG!X123&gt;0,0,-TPG!X123)</f>
        <v>0</v>
      </c>
      <c r="I123" s="205">
        <f t="shared" ca="1" si="3"/>
        <v>44309</v>
      </c>
      <c r="J123" s="126">
        <v>3</v>
      </c>
      <c r="K123" s="126" t="b">
        <v>1</v>
      </c>
      <c r="L123" s="126" t="s">
        <v>4022</v>
      </c>
      <c r="M123" s="126" t="b">
        <v>1</v>
      </c>
      <c r="N123" s="126" t="s">
        <v>3687</v>
      </c>
      <c r="O123" s="322" t="str">
        <f>LEFT(TPG!D123,19)&amp;"."&amp;TPGCR!F123</f>
        <v>Beis Yaakov.2079.TPECG.I01.Ap21</v>
      </c>
      <c r="P123" s="325" t="str">
        <f>TPG!I123</f>
        <v>11294/543965</v>
      </c>
      <c r="Q123" s="126" t="b">
        <v>1</v>
      </c>
      <c r="R123" s="126" t="b">
        <v>1</v>
      </c>
      <c r="S123" s="126" t="b">
        <v>1</v>
      </c>
    </row>
    <row r="124" spans="1:19" hidden="1" x14ac:dyDescent="0.25">
      <c r="A124" s="126" t="s">
        <v>4021</v>
      </c>
      <c r="B124" s="200">
        <v>1</v>
      </c>
      <c r="C124" s="126">
        <v>2</v>
      </c>
      <c r="D124" s="321">
        <f>TPG!J124</f>
        <v>400150</v>
      </c>
      <c r="E124" s="126" t="b">
        <v>1</v>
      </c>
      <c r="F124" s="322" t="str">
        <f>RIGHT(TPG!C124,4)&amp;"."&amp;TPG!M124&amp;"."&amp;TPG!K124&amp;"."&amp;TPGPAY!$C$5</f>
        <v>3524.TPECG.I01.Ap21</v>
      </c>
      <c r="G124" s="323">
        <f t="shared" ca="1" si="2"/>
        <v>44309</v>
      </c>
      <c r="H124" s="324">
        <f>IF(TPG!X124&gt;0,0,-TPG!X124)</f>
        <v>0</v>
      </c>
      <c r="I124" s="205">
        <f t="shared" ca="1" si="3"/>
        <v>44309</v>
      </c>
      <c r="J124" s="126">
        <v>3</v>
      </c>
      <c r="K124" s="126" t="b">
        <v>1</v>
      </c>
      <c r="L124" s="126" t="s">
        <v>4022</v>
      </c>
      <c r="M124" s="126" t="b">
        <v>1</v>
      </c>
      <c r="N124" s="126" t="s">
        <v>3687</v>
      </c>
      <c r="O124" s="322" t="str">
        <f>LEFT(TPG!D124,19)&amp;"."&amp;TPGCR!F124</f>
        <v>Beit Shvidler Prima.3524.TPECG.I01.Ap21</v>
      </c>
      <c r="P124" s="325" t="str">
        <f>TPG!I124</f>
        <v>11294/543965</v>
      </c>
      <c r="Q124" s="126" t="b">
        <v>1</v>
      </c>
      <c r="R124" s="126" t="b">
        <v>1</v>
      </c>
      <c r="S124" s="126" t="b">
        <v>1</v>
      </c>
    </row>
    <row r="125" spans="1:19" hidden="1" x14ac:dyDescent="0.25">
      <c r="A125" s="126" t="s">
        <v>4021</v>
      </c>
      <c r="B125" s="200">
        <v>1</v>
      </c>
      <c r="C125" s="126">
        <v>2</v>
      </c>
      <c r="D125" s="321">
        <f>TPG!J125</f>
        <v>400051</v>
      </c>
      <c r="E125" s="126" t="b">
        <v>1</v>
      </c>
      <c r="F125" s="322" t="str">
        <f>RIGHT(TPG!C125,4)&amp;"."&amp;TPG!M125&amp;"."&amp;TPG!K125&amp;"."&amp;TPGPAY!$C$5</f>
        <v>2003.TPECG.I01.Ap21</v>
      </c>
      <c r="G125" s="323">
        <f t="shared" ca="1" si="2"/>
        <v>44309</v>
      </c>
      <c r="H125" s="324">
        <f>IF(TPG!X125&gt;0,0,-TPG!X125)</f>
        <v>0</v>
      </c>
      <c r="I125" s="205">
        <f t="shared" ca="1" si="3"/>
        <v>44309</v>
      </c>
      <c r="J125" s="126">
        <v>3</v>
      </c>
      <c r="K125" s="126" t="b">
        <v>1</v>
      </c>
      <c r="L125" s="126" t="s">
        <v>4022</v>
      </c>
      <c r="M125" s="126" t="b">
        <v>1</v>
      </c>
      <c r="N125" s="126" t="s">
        <v>3687</v>
      </c>
      <c r="O125" s="322" t="str">
        <f>LEFT(TPG!D125,19)&amp;"."&amp;TPGCR!F125</f>
        <v>Bell Lane Primary S.2003.TPECG.I01.Ap21</v>
      </c>
      <c r="P125" s="325" t="str">
        <f>TPG!I125</f>
        <v>11294/543965</v>
      </c>
      <c r="Q125" s="126" t="b">
        <v>1</v>
      </c>
      <c r="R125" s="126" t="b">
        <v>1</v>
      </c>
      <c r="S125" s="126" t="b">
        <v>1</v>
      </c>
    </row>
    <row r="126" spans="1:19" hidden="1" x14ac:dyDescent="0.25">
      <c r="A126" s="126" t="s">
        <v>4021</v>
      </c>
      <c r="B126" s="200">
        <v>1</v>
      </c>
      <c r="C126" s="126">
        <v>2</v>
      </c>
      <c r="D126" s="321">
        <f>TPG!J126</f>
        <v>400024</v>
      </c>
      <c r="E126" s="126" t="b">
        <v>1</v>
      </c>
      <c r="F126" s="322" t="str">
        <f>RIGHT(TPG!C126,4)&amp;"."&amp;TPG!M126&amp;"."&amp;TPG!K126&amp;"."&amp;TPGPAY!$C$5</f>
        <v>3511.TPECG.I01.Ap21</v>
      </c>
      <c r="G126" s="323">
        <f t="shared" ca="1" si="2"/>
        <v>44309</v>
      </c>
      <c r="H126" s="324">
        <f>IF(TPG!X126&gt;0,0,-TPG!X126)</f>
        <v>0</v>
      </c>
      <c r="I126" s="205">
        <f t="shared" ca="1" si="3"/>
        <v>44309</v>
      </c>
      <c r="J126" s="126">
        <v>3</v>
      </c>
      <c r="K126" s="126" t="b">
        <v>1</v>
      </c>
      <c r="L126" s="126" t="s">
        <v>4022</v>
      </c>
      <c r="M126" s="126" t="b">
        <v>1</v>
      </c>
      <c r="N126" s="126" t="s">
        <v>3687</v>
      </c>
      <c r="O126" s="322" t="str">
        <f>LEFT(TPG!D126,19)&amp;"."&amp;TPGCR!F126</f>
        <v>Blessed Dominic Sch.3511.TPECG.I01.Ap21</v>
      </c>
      <c r="P126" s="325" t="str">
        <f>TPG!I126</f>
        <v>11294/543965</v>
      </c>
      <c r="Q126" s="126" t="b">
        <v>1</v>
      </c>
      <c r="R126" s="126" t="b">
        <v>1</v>
      </c>
      <c r="S126" s="126" t="b">
        <v>1</v>
      </c>
    </row>
    <row r="127" spans="1:19" hidden="1" x14ac:dyDescent="0.25">
      <c r="A127" s="126" t="s">
        <v>4021</v>
      </c>
      <c r="B127" s="200">
        <v>1</v>
      </c>
      <c r="C127" s="126">
        <v>2</v>
      </c>
      <c r="D127" s="321">
        <f>TPG!J127</f>
        <v>400057</v>
      </c>
      <c r="E127" s="126" t="b">
        <v>1</v>
      </c>
      <c r="F127" s="322" t="str">
        <f>RIGHT(TPG!C127,4)&amp;"."&amp;TPG!M127&amp;"."&amp;TPG!K127&amp;"."&amp;TPGPAY!$C$5</f>
        <v>2008.TPECG.I01.Ap21</v>
      </c>
      <c r="G127" s="323">
        <f t="shared" ca="1" si="2"/>
        <v>44309</v>
      </c>
      <c r="H127" s="324">
        <f>IF(TPG!X127&gt;0,0,-TPG!X127)</f>
        <v>0</v>
      </c>
      <c r="I127" s="205">
        <f t="shared" ca="1" si="3"/>
        <v>44309</v>
      </c>
      <c r="J127" s="126">
        <v>3</v>
      </c>
      <c r="K127" s="126" t="b">
        <v>1</v>
      </c>
      <c r="L127" s="126" t="s">
        <v>4022</v>
      </c>
      <c r="M127" s="126" t="b">
        <v>1</v>
      </c>
      <c r="N127" s="126" t="s">
        <v>3687</v>
      </c>
      <c r="O127" s="322" t="str">
        <f>LEFT(TPG!D127,19)&amp;"."&amp;TPGCR!F127</f>
        <v>Brookland Infant  &amp;.2008.TPECG.I01.Ap21</v>
      </c>
      <c r="P127" s="325" t="str">
        <f>TPG!I127</f>
        <v>11294/543965</v>
      </c>
      <c r="Q127" s="126" t="b">
        <v>1</v>
      </c>
      <c r="R127" s="126" t="b">
        <v>1</v>
      </c>
      <c r="S127" s="126" t="b">
        <v>1</v>
      </c>
    </row>
    <row r="128" spans="1:19" hidden="1" x14ac:dyDescent="0.25">
      <c r="A128" s="126" t="s">
        <v>4021</v>
      </c>
      <c r="B128" s="200">
        <v>1</v>
      </c>
      <c r="C128" s="126">
        <v>2</v>
      </c>
      <c r="D128" s="321">
        <f>TPG!J128</f>
        <v>400040</v>
      </c>
      <c r="E128" s="126" t="b">
        <v>1</v>
      </c>
      <c r="F128" s="322" t="str">
        <f>RIGHT(TPG!C128,4)&amp;"."&amp;TPG!M128&amp;"."&amp;TPG!K128&amp;"."&amp;TPGPAY!$C$5</f>
        <v>2007.TPECG.I01.Ap21</v>
      </c>
      <c r="G128" s="323">
        <f t="shared" ca="1" si="2"/>
        <v>44309</v>
      </c>
      <c r="H128" s="324">
        <f>IF(TPG!X128&gt;0,0,-TPG!X128)</f>
        <v>0</v>
      </c>
      <c r="I128" s="205">
        <f t="shared" ca="1" si="3"/>
        <v>44309</v>
      </c>
      <c r="J128" s="126">
        <v>3</v>
      </c>
      <c r="K128" s="126" t="b">
        <v>1</v>
      </c>
      <c r="L128" s="126" t="s">
        <v>4022</v>
      </c>
      <c r="M128" s="126" t="b">
        <v>1</v>
      </c>
      <c r="N128" s="126" t="s">
        <v>3687</v>
      </c>
      <c r="O128" s="322" t="str">
        <f>LEFT(TPG!D128,19)&amp;"."&amp;TPGCR!F128</f>
        <v>Brookland Junior Sc.2007.TPECG.I01.Ap21</v>
      </c>
      <c r="P128" s="325" t="str">
        <f>TPG!I128</f>
        <v>11294/543965</v>
      </c>
      <c r="Q128" s="126" t="b">
        <v>1</v>
      </c>
      <c r="R128" s="126" t="b">
        <v>1</v>
      </c>
      <c r="S128" s="126" t="b">
        <v>1</v>
      </c>
    </row>
    <row r="129" spans="1:19" hidden="1" x14ac:dyDescent="0.25">
      <c r="A129" s="126" t="s">
        <v>4021</v>
      </c>
      <c r="B129" s="200">
        <v>1</v>
      </c>
      <c r="C129" s="126">
        <v>2</v>
      </c>
      <c r="D129" s="321">
        <f>TPG!J129</f>
        <v>400061</v>
      </c>
      <c r="E129" s="126" t="b">
        <v>1</v>
      </c>
      <c r="F129" s="322" t="str">
        <f>RIGHT(TPG!C129,4)&amp;"."&amp;TPG!M129&amp;"."&amp;TPG!K129&amp;"."&amp;TPGPAY!$C$5</f>
        <v>2009.TPECG.I01.Ap21</v>
      </c>
      <c r="G129" s="323">
        <f t="shared" ca="1" si="2"/>
        <v>44309</v>
      </c>
      <c r="H129" s="324">
        <f>IF(TPG!X129&gt;0,0,-TPG!X129)</f>
        <v>0</v>
      </c>
      <c r="I129" s="205">
        <f t="shared" ca="1" si="3"/>
        <v>44309</v>
      </c>
      <c r="J129" s="126">
        <v>3</v>
      </c>
      <c r="K129" s="126" t="b">
        <v>1</v>
      </c>
      <c r="L129" s="126" t="s">
        <v>4022</v>
      </c>
      <c r="M129" s="126" t="b">
        <v>1</v>
      </c>
      <c r="N129" s="126" t="s">
        <v>3687</v>
      </c>
      <c r="O129" s="322" t="str">
        <f>LEFT(TPG!D129,19)&amp;"."&amp;TPGCR!F129</f>
        <v>Brunswick Park Prim.2009.TPECG.I01.Ap21</v>
      </c>
      <c r="P129" s="325" t="str">
        <f>TPG!I129</f>
        <v>11294/543965</v>
      </c>
      <c r="Q129" s="126" t="b">
        <v>1</v>
      </c>
      <c r="R129" s="126" t="b">
        <v>1</v>
      </c>
      <c r="S129" s="126" t="b">
        <v>1</v>
      </c>
    </row>
    <row r="130" spans="1:19" hidden="1" x14ac:dyDescent="0.25">
      <c r="A130" s="126" t="s">
        <v>4021</v>
      </c>
      <c r="B130" s="200">
        <v>1</v>
      </c>
      <c r="C130" s="126">
        <v>2</v>
      </c>
      <c r="D130" s="321">
        <f>TPG!J130</f>
        <v>400065</v>
      </c>
      <c r="E130" s="126" t="b">
        <v>1</v>
      </c>
      <c r="F130" s="322" t="str">
        <f>RIGHT(TPG!C130,4)&amp;"."&amp;TPG!M130&amp;"."&amp;TPG!K130&amp;"."&amp;TPGPAY!$C$5</f>
        <v>2067.TPECG.I01.Ap21</v>
      </c>
      <c r="G130" s="323">
        <f t="shared" ca="1" si="2"/>
        <v>44309</v>
      </c>
      <c r="H130" s="324">
        <f>IF(TPG!X130&gt;0,0,-TPG!X130)</f>
        <v>0</v>
      </c>
      <c r="I130" s="205">
        <f t="shared" ca="1" si="3"/>
        <v>44309</v>
      </c>
      <c r="J130" s="126">
        <v>3</v>
      </c>
      <c r="K130" s="126" t="b">
        <v>1</v>
      </c>
      <c r="L130" s="126" t="s">
        <v>4022</v>
      </c>
      <c r="M130" s="126" t="b">
        <v>1</v>
      </c>
      <c r="N130" s="126" t="s">
        <v>3687</v>
      </c>
      <c r="O130" s="322" t="str">
        <f>LEFT(TPG!D130,19)&amp;"."&amp;TPGCR!F130</f>
        <v>Chalgrove Primary S.2067.TPECG.I01.Ap21</v>
      </c>
      <c r="P130" s="325" t="str">
        <f>TPG!I130</f>
        <v>11294/543965</v>
      </c>
      <c r="Q130" s="126" t="b">
        <v>1</v>
      </c>
      <c r="R130" s="126" t="b">
        <v>1</v>
      </c>
      <c r="S130" s="126" t="b">
        <v>1</v>
      </c>
    </row>
    <row r="131" spans="1:19" hidden="1" x14ac:dyDescent="0.25">
      <c r="A131" s="126" t="s">
        <v>4021</v>
      </c>
      <c r="B131" s="200">
        <v>1</v>
      </c>
      <c r="C131" s="126">
        <v>2</v>
      </c>
      <c r="D131" s="321">
        <f>TPG!J131</f>
        <v>400039</v>
      </c>
      <c r="E131" s="126" t="b">
        <v>1</v>
      </c>
      <c r="F131" s="322" t="str">
        <f>RIGHT(TPG!C131,4)&amp;"."&amp;TPG!M131&amp;"."&amp;TPG!K131&amp;"."&amp;TPGPAY!$C$5</f>
        <v>3302.TPECG.I01.Ap21</v>
      </c>
      <c r="G131" s="323">
        <f t="shared" ca="1" si="2"/>
        <v>44309</v>
      </c>
      <c r="H131" s="324">
        <f>IF(TPG!X131&gt;0,0,-TPG!X131)</f>
        <v>0</v>
      </c>
      <c r="I131" s="205">
        <f t="shared" ca="1" si="3"/>
        <v>44309</v>
      </c>
      <c r="J131" s="126">
        <v>3</v>
      </c>
      <c r="K131" s="126" t="b">
        <v>1</v>
      </c>
      <c r="L131" s="126" t="s">
        <v>4022</v>
      </c>
      <c r="M131" s="126" t="b">
        <v>1</v>
      </c>
      <c r="N131" s="126" t="s">
        <v>3687</v>
      </c>
      <c r="O131" s="322" t="str">
        <f>LEFT(TPG!D131,19)&amp;"."&amp;TPGCR!F131</f>
        <v>Christ Church CE Pr.3302.TPECG.I01.Ap21</v>
      </c>
      <c r="P131" s="325" t="str">
        <f>TPG!I131</f>
        <v>11294/543965</v>
      </c>
      <c r="Q131" s="126" t="b">
        <v>1</v>
      </c>
      <c r="R131" s="126" t="b">
        <v>1</v>
      </c>
      <c r="S131" s="126" t="b">
        <v>1</v>
      </c>
    </row>
    <row r="132" spans="1:19" hidden="1" x14ac:dyDescent="0.25">
      <c r="A132" s="126" t="s">
        <v>4021</v>
      </c>
      <c r="B132" s="200">
        <v>1</v>
      </c>
      <c r="C132" s="126">
        <v>2</v>
      </c>
      <c r="D132" s="321">
        <f>TPG!J132</f>
        <v>400020</v>
      </c>
      <c r="E132" s="126" t="b">
        <v>1</v>
      </c>
      <c r="F132" s="322" t="str">
        <f>RIGHT(TPG!C132,4)&amp;"."&amp;TPG!M132&amp;"."&amp;TPG!K132&amp;"."&amp;TPGPAY!$C$5</f>
        <v>2011.TPECG.I01.Ap21</v>
      </c>
      <c r="G132" s="323">
        <f t="shared" ca="1" si="2"/>
        <v>44309</v>
      </c>
      <c r="H132" s="324">
        <f>IF(TPG!X132&gt;0,0,-TPG!X132)</f>
        <v>0</v>
      </c>
      <c r="I132" s="205">
        <f t="shared" ca="1" si="3"/>
        <v>44309</v>
      </c>
      <c r="J132" s="126">
        <v>3</v>
      </c>
      <c r="K132" s="126" t="b">
        <v>1</v>
      </c>
      <c r="L132" s="126" t="s">
        <v>4022</v>
      </c>
      <c r="M132" s="126" t="b">
        <v>1</v>
      </c>
      <c r="N132" s="126" t="s">
        <v>3687</v>
      </c>
      <c r="O132" s="322" t="str">
        <f>LEFT(TPG!D132,19)&amp;"."&amp;TPGCR!F132</f>
        <v>Church Hill Primary.2011.TPECG.I01.Ap21</v>
      </c>
      <c r="P132" s="325" t="str">
        <f>TPG!I132</f>
        <v>11294/543965</v>
      </c>
      <c r="Q132" s="126" t="b">
        <v>1</v>
      </c>
      <c r="R132" s="126" t="b">
        <v>1</v>
      </c>
      <c r="S132" s="126" t="b">
        <v>1</v>
      </c>
    </row>
    <row r="133" spans="1:19" hidden="1" x14ac:dyDescent="0.25">
      <c r="A133" s="126" t="s">
        <v>4021</v>
      </c>
      <c r="B133" s="200">
        <v>1</v>
      </c>
      <c r="C133" s="126">
        <v>2</v>
      </c>
      <c r="D133" s="321">
        <f>TPG!J133</f>
        <v>400050</v>
      </c>
      <c r="E133" s="126" t="b">
        <v>1</v>
      </c>
      <c r="F133" s="322" t="str">
        <f>RIGHT(TPG!C133,4)&amp;"."&amp;TPG!M133&amp;"."&amp;TPG!K133&amp;"."&amp;TPGPAY!$C$5</f>
        <v>2014.TPECG.I01.Ap21</v>
      </c>
      <c r="G133" s="323">
        <f t="shared" ca="1" si="2"/>
        <v>44309</v>
      </c>
      <c r="H133" s="324">
        <f>IF(TPG!X133&gt;0,0,-TPG!X133)</f>
        <v>0</v>
      </c>
      <c r="I133" s="205">
        <f t="shared" ca="1" si="3"/>
        <v>44309</v>
      </c>
      <c r="J133" s="126">
        <v>3</v>
      </c>
      <c r="K133" s="126" t="b">
        <v>1</v>
      </c>
      <c r="L133" s="126" t="s">
        <v>4022</v>
      </c>
      <c r="M133" s="126" t="b">
        <v>1</v>
      </c>
      <c r="N133" s="126" t="s">
        <v>3687</v>
      </c>
      <c r="O133" s="322" t="str">
        <f>LEFT(TPG!D133,19)&amp;"."&amp;TPGCR!F133</f>
        <v>Colindale School.2014.TPECG.I01.Ap21</v>
      </c>
      <c r="P133" s="325" t="str">
        <f>TPG!I133</f>
        <v>11294/543965</v>
      </c>
      <c r="Q133" s="126" t="b">
        <v>1</v>
      </c>
      <c r="R133" s="126" t="b">
        <v>1</v>
      </c>
      <c r="S133" s="126" t="b">
        <v>1</v>
      </c>
    </row>
    <row r="134" spans="1:19" hidden="1" x14ac:dyDescent="0.25">
      <c r="A134" s="126" t="s">
        <v>4021</v>
      </c>
      <c r="B134" s="200">
        <v>1</v>
      </c>
      <c r="C134" s="126">
        <v>2</v>
      </c>
      <c r="D134" s="321">
        <f>TPG!J134</f>
        <v>400059</v>
      </c>
      <c r="E134" s="126" t="b">
        <v>1</v>
      </c>
      <c r="F134" s="322" t="str">
        <f>RIGHT(TPG!C134,4)&amp;"."&amp;TPG!M134&amp;"."&amp;TPG!K134&amp;"."&amp;TPGPAY!$C$5</f>
        <v>2015.TPECG.I01.Ap21</v>
      </c>
      <c r="G134" s="323">
        <f t="shared" ca="1" si="2"/>
        <v>44309</v>
      </c>
      <c r="H134" s="324">
        <f>IF(TPG!X134&gt;0,0,-TPG!X134)</f>
        <v>0</v>
      </c>
      <c r="I134" s="205">
        <f t="shared" ca="1" si="3"/>
        <v>44309</v>
      </c>
      <c r="J134" s="126">
        <v>3</v>
      </c>
      <c r="K134" s="126" t="b">
        <v>1</v>
      </c>
      <c r="L134" s="126" t="s">
        <v>4022</v>
      </c>
      <c r="M134" s="126" t="b">
        <v>1</v>
      </c>
      <c r="N134" s="126" t="s">
        <v>3687</v>
      </c>
      <c r="O134" s="322" t="str">
        <f>LEFT(TPG!D134,19)&amp;"."&amp;TPGCR!F134</f>
        <v>Coppetts Wood.2015.TPECG.I01.Ap21</v>
      </c>
      <c r="P134" s="325" t="str">
        <f>TPG!I134</f>
        <v>11294/543965</v>
      </c>
      <c r="Q134" s="126" t="b">
        <v>1</v>
      </c>
      <c r="R134" s="126" t="b">
        <v>1</v>
      </c>
      <c r="S134" s="126" t="b">
        <v>1</v>
      </c>
    </row>
    <row r="135" spans="1:19" hidden="1" x14ac:dyDescent="0.25">
      <c r="A135" s="126" t="s">
        <v>4021</v>
      </c>
      <c r="B135" s="200">
        <v>1</v>
      </c>
      <c r="C135" s="126">
        <v>2</v>
      </c>
      <c r="D135" s="321">
        <f>TPG!J135</f>
        <v>400049</v>
      </c>
      <c r="E135" s="126" t="b">
        <v>1</v>
      </c>
      <c r="F135" s="322" t="str">
        <f>RIGHT(TPG!C135,4)&amp;"."&amp;TPG!M135&amp;"."&amp;TPG!K135&amp;"."&amp;TPGPAY!$C$5</f>
        <v>2016.TPECG.I01.Ap21</v>
      </c>
      <c r="G135" s="323">
        <f t="shared" ca="1" si="2"/>
        <v>44309</v>
      </c>
      <c r="H135" s="324">
        <f>IF(TPG!X135&gt;0,0,-TPG!X135)</f>
        <v>0</v>
      </c>
      <c r="I135" s="205">
        <f t="shared" ca="1" si="3"/>
        <v>44309</v>
      </c>
      <c r="J135" s="126">
        <v>3</v>
      </c>
      <c r="K135" s="126" t="b">
        <v>1</v>
      </c>
      <c r="L135" s="126" t="s">
        <v>4022</v>
      </c>
      <c r="M135" s="126" t="b">
        <v>1</v>
      </c>
      <c r="N135" s="126" t="s">
        <v>3687</v>
      </c>
      <c r="O135" s="322" t="str">
        <f>LEFT(TPG!D135,19)&amp;"."&amp;TPGCR!F135</f>
        <v>Courtland School.2016.TPECG.I01.Ap21</v>
      </c>
      <c r="P135" s="325" t="str">
        <f>TPG!I135</f>
        <v>11294/543965</v>
      </c>
      <c r="Q135" s="126" t="b">
        <v>1</v>
      </c>
      <c r="R135" s="126" t="b">
        <v>1</v>
      </c>
      <c r="S135" s="126" t="b">
        <v>1</v>
      </c>
    </row>
    <row r="136" spans="1:19" hidden="1" x14ac:dyDescent="0.25">
      <c r="A136" s="126" t="s">
        <v>4021</v>
      </c>
      <c r="B136" s="200">
        <v>1</v>
      </c>
      <c r="C136" s="126">
        <v>2</v>
      </c>
      <c r="D136" s="321">
        <f>TPG!J136</f>
        <v>400080</v>
      </c>
      <c r="E136" s="126" t="b">
        <v>1</v>
      </c>
      <c r="F136" s="322" t="str">
        <f>RIGHT(TPG!C136,4)&amp;"."&amp;TPG!M136&amp;"."&amp;TPG!K136&amp;"."&amp;TPGPAY!$C$5</f>
        <v>2017.TPECG.I01.Ap21</v>
      </c>
      <c r="G136" s="323">
        <f t="shared" ca="1" si="2"/>
        <v>44309</v>
      </c>
      <c r="H136" s="324">
        <f>IF(TPG!X136&gt;0,0,-TPG!X136)</f>
        <v>0</v>
      </c>
      <c r="I136" s="205">
        <f t="shared" ca="1" si="3"/>
        <v>44309</v>
      </c>
      <c r="J136" s="126">
        <v>3</v>
      </c>
      <c r="K136" s="126" t="b">
        <v>1</v>
      </c>
      <c r="L136" s="126" t="s">
        <v>4022</v>
      </c>
      <c r="M136" s="126" t="b">
        <v>1</v>
      </c>
      <c r="N136" s="126" t="s">
        <v>3687</v>
      </c>
      <c r="O136" s="322" t="str">
        <f>LEFT(TPG!D136,19)&amp;"."&amp;TPGCR!F136</f>
        <v>Cromer Road Primary.2017.TPECG.I01.Ap21</v>
      </c>
      <c r="P136" s="325" t="str">
        <f>TPG!I136</f>
        <v>11294/543965</v>
      </c>
      <c r="Q136" s="126" t="b">
        <v>1</v>
      </c>
      <c r="R136" s="126" t="b">
        <v>1</v>
      </c>
      <c r="S136" s="126" t="b">
        <v>1</v>
      </c>
    </row>
    <row r="137" spans="1:19" hidden="1" x14ac:dyDescent="0.25">
      <c r="A137" s="126" t="s">
        <v>4021</v>
      </c>
      <c r="B137" s="200">
        <v>1</v>
      </c>
      <c r="C137" s="126">
        <v>2</v>
      </c>
      <c r="D137" s="321">
        <f>TPG!J137</f>
        <v>400105</v>
      </c>
      <c r="E137" s="126" t="b">
        <v>1</v>
      </c>
      <c r="F137" s="322" t="str">
        <f>RIGHT(TPG!C137,4)&amp;"."&amp;TPG!M137&amp;"."&amp;TPG!K137&amp;"."&amp;TPGPAY!$C$5</f>
        <v>2073.TPECG.I01.Ap21</v>
      </c>
      <c r="G137" s="323">
        <f t="shared" ca="1" si="2"/>
        <v>44309</v>
      </c>
      <c r="H137" s="324">
        <f>IF(TPG!X137&gt;0,0,-TPG!X137)</f>
        <v>0</v>
      </c>
      <c r="I137" s="205">
        <f t="shared" ca="1" si="3"/>
        <v>44309</v>
      </c>
      <c r="J137" s="126">
        <v>3</v>
      </c>
      <c r="K137" s="126" t="b">
        <v>1</v>
      </c>
      <c r="L137" s="126" t="s">
        <v>4022</v>
      </c>
      <c r="M137" s="126" t="b">
        <v>1</v>
      </c>
      <c r="N137" s="126" t="s">
        <v>3687</v>
      </c>
      <c r="O137" s="322" t="str">
        <f>LEFT(TPG!D137,19)&amp;"."&amp;TPGCR!F137</f>
        <v>Danegrove JMI Schoo.2073.TPECG.I01.Ap21</v>
      </c>
      <c r="P137" s="325" t="str">
        <f>TPG!I137</f>
        <v>11294/543965</v>
      </c>
      <c r="Q137" s="126" t="b">
        <v>1</v>
      </c>
      <c r="R137" s="126" t="b">
        <v>1</v>
      </c>
      <c r="S137" s="126" t="b">
        <v>1</v>
      </c>
    </row>
    <row r="138" spans="1:19" hidden="1" x14ac:dyDescent="0.25">
      <c r="A138" s="126" t="s">
        <v>4021</v>
      </c>
      <c r="B138" s="200">
        <v>1</v>
      </c>
      <c r="C138" s="126">
        <v>2</v>
      </c>
      <c r="D138" s="321">
        <f>TPG!J138</f>
        <v>400036</v>
      </c>
      <c r="E138" s="126" t="b">
        <v>1</v>
      </c>
      <c r="F138" s="322" t="str">
        <f>RIGHT(TPG!C138,4)&amp;"."&amp;TPG!M138&amp;"."&amp;TPG!K138&amp;"."&amp;TPGPAY!$C$5</f>
        <v>2019.TPECG.I01.Ap21</v>
      </c>
      <c r="G138" s="323">
        <f t="shared" ca="1" si="2"/>
        <v>44309</v>
      </c>
      <c r="H138" s="324">
        <f>IF(TPG!X138&gt;0,0,-TPG!X138)</f>
        <v>0</v>
      </c>
      <c r="I138" s="205">
        <f t="shared" ca="1" si="3"/>
        <v>44309</v>
      </c>
      <c r="J138" s="126">
        <v>3</v>
      </c>
      <c r="K138" s="126" t="b">
        <v>1</v>
      </c>
      <c r="L138" s="126" t="s">
        <v>4022</v>
      </c>
      <c r="M138" s="126" t="b">
        <v>1</v>
      </c>
      <c r="N138" s="126" t="s">
        <v>3687</v>
      </c>
      <c r="O138" s="322" t="str">
        <f>LEFT(TPG!D138,19)&amp;"."&amp;TPGCR!F138</f>
        <v>Deansbrook Infant S.2019.TPECG.I01.Ap21</v>
      </c>
      <c r="P138" s="325" t="str">
        <f>TPG!I138</f>
        <v>11294/543965</v>
      </c>
      <c r="Q138" s="126" t="b">
        <v>1</v>
      </c>
      <c r="R138" s="126" t="b">
        <v>1</v>
      </c>
      <c r="S138" s="126" t="b">
        <v>1</v>
      </c>
    </row>
    <row r="139" spans="1:19" hidden="1" x14ac:dyDescent="0.25">
      <c r="A139" s="126" t="s">
        <v>4021</v>
      </c>
      <c r="B139" s="200">
        <v>1</v>
      </c>
      <c r="C139" s="126">
        <v>2</v>
      </c>
      <c r="D139" s="321">
        <f>TPG!J139</f>
        <v>400042</v>
      </c>
      <c r="E139" s="126" t="b">
        <v>1</v>
      </c>
      <c r="F139" s="322" t="str">
        <f>RIGHT(TPG!C139,4)&amp;"."&amp;TPG!M139&amp;"."&amp;TPG!K139&amp;"."&amp;TPGPAY!$C$5</f>
        <v>2021.TPECG.I01.Ap21</v>
      </c>
      <c r="G139" s="323">
        <f t="shared" ca="1" si="2"/>
        <v>44309</v>
      </c>
      <c r="H139" s="324">
        <f>IF(TPG!X139&gt;0,0,-TPG!X139)</f>
        <v>0</v>
      </c>
      <c r="I139" s="205">
        <f t="shared" ca="1" si="3"/>
        <v>44309</v>
      </c>
      <c r="J139" s="126">
        <v>3</v>
      </c>
      <c r="K139" s="126" t="b">
        <v>1</v>
      </c>
      <c r="L139" s="126" t="s">
        <v>4022</v>
      </c>
      <c r="M139" s="126" t="b">
        <v>1</v>
      </c>
      <c r="N139" s="126" t="s">
        <v>3687</v>
      </c>
      <c r="O139" s="322" t="str">
        <f>LEFT(TPG!D139,19)&amp;"."&amp;TPGCR!F139</f>
        <v>Dollis Primary Scho.2021.TPECG.I01.Ap21</v>
      </c>
      <c r="P139" s="325" t="str">
        <f>TPG!I139</f>
        <v>11294/543965</v>
      </c>
      <c r="Q139" s="126" t="b">
        <v>1</v>
      </c>
      <c r="R139" s="126" t="b">
        <v>1</v>
      </c>
      <c r="S139" s="126" t="b">
        <v>1</v>
      </c>
    </row>
    <row r="140" spans="1:19" hidden="1" x14ac:dyDescent="0.25">
      <c r="A140" s="126" t="s">
        <v>4021</v>
      </c>
      <c r="B140" s="200">
        <v>1</v>
      </c>
      <c r="C140" s="126">
        <v>2</v>
      </c>
      <c r="D140" s="321">
        <f>TPG!J140</f>
        <v>400159</v>
      </c>
      <c r="E140" s="126" t="b">
        <v>1</v>
      </c>
      <c r="F140" s="322" t="str">
        <f>RIGHT(TPG!C140,4)&amp;"."&amp;TPG!M140&amp;"."&amp;TPG!K140&amp;"."&amp;TPGPAY!$C$5</f>
        <v>2023.TPECG.I01.Ap21</v>
      </c>
      <c r="G140" s="323">
        <f t="shared" ca="1" si="2"/>
        <v>44309</v>
      </c>
      <c r="H140" s="324">
        <f>IF(TPG!X140&gt;0,0,-TPG!X140)</f>
        <v>0</v>
      </c>
      <c r="I140" s="205">
        <f t="shared" ca="1" si="3"/>
        <v>44309</v>
      </c>
      <c r="J140" s="126">
        <v>3</v>
      </c>
      <c r="K140" s="126" t="b">
        <v>1</v>
      </c>
      <c r="L140" s="126" t="s">
        <v>4022</v>
      </c>
      <c r="M140" s="126" t="b">
        <v>1</v>
      </c>
      <c r="N140" s="126" t="s">
        <v>3687</v>
      </c>
      <c r="O140" s="322" t="str">
        <f>LEFT(TPG!D140,19)&amp;"."&amp;TPGCR!F140</f>
        <v>Edgware Primary Sch.2023.TPECG.I01.Ap21</v>
      </c>
      <c r="P140" s="325" t="str">
        <f>TPG!I140</f>
        <v>11294/543965</v>
      </c>
      <c r="Q140" s="126" t="b">
        <v>1</v>
      </c>
      <c r="R140" s="126" t="b">
        <v>1</v>
      </c>
      <c r="S140" s="126" t="b">
        <v>1</v>
      </c>
    </row>
    <row r="141" spans="1:19" hidden="1" x14ac:dyDescent="0.25">
      <c r="A141" s="126" t="s">
        <v>4021</v>
      </c>
      <c r="B141" s="200">
        <v>1</v>
      </c>
      <c r="C141" s="126">
        <v>2</v>
      </c>
      <c r="D141" s="321">
        <f>TPG!J141</f>
        <v>400047</v>
      </c>
      <c r="E141" s="126" t="b">
        <v>1</v>
      </c>
      <c r="F141" s="322" t="str">
        <f>RIGHT(TPG!C141,4)&amp;"."&amp;TPG!M141&amp;"."&amp;TPG!K141&amp;"."&amp;TPGPAY!$C$5</f>
        <v>2024.TPECG.I01.Ap21</v>
      </c>
      <c r="G141" s="323">
        <f t="shared" ca="1" si="2"/>
        <v>44309</v>
      </c>
      <c r="H141" s="324">
        <f>IF(TPG!X141&gt;0,0,-TPG!X141)</f>
        <v>0</v>
      </c>
      <c r="I141" s="205">
        <f t="shared" ca="1" si="3"/>
        <v>44309</v>
      </c>
      <c r="J141" s="126">
        <v>3</v>
      </c>
      <c r="K141" s="126" t="b">
        <v>1</v>
      </c>
      <c r="L141" s="126" t="s">
        <v>4022</v>
      </c>
      <c r="M141" s="126" t="b">
        <v>1</v>
      </c>
      <c r="N141" s="126" t="s">
        <v>3687</v>
      </c>
      <c r="O141" s="322" t="str">
        <f>LEFT(TPG!D141,19)&amp;"."&amp;TPGCR!F141</f>
        <v>Fairway Primary Sch.2024.TPECG.I01.Ap21</v>
      </c>
      <c r="P141" s="325" t="str">
        <f>TPG!I141</f>
        <v>11294/543965</v>
      </c>
      <c r="Q141" s="126" t="b">
        <v>1</v>
      </c>
      <c r="R141" s="126" t="b">
        <v>1</v>
      </c>
      <c r="S141" s="126" t="b">
        <v>1</v>
      </c>
    </row>
    <row r="142" spans="1:19" hidden="1" x14ac:dyDescent="0.25">
      <c r="A142" s="126" t="s">
        <v>4021</v>
      </c>
      <c r="B142" s="200">
        <v>1</v>
      </c>
      <c r="C142" s="126">
        <v>2</v>
      </c>
      <c r="D142" s="321">
        <f>TPG!J142</f>
        <v>400001</v>
      </c>
      <c r="E142" s="126" t="b">
        <v>1</v>
      </c>
      <c r="F142" s="322" t="str">
        <f>RIGHT(TPG!C142,4)&amp;"."&amp;TPG!M142&amp;"."&amp;TPG!K142&amp;"."&amp;TPGPAY!$C$5</f>
        <v>2025.TPECG.I01.Ap21</v>
      </c>
      <c r="G142" s="323">
        <f t="shared" ca="1" si="2"/>
        <v>44309</v>
      </c>
      <c r="H142" s="324">
        <f>IF(TPG!X142&gt;0,0,-TPG!X142)</f>
        <v>0</v>
      </c>
      <c r="I142" s="205">
        <f t="shared" ca="1" si="3"/>
        <v>44309</v>
      </c>
      <c r="J142" s="126">
        <v>3</v>
      </c>
      <c r="K142" s="126" t="b">
        <v>1</v>
      </c>
      <c r="L142" s="126" t="s">
        <v>4022</v>
      </c>
      <c r="M142" s="126" t="b">
        <v>1</v>
      </c>
      <c r="N142" s="126" t="s">
        <v>3687</v>
      </c>
      <c r="O142" s="322" t="str">
        <f>LEFT(TPG!D142,19)&amp;"."&amp;TPGCR!F142</f>
        <v>Foulds.2025.TPECG.I01.Ap21</v>
      </c>
      <c r="P142" s="325" t="str">
        <f>TPG!I142</f>
        <v>11294/543965</v>
      </c>
      <c r="Q142" s="126" t="b">
        <v>1</v>
      </c>
      <c r="R142" s="126" t="b">
        <v>1</v>
      </c>
      <c r="S142" s="126" t="b">
        <v>1</v>
      </c>
    </row>
    <row r="143" spans="1:19" hidden="1" x14ac:dyDescent="0.25">
      <c r="A143" s="126" t="s">
        <v>4021</v>
      </c>
      <c r="B143" s="200">
        <v>1</v>
      </c>
      <c r="C143" s="126">
        <v>2</v>
      </c>
      <c r="D143" s="321">
        <f>TPG!J143</f>
        <v>400082</v>
      </c>
      <c r="E143" s="126" t="b">
        <v>1</v>
      </c>
      <c r="F143" s="322" t="str">
        <f>RIGHT(TPG!C143,4)&amp;"."&amp;TPG!M143&amp;"."&amp;TPG!K143&amp;"."&amp;TPGPAY!$C$5</f>
        <v>2026.TPECG.I01.Ap21</v>
      </c>
      <c r="G143" s="323">
        <f t="shared" ca="1" si="2"/>
        <v>44309</v>
      </c>
      <c r="H143" s="324">
        <f>IF(TPG!X143&gt;0,0,-TPG!X143)</f>
        <v>0</v>
      </c>
      <c r="I143" s="205">
        <f t="shared" ca="1" si="3"/>
        <v>44309</v>
      </c>
      <c r="J143" s="126">
        <v>3</v>
      </c>
      <c r="K143" s="126" t="b">
        <v>1</v>
      </c>
      <c r="L143" s="126" t="s">
        <v>4022</v>
      </c>
      <c r="M143" s="126" t="b">
        <v>1</v>
      </c>
      <c r="N143" s="126" t="s">
        <v>3687</v>
      </c>
      <c r="O143" s="322" t="str">
        <f>LEFT(TPG!D143,19)&amp;"."&amp;TPGCR!F143</f>
        <v>Frith Manor School.2026.TPECG.I01.Ap21</v>
      </c>
      <c r="P143" s="325" t="str">
        <f>TPG!I143</f>
        <v>11294/543965</v>
      </c>
      <c r="Q143" s="126" t="b">
        <v>1</v>
      </c>
      <c r="R143" s="126" t="b">
        <v>1</v>
      </c>
      <c r="S143" s="126" t="b">
        <v>1</v>
      </c>
    </row>
    <row r="144" spans="1:19" hidden="1" x14ac:dyDescent="0.25">
      <c r="A144" s="126" t="s">
        <v>4021</v>
      </c>
      <c r="B144" s="200">
        <v>1</v>
      </c>
      <c r="C144" s="126">
        <v>2</v>
      </c>
      <c r="D144" s="321">
        <f>TPG!J144</f>
        <v>400067</v>
      </c>
      <c r="E144" s="126" t="b">
        <v>1</v>
      </c>
      <c r="F144" s="322" t="str">
        <f>RIGHT(TPG!C144,4)&amp;"."&amp;TPG!M144&amp;"."&amp;TPG!K144&amp;"."&amp;TPGPAY!$C$5</f>
        <v>2028.TPECG.I01.Ap21</v>
      </c>
      <c r="G144" s="323">
        <f t="shared" ca="1" si="2"/>
        <v>44309</v>
      </c>
      <c r="H144" s="324">
        <f>IF(TPG!X144&gt;0,0,-TPG!X144)</f>
        <v>0</v>
      </c>
      <c r="I144" s="205">
        <f t="shared" ca="1" si="3"/>
        <v>44309</v>
      </c>
      <c r="J144" s="126">
        <v>3</v>
      </c>
      <c r="K144" s="126" t="b">
        <v>1</v>
      </c>
      <c r="L144" s="126" t="s">
        <v>4022</v>
      </c>
      <c r="M144" s="126" t="b">
        <v>1</v>
      </c>
      <c r="N144" s="126" t="s">
        <v>3687</v>
      </c>
      <c r="O144" s="322" t="str">
        <f>LEFT(TPG!D144,19)&amp;"."&amp;TPGCR!F144</f>
        <v>Garden Suburb Infan.2028.TPECG.I01.Ap21</v>
      </c>
      <c r="P144" s="325" t="str">
        <f>TPG!I144</f>
        <v>11294/543965</v>
      </c>
      <c r="Q144" s="126" t="b">
        <v>1</v>
      </c>
      <c r="R144" s="126" t="b">
        <v>1</v>
      </c>
      <c r="S144" s="126" t="b">
        <v>1</v>
      </c>
    </row>
    <row r="145" spans="1:19" hidden="1" x14ac:dyDescent="0.25">
      <c r="A145" s="126" t="s">
        <v>4021</v>
      </c>
      <c r="B145" s="200">
        <v>1</v>
      </c>
      <c r="C145" s="126">
        <v>2</v>
      </c>
      <c r="D145" s="321">
        <f>TPG!J145</f>
        <v>400002</v>
      </c>
      <c r="E145" s="126" t="b">
        <v>1</v>
      </c>
      <c r="F145" s="322" t="str">
        <f>RIGHT(TPG!C145,4)&amp;"."&amp;TPG!M145&amp;"."&amp;TPG!K145&amp;"."&amp;TPGPAY!$C$5</f>
        <v>2027.TPECG.I01.Ap21</v>
      </c>
      <c r="G145" s="323">
        <f t="shared" ca="1" si="2"/>
        <v>44309</v>
      </c>
      <c r="H145" s="324">
        <f>IF(TPG!X145&gt;0,0,-TPG!X145)</f>
        <v>0</v>
      </c>
      <c r="I145" s="205">
        <f t="shared" ca="1" si="3"/>
        <v>44309</v>
      </c>
      <c r="J145" s="126">
        <v>3</v>
      </c>
      <c r="K145" s="126" t="b">
        <v>1</v>
      </c>
      <c r="L145" s="126" t="s">
        <v>4022</v>
      </c>
      <c r="M145" s="126" t="b">
        <v>1</v>
      </c>
      <c r="N145" s="126" t="s">
        <v>3687</v>
      </c>
      <c r="O145" s="322" t="str">
        <f>LEFT(TPG!D145,19)&amp;"."&amp;TPGCR!F145</f>
        <v>Garden Suburb Junio.2027.TPECG.I01.Ap21</v>
      </c>
      <c r="P145" s="325" t="str">
        <f>TPG!I145</f>
        <v>11294/543965</v>
      </c>
      <c r="Q145" s="126" t="b">
        <v>1</v>
      </c>
      <c r="R145" s="126" t="b">
        <v>1</v>
      </c>
      <c r="S145" s="126" t="b">
        <v>1</v>
      </c>
    </row>
    <row r="146" spans="1:19" hidden="1" x14ac:dyDescent="0.25">
      <c r="A146" s="126" t="s">
        <v>4021</v>
      </c>
      <c r="B146" s="200">
        <v>1</v>
      </c>
      <c r="C146" s="126">
        <v>2</v>
      </c>
      <c r="D146" s="321">
        <f>TPG!J146</f>
        <v>400035</v>
      </c>
      <c r="E146" s="126" t="b">
        <v>1</v>
      </c>
      <c r="F146" s="322" t="str">
        <f>RIGHT(TPG!C146,4)&amp;"."&amp;TPG!M146&amp;"."&amp;TPG!K146&amp;"."&amp;TPGPAY!$C$5</f>
        <v>2029.TPECG.I01.Ap21</v>
      </c>
      <c r="G146" s="323">
        <f t="shared" ca="1" si="2"/>
        <v>44309</v>
      </c>
      <c r="H146" s="324">
        <f>IF(TPG!X146&gt;0,0,-TPG!X146)</f>
        <v>0</v>
      </c>
      <c r="I146" s="205">
        <f t="shared" ca="1" si="3"/>
        <v>44309</v>
      </c>
      <c r="J146" s="126">
        <v>3</v>
      </c>
      <c r="K146" s="126" t="b">
        <v>1</v>
      </c>
      <c r="L146" s="126" t="s">
        <v>4022</v>
      </c>
      <c r="M146" s="126" t="b">
        <v>1</v>
      </c>
      <c r="N146" s="126" t="s">
        <v>3687</v>
      </c>
      <c r="O146" s="322" t="str">
        <f>LEFT(TPG!D146,19)&amp;"."&amp;TPGCR!F146</f>
        <v>Goldbeaters Primary.2029.TPECG.I01.Ap21</v>
      </c>
      <c r="P146" s="325" t="str">
        <f>TPG!I146</f>
        <v>11294/543965</v>
      </c>
      <c r="Q146" s="126" t="b">
        <v>1</v>
      </c>
      <c r="R146" s="126" t="b">
        <v>1</v>
      </c>
      <c r="S146" s="126" t="b">
        <v>1</v>
      </c>
    </row>
    <row r="147" spans="1:19" hidden="1" x14ac:dyDescent="0.25">
      <c r="A147" s="126" t="s">
        <v>4021</v>
      </c>
      <c r="B147" s="200">
        <v>1</v>
      </c>
      <c r="C147" s="126">
        <v>2</v>
      </c>
      <c r="D147" s="321">
        <f>TPG!J147</f>
        <v>400108</v>
      </c>
      <c r="E147" s="126" t="b">
        <v>1</v>
      </c>
      <c r="F147" s="322" t="str">
        <f>RIGHT(TPG!C147,4)&amp;"."&amp;TPG!M147&amp;"."&amp;TPG!K147&amp;"."&amp;TPGPAY!$C$5</f>
        <v>3516.TPECG.I01.Ap21</v>
      </c>
      <c r="G147" s="323">
        <f t="shared" ca="1" si="2"/>
        <v>44309</v>
      </c>
      <c r="H147" s="324">
        <f>IF(TPG!X147&gt;0,0,-TPG!X147)</f>
        <v>0</v>
      </c>
      <c r="I147" s="205">
        <f t="shared" ca="1" si="3"/>
        <v>44309</v>
      </c>
      <c r="J147" s="126">
        <v>3</v>
      </c>
      <c r="K147" s="126" t="b">
        <v>1</v>
      </c>
      <c r="L147" s="126" t="s">
        <v>4022</v>
      </c>
      <c r="M147" s="126" t="b">
        <v>1</v>
      </c>
      <c r="N147" s="126" t="s">
        <v>3687</v>
      </c>
      <c r="O147" s="322" t="str">
        <f>LEFT(TPG!D147,19)&amp;"."&amp;TPGCR!F147</f>
        <v>Hasmonean Primary S.3516.TPECG.I01.Ap21</v>
      </c>
      <c r="P147" s="325" t="str">
        <f>TPG!I147</f>
        <v>11294/543965</v>
      </c>
      <c r="Q147" s="126" t="b">
        <v>1</v>
      </c>
      <c r="R147" s="126" t="b">
        <v>1</v>
      </c>
      <c r="S147" s="126" t="b">
        <v>1</v>
      </c>
    </row>
    <row r="148" spans="1:19" hidden="1" x14ac:dyDescent="0.25">
      <c r="A148" s="126" t="s">
        <v>4021</v>
      </c>
      <c r="B148" s="200">
        <v>1</v>
      </c>
      <c r="C148" s="126">
        <v>2</v>
      </c>
      <c r="D148" s="321">
        <f>TPG!J148</f>
        <v>400026</v>
      </c>
      <c r="E148" s="126" t="b">
        <v>1</v>
      </c>
      <c r="F148" s="322" t="str">
        <f>RIGHT(TPG!C148,4)&amp;"."&amp;TPG!M148&amp;"."&amp;TPG!K148&amp;"."&amp;TPGPAY!$C$5</f>
        <v>2031.TPECG.I01.Ap21</v>
      </c>
      <c r="G148" s="323">
        <f t="shared" ca="1" si="2"/>
        <v>44309</v>
      </c>
      <c r="H148" s="324">
        <f>IF(TPG!X148&gt;0,0,-TPG!X148)</f>
        <v>0</v>
      </c>
      <c r="I148" s="205">
        <f t="shared" ca="1" si="3"/>
        <v>44309</v>
      </c>
      <c r="J148" s="126">
        <v>3</v>
      </c>
      <c r="K148" s="126" t="b">
        <v>1</v>
      </c>
      <c r="L148" s="126" t="s">
        <v>4022</v>
      </c>
      <c r="M148" s="126" t="b">
        <v>1</v>
      </c>
      <c r="N148" s="126" t="s">
        <v>3687</v>
      </c>
      <c r="O148" s="322" t="str">
        <f>LEFT(TPG!D148,19)&amp;"."&amp;TPGCR!F148</f>
        <v>Hollickwood JMI Sch.2031.TPECG.I01.Ap21</v>
      </c>
      <c r="P148" s="325" t="str">
        <f>TPG!I148</f>
        <v>11294/543965</v>
      </c>
      <c r="Q148" s="126" t="b">
        <v>1</v>
      </c>
      <c r="R148" s="126" t="b">
        <v>1</v>
      </c>
      <c r="S148" s="126" t="b">
        <v>1</v>
      </c>
    </row>
    <row r="149" spans="1:19" hidden="1" x14ac:dyDescent="0.25">
      <c r="A149" s="126" t="s">
        <v>4021</v>
      </c>
      <c r="B149" s="200">
        <v>1</v>
      </c>
      <c r="C149" s="126">
        <v>2</v>
      </c>
      <c r="D149" s="321">
        <f>TPG!J149</f>
        <v>400084</v>
      </c>
      <c r="E149" s="126" t="b">
        <v>1</v>
      </c>
      <c r="F149" s="322" t="str">
        <f>RIGHT(TPG!C149,4)&amp;"."&amp;TPG!M149&amp;"."&amp;TPG!K149&amp;"."&amp;TPGPAY!$C$5</f>
        <v>2032.TPECG.I01.Ap21</v>
      </c>
      <c r="G149" s="323">
        <f t="shared" ref="G149:G212" ca="1" si="4">TODAY()</f>
        <v>44309</v>
      </c>
      <c r="H149" s="324">
        <f>IF(TPG!X149&gt;0,0,-TPG!X149)</f>
        <v>0</v>
      </c>
      <c r="I149" s="205">
        <f t="shared" ref="I149:I211" ca="1" si="5">G149</f>
        <v>44309</v>
      </c>
      <c r="J149" s="126">
        <v>3</v>
      </c>
      <c r="K149" s="126" t="b">
        <v>1</v>
      </c>
      <c r="L149" s="126" t="s">
        <v>4022</v>
      </c>
      <c r="M149" s="126" t="b">
        <v>1</v>
      </c>
      <c r="N149" s="126" t="s">
        <v>3687</v>
      </c>
      <c r="O149" s="322" t="str">
        <f>LEFT(TPG!D149,19)&amp;"."&amp;TPGCR!F149</f>
        <v>Holly Park School.2032.TPECG.I01.Ap21</v>
      </c>
      <c r="P149" s="325" t="str">
        <f>TPG!I149</f>
        <v>11294/543965</v>
      </c>
      <c r="Q149" s="126" t="b">
        <v>1</v>
      </c>
      <c r="R149" s="126" t="b">
        <v>1</v>
      </c>
      <c r="S149" s="126" t="b">
        <v>1</v>
      </c>
    </row>
    <row r="150" spans="1:19" hidden="1" x14ac:dyDescent="0.25">
      <c r="A150" s="126" t="s">
        <v>4021</v>
      </c>
      <c r="B150" s="200">
        <v>1</v>
      </c>
      <c r="C150" s="126">
        <v>2</v>
      </c>
      <c r="D150" s="321">
        <f>TPG!J150</f>
        <v>400008</v>
      </c>
      <c r="E150" s="126" t="b">
        <v>1</v>
      </c>
      <c r="F150" s="322" t="str">
        <f>RIGHT(TPG!C150,4)&amp;"."&amp;TPG!M150&amp;"."&amp;TPG!K150&amp;"."&amp;TPGPAY!$C$5</f>
        <v>3304.TPECG.I01.Ap21</v>
      </c>
      <c r="G150" s="323">
        <f t="shared" ca="1" si="4"/>
        <v>44309</v>
      </c>
      <c r="H150" s="324">
        <f>IF(TPG!X150&gt;0,0,-TPG!X150)</f>
        <v>0</v>
      </c>
      <c r="I150" s="205">
        <f t="shared" ca="1" si="5"/>
        <v>44309</v>
      </c>
      <c r="J150" s="126">
        <v>3</v>
      </c>
      <c r="K150" s="126" t="b">
        <v>1</v>
      </c>
      <c r="L150" s="126" t="s">
        <v>4022</v>
      </c>
      <c r="M150" s="126" t="b">
        <v>1</v>
      </c>
      <c r="N150" s="126" t="s">
        <v>3687</v>
      </c>
      <c r="O150" s="322" t="str">
        <f>LEFT(TPG!D150,19)&amp;"."&amp;TPGCR!F150</f>
        <v>Holy Trinity School.3304.TPECG.I01.Ap21</v>
      </c>
      <c r="P150" s="325" t="str">
        <f>TPG!I150</f>
        <v>11294/543965</v>
      </c>
      <c r="Q150" s="126" t="b">
        <v>1</v>
      </c>
      <c r="R150" s="126" t="b">
        <v>1</v>
      </c>
      <c r="S150" s="126" t="b">
        <v>1</v>
      </c>
    </row>
    <row r="151" spans="1:19" hidden="1" x14ac:dyDescent="0.25">
      <c r="A151" s="126" t="s">
        <v>4021</v>
      </c>
      <c r="B151" s="200">
        <v>1</v>
      </c>
      <c r="C151" s="126">
        <v>2</v>
      </c>
      <c r="D151" s="321">
        <f>TPG!J151</f>
        <v>400046</v>
      </c>
      <c r="E151" s="126" t="b">
        <v>1</v>
      </c>
      <c r="F151" s="322" t="str">
        <f>RIGHT(TPG!C151,4)&amp;"."&amp;TPG!M151&amp;"."&amp;TPG!K151&amp;"."&amp;TPGPAY!$C$5</f>
        <v>2036.TPECG.I01.Ap21</v>
      </c>
      <c r="G151" s="323">
        <f t="shared" ca="1" si="4"/>
        <v>44309</v>
      </c>
      <c r="H151" s="324">
        <f>IF(TPG!X151&gt;0,0,-TPG!X151)</f>
        <v>0</v>
      </c>
      <c r="I151" s="205">
        <f t="shared" ca="1" si="5"/>
        <v>44309</v>
      </c>
      <c r="J151" s="126">
        <v>3</v>
      </c>
      <c r="K151" s="126" t="b">
        <v>1</v>
      </c>
      <c r="L151" s="126" t="s">
        <v>4022</v>
      </c>
      <c r="M151" s="126" t="b">
        <v>1</v>
      </c>
      <c r="N151" s="126" t="s">
        <v>3687</v>
      </c>
      <c r="O151" s="322" t="str">
        <f>LEFT(TPG!D151,19)&amp;"."&amp;TPGCR!F151</f>
        <v>Livingstone School.2036.TPECG.I01.Ap21</v>
      </c>
      <c r="P151" s="325" t="str">
        <f>TPG!I151</f>
        <v>11294/543965</v>
      </c>
      <c r="Q151" s="126" t="b">
        <v>1</v>
      </c>
      <c r="R151" s="126" t="b">
        <v>1</v>
      </c>
      <c r="S151" s="126" t="b">
        <v>1</v>
      </c>
    </row>
    <row r="152" spans="1:19" hidden="1" x14ac:dyDescent="0.25">
      <c r="A152" s="126" t="s">
        <v>4021</v>
      </c>
      <c r="B152" s="200">
        <v>1</v>
      </c>
      <c r="C152" s="126">
        <v>2</v>
      </c>
      <c r="D152" s="321">
        <f>TPG!J152</f>
        <v>400030</v>
      </c>
      <c r="E152" s="126" t="b">
        <v>1</v>
      </c>
      <c r="F152" s="322" t="str">
        <f>RIGHT(TPG!C152,4)&amp;"."&amp;TPG!M152&amp;"."&amp;TPG!K152&amp;"."&amp;TPGPAY!$C$5</f>
        <v>2037.TPECG.I01.Ap21</v>
      </c>
      <c r="G152" s="323">
        <f t="shared" ca="1" si="4"/>
        <v>44309</v>
      </c>
      <c r="H152" s="324">
        <f>IF(TPG!X152&gt;0,0,-TPG!X152)</f>
        <v>0</v>
      </c>
      <c r="I152" s="205">
        <f t="shared" ca="1" si="5"/>
        <v>44309</v>
      </c>
      <c r="J152" s="126">
        <v>3</v>
      </c>
      <c r="K152" s="126" t="b">
        <v>1</v>
      </c>
      <c r="L152" s="126" t="s">
        <v>4022</v>
      </c>
      <c r="M152" s="126" t="b">
        <v>1</v>
      </c>
      <c r="N152" s="126" t="s">
        <v>3687</v>
      </c>
      <c r="O152" s="322" t="str">
        <f>LEFT(TPG!D152,19)&amp;"."&amp;TPGCR!F152</f>
        <v>Manorside Primary S.2037.TPECG.I01.Ap21</v>
      </c>
      <c r="P152" s="325" t="str">
        <f>TPG!I152</f>
        <v>11294/543965</v>
      </c>
      <c r="Q152" s="126" t="b">
        <v>1</v>
      </c>
      <c r="R152" s="126" t="b">
        <v>1</v>
      </c>
      <c r="S152" s="126" t="b">
        <v>1</v>
      </c>
    </row>
    <row r="153" spans="1:19" hidden="1" x14ac:dyDescent="0.25">
      <c r="A153" s="126" t="s">
        <v>4021</v>
      </c>
      <c r="B153" s="200">
        <v>1</v>
      </c>
      <c r="C153" s="126">
        <v>2</v>
      </c>
      <c r="D153" s="321">
        <f>TPG!J153</f>
        <v>400130</v>
      </c>
      <c r="E153" s="126" t="b">
        <v>1</v>
      </c>
      <c r="F153" s="322" t="str">
        <f>RIGHT(TPG!C153,4)&amp;"."&amp;TPG!M153&amp;"."&amp;TPG!K153&amp;"."&amp;TPGPAY!$C$5</f>
        <v>3523.TPECG.I01.Ap21</v>
      </c>
      <c r="G153" s="323">
        <f t="shared" ca="1" si="4"/>
        <v>44309</v>
      </c>
      <c r="H153" s="324">
        <f>IF(TPG!X153&gt;0,0,-TPG!X153)</f>
        <v>0</v>
      </c>
      <c r="I153" s="205">
        <f t="shared" ca="1" si="5"/>
        <v>44309</v>
      </c>
      <c r="J153" s="126">
        <v>3</v>
      </c>
      <c r="K153" s="126" t="b">
        <v>1</v>
      </c>
      <c r="L153" s="126" t="s">
        <v>4022</v>
      </c>
      <c r="M153" s="126" t="b">
        <v>1</v>
      </c>
      <c r="N153" s="126" t="s">
        <v>3687</v>
      </c>
      <c r="O153" s="322" t="str">
        <f>LEFT(TPG!D153,19)&amp;"."&amp;TPGCR!F153</f>
        <v>Martin Primary Scho.3523.TPECG.I01.Ap21</v>
      </c>
      <c r="P153" s="325" t="str">
        <f>TPG!I153</f>
        <v>11294/543965</v>
      </c>
      <c r="Q153" s="126" t="b">
        <v>1</v>
      </c>
      <c r="R153" s="126" t="b">
        <v>1</v>
      </c>
      <c r="S153" s="126" t="b">
        <v>1</v>
      </c>
    </row>
    <row r="154" spans="1:19" hidden="1" x14ac:dyDescent="0.25">
      <c r="A154" s="126" t="s">
        <v>4021</v>
      </c>
      <c r="B154" s="200">
        <v>1</v>
      </c>
      <c r="C154" s="126">
        <v>2</v>
      </c>
      <c r="D154" s="321">
        <f>TPG!J154</f>
        <v>400112</v>
      </c>
      <c r="E154" s="126" t="b">
        <v>1</v>
      </c>
      <c r="F154" s="322" t="str">
        <f>RIGHT(TPG!C154,4)&amp;"."&amp;TPG!M154&amp;"."&amp;TPG!K154&amp;"."&amp;TPGPAY!$C$5</f>
        <v>5948.TPECG.I01.Ap21</v>
      </c>
      <c r="G154" s="323">
        <f t="shared" ca="1" si="4"/>
        <v>44309</v>
      </c>
      <c r="H154" s="324">
        <f>IF(TPG!X154&gt;0,0,-TPG!X154)</f>
        <v>0</v>
      </c>
      <c r="I154" s="205">
        <f t="shared" ca="1" si="5"/>
        <v>44309</v>
      </c>
      <c r="J154" s="126">
        <v>3</v>
      </c>
      <c r="K154" s="126" t="b">
        <v>1</v>
      </c>
      <c r="L154" s="126" t="s">
        <v>4022</v>
      </c>
      <c r="M154" s="126" t="b">
        <v>1</v>
      </c>
      <c r="N154" s="126" t="s">
        <v>3687</v>
      </c>
      <c r="O154" s="322" t="str">
        <f>LEFT(TPG!D154,19)&amp;"."&amp;TPGCR!F154</f>
        <v>Mathilda Marks-Kenn.5948.TPECG.I01.Ap21</v>
      </c>
      <c r="P154" s="325" t="str">
        <f>TPG!I154</f>
        <v>11294/543965</v>
      </c>
      <c r="Q154" s="126" t="b">
        <v>1</v>
      </c>
      <c r="R154" s="126" t="b">
        <v>1</v>
      </c>
      <c r="S154" s="126" t="b">
        <v>1</v>
      </c>
    </row>
    <row r="155" spans="1:19" hidden="1" x14ac:dyDescent="0.25">
      <c r="A155" s="126" t="s">
        <v>4021</v>
      </c>
      <c r="B155" s="200">
        <v>1</v>
      </c>
      <c r="C155" s="126">
        <v>2</v>
      </c>
      <c r="D155" s="321">
        <f>TPG!J155</f>
        <v>400110</v>
      </c>
      <c r="E155" s="126" t="b">
        <v>1</v>
      </c>
      <c r="F155" s="322" t="str">
        <f>RIGHT(TPG!C155,4)&amp;"."&amp;TPG!M155&amp;"."&amp;TPG!K155&amp;"."&amp;TPGPAY!$C$5</f>
        <v>5949.TPECG.I01.Ap21</v>
      </c>
      <c r="G155" s="323">
        <f t="shared" ca="1" si="4"/>
        <v>44309</v>
      </c>
      <c r="H155" s="324">
        <f>IF(TPG!X155&gt;0,0,-TPG!X155)</f>
        <v>0</v>
      </c>
      <c r="I155" s="205">
        <f t="shared" ca="1" si="5"/>
        <v>44309</v>
      </c>
      <c r="J155" s="126">
        <v>3</v>
      </c>
      <c r="K155" s="126" t="b">
        <v>1</v>
      </c>
      <c r="L155" s="126" t="s">
        <v>4022</v>
      </c>
      <c r="M155" s="126" t="b">
        <v>1</v>
      </c>
      <c r="N155" s="126" t="s">
        <v>3687</v>
      </c>
      <c r="O155" s="322" t="str">
        <f>LEFT(TPG!D155,19)&amp;"."&amp;TPGCR!F155</f>
        <v>Menorah Foundation .5949.TPECG.I01.Ap21</v>
      </c>
      <c r="P155" s="325" t="str">
        <f>TPG!I155</f>
        <v>11294/543965</v>
      </c>
      <c r="Q155" s="126" t="b">
        <v>1</v>
      </c>
      <c r="R155" s="126" t="b">
        <v>1</v>
      </c>
      <c r="S155" s="126" t="b">
        <v>1</v>
      </c>
    </row>
    <row r="156" spans="1:19" hidden="1" x14ac:dyDescent="0.25">
      <c r="A156" s="126" t="s">
        <v>4021</v>
      </c>
      <c r="B156" s="200">
        <v>1</v>
      </c>
      <c r="C156" s="126">
        <v>2</v>
      </c>
      <c r="D156" s="321">
        <f>TPG!J156</f>
        <v>400007</v>
      </c>
      <c r="E156" s="126" t="b">
        <v>1</v>
      </c>
      <c r="F156" s="322" t="str">
        <f>RIGHT(TPG!C156,4)&amp;"."&amp;TPG!M156&amp;"."&amp;TPG!K156&amp;"."&amp;TPGPAY!$C$5</f>
        <v>3513.TPECG.I01.Ap21</v>
      </c>
      <c r="G156" s="323">
        <f t="shared" ca="1" si="4"/>
        <v>44309</v>
      </c>
      <c r="H156" s="324">
        <f>IF(TPG!X156&gt;0,0,-TPG!X156)</f>
        <v>0</v>
      </c>
      <c r="I156" s="205">
        <f t="shared" ca="1" si="5"/>
        <v>44309</v>
      </c>
      <c r="J156" s="126">
        <v>3</v>
      </c>
      <c r="K156" s="126" t="b">
        <v>1</v>
      </c>
      <c r="L156" s="126" t="s">
        <v>4022</v>
      </c>
      <c r="M156" s="126" t="b">
        <v>1</v>
      </c>
      <c r="N156" s="126" t="s">
        <v>3687</v>
      </c>
      <c r="O156" s="322" t="str">
        <f>LEFT(TPG!D156,19)&amp;"."&amp;TPGCR!F156</f>
        <v>Menorah Primary Sch.3513.TPECG.I01.Ap21</v>
      </c>
      <c r="P156" s="325" t="str">
        <f>TPG!I156</f>
        <v>11294/543965</v>
      </c>
      <c r="Q156" s="126" t="b">
        <v>1</v>
      </c>
      <c r="R156" s="126" t="b">
        <v>1</v>
      </c>
      <c r="S156" s="126" t="b">
        <v>1</v>
      </c>
    </row>
    <row r="157" spans="1:19" hidden="1" x14ac:dyDescent="0.25">
      <c r="A157" s="126" t="s">
        <v>4021</v>
      </c>
      <c r="B157" s="200">
        <v>1</v>
      </c>
      <c r="C157" s="126">
        <v>2</v>
      </c>
      <c r="D157" s="321">
        <f>TPG!J157</f>
        <v>400086</v>
      </c>
      <c r="E157" s="126" t="b">
        <v>1</v>
      </c>
      <c r="F157" s="322" t="str">
        <f>RIGHT(TPG!C157,4)&amp;"."&amp;TPG!M157&amp;"."&amp;TPG!K157&amp;"."&amp;TPGPAY!$C$5</f>
        <v>3305.TPECG.I01.Ap21</v>
      </c>
      <c r="G157" s="323">
        <f t="shared" ca="1" si="4"/>
        <v>44309</v>
      </c>
      <c r="H157" s="324">
        <f>IF(TPG!X157&gt;0,0,-TPG!X157)</f>
        <v>0</v>
      </c>
      <c r="I157" s="205">
        <f t="shared" ca="1" si="5"/>
        <v>44309</v>
      </c>
      <c r="J157" s="126">
        <v>3</v>
      </c>
      <c r="K157" s="126" t="b">
        <v>1</v>
      </c>
      <c r="L157" s="126" t="s">
        <v>4022</v>
      </c>
      <c r="M157" s="126" t="b">
        <v>1</v>
      </c>
      <c r="N157" s="126" t="s">
        <v>3687</v>
      </c>
      <c r="O157" s="322" t="str">
        <f>LEFT(TPG!D157,19)&amp;"."&amp;TPGCR!F157</f>
        <v>Monken Hadley C E P.3305.TPECG.I01.Ap21</v>
      </c>
      <c r="P157" s="325" t="str">
        <f>TPG!I157</f>
        <v>11294/543965</v>
      </c>
      <c r="Q157" s="126" t="b">
        <v>1</v>
      </c>
      <c r="R157" s="126" t="b">
        <v>1</v>
      </c>
      <c r="S157" s="126" t="b">
        <v>1</v>
      </c>
    </row>
    <row r="158" spans="1:19" hidden="1" x14ac:dyDescent="0.25">
      <c r="A158" s="126" t="s">
        <v>4021</v>
      </c>
      <c r="B158" s="200">
        <v>1</v>
      </c>
      <c r="C158" s="126">
        <v>2</v>
      </c>
      <c r="D158" s="321">
        <f>TPG!J158</f>
        <v>400048</v>
      </c>
      <c r="E158" s="126" t="b">
        <v>1</v>
      </c>
      <c r="F158" s="322" t="str">
        <f>RIGHT(TPG!C158,4)&amp;"."&amp;TPG!M158&amp;"."&amp;TPG!K158&amp;"."&amp;TPGPAY!$C$5</f>
        <v>2042.TPECG.I01.Ap21</v>
      </c>
      <c r="G158" s="323">
        <f t="shared" ca="1" si="4"/>
        <v>44309</v>
      </c>
      <c r="H158" s="324">
        <f>IF(TPG!X158&gt;0,0,-TPG!X158)</f>
        <v>0</v>
      </c>
      <c r="I158" s="205">
        <f t="shared" ca="1" si="5"/>
        <v>44309</v>
      </c>
      <c r="J158" s="126">
        <v>3</v>
      </c>
      <c r="K158" s="126" t="b">
        <v>1</v>
      </c>
      <c r="L158" s="126" t="s">
        <v>4022</v>
      </c>
      <c r="M158" s="126" t="b">
        <v>1</v>
      </c>
      <c r="N158" s="126" t="s">
        <v>3687</v>
      </c>
      <c r="O158" s="322" t="str">
        <f>LEFT(TPG!D158,19)&amp;"."&amp;TPGCR!F158</f>
        <v>Monkfrith School.2042.TPECG.I01.Ap21</v>
      </c>
      <c r="P158" s="325" t="str">
        <f>TPG!I158</f>
        <v>11294/543965</v>
      </c>
      <c r="Q158" s="126" t="b">
        <v>1</v>
      </c>
      <c r="R158" s="126" t="b">
        <v>1</v>
      </c>
      <c r="S158" s="126" t="b">
        <v>1</v>
      </c>
    </row>
    <row r="159" spans="1:19" hidden="1" x14ac:dyDescent="0.25">
      <c r="A159" s="126" t="s">
        <v>4021</v>
      </c>
      <c r="B159" s="200">
        <v>1</v>
      </c>
      <c r="C159" s="126">
        <v>2</v>
      </c>
      <c r="D159" s="321">
        <f>TPG!J159</f>
        <v>400087</v>
      </c>
      <c r="E159" s="126" t="b">
        <v>1</v>
      </c>
      <c r="F159" s="322" t="str">
        <f>RIGHT(TPG!C159,4)&amp;"."&amp;TPG!M159&amp;"."&amp;TPG!K159&amp;"."&amp;TPGPAY!$C$5</f>
        <v>2044.TPECG.I01.Ap21</v>
      </c>
      <c r="G159" s="323">
        <f t="shared" ca="1" si="4"/>
        <v>44309</v>
      </c>
      <c r="H159" s="324">
        <f>IF(TPG!X159&gt;0,0,-TPG!X159)</f>
        <v>0</v>
      </c>
      <c r="I159" s="205">
        <f t="shared" ca="1" si="5"/>
        <v>44309</v>
      </c>
      <c r="J159" s="126">
        <v>3</v>
      </c>
      <c r="K159" s="126" t="b">
        <v>1</v>
      </c>
      <c r="L159" s="126" t="s">
        <v>4022</v>
      </c>
      <c r="M159" s="126" t="b">
        <v>1</v>
      </c>
      <c r="N159" s="126" t="s">
        <v>3687</v>
      </c>
      <c r="O159" s="322" t="str">
        <f>LEFT(TPG!D159,19)&amp;"."&amp;TPGCR!F159</f>
        <v>Moss Hall Infant Sc.2044.TPECG.I01.Ap21</v>
      </c>
      <c r="P159" s="325" t="str">
        <f>TPG!I159</f>
        <v>11294/543965</v>
      </c>
      <c r="Q159" s="126" t="b">
        <v>1</v>
      </c>
      <c r="R159" s="126" t="b">
        <v>1</v>
      </c>
      <c r="S159" s="126" t="b">
        <v>1</v>
      </c>
    </row>
    <row r="160" spans="1:19" hidden="1" x14ac:dyDescent="0.25">
      <c r="A160" s="126" t="s">
        <v>4021</v>
      </c>
      <c r="B160" s="200">
        <v>1</v>
      </c>
      <c r="C160" s="126">
        <v>2</v>
      </c>
      <c r="D160" s="321">
        <f>TPG!J160</f>
        <v>400088</v>
      </c>
      <c r="E160" s="126" t="b">
        <v>1</v>
      </c>
      <c r="F160" s="322" t="str">
        <f>RIGHT(TPG!C160,4)&amp;"."&amp;TPG!M160&amp;"."&amp;TPG!K160&amp;"."&amp;TPGPAY!$C$5</f>
        <v>2043.TPECG.I01.Ap21</v>
      </c>
      <c r="G160" s="323">
        <f t="shared" ca="1" si="4"/>
        <v>44309</v>
      </c>
      <c r="H160" s="324">
        <f>IF(TPG!X160&gt;0,0,-TPG!X160)</f>
        <v>0</v>
      </c>
      <c r="I160" s="205">
        <f t="shared" ca="1" si="5"/>
        <v>44309</v>
      </c>
      <c r="J160" s="126">
        <v>3</v>
      </c>
      <c r="K160" s="126" t="b">
        <v>1</v>
      </c>
      <c r="L160" s="126" t="s">
        <v>4022</v>
      </c>
      <c r="M160" s="126" t="b">
        <v>1</v>
      </c>
      <c r="N160" s="126" t="s">
        <v>3687</v>
      </c>
      <c r="O160" s="322" t="str">
        <f>LEFT(TPG!D160,19)&amp;"."&amp;TPGCR!F160</f>
        <v>Moss Hall Junior Sc.2043.TPECG.I01.Ap21</v>
      </c>
      <c r="P160" s="325" t="str">
        <f>TPG!I160</f>
        <v>11294/543965</v>
      </c>
      <c r="Q160" s="126" t="b">
        <v>1</v>
      </c>
      <c r="R160" s="126" t="b">
        <v>1</v>
      </c>
      <c r="S160" s="126" t="b">
        <v>1</v>
      </c>
    </row>
    <row r="161" spans="1:19" hidden="1" x14ac:dyDescent="0.25">
      <c r="A161" s="126" t="s">
        <v>4021</v>
      </c>
      <c r="B161" s="200">
        <v>1</v>
      </c>
      <c r="C161" s="126">
        <v>2</v>
      </c>
      <c r="D161" s="321">
        <f>TPG!J161</f>
        <v>158733</v>
      </c>
      <c r="E161" s="126" t="b">
        <v>1</v>
      </c>
      <c r="F161" s="322" t="str">
        <f>RIGHT(TPG!C161,4)&amp;"."&amp;TPG!M161&amp;"."&amp;TPG!K161&amp;"."&amp;TPGPAY!$C$5</f>
        <v>2053.TPECG.I01.Ap21</v>
      </c>
      <c r="G161" s="323">
        <f t="shared" ca="1" si="4"/>
        <v>44309</v>
      </c>
      <c r="H161" s="324">
        <f>IF(TPG!X161&gt;0,0,-TPG!X161)</f>
        <v>0</v>
      </c>
      <c r="I161" s="205">
        <f t="shared" ca="1" si="5"/>
        <v>44309</v>
      </c>
      <c r="J161" s="126">
        <v>3</v>
      </c>
      <c r="K161" s="126" t="b">
        <v>1</v>
      </c>
      <c r="L161" s="126" t="s">
        <v>4022</v>
      </c>
      <c r="M161" s="126" t="b">
        <v>1</v>
      </c>
      <c r="N161" s="126" t="s">
        <v>3687</v>
      </c>
      <c r="O161" s="322" t="str">
        <f>LEFT(TPG!D161,19)&amp;"."&amp;TPGCR!F161</f>
        <v>Noam Primary School.2053.TPECG.I01.Ap21</v>
      </c>
      <c r="P161" s="325" t="str">
        <f>TPG!I161</f>
        <v>11294/543965</v>
      </c>
      <c r="Q161" s="126" t="b">
        <v>1</v>
      </c>
      <c r="R161" s="126" t="b">
        <v>1</v>
      </c>
      <c r="S161" s="126" t="b">
        <v>1</v>
      </c>
    </row>
    <row r="162" spans="1:19" hidden="1" x14ac:dyDescent="0.25">
      <c r="A162" s="126" t="s">
        <v>4021</v>
      </c>
      <c r="B162" s="200">
        <v>1</v>
      </c>
      <c r="C162" s="126">
        <v>2</v>
      </c>
      <c r="D162" s="321">
        <f>TPG!J162</f>
        <v>400089</v>
      </c>
      <c r="E162" s="126" t="b">
        <v>1</v>
      </c>
      <c r="F162" s="322" t="str">
        <f>RIGHT(TPG!C162,4)&amp;"."&amp;TPG!M162&amp;"."&amp;TPG!K162&amp;"."&amp;TPGPAY!$C$5</f>
        <v>2045.TPECG.I01.Ap21</v>
      </c>
      <c r="G162" s="323">
        <f t="shared" ca="1" si="4"/>
        <v>44309</v>
      </c>
      <c r="H162" s="324">
        <f>IF(TPG!X162&gt;0,0,-TPG!X162)</f>
        <v>0</v>
      </c>
      <c r="I162" s="205">
        <f t="shared" ca="1" si="5"/>
        <v>44309</v>
      </c>
      <c r="J162" s="126">
        <v>3</v>
      </c>
      <c r="K162" s="126" t="b">
        <v>1</v>
      </c>
      <c r="L162" s="126" t="s">
        <v>4022</v>
      </c>
      <c r="M162" s="126" t="b">
        <v>1</v>
      </c>
      <c r="N162" s="126" t="s">
        <v>3687</v>
      </c>
      <c r="O162" s="322" t="str">
        <f>LEFT(TPG!D162,19)&amp;"."&amp;TPGCR!F162</f>
        <v>Northside School.2045.TPECG.I01.Ap21</v>
      </c>
      <c r="P162" s="325" t="str">
        <f>TPG!I162</f>
        <v>11294/543965</v>
      </c>
      <c r="Q162" s="126" t="b">
        <v>1</v>
      </c>
      <c r="R162" s="126" t="b">
        <v>1</v>
      </c>
      <c r="S162" s="126" t="b">
        <v>1</v>
      </c>
    </row>
    <row r="163" spans="1:19" hidden="1" x14ac:dyDescent="0.25">
      <c r="A163" s="126" t="s">
        <v>4021</v>
      </c>
      <c r="B163" s="200">
        <v>1</v>
      </c>
      <c r="C163" s="126">
        <v>2</v>
      </c>
      <c r="D163" s="321">
        <f>TPG!J163</f>
        <v>400113</v>
      </c>
      <c r="E163" s="126" t="b">
        <v>1</v>
      </c>
      <c r="F163" s="322" t="str">
        <f>RIGHT(TPG!C163,4)&amp;"."&amp;TPG!M163&amp;"."&amp;TPG!K163&amp;"."&amp;TPGPAY!$C$5</f>
        <v>2077.TPECG.I01.Ap21</v>
      </c>
      <c r="G163" s="323">
        <f t="shared" ca="1" si="4"/>
        <v>44309</v>
      </c>
      <c r="H163" s="324">
        <f>IF(TPG!X163&gt;0,0,-TPG!X163)</f>
        <v>0</v>
      </c>
      <c r="I163" s="205">
        <f t="shared" ca="1" si="5"/>
        <v>44309</v>
      </c>
      <c r="J163" s="126">
        <v>3</v>
      </c>
      <c r="K163" s="126" t="b">
        <v>1</v>
      </c>
      <c r="L163" s="126" t="s">
        <v>4022</v>
      </c>
      <c r="M163" s="126" t="b">
        <v>1</v>
      </c>
      <c r="N163" s="126" t="s">
        <v>3687</v>
      </c>
      <c r="O163" s="322" t="str">
        <f>LEFT(TPG!D163,19)&amp;"."&amp;TPGCR!F163</f>
        <v>Orion Primary Schoo.2077.TPECG.I01.Ap21</v>
      </c>
      <c r="P163" s="325" t="str">
        <f>TPG!I163</f>
        <v>11294/543965</v>
      </c>
      <c r="Q163" s="126" t="b">
        <v>1</v>
      </c>
      <c r="R163" s="126" t="b">
        <v>1</v>
      </c>
      <c r="S163" s="126" t="b">
        <v>1</v>
      </c>
    </row>
    <row r="164" spans="1:19" hidden="1" x14ac:dyDescent="0.25">
      <c r="A164" s="126" t="s">
        <v>4021</v>
      </c>
      <c r="B164" s="200">
        <v>1</v>
      </c>
      <c r="C164" s="126">
        <v>2</v>
      </c>
      <c r="D164" s="321">
        <f>TPG!J164</f>
        <v>400021</v>
      </c>
      <c r="E164" s="126" t="b">
        <v>1</v>
      </c>
      <c r="F164" s="322" t="str">
        <f>RIGHT(TPG!C164,4)&amp;"."&amp;TPG!M164&amp;"."&amp;TPG!K164&amp;"."&amp;TPGPAY!$C$5</f>
        <v>5201.TPECG.I01.Ap21</v>
      </c>
      <c r="G164" s="323">
        <f t="shared" ca="1" si="4"/>
        <v>44309</v>
      </c>
      <c r="H164" s="324">
        <f>IF(TPG!X164&gt;0,0,-TPG!X164)</f>
        <v>0</v>
      </c>
      <c r="I164" s="205">
        <f t="shared" ca="1" si="5"/>
        <v>44309</v>
      </c>
      <c r="J164" s="126">
        <v>3</v>
      </c>
      <c r="K164" s="126" t="b">
        <v>1</v>
      </c>
      <c r="L164" s="126" t="s">
        <v>4022</v>
      </c>
      <c r="M164" s="126" t="b">
        <v>1</v>
      </c>
      <c r="N164" s="126" t="s">
        <v>3687</v>
      </c>
      <c r="O164" s="322" t="str">
        <f>LEFT(TPG!D164,19)&amp;"."&amp;TPGCR!F164</f>
        <v>Osidge Primary Scho.5201.TPECG.I01.Ap21</v>
      </c>
      <c r="P164" s="325" t="str">
        <f>TPG!I164</f>
        <v>11294/543965</v>
      </c>
      <c r="Q164" s="126" t="b">
        <v>1</v>
      </c>
      <c r="R164" s="126" t="b">
        <v>1</v>
      </c>
      <c r="S164" s="126" t="b">
        <v>1</v>
      </c>
    </row>
    <row r="165" spans="1:19" hidden="1" x14ac:dyDescent="0.25">
      <c r="A165" s="126" t="s">
        <v>4021</v>
      </c>
      <c r="B165" s="200">
        <v>1</v>
      </c>
      <c r="C165" s="126">
        <v>2</v>
      </c>
      <c r="D165" s="321">
        <f>TPG!J165</f>
        <v>400003</v>
      </c>
      <c r="E165" s="126" t="b">
        <v>1</v>
      </c>
      <c r="F165" s="322" t="str">
        <f>RIGHT(TPG!C165,4)&amp;"."&amp;TPG!M165&amp;"."&amp;TPG!K165&amp;"."&amp;TPGPAY!$C$5</f>
        <v>3501.TPECG.I01.Ap21</v>
      </c>
      <c r="G165" s="323">
        <f t="shared" ca="1" si="4"/>
        <v>44309</v>
      </c>
      <c r="H165" s="324">
        <f>IF(TPG!X165&gt;0,0,-TPG!X165)</f>
        <v>0</v>
      </c>
      <c r="I165" s="205">
        <f t="shared" ca="1" si="5"/>
        <v>44309</v>
      </c>
      <c r="J165" s="126">
        <v>3</v>
      </c>
      <c r="K165" s="126" t="b">
        <v>1</v>
      </c>
      <c r="L165" s="126" t="s">
        <v>4022</v>
      </c>
      <c r="M165" s="126" t="b">
        <v>1</v>
      </c>
      <c r="N165" s="126" t="s">
        <v>3687</v>
      </c>
      <c r="O165" s="322" t="str">
        <f>LEFT(TPG!D165,19)&amp;"."&amp;TPGCR!F165</f>
        <v>Our Lady of Lourdes.3501.TPECG.I01.Ap21</v>
      </c>
      <c r="P165" s="325" t="str">
        <f>TPG!I165</f>
        <v>11294/543965</v>
      </c>
      <c r="Q165" s="126" t="b">
        <v>1</v>
      </c>
      <c r="R165" s="126" t="b">
        <v>1</v>
      </c>
      <c r="S165" s="126" t="b">
        <v>1</v>
      </c>
    </row>
    <row r="166" spans="1:19" hidden="1" x14ac:dyDescent="0.25">
      <c r="A166" s="126" t="s">
        <v>4021</v>
      </c>
      <c r="B166" s="200">
        <v>1</v>
      </c>
      <c r="C166" s="126">
        <v>2</v>
      </c>
      <c r="D166" s="321">
        <f>TPG!J166</f>
        <v>400014</v>
      </c>
      <c r="E166" s="126" t="b">
        <v>1</v>
      </c>
      <c r="F166" s="322" t="str">
        <f>RIGHT(TPG!C166,4)&amp;"."&amp;TPG!M166&amp;"."&amp;TPG!K166&amp;"."&amp;TPGPAY!$C$5</f>
        <v>2078.TPECG.I01.Ap21</v>
      </c>
      <c r="G166" s="323">
        <f t="shared" ca="1" si="4"/>
        <v>44309</v>
      </c>
      <c r="H166" s="324">
        <f>IF(TPG!X166&gt;0,0,-TPG!X166)</f>
        <v>0</v>
      </c>
      <c r="I166" s="205">
        <f t="shared" ca="1" si="5"/>
        <v>44309</v>
      </c>
      <c r="J166" s="126">
        <v>3</v>
      </c>
      <c r="K166" s="126" t="b">
        <v>1</v>
      </c>
      <c r="L166" s="126" t="s">
        <v>4022</v>
      </c>
      <c r="M166" s="126" t="b">
        <v>1</v>
      </c>
      <c r="N166" s="126" t="s">
        <v>3687</v>
      </c>
      <c r="O166" s="322" t="str">
        <f>LEFT(TPG!D166,19)&amp;"."&amp;TPGCR!F166</f>
        <v>Pardes House School.2078.TPECG.I01.Ap21</v>
      </c>
      <c r="P166" s="325" t="str">
        <f>TPG!I166</f>
        <v>11294/543965</v>
      </c>
      <c r="Q166" s="126" t="b">
        <v>1</v>
      </c>
      <c r="R166" s="126" t="b">
        <v>1</v>
      </c>
      <c r="S166" s="126" t="b">
        <v>1</v>
      </c>
    </row>
    <row r="167" spans="1:19" hidden="1" x14ac:dyDescent="0.25">
      <c r="A167" s="126" t="s">
        <v>4021</v>
      </c>
      <c r="B167" s="200">
        <v>1</v>
      </c>
      <c r="C167" s="126">
        <v>2</v>
      </c>
      <c r="D167" s="321">
        <f>TPG!J167</f>
        <v>400010</v>
      </c>
      <c r="E167" s="126" t="b">
        <v>1</v>
      </c>
      <c r="F167" s="322" t="str">
        <f>RIGHT(TPG!C167,4)&amp;"."&amp;TPG!M167&amp;"."&amp;TPG!K167&amp;"."&amp;TPGPAY!$C$5</f>
        <v>2071.TPECG.I01.Ap21</v>
      </c>
      <c r="G167" s="323">
        <f t="shared" ca="1" si="4"/>
        <v>44309</v>
      </c>
      <c r="H167" s="324">
        <f>IF(TPG!X167&gt;0,0,-TPG!X167)</f>
        <v>0</v>
      </c>
      <c r="I167" s="205">
        <f t="shared" ca="1" si="5"/>
        <v>44309</v>
      </c>
      <c r="J167" s="126">
        <v>3</v>
      </c>
      <c r="K167" s="126" t="b">
        <v>1</v>
      </c>
      <c r="L167" s="126" t="s">
        <v>4022</v>
      </c>
      <c r="M167" s="126" t="b">
        <v>1</v>
      </c>
      <c r="N167" s="126" t="s">
        <v>3687</v>
      </c>
      <c r="O167" s="322" t="str">
        <f>LEFT(TPG!D167,19)&amp;"."&amp;TPGCR!F167</f>
        <v>Queenswell Infant a.2071.TPECG.I01.Ap21</v>
      </c>
      <c r="P167" s="325" t="str">
        <f>TPG!I167</f>
        <v>11294/543965</v>
      </c>
      <c r="Q167" s="126" t="b">
        <v>1</v>
      </c>
      <c r="R167" s="126" t="b">
        <v>1</v>
      </c>
      <c r="S167" s="126" t="b">
        <v>1</v>
      </c>
    </row>
    <row r="168" spans="1:19" hidden="1" x14ac:dyDescent="0.25">
      <c r="A168" s="126" t="s">
        <v>4021</v>
      </c>
      <c r="B168" s="200">
        <v>1</v>
      </c>
      <c r="C168" s="126">
        <v>2</v>
      </c>
      <c r="D168" s="321">
        <f>TPG!J168</f>
        <v>400012</v>
      </c>
      <c r="E168" s="126" t="b">
        <v>1</v>
      </c>
      <c r="F168" s="322" t="str">
        <f>RIGHT(TPG!C168,4)&amp;"."&amp;TPG!M168&amp;"."&amp;TPG!K168&amp;"."&amp;TPGPAY!$C$5</f>
        <v>2072.TPECG.I01.Ap21</v>
      </c>
      <c r="G168" s="323">
        <f t="shared" ca="1" si="4"/>
        <v>44309</v>
      </c>
      <c r="H168" s="324">
        <f>IF(TPG!X168&gt;0,0,-TPG!X168)</f>
        <v>0</v>
      </c>
      <c r="I168" s="205">
        <f t="shared" ca="1" si="5"/>
        <v>44309</v>
      </c>
      <c r="J168" s="126">
        <v>3</v>
      </c>
      <c r="K168" s="126" t="b">
        <v>1</v>
      </c>
      <c r="L168" s="126" t="s">
        <v>4022</v>
      </c>
      <c r="M168" s="126" t="b">
        <v>1</v>
      </c>
      <c r="N168" s="126" t="s">
        <v>3687</v>
      </c>
      <c r="O168" s="322" t="str">
        <f>LEFT(TPG!D168,19)&amp;"."&amp;TPGCR!F168</f>
        <v>Queenswell Junior S.2072.TPECG.I01.Ap21</v>
      </c>
      <c r="P168" s="325" t="str">
        <f>TPG!I168</f>
        <v>11294/543965</v>
      </c>
      <c r="Q168" s="126" t="b">
        <v>1</v>
      </c>
      <c r="R168" s="126" t="b">
        <v>1</v>
      </c>
      <c r="S168" s="126" t="b">
        <v>1</v>
      </c>
    </row>
    <row r="169" spans="1:19" hidden="1" x14ac:dyDescent="0.25">
      <c r="A169" s="126" t="s">
        <v>4021</v>
      </c>
      <c r="B169" s="200">
        <v>1</v>
      </c>
      <c r="C169" s="126">
        <v>2</v>
      </c>
      <c r="D169" s="321">
        <f>TPG!J169</f>
        <v>400093</v>
      </c>
      <c r="E169" s="126" t="b">
        <v>1</v>
      </c>
      <c r="F169" s="322" t="str">
        <f>RIGHT(TPG!C169,4)&amp;"."&amp;TPG!M169&amp;"."&amp;TPG!K169&amp;"."&amp;TPGPAY!$C$5</f>
        <v>3512.TPECG.I01.Ap21</v>
      </c>
      <c r="G169" s="323">
        <f t="shared" ca="1" si="4"/>
        <v>44309</v>
      </c>
      <c r="H169" s="324">
        <f>IF(TPG!X169&gt;0,0,-TPG!X169)</f>
        <v>0</v>
      </c>
      <c r="I169" s="205">
        <f t="shared" ca="1" si="5"/>
        <v>44309</v>
      </c>
      <c r="J169" s="126">
        <v>3</v>
      </c>
      <c r="K169" s="126" t="b">
        <v>1</v>
      </c>
      <c r="L169" s="126" t="s">
        <v>4022</v>
      </c>
      <c r="M169" s="126" t="b">
        <v>1</v>
      </c>
      <c r="N169" s="126" t="s">
        <v>3687</v>
      </c>
      <c r="O169" s="322" t="str">
        <f>LEFT(TPG!D169,19)&amp;"."&amp;TPGCR!F169</f>
        <v>Rosh Pinah.3512.TPECG.I01.Ap21</v>
      </c>
      <c r="P169" s="325" t="str">
        <f>TPG!I169</f>
        <v>11294/543965</v>
      </c>
      <c r="Q169" s="126" t="b">
        <v>1</v>
      </c>
      <c r="R169" s="126" t="b">
        <v>1</v>
      </c>
      <c r="S169" s="126" t="b">
        <v>1</v>
      </c>
    </row>
    <row r="170" spans="1:19" hidden="1" x14ac:dyDescent="0.25">
      <c r="A170" s="126" t="s">
        <v>4021</v>
      </c>
      <c r="B170" s="200">
        <v>1</v>
      </c>
      <c r="C170" s="126">
        <v>2</v>
      </c>
      <c r="D170" s="321">
        <f>TPG!J170</f>
        <v>400071</v>
      </c>
      <c r="E170" s="126" t="b">
        <v>1</v>
      </c>
      <c r="F170" s="322" t="str">
        <f>RIGHT(TPG!C170,4)&amp;"."&amp;TPG!M170&amp;"."&amp;TPG!K170&amp;"."&amp;TPGPAY!$C$5</f>
        <v>3510.TPECG.I01.Ap21</v>
      </c>
      <c r="G170" s="323">
        <f t="shared" ca="1" si="4"/>
        <v>44309</v>
      </c>
      <c r="H170" s="324">
        <f>IF(TPG!X170&gt;0,0,-TPG!X170)</f>
        <v>0</v>
      </c>
      <c r="I170" s="205">
        <f t="shared" ca="1" si="5"/>
        <v>44309</v>
      </c>
      <c r="J170" s="126">
        <v>3</v>
      </c>
      <c r="K170" s="126" t="b">
        <v>1</v>
      </c>
      <c r="L170" s="126" t="s">
        <v>4022</v>
      </c>
      <c r="M170" s="126" t="b">
        <v>1</v>
      </c>
      <c r="N170" s="126" t="s">
        <v>3687</v>
      </c>
      <c r="O170" s="322" t="str">
        <f>LEFT(TPG!D170,19)&amp;"."&amp;TPGCR!F170</f>
        <v>Sacred Heart School.3510.TPECG.I01.Ap21</v>
      </c>
      <c r="P170" s="325" t="str">
        <f>TPG!I170</f>
        <v>11294/543965</v>
      </c>
      <c r="Q170" s="126" t="b">
        <v>1</v>
      </c>
      <c r="R170" s="126" t="b">
        <v>1</v>
      </c>
      <c r="S170" s="126" t="b">
        <v>1</v>
      </c>
    </row>
    <row r="171" spans="1:19" hidden="1" x14ac:dyDescent="0.25">
      <c r="A171" s="126" t="s">
        <v>4021</v>
      </c>
      <c r="B171" s="200">
        <v>1</v>
      </c>
      <c r="C171" s="126">
        <v>2</v>
      </c>
      <c r="D171" s="321">
        <f>TPG!J171</f>
        <v>400096</v>
      </c>
      <c r="E171" s="126" t="b">
        <v>1</v>
      </c>
      <c r="F171" s="322" t="str">
        <f>RIGHT(TPG!C171,4)&amp;"."&amp;TPG!M171&amp;"."&amp;TPG!K171&amp;"."&amp;TPGPAY!$C$5</f>
        <v>3502.TPECG.I01.Ap21</v>
      </c>
      <c r="G171" s="323">
        <f t="shared" ca="1" si="4"/>
        <v>44309</v>
      </c>
      <c r="H171" s="324">
        <f>IF(TPG!X171&gt;0,0,-TPG!X171)</f>
        <v>0</v>
      </c>
      <c r="I171" s="205">
        <f t="shared" ca="1" si="5"/>
        <v>44309</v>
      </c>
      <c r="J171" s="126">
        <v>3</v>
      </c>
      <c r="K171" s="126" t="b">
        <v>1</v>
      </c>
      <c r="L171" s="126" t="s">
        <v>4022</v>
      </c>
      <c r="M171" s="126" t="b">
        <v>1</v>
      </c>
      <c r="N171" s="126" t="s">
        <v>3687</v>
      </c>
      <c r="O171" s="322" t="str">
        <f>LEFT(TPG!D171,19)&amp;"."&amp;TPGCR!F171</f>
        <v>St Agnes RC Primary.3502.TPECG.I01.Ap21</v>
      </c>
      <c r="P171" s="325" t="str">
        <f>TPG!I171</f>
        <v>11294/543965</v>
      </c>
      <c r="Q171" s="126" t="b">
        <v>1</v>
      </c>
      <c r="R171" s="126" t="b">
        <v>1</v>
      </c>
      <c r="S171" s="126" t="b">
        <v>1</v>
      </c>
    </row>
    <row r="172" spans="1:19" hidden="1" x14ac:dyDescent="0.25">
      <c r="A172" s="126" t="s">
        <v>4021</v>
      </c>
      <c r="B172" s="200">
        <v>1</v>
      </c>
      <c r="C172" s="126">
        <v>2</v>
      </c>
      <c r="D172" s="321">
        <f>TPG!J172</f>
        <v>400062</v>
      </c>
      <c r="E172" s="126" t="b">
        <v>1</v>
      </c>
      <c r="F172" s="322" t="str">
        <f>RIGHT(TPG!C172,4)&amp;"."&amp;TPG!M172&amp;"."&amp;TPG!K172&amp;"."&amp;TPGPAY!$C$5</f>
        <v>3315.TPECG.I01.Ap21</v>
      </c>
      <c r="G172" s="323">
        <f t="shared" ca="1" si="4"/>
        <v>44309</v>
      </c>
      <c r="H172" s="324">
        <f>IF(TPG!X172&gt;0,0,-TPG!X172)</f>
        <v>0</v>
      </c>
      <c r="I172" s="205">
        <f t="shared" ca="1" si="5"/>
        <v>44309</v>
      </c>
      <c r="J172" s="126">
        <v>3</v>
      </c>
      <c r="K172" s="126" t="b">
        <v>1</v>
      </c>
      <c r="L172" s="126" t="s">
        <v>4022</v>
      </c>
      <c r="M172" s="126" t="b">
        <v>1</v>
      </c>
      <c r="N172" s="126" t="s">
        <v>3687</v>
      </c>
      <c r="O172" s="322" t="str">
        <f>LEFT(TPG!D172,19)&amp;"."&amp;TPGCR!F172</f>
        <v>St Andrew's C E.3315.TPECG.I01.Ap21</v>
      </c>
      <c r="P172" s="325" t="str">
        <f>TPG!I172</f>
        <v>11294/543965</v>
      </c>
      <c r="Q172" s="126" t="b">
        <v>1</v>
      </c>
      <c r="R172" s="126" t="b">
        <v>1</v>
      </c>
      <c r="S172" s="126" t="b">
        <v>1</v>
      </c>
    </row>
    <row r="173" spans="1:19" x14ac:dyDescent="0.25">
      <c r="A173" s="126" t="s">
        <v>4021</v>
      </c>
      <c r="B173" s="200">
        <v>1</v>
      </c>
      <c r="C173" s="126">
        <v>2</v>
      </c>
      <c r="D173" s="321">
        <f>TPG!J173</f>
        <v>400064</v>
      </c>
      <c r="E173" s="126" t="b">
        <v>1</v>
      </c>
      <c r="F173" s="322" t="str">
        <f>RIGHT(TPG!C173,4)&amp;"."&amp;TPG!M173&amp;"."&amp;TPG!K173&amp;"."&amp;TPGPAY!$C$5</f>
        <v>3504.TPECG.I01.Ap21</v>
      </c>
      <c r="G173" s="323">
        <f t="shared" ca="1" si="4"/>
        <v>44309</v>
      </c>
      <c r="H173" s="324">
        <f>IF(TPG!X173&gt;0,0,-TPG!X173)</f>
        <v>0</v>
      </c>
      <c r="I173" s="205">
        <f t="shared" ca="1" si="5"/>
        <v>44309</v>
      </c>
      <c r="J173" s="126">
        <v>3</v>
      </c>
      <c r="K173" s="126" t="b">
        <v>1</v>
      </c>
      <c r="L173" s="126" t="s">
        <v>4022</v>
      </c>
      <c r="M173" s="126" t="b">
        <v>1</v>
      </c>
      <c r="N173" s="126" t="s">
        <v>3687</v>
      </c>
      <c r="O173" s="322" t="str">
        <f>LEFT(TPG!D173,19)&amp;"."&amp;TPGCR!F173</f>
        <v>St Catherines R C P.3504.TPECG.I01.Ap21</v>
      </c>
      <c r="P173" s="325" t="str">
        <f>TPG!I173</f>
        <v>11294/543965</v>
      </c>
      <c r="Q173" s="126" t="b">
        <v>1</v>
      </c>
      <c r="R173" s="126" t="b">
        <v>1</v>
      </c>
      <c r="S173" s="126" t="b">
        <v>1</v>
      </c>
    </row>
    <row r="174" spans="1:19" hidden="1" x14ac:dyDescent="0.25">
      <c r="A174" s="126" t="s">
        <v>4021</v>
      </c>
      <c r="B174" s="200">
        <v>1</v>
      </c>
      <c r="C174" s="126">
        <v>2</v>
      </c>
      <c r="D174" s="321">
        <f>TPG!J174</f>
        <v>400098</v>
      </c>
      <c r="E174" s="126" t="b">
        <v>1</v>
      </c>
      <c r="F174" s="322" t="str">
        <f>RIGHT(TPG!C174,4)&amp;"."&amp;TPG!M174&amp;"."&amp;TPG!K174&amp;"."&amp;TPGPAY!$C$5</f>
        <v>3309.TPECG.I01.Ap21</v>
      </c>
      <c r="G174" s="323">
        <f t="shared" ca="1" si="4"/>
        <v>44309</v>
      </c>
      <c r="H174" s="324">
        <f>IF(TPG!X174&gt;0,0,-TPG!X174)</f>
        <v>0</v>
      </c>
      <c r="I174" s="205">
        <f t="shared" ca="1" si="5"/>
        <v>44309</v>
      </c>
      <c r="J174" s="126">
        <v>3</v>
      </c>
      <c r="K174" s="126" t="b">
        <v>1</v>
      </c>
      <c r="L174" s="126" t="s">
        <v>4022</v>
      </c>
      <c r="M174" s="126" t="b">
        <v>1</v>
      </c>
      <c r="N174" s="126" t="s">
        <v>3687</v>
      </c>
      <c r="O174" s="322" t="str">
        <f>LEFT(TPG!D174,19)&amp;"."&amp;TPGCR!F174</f>
        <v>St Johns CE N20.3309.TPECG.I01.Ap21</v>
      </c>
      <c r="P174" s="325" t="str">
        <f>TPG!I174</f>
        <v>11294/543965</v>
      </c>
      <c r="Q174" s="126" t="b">
        <v>1</v>
      </c>
      <c r="R174" s="126" t="b">
        <v>1</v>
      </c>
      <c r="S174" s="126" t="b">
        <v>1</v>
      </c>
    </row>
    <row r="175" spans="1:19" hidden="1" x14ac:dyDescent="0.25">
      <c r="A175" s="126" t="s">
        <v>4021</v>
      </c>
      <c r="B175" s="200">
        <v>1</v>
      </c>
      <c r="C175" s="126">
        <v>2</v>
      </c>
      <c r="D175" s="321">
        <f>TPG!J175</f>
        <v>400114</v>
      </c>
      <c r="E175" s="126" t="b">
        <v>1</v>
      </c>
      <c r="F175" s="322" t="str">
        <f>RIGHT(TPG!C175,4)&amp;"."&amp;TPG!M175&amp;"."&amp;TPG!K175&amp;"."&amp;TPGPAY!$C$5</f>
        <v>3307.TPECG.I01.Ap21</v>
      </c>
      <c r="G175" s="323">
        <f t="shared" ca="1" si="4"/>
        <v>44309</v>
      </c>
      <c r="H175" s="324">
        <f>IF(TPG!X175&gt;0,0,-TPG!X175)</f>
        <v>0</v>
      </c>
      <c r="I175" s="205">
        <f t="shared" ca="1" si="5"/>
        <v>44309</v>
      </c>
      <c r="J175" s="126">
        <v>3</v>
      </c>
      <c r="K175" s="126" t="b">
        <v>1</v>
      </c>
      <c r="L175" s="126" t="s">
        <v>4022</v>
      </c>
      <c r="M175" s="126" t="b">
        <v>1</v>
      </c>
      <c r="N175" s="126" t="s">
        <v>3687</v>
      </c>
      <c r="O175" s="322" t="str">
        <f>LEFT(TPG!D175,19)&amp;"."&amp;TPGCR!F175</f>
        <v>St John's CE School.3307.TPECG.I01.Ap21</v>
      </c>
      <c r="P175" s="325" t="str">
        <f>TPG!I175</f>
        <v>11294/543965</v>
      </c>
      <c r="Q175" s="126" t="b">
        <v>1</v>
      </c>
      <c r="R175" s="126" t="b">
        <v>1</v>
      </c>
      <c r="S175" s="126" t="b">
        <v>1</v>
      </c>
    </row>
    <row r="176" spans="1:19" hidden="1" x14ac:dyDescent="0.25">
      <c r="A176" s="126" t="s">
        <v>4021</v>
      </c>
      <c r="B176" s="200">
        <v>1</v>
      </c>
      <c r="C176" s="126">
        <v>2</v>
      </c>
      <c r="D176" s="321">
        <f>TPG!J176</f>
        <v>400066</v>
      </c>
      <c r="E176" s="126" t="b">
        <v>1</v>
      </c>
      <c r="F176" s="322" t="str">
        <f>RIGHT(TPG!C176,4)&amp;"."&amp;TPG!M176&amp;"."&amp;TPG!K176&amp;"."&amp;TPGPAY!$C$5</f>
        <v>3509.TPECG.I01.Ap21</v>
      </c>
      <c r="G176" s="323">
        <f t="shared" ca="1" si="4"/>
        <v>44309</v>
      </c>
      <c r="H176" s="324">
        <f>IF(TPG!X176&gt;0,0,-TPG!X176)</f>
        <v>0</v>
      </c>
      <c r="I176" s="205">
        <f t="shared" ca="1" si="5"/>
        <v>44309</v>
      </c>
      <c r="J176" s="126">
        <v>3</v>
      </c>
      <c r="K176" s="126" t="b">
        <v>1</v>
      </c>
      <c r="L176" s="126" t="s">
        <v>4022</v>
      </c>
      <c r="M176" s="126" t="b">
        <v>1</v>
      </c>
      <c r="N176" s="126" t="s">
        <v>3687</v>
      </c>
      <c r="O176" s="322" t="str">
        <f>LEFT(TPG!D176,19)&amp;"."&amp;TPGCR!F176</f>
        <v>St Joseph's Primary.3509.TPECG.I01.Ap21</v>
      </c>
      <c r="P176" s="325" t="str">
        <f>TPG!I176</f>
        <v>11294/543965</v>
      </c>
      <c r="Q176" s="126" t="b">
        <v>1</v>
      </c>
      <c r="R176" s="126" t="b">
        <v>1</v>
      </c>
      <c r="S176" s="126" t="b">
        <v>1</v>
      </c>
    </row>
    <row r="177" spans="1:19" hidden="1" x14ac:dyDescent="0.25">
      <c r="A177" s="126" t="s">
        <v>4021</v>
      </c>
      <c r="B177" s="200">
        <v>1</v>
      </c>
      <c r="C177" s="126">
        <v>2</v>
      </c>
      <c r="D177" s="321">
        <f>TPG!J177</f>
        <v>400058</v>
      </c>
      <c r="E177" s="126" t="b">
        <v>1</v>
      </c>
      <c r="F177" s="322" t="str">
        <f>RIGHT(TPG!C177,4)&amp;"."&amp;TPG!M177&amp;"."&amp;TPG!K177&amp;"."&amp;TPGPAY!$C$5</f>
        <v>3311.TPECG.I01.Ap21</v>
      </c>
      <c r="G177" s="323">
        <f t="shared" ca="1" si="4"/>
        <v>44309</v>
      </c>
      <c r="H177" s="324">
        <f>IF(TPG!X177&gt;0,0,-TPG!X177)</f>
        <v>0</v>
      </c>
      <c r="I177" s="205">
        <f t="shared" ca="1" si="5"/>
        <v>44309</v>
      </c>
      <c r="J177" s="126">
        <v>3</v>
      </c>
      <c r="K177" s="126" t="b">
        <v>1</v>
      </c>
      <c r="L177" s="126" t="s">
        <v>4022</v>
      </c>
      <c r="M177" s="126" t="b">
        <v>1</v>
      </c>
      <c r="N177" s="126" t="s">
        <v>3687</v>
      </c>
      <c r="O177" s="322" t="str">
        <f>LEFT(TPG!D177,19)&amp;"."&amp;TPGCR!F177</f>
        <v>St Mary's C E Prima.3311.TPECG.I01.Ap21</v>
      </c>
      <c r="P177" s="325" t="str">
        <f>TPG!I177</f>
        <v>11294/543965</v>
      </c>
      <c r="Q177" s="126" t="b">
        <v>1</v>
      </c>
      <c r="R177" s="126" t="b">
        <v>1</v>
      </c>
      <c r="S177" s="126" t="b">
        <v>1</v>
      </c>
    </row>
    <row r="178" spans="1:19" hidden="1" x14ac:dyDescent="0.25">
      <c r="A178" s="126" t="s">
        <v>4021</v>
      </c>
      <c r="B178" s="200">
        <v>1</v>
      </c>
      <c r="C178" s="126">
        <v>2</v>
      </c>
      <c r="D178" s="321">
        <f>TPG!J178</f>
        <v>400017</v>
      </c>
      <c r="E178" s="126" t="b">
        <v>1</v>
      </c>
      <c r="F178" s="322" t="str">
        <f>RIGHT(TPG!C178,4)&amp;"."&amp;TPG!M178&amp;"."&amp;TPG!K178&amp;"."&amp;TPGPAY!$C$5</f>
        <v>3312.TPECG.I01.Ap21</v>
      </c>
      <c r="G178" s="323">
        <f t="shared" ca="1" si="4"/>
        <v>44309</v>
      </c>
      <c r="H178" s="324">
        <f>IF(TPG!X178&gt;0,0,-TPG!X178)</f>
        <v>0</v>
      </c>
      <c r="I178" s="205">
        <f t="shared" ca="1" si="5"/>
        <v>44309</v>
      </c>
      <c r="J178" s="126">
        <v>3</v>
      </c>
      <c r="K178" s="126" t="b">
        <v>1</v>
      </c>
      <c r="L178" s="126" t="s">
        <v>4022</v>
      </c>
      <c r="M178" s="126" t="b">
        <v>1</v>
      </c>
      <c r="N178" s="126" t="s">
        <v>3687</v>
      </c>
      <c r="O178" s="322" t="str">
        <f>LEFT(TPG!D178,19)&amp;"."&amp;TPGCR!F178</f>
        <v>St Mary's School EN.3312.TPECG.I01.Ap21</v>
      </c>
      <c r="P178" s="325" t="str">
        <f>TPG!I178</f>
        <v>11294/543965</v>
      </c>
      <c r="Q178" s="126" t="b">
        <v>1</v>
      </c>
      <c r="R178" s="126" t="b">
        <v>1</v>
      </c>
      <c r="S178" s="126" t="b">
        <v>1</v>
      </c>
    </row>
    <row r="179" spans="1:19" hidden="1" x14ac:dyDescent="0.25">
      <c r="A179" s="126" t="s">
        <v>4021</v>
      </c>
      <c r="B179" s="200">
        <v>1</v>
      </c>
      <c r="C179" s="126">
        <v>2</v>
      </c>
      <c r="D179" s="321">
        <f>TPG!J179</f>
        <v>400094</v>
      </c>
      <c r="E179" s="126" t="b">
        <v>1</v>
      </c>
      <c r="F179" s="322" t="str">
        <f>RIGHT(TPG!C179,4)&amp;"."&amp;TPG!M179&amp;"."&amp;TPG!K179&amp;"."&amp;TPGPAY!$C$5</f>
        <v>3314.TPECG.I01.Ap21</v>
      </c>
      <c r="G179" s="323">
        <f t="shared" ca="1" si="4"/>
        <v>44309</v>
      </c>
      <c r="H179" s="324">
        <f>IF(TPG!X179&gt;0,0,-TPG!X179)</f>
        <v>0</v>
      </c>
      <c r="I179" s="205">
        <f t="shared" ca="1" si="5"/>
        <v>44309</v>
      </c>
      <c r="J179" s="126">
        <v>3</v>
      </c>
      <c r="K179" s="126" t="b">
        <v>1</v>
      </c>
      <c r="L179" s="126" t="s">
        <v>4022</v>
      </c>
      <c r="M179" s="126" t="b">
        <v>1</v>
      </c>
      <c r="N179" s="126" t="s">
        <v>3687</v>
      </c>
      <c r="O179" s="322" t="str">
        <f>LEFT(TPG!D179,19)&amp;"."&amp;TPGCR!F179</f>
        <v>St Pauls CE Primary.3314.TPECG.I01.Ap21</v>
      </c>
      <c r="P179" s="325" t="str">
        <f>TPG!I179</f>
        <v>11294/543965</v>
      </c>
      <c r="Q179" s="126" t="b">
        <v>1</v>
      </c>
      <c r="R179" s="126" t="b">
        <v>1</v>
      </c>
      <c r="S179" s="126" t="b">
        <v>1</v>
      </c>
    </row>
    <row r="180" spans="1:19" hidden="1" x14ac:dyDescent="0.25">
      <c r="A180" s="126" t="s">
        <v>4021</v>
      </c>
      <c r="B180" s="200">
        <v>1</v>
      </c>
      <c r="C180" s="126">
        <v>2</v>
      </c>
      <c r="D180" s="321">
        <f>TPG!J180</f>
        <v>400006</v>
      </c>
      <c r="E180" s="126" t="b">
        <v>1</v>
      </c>
      <c r="F180" s="322" t="str">
        <f>RIGHT(TPG!C180,4)&amp;"."&amp;TPG!M180&amp;"."&amp;TPG!K180&amp;"."&amp;TPGPAY!$C$5</f>
        <v>3313.TPECG.I01.Ap21</v>
      </c>
      <c r="G180" s="323">
        <f t="shared" ca="1" si="4"/>
        <v>44309</v>
      </c>
      <c r="H180" s="324">
        <f>IF(TPG!X180&gt;0,0,-TPG!X180)</f>
        <v>0</v>
      </c>
      <c r="I180" s="205">
        <f t="shared" ca="1" si="5"/>
        <v>44309</v>
      </c>
      <c r="J180" s="126">
        <v>3</v>
      </c>
      <c r="K180" s="126" t="b">
        <v>1</v>
      </c>
      <c r="L180" s="126" t="s">
        <v>4022</v>
      </c>
      <c r="M180" s="126" t="b">
        <v>1</v>
      </c>
      <c r="N180" s="126" t="s">
        <v>3687</v>
      </c>
      <c r="O180" s="322" t="str">
        <f>LEFT(TPG!D180,19)&amp;"."&amp;TPGCR!F180</f>
        <v>St. Pauls CE Primar.3313.TPECG.I01.Ap21</v>
      </c>
      <c r="P180" s="325" t="str">
        <f>TPG!I180</f>
        <v>11294/543965</v>
      </c>
      <c r="Q180" s="126" t="b">
        <v>1</v>
      </c>
      <c r="R180" s="126" t="b">
        <v>1</v>
      </c>
      <c r="S180" s="126" t="b">
        <v>1</v>
      </c>
    </row>
    <row r="181" spans="1:19" hidden="1" x14ac:dyDescent="0.25">
      <c r="A181" s="126" t="s">
        <v>4021</v>
      </c>
      <c r="B181" s="200">
        <v>1</v>
      </c>
      <c r="C181" s="126">
        <v>2</v>
      </c>
      <c r="D181" s="321">
        <f>TPG!J181</f>
        <v>400037</v>
      </c>
      <c r="E181" s="126" t="b">
        <v>1</v>
      </c>
      <c r="F181" s="322" t="str">
        <f>RIGHT(TPG!C181,4)&amp;"."&amp;TPG!M181&amp;"."&amp;TPG!K181&amp;"."&amp;TPGPAY!$C$5</f>
        <v>3507.TPECG.I01.Ap21</v>
      </c>
      <c r="G181" s="323">
        <f t="shared" ca="1" si="4"/>
        <v>44309</v>
      </c>
      <c r="H181" s="324">
        <f>IF(TPG!X181&gt;0,0,-TPG!X181)</f>
        <v>0</v>
      </c>
      <c r="I181" s="205">
        <f t="shared" ca="1" si="5"/>
        <v>44309</v>
      </c>
      <c r="J181" s="126">
        <v>3</v>
      </c>
      <c r="K181" s="126" t="b">
        <v>1</v>
      </c>
      <c r="L181" s="126" t="s">
        <v>4022</v>
      </c>
      <c r="M181" s="126" t="b">
        <v>1</v>
      </c>
      <c r="N181" s="126" t="s">
        <v>3687</v>
      </c>
      <c r="O181" s="322" t="str">
        <f>LEFT(TPG!D181,19)&amp;"."&amp;TPGCR!F181</f>
        <v>St Theresa's R.C. P.3507.TPECG.I01.Ap21</v>
      </c>
      <c r="P181" s="325" t="str">
        <f>TPG!I181</f>
        <v>11294/543965</v>
      </c>
      <c r="Q181" s="126" t="b">
        <v>1</v>
      </c>
      <c r="R181" s="126" t="b">
        <v>1</v>
      </c>
      <c r="S181" s="126" t="b">
        <v>1</v>
      </c>
    </row>
    <row r="182" spans="1:19" hidden="1" x14ac:dyDescent="0.25">
      <c r="A182" s="126" t="s">
        <v>4021</v>
      </c>
      <c r="B182" s="200">
        <v>1</v>
      </c>
      <c r="C182" s="126">
        <v>2</v>
      </c>
      <c r="D182" s="321">
        <f>TPG!J182</f>
        <v>400009</v>
      </c>
      <c r="E182" s="126" t="b">
        <v>1</v>
      </c>
      <c r="F182" s="322" t="str">
        <f>RIGHT(TPG!C182,4)&amp;"."&amp;TPG!M182&amp;"."&amp;TPG!K182&amp;"."&amp;TPGPAY!$C$5</f>
        <v>3506.TPECG.I01.Ap21</v>
      </c>
      <c r="G182" s="323">
        <f t="shared" ca="1" si="4"/>
        <v>44309</v>
      </c>
      <c r="H182" s="324">
        <f>IF(TPG!X182&gt;0,0,-TPG!X182)</f>
        <v>0</v>
      </c>
      <c r="I182" s="205">
        <f t="shared" ca="1" si="5"/>
        <v>44309</v>
      </c>
      <c r="J182" s="126">
        <v>3</v>
      </c>
      <c r="K182" s="126" t="b">
        <v>1</v>
      </c>
      <c r="L182" s="126" t="s">
        <v>4022</v>
      </c>
      <c r="M182" s="126" t="b">
        <v>1</v>
      </c>
      <c r="N182" s="126" t="s">
        <v>3687</v>
      </c>
      <c r="O182" s="322" t="str">
        <f>LEFT(TPG!D182,19)&amp;"."&amp;TPGCR!F182</f>
        <v>St Vincent's Cathol.3506.TPECG.I01.Ap21</v>
      </c>
      <c r="P182" s="325" t="str">
        <f>TPG!I182</f>
        <v>11294/543965</v>
      </c>
      <c r="Q182" s="126" t="b">
        <v>1</v>
      </c>
      <c r="R182" s="126" t="b">
        <v>1</v>
      </c>
      <c r="S182" s="126" t="b">
        <v>1</v>
      </c>
    </row>
    <row r="183" spans="1:19" hidden="1" x14ac:dyDescent="0.25">
      <c r="A183" s="126" t="s">
        <v>4021</v>
      </c>
      <c r="B183" s="200">
        <v>1</v>
      </c>
      <c r="C183" s="126">
        <v>2</v>
      </c>
      <c r="D183" s="321">
        <f>TPG!J183</f>
        <v>400038</v>
      </c>
      <c r="E183" s="126" t="b">
        <v>1</v>
      </c>
      <c r="F183" s="322" t="str">
        <f>RIGHT(TPG!C183,4)&amp;"."&amp;TPG!M183&amp;"."&amp;TPG!K183&amp;"."&amp;TPGPAY!$C$5</f>
        <v>2070.TPECG.I01.Ap21</v>
      </c>
      <c r="G183" s="323">
        <f t="shared" ca="1" si="4"/>
        <v>44309</v>
      </c>
      <c r="H183" s="324">
        <f>IF(TPG!X183&gt;0,0,-TPG!X183)</f>
        <v>0</v>
      </c>
      <c r="I183" s="205">
        <f t="shared" ca="1" si="5"/>
        <v>44309</v>
      </c>
      <c r="J183" s="126">
        <v>3</v>
      </c>
      <c r="K183" s="126" t="b">
        <v>1</v>
      </c>
      <c r="L183" s="126" t="s">
        <v>4022</v>
      </c>
      <c r="M183" s="126" t="b">
        <v>1</v>
      </c>
      <c r="N183" s="126" t="s">
        <v>3687</v>
      </c>
      <c r="O183" s="322" t="str">
        <f>LEFT(TPG!D183,19)&amp;"."&amp;TPGCR!F183</f>
        <v>Sunnyfields Primary.2070.TPECG.I01.Ap21</v>
      </c>
      <c r="P183" s="325" t="str">
        <f>TPG!I183</f>
        <v>11294/543965</v>
      </c>
      <c r="Q183" s="126" t="b">
        <v>1</v>
      </c>
      <c r="R183" s="126" t="b">
        <v>1</v>
      </c>
      <c r="S183" s="126" t="b">
        <v>1</v>
      </c>
    </row>
    <row r="184" spans="1:19" hidden="1" x14ac:dyDescent="0.25">
      <c r="A184" s="126" t="s">
        <v>4021</v>
      </c>
      <c r="B184" s="200">
        <v>1</v>
      </c>
      <c r="C184" s="126">
        <v>2</v>
      </c>
      <c r="D184" s="321">
        <f>TPG!J184</f>
        <v>400100</v>
      </c>
      <c r="E184" s="126" t="b">
        <v>1</v>
      </c>
      <c r="F184" s="322" t="str">
        <f>RIGHT(TPG!C184,4)&amp;"."&amp;TPG!M184&amp;"."&amp;TPG!K184&amp;"."&amp;TPGPAY!$C$5</f>
        <v>3316.TPECG.I01.Ap21</v>
      </c>
      <c r="G184" s="323">
        <f t="shared" ca="1" si="4"/>
        <v>44309</v>
      </c>
      <c r="H184" s="324">
        <f>IF(TPG!X184&gt;0,0,-TPG!X184)</f>
        <v>0</v>
      </c>
      <c r="I184" s="205">
        <f t="shared" ca="1" si="5"/>
        <v>44309</v>
      </c>
      <c r="J184" s="126">
        <v>3</v>
      </c>
      <c r="K184" s="126" t="b">
        <v>1</v>
      </c>
      <c r="L184" s="126" t="s">
        <v>4022</v>
      </c>
      <c r="M184" s="126" t="b">
        <v>1</v>
      </c>
      <c r="N184" s="126" t="s">
        <v>3687</v>
      </c>
      <c r="O184" s="322" t="str">
        <f>LEFT(TPG!D184,19)&amp;"."&amp;TPGCR!F184</f>
        <v>Trent  C of E Prima.3316.TPECG.I01.Ap21</v>
      </c>
      <c r="P184" s="325" t="str">
        <f>TPG!I184</f>
        <v>11294/543965</v>
      </c>
      <c r="Q184" s="126" t="b">
        <v>1</v>
      </c>
      <c r="R184" s="126" t="b">
        <v>1</v>
      </c>
      <c r="S184" s="126" t="b">
        <v>1</v>
      </c>
    </row>
    <row r="185" spans="1:19" hidden="1" x14ac:dyDescent="0.25">
      <c r="A185" s="126" t="s">
        <v>4021</v>
      </c>
      <c r="B185" s="200">
        <v>1</v>
      </c>
      <c r="C185" s="126">
        <v>2</v>
      </c>
      <c r="D185" s="321">
        <f>TPG!J185</f>
        <v>400101</v>
      </c>
      <c r="E185" s="126" t="b">
        <v>1</v>
      </c>
      <c r="F185" s="322" t="str">
        <f>RIGHT(TPG!C185,4)&amp;"."&amp;TPG!M185&amp;"."&amp;TPG!K185&amp;"."&amp;TPGPAY!$C$5</f>
        <v>2055.TPECG.I01.Ap21</v>
      </c>
      <c r="G185" s="323">
        <f t="shared" ca="1" si="4"/>
        <v>44309</v>
      </c>
      <c r="H185" s="324">
        <f>IF(TPG!X185&gt;0,0,-TPG!X185)</f>
        <v>0</v>
      </c>
      <c r="I185" s="205">
        <f t="shared" ca="1" si="5"/>
        <v>44309</v>
      </c>
      <c r="J185" s="126">
        <v>3</v>
      </c>
      <c r="K185" s="126" t="b">
        <v>1</v>
      </c>
      <c r="L185" s="126" t="s">
        <v>4022</v>
      </c>
      <c r="M185" s="126" t="b">
        <v>1</v>
      </c>
      <c r="N185" s="126" t="s">
        <v>3687</v>
      </c>
      <c r="O185" s="322" t="str">
        <f>LEFT(TPG!D185,19)&amp;"."&amp;TPGCR!F185</f>
        <v>Tudor School.2055.TPECG.I01.Ap21</v>
      </c>
      <c r="P185" s="325" t="str">
        <f>TPG!I185</f>
        <v>11294/543965</v>
      </c>
      <c r="Q185" s="126" t="b">
        <v>1</v>
      </c>
      <c r="R185" s="126" t="b">
        <v>1</v>
      </c>
      <c r="S185" s="126" t="b">
        <v>1</v>
      </c>
    </row>
    <row r="186" spans="1:19" hidden="1" x14ac:dyDescent="0.25">
      <c r="A186" s="126" t="s">
        <v>4021</v>
      </c>
      <c r="B186" s="200">
        <v>1</v>
      </c>
      <c r="C186" s="126">
        <v>2</v>
      </c>
      <c r="D186" s="321">
        <f>TPG!J186</f>
        <v>400053</v>
      </c>
      <c r="E186" s="126" t="b">
        <v>1</v>
      </c>
      <c r="F186" s="322" t="str">
        <f>RIGHT(TPG!C186,4)&amp;"."&amp;TPG!M186&amp;"."&amp;TPG!K186&amp;"."&amp;TPGPAY!$C$5</f>
        <v>2057.TPECG.I01.Ap21</v>
      </c>
      <c r="G186" s="323">
        <f t="shared" ca="1" si="4"/>
        <v>44309</v>
      </c>
      <c r="H186" s="324">
        <f>IF(TPG!X186&gt;0,0,-TPG!X186)</f>
        <v>0</v>
      </c>
      <c r="I186" s="205">
        <f t="shared" ca="1" si="5"/>
        <v>44309</v>
      </c>
      <c r="J186" s="126">
        <v>3</v>
      </c>
      <c r="K186" s="126" t="b">
        <v>1</v>
      </c>
      <c r="L186" s="126" t="s">
        <v>4022</v>
      </c>
      <c r="M186" s="126" t="b">
        <v>1</v>
      </c>
      <c r="N186" s="126" t="s">
        <v>3687</v>
      </c>
      <c r="O186" s="322" t="str">
        <f>LEFT(TPG!D186,19)&amp;"."&amp;TPGCR!F186</f>
        <v>Underhill School.2057.TPECG.I01.Ap21</v>
      </c>
      <c r="P186" s="325" t="str">
        <f>TPG!I186</f>
        <v>11294/543965</v>
      </c>
      <c r="Q186" s="126" t="b">
        <v>1</v>
      </c>
      <c r="R186" s="126" t="b">
        <v>1</v>
      </c>
      <c r="S186" s="126" t="b">
        <v>1</v>
      </c>
    </row>
    <row r="187" spans="1:19" hidden="1" x14ac:dyDescent="0.25">
      <c r="A187" s="126" t="s">
        <v>4021</v>
      </c>
      <c r="B187" s="200">
        <v>1</v>
      </c>
      <c r="C187" s="126">
        <v>2</v>
      </c>
      <c r="D187" s="321">
        <f>TPG!J187</f>
        <v>400111</v>
      </c>
      <c r="E187" s="126" t="b">
        <v>1</v>
      </c>
      <c r="F187" s="322" t="str">
        <f>RIGHT(TPG!C187,4)&amp;"."&amp;TPG!M187&amp;"."&amp;TPG!K187&amp;"."&amp;TPGPAY!$C$5</f>
        <v>2076.TPECG.I01.Ap21</v>
      </c>
      <c r="G187" s="323">
        <f t="shared" ca="1" si="4"/>
        <v>44309</v>
      </c>
      <c r="H187" s="324">
        <f>IF(TPG!X187&gt;0,0,-TPG!X187)</f>
        <v>0</v>
      </c>
      <c r="I187" s="205">
        <f t="shared" ca="1" si="5"/>
        <v>44309</v>
      </c>
      <c r="J187" s="126">
        <v>3</v>
      </c>
      <c r="K187" s="126" t="b">
        <v>1</v>
      </c>
      <c r="L187" s="126" t="s">
        <v>4022</v>
      </c>
      <c r="M187" s="126" t="b">
        <v>1</v>
      </c>
      <c r="N187" s="126" t="s">
        <v>3687</v>
      </c>
      <c r="O187" s="322" t="str">
        <f>LEFT(TPG!D187,19)&amp;"."&amp;TPGCR!F187</f>
        <v>Wessex  Gardens Pri.2076.TPECG.I01.Ap21</v>
      </c>
      <c r="P187" s="325" t="str">
        <f>TPG!I187</f>
        <v>11294/543965</v>
      </c>
      <c r="Q187" s="126" t="b">
        <v>1</v>
      </c>
      <c r="R187" s="126" t="b">
        <v>1</v>
      </c>
      <c r="S187" s="126" t="b">
        <v>1</v>
      </c>
    </row>
    <row r="188" spans="1:19" hidden="1" x14ac:dyDescent="0.25">
      <c r="A188" s="126" t="s">
        <v>4021</v>
      </c>
      <c r="B188" s="200">
        <v>1</v>
      </c>
      <c r="C188" s="126">
        <v>2</v>
      </c>
      <c r="D188" s="321">
        <f>TPG!J188</f>
        <v>400011</v>
      </c>
      <c r="E188" s="126" t="b">
        <v>1</v>
      </c>
      <c r="F188" s="322" t="str">
        <f>RIGHT(TPG!C188,4)&amp;"."&amp;TPG!M188&amp;"."&amp;TPG!K188&amp;"."&amp;TPGPAY!$C$5</f>
        <v>2060.TPECG.I01.Ap21</v>
      </c>
      <c r="G188" s="323">
        <f t="shared" ca="1" si="4"/>
        <v>44309</v>
      </c>
      <c r="H188" s="324">
        <f>IF(TPG!X188&gt;0,0,-TPG!X188)</f>
        <v>0</v>
      </c>
      <c r="I188" s="205">
        <f t="shared" ca="1" si="5"/>
        <v>44309</v>
      </c>
      <c r="J188" s="126">
        <v>3</v>
      </c>
      <c r="K188" s="126" t="b">
        <v>1</v>
      </c>
      <c r="L188" s="126" t="s">
        <v>4022</v>
      </c>
      <c r="M188" s="126" t="b">
        <v>1</v>
      </c>
      <c r="N188" s="126" t="s">
        <v>3687</v>
      </c>
      <c r="O188" s="322" t="str">
        <f>LEFT(TPG!D188,19)&amp;"."&amp;TPGCR!F188</f>
        <v>Whitings Hill Prima.2060.TPECG.I01.Ap21</v>
      </c>
      <c r="P188" s="325" t="str">
        <f>TPG!I188</f>
        <v>11294/543965</v>
      </c>
      <c r="Q188" s="126" t="b">
        <v>1</v>
      </c>
      <c r="R188" s="126" t="b">
        <v>1</v>
      </c>
      <c r="S188" s="126" t="b">
        <v>1</v>
      </c>
    </row>
    <row r="189" spans="1:19" hidden="1" x14ac:dyDescent="0.25">
      <c r="A189" s="126" t="s">
        <v>4021</v>
      </c>
      <c r="B189" s="200">
        <v>1</v>
      </c>
      <c r="C189" s="126">
        <v>2</v>
      </c>
      <c r="D189" s="321">
        <f>TPG!J189</f>
        <v>400117</v>
      </c>
      <c r="E189" s="126" t="b">
        <v>1</v>
      </c>
      <c r="F189" s="322" t="str">
        <f>RIGHT(TPG!C189,4)&amp;"."&amp;TPG!M189&amp;"."&amp;TPG!K189&amp;"."&amp;TPGPAY!$C$5</f>
        <v>3518.TPECG.I01.Ap21</v>
      </c>
      <c r="G189" s="323">
        <f t="shared" ca="1" si="4"/>
        <v>44309</v>
      </c>
      <c r="H189" s="324">
        <f>IF(TPG!X189&gt;0,0,-TPG!X189)</f>
        <v>0</v>
      </c>
      <c r="I189" s="205">
        <f t="shared" ca="1" si="5"/>
        <v>44309</v>
      </c>
      <c r="J189" s="126">
        <v>3</v>
      </c>
      <c r="K189" s="126" t="b">
        <v>1</v>
      </c>
      <c r="L189" s="126" t="s">
        <v>4022</v>
      </c>
      <c r="M189" s="126" t="b">
        <v>1</v>
      </c>
      <c r="N189" s="126" t="s">
        <v>3687</v>
      </c>
      <c r="O189" s="322" t="str">
        <f>LEFT(TPG!D189,19)&amp;"."&amp;TPGCR!F189</f>
        <v>Woodcroft Primary S.3518.TPECG.I01.Ap21</v>
      </c>
      <c r="P189" s="325" t="str">
        <f>TPG!I189</f>
        <v>11294/543965</v>
      </c>
      <c r="Q189" s="126" t="b">
        <v>1</v>
      </c>
      <c r="R189" s="126" t="b">
        <v>1</v>
      </c>
      <c r="S189" s="126" t="b">
        <v>1</v>
      </c>
    </row>
    <row r="190" spans="1:19" hidden="1" x14ac:dyDescent="0.25">
      <c r="A190" s="126" t="s">
        <v>4021</v>
      </c>
      <c r="B190" s="200">
        <v>1</v>
      </c>
      <c r="C190" s="126">
        <v>2</v>
      </c>
      <c r="D190" s="321">
        <f>TPG!J190</f>
        <v>400004</v>
      </c>
      <c r="E190" s="126" t="b">
        <v>1</v>
      </c>
      <c r="F190" s="322" t="str">
        <f>RIGHT(TPG!C190,4)&amp;"."&amp;TPG!M190&amp;"."&amp;TPG!K190&amp;"."&amp;TPGPAY!$C$5</f>
        <v>2054.TPECG.I01.Ap21</v>
      </c>
      <c r="G190" s="323">
        <f t="shared" ca="1" si="4"/>
        <v>44309</v>
      </c>
      <c r="H190" s="324">
        <f>IF(TPG!X190&gt;0,0,-TPG!X190)</f>
        <v>0</v>
      </c>
      <c r="I190" s="205">
        <f t="shared" ca="1" si="5"/>
        <v>44309</v>
      </c>
      <c r="J190" s="126">
        <v>3</v>
      </c>
      <c r="K190" s="126" t="b">
        <v>1</v>
      </c>
      <c r="L190" s="126" t="s">
        <v>4022</v>
      </c>
      <c r="M190" s="126" t="b">
        <v>1</v>
      </c>
      <c r="N190" s="126" t="s">
        <v>3687</v>
      </c>
      <c r="O190" s="322" t="str">
        <f>LEFT(TPG!D190,19)&amp;"."&amp;TPGCR!F190</f>
        <v>Woodridge  Primary .2054.TPECG.I01.Ap21</v>
      </c>
      <c r="P190" s="325" t="str">
        <f>TPG!I190</f>
        <v>11294/543965</v>
      </c>
      <c r="Q190" s="126" t="b">
        <v>1</v>
      </c>
      <c r="R190" s="126" t="b">
        <v>1</v>
      </c>
      <c r="S190" s="126" t="b">
        <v>1</v>
      </c>
    </row>
    <row r="191" spans="1:19" hidden="1" x14ac:dyDescent="0.25">
      <c r="A191" s="126" t="s">
        <v>4021</v>
      </c>
      <c r="B191" s="200">
        <v>1</v>
      </c>
      <c r="C191" s="126">
        <v>2</v>
      </c>
      <c r="D191" s="321">
        <f>TPG!J191</f>
        <v>400157</v>
      </c>
      <c r="E191" s="126" t="b">
        <v>1</v>
      </c>
      <c r="F191" s="322" t="str">
        <f>RIGHT(TPG!C191,4)&amp;"."&amp;TPG!M191&amp;"."&amp;TPG!K191&amp;"."&amp;TPGPAY!$C$5</f>
        <v>1102.TPECG.I01.Ap21</v>
      </c>
      <c r="G191" s="323">
        <f t="shared" ca="1" si="4"/>
        <v>44309</v>
      </c>
      <c r="H191" s="324">
        <f>IF(TPG!X191&gt;0,0,-TPG!X191)</f>
        <v>0</v>
      </c>
      <c r="I191" s="205">
        <f t="shared" ca="1" si="5"/>
        <v>44309</v>
      </c>
      <c r="J191" s="126">
        <v>3</v>
      </c>
      <c r="K191" s="126" t="b">
        <v>1</v>
      </c>
      <c r="L191" s="126" t="s">
        <v>4022</v>
      </c>
      <c r="M191" s="126" t="b">
        <v>1</v>
      </c>
      <c r="N191" s="126" t="s">
        <v>3687</v>
      </c>
      <c r="O191" s="322" t="str">
        <f>LEFT(TPG!D191,19)&amp;"."&amp;TPGCR!F191</f>
        <v>Northgate.1102.TPECG.I01.Ap21</v>
      </c>
      <c r="P191" s="325" t="str">
        <f>TPG!I191</f>
        <v>11294/543965</v>
      </c>
      <c r="Q191" s="126" t="b">
        <v>1</v>
      </c>
      <c r="R191" s="126" t="b">
        <v>1</v>
      </c>
      <c r="S191" s="126" t="b">
        <v>1</v>
      </c>
    </row>
    <row r="192" spans="1:19" hidden="1" x14ac:dyDescent="0.25">
      <c r="A192" s="126" t="s">
        <v>4021</v>
      </c>
      <c r="B192" s="200">
        <v>1</v>
      </c>
      <c r="C192" s="126">
        <v>2</v>
      </c>
      <c r="D192" s="321">
        <f>TPG!J192</f>
        <v>400156</v>
      </c>
      <c r="E192" s="126" t="b">
        <v>1</v>
      </c>
      <c r="F192" s="322" t="str">
        <f>RIGHT(TPG!C192,4)&amp;"."&amp;TPG!M192&amp;"."&amp;TPG!K192&amp;"."&amp;TPGPAY!$C$5</f>
        <v>1100.TPECG.I01.Ap21</v>
      </c>
      <c r="G192" s="323">
        <f t="shared" ca="1" si="4"/>
        <v>44309</v>
      </c>
      <c r="H192" s="324">
        <f>IF(TPG!X192&gt;0,0,-TPG!X192)</f>
        <v>0</v>
      </c>
      <c r="I192" s="205">
        <f t="shared" ca="1" si="5"/>
        <v>44309</v>
      </c>
      <c r="J192" s="126">
        <v>3</v>
      </c>
      <c r="K192" s="126" t="b">
        <v>1</v>
      </c>
      <c r="L192" s="126" t="s">
        <v>4022</v>
      </c>
      <c r="M192" s="126" t="b">
        <v>1</v>
      </c>
      <c r="N192" s="126" t="s">
        <v>3687</v>
      </c>
      <c r="O192" s="322" t="str">
        <f>LEFT(TPG!D192,19)&amp;"."&amp;TPGCR!F192</f>
        <v>Pavilion.1100.TPECG.I01.Ap21</v>
      </c>
      <c r="P192" s="325" t="str">
        <f>TPG!I192</f>
        <v>11294/543965</v>
      </c>
      <c r="Q192" s="126" t="b">
        <v>1</v>
      </c>
      <c r="R192" s="126" t="b">
        <v>1</v>
      </c>
      <c r="S192" s="126" t="b">
        <v>1</v>
      </c>
    </row>
    <row r="193" spans="1:19" hidden="1" x14ac:dyDescent="0.25">
      <c r="A193" s="126" t="s">
        <v>4021</v>
      </c>
      <c r="B193" s="200">
        <v>1</v>
      </c>
      <c r="C193" s="126">
        <v>2</v>
      </c>
      <c r="D193" s="321">
        <f>TPG!J193</f>
        <v>400041</v>
      </c>
      <c r="E193" s="126" t="b">
        <v>1</v>
      </c>
      <c r="F193" s="322" t="str">
        <f>RIGHT(TPG!C193,4)&amp;"."&amp;TPG!M193&amp;"."&amp;TPG!K193&amp;"."&amp;TPGPAY!$C$5</f>
        <v>5405.TPECG.I01.Ap21</v>
      </c>
      <c r="G193" s="323">
        <f t="shared" ca="1" si="4"/>
        <v>44309</v>
      </c>
      <c r="H193" s="324">
        <f>IF(TPG!X193&gt;0,0,-TPG!X193)</f>
        <v>0</v>
      </c>
      <c r="I193" s="205">
        <f t="shared" ca="1" si="5"/>
        <v>44309</v>
      </c>
      <c r="J193" s="126">
        <v>3</v>
      </c>
      <c r="K193" s="126" t="b">
        <v>1</v>
      </c>
      <c r="L193" s="126" t="s">
        <v>4022</v>
      </c>
      <c r="M193" s="126" t="b">
        <v>1</v>
      </c>
      <c r="N193" s="126" t="s">
        <v>3687</v>
      </c>
      <c r="O193" s="322" t="str">
        <f>LEFT(TPG!D193,19)&amp;"."&amp;TPGCR!F193</f>
        <v>Finchley Catholic H.5405.TPECG.I01.Ap21</v>
      </c>
      <c r="P193" s="325" t="str">
        <f>TPG!I193</f>
        <v>11294/543965</v>
      </c>
      <c r="Q193" s="126" t="b">
        <v>1</v>
      </c>
      <c r="R193" s="126" t="b">
        <v>1</v>
      </c>
      <c r="S193" s="126" t="b">
        <v>1</v>
      </c>
    </row>
    <row r="194" spans="1:19" hidden="1" x14ac:dyDescent="0.25">
      <c r="A194" s="126" t="s">
        <v>4021</v>
      </c>
      <c r="B194" s="200">
        <v>1</v>
      </c>
      <c r="C194" s="126">
        <v>2</v>
      </c>
      <c r="D194" s="321">
        <f>TPG!J194</f>
        <v>400033</v>
      </c>
      <c r="E194" s="126" t="b">
        <v>1</v>
      </c>
      <c r="F194" s="322" t="str">
        <f>RIGHT(TPG!C194,4)&amp;"."&amp;TPG!M194&amp;"."&amp;TPG!K194&amp;"."&amp;TPGPAY!$C$5</f>
        <v>4003.TPECG.I01.Ap21</v>
      </c>
      <c r="G194" s="323">
        <f t="shared" ca="1" si="4"/>
        <v>44309</v>
      </c>
      <c r="H194" s="324">
        <f>IF(TPG!X194&gt;0,0,-TPG!X194)</f>
        <v>0</v>
      </c>
      <c r="I194" s="205">
        <f t="shared" ca="1" si="5"/>
        <v>44309</v>
      </c>
      <c r="J194" s="126">
        <v>3</v>
      </c>
      <c r="K194" s="126" t="b">
        <v>1</v>
      </c>
      <c r="L194" s="126" t="s">
        <v>4022</v>
      </c>
      <c r="M194" s="126" t="b">
        <v>1</v>
      </c>
      <c r="N194" s="126" t="s">
        <v>3687</v>
      </c>
      <c r="O194" s="322" t="str">
        <f>LEFT(TPG!D194,19)&amp;"."&amp;TPGCR!F194</f>
        <v>Friern Barnet Schoo.4003.TPECG.I01.Ap21</v>
      </c>
      <c r="P194" s="325" t="str">
        <f>TPG!I194</f>
        <v>11294/543965</v>
      </c>
      <c r="Q194" s="126" t="b">
        <v>1</v>
      </c>
      <c r="R194" s="126" t="b">
        <v>1</v>
      </c>
      <c r="S194" s="126" t="b">
        <v>1</v>
      </c>
    </row>
    <row r="195" spans="1:19" hidden="1" x14ac:dyDescent="0.25">
      <c r="A195" s="126" t="s">
        <v>4021</v>
      </c>
      <c r="B195" s="200">
        <v>1</v>
      </c>
      <c r="C195" s="126">
        <v>2</v>
      </c>
      <c r="D195" s="321">
        <f>TPG!J195</f>
        <v>400140</v>
      </c>
      <c r="E195" s="126" t="b">
        <v>1</v>
      </c>
      <c r="F195" s="322" t="str">
        <f>RIGHT(TPG!C195,4)&amp;"."&amp;TPG!M195&amp;"."&amp;TPG!K195&amp;"."&amp;TPGPAY!$C$5</f>
        <v>5427.TPECG.I01.Ap21</v>
      </c>
      <c r="G195" s="323">
        <f t="shared" ca="1" si="4"/>
        <v>44309</v>
      </c>
      <c r="H195" s="324">
        <f>IF(TPG!X195&gt;0,0,-TPG!X195)</f>
        <v>0</v>
      </c>
      <c r="I195" s="205">
        <f t="shared" ca="1" si="5"/>
        <v>44309</v>
      </c>
      <c r="J195" s="126">
        <v>3</v>
      </c>
      <c r="K195" s="126" t="b">
        <v>1</v>
      </c>
      <c r="L195" s="126" t="s">
        <v>4022</v>
      </c>
      <c r="M195" s="126" t="b">
        <v>1</v>
      </c>
      <c r="N195" s="126" t="s">
        <v>3687</v>
      </c>
      <c r="O195" s="322" t="str">
        <f>LEFT(TPG!D195,19)&amp;"."&amp;TPGCR!F195</f>
        <v>JCoSS.5427.TPECG.I01.Ap21</v>
      </c>
      <c r="P195" s="325" t="str">
        <f>TPG!I195</f>
        <v>11294/543965</v>
      </c>
      <c r="Q195" s="126" t="b">
        <v>1</v>
      </c>
      <c r="R195" s="126" t="b">
        <v>1</v>
      </c>
      <c r="S195" s="126" t="b">
        <v>1</v>
      </c>
    </row>
    <row r="196" spans="1:19" hidden="1" x14ac:dyDescent="0.25">
      <c r="A196" s="126" t="s">
        <v>4021</v>
      </c>
      <c r="B196" s="200">
        <v>1</v>
      </c>
      <c r="C196" s="126">
        <v>2</v>
      </c>
      <c r="D196" s="321">
        <f>TPG!J196</f>
        <v>107953</v>
      </c>
      <c r="E196" s="126" t="b">
        <v>1</v>
      </c>
      <c r="F196" s="322" t="str">
        <f>RIGHT(TPG!C196,4)&amp;"."&amp;TPG!M196&amp;"."&amp;TPG!K196&amp;"."&amp;TPGPAY!$C$5</f>
        <v>4004.TPECG.I01.Ap21</v>
      </c>
      <c r="G196" s="323">
        <f t="shared" ca="1" si="4"/>
        <v>44309</v>
      </c>
      <c r="H196" s="324">
        <f>IF(TPG!X196&gt;0,0,-TPG!X196)</f>
        <v>0</v>
      </c>
      <c r="I196" s="205">
        <f t="shared" ca="1" si="5"/>
        <v>44309</v>
      </c>
      <c r="J196" s="126">
        <v>3</v>
      </c>
      <c r="K196" s="126" t="b">
        <v>1</v>
      </c>
      <c r="L196" s="126" t="s">
        <v>4022</v>
      </c>
      <c r="M196" s="126" t="b">
        <v>1</v>
      </c>
      <c r="N196" s="126" t="s">
        <v>3687</v>
      </c>
      <c r="O196" s="322" t="str">
        <f>LEFT(TPG!D196,19)&amp;"."&amp;TPGCR!F196</f>
        <v>Menorah High School.4004.TPECG.I01.Ap21</v>
      </c>
      <c r="P196" s="325" t="str">
        <f>TPG!I196</f>
        <v>11294/543965</v>
      </c>
      <c r="Q196" s="126" t="b">
        <v>1</v>
      </c>
      <c r="R196" s="126" t="b">
        <v>1</v>
      </c>
      <c r="S196" s="126" t="b">
        <v>1</v>
      </c>
    </row>
    <row r="197" spans="1:19" hidden="1" x14ac:dyDescent="0.25">
      <c r="A197" s="126" t="s">
        <v>4021</v>
      </c>
      <c r="B197" s="200">
        <v>1</v>
      </c>
      <c r="C197" s="126">
        <v>2</v>
      </c>
      <c r="D197" s="321">
        <f>TPG!J197</f>
        <v>400029</v>
      </c>
      <c r="E197" s="126" t="b">
        <v>1</v>
      </c>
      <c r="F197" s="322" t="str">
        <f>RIGHT(TPG!C197,4)&amp;"."&amp;TPG!M197&amp;"."&amp;TPG!K197&amp;"."&amp;TPGPAY!$C$5</f>
        <v>5404.TPECG.I01.Ap21</v>
      </c>
      <c r="G197" s="323">
        <f t="shared" ca="1" si="4"/>
        <v>44309</v>
      </c>
      <c r="H197" s="324">
        <f>IF(TPG!X197&gt;0,0,-TPG!X197)</f>
        <v>0</v>
      </c>
      <c r="I197" s="205">
        <f t="shared" ca="1" si="5"/>
        <v>44309</v>
      </c>
      <c r="J197" s="126">
        <v>3</v>
      </c>
      <c r="K197" s="126" t="b">
        <v>1</v>
      </c>
      <c r="L197" s="126" t="s">
        <v>4022</v>
      </c>
      <c r="M197" s="126" t="b">
        <v>1</v>
      </c>
      <c r="N197" s="126" t="s">
        <v>3687</v>
      </c>
      <c r="O197" s="322" t="str">
        <f>LEFT(TPG!D197,19)&amp;"."&amp;TPGCR!F197</f>
        <v>St Michaels Catholi.5404.TPECG.I01.Ap21</v>
      </c>
      <c r="P197" s="325" t="str">
        <f>TPG!I197</f>
        <v>11294/543965</v>
      </c>
      <c r="Q197" s="126" t="b">
        <v>1</v>
      </c>
      <c r="R197" s="126" t="b">
        <v>1</v>
      </c>
      <c r="S197" s="126" t="b">
        <v>1</v>
      </c>
    </row>
    <row r="198" spans="1:19" hidden="1" x14ac:dyDescent="0.25">
      <c r="A198" s="126" t="s">
        <v>4021</v>
      </c>
      <c r="B198" s="200">
        <v>1</v>
      </c>
      <c r="C198" s="126">
        <v>2</v>
      </c>
      <c r="D198" s="321">
        <f>TPG!J198</f>
        <v>400013</v>
      </c>
      <c r="E198" s="126" t="b">
        <v>1</v>
      </c>
      <c r="F198" s="322" t="str">
        <f>RIGHT(TPG!C198,4)&amp;"."&amp;TPG!M198&amp;"."&amp;TPG!K198&amp;"."&amp;TPGPAY!$C$5</f>
        <v>5407.TPECG.I01.Ap21</v>
      </c>
      <c r="G198" s="323">
        <f t="shared" ca="1" si="4"/>
        <v>44309</v>
      </c>
      <c r="H198" s="324">
        <f>IF(TPG!X198&gt;0,0,-TPG!X198)</f>
        <v>0</v>
      </c>
      <c r="I198" s="205">
        <f t="shared" ca="1" si="5"/>
        <v>44309</v>
      </c>
      <c r="J198" s="126">
        <v>3</v>
      </c>
      <c r="K198" s="126" t="b">
        <v>1</v>
      </c>
      <c r="L198" s="126" t="s">
        <v>4022</v>
      </c>
      <c r="M198" s="126" t="b">
        <v>1</v>
      </c>
      <c r="N198" s="126" t="s">
        <v>3687</v>
      </c>
      <c r="O198" s="322" t="str">
        <f>LEFT(TPG!D198,19)&amp;"."&amp;TPGCR!F198</f>
        <v>St. James' Catholic.5407.TPECG.I01.Ap21</v>
      </c>
      <c r="P198" s="325" t="str">
        <f>TPG!I198</f>
        <v>11294/543965</v>
      </c>
      <c r="Q198" s="126" t="b">
        <v>1</v>
      </c>
      <c r="R198" s="126" t="b">
        <v>1</v>
      </c>
      <c r="S198" s="126" t="b">
        <v>1</v>
      </c>
    </row>
    <row r="199" spans="1:19" hidden="1" x14ac:dyDescent="0.25">
      <c r="A199" s="126" t="s">
        <v>4021</v>
      </c>
      <c r="B199" s="200">
        <v>1</v>
      </c>
      <c r="C199" s="126">
        <v>2</v>
      </c>
      <c r="D199" s="321">
        <f>TPG!J199</f>
        <v>400063</v>
      </c>
      <c r="E199" s="126" t="b">
        <v>1</v>
      </c>
      <c r="F199" s="322" t="str">
        <f>RIGHT(TPG!C199,4)&amp;"."&amp;TPG!M199&amp;"."&amp;TPG!K199&amp;"."&amp;TPGPAY!$C$5</f>
        <v>7010.TPECG.I01.Ap21</v>
      </c>
      <c r="G199" s="323">
        <f t="shared" ca="1" si="4"/>
        <v>44309</v>
      </c>
      <c r="H199" s="324">
        <f>IF(TPG!X199&gt;0,0,-TPG!X199)</f>
        <v>0</v>
      </c>
      <c r="I199" s="205">
        <f t="shared" ca="1" si="5"/>
        <v>44309</v>
      </c>
      <c r="J199" s="126">
        <v>3</v>
      </c>
      <c r="K199" s="126" t="b">
        <v>1</v>
      </c>
      <c r="L199" s="126" t="s">
        <v>4022</v>
      </c>
      <c r="M199" s="126" t="b">
        <v>1</v>
      </c>
      <c r="N199" s="126" t="s">
        <v>3687</v>
      </c>
      <c r="O199" s="322" t="str">
        <f>LEFT(TPG!D199,19)&amp;"."&amp;TPGCR!F199</f>
        <v>Mapledown.7010.TPECG.I01.Ap21</v>
      </c>
      <c r="P199" s="325" t="str">
        <f>TPG!I199</f>
        <v>11294/543965</v>
      </c>
      <c r="Q199" s="126" t="b">
        <v>1</v>
      </c>
      <c r="R199" s="126" t="b">
        <v>1</v>
      </c>
      <c r="S199" s="126" t="b">
        <v>1</v>
      </c>
    </row>
    <row r="200" spans="1:19" hidden="1" x14ac:dyDescent="0.25">
      <c r="A200" s="126" t="s">
        <v>4021</v>
      </c>
      <c r="B200" s="200">
        <v>1</v>
      </c>
      <c r="C200" s="126">
        <v>2</v>
      </c>
      <c r="D200" s="321">
        <f>TPG!J200</f>
        <v>400034</v>
      </c>
      <c r="E200" s="126" t="b">
        <v>1</v>
      </c>
      <c r="F200" s="322" t="str">
        <f>RIGHT(TPG!C200,4)&amp;"."&amp;TPG!M200&amp;"."&amp;TPG!K200&amp;"."&amp;TPGPAY!$C$5</f>
        <v>7005.TPECG.I01.Ap21</v>
      </c>
      <c r="G200" s="323">
        <f t="shared" ca="1" si="4"/>
        <v>44309</v>
      </c>
      <c r="H200" s="324">
        <f>IF(TPG!X200&gt;0,0,-TPG!X200)</f>
        <v>0</v>
      </c>
      <c r="I200" s="205">
        <f t="shared" ca="1" si="5"/>
        <v>44309</v>
      </c>
      <c r="J200" s="126">
        <v>3</v>
      </c>
      <c r="K200" s="126" t="b">
        <v>1</v>
      </c>
      <c r="L200" s="126" t="s">
        <v>4022</v>
      </c>
      <c r="M200" s="126" t="b">
        <v>1</v>
      </c>
      <c r="N200" s="126" t="s">
        <v>3687</v>
      </c>
      <c r="O200" s="322" t="str">
        <f>LEFT(TPG!D200,19)&amp;"."&amp;TPGCR!F200</f>
        <v>Northway.7005.TPECG.I01.Ap21</v>
      </c>
      <c r="P200" s="325" t="str">
        <f>TPG!I200</f>
        <v>11294/543965</v>
      </c>
      <c r="Q200" s="126" t="b">
        <v>1</v>
      </c>
      <c r="R200" s="126" t="b">
        <v>1</v>
      </c>
      <c r="S200" s="126" t="b">
        <v>1</v>
      </c>
    </row>
    <row r="201" spans="1:19" hidden="1" x14ac:dyDescent="0.25">
      <c r="A201" s="126" t="s">
        <v>4021</v>
      </c>
      <c r="B201" s="200">
        <v>1</v>
      </c>
      <c r="C201" s="126">
        <v>2</v>
      </c>
      <c r="D201" s="321">
        <f>TPG!J201</f>
        <v>400091</v>
      </c>
      <c r="E201" s="126" t="b">
        <v>1</v>
      </c>
      <c r="F201" s="322" t="str">
        <f>RIGHT(TPG!C201,4)&amp;"."&amp;TPG!M201&amp;"."&amp;TPG!K201&amp;"."&amp;TPGPAY!$C$5</f>
        <v>7009.TPECG.I01.Ap21</v>
      </c>
      <c r="G201" s="323">
        <f t="shared" ca="1" si="4"/>
        <v>44309</v>
      </c>
      <c r="H201" s="324">
        <f>IF(TPG!X201&gt;0,0,-TPG!X201)</f>
        <v>0</v>
      </c>
      <c r="I201" s="205">
        <f t="shared" ca="1" si="5"/>
        <v>44309</v>
      </c>
      <c r="J201" s="126">
        <v>3</v>
      </c>
      <c r="K201" s="126" t="b">
        <v>1</v>
      </c>
      <c r="L201" s="126" t="s">
        <v>4022</v>
      </c>
      <c r="M201" s="126" t="b">
        <v>1</v>
      </c>
      <c r="N201" s="126" t="s">
        <v>3687</v>
      </c>
      <c r="O201" s="322" t="str">
        <f>LEFT(TPG!D201,19)&amp;"."&amp;TPGCR!F201</f>
        <v>Oakleigh.7009.TPECG.I01.Ap21</v>
      </c>
      <c r="P201" s="325" t="str">
        <f>TPG!I201</f>
        <v>11294/543965</v>
      </c>
      <c r="Q201" s="126" t="b">
        <v>1</v>
      </c>
      <c r="R201" s="126" t="b">
        <v>1</v>
      </c>
      <c r="S201" s="126" t="b">
        <v>1</v>
      </c>
    </row>
    <row r="202" spans="1:19" hidden="1" x14ac:dyDescent="0.25">
      <c r="A202" s="126" t="s">
        <v>4021</v>
      </c>
      <c r="B202" s="200">
        <v>1</v>
      </c>
      <c r="C202" s="126">
        <v>2</v>
      </c>
      <c r="D202" s="321">
        <f>TPG!J202</f>
        <v>400135</v>
      </c>
      <c r="E202" s="126" t="b">
        <v>1</v>
      </c>
      <c r="F202" s="322" t="str">
        <f>RIGHT(TPG!C202,4)&amp;"."&amp;TPG!M202&amp;"."&amp;TPG!K202&amp;"."&amp;TPGPAY!$C$5</f>
        <v>3521.TPECG.I01.Ap21</v>
      </c>
      <c r="G202" s="323">
        <f t="shared" ca="1" si="4"/>
        <v>44309</v>
      </c>
      <c r="H202" s="324">
        <f>IF(TPG!X202&gt;0,0,-TPG!X202)</f>
        <v>0</v>
      </c>
      <c r="I202" s="205">
        <f t="shared" ca="1" si="5"/>
        <v>44309</v>
      </c>
      <c r="J202" s="126">
        <v>3</v>
      </c>
      <c r="K202" s="126" t="b">
        <v>1</v>
      </c>
      <c r="L202" s="126" t="s">
        <v>4022</v>
      </c>
      <c r="M202" s="126" t="b">
        <v>1</v>
      </c>
      <c r="N202" s="126" t="s">
        <v>3687</v>
      </c>
      <c r="O202" s="322" t="str">
        <f>LEFT(TPG!D202,19)&amp;"."&amp;TPGCR!F202</f>
        <v>St Mary's &amp; St John.3521.TPECG.I01.Ap21</v>
      </c>
      <c r="P202" s="325" t="str">
        <f>TPG!I202</f>
        <v>11294/543965</v>
      </c>
      <c r="Q202" s="126" t="b">
        <v>1</v>
      </c>
      <c r="R202" s="126" t="b">
        <v>1</v>
      </c>
      <c r="S202" s="126" t="b">
        <v>1</v>
      </c>
    </row>
    <row r="203" spans="1:19" hidden="1" x14ac:dyDescent="0.25">
      <c r="A203" s="126" t="s">
        <v>4021</v>
      </c>
      <c r="B203" s="200">
        <v>1</v>
      </c>
      <c r="C203" s="126">
        <v>2</v>
      </c>
      <c r="D203" s="321">
        <f>TPG!J203</f>
        <v>105221</v>
      </c>
      <c r="E203" s="126" t="b">
        <v>1</v>
      </c>
      <c r="F203" s="322" t="str">
        <f>RIGHT(TPG!C203,4)&amp;"."&amp;TPG!M203&amp;"."&amp;TPG!K203&amp;"."&amp;TPGPAY!$C$5</f>
        <v>6085.TPECG.I01.Ap21</v>
      </c>
      <c r="G203" s="323">
        <f t="shared" ca="1" si="4"/>
        <v>44309</v>
      </c>
      <c r="H203" s="324">
        <f>IF(TPG!X203&gt;0,0,-TPG!X203)</f>
        <v>0</v>
      </c>
      <c r="I203" s="205">
        <f t="shared" ca="1" si="5"/>
        <v>44309</v>
      </c>
      <c r="J203" s="126">
        <v>3</v>
      </c>
      <c r="K203" s="126" t="b">
        <v>1</v>
      </c>
      <c r="L203" s="126" t="s">
        <v>4022</v>
      </c>
      <c r="M203" s="126" t="b">
        <v>1</v>
      </c>
      <c r="N203" s="126" t="s">
        <v>3687</v>
      </c>
      <c r="O203" s="322" t="str">
        <f>LEFT(TPG!D203,19)&amp;"."&amp;TPGCR!F203</f>
        <v>Kisharon Inclusive .6085.TPECG.I01.Ap21</v>
      </c>
      <c r="P203" s="325" t="str">
        <f>TPG!I203</f>
        <v>11294/516500</v>
      </c>
      <c r="Q203" s="126" t="b">
        <v>1</v>
      </c>
      <c r="R203" s="126" t="b">
        <v>1</v>
      </c>
      <c r="S203" s="126" t="b">
        <v>1</v>
      </c>
    </row>
    <row r="204" spans="1:19" hidden="1" x14ac:dyDescent="0.25">
      <c r="A204" s="126" t="s">
        <v>4021</v>
      </c>
      <c r="B204" s="200">
        <v>1</v>
      </c>
      <c r="C204" s="126">
        <v>2</v>
      </c>
      <c r="D204" s="321">
        <f>TPG!J204</f>
        <v>157308</v>
      </c>
      <c r="E204" s="126" t="b">
        <v>1</v>
      </c>
      <c r="F204" s="322" t="str">
        <f>RIGHT(TPG!C204,4)&amp;"."&amp;TPG!M204&amp;"."&amp;TPG!K204&amp;"."&amp;TPGPAY!$C$5</f>
        <v>5950.TPECG.I01.Ap21</v>
      </c>
      <c r="G204" s="323">
        <f t="shared" ca="1" si="4"/>
        <v>44309</v>
      </c>
      <c r="H204" s="324">
        <f>IF(TPG!X204&gt;0,0,-TPG!X204)</f>
        <v>0</v>
      </c>
      <c r="I204" s="205">
        <f t="shared" ca="1" si="5"/>
        <v>44309</v>
      </c>
      <c r="J204" s="126">
        <v>3</v>
      </c>
      <c r="K204" s="126" t="b">
        <v>1</v>
      </c>
      <c r="L204" s="126" t="s">
        <v>4022</v>
      </c>
      <c r="M204" s="126" t="b">
        <v>1</v>
      </c>
      <c r="N204" s="126" t="s">
        <v>3687</v>
      </c>
      <c r="O204" s="322" t="str">
        <f>LEFT(TPG!D204,19)&amp;"."&amp;TPGCR!F204</f>
        <v>Oak Hill School.5950.TPECG.I01.Ap21</v>
      </c>
      <c r="P204" s="325" t="str">
        <f>TPG!I204</f>
        <v>11294/516500</v>
      </c>
      <c r="Q204" s="126" t="b">
        <v>1</v>
      </c>
      <c r="R204" s="126" t="b">
        <v>1</v>
      </c>
      <c r="S204" s="126" t="b">
        <v>1</v>
      </c>
    </row>
    <row r="205" spans="1:19" hidden="1" x14ac:dyDescent="0.25">
      <c r="A205" s="126" t="s">
        <v>4021</v>
      </c>
      <c r="B205" s="200">
        <v>1</v>
      </c>
      <c r="C205" s="126">
        <v>2</v>
      </c>
      <c r="D205" s="321">
        <f>TPG!J205</f>
        <v>156901</v>
      </c>
      <c r="E205" s="126" t="b">
        <v>1</v>
      </c>
      <c r="F205" s="322" t="str">
        <f>RIGHT(TPG!C205,4)&amp;"."&amp;TPG!M205&amp;"."&amp;TPG!K205&amp;"."&amp;TPGPAY!$C$5</f>
        <v>7000.TPECG.I01.Ap21</v>
      </c>
      <c r="G205" s="323">
        <f t="shared" ca="1" si="4"/>
        <v>44309</v>
      </c>
      <c r="H205" s="324">
        <f>IF(TPG!X205&gt;0,0,-TPG!X205)</f>
        <v>0</v>
      </c>
      <c r="I205" s="205">
        <f t="shared" ca="1" si="5"/>
        <v>44309</v>
      </c>
      <c r="J205" s="126">
        <v>3</v>
      </c>
      <c r="K205" s="126" t="b">
        <v>1</v>
      </c>
      <c r="L205" s="126" t="s">
        <v>4022</v>
      </c>
      <c r="M205" s="126" t="b">
        <v>1</v>
      </c>
      <c r="N205" s="126" t="s">
        <v>3687</v>
      </c>
      <c r="O205" s="322" t="str">
        <f>LEFT(TPG!D205,19)&amp;"."&amp;TPGCR!F205</f>
        <v>Oak Lodge Academy.7000.TPECG.I01.Ap21</v>
      </c>
      <c r="P205" s="325" t="str">
        <f>TPG!I205</f>
        <v>11294/516500</v>
      </c>
      <c r="Q205" s="126" t="b">
        <v>1</v>
      </c>
      <c r="R205" s="126" t="b">
        <v>1</v>
      </c>
      <c r="S205" s="126" t="b">
        <v>1</v>
      </c>
    </row>
    <row r="206" spans="1:19" hidden="1" x14ac:dyDescent="0.25">
      <c r="A206" s="126" t="s">
        <v>4021</v>
      </c>
      <c r="B206" s="200">
        <v>1</v>
      </c>
      <c r="C206" s="126">
        <v>2</v>
      </c>
      <c r="D206" s="321">
        <f>TPG!J206</f>
        <v>400102</v>
      </c>
      <c r="E206" s="126" t="b">
        <v>1</v>
      </c>
      <c r="F206" s="322" t="str">
        <f>RIGHT(TPG!C206,4)&amp;"."&amp;TPG!M206&amp;"."&amp;TPG!K206&amp;"."&amp;TPGPAY!$C$5</f>
        <v>1000.TPG2.I01.Ap21</v>
      </c>
      <c r="G206" s="323">
        <f t="shared" ca="1" si="4"/>
        <v>44309</v>
      </c>
      <c r="H206" s="324">
        <f>IF(TPG!X206&gt;0,0,-TPG!X206)</f>
        <v>0</v>
      </c>
      <c r="I206" s="205">
        <f t="shared" ca="1" si="5"/>
        <v>44309</v>
      </c>
      <c r="J206" s="126">
        <v>3</v>
      </c>
      <c r="K206" s="126" t="b">
        <v>1</v>
      </c>
      <c r="L206" s="126" t="s">
        <v>4022</v>
      </c>
      <c r="M206" s="126" t="b">
        <v>1</v>
      </c>
      <c r="N206" s="126" t="s">
        <v>3687</v>
      </c>
      <c r="O206" s="322" t="str">
        <f>LEFT(TPG!D206,19)&amp;"."&amp;TPGCR!F206</f>
        <v>Brookhill Nursery.1000.TPG2.I01.Ap21</v>
      </c>
      <c r="P206" s="325" t="str">
        <f>TPG!I206</f>
        <v>11294/543965</v>
      </c>
      <c r="Q206" s="126" t="b">
        <v>1</v>
      </c>
      <c r="R206" s="126" t="b">
        <v>1</v>
      </c>
      <c r="S206" s="126" t="b">
        <v>1</v>
      </c>
    </row>
    <row r="207" spans="1:19" hidden="1" x14ac:dyDescent="0.25">
      <c r="A207" s="126" t="s">
        <v>4021</v>
      </c>
      <c r="B207" s="200">
        <v>1</v>
      </c>
      <c r="C207" s="126">
        <v>2</v>
      </c>
      <c r="D207" s="321">
        <f>TPG!J207</f>
        <v>400102</v>
      </c>
      <c r="E207" s="126" t="b">
        <v>1</v>
      </c>
      <c r="F207" s="322" t="str">
        <f>RIGHT(TPG!C207,4)&amp;"."&amp;TPG!M207&amp;"."&amp;TPG!K207&amp;"."&amp;TPGPAY!$C$5</f>
        <v>1001.TPG2.I01.Ap21</v>
      </c>
      <c r="G207" s="323">
        <f t="shared" ca="1" si="4"/>
        <v>44309</v>
      </c>
      <c r="H207" s="324">
        <f>IF(TPG!X207&gt;0,0,-TPG!X207)</f>
        <v>0</v>
      </c>
      <c r="I207" s="205">
        <f t="shared" ca="1" si="5"/>
        <v>44309</v>
      </c>
      <c r="J207" s="126">
        <v>3</v>
      </c>
      <c r="K207" s="126" t="b">
        <v>1</v>
      </c>
      <c r="L207" s="126" t="s">
        <v>4022</v>
      </c>
      <c r="M207" s="126" t="b">
        <v>1</v>
      </c>
      <c r="N207" s="126" t="s">
        <v>3687</v>
      </c>
      <c r="O207" s="322" t="str">
        <f>LEFT(TPG!D207,19)&amp;"."&amp;TPGCR!F207</f>
        <v>Hampden Way Nursery.1001.TPG2.I01.Ap21</v>
      </c>
      <c r="P207" s="325" t="str">
        <f>TPG!I207</f>
        <v>11294/543965</v>
      </c>
      <c r="Q207" s="126" t="b">
        <v>1</v>
      </c>
      <c r="R207" s="126" t="b">
        <v>1</v>
      </c>
      <c r="S207" s="126" t="b">
        <v>1</v>
      </c>
    </row>
    <row r="208" spans="1:19" hidden="1" x14ac:dyDescent="0.25">
      <c r="A208" s="126" t="s">
        <v>4021</v>
      </c>
      <c r="B208" s="200">
        <v>1</v>
      </c>
      <c r="C208" s="126">
        <v>2</v>
      </c>
      <c r="D208" s="321">
        <f>TPG!J208</f>
        <v>400102</v>
      </c>
      <c r="E208" s="126" t="b">
        <v>1</v>
      </c>
      <c r="F208" s="322" t="str">
        <f>RIGHT(TPG!C208,4)&amp;"."&amp;TPG!M208&amp;"."&amp;TPG!K208&amp;"."&amp;TPGPAY!$C$5</f>
        <v>1003.TPG2.I01.Ap21</v>
      </c>
      <c r="G208" s="323">
        <f t="shared" ca="1" si="4"/>
        <v>44309</v>
      </c>
      <c r="H208" s="324">
        <f>IF(TPG!X208&gt;0,0,-TPG!X208)</f>
        <v>0</v>
      </c>
      <c r="I208" s="205">
        <f t="shared" ca="1" si="5"/>
        <v>44309</v>
      </c>
      <c r="J208" s="126">
        <v>3</v>
      </c>
      <c r="K208" s="126" t="b">
        <v>1</v>
      </c>
      <c r="L208" s="126" t="s">
        <v>4022</v>
      </c>
      <c r="M208" s="126" t="b">
        <v>1</v>
      </c>
      <c r="N208" s="126" t="s">
        <v>3687</v>
      </c>
      <c r="O208" s="322" t="str">
        <f>LEFT(TPG!D208,19)&amp;"."&amp;TPGCR!F208</f>
        <v>St Margaret's Nurse.1003.TPG2.I01.Ap21</v>
      </c>
      <c r="P208" s="325" t="str">
        <f>TPG!I208</f>
        <v>11294/543965</v>
      </c>
      <c r="Q208" s="126" t="b">
        <v>1</v>
      </c>
      <c r="R208" s="126" t="b">
        <v>1</v>
      </c>
      <c r="S208" s="126" t="b">
        <v>1</v>
      </c>
    </row>
    <row r="209" spans="1:19" hidden="1" x14ac:dyDescent="0.25">
      <c r="A209" s="126" t="s">
        <v>4021</v>
      </c>
      <c r="B209" s="200">
        <v>1</v>
      </c>
      <c r="C209" s="126">
        <v>2</v>
      </c>
      <c r="D209" s="321">
        <f>TPG!J209</f>
        <v>400072</v>
      </c>
      <c r="E209" s="126" t="b">
        <v>1</v>
      </c>
      <c r="F209" s="322" t="str">
        <f>RIGHT(TPG!C209,4)&amp;"."&amp;TPG!M209&amp;"."&amp;TPG!K209&amp;"."&amp;TPGPAY!$C$5</f>
        <v>1002.TPG2.I01.Ap21</v>
      </c>
      <c r="G209" s="323">
        <f t="shared" ca="1" si="4"/>
        <v>44309</v>
      </c>
      <c r="H209" s="324">
        <f>IF(TPG!X209&gt;0,0,-TPG!X209)</f>
        <v>0</v>
      </c>
      <c r="I209" s="205">
        <f t="shared" ca="1" si="5"/>
        <v>44309</v>
      </c>
      <c r="J209" s="126">
        <v>3</v>
      </c>
      <c r="K209" s="126" t="b">
        <v>1</v>
      </c>
      <c r="L209" s="126" t="s">
        <v>4022</v>
      </c>
      <c r="M209" s="126" t="b">
        <v>1</v>
      </c>
      <c r="N209" s="126" t="s">
        <v>3687</v>
      </c>
      <c r="O209" s="322" t="str">
        <f>LEFT(TPG!D209,19)&amp;"."&amp;TPGCR!F209</f>
        <v>Moss Hall Nursery.1002.TPG2.I01.Ap21</v>
      </c>
      <c r="P209" s="325" t="str">
        <f>TPG!I209</f>
        <v>11294/543965</v>
      </c>
      <c r="Q209" s="126" t="b">
        <v>1</v>
      </c>
      <c r="R209" s="126" t="b">
        <v>1</v>
      </c>
      <c r="S209" s="126" t="b">
        <v>1</v>
      </c>
    </row>
    <row r="210" spans="1:19" hidden="1" x14ac:dyDescent="0.25">
      <c r="A210" s="126" t="s">
        <v>4021</v>
      </c>
      <c r="B210" s="200">
        <v>1</v>
      </c>
      <c r="C210" s="126">
        <v>2</v>
      </c>
      <c r="D210" s="321">
        <f>TPG!J210</f>
        <v>400125</v>
      </c>
      <c r="E210" s="126" t="b">
        <v>1</v>
      </c>
      <c r="F210" s="322" t="str">
        <f>RIGHT(TPG!C210,4)&amp;"."&amp;TPG!M210&amp;"."&amp;TPG!K210&amp;"."&amp;TPGPAY!$C$5</f>
        <v>3520.TPG2.I01.Ap21</v>
      </c>
      <c r="G210" s="323">
        <f t="shared" ca="1" si="4"/>
        <v>44309</v>
      </c>
      <c r="H210" s="324">
        <f>IF(TPG!X210&gt;0,0,-TPG!X210)</f>
        <v>0</v>
      </c>
      <c r="I210" s="205">
        <f t="shared" ca="1" si="5"/>
        <v>44309</v>
      </c>
      <c r="J210" s="126">
        <v>3</v>
      </c>
      <c r="K210" s="126" t="b">
        <v>1</v>
      </c>
      <c r="L210" s="126" t="s">
        <v>4022</v>
      </c>
      <c r="M210" s="126" t="b">
        <v>1</v>
      </c>
      <c r="N210" s="126" t="s">
        <v>3687</v>
      </c>
      <c r="O210" s="322" t="str">
        <f>LEFT(TPG!D210,19)&amp;"."&amp;TPGCR!F210</f>
        <v>Akiva School.3520.TPG2.I01.Ap21</v>
      </c>
      <c r="P210" s="325" t="str">
        <f>TPG!I210</f>
        <v>11294/543965</v>
      </c>
      <c r="Q210" s="126" t="b">
        <v>1</v>
      </c>
      <c r="R210" s="126" t="b">
        <v>1</v>
      </c>
      <c r="S210" s="126" t="b">
        <v>1</v>
      </c>
    </row>
    <row r="211" spans="1:19" hidden="1" x14ac:dyDescent="0.25">
      <c r="A211" s="126" t="s">
        <v>4021</v>
      </c>
      <c r="B211" s="200">
        <v>1</v>
      </c>
      <c r="C211" s="126">
        <v>2</v>
      </c>
      <c r="D211" s="321">
        <f>TPG!J211</f>
        <v>400069</v>
      </c>
      <c r="E211" s="126" t="b">
        <v>1</v>
      </c>
      <c r="F211" s="322" t="str">
        <f>RIGHT(TPG!C211,4)&amp;"."&amp;TPG!M211&amp;"."&amp;TPG!K211&amp;"."&amp;TPGPAY!$C$5</f>
        <v>3300.TPG2.I01.Ap21</v>
      </c>
      <c r="G211" s="323">
        <f t="shared" ca="1" si="4"/>
        <v>44309</v>
      </c>
      <c r="H211" s="324">
        <f>IF(TPG!X211&gt;0,0,-TPG!X211)</f>
        <v>0</v>
      </c>
      <c r="I211" s="205">
        <f t="shared" ca="1" si="5"/>
        <v>44309</v>
      </c>
      <c r="J211" s="126">
        <v>3</v>
      </c>
      <c r="K211" s="126" t="b">
        <v>1</v>
      </c>
      <c r="L211" s="126" t="s">
        <v>4022</v>
      </c>
      <c r="M211" s="126" t="b">
        <v>1</v>
      </c>
      <c r="N211" s="126" t="s">
        <v>3687</v>
      </c>
      <c r="O211" s="322" t="str">
        <f>LEFT(TPG!D211,19)&amp;"."&amp;TPGCR!F211</f>
        <v>All Saints' CE Prim.3300.TPG2.I01.Ap21</v>
      </c>
      <c r="P211" s="325" t="str">
        <f>TPG!I211</f>
        <v>11294/543965</v>
      </c>
      <c r="Q211" s="126" t="b">
        <v>1</v>
      </c>
      <c r="R211" s="126" t="b">
        <v>1</v>
      </c>
      <c r="S211" s="126" t="b">
        <v>1</v>
      </c>
    </row>
    <row r="212" spans="1:19" hidden="1" x14ac:dyDescent="0.25">
      <c r="A212" s="126" t="s">
        <v>4021</v>
      </c>
      <c r="B212" s="200">
        <v>1</v>
      </c>
      <c r="C212" s="126">
        <v>2</v>
      </c>
      <c r="D212" s="321">
        <f>TPG!J212</f>
        <v>400015</v>
      </c>
      <c r="E212" s="126" t="b">
        <v>1</v>
      </c>
      <c r="F212" s="322" t="str">
        <f>RIGHT(TPG!C212,4)&amp;"."&amp;TPG!M212&amp;"."&amp;TPG!K212&amp;"."&amp;TPGPAY!$C$5</f>
        <v>3317.TPG2.I01.Ap21</v>
      </c>
      <c r="G212" s="323">
        <f t="shared" ca="1" si="4"/>
        <v>44309</v>
      </c>
      <c r="H212" s="324">
        <f>IF(TPG!X212&gt;0,0,-TPG!X212)</f>
        <v>0</v>
      </c>
      <c r="I212" s="205">
        <f ca="1">G212</f>
        <v>44309</v>
      </c>
      <c r="J212" s="126">
        <v>3</v>
      </c>
      <c r="K212" s="126" t="b">
        <v>1</v>
      </c>
      <c r="L212" s="126" t="s">
        <v>4022</v>
      </c>
      <c r="M212" s="126" t="b">
        <v>1</v>
      </c>
      <c r="N212" s="126" t="s">
        <v>3687</v>
      </c>
      <c r="O212" s="322" t="str">
        <f>LEFT(TPG!D212,19)&amp;"."&amp;TPGCR!F212</f>
        <v>All Saints' CE Prim.3317.TPG2.I01.Ap21</v>
      </c>
      <c r="P212" s="325" t="str">
        <f>TPG!I212</f>
        <v>11294/543965</v>
      </c>
      <c r="Q212" s="126" t="b">
        <v>1</v>
      </c>
      <c r="R212" s="126" t="b">
        <v>1</v>
      </c>
      <c r="S212" s="126" t="b">
        <v>1</v>
      </c>
    </row>
    <row r="213" spans="1:19" hidden="1" x14ac:dyDescent="0.25">
      <c r="A213" s="126" t="s">
        <v>4021</v>
      </c>
      <c r="B213" s="200">
        <v>1</v>
      </c>
      <c r="C213" s="126">
        <v>2</v>
      </c>
      <c r="D213" s="321">
        <f>TPG!J213</f>
        <v>400023</v>
      </c>
      <c r="E213" s="126" t="b">
        <v>1</v>
      </c>
      <c r="F213" s="322" t="str">
        <f>RIGHT(TPG!C213,4)&amp;"."&amp;TPG!M213&amp;"."&amp;TPG!K213&amp;"."&amp;TPGPAY!$C$5</f>
        <v>3500.TPG2.I01.Ap21</v>
      </c>
      <c r="G213" s="323">
        <f t="shared" ref="G213:G276" ca="1" si="6">TODAY()</f>
        <v>44309</v>
      </c>
      <c r="H213" s="324">
        <f>IF(TPG!X213&gt;0,0,-TPG!X213)</f>
        <v>0</v>
      </c>
      <c r="I213" s="205">
        <f t="shared" ref="I213:I276" ca="1" si="7">G213</f>
        <v>44309</v>
      </c>
      <c r="J213" s="126">
        <v>3</v>
      </c>
      <c r="K213" s="126" t="b">
        <v>1</v>
      </c>
      <c r="L213" s="126" t="s">
        <v>4022</v>
      </c>
      <c r="M213" s="126" t="b">
        <v>1</v>
      </c>
      <c r="N213" s="126" t="s">
        <v>3687</v>
      </c>
      <c r="O213" s="322" t="str">
        <f>LEFT(TPG!D213,19)&amp;"."&amp;TPGCR!F213</f>
        <v>Annunciation Cathol.3500.TPG2.I01.Ap21</v>
      </c>
      <c r="P213" s="325" t="str">
        <f>TPG!I213</f>
        <v>11294/543965</v>
      </c>
      <c r="Q213" s="126" t="b">
        <v>1</v>
      </c>
      <c r="R213" s="126" t="b">
        <v>1</v>
      </c>
      <c r="S213" s="126" t="b">
        <v>1</v>
      </c>
    </row>
    <row r="214" spans="1:19" hidden="1" x14ac:dyDescent="0.25">
      <c r="A214" s="126" t="s">
        <v>4021</v>
      </c>
      <c r="B214" s="200">
        <v>1</v>
      </c>
      <c r="C214" s="126">
        <v>2</v>
      </c>
      <c r="D214" s="321">
        <f>TPG!J214</f>
        <v>400107</v>
      </c>
      <c r="E214" s="126" t="b">
        <v>1</v>
      </c>
      <c r="F214" s="322" t="str">
        <f>RIGHT(TPG!C214,4)&amp;"."&amp;TPG!M214&amp;"."&amp;TPG!K214&amp;"."&amp;TPGPAY!$C$5</f>
        <v>3514.TPG2.I01.Ap21</v>
      </c>
      <c r="G214" s="323">
        <f t="shared" ca="1" si="6"/>
        <v>44309</v>
      </c>
      <c r="H214" s="324">
        <f>IF(TPG!X214&gt;0,0,-TPG!X214)</f>
        <v>0</v>
      </c>
      <c r="I214" s="205">
        <f t="shared" ca="1" si="7"/>
        <v>44309</v>
      </c>
      <c r="J214" s="126">
        <v>3</v>
      </c>
      <c r="K214" s="126" t="b">
        <v>1</v>
      </c>
      <c r="L214" s="126" t="s">
        <v>4022</v>
      </c>
      <c r="M214" s="126" t="b">
        <v>1</v>
      </c>
      <c r="N214" s="126" t="s">
        <v>3687</v>
      </c>
      <c r="O214" s="322" t="str">
        <f>LEFT(TPG!D214,19)&amp;"."&amp;TPGCR!F214</f>
        <v>Annunciation Cathol.3514.TPG2.I01.Ap21</v>
      </c>
      <c r="P214" s="325" t="str">
        <f>TPG!I214</f>
        <v>11294/543965</v>
      </c>
      <c r="Q214" s="126" t="b">
        <v>1</v>
      </c>
      <c r="R214" s="126" t="b">
        <v>1</v>
      </c>
      <c r="S214" s="126" t="b">
        <v>1</v>
      </c>
    </row>
    <row r="215" spans="1:19" hidden="1" x14ac:dyDescent="0.25">
      <c r="A215" s="126" t="s">
        <v>4021</v>
      </c>
      <c r="B215" s="200">
        <v>1</v>
      </c>
      <c r="C215" s="126">
        <v>2</v>
      </c>
      <c r="D215" s="321">
        <f>TPG!J215</f>
        <v>400005</v>
      </c>
      <c r="E215" s="126" t="b">
        <v>1</v>
      </c>
      <c r="F215" s="322" t="str">
        <f>RIGHT(TPG!C215,4)&amp;"."&amp;TPG!M215&amp;"."&amp;TPG!K215&amp;"."&amp;TPGPAY!$C$5</f>
        <v>2002.TPG2.I01.Ap21</v>
      </c>
      <c r="G215" s="323">
        <f t="shared" ca="1" si="6"/>
        <v>44309</v>
      </c>
      <c r="H215" s="324">
        <f>IF(TPG!X215&gt;0,0,-TPG!X215)</f>
        <v>0</v>
      </c>
      <c r="I215" s="205">
        <f t="shared" ca="1" si="7"/>
        <v>44309</v>
      </c>
      <c r="J215" s="126">
        <v>3</v>
      </c>
      <c r="K215" s="126" t="b">
        <v>1</v>
      </c>
      <c r="L215" s="126" t="s">
        <v>4022</v>
      </c>
      <c r="M215" s="126" t="b">
        <v>1</v>
      </c>
      <c r="N215" s="126" t="s">
        <v>3687</v>
      </c>
      <c r="O215" s="322" t="str">
        <f>LEFT(TPG!D215,19)&amp;"."&amp;TPGCR!F215</f>
        <v>Barnfield School.2002.TPG2.I01.Ap21</v>
      </c>
      <c r="P215" s="325" t="str">
        <f>TPG!I215</f>
        <v>11294/543965</v>
      </c>
      <c r="Q215" s="126" t="b">
        <v>1</v>
      </c>
      <c r="R215" s="126" t="b">
        <v>1</v>
      </c>
      <c r="S215" s="126" t="b">
        <v>1</v>
      </c>
    </row>
    <row r="216" spans="1:19" hidden="1" x14ac:dyDescent="0.25">
      <c r="A216" s="126" t="s">
        <v>4021</v>
      </c>
      <c r="B216" s="200">
        <v>1</v>
      </c>
      <c r="C216" s="126">
        <v>2</v>
      </c>
      <c r="D216" s="321">
        <f>TPG!J216</f>
        <v>400070</v>
      </c>
      <c r="E216" s="126" t="b">
        <v>1</v>
      </c>
      <c r="F216" s="322" t="str">
        <f>RIGHT(TPG!C216,4)&amp;"."&amp;TPG!M216&amp;"."&amp;TPG!K216&amp;"."&amp;TPGPAY!$C$5</f>
        <v>2079.TPG2.I01.Ap21</v>
      </c>
      <c r="G216" s="323">
        <f t="shared" ca="1" si="6"/>
        <v>44309</v>
      </c>
      <c r="H216" s="324">
        <f>IF(TPG!X216&gt;0,0,-TPG!X216)</f>
        <v>0</v>
      </c>
      <c r="I216" s="205">
        <f t="shared" ca="1" si="7"/>
        <v>44309</v>
      </c>
      <c r="J216" s="126">
        <v>3</v>
      </c>
      <c r="K216" s="126" t="b">
        <v>1</v>
      </c>
      <c r="L216" s="126" t="s">
        <v>4022</v>
      </c>
      <c r="M216" s="126" t="b">
        <v>1</v>
      </c>
      <c r="N216" s="126" t="s">
        <v>3687</v>
      </c>
      <c r="O216" s="322" t="str">
        <f>LEFT(TPG!D216,19)&amp;"."&amp;TPGCR!F216</f>
        <v>Beis Yaakov.2079.TPG2.I01.Ap21</v>
      </c>
      <c r="P216" s="325" t="str">
        <f>TPG!I216</f>
        <v>11294/543965</v>
      </c>
      <c r="Q216" s="126" t="b">
        <v>1</v>
      </c>
      <c r="R216" s="126" t="b">
        <v>1</v>
      </c>
      <c r="S216" s="126" t="b">
        <v>1</v>
      </c>
    </row>
    <row r="217" spans="1:19" hidden="1" x14ac:dyDescent="0.25">
      <c r="A217" s="126" t="s">
        <v>4021</v>
      </c>
      <c r="B217" s="200">
        <v>1</v>
      </c>
      <c r="C217" s="126">
        <v>2</v>
      </c>
      <c r="D217" s="321">
        <f>TPG!J217</f>
        <v>400150</v>
      </c>
      <c r="E217" s="126" t="b">
        <v>1</v>
      </c>
      <c r="F217" s="322" t="str">
        <f>RIGHT(TPG!C217,4)&amp;"."&amp;TPG!M217&amp;"."&amp;TPG!K217&amp;"."&amp;TPGPAY!$C$5</f>
        <v>3524.TPG2.I01.Ap21</v>
      </c>
      <c r="G217" s="323">
        <f t="shared" ca="1" si="6"/>
        <v>44309</v>
      </c>
      <c r="H217" s="324">
        <f>IF(TPG!X217&gt;0,0,-TPG!X217)</f>
        <v>0</v>
      </c>
      <c r="I217" s="205">
        <f t="shared" ca="1" si="7"/>
        <v>44309</v>
      </c>
      <c r="J217" s="126">
        <v>3</v>
      </c>
      <c r="K217" s="126" t="b">
        <v>1</v>
      </c>
      <c r="L217" s="126" t="s">
        <v>4022</v>
      </c>
      <c r="M217" s="126" t="b">
        <v>1</v>
      </c>
      <c r="N217" s="126" t="s">
        <v>3687</v>
      </c>
      <c r="O217" s="322" t="str">
        <f>LEFT(TPG!D217,19)&amp;"."&amp;TPGCR!F217</f>
        <v>Beit Shvidler Prima.3524.TPG2.I01.Ap21</v>
      </c>
      <c r="P217" s="325" t="str">
        <f>TPG!I217</f>
        <v>11294/543965</v>
      </c>
      <c r="Q217" s="126" t="b">
        <v>1</v>
      </c>
      <c r="R217" s="126" t="b">
        <v>1</v>
      </c>
      <c r="S217" s="126" t="b">
        <v>1</v>
      </c>
    </row>
    <row r="218" spans="1:19" hidden="1" x14ac:dyDescent="0.25">
      <c r="A218" s="126" t="s">
        <v>4021</v>
      </c>
      <c r="B218" s="200">
        <v>1</v>
      </c>
      <c r="C218" s="126">
        <v>2</v>
      </c>
      <c r="D218" s="321">
        <f>TPG!J218</f>
        <v>400051</v>
      </c>
      <c r="E218" s="126" t="b">
        <v>1</v>
      </c>
      <c r="F218" s="322" t="str">
        <f>RIGHT(TPG!C218,4)&amp;"."&amp;TPG!M218&amp;"."&amp;TPG!K218&amp;"."&amp;TPGPAY!$C$5</f>
        <v>2003.TPG2.I01.Ap21</v>
      </c>
      <c r="G218" s="323">
        <f t="shared" ca="1" si="6"/>
        <v>44309</v>
      </c>
      <c r="H218" s="324">
        <f>IF(TPG!X218&gt;0,0,-TPG!X218)</f>
        <v>0</v>
      </c>
      <c r="I218" s="205">
        <f t="shared" ca="1" si="7"/>
        <v>44309</v>
      </c>
      <c r="J218" s="126">
        <v>3</v>
      </c>
      <c r="K218" s="126" t="b">
        <v>1</v>
      </c>
      <c r="L218" s="126" t="s">
        <v>4022</v>
      </c>
      <c r="M218" s="126" t="b">
        <v>1</v>
      </c>
      <c r="N218" s="126" t="s">
        <v>3687</v>
      </c>
      <c r="O218" s="322" t="str">
        <f>LEFT(TPG!D218,19)&amp;"."&amp;TPGCR!F218</f>
        <v>Bell Lane Primary S.2003.TPG2.I01.Ap21</v>
      </c>
      <c r="P218" s="325" t="str">
        <f>TPG!I218</f>
        <v>11294/543965</v>
      </c>
      <c r="Q218" s="126" t="b">
        <v>1</v>
      </c>
      <c r="R218" s="126" t="b">
        <v>1</v>
      </c>
      <c r="S218" s="126" t="b">
        <v>1</v>
      </c>
    </row>
    <row r="219" spans="1:19" hidden="1" x14ac:dyDescent="0.25">
      <c r="A219" s="126" t="s">
        <v>4021</v>
      </c>
      <c r="B219" s="200">
        <v>1</v>
      </c>
      <c r="C219" s="126">
        <v>2</v>
      </c>
      <c r="D219" s="321">
        <f>TPG!J219</f>
        <v>400024</v>
      </c>
      <c r="E219" s="126" t="b">
        <v>1</v>
      </c>
      <c r="F219" s="322" t="str">
        <f>RIGHT(TPG!C219,4)&amp;"."&amp;TPG!M219&amp;"."&amp;TPG!K219&amp;"."&amp;TPGPAY!$C$5</f>
        <v>3511.TPG2.I01.Ap21</v>
      </c>
      <c r="G219" s="323">
        <f t="shared" ca="1" si="6"/>
        <v>44309</v>
      </c>
      <c r="H219" s="324">
        <f>IF(TPG!X219&gt;0,0,-TPG!X219)</f>
        <v>0</v>
      </c>
      <c r="I219" s="205">
        <f t="shared" ca="1" si="7"/>
        <v>44309</v>
      </c>
      <c r="J219" s="126">
        <v>3</v>
      </c>
      <c r="K219" s="126" t="b">
        <v>1</v>
      </c>
      <c r="L219" s="126" t="s">
        <v>4022</v>
      </c>
      <c r="M219" s="126" t="b">
        <v>1</v>
      </c>
      <c r="N219" s="126" t="s">
        <v>3687</v>
      </c>
      <c r="O219" s="322" t="str">
        <f>LEFT(TPG!D219,19)&amp;"."&amp;TPGCR!F219</f>
        <v>Blessed Dominic Sch.3511.TPG2.I01.Ap21</v>
      </c>
      <c r="P219" s="325" t="str">
        <f>TPG!I219</f>
        <v>11294/543965</v>
      </c>
      <c r="Q219" s="126" t="b">
        <v>1</v>
      </c>
      <c r="R219" s="126" t="b">
        <v>1</v>
      </c>
      <c r="S219" s="126" t="b">
        <v>1</v>
      </c>
    </row>
    <row r="220" spans="1:19" hidden="1" x14ac:dyDescent="0.25">
      <c r="A220" s="126" t="s">
        <v>4021</v>
      </c>
      <c r="B220" s="200">
        <v>1</v>
      </c>
      <c r="C220" s="126">
        <v>2</v>
      </c>
      <c r="D220" s="321">
        <f>TPG!J220</f>
        <v>400057</v>
      </c>
      <c r="E220" s="126" t="b">
        <v>1</v>
      </c>
      <c r="F220" s="322" t="str">
        <f>RIGHT(TPG!C220,4)&amp;"."&amp;TPG!M220&amp;"."&amp;TPG!K220&amp;"."&amp;TPGPAY!$C$5</f>
        <v>2008.TPG2.I01.Ap21</v>
      </c>
      <c r="G220" s="323">
        <f t="shared" ca="1" si="6"/>
        <v>44309</v>
      </c>
      <c r="H220" s="324">
        <f>IF(TPG!X220&gt;0,0,-TPG!X220)</f>
        <v>0</v>
      </c>
      <c r="I220" s="205">
        <f t="shared" ca="1" si="7"/>
        <v>44309</v>
      </c>
      <c r="J220" s="126">
        <v>3</v>
      </c>
      <c r="K220" s="126" t="b">
        <v>1</v>
      </c>
      <c r="L220" s="126" t="s">
        <v>4022</v>
      </c>
      <c r="M220" s="126" t="b">
        <v>1</v>
      </c>
      <c r="N220" s="126" t="s">
        <v>3687</v>
      </c>
      <c r="O220" s="322" t="str">
        <f>LEFT(TPG!D220,19)&amp;"."&amp;TPGCR!F220</f>
        <v>Brookland Infant  &amp;.2008.TPG2.I01.Ap21</v>
      </c>
      <c r="P220" s="325" t="str">
        <f>TPG!I220</f>
        <v>11294/543965</v>
      </c>
      <c r="Q220" s="126" t="b">
        <v>1</v>
      </c>
      <c r="R220" s="126" t="b">
        <v>1</v>
      </c>
      <c r="S220" s="126" t="b">
        <v>1</v>
      </c>
    </row>
    <row r="221" spans="1:19" hidden="1" x14ac:dyDescent="0.25">
      <c r="A221" s="126" t="s">
        <v>4021</v>
      </c>
      <c r="B221" s="200">
        <v>1</v>
      </c>
      <c r="C221" s="126">
        <v>2</v>
      </c>
      <c r="D221" s="321">
        <f>TPG!J221</f>
        <v>400040</v>
      </c>
      <c r="E221" s="126" t="b">
        <v>1</v>
      </c>
      <c r="F221" s="322" t="str">
        <f>RIGHT(TPG!C221,4)&amp;"."&amp;TPG!M221&amp;"."&amp;TPG!K221&amp;"."&amp;TPGPAY!$C$5</f>
        <v>2007.TPG2.I01.Ap21</v>
      </c>
      <c r="G221" s="323">
        <f t="shared" ca="1" si="6"/>
        <v>44309</v>
      </c>
      <c r="H221" s="324">
        <f>IF(TPG!X221&gt;0,0,-TPG!X221)</f>
        <v>0</v>
      </c>
      <c r="I221" s="205">
        <f t="shared" ca="1" si="7"/>
        <v>44309</v>
      </c>
      <c r="J221" s="126">
        <v>3</v>
      </c>
      <c r="K221" s="126" t="b">
        <v>1</v>
      </c>
      <c r="L221" s="126" t="s">
        <v>4022</v>
      </c>
      <c r="M221" s="126" t="b">
        <v>1</v>
      </c>
      <c r="N221" s="126" t="s">
        <v>3687</v>
      </c>
      <c r="O221" s="322" t="str">
        <f>LEFT(TPG!D221,19)&amp;"."&amp;TPGCR!F221</f>
        <v>Brookland Junior Sc.2007.TPG2.I01.Ap21</v>
      </c>
      <c r="P221" s="325" t="str">
        <f>TPG!I221</f>
        <v>11294/543965</v>
      </c>
      <c r="Q221" s="126" t="b">
        <v>1</v>
      </c>
      <c r="R221" s="126" t="b">
        <v>1</v>
      </c>
      <c r="S221" s="126" t="b">
        <v>1</v>
      </c>
    </row>
    <row r="222" spans="1:19" hidden="1" x14ac:dyDescent="0.25">
      <c r="A222" s="126" t="s">
        <v>4021</v>
      </c>
      <c r="B222" s="200">
        <v>1</v>
      </c>
      <c r="C222" s="126">
        <v>2</v>
      </c>
      <c r="D222" s="321">
        <f>TPG!J222</f>
        <v>400061</v>
      </c>
      <c r="E222" s="126" t="b">
        <v>1</v>
      </c>
      <c r="F222" s="322" t="str">
        <f>RIGHT(TPG!C222,4)&amp;"."&amp;TPG!M222&amp;"."&amp;TPG!K222&amp;"."&amp;TPGPAY!$C$5</f>
        <v>2009.TPG2.I01.Ap21</v>
      </c>
      <c r="G222" s="323">
        <f t="shared" ca="1" si="6"/>
        <v>44309</v>
      </c>
      <c r="H222" s="324">
        <f>IF(TPG!X222&gt;0,0,-TPG!X222)</f>
        <v>0</v>
      </c>
      <c r="I222" s="205">
        <f t="shared" ca="1" si="7"/>
        <v>44309</v>
      </c>
      <c r="J222" s="126">
        <v>3</v>
      </c>
      <c r="K222" s="126" t="b">
        <v>1</v>
      </c>
      <c r="L222" s="126" t="s">
        <v>4022</v>
      </c>
      <c r="M222" s="126" t="b">
        <v>1</v>
      </c>
      <c r="N222" s="126" t="s">
        <v>3687</v>
      </c>
      <c r="O222" s="322" t="str">
        <f>LEFT(TPG!D222,19)&amp;"."&amp;TPGCR!F222</f>
        <v>Brunswick Park Prim.2009.TPG2.I01.Ap21</v>
      </c>
      <c r="P222" s="325" t="str">
        <f>TPG!I222</f>
        <v>11294/543965</v>
      </c>
      <c r="Q222" s="126" t="b">
        <v>1</v>
      </c>
      <c r="R222" s="126" t="b">
        <v>1</v>
      </c>
      <c r="S222" s="126" t="b">
        <v>1</v>
      </c>
    </row>
    <row r="223" spans="1:19" hidden="1" x14ac:dyDescent="0.25">
      <c r="A223" s="126" t="s">
        <v>4021</v>
      </c>
      <c r="B223" s="200">
        <v>1</v>
      </c>
      <c r="C223" s="126">
        <v>2</v>
      </c>
      <c r="D223" s="321">
        <f>TPG!J223</f>
        <v>400065</v>
      </c>
      <c r="E223" s="126" t="b">
        <v>1</v>
      </c>
      <c r="F223" s="322" t="str">
        <f>RIGHT(TPG!C223,4)&amp;"."&amp;TPG!M223&amp;"."&amp;TPG!K223&amp;"."&amp;TPGPAY!$C$5</f>
        <v>2067.TPG2.I01.Ap21</v>
      </c>
      <c r="G223" s="323">
        <f t="shared" ca="1" si="6"/>
        <v>44309</v>
      </c>
      <c r="H223" s="324">
        <f>IF(TPG!X223&gt;0,0,-TPG!X223)</f>
        <v>0</v>
      </c>
      <c r="I223" s="205">
        <f t="shared" ca="1" si="7"/>
        <v>44309</v>
      </c>
      <c r="J223" s="126">
        <v>3</v>
      </c>
      <c r="K223" s="126" t="b">
        <v>1</v>
      </c>
      <c r="L223" s="126" t="s">
        <v>4022</v>
      </c>
      <c r="M223" s="126" t="b">
        <v>1</v>
      </c>
      <c r="N223" s="126" t="s">
        <v>3687</v>
      </c>
      <c r="O223" s="322" t="str">
        <f>LEFT(TPG!D223,19)&amp;"."&amp;TPGCR!F223</f>
        <v>Chalgrove Primary S.2067.TPG2.I01.Ap21</v>
      </c>
      <c r="P223" s="325" t="str">
        <f>TPG!I223</f>
        <v>11294/543965</v>
      </c>
      <c r="Q223" s="126" t="b">
        <v>1</v>
      </c>
      <c r="R223" s="126" t="b">
        <v>1</v>
      </c>
      <c r="S223" s="126" t="b">
        <v>1</v>
      </c>
    </row>
    <row r="224" spans="1:19" hidden="1" x14ac:dyDescent="0.25">
      <c r="A224" s="126" t="s">
        <v>4021</v>
      </c>
      <c r="B224" s="200">
        <v>1</v>
      </c>
      <c r="C224" s="126">
        <v>2</v>
      </c>
      <c r="D224" s="321">
        <f>TPG!J224</f>
        <v>400039</v>
      </c>
      <c r="E224" s="126" t="b">
        <v>1</v>
      </c>
      <c r="F224" s="322" t="str">
        <f>RIGHT(TPG!C224,4)&amp;"."&amp;TPG!M224&amp;"."&amp;TPG!K224&amp;"."&amp;TPGPAY!$C$5</f>
        <v>3302.TPG2.I01.Ap21</v>
      </c>
      <c r="G224" s="323">
        <f t="shared" ca="1" si="6"/>
        <v>44309</v>
      </c>
      <c r="H224" s="324">
        <f>IF(TPG!X224&gt;0,0,-TPG!X224)</f>
        <v>0</v>
      </c>
      <c r="I224" s="205">
        <f t="shared" ca="1" si="7"/>
        <v>44309</v>
      </c>
      <c r="J224" s="126">
        <v>3</v>
      </c>
      <c r="K224" s="126" t="b">
        <v>1</v>
      </c>
      <c r="L224" s="126" t="s">
        <v>4022</v>
      </c>
      <c r="M224" s="126" t="b">
        <v>1</v>
      </c>
      <c r="N224" s="126" t="s">
        <v>3687</v>
      </c>
      <c r="O224" s="322" t="str">
        <f>LEFT(TPG!D224,19)&amp;"."&amp;TPGCR!F224</f>
        <v>Christ Church CE Pr.3302.TPG2.I01.Ap21</v>
      </c>
      <c r="P224" s="325" t="str">
        <f>TPG!I224</f>
        <v>11294/543965</v>
      </c>
      <c r="Q224" s="126" t="b">
        <v>1</v>
      </c>
      <c r="R224" s="126" t="b">
        <v>1</v>
      </c>
      <c r="S224" s="126" t="b">
        <v>1</v>
      </c>
    </row>
    <row r="225" spans="1:19" hidden="1" x14ac:dyDescent="0.25">
      <c r="A225" s="126" t="s">
        <v>4021</v>
      </c>
      <c r="B225" s="200">
        <v>1</v>
      </c>
      <c r="C225" s="126">
        <v>2</v>
      </c>
      <c r="D225" s="321">
        <f>TPG!J225</f>
        <v>400020</v>
      </c>
      <c r="E225" s="126" t="b">
        <v>1</v>
      </c>
      <c r="F225" s="322" t="str">
        <f>RIGHT(TPG!C225,4)&amp;"."&amp;TPG!M225&amp;"."&amp;TPG!K225&amp;"."&amp;TPGPAY!$C$5</f>
        <v>2011.TPG2.I01.Ap21</v>
      </c>
      <c r="G225" s="323">
        <f t="shared" ca="1" si="6"/>
        <v>44309</v>
      </c>
      <c r="H225" s="324">
        <f>IF(TPG!X225&gt;0,0,-TPG!X225)</f>
        <v>0</v>
      </c>
      <c r="I225" s="205">
        <f t="shared" ca="1" si="7"/>
        <v>44309</v>
      </c>
      <c r="J225" s="126">
        <v>3</v>
      </c>
      <c r="K225" s="126" t="b">
        <v>1</v>
      </c>
      <c r="L225" s="126" t="s">
        <v>4022</v>
      </c>
      <c r="M225" s="126" t="b">
        <v>1</v>
      </c>
      <c r="N225" s="126" t="s">
        <v>3687</v>
      </c>
      <c r="O225" s="322" t="str">
        <f>LEFT(TPG!D225,19)&amp;"."&amp;TPGCR!F225</f>
        <v>Church Hill Primary.2011.TPG2.I01.Ap21</v>
      </c>
      <c r="P225" s="325" t="str">
        <f>TPG!I225</f>
        <v>11294/543965</v>
      </c>
      <c r="Q225" s="126" t="b">
        <v>1</v>
      </c>
      <c r="R225" s="126" t="b">
        <v>1</v>
      </c>
      <c r="S225" s="126" t="b">
        <v>1</v>
      </c>
    </row>
    <row r="226" spans="1:19" hidden="1" x14ac:dyDescent="0.25">
      <c r="A226" s="126" t="s">
        <v>4021</v>
      </c>
      <c r="B226" s="200">
        <v>1</v>
      </c>
      <c r="C226" s="126">
        <v>2</v>
      </c>
      <c r="D226" s="321">
        <f>TPG!J226</f>
        <v>400050</v>
      </c>
      <c r="E226" s="126" t="b">
        <v>1</v>
      </c>
      <c r="F226" s="322" t="str">
        <f>RIGHT(TPG!C226,4)&amp;"."&amp;TPG!M226&amp;"."&amp;TPG!K226&amp;"."&amp;TPGPAY!$C$5</f>
        <v>2014.TPG2.I01.Ap21</v>
      </c>
      <c r="G226" s="323">
        <f t="shared" ca="1" si="6"/>
        <v>44309</v>
      </c>
      <c r="H226" s="324">
        <f>IF(TPG!X226&gt;0,0,-TPG!X226)</f>
        <v>0</v>
      </c>
      <c r="I226" s="205">
        <f t="shared" ca="1" si="7"/>
        <v>44309</v>
      </c>
      <c r="J226" s="126">
        <v>3</v>
      </c>
      <c r="K226" s="126" t="b">
        <v>1</v>
      </c>
      <c r="L226" s="126" t="s">
        <v>4022</v>
      </c>
      <c r="M226" s="126" t="b">
        <v>1</v>
      </c>
      <c r="N226" s="126" t="s">
        <v>3687</v>
      </c>
      <c r="O226" s="322" t="str">
        <f>LEFT(TPG!D226,19)&amp;"."&amp;TPGCR!F226</f>
        <v>Colindale School.2014.TPG2.I01.Ap21</v>
      </c>
      <c r="P226" s="325" t="str">
        <f>TPG!I226</f>
        <v>11294/543965</v>
      </c>
      <c r="Q226" s="126" t="b">
        <v>1</v>
      </c>
      <c r="R226" s="126" t="b">
        <v>1</v>
      </c>
      <c r="S226" s="126" t="b">
        <v>1</v>
      </c>
    </row>
    <row r="227" spans="1:19" hidden="1" x14ac:dyDescent="0.25">
      <c r="A227" s="126" t="s">
        <v>4021</v>
      </c>
      <c r="B227" s="200">
        <v>1</v>
      </c>
      <c r="C227" s="126">
        <v>2</v>
      </c>
      <c r="D227" s="321">
        <f>TPG!J227</f>
        <v>400059</v>
      </c>
      <c r="E227" s="126" t="b">
        <v>1</v>
      </c>
      <c r="F227" s="322" t="str">
        <f>RIGHT(TPG!C227,4)&amp;"."&amp;TPG!M227&amp;"."&amp;TPG!K227&amp;"."&amp;TPGPAY!$C$5</f>
        <v>2015.TPG2.I01.Ap21</v>
      </c>
      <c r="G227" s="323">
        <f t="shared" ca="1" si="6"/>
        <v>44309</v>
      </c>
      <c r="H227" s="324">
        <f>IF(TPG!X227&gt;0,0,-TPG!X227)</f>
        <v>0</v>
      </c>
      <c r="I227" s="205">
        <f t="shared" ca="1" si="7"/>
        <v>44309</v>
      </c>
      <c r="J227" s="126">
        <v>3</v>
      </c>
      <c r="K227" s="126" t="b">
        <v>1</v>
      </c>
      <c r="L227" s="126" t="s">
        <v>4022</v>
      </c>
      <c r="M227" s="126" t="b">
        <v>1</v>
      </c>
      <c r="N227" s="126" t="s">
        <v>3687</v>
      </c>
      <c r="O227" s="322" t="str">
        <f>LEFT(TPG!D227,19)&amp;"."&amp;TPGCR!F227</f>
        <v>Coppetts Wood.2015.TPG2.I01.Ap21</v>
      </c>
      <c r="P227" s="325" t="str">
        <f>TPG!I227</f>
        <v>11294/543965</v>
      </c>
      <c r="Q227" s="126" t="b">
        <v>1</v>
      </c>
      <c r="R227" s="126" t="b">
        <v>1</v>
      </c>
      <c r="S227" s="126" t="b">
        <v>1</v>
      </c>
    </row>
    <row r="228" spans="1:19" hidden="1" x14ac:dyDescent="0.25">
      <c r="A228" s="126" t="s">
        <v>4021</v>
      </c>
      <c r="B228" s="200">
        <v>1</v>
      </c>
      <c r="C228" s="126">
        <v>2</v>
      </c>
      <c r="D228" s="321">
        <f>TPG!J228</f>
        <v>400049</v>
      </c>
      <c r="E228" s="126" t="b">
        <v>1</v>
      </c>
      <c r="F228" s="322" t="str">
        <f>RIGHT(TPG!C228,4)&amp;"."&amp;TPG!M228&amp;"."&amp;TPG!K228&amp;"."&amp;TPGPAY!$C$5</f>
        <v>2016.TPG2.I01.Ap21</v>
      </c>
      <c r="G228" s="323">
        <f t="shared" ca="1" si="6"/>
        <v>44309</v>
      </c>
      <c r="H228" s="324">
        <f>IF(TPG!X228&gt;0,0,-TPG!X228)</f>
        <v>0</v>
      </c>
      <c r="I228" s="205">
        <f t="shared" ca="1" si="7"/>
        <v>44309</v>
      </c>
      <c r="J228" s="126">
        <v>3</v>
      </c>
      <c r="K228" s="126" t="b">
        <v>1</v>
      </c>
      <c r="L228" s="126" t="s">
        <v>4022</v>
      </c>
      <c r="M228" s="126" t="b">
        <v>1</v>
      </c>
      <c r="N228" s="126" t="s">
        <v>3687</v>
      </c>
      <c r="O228" s="322" t="str">
        <f>LEFT(TPG!D228,19)&amp;"."&amp;TPGCR!F228</f>
        <v>Courtland School.2016.TPG2.I01.Ap21</v>
      </c>
      <c r="P228" s="325" t="str">
        <f>TPG!I228</f>
        <v>11294/543965</v>
      </c>
      <c r="Q228" s="126" t="b">
        <v>1</v>
      </c>
      <c r="R228" s="126" t="b">
        <v>1</v>
      </c>
      <c r="S228" s="126" t="b">
        <v>1</v>
      </c>
    </row>
    <row r="229" spans="1:19" hidden="1" x14ac:dyDescent="0.25">
      <c r="A229" s="126" t="s">
        <v>4021</v>
      </c>
      <c r="B229" s="200">
        <v>1</v>
      </c>
      <c r="C229" s="126">
        <v>2</v>
      </c>
      <c r="D229" s="321">
        <f>TPG!J229</f>
        <v>400080</v>
      </c>
      <c r="E229" s="126" t="b">
        <v>1</v>
      </c>
      <c r="F229" s="322" t="str">
        <f>RIGHT(TPG!C229,4)&amp;"."&amp;TPG!M229&amp;"."&amp;TPG!K229&amp;"."&amp;TPGPAY!$C$5</f>
        <v>2017.TPG2.I01.Ap21</v>
      </c>
      <c r="G229" s="323">
        <f t="shared" ca="1" si="6"/>
        <v>44309</v>
      </c>
      <c r="H229" s="324">
        <f>IF(TPG!X229&gt;0,0,-TPG!X229)</f>
        <v>0</v>
      </c>
      <c r="I229" s="205">
        <f t="shared" ca="1" si="7"/>
        <v>44309</v>
      </c>
      <c r="J229" s="126">
        <v>3</v>
      </c>
      <c r="K229" s="126" t="b">
        <v>1</v>
      </c>
      <c r="L229" s="126" t="s">
        <v>4022</v>
      </c>
      <c r="M229" s="126" t="b">
        <v>1</v>
      </c>
      <c r="N229" s="126" t="s">
        <v>3687</v>
      </c>
      <c r="O229" s="322" t="str">
        <f>LEFT(TPG!D229,19)&amp;"."&amp;TPGCR!F229</f>
        <v>Cromer Road Primary.2017.TPG2.I01.Ap21</v>
      </c>
      <c r="P229" s="325" t="str">
        <f>TPG!I229</f>
        <v>11294/543965</v>
      </c>
      <c r="Q229" s="126" t="b">
        <v>1</v>
      </c>
      <c r="R229" s="126" t="b">
        <v>1</v>
      </c>
      <c r="S229" s="126" t="b">
        <v>1</v>
      </c>
    </row>
    <row r="230" spans="1:19" hidden="1" x14ac:dyDescent="0.25">
      <c r="A230" s="126" t="s">
        <v>4021</v>
      </c>
      <c r="B230" s="200">
        <v>1</v>
      </c>
      <c r="C230" s="126">
        <v>2</v>
      </c>
      <c r="D230" s="321">
        <f>TPG!J230</f>
        <v>400105</v>
      </c>
      <c r="E230" s="126" t="b">
        <v>1</v>
      </c>
      <c r="F230" s="322" t="str">
        <f>RIGHT(TPG!C230,4)&amp;"."&amp;TPG!M230&amp;"."&amp;TPG!K230&amp;"."&amp;TPGPAY!$C$5</f>
        <v>2073.TPG2.I01.Ap21</v>
      </c>
      <c r="G230" s="323">
        <f t="shared" ca="1" si="6"/>
        <v>44309</v>
      </c>
      <c r="H230" s="324">
        <f>IF(TPG!X230&gt;0,0,-TPG!X230)</f>
        <v>0</v>
      </c>
      <c r="I230" s="205">
        <f t="shared" ca="1" si="7"/>
        <v>44309</v>
      </c>
      <c r="J230" s="126">
        <v>3</v>
      </c>
      <c r="K230" s="126" t="b">
        <v>1</v>
      </c>
      <c r="L230" s="126" t="s">
        <v>4022</v>
      </c>
      <c r="M230" s="126" t="b">
        <v>1</v>
      </c>
      <c r="N230" s="126" t="s">
        <v>3687</v>
      </c>
      <c r="O230" s="322" t="str">
        <f>LEFT(TPG!D230,19)&amp;"."&amp;TPGCR!F230</f>
        <v>Danegrove JMI Schoo.2073.TPG2.I01.Ap21</v>
      </c>
      <c r="P230" s="325" t="str">
        <f>TPG!I230</f>
        <v>11294/543965</v>
      </c>
      <c r="Q230" s="126" t="b">
        <v>1</v>
      </c>
      <c r="R230" s="126" t="b">
        <v>1</v>
      </c>
      <c r="S230" s="126" t="b">
        <v>1</v>
      </c>
    </row>
    <row r="231" spans="1:19" hidden="1" x14ac:dyDescent="0.25">
      <c r="A231" s="126" t="s">
        <v>4021</v>
      </c>
      <c r="B231" s="200">
        <v>1</v>
      </c>
      <c r="C231" s="126">
        <v>2</v>
      </c>
      <c r="D231" s="321">
        <f>TPG!J231</f>
        <v>400036</v>
      </c>
      <c r="E231" s="126" t="b">
        <v>1</v>
      </c>
      <c r="F231" s="322" t="str">
        <f>RIGHT(TPG!C231,4)&amp;"."&amp;TPG!M231&amp;"."&amp;TPG!K231&amp;"."&amp;TPGPAY!$C$5</f>
        <v>2019.TPG2.I01.Ap21</v>
      </c>
      <c r="G231" s="323">
        <f t="shared" ca="1" si="6"/>
        <v>44309</v>
      </c>
      <c r="H231" s="324">
        <f>IF(TPG!X231&gt;0,0,-TPG!X231)</f>
        <v>0</v>
      </c>
      <c r="I231" s="205">
        <f t="shared" ca="1" si="7"/>
        <v>44309</v>
      </c>
      <c r="J231" s="126">
        <v>3</v>
      </c>
      <c r="K231" s="126" t="b">
        <v>1</v>
      </c>
      <c r="L231" s="126" t="s">
        <v>4022</v>
      </c>
      <c r="M231" s="126" t="b">
        <v>1</v>
      </c>
      <c r="N231" s="126" t="s">
        <v>3687</v>
      </c>
      <c r="O231" s="322" t="str">
        <f>LEFT(TPG!D231,19)&amp;"."&amp;TPGCR!F231</f>
        <v>Deansbrook Infant S.2019.TPG2.I01.Ap21</v>
      </c>
      <c r="P231" s="325" t="str">
        <f>TPG!I231</f>
        <v>11294/543965</v>
      </c>
      <c r="Q231" s="126" t="b">
        <v>1</v>
      </c>
      <c r="R231" s="126" t="b">
        <v>1</v>
      </c>
      <c r="S231" s="126" t="b">
        <v>1</v>
      </c>
    </row>
    <row r="232" spans="1:19" hidden="1" x14ac:dyDescent="0.25">
      <c r="A232" s="126" t="s">
        <v>4021</v>
      </c>
      <c r="B232" s="200">
        <v>1</v>
      </c>
      <c r="C232" s="126">
        <v>2</v>
      </c>
      <c r="D232" s="321">
        <f>TPG!J232</f>
        <v>400042</v>
      </c>
      <c r="E232" s="126" t="b">
        <v>1</v>
      </c>
      <c r="F232" s="322" t="str">
        <f>RIGHT(TPG!C232,4)&amp;"."&amp;TPG!M232&amp;"."&amp;TPG!K232&amp;"."&amp;TPGPAY!$C$5</f>
        <v>2021.TPG2.I01.Ap21</v>
      </c>
      <c r="G232" s="323">
        <f t="shared" ca="1" si="6"/>
        <v>44309</v>
      </c>
      <c r="H232" s="324">
        <f>IF(TPG!X232&gt;0,0,-TPG!X232)</f>
        <v>0</v>
      </c>
      <c r="I232" s="205">
        <f t="shared" ca="1" si="7"/>
        <v>44309</v>
      </c>
      <c r="J232" s="126">
        <v>3</v>
      </c>
      <c r="K232" s="126" t="b">
        <v>1</v>
      </c>
      <c r="L232" s="126" t="s">
        <v>4022</v>
      </c>
      <c r="M232" s="126" t="b">
        <v>1</v>
      </c>
      <c r="N232" s="126" t="s">
        <v>3687</v>
      </c>
      <c r="O232" s="322" t="str">
        <f>LEFT(TPG!D232,19)&amp;"."&amp;TPGCR!F232</f>
        <v>Dollis Primary Scho.2021.TPG2.I01.Ap21</v>
      </c>
      <c r="P232" s="325" t="str">
        <f>TPG!I232</f>
        <v>11294/543965</v>
      </c>
      <c r="Q232" s="126" t="b">
        <v>1</v>
      </c>
      <c r="R232" s="126" t="b">
        <v>1</v>
      </c>
      <c r="S232" s="126" t="b">
        <v>1</v>
      </c>
    </row>
    <row r="233" spans="1:19" hidden="1" x14ac:dyDescent="0.25">
      <c r="A233" s="126" t="s">
        <v>4021</v>
      </c>
      <c r="B233" s="200">
        <v>1</v>
      </c>
      <c r="C233" s="126">
        <v>2</v>
      </c>
      <c r="D233" s="321">
        <f>TPG!J233</f>
        <v>400159</v>
      </c>
      <c r="E233" s="126" t="b">
        <v>1</v>
      </c>
      <c r="F233" s="322" t="str">
        <f>RIGHT(TPG!C233,4)&amp;"."&amp;TPG!M233&amp;"."&amp;TPG!K233&amp;"."&amp;TPGPAY!$C$5</f>
        <v>2023.TPG2.I01.Ap21</v>
      </c>
      <c r="G233" s="323">
        <f t="shared" ca="1" si="6"/>
        <v>44309</v>
      </c>
      <c r="H233" s="324">
        <f>IF(TPG!X233&gt;0,0,-TPG!X233)</f>
        <v>0</v>
      </c>
      <c r="I233" s="205">
        <f t="shared" ca="1" si="7"/>
        <v>44309</v>
      </c>
      <c r="J233" s="126">
        <v>3</v>
      </c>
      <c r="K233" s="126" t="b">
        <v>1</v>
      </c>
      <c r="L233" s="126" t="s">
        <v>4022</v>
      </c>
      <c r="M233" s="126" t="b">
        <v>1</v>
      </c>
      <c r="N233" s="126" t="s">
        <v>3687</v>
      </c>
      <c r="O233" s="322" t="str">
        <f>LEFT(TPG!D233,19)&amp;"."&amp;TPGCR!F233</f>
        <v>Edgware Primary Sch.2023.TPG2.I01.Ap21</v>
      </c>
      <c r="P233" s="325" t="str">
        <f>TPG!I233</f>
        <v>11294/543965</v>
      </c>
      <c r="Q233" s="126" t="b">
        <v>1</v>
      </c>
      <c r="R233" s="126" t="b">
        <v>1</v>
      </c>
      <c r="S233" s="126" t="b">
        <v>1</v>
      </c>
    </row>
    <row r="234" spans="1:19" hidden="1" x14ac:dyDescent="0.25">
      <c r="A234" s="126" t="s">
        <v>4021</v>
      </c>
      <c r="B234" s="200">
        <v>1</v>
      </c>
      <c r="C234" s="126">
        <v>2</v>
      </c>
      <c r="D234" s="321">
        <f>TPG!J234</f>
        <v>400047</v>
      </c>
      <c r="E234" s="126" t="b">
        <v>1</v>
      </c>
      <c r="F234" s="322" t="str">
        <f>RIGHT(TPG!C234,4)&amp;"."&amp;TPG!M234&amp;"."&amp;TPG!K234&amp;"."&amp;TPGPAY!$C$5</f>
        <v>2024.TPG2.I01.Ap21</v>
      </c>
      <c r="G234" s="323">
        <f t="shared" ca="1" si="6"/>
        <v>44309</v>
      </c>
      <c r="H234" s="324">
        <f>IF(TPG!X234&gt;0,0,-TPG!X234)</f>
        <v>0</v>
      </c>
      <c r="I234" s="205">
        <f t="shared" ca="1" si="7"/>
        <v>44309</v>
      </c>
      <c r="J234" s="126">
        <v>3</v>
      </c>
      <c r="K234" s="126" t="b">
        <v>1</v>
      </c>
      <c r="L234" s="126" t="s">
        <v>4022</v>
      </c>
      <c r="M234" s="126" t="b">
        <v>1</v>
      </c>
      <c r="N234" s="126" t="s">
        <v>3687</v>
      </c>
      <c r="O234" s="322" t="str">
        <f>LEFT(TPG!D234,19)&amp;"."&amp;TPGCR!F234</f>
        <v>Fairway Primary Sch.2024.TPG2.I01.Ap21</v>
      </c>
      <c r="P234" s="325" t="str">
        <f>TPG!I234</f>
        <v>11294/543965</v>
      </c>
      <c r="Q234" s="126" t="b">
        <v>1</v>
      </c>
      <c r="R234" s="126" t="b">
        <v>1</v>
      </c>
      <c r="S234" s="126" t="b">
        <v>1</v>
      </c>
    </row>
    <row r="235" spans="1:19" hidden="1" x14ac:dyDescent="0.25">
      <c r="A235" s="126" t="s">
        <v>4021</v>
      </c>
      <c r="B235" s="200">
        <v>1</v>
      </c>
      <c r="C235" s="126">
        <v>2</v>
      </c>
      <c r="D235" s="321">
        <f>TPG!J235</f>
        <v>400001</v>
      </c>
      <c r="E235" s="126" t="b">
        <v>1</v>
      </c>
      <c r="F235" s="322" t="str">
        <f>RIGHT(TPG!C235,4)&amp;"."&amp;TPG!M235&amp;"."&amp;TPG!K235&amp;"."&amp;TPGPAY!$C$5</f>
        <v>2025.TPG2.I01.Ap21</v>
      </c>
      <c r="G235" s="323">
        <f t="shared" ca="1" si="6"/>
        <v>44309</v>
      </c>
      <c r="H235" s="324">
        <f>IF(TPG!X235&gt;0,0,-TPG!X235)</f>
        <v>0</v>
      </c>
      <c r="I235" s="205">
        <f t="shared" ca="1" si="7"/>
        <v>44309</v>
      </c>
      <c r="J235" s="126">
        <v>3</v>
      </c>
      <c r="K235" s="126" t="b">
        <v>1</v>
      </c>
      <c r="L235" s="126" t="s">
        <v>4022</v>
      </c>
      <c r="M235" s="126" t="b">
        <v>1</v>
      </c>
      <c r="N235" s="126" t="s">
        <v>3687</v>
      </c>
      <c r="O235" s="322" t="str">
        <f>LEFT(TPG!D235,19)&amp;"."&amp;TPGCR!F235</f>
        <v>Foulds.2025.TPG2.I01.Ap21</v>
      </c>
      <c r="P235" s="325" t="str">
        <f>TPG!I235</f>
        <v>11294/543965</v>
      </c>
      <c r="Q235" s="126" t="b">
        <v>1</v>
      </c>
      <c r="R235" s="126" t="b">
        <v>1</v>
      </c>
      <c r="S235" s="126" t="b">
        <v>1</v>
      </c>
    </row>
    <row r="236" spans="1:19" hidden="1" x14ac:dyDescent="0.25">
      <c r="A236" s="126" t="s">
        <v>4021</v>
      </c>
      <c r="B236" s="200">
        <v>1</v>
      </c>
      <c r="C236" s="126">
        <v>2</v>
      </c>
      <c r="D236" s="321">
        <f>TPG!J236</f>
        <v>400082</v>
      </c>
      <c r="E236" s="126" t="b">
        <v>1</v>
      </c>
      <c r="F236" s="322" t="str">
        <f>RIGHT(TPG!C236,4)&amp;"."&amp;TPG!M236&amp;"."&amp;TPG!K236&amp;"."&amp;TPGPAY!$C$5</f>
        <v>2026.TPG2.I01.Ap21</v>
      </c>
      <c r="G236" s="323">
        <f t="shared" ca="1" si="6"/>
        <v>44309</v>
      </c>
      <c r="H236" s="324">
        <f>IF(TPG!X236&gt;0,0,-TPG!X236)</f>
        <v>0</v>
      </c>
      <c r="I236" s="205">
        <f t="shared" ca="1" si="7"/>
        <v>44309</v>
      </c>
      <c r="J236" s="126">
        <v>3</v>
      </c>
      <c r="K236" s="126" t="b">
        <v>1</v>
      </c>
      <c r="L236" s="126" t="s">
        <v>4022</v>
      </c>
      <c r="M236" s="126" t="b">
        <v>1</v>
      </c>
      <c r="N236" s="126" t="s">
        <v>3687</v>
      </c>
      <c r="O236" s="322" t="str">
        <f>LEFT(TPG!D236,19)&amp;"."&amp;TPGCR!F236</f>
        <v>Frith Manor School.2026.TPG2.I01.Ap21</v>
      </c>
      <c r="P236" s="325" t="str">
        <f>TPG!I236</f>
        <v>11294/543965</v>
      </c>
      <c r="Q236" s="126" t="b">
        <v>1</v>
      </c>
      <c r="R236" s="126" t="b">
        <v>1</v>
      </c>
      <c r="S236" s="126" t="b">
        <v>1</v>
      </c>
    </row>
    <row r="237" spans="1:19" hidden="1" x14ac:dyDescent="0.25">
      <c r="A237" s="126" t="s">
        <v>4021</v>
      </c>
      <c r="B237" s="200">
        <v>1</v>
      </c>
      <c r="C237" s="126">
        <v>2</v>
      </c>
      <c r="D237" s="321">
        <f>TPG!J237</f>
        <v>400067</v>
      </c>
      <c r="E237" s="126" t="b">
        <v>1</v>
      </c>
      <c r="F237" s="322" t="str">
        <f>RIGHT(TPG!C237,4)&amp;"."&amp;TPG!M237&amp;"."&amp;TPG!K237&amp;"."&amp;TPGPAY!$C$5</f>
        <v>2028.TPG2.I01.Ap21</v>
      </c>
      <c r="G237" s="323">
        <f t="shared" ca="1" si="6"/>
        <v>44309</v>
      </c>
      <c r="H237" s="324">
        <f>IF(TPG!X237&gt;0,0,-TPG!X237)</f>
        <v>0</v>
      </c>
      <c r="I237" s="205">
        <f t="shared" ca="1" si="7"/>
        <v>44309</v>
      </c>
      <c r="J237" s="126">
        <v>3</v>
      </c>
      <c r="K237" s="126" t="b">
        <v>1</v>
      </c>
      <c r="L237" s="126" t="s">
        <v>4022</v>
      </c>
      <c r="M237" s="126" t="b">
        <v>1</v>
      </c>
      <c r="N237" s="126" t="s">
        <v>3687</v>
      </c>
      <c r="O237" s="322" t="str">
        <f>LEFT(TPG!D237,19)&amp;"."&amp;TPGCR!F237</f>
        <v>Garden Suburb Infan.2028.TPG2.I01.Ap21</v>
      </c>
      <c r="P237" s="325" t="str">
        <f>TPG!I237</f>
        <v>11294/543965</v>
      </c>
      <c r="Q237" s="126" t="b">
        <v>1</v>
      </c>
      <c r="R237" s="126" t="b">
        <v>1</v>
      </c>
      <c r="S237" s="126" t="b">
        <v>1</v>
      </c>
    </row>
    <row r="238" spans="1:19" hidden="1" x14ac:dyDescent="0.25">
      <c r="A238" s="126" t="s">
        <v>4021</v>
      </c>
      <c r="B238" s="200">
        <v>1</v>
      </c>
      <c r="C238" s="126">
        <v>2</v>
      </c>
      <c r="D238" s="321">
        <f>TPG!J238</f>
        <v>400002</v>
      </c>
      <c r="E238" s="126" t="b">
        <v>1</v>
      </c>
      <c r="F238" s="322" t="str">
        <f>RIGHT(TPG!C238,4)&amp;"."&amp;TPG!M238&amp;"."&amp;TPG!K238&amp;"."&amp;TPGPAY!$C$5</f>
        <v>2027.TPG2.I01.Ap21</v>
      </c>
      <c r="G238" s="323">
        <f t="shared" ca="1" si="6"/>
        <v>44309</v>
      </c>
      <c r="H238" s="324">
        <f>IF(TPG!X238&gt;0,0,-TPG!X238)</f>
        <v>0</v>
      </c>
      <c r="I238" s="205">
        <f t="shared" ca="1" si="7"/>
        <v>44309</v>
      </c>
      <c r="J238" s="126">
        <v>3</v>
      </c>
      <c r="K238" s="126" t="b">
        <v>1</v>
      </c>
      <c r="L238" s="126" t="s">
        <v>4022</v>
      </c>
      <c r="M238" s="126" t="b">
        <v>1</v>
      </c>
      <c r="N238" s="126" t="s">
        <v>3687</v>
      </c>
      <c r="O238" s="322" t="str">
        <f>LEFT(TPG!D238,19)&amp;"."&amp;TPGCR!F238</f>
        <v>Garden Suburb Junio.2027.TPG2.I01.Ap21</v>
      </c>
      <c r="P238" s="325" t="str">
        <f>TPG!I238</f>
        <v>11294/543965</v>
      </c>
      <c r="Q238" s="126" t="b">
        <v>1</v>
      </c>
      <c r="R238" s="126" t="b">
        <v>1</v>
      </c>
      <c r="S238" s="126" t="b">
        <v>1</v>
      </c>
    </row>
    <row r="239" spans="1:19" hidden="1" x14ac:dyDescent="0.25">
      <c r="A239" s="126" t="s">
        <v>4021</v>
      </c>
      <c r="B239" s="200">
        <v>1</v>
      </c>
      <c r="C239" s="126">
        <v>2</v>
      </c>
      <c r="D239" s="321">
        <f>TPG!J239</f>
        <v>400035</v>
      </c>
      <c r="E239" s="126" t="b">
        <v>1</v>
      </c>
      <c r="F239" s="322" t="str">
        <f>RIGHT(TPG!C239,4)&amp;"."&amp;TPG!M239&amp;"."&amp;TPG!K239&amp;"."&amp;TPGPAY!$C$5</f>
        <v>2029.TPG2.I01.Ap21</v>
      </c>
      <c r="G239" s="323">
        <f t="shared" ca="1" si="6"/>
        <v>44309</v>
      </c>
      <c r="H239" s="324">
        <f>IF(TPG!X239&gt;0,0,-TPG!X239)</f>
        <v>0</v>
      </c>
      <c r="I239" s="205">
        <f t="shared" ca="1" si="7"/>
        <v>44309</v>
      </c>
      <c r="J239" s="126">
        <v>3</v>
      </c>
      <c r="K239" s="126" t="b">
        <v>1</v>
      </c>
      <c r="L239" s="126" t="s">
        <v>4022</v>
      </c>
      <c r="M239" s="126" t="b">
        <v>1</v>
      </c>
      <c r="N239" s="126" t="s">
        <v>3687</v>
      </c>
      <c r="O239" s="322" t="str">
        <f>LEFT(TPG!D239,19)&amp;"."&amp;TPGCR!F239</f>
        <v>Goldbeaters Primary.2029.TPG2.I01.Ap21</v>
      </c>
      <c r="P239" s="325" t="str">
        <f>TPG!I239</f>
        <v>11294/543965</v>
      </c>
      <c r="Q239" s="126" t="b">
        <v>1</v>
      </c>
      <c r="R239" s="126" t="b">
        <v>1</v>
      </c>
      <c r="S239" s="126" t="b">
        <v>1</v>
      </c>
    </row>
    <row r="240" spans="1:19" hidden="1" x14ac:dyDescent="0.25">
      <c r="A240" s="126" t="s">
        <v>4021</v>
      </c>
      <c r="B240" s="200">
        <v>1</v>
      </c>
      <c r="C240" s="126">
        <v>2</v>
      </c>
      <c r="D240" s="321">
        <f>TPG!J240</f>
        <v>400108</v>
      </c>
      <c r="E240" s="126" t="b">
        <v>1</v>
      </c>
      <c r="F240" s="322" t="str">
        <f>RIGHT(TPG!C240,4)&amp;"."&amp;TPG!M240&amp;"."&amp;TPG!K240&amp;"."&amp;TPGPAY!$C$5</f>
        <v>3516.TPG2.I01.Ap21</v>
      </c>
      <c r="G240" s="323">
        <f t="shared" ca="1" si="6"/>
        <v>44309</v>
      </c>
      <c r="H240" s="324">
        <f>IF(TPG!X240&gt;0,0,-TPG!X240)</f>
        <v>0</v>
      </c>
      <c r="I240" s="205">
        <f t="shared" ca="1" si="7"/>
        <v>44309</v>
      </c>
      <c r="J240" s="126">
        <v>3</v>
      </c>
      <c r="K240" s="126" t="b">
        <v>1</v>
      </c>
      <c r="L240" s="126" t="s">
        <v>4022</v>
      </c>
      <c r="M240" s="126" t="b">
        <v>1</v>
      </c>
      <c r="N240" s="126" t="s">
        <v>3687</v>
      </c>
      <c r="O240" s="322" t="str">
        <f>LEFT(TPG!D240,19)&amp;"."&amp;TPGCR!F240</f>
        <v>Hasmonean Primary S.3516.TPG2.I01.Ap21</v>
      </c>
      <c r="P240" s="325" t="str">
        <f>TPG!I240</f>
        <v>11294/543965</v>
      </c>
      <c r="Q240" s="126" t="b">
        <v>1</v>
      </c>
      <c r="R240" s="126" t="b">
        <v>1</v>
      </c>
      <c r="S240" s="126" t="b">
        <v>1</v>
      </c>
    </row>
    <row r="241" spans="1:19" hidden="1" x14ac:dyDescent="0.25">
      <c r="A241" s="126" t="s">
        <v>4021</v>
      </c>
      <c r="B241" s="200">
        <v>1</v>
      </c>
      <c r="C241" s="126">
        <v>2</v>
      </c>
      <c r="D241" s="321">
        <f>TPG!J241</f>
        <v>400026</v>
      </c>
      <c r="E241" s="126" t="b">
        <v>1</v>
      </c>
      <c r="F241" s="322" t="str">
        <f>RIGHT(TPG!C241,4)&amp;"."&amp;TPG!M241&amp;"."&amp;TPG!K241&amp;"."&amp;TPGPAY!$C$5</f>
        <v>2031.TPG2.I01.Ap21</v>
      </c>
      <c r="G241" s="323">
        <f t="shared" ca="1" si="6"/>
        <v>44309</v>
      </c>
      <c r="H241" s="324">
        <f>IF(TPG!X241&gt;0,0,-TPG!X241)</f>
        <v>0</v>
      </c>
      <c r="I241" s="205">
        <f t="shared" ca="1" si="7"/>
        <v>44309</v>
      </c>
      <c r="J241" s="126">
        <v>3</v>
      </c>
      <c r="K241" s="126" t="b">
        <v>1</v>
      </c>
      <c r="L241" s="126" t="s">
        <v>4022</v>
      </c>
      <c r="M241" s="126" t="b">
        <v>1</v>
      </c>
      <c r="N241" s="126" t="s">
        <v>3687</v>
      </c>
      <c r="O241" s="322" t="str">
        <f>LEFT(TPG!D241,19)&amp;"."&amp;TPGCR!F241</f>
        <v>Hollickwood JMI Sch.2031.TPG2.I01.Ap21</v>
      </c>
      <c r="P241" s="325" t="str">
        <f>TPG!I241</f>
        <v>11294/543965</v>
      </c>
      <c r="Q241" s="126" t="b">
        <v>1</v>
      </c>
      <c r="R241" s="126" t="b">
        <v>1</v>
      </c>
      <c r="S241" s="126" t="b">
        <v>1</v>
      </c>
    </row>
    <row r="242" spans="1:19" hidden="1" x14ac:dyDescent="0.25">
      <c r="A242" s="126" t="s">
        <v>4021</v>
      </c>
      <c r="B242" s="200">
        <v>1</v>
      </c>
      <c r="C242" s="126">
        <v>2</v>
      </c>
      <c r="D242" s="321">
        <f>TPG!J242</f>
        <v>400084</v>
      </c>
      <c r="E242" s="126" t="b">
        <v>1</v>
      </c>
      <c r="F242" s="322" t="str">
        <f>RIGHT(TPG!C242,4)&amp;"."&amp;TPG!M242&amp;"."&amp;TPG!K242&amp;"."&amp;TPGPAY!$C$5</f>
        <v>2032.TPG2.I01.Ap21</v>
      </c>
      <c r="G242" s="323">
        <f t="shared" ca="1" si="6"/>
        <v>44309</v>
      </c>
      <c r="H242" s="324">
        <f>IF(TPG!X242&gt;0,0,-TPG!X242)</f>
        <v>0</v>
      </c>
      <c r="I242" s="205">
        <f t="shared" ca="1" si="7"/>
        <v>44309</v>
      </c>
      <c r="J242" s="126">
        <v>3</v>
      </c>
      <c r="K242" s="126" t="b">
        <v>1</v>
      </c>
      <c r="L242" s="126" t="s">
        <v>4022</v>
      </c>
      <c r="M242" s="126" t="b">
        <v>1</v>
      </c>
      <c r="N242" s="126" t="s">
        <v>3687</v>
      </c>
      <c r="O242" s="322" t="str">
        <f>LEFT(TPG!D242,19)&amp;"."&amp;TPGCR!F242</f>
        <v>Holly Park School.2032.TPG2.I01.Ap21</v>
      </c>
      <c r="P242" s="325" t="str">
        <f>TPG!I242</f>
        <v>11294/543965</v>
      </c>
      <c r="Q242" s="126" t="b">
        <v>1</v>
      </c>
      <c r="R242" s="126" t="b">
        <v>1</v>
      </c>
      <c r="S242" s="126" t="b">
        <v>1</v>
      </c>
    </row>
    <row r="243" spans="1:19" hidden="1" x14ac:dyDescent="0.25">
      <c r="A243" s="126" t="s">
        <v>4021</v>
      </c>
      <c r="B243" s="200">
        <v>1</v>
      </c>
      <c r="C243" s="126">
        <v>2</v>
      </c>
      <c r="D243" s="321">
        <f>TPG!J243</f>
        <v>400008</v>
      </c>
      <c r="E243" s="126" t="b">
        <v>1</v>
      </c>
      <c r="F243" s="322" t="str">
        <f>RIGHT(TPG!C243,4)&amp;"."&amp;TPG!M243&amp;"."&amp;TPG!K243&amp;"."&amp;TPGPAY!$C$5</f>
        <v>3304.TPG2.I01.Ap21</v>
      </c>
      <c r="G243" s="323">
        <f t="shared" ca="1" si="6"/>
        <v>44309</v>
      </c>
      <c r="H243" s="324">
        <f>IF(TPG!X243&gt;0,0,-TPG!X243)</f>
        <v>0</v>
      </c>
      <c r="I243" s="205">
        <f t="shared" ca="1" si="7"/>
        <v>44309</v>
      </c>
      <c r="J243" s="126">
        <v>3</v>
      </c>
      <c r="K243" s="126" t="b">
        <v>1</v>
      </c>
      <c r="L243" s="126" t="s">
        <v>4022</v>
      </c>
      <c r="M243" s="126" t="b">
        <v>1</v>
      </c>
      <c r="N243" s="126" t="s">
        <v>3687</v>
      </c>
      <c r="O243" s="322" t="str">
        <f>LEFT(TPG!D243,19)&amp;"."&amp;TPGCR!F243</f>
        <v>Holy Trinity School.3304.TPG2.I01.Ap21</v>
      </c>
      <c r="P243" s="325" t="str">
        <f>TPG!I243</f>
        <v>11294/543965</v>
      </c>
      <c r="Q243" s="126" t="b">
        <v>1</v>
      </c>
      <c r="R243" s="126" t="b">
        <v>1</v>
      </c>
      <c r="S243" s="126" t="b">
        <v>1</v>
      </c>
    </row>
    <row r="244" spans="1:19" hidden="1" x14ac:dyDescent="0.25">
      <c r="A244" s="126" t="s">
        <v>4021</v>
      </c>
      <c r="B244" s="200">
        <v>1</v>
      </c>
      <c r="C244" s="126">
        <v>2</v>
      </c>
      <c r="D244" s="321">
        <f>TPG!J244</f>
        <v>400046</v>
      </c>
      <c r="E244" s="126" t="b">
        <v>1</v>
      </c>
      <c r="F244" s="322" t="str">
        <f>RIGHT(TPG!C244,4)&amp;"."&amp;TPG!M244&amp;"."&amp;TPG!K244&amp;"."&amp;TPGPAY!$C$5</f>
        <v>2036.TPG2.I01.Ap21</v>
      </c>
      <c r="G244" s="323">
        <f t="shared" ca="1" si="6"/>
        <v>44309</v>
      </c>
      <c r="H244" s="324">
        <f>IF(TPG!X244&gt;0,0,-TPG!X244)</f>
        <v>0</v>
      </c>
      <c r="I244" s="205">
        <f t="shared" ca="1" si="7"/>
        <v>44309</v>
      </c>
      <c r="J244" s="126">
        <v>3</v>
      </c>
      <c r="K244" s="126" t="b">
        <v>1</v>
      </c>
      <c r="L244" s="126" t="s">
        <v>4022</v>
      </c>
      <c r="M244" s="126" t="b">
        <v>1</v>
      </c>
      <c r="N244" s="126" t="s">
        <v>3687</v>
      </c>
      <c r="O244" s="322" t="str">
        <f>LEFT(TPG!D244,19)&amp;"."&amp;TPGCR!F244</f>
        <v>Livingstone School.2036.TPG2.I01.Ap21</v>
      </c>
      <c r="P244" s="325" t="str">
        <f>TPG!I244</f>
        <v>11294/543965</v>
      </c>
      <c r="Q244" s="126" t="b">
        <v>1</v>
      </c>
      <c r="R244" s="126" t="b">
        <v>1</v>
      </c>
      <c r="S244" s="126" t="b">
        <v>1</v>
      </c>
    </row>
    <row r="245" spans="1:19" hidden="1" x14ac:dyDescent="0.25">
      <c r="A245" s="126" t="s">
        <v>4021</v>
      </c>
      <c r="B245" s="200">
        <v>1</v>
      </c>
      <c r="C245" s="126">
        <v>2</v>
      </c>
      <c r="D245" s="321">
        <f>TPG!J245</f>
        <v>400030</v>
      </c>
      <c r="E245" s="126" t="b">
        <v>1</v>
      </c>
      <c r="F245" s="322" t="str">
        <f>RIGHT(TPG!C245,4)&amp;"."&amp;TPG!M245&amp;"."&amp;TPG!K245&amp;"."&amp;TPGPAY!$C$5</f>
        <v>2037.TPG2.I01.Ap21</v>
      </c>
      <c r="G245" s="323">
        <f t="shared" ca="1" si="6"/>
        <v>44309</v>
      </c>
      <c r="H245" s="324">
        <f>IF(TPG!X245&gt;0,0,-TPG!X245)</f>
        <v>0</v>
      </c>
      <c r="I245" s="205">
        <f t="shared" ca="1" si="7"/>
        <v>44309</v>
      </c>
      <c r="J245" s="126">
        <v>3</v>
      </c>
      <c r="K245" s="126" t="b">
        <v>1</v>
      </c>
      <c r="L245" s="126" t="s">
        <v>4022</v>
      </c>
      <c r="M245" s="126" t="b">
        <v>1</v>
      </c>
      <c r="N245" s="126" t="s">
        <v>3687</v>
      </c>
      <c r="O245" s="322" t="str">
        <f>LEFT(TPG!D245,19)&amp;"."&amp;TPGCR!F245</f>
        <v>Manorside Primary S.2037.TPG2.I01.Ap21</v>
      </c>
      <c r="P245" s="325" t="str">
        <f>TPG!I245</f>
        <v>11294/543965</v>
      </c>
      <c r="Q245" s="126" t="b">
        <v>1</v>
      </c>
      <c r="R245" s="126" t="b">
        <v>1</v>
      </c>
      <c r="S245" s="126" t="b">
        <v>1</v>
      </c>
    </row>
    <row r="246" spans="1:19" hidden="1" x14ac:dyDescent="0.25">
      <c r="A246" s="126" t="s">
        <v>4021</v>
      </c>
      <c r="B246" s="200">
        <v>1</v>
      </c>
      <c r="C246" s="126">
        <v>2</v>
      </c>
      <c r="D246" s="321">
        <f>TPG!J246</f>
        <v>400130</v>
      </c>
      <c r="E246" s="126" t="b">
        <v>1</v>
      </c>
      <c r="F246" s="322" t="str">
        <f>RIGHT(TPG!C246,4)&amp;"."&amp;TPG!M246&amp;"."&amp;TPG!K246&amp;"."&amp;TPGPAY!$C$5</f>
        <v>3523.TPG2.I01.Ap21</v>
      </c>
      <c r="G246" s="323">
        <f t="shared" ca="1" si="6"/>
        <v>44309</v>
      </c>
      <c r="H246" s="324">
        <f>IF(TPG!X246&gt;0,0,-TPG!X246)</f>
        <v>0</v>
      </c>
      <c r="I246" s="205">
        <f t="shared" ca="1" si="7"/>
        <v>44309</v>
      </c>
      <c r="J246" s="126">
        <v>3</v>
      </c>
      <c r="K246" s="126" t="b">
        <v>1</v>
      </c>
      <c r="L246" s="126" t="s">
        <v>4022</v>
      </c>
      <c r="M246" s="126" t="b">
        <v>1</v>
      </c>
      <c r="N246" s="126" t="s">
        <v>3687</v>
      </c>
      <c r="O246" s="322" t="str">
        <f>LEFT(TPG!D246,19)&amp;"."&amp;TPGCR!F246</f>
        <v>Martin Primary Scho.3523.TPG2.I01.Ap21</v>
      </c>
      <c r="P246" s="325" t="str">
        <f>TPG!I246</f>
        <v>11294/543965</v>
      </c>
      <c r="Q246" s="126" t="b">
        <v>1</v>
      </c>
      <c r="R246" s="126" t="b">
        <v>1</v>
      </c>
      <c r="S246" s="126" t="b">
        <v>1</v>
      </c>
    </row>
    <row r="247" spans="1:19" hidden="1" x14ac:dyDescent="0.25">
      <c r="A247" s="126" t="s">
        <v>4021</v>
      </c>
      <c r="B247" s="200">
        <v>1</v>
      </c>
      <c r="C247" s="126">
        <v>2</v>
      </c>
      <c r="D247" s="321">
        <f>TPG!J247</f>
        <v>400112</v>
      </c>
      <c r="E247" s="126" t="b">
        <v>1</v>
      </c>
      <c r="F247" s="322" t="str">
        <f>RIGHT(TPG!C247,4)&amp;"."&amp;TPG!M247&amp;"."&amp;TPG!K247&amp;"."&amp;TPGPAY!$C$5</f>
        <v>5948.TPG2.I01.Ap21</v>
      </c>
      <c r="G247" s="323">
        <f t="shared" ca="1" si="6"/>
        <v>44309</v>
      </c>
      <c r="H247" s="324">
        <f>IF(TPG!X247&gt;0,0,-TPG!X247)</f>
        <v>0</v>
      </c>
      <c r="I247" s="205">
        <f t="shared" ca="1" si="7"/>
        <v>44309</v>
      </c>
      <c r="J247" s="126">
        <v>3</v>
      </c>
      <c r="K247" s="126" t="b">
        <v>1</v>
      </c>
      <c r="L247" s="126" t="s">
        <v>4022</v>
      </c>
      <c r="M247" s="126" t="b">
        <v>1</v>
      </c>
      <c r="N247" s="126" t="s">
        <v>3687</v>
      </c>
      <c r="O247" s="322" t="str">
        <f>LEFT(TPG!D247,19)&amp;"."&amp;TPGCR!F247</f>
        <v>Mathilda Marks-Kenn.5948.TPG2.I01.Ap21</v>
      </c>
      <c r="P247" s="325" t="str">
        <f>TPG!I247</f>
        <v>11294/543965</v>
      </c>
      <c r="Q247" s="126" t="b">
        <v>1</v>
      </c>
      <c r="R247" s="126" t="b">
        <v>1</v>
      </c>
      <c r="S247" s="126" t="b">
        <v>1</v>
      </c>
    </row>
    <row r="248" spans="1:19" hidden="1" x14ac:dyDescent="0.25">
      <c r="A248" s="126" t="s">
        <v>4021</v>
      </c>
      <c r="B248" s="200">
        <v>1</v>
      </c>
      <c r="C248" s="126">
        <v>2</v>
      </c>
      <c r="D248" s="321">
        <f>TPG!J248</f>
        <v>400110</v>
      </c>
      <c r="E248" s="126" t="b">
        <v>1</v>
      </c>
      <c r="F248" s="322" t="str">
        <f>RIGHT(TPG!C248,4)&amp;"."&amp;TPG!M248&amp;"."&amp;TPG!K248&amp;"."&amp;TPGPAY!$C$5</f>
        <v>5949.TPG2.I01.Ap21</v>
      </c>
      <c r="G248" s="323">
        <f t="shared" ca="1" si="6"/>
        <v>44309</v>
      </c>
      <c r="H248" s="324">
        <f>IF(TPG!X248&gt;0,0,-TPG!X248)</f>
        <v>0</v>
      </c>
      <c r="I248" s="205">
        <f t="shared" ca="1" si="7"/>
        <v>44309</v>
      </c>
      <c r="J248" s="126">
        <v>3</v>
      </c>
      <c r="K248" s="126" t="b">
        <v>1</v>
      </c>
      <c r="L248" s="126" t="s">
        <v>4022</v>
      </c>
      <c r="M248" s="126" t="b">
        <v>1</v>
      </c>
      <c r="N248" s="126" t="s">
        <v>3687</v>
      </c>
      <c r="O248" s="322" t="str">
        <f>LEFT(TPG!D248,19)&amp;"."&amp;TPGCR!F248</f>
        <v>Menorah Foundation .5949.TPG2.I01.Ap21</v>
      </c>
      <c r="P248" s="325" t="str">
        <f>TPG!I248</f>
        <v>11294/543965</v>
      </c>
      <c r="Q248" s="126" t="b">
        <v>1</v>
      </c>
      <c r="R248" s="126" t="b">
        <v>1</v>
      </c>
      <c r="S248" s="126" t="b">
        <v>1</v>
      </c>
    </row>
    <row r="249" spans="1:19" hidden="1" x14ac:dyDescent="0.25">
      <c r="A249" s="126" t="s">
        <v>4021</v>
      </c>
      <c r="B249" s="200">
        <v>1</v>
      </c>
      <c r="C249" s="126">
        <v>2</v>
      </c>
      <c r="D249" s="321">
        <f>TPG!J249</f>
        <v>400007</v>
      </c>
      <c r="E249" s="126" t="b">
        <v>1</v>
      </c>
      <c r="F249" s="322" t="str">
        <f>RIGHT(TPG!C249,4)&amp;"."&amp;TPG!M249&amp;"."&amp;TPG!K249&amp;"."&amp;TPGPAY!$C$5</f>
        <v>3513.TPG2.I01.Ap21</v>
      </c>
      <c r="G249" s="323">
        <f t="shared" ca="1" si="6"/>
        <v>44309</v>
      </c>
      <c r="H249" s="324">
        <f>IF(TPG!X249&gt;0,0,-TPG!X249)</f>
        <v>0</v>
      </c>
      <c r="I249" s="205">
        <f t="shared" ca="1" si="7"/>
        <v>44309</v>
      </c>
      <c r="J249" s="126">
        <v>3</v>
      </c>
      <c r="K249" s="126" t="b">
        <v>1</v>
      </c>
      <c r="L249" s="126" t="s">
        <v>4022</v>
      </c>
      <c r="M249" s="126" t="b">
        <v>1</v>
      </c>
      <c r="N249" s="126" t="s">
        <v>3687</v>
      </c>
      <c r="O249" s="322" t="str">
        <f>LEFT(TPG!D249,19)&amp;"."&amp;TPGCR!F249</f>
        <v>Menorah Primary Sch.3513.TPG2.I01.Ap21</v>
      </c>
      <c r="P249" s="325" t="str">
        <f>TPG!I249</f>
        <v>11294/543965</v>
      </c>
      <c r="Q249" s="126" t="b">
        <v>1</v>
      </c>
      <c r="R249" s="126" t="b">
        <v>1</v>
      </c>
      <c r="S249" s="126" t="b">
        <v>1</v>
      </c>
    </row>
    <row r="250" spans="1:19" hidden="1" x14ac:dyDescent="0.25">
      <c r="A250" s="126" t="s">
        <v>4021</v>
      </c>
      <c r="B250" s="200">
        <v>1</v>
      </c>
      <c r="C250" s="126">
        <v>2</v>
      </c>
      <c r="D250" s="321">
        <f>TPG!J250</f>
        <v>400086</v>
      </c>
      <c r="E250" s="126" t="b">
        <v>1</v>
      </c>
      <c r="F250" s="322" t="str">
        <f>RIGHT(TPG!C250,4)&amp;"."&amp;TPG!M250&amp;"."&amp;TPG!K250&amp;"."&amp;TPGPAY!$C$5</f>
        <v>3305.TPG2.I01.Ap21</v>
      </c>
      <c r="G250" s="323">
        <f t="shared" ca="1" si="6"/>
        <v>44309</v>
      </c>
      <c r="H250" s="324">
        <f>IF(TPG!X250&gt;0,0,-TPG!X250)</f>
        <v>0</v>
      </c>
      <c r="I250" s="205">
        <f t="shared" ca="1" si="7"/>
        <v>44309</v>
      </c>
      <c r="J250" s="126">
        <v>3</v>
      </c>
      <c r="K250" s="126" t="b">
        <v>1</v>
      </c>
      <c r="L250" s="126" t="s">
        <v>4022</v>
      </c>
      <c r="M250" s="126" t="b">
        <v>1</v>
      </c>
      <c r="N250" s="126" t="s">
        <v>3687</v>
      </c>
      <c r="O250" s="322" t="str">
        <f>LEFT(TPG!D250,19)&amp;"."&amp;TPGCR!F250</f>
        <v>Monken Hadley C E P.3305.TPG2.I01.Ap21</v>
      </c>
      <c r="P250" s="325" t="str">
        <f>TPG!I250</f>
        <v>11294/543965</v>
      </c>
      <c r="Q250" s="126" t="b">
        <v>1</v>
      </c>
      <c r="R250" s="126" t="b">
        <v>1</v>
      </c>
      <c r="S250" s="126" t="b">
        <v>1</v>
      </c>
    </row>
    <row r="251" spans="1:19" hidden="1" x14ac:dyDescent="0.25">
      <c r="A251" s="126" t="s">
        <v>4021</v>
      </c>
      <c r="B251" s="200">
        <v>1</v>
      </c>
      <c r="C251" s="126">
        <v>2</v>
      </c>
      <c r="D251" s="321">
        <f>TPG!J251</f>
        <v>400048</v>
      </c>
      <c r="E251" s="126" t="b">
        <v>1</v>
      </c>
      <c r="F251" s="322" t="str">
        <f>RIGHT(TPG!C251,4)&amp;"."&amp;TPG!M251&amp;"."&amp;TPG!K251&amp;"."&amp;TPGPAY!$C$5</f>
        <v>2042.TPG2.I01.Ap21</v>
      </c>
      <c r="G251" s="323">
        <f t="shared" ca="1" si="6"/>
        <v>44309</v>
      </c>
      <c r="H251" s="324">
        <f>IF(TPG!X251&gt;0,0,-TPG!X251)</f>
        <v>0</v>
      </c>
      <c r="I251" s="205">
        <f t="shared" ca="1" si="7"/>
        <v>44309</v>
      </c>
      <c r="J251" s="126">
        <v>3</v>
      </c>
      <c r="K251" s="126" t="b">
        <v>1</v>
      </c>
      <c r="L251" s="126" t="s">
        <v>4022</v>
      </c>
      <c r="M251" s="126" t="b">
        <v>1</v>
      </c>
      <c r="N251" s="126" t="s">
        <v>3687</v>
      </c>
      <c r="O251" s="322" t="str">
        <f>LEFT(TPG!D251,19)&amp;"."&amp;TPGCR!F251</f>
        <v>Monkfrith School.2042.TPG2.I01.Ap21</v>
      </c>
      <c r="P251" s="325" t="str">
        <f>TPG!I251</f>
        <v>11294/543965</v>
      </c>
      <c r="Q251" s="126" t="b">
        <v>1</v>
      </c>
      <c r="R251" s="126" t="b">
        <v>1</v>
      </c>
      <c r="S251" s="126" t="b">
        <v>1</v>
      </c>
    </row>
    <row r="252" spans="1:19" hidden="1" x14ac:dyDescent="0.25">
      <c r="A252" s="126" t="s">
        <v>4021</v>
      </c>
      <c r="B252" s="200">
        <v>1</v>
      </c>
      <c r="C252" s="126">
        <v>2</v>
      </c>
      <c r="D252" s="321">
        <f>TPG!J252</f>
        <v>400087</v>
      </c>
      <c r="E252" s="126" t="b">
        <v>1</v>
      </c>
      <c r="F252" s="322" t="str">
        <f>RIGHT(TPG!C252,4)&amp;"."&amp;TPG!M252&amp;"."&amp;TPG!K252&amp;"."&amp;TPGPAY!$C$5</f>
        <v>2044.TPG2.I01.Ap21</v>
      </c>
      <c r="G252" s="323">
        <f t="shared" ca="1" si="6"/>
        <v>44309</v>
      </c>
      <c r="H252" s="324">
        <f>IF(TPG!X252&gt;0,0,-TPG!X252)</f>
        <v>0</v>
      </c>
      <c r="I252" s="205">
        <f t="shared" ca="1" si="7"/>
        <v>44309</v>
      </c>
      <c r="J252" s="126">
        <v>3</v>
      </c>
      <c r="K252" s="126" t="b">
        <v>1</v>
      </c>
      <c r="L252" s="126" t="s">
        <v>4022</v>
      </c>
      <c r="M252" s="126" t="b">
        <v>1</v>
      </c>
      <c r="N252" s="126" t="s">
        <v>3687</v>
      </c>
      <c r="O252" s="322" t="str">
        <f>LEFT(TPG!D252,19)&amp;"."&amp;TPGCR!F252</f>
        <v>Moss Hall Infant Sc.2044.TPG2.I01.Ap21</v>
      </c>
      <c r="P252" s="325" t="str">
        <f>TPG!I252</f>
        <v>11294/543965</v>
      </c>
      <c r="Q252" s="126" t="b">
        <v>1</v>
      </c>
      <c r="R252" s="126" t="b">
        <v>1</v>
      </c>
      <c r="S252" s="126" t="b">
        <v>1</v>
      </c>
    </row>
    <row r="253" spans="1:19" hidden="1" x14ac:dyDescent="0.25">
      <c r="A253" s="126" t="s">
        <v>4021</v>
      </c>
      <c r="B253" s="200">
        <v>1</v>
      </c>
      <c r="C253" s="126">
        <v>2</v>
      </c>
      <c r="D253" s="321">
        <f>TPG!J253</f>
        <v>400088</v>
      </c>
      <c r="E253" s="126" t="b">
        <v>1</v>
      </c>
      <c r="F253" s="322" t="str">
        <f>RIGHT(TPG!C253,4)&amp;"."&amp;TPG!M253&amp;"."&amp;TPG!K253&amp;"."&amp;TPGPAY!$C$5</f>
        <v>2043.TPG2.I01.Ap21</v>
      </c>
      <c r="G253" s="323">
        <f t="shared" ca="1" si="6"/>
        <v>44309</v>
      </c>
      <c r="H253" s="324">
        <f>IF(TPG!X253&gt;0,0,-TPG!X253)</f>
        <v>0</v>
      </c>
      <c r="I253" s="205">
        <f t="shared" ca="1" si="7"/>
        <v>44309</v>
      </c>
      <c r="J253" s="126">
        <v>3</v>
      </c>
      <c r="K253" s="126" t="b">
        <v>1</v>
      </c>
      <c r="L253" s="126" t="s">
        <v>4022</v>
      </c>
      <c r="M253" s="126" t="b">
        <v>1</v>
      </c>
      <c r="N253" s="126" t="s">
        <v>3687</v>
      </c>
      <c r="O253" s="322" t="str">
        <f>LEFT(TPG!D253,19)&amp;"."&amp;TPGCR!F253</f>
        <v>Moss Hall Junior Sc.2043.TPG2.I01.Ap21</v>
      </c>
      <c r="P253" s="325" t="str">
        <f>TPG!I253</f>
        <v>11294/543965</v>
      </c>
      <c r="Q253" s="126" t="b">
        <v>1</v>
      </c>
      <c r="R253" s="126" t="b">
        <v>1</v>
      </c>
      <c r="S253" s="126" t="b">
        <v>1</v>
      </c>
    </row>
    <row r="254" spans="1:19" hidden="1" x14ac:dyDescent="0.25">
      <c r="A254" s="126" t="s">
        <v>4021</v>
      </c>
      <c r="B254" s="200">
        <v>1</v>
      </c>
      <c r="C254" s="126">
        <v>2</v>
      </c>
      <c r="D254" s="321">
        <f>TPG!J254</f>
        <v>158733</v>
      </c>
      <c r="E254" s="126" t="b">
        <v>1</v>
      </c>
      <c r="F254" s="322" t="str">
        <f>RIGHT(TPG!C254,4)&amp;"."&amp;TPG!M254&amp;"."&amp;TPG!K254&amp;"."&amp;TPGPAY!$C$5</f>
        <v>2053.TPG2.I01.Ap21</v>
      </c>
      <c r="G254" s="323">
        <f t="shared" ca="1" si="6"/>
        <v>44309</v>
      </c>
      <c r="H254" s="324">
        <f>IF(TPG!X254&gt;0,0,-TPG!X254)</f>
        <v>0</v>
      </c>
      <c r="I254" s="205">
        <f t="shared" ca="1" si="7"/>
        <v>44309</v>
      </c>
      <c r="J254" s="126">
        <v>3</v>
      </c>
      <c r="K254" s="126" t="b">
        <v>1</v>
      </c>
      <c r="L254" s="126" t="s">
        <v>4022</v>
      </c>
      <c r="M254" s="126" t="b">
        <v>1</v>
      </c>
      <c r="N254" s="126" t="s">
        <v>3687</v>
      </c>
      <c r="O254" s="322" t="str">
        <f>LEFT(TPG!D254,19)&amp;"."&amp;TPGCR!F254</f>
        <v>Noam Primary School.2053.TPG2.I01.Ap21</v>
      </c>
      <c r="P254" s="325" t="str">
        <f>TPG!I254</f>
        <v>11294/543965</v>
      </c>
      <c r="Q254" s="126" t="b">
        <v>1</v>
      </c>
      <c r="R254" s="126" t="b">
        <v>1</v>
      </c>
      <c r="S254" s="126" t="b">
        <v>1</v>
      </c>
    </row>
    <row r="255" spans="1:19" hidden="1" x14ac:dyDescent="0.25">
      <c r="A255" s="126" t="s">
        <v>4021</v>
      </c>
      <c r="B255" s="200">
        <v>1</v>
      </c>
      <c r="C255" s="126">
        <v>2</v>
      </c>
      <c r="D255" s="321">
        <f>TPG!J255</f>
        <v>400089</v>
      </c>
      <c r="E255" s="126" t="b">
        <v>1</v>
      </c>
      <c r="F255" s="322" t="str">
        <f>RIGHT(TPG!C255,4)&amp;"."&amp;TPG!M255&amp;"."&amp;TPG!K255&amp;"."&amp;TPGPAY!$C$5</f>
        <v>2045.TPG2.I01.Ap21</v>
      </c>
      <c r="G255" s="323">
        <f t="shared" ca="1" si="6"/>
        <v>44309</v>
      </c>
      <c r="H255" s="324">
        <f>IF(TPG!X255&gt;0,0,-TPG!X255)</f>
        <v>0</v>
      </c>
      <c r="I255" s="205">
        <f t="shared" ca="1" si="7"/>
        <v>44309</v>
      </c>
      <c r="J255" s="126">
        <v>3</v>
      </c>
      <c r="K255" s="126" t="b">
        <v>1</v>
      </c>
      <c r="L255" s="126" t="s">
        <v>4022</v>
      </c>
      <c r="M255" s="126" t="b">
        <v>1</v>
      </c>
      <c r="N255" s="126" t="s">
        <v>3687</v>
      </c>
      <c r="O255" s="322" t="str">
        <f>LEFT(TPG!D255,19)&amp;"."&amp;TPGCR!F255</f>
        <v>Northside School.2045.TPG2.I01.Ap21</v>
      </c>
      <c r="P255" s="325" t="str">
        <f>TPG!I255</f>
        <v>11294/543965</v>
      </c>
      <c r="Q255" s="126" t="b">
        <v>1</v>
      </c>
      <c r="R255" s="126" t="b">
        <v>1</v>
      </c>
      <c r="S255" s="126" t="b">
        <v>1</v>
      </c>
    </row>
    <row r="256" spans="1:19" hidden="1" x14ac:dyDescent="0.25">
      <c r="A256" s="126" t="s">
        <v>4021</v>
      </c>
      <c r="B256" s="200">
        <v>1</v>
      </c>
      <c r="C256" s="126">
        <v>2</v>
      </c>
      <c r="D256" s="321">
        <f>TPG!J256</f>
        <v>400113</v>
      </c>
      <c r="E256" s="126" t="b">
        <v>1</v>
      </c>
      <c r="F256" s="322" t="str">
        <f>RIGHT(TPG!C256,4)&amp;"."&amp;TPG!M256&amp;"."&amp;TPG!K256&amp;"."&amp;TPGPAY!$C$5</f>
        <v>2077.TPG2.I01.Ap21</v>
      </c>
      <c r="G256" s="323">
        <f t="shared" ca="1" si="6"/>
        <v>44309</v>
      </c>
      <c r="H256" s="324">
        <f>IF(TPG!X256&gt;0,0,-TPG!X256)</f>
        <v>0</v>
      </c>
      <c r="I256" s="205">
        <f t="shared" ca="1" si="7"/>
        <v>44309</v>
      </c>
      <c r="J256" s="126">
        <v>3</v>
      </c>
      <c r="K256" s="126" t="b">
        <v>1</v>
      </c>
      <c r="L256" s="126" t="s">
        <v>4022</v>
      </c>
      <c r="M256" s="126" t="b">
        <v>1</v>
      </c>
      <c r="N256" s="126" t="s">
        <v>3687</v>
      </c>
      <c r="O256" s="322" t="str">
        <f>LEFT(TPG!D256,19)&amp;"."&amp;TPGCR!F256</f>
        <v>Orion Primary Schoo.2077.TPG2.I01.Ap21</v>
      </c>
      <c r="P256" s="325" t="str">
        <f>TPG!I256</f>
        <v>11294/543965</v>
      </c>
      <c r="Q256" s="126" t="b">
        <v>1</v>
      </c>
      <c r="R256" s="126" t="b">
        <v>1</v>
      </c>
      <c r="S256" s="126" t="b">
        <v>1</v>
      </c>
    </row>
    <row r="257" spans="1:19" hidden="1" x14ac:dyDescent="0.25">
      <c r="A257" s="126" t="s">
        <v>4021</v>
      </c>
      <c r="B257" s="200">
        <v>1</v>
      </c>
      <c r="C257" s="126">
        <v>2</v>
      </c>
      <c r="D257" s="321">
        <f>TPG!J257</f>
        <v>400021</v>
      </c>
      <c r="E257" s="126" t="b">
        <v>1</v>
      </c>
      <c r="F257" s="322" t="str">
        <f>RIGHT(TPG!C257,4)&amp;"."&amp;TPG!M257&amp;"."&amp;TPG!K257&amp;"."&amp;TPGPAY!$C$5</f>
        <v>5201.TPG2.I01.Ap21</v>
      </c>
      <c r="G257" s="323">
        <f t="shared" ca="1" si="6"/>
        <v>44309</v>
      </c>
      <c r="H257" s="324">
        <f>IF(TPG!X257&gt;0,0,-TPG!X257)</f>
        <v>0</v>
      </c>
      <c r="I257" s="205">
        <f t="shared" ca="1" si="7"/>
        <v>44309</v>
      </c>
      <c r="J257" s="126">
        <v>3</v>
      </c>
      <c r="K257" s="126" t="b">
        <v>1</v>
      </c>
      <c r="L257" s="126" t="s">
        <v>4022</v>
      </c>
      <c r="M257" s="126" t="b">
        <v>1</v>
      </c>
      <c r="N257" s="126" t="s">
        <v>3687</v>
      </c>
      <c r="O257" s="322" t="str">
        <f>LEFT(TPG!D257,19)&amp;"."&amp;TPGCR!F257</f>
        <v>Osidge Primary Scho.5201.TPG2.I01.Ap21</v>
      </c>
      <c r="P257" s="325" t="str">
        <f>TPG!I257</f>
        <v>11294/543965</v>
      </c>
      <c r="Q257" s="126" t="b">
        <v>1</v>
      </c>
      <c r="R257" s="126" t="b">
        <v>1</v>
      </c>
      <c r="S257" s="126" t="b">
        <v>1</v>
      </c>
    </row>
    <row r="258" spans="1:19" hidden="1" x14ac:dyDescent="0.25">
      <c r="A258" s="126" t="s">
        <v>4021</v>
      </c>
      <c r="B258" s="200">
        <v>1</v>
      </c>
      <c r="C258" s="126">
        <v>2</v>
      </c>
      <c r="D258" s="321">
        <f>TPG!J258</f>
        <v>400003</v>
      </c>
      <c r="E258" s="126" t="b">
        <v>1</v>
      </c>
      <c r="F258" s="322" t="str">
        <f>RIGHT(TPG!C258,4)&amp;"."&amp;TPG!M258&amp;"."&amp;TPG!K258&amp;"."&amp;TPGPAY!$C$5</f>
        <v>3501.TPG2.I01.Ap21</v>
      </c>
      <c r="G258" s="323">
        <f t="shared" ca="1" si="6"/>
        <v>44309</v>
      </c>
      <c r="H258" s="324">
        <f>IF(TPG!X258&gt;0,0,-TPG!X258)</f>
        <v>0</v>
      </c>
      <c r="I258" s="205">
        <f t="shared" ca="1" si="7"/>
        <v>44309</v>
      </c>
      <c r="J258" s="126">
        <v>3</v>
      </c>
      <c r="K258" s="126" t="b">
        <v>1</v>
      </c>
      <c r="L258" s="126" t="s">
        <v>4022</v>
      </c>
      <c r="M258" s="126" t="b">
        <v>1</v>
      </c>
      <c r="N258" s="126" t="s">
        <v>3687</v>
      </c>
      <c r="O258" s="322" t="str">
        <f>LEFT(TPG!D258,19)&amp;"."&amp;TPGCR!F258</f>
        <v>Our Lady of Lourdes.3501.TPG2.I01.Ap21</v>
      </c>
      <c r="P258" s="325" t="str">
        <f>TPG!I258</f>
        <v>11294/543965</v>
      </c>
      <c r="Q258" s="126" t="b">
        <v>1</v>
      </c>
      <c r="R258" s="126" t="b">
        <v>1</v>
      </c>
      <c r="S258" s="126" t="b">
        <v>1</v>
      </c>
    </row>
    <row r="259" spans="1:19" hidden="1" x14ac:dyDescent="0.25">
      <c r="A259" s="126" t="s">
        <v>4021</v>
      </c>
      <c r="B259" s="200">
        <v>1</v>
      </c>
      <c r="C259" s="126">
        <v>2</v>
      </c>
      <c r="D259" s="321">
        <f>TPG!J259</f>
        <v>400014</v>
      </c>
      <c r="E259" s="126" t="b">
        <v>1</v>
      </c>
      <c r="F259" s="322" t="str">
        <f>RIGHT(TPG!C259,4)&amp;"."&amp;TPG!M259&amp;"."&amp;TPG!K259&amp;"."&amp;TPGPAY!$C$5</f>
        <v>2078.TPG2.I01.Ap21</v>
      </c>
      <c r="G259" s="323">
        <f t="shared" ca="1" si="6"/>
        <v>44309</v>
      </c>
      <c r="H259" s="324">
        <f>IF(TPG!X259&gt;0,0,-TPG!X259)</f>
        <v>0</v>
      </c>
      <c r="I259" s="205">
        <f t="shared" ca="1" si="7"/>
        <v>44309</v>
      </c>
      <c r="J259" s="126">
        <v>3</v>
      </c>
      <c r="K259" s="126" t="b">
        <v>1</v>
      </c>
      <c r="L259" s="126" t="s">
        <v>4022</v>
      </c>
      <c r="M259" s="126" t="b">
        <v>1</v>
      </c>
      <c r="N259" s="126" t="s">
        <v>3687</v>
      </c>
      <c r="O259" s="322" t="str">
        <f>LEFT(TPG!D259,19)&amp;"."&amp;TPGCR!F259</f>
        <v>Pardes House School.2078.TPG2.I01.Ap21</v>
      </c>
      <c r="P259" s="325" t="str">
        <f>TPG!I259</f>
        <v>11294/543965</v>
      </c>
      <c r="Q259" s="126" t="b">
        <v>1</v>
      </c>
      <c r="R259" s="126" t="b">
        <v>1</v>
      </c>
      <c r="S259" s="126" t="b">
        <v>1</v>
      </c>
    </row>
    <row r="260" spans="1:19" hidden="1" x14ac:dyDescent="0.25">
      <c r="A260" s="126" t="s">
        <v>4021</v>
      </c>
      <c r="B260" s="200">
        <v>1</v>
      </c>
      <c r="C260" s="126">
        <v>2</v>
      </c>
      <c r="D260" s="321">
        <f>TPG!J260</f>
        <v>400010</v>
      </c>
      <c r="E260" s="126" t="b">
        <v>1</v>
      </c>
      <c r="F260" s="322" t="str">
        <f>RIGHT(TPG!C260,4)&amp;"."&amp;TPG!M260&amp;"."&amp;TPG!K260&amp;"."&amp;TPGPAY!$C$5</f>
        <v>2071.TPG2.I01.Ap21</v>
      </c>
      <c r="G260" s="323">
        <f t="shared" ca="1" si="6"/>
        <v>44309</v>
      </c>
      <c r="H260" s="324">
        <f>IF(TPG!X260&gt;0,0,-TPG!X260)</f>
        <v>0</v>
      </c>
      <c r="I260" s="205">
        <f t="shared" ca="1" si="7"/>
        <v>44309</v>
      </c>
      <c r="J260" s="126">
        <v>3</v>
      </c>
      <c r="K260" s="126" t="b">
        <v>1</v>
      </c>
      <c r="L260" s="126" t="s">
        <v>4022</v>
      </c>
      <c r="M260" s="126" t="b">
        <v>1</v>
      </c>
      <c r="N260" s="126" t="s">
        <v>3687</v>
      </c>
      <c r="O260" s="322" t="str">
        <f>LEFT(TPG!D260,19)&amp;"."&amp;TPGCR!F260</f>
        <v>Queenswell Infant a.2071.TPG2.I01.Ap21</v>
      </c>
      <c r="P260" s="325" t="str">
        <f>TPG!I260</f>
        <v>11294/543965</v>
      </c>
      <c r="Q260" s="126" t="b">
        <v>1</v>
      </c>
      <c r="R260" s="126" t="b">
        <v>1</v>
      </c>
      <c r="S260" s="126" t="b">
        <v>1</v>
      </c>
    </row>
    <row r="261" spans="1:19" hidden="1" x14ac:dyDescent="0.25">
      <c r="A261" s="126" t="s">
        <v>4021</v>
      </c>
      <c r="B261" s="200">
        <v>1</v>
      </c>
      <c r="C261" s="126">
        <v>2</v>
      </c>
      <c r="D261" s="321">
        <f>TPG!J261</f>
        <v>400012</v>
      </c>
      <c r="E261" s="126" t="b">
        <v>1</v>
      </c>
      <c r="F261" s="322" t="str">
        <f>RIGHT(TPG!C261,4)&amp;"."&amp;TPG!M261&amp;"."&amp;TPG!K261&amp;"."&amp;TPGPAY!$C$5</f>
        <v>2072.TPG2.I01.Ap21</v>
      </c>
      <c r="G261" s="323">
        <f t="shared" ca="1" si="6"/>
        <v>44309</v>
      </c>
      <c r="H261" s="324">
        <f>IF(TPG!X261&gt;0,0,-TPG!X261)</f>
        <v>0</v>
      </c>
      <c r="I261" s="205">
        <f t="shared" ca="1" si="7"/>
        <v>44309</v>
      </c>
      <c r="J261" s="126">
        <v>3</v>
      </c>
      <c r="K261" s="126" t="b">
        <v>1</v>
      </c>
      <c r="L261" s="126" t="s">
        <v>4022</v>
      </c>
      <c r="M261" s="126" t="b">
        <v>1</v>
      </c>
      <c r="N261" s="126" t="s">
        <v>3687</v>
      </c>
      <c r="O261" s="322" t="str">
        <f>LEFT(TPG!D261,19)&amp;"."&amp;TPGCR!F261</f>
        <v>Queenswell Junior S.2072.TPG2.I01.Ap21</v>
      </c>
      <c r="P261" s="325" t="str">
        <f>TPG!I261</f>
        <v>11294/543965</v>
      </c>
      <c r="Q261" s="126" t="b">
        <v>1</v>
      </c>
      <c r="R261" s="126" t="b">
        <v>1</v>
      </c>
      <c r="S261" s="126" t="b">
        <v>1</v>
      </c>
    </row>
    <row r="262" spans="1:19" hidden="1" x14ac:dyDescent="0.25">
      <c r="A262" s="126" t="s">
        <v>4021</v>
      </c>
      <c r="B262" s="200">
        <v>1</v>
      </c>
      <c r="C262" s="126">
        <v>2</v>
      </c>
      <c r="D262" s="321">
        <f>TPG!J262</f>
        <v>400093</v>
      </c>
      <c r="E262" s="126" t="b">
        <v>1</v>
      </c>
      <c r="F262" s="322" t="str">
        <f>RIGHT(TPG!C262,4)&amp;"."&amp;TPG!M262&amp;"."&amp;TPG!K262&amp;"."&amp;TPGPAY!$C$5</f>
        <v>3512.TPG2.I01.Ap21</v>
      </c>
      <c r="G262" s="323">
        <f t="shared" ca="1" si="6"/>
        <v>44309</v>
      </c>
      <c r="H262" s="324">
        <f>IF(TPG!X262&gt;0,0,-TPG!X262)</f>
        <v>0</v>
      </c>
      <c r="I262" s="205">
        <f t="shared" ca="1" si="7"/>
        <v>44309</v>
      </c>
      <c r="J262" s="126">
        <v>3</v>
      </c>
      <c r="K262" s="126" t="b">
        <v>1</v>
      </c>
      <c r="L262" s="126" t="s">
        <v>4022</v>
      </c>
      <c r="M262" s="126" t="b">
        <v>1</v>
      </c>
      <c r="N262" s="126" t="s">
        <v>3687</v>
      </c>
      <c r="O262" s="322" t="str">
        <f>LEFT(TPG!D262,19)&amp;"."&amp;TPGCR!F262</f>
        <v>Rosh Pinah.3512.TPG2.I01.Ap21</v>
      </c>
      <c r="P262" s="325" t="str">
        <f>TPG!I262</f>
        <v>11294/543965</v>
      </c>
      <c r="Q262" s="126" t="b">
        <v>1</v>
      </c>
      <c r="R262" s="126" t="b">
        <v>1</v>
      </c>
      <c r="S262" s="126" t="b">
        <v>1</v>
      </c>
    </row>
    <row r="263" spans="1:19" hidden="1" x14ac:dyDescent="0.25">
      <c r="A263" s="126" t="s">
        <v>4021</v>
      </c>
      <c r="B263" s="200">
        <v>1</v>
      </c>
      <c r="C263" s="126">
        <v>2</v>
      </c>
      <c r="D263" s="321">
        <f>TPG!J263</f>
        <v>400071</v>
      </c>
      <c r="E263" s="126" t="b">
        <v>1</v>
      </c>
      <c r="F263" s="322" t="str">
        <f>RIGHT(TPG!C263,4)&amp;"."&amp;TPG!M263&amp;"."&amp;TPG!K263&amp;"."&amp;TPGPAY!$C$5</f>
        <v>3510.TPG2.I01.Ap21</v>
      </c>
      <c r="G263" s="323">
        <f t="shared" ca="1" si="6"/>
        <v>44309</v>
      </c>
      <c r="H263" s="324">
        <f>IF(TPG!X263&gt;0,0,-TPG!X263)</f>
        <v>0</v>
      </c>
      <c r="I263" s="205">
        <f t="shared" ca="1" si="7"/>
        <v>44309</v>
      </c>
      <c r="J263" s="126">
        <v>3</v>
      </c>
      <c r="K263" s="126" t="b">
        <v>1</v>
      </c>
      <c r="L263" s="126" t="s">
        <v>4022</v>
      </c>
      <c r="M263" s="126" t="b">
        <v>1</v>
      </c>
      <c r="N263" s="126" t="s">
        <v>3687</v>
      </c>
      <c r="O263" s="322" t="str">
        <f>LEFT(TPG!D263,19)&amp;"."&amp;TPGCR!F263</f>
        <v>Sacred Heart School.3510.TPG2.I01.Ap21</v>
      </c>
      <c r="P263" s="325" t="str">
        <f>TPG!I263</f>
        <v>11294/543965</v>
      </c>
      <c r="Q263" s="126" t="b">
        <v>1</v>
      </c>
      <c r="R263" s="126" t="b">
        <v>1</v>
      </c>
      <c r="S263" s="126" t="b">
        <v>1</v>
      </c>
    </row>
    <row r="264" spans="1:19" hidden="1" x14ac:dyDescent="0.25">
      <c r="A264" s="126" t="s">
        <v>4021</v>
      </c>
      <c r="B264" s="200">
        <v>1</v>
      </c>
      <c r="C264" s="126">
        <v>2</v>
      </c>
      <c r="D264" s="321">
        <f>TPG!J264</f>
        <v>400096</v>
      </c>
      <c r="E264" s="126" t="b">
        <v>1</v>
      </c>
      <c r="F264" s="322" t="str">
        <f>RIGHT(TPG!C264,4)&amp;"."&amp;TPG!M264&amp;"."&amp;TPG!K264&amp;"."&amp;TPGPAY!$C$5</f>
        <v>3502.TPG2.I01.Ap21</v>
      </c>
      <c r="G264" s="323">
        <f t="shared" ca="1" si="6"/>
        <v>44309</v>
      </c>
      <c r="H264" s="324">
        <f>IF(TPG!X264&gt;0,0,-TPG!X264)</f>
        <v>0</v>
      </c>
      <c r="I264" s="205">
        <f t="shared" ca="1" si="7"/>
        <v>44309</v>
      </c>
      <c r="J264" s="126">
        <v>3</v>
      </c>
      <c r="K264" s="126" t="b">
        <v>1</v>
      </c>
      <c r="L264" s="126" t="s">
        <v>4022</v>
      </c>
      <c r="M264" s="126" t="b">
        <v>1</v>
      </c>
      <c r="N264" s="126" t="s">
        <v>3687</v>
      </c>
      <c r="O264" s="322" t="str">
        <f>LEFT(TPG!D264,19)&amp;"."&amp;TPGCR!F264</f>
        <v>St Agnes RC Primary.3502.TPG2.I01.Ap21</v>
      </c>
      <c r="P264" s="325" t="str">
        <f>TPG!I264</f>
        <v>11294/543965</v>
      </c>
      <c r="Q264" s="126" t="b">
        <v>1</v>
      </c>
      <c r="R264" s="126" t="b">
        <v>1</v>
      </c>
      <c r="S264" s="126" t="b">
        <v>1</v>
      </c>
    </row>
    <row r="265" spans="1:19" hidden="1" x14ac:dyDescent="0.25">
      <c r="A265" s="126" t="s">
        <v>4021</v>
      </c>
      <c r="B265" s="200">
        <v>1</v>
      </c>
      <c r="C265" s="126">
        <v>2</v>
      </c>
      <c r="D265" s="321">
        <f>TPG!J265</f>
        <v>400062</v>
      </c>
      <c r="E265" s="126" t="b">
        <v>1</v>
      </c>
      <c r="F265" s="322" t="str">
        <f>RIGHT(TPG!C265,4)&amp;"."&amp;TPG!M265&amp;"."&amp;TPG!K265&amp;"."&amp;TPGPAY!$C$5</f>
        <v>3315.TPG2.I01.Ap21</v>
      </c>
      <c r="G265" s="323">
        <f t="shared" ca="1" si="6"/>
        <v>44309</v>
      </c>
      <c r="H265" s="324">
        <f>IF(TPG!X265&gt;0,0,-TPG!X265)</f>
        <v>0</v>
      </c>
      <c r="I265" s="205">
        <f t="shared" ca="1" si="7"/>
        <v>44309</v>
      </c>
      <c r="J265" s="126">
        <v>3</v>
      </c>
      <c r="K265" s="126" t="b">
        <v>1</v>
      </c>
      <c r="L265" s="126" t="s">
        <v>4022</v>
      </c>
      <c r="M265" s="126" t="b">
        <v>1</v>
      </c>
      <c r="N265" s="126" t="s">
        <v>3687</v>
      </c>
      <c r="O265" s="322" t="str">
        <f>LEFT(TPG!D265,19)&amp;"."&amp;TPGCR!F265</f>
        <v>St Andrew's C E.3315.TPG2.I01.Ap21</v>
      </c>
      <c r="P265" s="325" t="str">
        <f>TPG!I265</f>
        <v>11294/543965</v>
      </c>
      <c r="Q265" s="126" t="b">
        <v>1</v>
      </c>
      <c r="R265" s="126" t="b">
        <v>1</v>
      </c>
      <c r="S265" s="126" t="b">
        <v>1</v>
      </c>
    </row>
    <row r="266" spans="1:19" hidden="1" x14ac:dyDescent="0.25">
      <c r="A266" s="126" t="s">
        <v>4021</v>
      </c>
      <c r="B266" s="200">
        <v>1</v>
      </c>
      <c r="C266" s="126">
        <v>2</v>
      </c>
      <c r="D266" s="321">
        <f>TPG!J266</f>
        <v>400064</v>
      </c>
      <c r="E266" s="126" t="b">
        <v>1</v>
      </c>
      <c r="F266" s="322" t="str">
        <f>RIGHT(TPG!C266,4)&amp;"."&amp;TPG!M266&amp;"."&amp;TPG!K266&amp;"."&amp;TPGPAY!$C$5</f>
        <v>3504.TPG2.I01.Ap21</v>
      </c>
      <c r="G266" s="323">
        <f t="shared" ca="1" si="6"/>
        <v>44309</v>
      </c>
      <c r="H266" s="324">
        <f>IF(TPG!X266&gt;0,0,-TPG!X266)</f>
        <v>0</v>
      </c>
      <c r="I266" s="205">
        <f t="shared" ca="1" si="7"/>
        <v>44309</v>
      </c>
      <c r="J266" s="126">
        <v>3</v>
      </c>
      <c r="K266" s="126" t="b">
        <v>1</v>
      </c>
      <c r="L266" s="126" t="s">
        <v>4022</v>
      </c>
      <c r="M266" s="126" t="b">
        <v>1</v>
      </c>
      <c r="N266" s="126" t="s">
        <v>3687</v>
      </c>
      <c r="O266" s="322" t="str">
        <f>LEFT(TPG!D266,19)&amp;"."&amp;TPGCR!F266</f>
        <v>St Catherines R C P.3504.TPG2.I01.Ap21</v>
      </c>
      <c r="P266" s="325" t="str">
        <f>TPG!I266</f>
        <v>11294/543965</v>
      </c>
      <c r="Q266" s="126" t="b">
        <v>1</v>
      </c>
      <c r="R266" s="126" t="b">
        <v>1</v>
      </c>
      <c r="S266" s="126" t="b">
        <v>1</v>
      </c>
    </row>
    <row r="267" spans="1:19" hidden="1" x14ac:dyDescent="0.25">
      <c r="A267" s="126" t="s">
        <v>4021</v>
      </c>
      <c r="B267" s="200">
        <v>1</v>
      </c>
      <c r="C267" s="126">
        <v>2</v>
      </c>
      <c r="D267" s="321">
        <f>TPG!J267</f>
        <v>400098</v>
      </c>
      <c r="E267" s="126" t="b">
        <v>1</v>
      </c>
      <c r="F267" s="322" t="str">
        <f>RIGHT(TPG!C267,4)&amp;"."&amp;TPG!M267&amp;"."&amp;TPG!K267&amp;"."&amp;TPGPAY!$C$5</f>
        <v>3309.TPG2.I01.Ap21</v>
      </c>
      <c r="G267" s="323">
        <f t="shared" ca="1" si="6"/>
        <v>44309</v>
      </c>
      <c r="H267" s="324">
        <f>IF(TPG!X267&gt;0,0,-TPG!X267)</f>
        <v>0</v>
      </c>
      <c r="I267" s="205">
        <f t="shared" ca="1" si="7"/>
        <v>44309</v>
      </c>
      <c r="J267" s="126">
        <v>3</v>
      </c>
      <c r="K267" s="126" t="b">
        <v>1</v>
      </c>
      <c r="L267" s="126" t="s">
        <v>4022</v>
      </c>
      <c r="M267" s="126" t="b">
        <v>1</v>
      </c>
      <c r="N267" s="126" t="s">
        <v>3687</v>
      </c>
      <c r="O267" s="322" t="str">
        <f>LEFT(TPG!D267,19)&amp;"."&amp;TPGCR!F267</f>
        <v>St Johns CE N20.3309.TPG2.I01.Ap21</v>
      </c>
      <c r="P267" s="325" t="str">
        <f>TPG!I267</f>
        <v>11294/543965</v>
      </c>
      <c r="Q267" s="126" t="b">
        <v>1</v>
      </c>
      <c r="R267" s="126" t="b">
        <v>1</v>
      </c>
      <c r="S267" s="126" t="b">
        <v>1</v>
      </c>
    </row>
    <row r="268" spans="1:19" hidden="1" x14ac:dyDescent="0.25">
      <c r="A268" s="126" t="s">
        <v>4021</v>
      </c>
      <c r="B268" s="200">
        <v>1</v>
      </c>
      <c r="C268" s="126">
        <v>2</v>
      </c>
      <c r="D268" s="321">
        <f>TPG!J268</f>
        <v>400114</v>
      </c>
      <c r="E268" s="126" t="b">
        <v>1</v>
      </c>
      <c r="F268" s="322" t="str">
        <f>RIGHT(TPG!C268,4)&amp;"."&amp;TPG!M268&amp;"."&amp;TPG!K268&amp;"."&amp;TPGPAY!$C$5</f>
        <v>3307.TPG2.I01.Ap21</v>
      </c>
      <c r="G268" s="323">
        <f t="shared" ca="1" si="6"/>
        <v>44309</v>
      </c>
      <c r="H268" s="324">
        <f>IF(TPG!X268&gt;0,0,-TPG!X268)</f>
        <v>0</v>
      </c>
      <c r="I268" s="205">
        <f t="shared" ca="1" si="7"/>
        <v>44309</v>
      </c>
      <c r="J268" s="126">
        <v>3</v>
      </c>
      <c r="K268" s="126" t="b">
        <v>1</v>
      </c>
      <c r="L268" s="126" t="s">
        <v>4022</v>
      </c>
      <c r="M268" s="126" t="b">
        <v>1</v>
      </c>
      <c r="N268" s="126" t="s">
        <v>3687</v>
      </c>
      <c r="O268" s="322" t="str">
        <f>LEFT(TPG!D268,19)&amp;"."&amp;TPGCR!F268</f>
        <v>St John's CE School.3307.TPG2.I01.Ap21</v>
      </c>
      <c r="P268" s="325" t="str">
        <f>TPG!I268</f>
        <v>11294/543965</v>
      </c>
      <c r="Q268" s="126" t="b">
        <v>1</v>
      </c>
      <c r="R268" s="126" t="b">
        <v>1</v>
      </c>
      <c r="S268" s="126" t="b">
        <v>1</v>
      </c>
    </row>
    <row r="269" spans="1:19" hidden="1" x14ac:dyDescent="0.25">
      <c r="A269" s="126" t="s">
        <v>4021</v>
      </c>
      <c r="B269" s="200">
        <v>1</v>
      </c>
      <c r="C269" s="126">
        <v>2</v>
      </c>
      <c r="D269" s="321">
        <f>TPG!J269</f>
        <v>400066</v>
      </c>
      <c r="E269" s="126" t="b">
        <v>1</v>
      </c>
      <c r="F269" s="322" t="str">
        <f>RIGHT(TPG!C269,4)&amp;"."&amp;TPG!M269&amp;"."&amp;TPG!K269&amp;"."&amp;TPGPAY!$C$5</f>
        <v>3509.TPG2.I01.Ap21</v>
      </c>
      <c r="G269" s="323">
        <f t="shared" ca="1" si="6"/>
        <v>44309</v>
      </c>
      <c r="H269" s="324">
        <f>IF(TPG!X269&gt;0,0,-TPG!X269)</f>
        <v>0</v>
      </c>
      <c r="I269" s="205">
        <f t="shared" ca="1" si="7"/>
        <v>44309</v>
      </c>
      <c r="J269" s="126">
        <v>3</v>
      </c>
      <c r="K269" s="126" t="b">
        <v>1</v>
      </c>
      <c r="L269" s="126" t="s">
        <v>4022</v>
      </c>
      <c r="M269" s="126" t="b">
        <v>1</v>
      </c>
      <c r="N269" s="126" t="s">
        <v>3687</v>
      </c>
      <c r="O269" s="322" t="str">
        <f>LEFT(TPG!D269,19)&amp;"."&amp;TPGCR!F269</f>
        <v>St Joseph's Primary.3509.TPG2.I01.Ap21</v>
      </c>
      <c r="P269" s="325" t="str">
        <f>TPG!I269</f>
        <v>11294/543965</v>
      </c>
      <c r="Q269" s="126" t="b">
        <v>1</v>
      </c>
      <c r="R269" s="126" t="b">
        <v>1</v>
      </c>
      <c r="S269" s="126" t="b">
        <v>1</v>
      </c>
    </row>
    <row r="270" spans="1:19" hidden="1" x14ac:dyDescent="0.25">
      <c r="A270" s="126" t="s">
        <v>4021</v>
      </c>
      <c r="B270" s="200">
        <v>1</v>
      </c>
      <c r="C270" s="126">
        <v>2</v>
      </c>
      <c r="D270" s="321">
        <f>TPG!J270</f>
        <v>400058</v>
      </c>
      <c r="E270" s="126" t="b">
        <v>1</v>
      </c>
      <c r="F270" s="322" t="str">
        <f>RIGHT(TPG!C270,4)&amp;"."&amp;TPG!M270&amp;"."&amp;TPG!K270&amp;"."&amp;TPGPAY!$C$5</f>
        <v>3311.TPG2.I01.Ap21</v>
      </c>
      <c r="G270" s="323">
        <f t="shared" ca="1" si="6"/>
        <v>44309</v>
      </c>
      <c r="H270" s="324">
        <f>IF(TPG!X270&gt;0,0,-TPG!X270)</f>
        <v>0</v>
      </c>
      <c r="I270" s="205">
        <f t="shared" ca="1" si="7"/>
        <v>44309</v>
      </c>
      <c r="J270" s="126">
        <v>3</v>
      </c>
      <c r="K270" s="126" t="b">
        <v>1</v>
      </c>
      <c r="L270" s="126" t="s">
        <v>4022</v>
      </c>
      <c r="M270" s="126" t="b">
        <v>1</v>
      </c>
      <c r="N270" s="126" t="s">
        <v>3687</v>
      </c>
      <c r="O270" s="322" t="str">
        <f>LEFT(TPG!D270,19)&amp;"."&amp;TPGCR!F270</f>
        <v>St Mary's C E Prima.3311.TPG2.I01.Ap21</v>
      </c>
      <c r="P270" s="325" t="str">
        <f>TPG!I270</f>
        <v>11294/543965</v>
      </c>
      <c r="Q270" s="126" t="b">
        <v>1</v>
      </c>
      <c r="R270" s="126" t="b">
        <v>1</v>
      </c>
      <c r="S270" s="126" t="b">
        <v>1</v>
      </c>
    </row>
    <row r="271" spans="1:19" hidden="1" x14ac:dyDescent="0.25">
      <c r="A271" s="126" t="s">
        <v>4021</v>
      </c>
      <c r="B271" s="200">
        <v>1</v>
      </c>
      <c r="C271" s="126">
        <v>2</v>
      </c>
      <c r="D271" s="321">
        <f>TPG!J271</f>
        <v>400017</v>
      </c>
      <c r="E271" s="126" t="b">
        <v>1</v>
      </c>
      <c r="F271" s="322" t="str">
        <f>RIGHT(TPG!C271,4)&amp;"."&amp;TPG!M271&amp;"."&amp;TPG!K271&amp;"."&amp;TPGPAY!$C$5</f>
        <v>3312.TPG2.I01.Ap21</v>
      </c>
      <c r="G271" s="323">
        <f t="shared" ca="1" si="6"/>
        <v>44309</v>
      </c>
      <c r="H271" s="324">
        <f>IF(TPG!X271&gt;0,0,-TPG!X271)</f>
        <v>0</v>
      </c>
      <c r="I271" s="205">
        <f t="shared" ca="1" si="7"/>
        <v>44309</v>
      </c>
      <c r="J271" s="126">
        <v>3</v>
      </c>
      <c r="K271" s="126" t="b">
        <v>1</v>
      </c>
      <c r="L271" s="126" t="s">
        <v>4022</v>
      </c>
      <c r="M271" s="126" t="b">
        <v>1</v>
      </c>
      <c r="N271" s="126" t="s">
        <v>3687</v>
      </c>
      <c r="O271" s="322" t="str">
        <f>LEFT(TPG!D271,19)&amp;"."&amp;TPGCR!F271</f>
        <v>St Mary's School EN.3312.TPG2.I01.Ap21</v>
      </c>
      <c r="P271" s="325" t="str">
        <f>TPG!I271</f>
        <v>11294/543965</v>
      </c>
      <c r="Q271" s="126" t="b">
        <v>1</v>
      </c>
      <c r="R271" s="126" t="b">
        <v>1</v>
      </c>
      <c r="S271" s="126" t="b">
        <v>1</v>
      </c>
    </row>
    <row r="272" spans="1:19" hidden="1" x14ac:dyDescent="0.25">
      <c r="A272" s="126" t="s">
        <v>4021</v>
      </c>
      <c r="B272" s="200">
        <v>1</v>
      </c>
      <c r="C272" s="126">
        <v>2</v>
      </c>
      <c r="D272" s="321">
        <f>TPG!J272</f>
        <v>400094</v>
      </c>
      <c r="E272" s="126" t="b">
        <v>1</v>
      </c>
      <c r="F272" s="322" t="str">
        <f>RIGHT(TPG!C272,4)&amp;"."&amp;TPG!M272&amp;"."&amp;TPG!K272&amp;"."&amp;TPGPAY!$C$5</f>
        <v>3314.TPG2.I01.Ap21</v>
      </c>
      <c r="G272" s="323">
        <f t="shared" ca="1" si="6"/>
        <v>44309</v>
      </c>
      <c r="H272" s="324">
        <f>IF(TPG!X272&gt;0,0,-TPG!X272)</f>
        <v>0</v>
      </c>
      <c r="I272" s="205">
        <f t="shared" ca="1" si="7"/>
        <v>44309</v>
      </c>
      <c r="J272" s="126">
        <v>3</v>
      </c>
      <c r="K272" s="126" t="b">
        <v>1</v>
      </c>
      <c r="L272" s="126" t="s">
        <v>4022</v>
      </c>
      <c r="M272" s="126" t="b">
        <v>1</v>
      </c>
      <c r="N272" s="126" t="s">
        <v>3687</v>
      </c>
      <c r="O272" s="322" t="str">
        <f>LEFT(TPG!D272,19)&amp;"."&amp;TPGCR!F272</f>
        <v>St Pauls CE Primary.3314.TPG2.I01.Ap21</v>
      </c>
      <c r="P272" s="325" t="str">
        <f>TPG!I272</f>
        <v>11294/543965</v>
      </c>
      <c r="Q272" s="126" t="b">
        <v>1</v>
      </c>
      <c r="R272" s="126" t="b">
        <v>1</v>
      </c>
      <c r="S272" s="126" t="b">
        <v>1</v>
      </c>
    </row>
    <row r="273" spans="1:19" hidden="1" x14ac:dyDescent="0.25">
      <c r="A273" s="126" t="s">
        <v>4021</v>
      </c>
      <c r="B273" s="200">
        <v>1</v>
      </c>
      <c r="C273" s="126">
        <v>2</v>
      </c>
      <c r="D273" s="321">
        <f>TPG!J273</f>
        <v>400006</v>
      </c>
      <c r="E273" s="126" t="b">
        <v>1</v>
      </c>
      <c r="F273" s="322" t="str">
        <f>RIGHT(TPG!C273,4)&amp;"."&amp;TPG!M273&amp;"."&amp;TPG!K273&amp;"."&amp;TPGPAY!$C$5</f>
        <v>3313.TPG2.I01.Ap21</v>
      </c>
      <c r="G273" s="323">
        <f t="shared" ca="1" si="6"/>
        <v>44309</v>
      </c>
      <c r="H273" s="324">
        <f>IF(TPG!X273&gt;0,0,-TPG!X273)</f>
        <v>0</v>
      </c>
      <c r="I273" s="205">
        <f t="shared" ca="1" si="7"/>
        <v>44309</v>
      </c>
      <c r="J273" s="126">
        <v>3</v>
      </c>
      <c r="K273" s="126" t="b">
        <v>1</v>
      </c>
      <c r="L273" s="126" t="s">
        <v>4022</v>
      </c>
      <c r="M273" s="126" t="b">
        <v>1</v>
      </c>
      <c r="N273" s="126" t="s">
        <v>3687</v>
      </c>
      <c r="O273" s="322" t="str">
        <f>LEFT(TPG!D273,19)&amp;"."&amp;TPGCR!F273</f>
        <v>St. Pauls CE Primar.3313.TPG2.I01.Ap21</v>
      </c>
      <c r="P273" s="325" t="str">
        <f>TPG!I273</f>
        <v>11294/543965</v>
      </c>
      <c r="Q273" s="126" t="b">
        <v>1</v>
      </c>
      <c r="R273" s="126" t="b">
        <v>1</v>
      </c>
      <c r="S273" s="126" t="b">
        <v>1</v>
      </c>
    </row>
    <row r="274" spans="1:19" hidden="1" x14ac:dyDescent="0.25">
      <c r="A274" s="126" t="s">
        <v>4021</v>
      </c>
      <c r="B274" s="200">
        <v>1</v>
      </c>
      <c r="C274" s="126">
        <v>2</v>
      </c>
      <c r="D274" s="321">
        <f>TPG!J274</f>
        <v>400037</v>
      </c>
      <c r="E274" s="126" t="b">
        <v>1</v>
      </c>
      <c r="F274" s="322" t="str">
        <f>RIGHT(TPG!C274,4)&amp;"."&amp;TPG!M274&amp;"."&amp;TPG!K274&amp;"."&amp;TPGPAY!$C$5</f>
        <v>3507.TPG2.I01.Ap21</v>
      </c>
      <c r="G274" s="323">
        <f t="shared" ca="1" si="6"/>
        <v>44309</v>
      </c>
      <c r="H274" s="324">
        <f>IF(TPG!X274&gt;0,0,-TPG!X274)</f>
        <v>0</v>
      </c>
      <c r="I274" s="205">
        <f t="shared" ca="1" si="7"/>
        <v>44309</v>
      </c>
      <c r="J274" s="126">
        <v>3</v>
      </c>
      <c r="K274" s="126" t="b">
        <v>1</v>
      </c>
      <c r="L274" s="126" t="s">
        <v>4022</v>
      </c>
      <c r="M274" s="126" t="b">
        <v>1</v>
      </c>
      <c r="N274" s="126" t="s">
        <v>3687</v>
      </c>
      <c r="O274" s="322" t="str">
        <f>LEFT(TPG!D274,19)&amp;"."&amp;TPGCR!F274</f>
        <v>St Theresa's R.C. P.3507.TPG2.I01.Ap21</v>
      </c>
      <c r="P274" s="325" t="str">
        <f>TPG!I274</f>
        <v>11294/543965</v>
      </c>
      <c r="Q274" s="126" t="b">
        <v>1</v>
      </c>
      <c r="R274" s="126" t="b">
        <v>1</v>
      </c>
      <c r="S274" s="126" t="b">
        <v>1</v>
      </c>
    </row>
    <row r="275" spans="1:19" hidden="1" x14ac:dyDescent="0.25">
      <c r="A275" s="126" t="s">
        <v>4021</v>
      </c>
      <c r="B275" s="200">
        <v>1</v>
      </c>
      <c r="C275" s="126">
        <v>2</v>
      </c>
      <c r="D275" s="321">
        <f>TPG!J275</f>
        <v>400009</v>
      </c>
      <c r="E275" s="126" t="b">
        <v>1</v>
      </c>
      <c r="F275" s="322" t="str">
        <f>RIGHT(TPG!C275,4)&amp;"."&amp;TPG!M275&amp;"."&amp;TPG!K275&amp;"."&amp;TPGPAY!$C$5</f>
        <v>3506.TPG2.I01.Ap21</v>
      </c>
      <c r="G275" s="323">
        <f t="shared" ca="1" si="6"/>
        <v>44309</v>
      </c>
      <c r="H275" s="324">
        <f>IF(TPG!X275&gt;0,0,-TPG!X275)</f>
        <v>0</v>
      </c>
      <c r="I275" s="205">
        <f t="shared" ca="1" si="7"/>
        <v>44309</v>
      </c>
      <c r="J275" s="126">
        <v>3</v>
      </c>
      <c r="K275" s="126" t="b">
        <v>1</v>
      </c>
      <c r="L275" s="126" t="s">
        <v>4022</v>
      </c>
      <c r="M275" s="126" t="b">
        <v>1</v>
      </c>
      <c r="N275" s="126" t="s">
        <v>3687</v>
      </c>
      <c r="O275" s="322" t="str">
        <f>LEFT(TPG!D275,19)&amp;"."&amp;TPGCR!F275</f>
        <v>St Vincent's Cathol.3506.TPG2.I01.Ap21</v>
      </c>
      <c r="P275" s="325" t="str">
        <f>TPG!I275</f>
        <v>11294/543965</v>
      </c>
      <c r="Q275" s="126" t="b">
        <v>1</v>
      </c>
      <c r="R275" s="126" t="b">
        <v>1</v>
      </c>
      <c r="S275" s="126" t="b">
        <v>1</v>
      </c>
    </row>
    <row r="276" spans="1:19" hidden="1" x14ac:dyDescent="0.25">
      <c r="A276" s="126" t="s">
        <v>4021</v>
      </c>
      <c r="B276" s="200">
        <v>1</v>
      </c>
      <c r="C276" s="126">
        <v>2</v>
      </c>
      <c r="D276" s="321">
        <f>TPG!J276</f>
        <v>400038</v>
      </c>
      <c r="E276" s="126" t="b">
        <v>1</v>
      </c>
      <c r="F276" s="322" t="str">
        <f>RIGHT(TPG!C276,4)&amp;"."&amp;TPG!M276&amp;"."&amp;TPG!K276&amp;"."&amp;TPGPAY!$C$5</f>
        <v>2070.TPG2.I01.Ap21</v>
      </c>
      <c r="G276" s="323">
        <f t="shared" ca="1" si="6"/>
        <v>44309</v>
      </c>
      <c r="H276" s="324">
        <f>IF(TPG!X276&gt;0,0,-TPG!X276)</f>
        <v>0</v>
      </c>
      <c r="I276" s="205">
        <f t="shared" ca="1" si="7"/>
        <v>44309</v>
      </c>
      <c r="J276" s="126">
        <v>3</v>
      </c>
      <c r="K276" s="126" t="b">
        <v>1</v>
      </c>
      <c r="L276" s="126" t="s">
        <v>4022</v>
      </c>
      <c r="M276" s="126" t="b">
        <v>1</v>
      </c>
      <c r="N276" s="126" t="s">
        <v>3687</v>
      </c>
      <c r="O276" s="322" t="str">
        <f>LEFT(TPG!D276,19)&amp;"."&amp;TPGCR!F276</f>
        <v>Sunnyfields Primary.2070.TPG2.I01.Ap21</v>
      </c>
      <c r="P276" s="325" t="str">
        <f>TPG!I276</f>
        <v>11294/543965</v>
      </c>
      <c r="Q276" s="126" t="b">
        <v>1</v>
      </c>
      <c r="R276" s="126" t="b">
        <v>1</v>
      </c>
      <c r="S276" s="126" t="b">
        <v>1</v>
      </c>
    </row>
    <row r="277" spans="1:19" hidden="1" x14ac:dyDescent="0.25">
      <c r="A277" s="126" t="s">
        <v>4021</v>
      </c>
      <c r="B277" s="200">
        <v>1</v>
      </c>
      <c r="C277" s="126">
        <v>2</v>
      </c>
      <c r="D277" s="321">
        <f>TPG!J277</f>
        <v>400100</v>
      </c>
      <c r="E277" s="126" t="b">
        <v>1</v>
      </c>
      <c r="F277" s="322" t="str">
        <f>RIGHT(TPG!C277,4)&amp;"."&amp;TPG!M277&amp;"."&amp;TPG!K277&amp;"."&amp;TPGPAY!$C$5</f>
        <v>3316.TPG2.I01.Ap21</v>
      </c>
      <c r="G277" s="323">
        <f t="shared" ref="G277:G340" ca="1" si="8">TODAY()</f>
        <v>44309</v>
      </c>
      <c r="H277" s="324">
        <f>IF(TPG!X277&gt;0,0,-TPG!X277)</f>
        <v>0</v>
      </c>
      <c r="I277" s="205">
        <f t="shared" ref="I277:I340" ca="1" si="9">G277</f>
        <v>44309</v>
      </c>
      <c r="J277" s="126">
        <v>3</v>
      </c>
      <c r="K277" s="126" t="b">
        <v>1</v>
      </c>
      <c r="L277" s="126" t="s">
        <v>4022</v>
      </c>
      <c r="M277" s="126" t="b">
        <v>1</v>
      </c>
      <c r="N277" s="126" t="s">
        <v>3687</v>
      </c>
      <c r="O277" s="322" t="str">
        <f>LEFT(TPG!D277,19)&amp;"."&amp;TPGCR!F277</f>
        <v>Trent  C of E Prima.3316.TPG2.I01.Ap21</v>
      </c>
      <c r="P277" s="325" t="str">
        <f>TPG!I277</f>
        <v>11294/543965</v>
      </c>
      <c r="Q277" s="126" t="b">
        <v>1</v>
      </c>
      <c r="R277" s="126" t="b">
        <v>1</v>
      </c>
      <c r="S277" s="126" t="b">
        <v>1</v>
      </c>
    </row>
    <row r="278" spans="1:19" hidden="1" x14ac:dyDescent="0.25">
      <c r="A278" s="126" t="s">
        <v>4021</v>
      </c>
      <c r="B278" s="200">
        <v>1</v>
      </c>
      <c r="C278" s="126">
        <v>2</v>
      </c>
      <c r="D278" s="321">
        <f>TPG!J278</f>
        <v>400101</v>
      </c>
      <c r="E278" s="126" t="b">
        <v>1</v>
      </c>
      <c r="F278" s="322" t="str">
        <f>RIGHT(TPG!C278,4)&amp;"."&amp;TPG!M278&amp;"."&amp;TPG!K278&amp;"."&amp;TPGPAY!$C$5</f>
        <v>2055.TPG2.I01.Ap21</v>
      </c>
      <c r="G278" s="323">
        <f t="shared" ca="1" si="8"/>
        <v>44309</v>
      </c>
      <c r="H278" s="324">
        <f>IF(TPG!X278&gt;0,0,-TPG!X278)</f>
        <v>0</v>
      </c>
      <c r="I278" s="205">
        <f t="shared" ca="1" si="9"/>
        <v>44309</v>
      </c>
      <c r="J278" s="126">
        <v>3</v>
      </c>
      <c r="K278" s="126" t="b">
        <v>1</v>
      </c>
      <c r="L278" s="126" t="s">
        <v>4022</v>
      </c>
      <c r="M278" s="126" t="b">
        <v>1</v>
      </c>
      <c r="N278" s="126" t="s">
        <v>3687</v>
      </c>
      <c r="O278" s="322" t="str">
        <f>LEFT(TPG!D278,19)&amp;"."&amp;TPGCR!F278</f>
        <v>Tudor School.2055.TPG2.I01.Ap21</v>
      </c>
      <c r="P278" s="325" t="str">
        <f>TPG!I278</f>
        <v>11294/543965</v>
      </c>
      <c r="Q278" s="126" t="b">
        <v>1</v>
      </c>
      <c r="R278" s="126" t="b">
        <v>1</v>
      </c>
      <c r="S278" s="126" t="b">
        <v>1</v>
      </c>
    </row>
    <row r="279" spans="1:19" hidden="1" x14ac:dyDescent="0.25">
      <c r="A279" s="126" t="s">
        <v>4021</v>
      </c>
      <c r="B279" s="200">
        <v>1</v>
      </c>
      <c r="C279" s="126">
        <v>2</v>
      </c>
      <c r="D279" s="321">
        <f>TPG!J279</f>
        <v>400053</v>
      </c>
      <c r="E279" s="126" t="b">
        <v>1</v>
      </c>
      <c r="F279" s="322" t="str">
        <f>RIGHT(TPG!C279,4)&amp;"."&amp;TPG!M279&amp;"."&amp;TPG!K279&amp;"."&amp;TPGPAY!$C$5</f>
        <v>2057.TPG2.I01.Ap21</v>
      </c>
      <c r="G279" s="323">
        <f t="shared" ca="1" si="8"/>
        <v>44309</v>
      </c>
      <c r="H279" s="324">
        <f>IF(TPG!X279&gt;0,0,-TPG!X279)</f>
        <v>0</v>
      </c>
      <c r="I279" s="205">
        <f t="shared" ca="1" si="9"/>
        <v>44309</v>
      </c>
      <c r="J279" s="126">
        <v>3</v>
      </c>
      <c r="K279" s="126" t="b">
        <v>1</v>
      </c>
      <c r="L279" s="126" t="s">
        <v>4022</v>
      </c>
      <c r="M279" s="126" t="b">
        <v>1</v>
      </c>
      <c r="N279" s="126" t="s">
        <v>3687</v>
      </c>
      <c r="O279" s="322" t="str">
        <f>LEFT(TPG!D279,19)&amp;"."&amp;TPGCR!F279</f>
        <v>Underhill School.2057.TPG2.I01.Ap21</v>
      </c>
      <c r="P279" s="325" t="str">
        <f>TPG!I279</f>
        <v>11294/543965</v>
      </c>
      <c r="Q279" s="126" t="b">
        <v>1</v>
      </c>
      <c r="R279" s="126" t="b">
        <v>1</v>
      </c>
      <c r="S279" s="126" t="b">
        <v>1</v>
      </c>
    </row>
    <row r="280" spans="1:19" hidden="1" x14ac:dyDescent="0.25">
      <c r="A280" s="126" t="s">
        <v>4021</v>
      </c>
      <c r="B280" s="200">
        <v>1</v>
      </c>
      <c r="C280" s="126">
        <v>2</v>
      </c>
      <c r="D280" s="321">
        <f>TPG!J280</f>
        <v>400111</v>
      </c>
      <c r="E280" s="126" t="b">
        <v>1</v>
      </c>
      <c r="F280" s="322" t="str">
        <f>RIGHT(TPG!C280,4)&amp;"."&amp;TPG!M280&amp;"."&amp;TPG!K280&amp;"."&amp;TPGPAY!$C$5</f>
        <v>2076.TPG2.I01.Ap21</v>
      </c>
      <c r="G280" s="323">
        <f t="shared" ca="1" si="8"/>
        <v>44309</v>
      </c>
      <c r="H280" s="324">
        <f>IF(TPG!X280&gt;0,0,-TPG!X280)</f>
        <v>0</v>
      </c>
      <c r="I280" s="205">
        <f t="shared" ca="1" si="9"/>
        <v>44309</v>
      </c>
      <c r="J280" s="126">
        <v>3</v>
      </c>
      <c r="K280" s="126" t="b">
        <v>1</v>
      </c>
      <c r="L280" s="126" t="s">
        <v>4022</v>
      </c>
      <c r="M280" s="126" t="b">
        <v>1</v>
      </c>
      <c r="N280" s="126" t="s">
        <v>3687</v>
      </c>
      <c r="O280" s="322" t="str">
        <f>LEFT(TPG!D280,19)&amp;"."&amp;TPGCR!F280</f>
        <v>Wessex  Gardens Pri.2076.TPG2.I01.Ap21</v>
      </c>
      <c r="P280" s="325" t="str">
        <f>TPG!I280</f>
        <v>11294/543965</v>
      </c>
      <c r="Q280" s="126" t="b">
        <v>1</v>
      </c>
      <c r="R280" s="126" t="b">
        <v>1</v>
      </c>
      <c r="S280" s="126" t="b">
        <v>1</v>
      </c>
    </row>
    <row r="281" spans="1:19" hidden="1" x14ac:dyDescent="0.25">
      <c r="A281" s="126" t="s">
        <v>4021</v>
      </c>
      <c r="B281" s="200">
        <v>1</v>
      </c>
      <c r="C281" s="126">
        <v>2</v>
      </c>
      <c r="D281" s="321">
        <f>TPG!J281</f>
        <v>400011</v>
      </c>
      <c r="E281" s="126" t="b">
        <v>1</v>
      </c>
      <c r="F281" s="322" t="str">
        <f>RIGHT(TPG!C281,4)&amp;"."&amp;TPG!M281&amp;"."&amp;TPG!K281&amp;"."&amp;TPGPAY!$C$5</f>
        <v>2060.TPG2.I01.Ap21</v>
      </c>
      <c r="G281" s="323">
        <f t="shared" ca="1" si="8"/>
        <v>44309</v>
      </c>
      <c r="H281" s="324">
        <f>IF(TPG!X281&gt;0,0,-TPG!X281)</f>
        <v>0</v>
      </c>
      <c r="I281" s="205">
        <f t="shared" ca="1" si="9"/>
        <v>44309</v>
      </c>
      <c r="J281" s="126">
        <v>3</v>
      </c>
      <c r="K281" s="126" t="b">
        <v>1</v>
      </c>
      <c r="L281" s="126" t="s">
        <v>4022</v>
      </c>
      <c r="M281" s="126" t="b">
        <v>1</v>
      </c>
      <c r="N281" s="126" t="s">
        <v>3687</v>
      </c>
      <c r="O281" s="322" t="str">
        <f>LEFT(TPG!D281,19)&amp;"."&amp;TPGCR!F281</f>
        <v>Whitings Hill Prima.2060.TPG2.I01.Ap21</v>
      </c>
      <c r="P281" s="325" t="str">
        <f>TPG!I281</f>
        <v>11294/543965</v>
      </c>
      <c r="Q281" s="126" t="b">
        <v>1</v>
      </c>
      <c r="R281" s="126" t="b">
        <v>1</v>
      </c>
      <c r="S281" s="126" t="b">
        <v>1</v>
      </c>
    </row>
    <row r="282" spans="1:19" hidden="1" x14ac:dyDescent="0.25">
      <c r="A282" s="126" t="s">
        <v>4021</v>
      </c>
      <c r="B282" s="200">
        <v>1</v>
      </c>
      <c r="C282" s="126">
        <v>2</v>
      </c>
      <c r="D282" s="321">
        <f>TPG!J282</f>
        <v>400117</v>
      </c>
      <c r="E282" s="126" t="b">
        <v>1</v>
      </c>
      <c r="F282" s="322" t="str">
        <f>RIGHT(TPG!C282,4)&amp;"."&amp;TPG!M282&amp;"."&amp;TPG!K282&amp;"."&amp;TPGPAY!$C$5</f>
        <v>3518.TPG2.I01.Ap21</v>
      </c>
      <c r="G282" s="323">
        <f t="shared" ca="1" si="8"/>
        <v>44309</v>
      </c>
      <c r="H282" s="324">
        <f>IF(TPG!X282&gt;0,0,-TPG!X282)</f>
        <v>0</v>
      </c>
      <c r="I282" s="205">
        <f t="shared" ca="1" si="9"/>
        <v>44309</v>
      </c>
      <c r="J282" s="126">
        <v>3</v>
      </c>
      <c r="K282" s="126" t="b">
        <v>1</v>
      </c>
      <c r="L282" s="126" t="s">
        <v>4022</v>
      </c>
      <c r="M282" s="126" t="b">
        <v>1</v>
      </c>
      <c r="N282" s="126" t="s">
        <v>3687</v>
      </c>
      <c r="O282" s="322" t="str">
        <f>LEFT(TPG!D282,19)&amp;"."&amp;TPGCR!F282</f>
        <v>Woodcroft Primary S.3518.TPG2.I01.Ap21</v>
      </c>
      <c r="P282" s="325" t="str">
        <f>TPG!I282</f>
        <v>11294/543965</v>
      </c>
      <c r="Q282" s="126" t="b">
        <v>1</v>
      </c>
      <c r="R282" s="126" t="b">
        <v>1</v>
      </c>
      <c r="S282" s="126" t="b">
        <v>1</v>
      </c>
    </row>
    <row r="283" spans="1:19" hidden="1" x14ac:dyDescent="0.25">
      <c r="A283" s="126" t="s">
        <v>4021</v>
      </c>
      <c r="B283" s="200">
        <v>1</v>
      </c>
      <c r="C283" s="126">
        <v>2</v>
      </c>
      <c r="D283" s="321">
        <f>TPG!J283</f>
        <v>400004</v>
      </c>
      <c r="E283" s="126" t="b">
        <v>1</v>
      </c>
      <c r="F283" s="322" t="str">
        <f>RIGHT(TPG!C283,4)&amp;"."&amp;TPG!M283&amp;"."&amp;TPG!K283&amp;"."&amp;TPGPAY!$C$5</f>
        <v>2054.TPG2.I01.Ap21</v>
      </c>
      <c r="G283" s="323">
        <f t="shared" ca="1" si="8"/>
        <v>44309</v>
      </c>
      <c r="H283" s="324">
        <f>IF(TPG!X283&gt;0,0,-TPG!X283)</f>
        <v>0</v>
      </c>
      <c r="I283" s="205">
        <f t="shared" ca="1" si="9"/>
        <v>44309</v>
      </c>
      <c r="J283" s="126">
        <v>3</v>
      </c>
      <c r="K283" s="126" t="b">
        <v>1</v>
      </c>
      <c r="L283" s="126" t="s">
        <v>4022</v>
      </c>
      <c r="M283" s="126" t="b">
        <v>1</v>
      </c>
      <c r="N283" s="126" t="s">
        <v>3687</v>
      </c>
      <c r="O283" s="322" t="str">
        <f>LEFT(TPG!D283,19)&amp;"."&amp;TPGCR!F283</f>
        <v>Woodridge  Primary .2054.TPG2.I01.Ap21</v>
      </c>
      <c r="P283" s="325" t="str">
        <f>TPG!I283</f>
        <v>11294/543965</v>
      </c>
      <c r="Q283" s="126" t="b">
        <v>1</v>
      </c>
      <c r="R283" s="126" t="b">
        <v>1</v>
      </c>
      <c r="S283" s="126" t="b">
        <v>1</v>
      </c>
    </row>
    <row r="284" spans="1:19" hidden="1" x14ac:dyDescent="0.25">
      <c r="A284" s="126" t="s">
        <v>4021</v>
      </c>
      <c r="B284" s="200">
        <v>1</v>
      </c>
      <c r="C284" s="126">
        <v>2</v>
      </c>
      <c r="D284" s="321">
        <f>TPG!J284</f>
        <v>400157</v>
      </c>
      <c r="E284" s="126" t="b">
        <v>1</v>
      </c>
      <c r="F284" s="322" t="str">
        <f>RIGHT(TPG!C284,4)&amp;"."&amp;TPG!M284&amp;"."&amp;TPG!K284&amp;"."&amp;TPGPAY!$C$5</f>
        <v>1102.TPG2.I01.Ap21</v>
      </c>
      <c r="G284" s="323">
        <f t="shared" ca="1" si="8"/>
        <v>44309</v>
      </c>
      <c r="H284" s="324">
        <f>IF(TPG!X284&gt;0,0,-TPG!X284)</f>
        <v>0</v>
      </c>
      <c r="I284" s="205">
        <f t="shared" ca="1" si="9"/>
        <v>44309</v>
      </c>
      <c r="J284" s="126">
        <v>3</v>
      </c>
      <c r="K284" s="126" t="b">
        <v>1</v>
      </c>
      <c r="L284" s="126" t="s">
        <v>4022</v>
      </c>
      <c r="M284" s="126" t="b">
        <v>1</v>
      </c>
      <c r="N284" s="126" t="s">
        <v>3687</v>
      </c>
      <c r="O284" s="322" t="str">
        <f>LEFT(TPG!D284,19)&amp;"."&amp;TPGCR!F284</f>
        <v>Northgate.1102.TPG2.I01.Ap21</v>
      </c>
      <c r="P284" s="325" t="str">
        <f>TPG!I284</f>
        <v>11294/543965</v>
      </c>
      <c r="Q284" s="126" t="b">
        <v>1</v>
      </c>
      <c r="R284" s="126" t="b">
        <v>1</v>
      </c>
      <c r="S284" s="126" t="b">
        <v>1</v>
      </c>
    </row>
    <row r="285" spans="1:19" hidden="1" x14ac:dyDescent="0.25">
      <c r="A285" s="126" t="s">
        <v>4021</v>
      </c>
      <c r="B285" s="200">
        <v>1</v>
      </c>
      <c r="C285" s="126">
        <v>2</v>
      </c>
      <c r="D285" s="321">
        <f>TPG!J285</f>
        <v>400156</v>
      </c>
      <c r="E285" s="126" t="b">
        <v>1</v>
      </c>
      <c r="F285" s="322" t="str">
        <f>RIGHT(TPG!C285,4)&amp;"."&amp;TPG!M285&amp;"."&amp;TPG!K285&amp;"."&amp;TPGPAY!$C$5</f>
        <v>1100.TPG2.I01.Ap21</v>
      </c>
      <c r="G285" s="323">
        <f t="shared" ca="1" si="8"/>
        <v>44309</v>
      </c>
      <c r="H285" s="324">
        <f>IF(TPG!X285&gt;0,0,-TPG!X285)</f>
        <v>0</v>
      </c>
      <c r="I285" s="205">
        <f t="shared" ca="1" si="9"/>
        <v>44309</v>
      </c>
      <c r="J285" s="126">
        <v>3</v>
      </c>
      <c r="K285" s="126" t="b">
        <v>1</v>
      </c>
      <c r="L285" s="126" t="s">
        <v>4022</v>
      </c>
      <c r="M285" s="126" t="b">
        <v>1</v>
      </c>
      <c r="N285" s="126" t="s">
        <v>3687</v>
      </c>
      <c r="O285" s="322" t="str">
        <f>LEFT(TPG!D285,19)&amp;"."&amp;TPGCR!F285</f>
        <v>Pavilion.1100.TPG2.I01.Ap21</v>
      </c>
      <c r="P285" s="325" t="str">
        <f>TPG!I285</f>
        <v>11294/543965</v>
      </c>
      <c r="Q285" s="126" t="b">
        <v>1</v>
      </c>
      <c r="R285" s="126" t="b">
        <v>1</v>
      </c>
      <c r="S285" s="126" t="b">
        <v>1</v>
      </c>
    </row>
    <row r="286" spans="1:19" hidden="1" x14ac:dyDescent="0.25">
      <c r="A286" s="126" t="s">
        <v>4021</v>
      </c>
      <c r="B286" s="200">
        <v>1</v>
      </c>
      <c r="C286" s="126">
        <v>2</v>
      </c>
      <c r="D286" s="321">
        <f>TPG!J286</f>
        <v>400041</v>
      </c>
      <c r="E286" s="126" t="b">
        <v>1</v>
      </c>
      <c r="F286" s="322" t="str">
        <f>RIGHT(TPG!C286,4)&amp;"."&amp;TPG!M286&amp;"."&amp;TPG!K286&amp;"."&amp;TPGPAY!$C$5</f>
        <v>5405.TPG2.I01.Ap21</v>
      </c>
      <c r="G286" s="323">
        <f t="shared" ca="1" si="8"/>
        <v>44309</v>
      </c>
      <c r="H286" s="324">
        <f>IF(TPG!X286&gt;0,0,-TPG!X286)</f>
        <v>0</v>
      </c>
      <c r="I286" s="205">
        <f t="shared" ca="1" si="9"/>
        <v>44309</v>
      </c>
      <c r="J286" s="126">
        <v>3</v>
      </c>
      <c r="K286" s="126" t="b">
        <v>1</v>
      </c>
      <c r="L286" s="126" t="s">
        <v>4022</v>
      </c>
      <c r="M286" s="126" t="b">
        <v>1</v>
      </c>
      <c r="N286" s="126" t="s">
        <v>3687</v>
      </c>
      <c r="O286" s="322" t="str">
        <f>LEFT(TPG!D286,19)&amp;"."&amp;TPGCR!F286</f>
        <v>Finchley Catholic H.5405.TPG2.I01.Ap21</v>
      </c>
      <c r="P286" s="325" t="str">
        <f>TPG!I286</f>
        <v>11294/543965</v>
      </c>
      <c r="Q286" s="126" t="b">
        <v>1</v>
      </c>
      <c r="R286" s="126" t="b">
        <v>1</v>
      </c>
      <c r="S286" s="126" t="b">
        <v>1</v>
      </c>
    </row>
    <row r="287" spans="1:19" hidden="1" x14ac:dyDescent="0.25">
      <c r="A287" s="126" t="s">
        <v>4021</v>
      </c>
      <c r="B287" s="200">
        <v>1</v>
      </c>
      <c r="C287" s="126">
        <v>2</v>
      </c>
      <c r="D287" s="321">
        <f>TPG!J287</f>
        <v>400033</v>
      </c>
      <c r="E287" s="126" t="b">
        <v>1</v>
      </c>
      <c r="F287" s="322" t="str">
        <f>RIGHT(TPG!C287,4)&amp;"."&amp;TPG!M287&amp;"."&amp;TPG!K287&amp;"."&amp;TPGPAY!$C$5</f>
        <v>4003.TPG2.I01.Ap21</v>
      </c>
      <c r="G287" s="323">
        <f t="shared" ca="1" si="8"/>
        <v>44309</v>
      </c>
      <c r="H287" s="324">
        <f>IF(TPG!X287&gt;0,0,-TPG!X287)</f>
        <v>0</v>
      </c>
      <c r="I287" s="205">
        <f t="shared" ca="1" si="9"/>
        <v>44309</v>
      </c>
      <c r="J287" s="126">
        <v>3</v>
      </c>
      <c r="K287" s="126" t="b">
        <v>1</v>
      </c>
      <c r="L287" s="126" t="s">
        <v>4022</v>
      </c>
      <c r="M287" s="126" t="b">
        <v>1</v>
      </c>
      <c r="N287" s="126" t="s">
        <v>3687</v>
      </c>
      <c r="O287" s="322" t="str">
        <f>LEFT(TPG!D287,19)&amp;"."&amp;TPGCR!F287</f>
        <v>Friern Barnet Schoo.4003.TPG2.I01.Ap21</v>
      </c>
      <c r="P287" s="325" t="str">
        <f>TPG!I287</f>
        <v>11294/543965</v>
      </c>
      <c r="Q287" s="126" t="b">
        <v>1</v>
      </c>
      <c r="R287" s="126" t="b">
        <v>1</v>
      </c>
      <c r="S287" s="126" t="b">
        <v>1</v>
      </c>
    </row>
    <row r="288" spans="1:19" hidden="1" x14ac:dyDescent="0.25">
      <c r="A288" s="126" t="s">
        <v>4021</v>
      </c>
      <c r="B288" s="200">
        <v>1</v>
      </c>
      <c r="C288" s="126">
        <v>2</v>
      </c>
      <c r="D288" s="321">
        <f>TPG!J288</f>
        <v>400140</v>
      </c>
      <c r="E288" s="126" t="b">
        <v>1</v>
      </c>
      <c r="F288" s="322" t="str">
        <f>RIGHT(TPG!C288,4)&amp;"."&amp;TPG!M288&amp;"."&amp;TPG!K288&amp;"."&amp;TPGPAY!$C$5</f>
        <v>5427.TPG2.I01.Ap21</v>
      </c>
      <c r="G288" s="323">
        <f t="shared" ca="1" si="8"/>
        <v>44309</v>
      </c>
      <c r="H288" s="324">
        <f>IF(TPG!X288&gt;0,0,-TPG!X288)</f>
        <v>0</v>
      </c>
      <c r="I288" s="205">
        <f t="shared" ca="1" si="9"/>
        <v>44309</v>
      </c>
      <c r="J288" s="126">
        <v>3</v>
      </c>
      <c r="K288" s="126" t="b">
        <v>1</v>
      </c>
      <c r="L288" s="126" t="s">
        <v>4022</v>
      </c>
      <c r="M288" s="126" t="b">
        <v>1</v>
      </c>
      <c r="N288" s="126" t="s">
        <v>3687</v>
      </c>
      <c r="O288" s="322" t="str">
        <f>LEFT(TPG!D288,19)&amp;"."&amp;TPGCR!F288</f>
        <v>JCoSS.5427.TPG2.I01.Ap21</v>
      </c>
      <c r="P288" s="325" t="str">
        <f>TPG!I288</f>
        <v>11294/543965</v>
      </c>
      <c r="Q288" s="126" t="b">
        <v>1</v>
      </c>
      <c r="R288" s="126" t="b">
        <v>1</v>
      </c>
      <c r="S288" s="126" t="b">
        <v>1</v>
      </c>
    </row>
    <row r="289" spans="1:19" hidden="1" x14ac:dyDescent="0.25">
      <c r="A289" s="126" t="s">
        <v>4021</v>
      </c>
      <c r="B289" s="200">
        <v>1</v>
      </c>
      <c r="C289" s="126">
        <v>2</v>
      </c>
      <c r="D289" s="321">
        <f>TPG!J289</f>
        <v>107953</v>
      </c>
      <c r="E289" s="126" t="b">
        <v>1</v>
      </c>
      <c r="F289" s="322" t="str">
        <f>RIGHT(TPG!C289,4)&amp;"."&amp;TPG!M289&amp;"."&amp;TPG!K289&amp;"."&amp;TPGPAY!$C$5</f>
        <v>4004.TPG2.I01.Ap21</v>
      </c>
      <c r="G289" s="323">
        <f t="shared" ca="1" si="8"/>
        <v>44309</v>
      </c>
      <c r="H289" s="324">
        <f>IF(TPG!X289&gt;0,0,-TPG!X289)</f>
        <v>0</v>
      </c>
      <c r="I289" s="205">
        <f t="shared" ca="1" si="9"/>
        <v>44309</v>
      </c>
      <c r="J289" s="126">
        <v>3</v>
      </c>
      <c r="K289" s="126" t="b">
        <v>1</v>
      </c>
      <c r="L289" s="126" t="s">
        <v>4022</v>
      </c>
      <c r="M289" s="126" t="b">
        <v>1</v>
      </c>
      <c r="N289" s="126" t="s">
        <v>3687</v>
      </c>
      <c r="O289" s="322" t="str">
        <f>LEFT(TPG!D289,19)&amp;"."&amp;TPGCR!F289</f>
        <v>Menorah High School.4004.TPG2.I01.Ap21</v>
      </c>
      <c r="P289" s="325" t="str">
        <f>TPG!I289</f>
        <v>11294/543965</v>
      </c>
      <c r="Q289" s="126" t="b">
        <v>1</v>
      </c>
      <c r="R289" s="126" t="b">
        <v>1</v>
      </c>
      <c r="S289" s="126" t="b">
        <v>1</v>
      </c>
    </row>
    <row r="290" spans="1:19" hidden="1" x14ac:dyDescent="0.25">
      <c r="A290" s="126" t="s">
        <v>4021</v>
      </c>
      <c r="B290" s="200">
        <v>1</v>
      </c>
      <c r="C290" s="126">
        <v>2</v>
      </c>
      <c r="D290" s="321">
        <f>TPG!J290</f>
        <v>400029</v>
      </c>
      <c r="E290" s="126" t="b">
        <v>1</v>
      </c>
      <c r="F290" s="322" t="str">
        <f>RIGHT(TPG!C290,4)&amp;"."&amp;TPG!M290&amp;"."&amp;TPG!K290&amp;"."&amp;TPGPAY!$C$5</f>
        <v>5404.TPG2.I01.Ap21</v>
      </c>
      <c r="G290" s="323">
        <f t="shared" ca="1" si="8"/>
        <v>44309</v>
      </c>
      <c r="H290" s="324">
        <f>IF(TPG!X290&gt;0,0,-TPG!X290)</f>
        <v>0</v>
      </c>
      <c r="I290" s="205">
        <f t="shared" ca="1" si="9"/>
        <v>44309</v>
      </c>
      <c r="J290" s="126">
        <v>3</v>
      </c>
      <c r="K290" s="126" t="b">
        <v>1</v>
      </c>
      <c r="L290" s="126" t="s">
        <v>4022</v>
      </c>
      <c r="M290" s="126" t="b">
        <v>1</v>
      </c>
      <c r="N290" s="126" t="s">
        <v>3687</v>
      </c>
      <c r="O290" s="322" t="str">
        <f>LEFT(TPG!D290,19)&amp;"."&amp;TPGCR!F290</f>
        <v>St Michaels Catholi.5404.TPG2.I01.Ap21</v>
      </c>
      <c r="P290" s="325" t="str">
        <f>TPG!I290</f>
        <v>11294/543965</v>
      </c>
      <c r="Q290" s="126" t="b">
        <v>1</v>
      </c>
      <c r="R290" s="126" t="b">
        <v>1</v>
      </c>
      <c r="S290" s="126" t="b">
        <v>1</v>
      </c>
    </row>
    <row r="291" spans="1:19" hidden="1" x14ac:dyDescent="0.25">
      <c r="A291" s="126" t="s">
        <v>4021</v>
      </c>
      <c r="B291" s="200">
        <v>1</v>
      </c>
      <c r="C291" s="126">
        <v>2</v>
      </c>
      <c r="D291" s="321">
        <f>TPG!J291</f>
        <v>400013</v>
      </c>
      <c r="E291" s="126" t="b">
        <v>1</v>
      </c>
      <c r="F291" s="322" t="str">
        <f>RIGHT(TPG!C291,4)&amp;"."&amp;TPG!M291&amp;"."&amp;TPG!K291&amp;"."&amp;TPGPAY!$C$5</f>
        <v>5407.TPG2.I01.Ap21</v>
      </c>
      <c r="G291" s="323">
        <f t="shared" ca="1" si="8"/>
        <v>44309</v>
      </c>
      <c r="H291" s="324">
        <f>IF(TPG!X291&gt;0,0,-TPG!X291)</f>
        <v>0</v>
      </c>
      <c r="I291" s="205">
        <f t="shared" ca="1" si="9"/>
        <v>44309</v>
      </c>
      <c r="J291" s="126">
        <v>3</v>
      </c>
      <c r="K291" s="126" t="b">
        <v>1</v>
      </c>
      <c r="L291" s="126" t="s">
        <v>4022</v>
      </c>
      <c r="M291" s="126" t="b">
        <v>1</v>
      </c>
      <c r="N291" s="126" t="s">
        <v>3687</v>
      </c>
      <c r="O291" s="322" t="str">
        <f>LEFT(TPG!D291,19)&amp;"."&amp;TPGCR!F291</f>
        <v>St. James' Catholic.5407.TPG2.I01.Ap21</v>
      </c>
      <c r="P291" s="325" t="str">
        <f>TPG!I291</f>
        <v>11294/543965</v>
      </c>
      <c r="Q291" s="126" t="b">
        <v>1</v>
      </c>
      <c r="R291" s="126" t="b">
        <v>1</v>
      </c>
      <c r="S291" s="126" t="b">
        <v>1</v>
      </c>
    </row>
    <row r="292" spans="1:19" hidden="1" x14ac:dyDescent="0.25">
      <c r="A292" s="126" t="s">
        <v>4021</v>
      </c>
      <c r="B292" s="200">
        <v>1</v>
      </c>
      <c r="C292" s="126">
        <v>2</v>
      </c>
      <c r="D292" s="321">
        <f>TPG!J292</f>
        <v>400063</v>
      </c>
      <c r="E292" s="126" t="b">
        <v>1</v>
      </c>
      <c r="F292" s="322" t="str">
        <f>RIGHT(TPG!C292,4)&amp;"."&amp;TPG!M292&amp;"."&amp;TPG!K292&amp;"."&amp;TPGPAY!$C$5</f>
        <v>7010.TPG2.I01.Ap21</v>
      </c>
      <c r="G292" s="323">
        <f t="shared" ca="1" si="8"/>
        <v>44309</v>
      </c>
      <c r="H292" s="324">
        <f>IF(TPG!X292&gt;0,0,-TPG!X292)</f>
        <v>0</v>
      </c>
      <c r="I292" s="205">
        <f t="shared" ca="1" si="9"/>
        <v>44309</v>
      </c>
      <c r="J292" s="126">
        <v>3</v>
      </c>
      <c r="K292" s="126" t="b">
        <v>1</v>
      </c>
      <c r="L292" s="126" t="s">
        <v>4022</v>
      </c>
      <c r="M292" s="126" t="b">
        <v>1</v>
      </c>
      <c r="N292" s="126" t="s">
        <v>3687</v>
      </c>
      <c r="O292" s="322" t="str">
        <f>LEFT(TPG!D292,19)&amp;"."&amp;TPGCR!F292</f>
        <v>Mapledown.7010.TPG2.I01.Ap21</v>
      </c>
      <c r="P292" s="325" t="str">
        <f>TPG!I292</f>
        <v>11294/543965</v>
      </c>
      <c r="Q292" s="126" t="b">
        <v>1</v>
      </c>
      <c r="R292" s="126" t="b">
        <v>1</v>
      </c>
      <c r="S292" s="126" t="b">
        <v>1</v>
      </c>
    </row>
    <row r="293" spans="1:19" hidden="1" x14ac:dyDescent="0.25">
      <c r="A293" s="126" t="s">
        <v>4021</v>
      </c>
      <c r="B293" s="200">
        <v>1</v>
      </c>
      <c r="C293" s="126">
        <v>2</v>
      </c>
      <c r="D293" s="321">
        <f>TPG!J293</f>
        <v>400034</v>
      </c>
      <c r="E293" s="126" t="b">
        <v>1</v>
      </c>
      <c r="F293" s="322" t="str">
        <f>RIGHT(TPG!C293,4)&amp;"."&amp;TPG!M293&amp;"."&amp;TPG!K293&amp;"."&amp;TPGPAY!$C$5</f>
        <v>7005.TPG2.I01.Ap21</v>
      </c>
      <c r="G293" s="323">
        <f t="shared" ca="1" si="8"/>
        <v>44309</v>
      </c>
      <c r="H293" s="324">
        <f>IF(TPG!X293&gt;0,0,-TPG!X293)</f>
        <v>0</v>
      </c>
      <c r="I293" s="205">
        <f t="shared" ca="1" si="9"/>
        <v>44309</v>
      </c>
      <c r="J293" s="126">
        <v>3</v>
      </c>
      <c r="K293" s="126" t="b">
        <v>1</v>
      </c>
      <c r="L293" s="126" t="s">
        <v>4022</v>
      </c>
      <c r="M293" s="126" t="b">
        <v>1</v>
      </c>
      <c r="N293" s="126" t="s">
        <v>3687</v>
      </c>
      <c r="O293" s="322" t="str">
        <f>LEFT(TPG!D293,19)&amp;"."&amp;TPGCR!F293</f>
        <v>Northway.7005.TPG2.I01.Ap21</v>
      </c>
      <c r="P293" s="325" t="str">
        <f>TPG!I293</f>
        <v>11294/543965</v>
      </c>
      <c r="Q293" s="126" t="b">
        <v>1</v>
      </c>
      <c r="R293" s="126" t="b">
        <v>1</v>
      </c>
      <c r="S293" s="126" t="b">
        <v>1</v>
      </c>
    </row>
    <row r="294" spans="1:19" hidden="1" x14ac:dyDescent="0.25">
      <c r="A294" s="126" t="s">
        <v>4021</v>
      </c>
      <c r="B294" s="200">
        <v>1</v>
      </c>
      <c r="C294" s="126">
        <v>2</v>
      </c>
      <c r="D294" s="321">
        <f>TPG!J294</f>
        <v>400091</v>
      </c>
      <c r="E294" s="126" t="b">
        <v>1</v>
      </c>
      <c r="F294" s="322" t="str">
        <f>RIGHT(TPG!C294,4)&amp;"."&amp;TPG!M294&amp;"."&amp;TPG!K294&amp;"."&amp;TPGPAY!$C$5</f>
        <v>7009.TPG2.I01.Ap21</v>
      </c>
      <c r="G294" s="323">
        <f t="shared" ca="1" si="8"/>
        <v>44309</v>
      </c>
      <c r="H294" s="324">
        <f>IF(TPG!X294&gt;0,0,-TPG!X294)</f>
        <v>0</v>
      </c>
      <c r="I294" s="205">
        <f t="shared" ca="1" si="9"/>
        <v>44309</v>
      </c>
      <c r="J294" s="126">
        <v>3</v>
      </c>
      <c r="K294" s="126" t="b">
        <v>1</v>
      </c>
      <c r="L294" s="126" t="s">
        <v>4022</v>
      </c>
      <c r="M294" s="126" t="b">
        <v>1</v>
      </c>
      <c r="N294" s="126" t="s">
        <v>3687</v>
      </c>
      <c r="O294" s="322" t="str">
        <f>LEFT(TPG!D294,19)&amp;"."&amp;TPGCR!F294</f>
        <v>Oakleigh.7009.TPG2.I01.Ap21</v>
      </c>
      <c r="P294" s="325" t="str">
        <f>TPG!I294</f>
        <v>11294/543965</v>
      </c>
      <c r="Q294" s="126" t="b">
        <v>1</v>
      </c>
      <c r="R294" s="126" t="b">
        <v>1</v>
      </c>
      <c r="S294" s="126" t="b">
        <v>1</v>
      </c>
    </row>
    <row r="295" spans="1:19" hidden="1" x14ac:dyDescent="0.25">
      <c r="A295" s="126" t="s">
        <v>4021</v>
      </c>
      <c r="B295" s="200">
        <v>1</v>
      </c>
      <c r="C295" s="126">
        <v>2</v>
      </c>
      <c r="D295" s="321">
        <f>TPG!J295</f>
        <v>400135</v>
      </c>
      <c r="E295" s="126" t="b">
        <v>1</v>
      </c>
      <c r="F295" s="322" t="str">
        <f>RIGHT(TPG!C295,4)&amp;"."&amp;TPG!M295&amp;"."&amp;TPG!K295&amp;"."&amp;TPGPAY!$C$5</f>
        <v>3521.TPG2.I01.Ap21</v>
      </c>
      <c r="G295" s="323">
        <f t="shared" ca="1" si="8"/>
        <v>44309</v>
      </c>
      <c r="H295" s="324">
        <f>IF(TPG!X295&gt;0,0,-TPG!X295)</f>
        <v>0</v>
      </c>
      <c r="I295" s="205">
        <f t="shared" ca="1" si="9"/>
        <v>44309</v>
      </c>
      <c r="J295" s="126">
        <v>3</v>
      </c>
      <c r="K295" s="126" t="b">
        <v>1</v>
      </c>
      <c r="L295" s="126" t="s">
        <v>4022</v>
      </c>
      <c r="M295" s="126" t="b">
        <v>1</v>
      </c>
      <c r="N295" s="126" t="s">
        <v>3687</v>
      </c>
      <c r="O295" s="322" t="str">
        <f>LEFT(TPG!D295,19)&amp;"."&amp;TPGCR!F295</f>
        <v>St Mary's &amp; St John.3521.TPG2.I01.Ap21</v>
      </c>
      <c r="P295" s="325" t="str">
        <f>TPG!I295</f>
        <v>11294/543965</v>
      </c>
      <c r="Q295" s="126" t="b">
        <v>1</v>
      </c>
      <c r="R295" s="126" t="b">
        <v>1</v>
      </c>
      <c r="S295" s="126" t="b">
        <v>1</v>
      </c>
    </row>
    <row r="296" spans="1:19" hidden="1" x14ac:dyDescent="0.25">
      <c r="A296" s="126" t="s">
        <v>4021</v>
      </c>
      <c r="B296" s="200">
        <v>1</v>
      </c>
      <c r="C296" s="126">
        <v>2</v>
      </c>
      <c r="D296" s="321">
        <f>TPG!J296</f>
        <v>105221</v>
      </c>
      <c r="E296" s="126" t="b">
        <v>1</v>
      </c>
      <c r="F296" s="322" t="str">
        <f>RIGHT(TPG!C296,4)&amp;"."&amp;TPG!M296&amp;"."&amp;TPG!K296&amp;"."&amp;TPGPAY!$C$5</f>
        <v>6085.TPG2.I01.Ap21</v>
      </c>
      <c r="G296" s="323">
        <f t="shared" ca="1" si="8"/>
        <v>44309</v>
      </c>
      <c r="H296" s="324">
        <f>IF(TPG!X296&gt;0,0,-TPG!X296)</f>
        <v>0</v>
      </c>
      <c r="I296" s="205">
        <f t="shared" ca="1" si="9"/>
        <v>44309</v>
      </c>
      <c r="J296" s="126">
        <v>3</v>
      </c>
      <c r="K296" s="126" t="b">
        <v>1</v>
      </c>
      <c r="L296" s="126" t="s">
        <v>4022</v>
      </c>
      <c r="M296" s="126" t="b">
        <v>1</v>
      </c>
      <c r="N296" s="126" t="s">
        <v>3687</v>
      </c>
      <c r="O296" s="322" t="str">
        <f>LEFT(TPG!D296,19)&amp;"."&amp;TPGCR!F296</f>
        <v>Kisharon Inclusive .6085.TPG2.I01.Ap21</v>
      </c>
      <c r="P296" s="325" t="str">
        <f>TPG!I296</f>
        <v>11294/516500</v>
      </c>
      <c r="Q296" s="126" t="b">
        <v>1</v>
      </c>
      <c r="R296" s="126" t="b">
        <v>1</v>
      </c>
      <c r="S296" s="126" t="b">
        <v>1</v>
      </c>
    </row>
    <row r="297" spans="1:19" hidden="1" x14ac:dyDescent="0.25">
      <c r="A297" s="126" t="s">
        <v>4021</v>
      </c>
      <c r="B297" s="200">
        <v>1</v>
      </c>
      <c r="C297" s="126">
        <v>2</v>
      </c>
      <c r="D297" s="321">
        <f>TPG!J297</f>
        <v>157308</v>
      </c>
      <c r="E297" s="126" t="b">
        <v>1</v>
      </c>
      <c r="F297" s="322" t="str">
        <f>RIGHT(TPG!C297,4)&amp;"."&amp;TPG!M297&amp;"."&amp;TPG!K297&amp;"."&amp;TPGPAY!$C$5</f>
        <v>5950.TPG2.I01.Ap21</v>
      </c>
      <c r="G297" s="323">
        <f t="shared" ca="1" si="8"/>
        <v>44309</v>
      </c>
      <c r="H297" s="324">
        <f>IF(TPG!X297&gt;0,0,-TPG!X297)</f>
        <v>0</v>
      </c>
      <c r="I297" s="205">
        <f t="shared" ca="1" si="9"/>
        <v>44309</v>
      </c>
      <c r="J297" s="126">
        <v>3</v>
      </c>
      <c r="K297" s="126" t="b">
        <v>1</v>
      </c>
      <c r="L297" s="126" t="s">
        <v>4022</v>
      </c>
      <c r="M297" s="126" t="b">
        <v>1</v>
      </c>
      <c r="N297" s="126" t="s">
        <v>3687</v>
      </c>
      <c r="O297" s="322" t="str">
        <f>LEFT(TPG!D297,19)&amp;"."&amp;TPGCR!F297</f>
        <v>Oak Hill School.5950.TPG2.I01.Ap21</v>
      </c>
      <c r="P297" s="325" t="str">
        <f>TPG!I297</f>
        <v>11294/516500</v>
      </c>
      <c r="Q297" s="126" t="b">
        <v>1</v>
      </c>
      <c r="R297" s="126" t="b">
        <v>1</v>
      </c>
      <c r="S297" s="126" t="b">
        <v>1</v>
      </c>
    </row>
    <row r="298" spans="1:19" hidden="1" x14ac:dyDescent="0.25">
      <c r="A298" s="126" t="s">
        <v>4021</v>
      </c>
      <c r="B298" s="200">
        <v>1</v>
      </c>
      <c r="C298" s="126">
        <v>2</v>
      </c>
      <c r="D298" s="321">
        <f>TPG!J298</f>
        <v>156901</v>
      </c>
      <c r="E298" s="126" t="b">
        <v>1</v>
      </c>
      <c r="F298" s="322" t="str">
        <f>RIGHT(TPG!C298,4)&amp;"."&amp;TPG!M298&amp;"."&amp;TPG!K298&amp;"."&amp;TPGPAY!$C$5</f>
        <v>7000.TPG2.I01.Ap21</v>
      </c>
      <c r="G298" s="323">
        <f t="shared" ca="1" si="8"/>
        <v>44309</v>
      </c>
      <c r="H298" s="324">
        <f>IF(TPG!X298&gt;0,0,-TPG!X298)</f>
        <v>0</v>
      </c>
      <c r="I298" s="205">
        <f t="shared" ca="1" si="9"/>
        <v>44309</v>
      </c>
      <c r="J298" s="126">
        <v>3</v>
      </c>
      <c r="K298" s="126" t="b">
        <v>1</v>
      </c>
      <c r="L298" s="126" t="s">
        <v>4022</v>
      </c>
      <c r="M298" s="126" t="b">
        <v>1</v>
      </c>
      <c r="N298" s="126" t="s">
        <v>3687</v>
      </c>
      <c r="O298" s="322" t="str">
        <f>LEFT(TPG!D298,19)&amp;"."&amp;TPGCR!F298</f>
        <v>Oak Lodge Academy.7000.TPG2.I01.Ap21</v>
      </c>
      <c r="P298" s="325" t="str">
        <f>TPG!I298</f>
        <v>11294/516500</v>
      </c>
      <c r="Q298" s="126" t="b">
        <v>1</v>
      </c>
      <c r="R298" s="126" t="b">
        <v>1</v>
      </c>
      <c r="S298" s="126" t="b">
        <v>1</v>
      </c>
    </row>
    <row r="299" spans="1:19" hidden="1" x14ac:dyDescent="0.25">
      <c r="A299" s="126" t="s">
        <v>4021</v>
      </c>
      <c r="B299" s="200">
        <v>1</v>
      </c>
      <c r="C299" s="126">
        <v>2</v>
      </c>
      <c r="D299" s="321">
        <f>TPG!J299</f>
        <v>400102</v>
      </c>
      <c r="E299" s="126" t="b">
        <v>1</v>
      </c>
      <c r="F299" s="322" t="str">
        <f>RIGHT(TPG!C299,4)&amp;"."&amp;TPG!M299&amp;"."&amp;TPG!K299&amp;"."&amp;TPGPAY!$C$5</f>
        <v>1000.TPECG2.I01.Ap21</v>
      </c>
      <c r="G299" s="323">
        <f t="shared" ca="1" si="8"/>
        <v>44309</v>
      </c>
      <c r="H299" s="324">
        <f>IF(TPG!X299&gt;0,0,-TPG!X299)</f>
        <v>0</v>
      </c>
      <c r="I299" s="205">
        <f t="shared" ca="1" si="9"/>
        <v>44309</v>
      </c>
      <c r="J299" s="126">
        <v>3</v>
      </c>
      <c r="K299" s="126" t="b">
        <v>1</v>
      </c>
      <c r="L299" s="126" t="s">
        <v>4022</v>
      </c>
      <c r="M299" s="126" t="b">
        <v>1</v>
      </c>
      <c r="N299" s="126" t="s">
        <v>3687</v>
      </c>
      <c r="O299" s="322" t="str">
        <f>LEFT(TPG!D299,19)&amp;"."&amp;TPGCR!F299</f>
        <v>Brookhill Nursery.1000.TPECG2.I01.Ap21</v>
      </c>
      <c r="P299" s="325" t="str">
        <f>TPG!I299</f>
        <v>11294/543965</v>
      </c>
      <c r="Q299" s="126" t="b">
        <v>1</v>
      </c>
      <c r="R299" s="126" t="b">
        <v>1</v>
      </c>
      <c r="S299" s="126" t="b">
        <v>1</v>
      </c>
    </row>
    <row r="300" spans="1:19" hidden="1" x14ac:dyDescent="0.25">
      <c r="A300" s="126" t="s">
        <v>4021</v>
      </c>
      <c r="B300" s="200">
        <v>1</v>
      </c>
      <c r="C300" s="126">
        <v>2</v>
      </c>
      <c r="D300" s="321">
        <f>TPG!J300</f>
        <v>400102</v>
      </c>
      <c r="E300" s="126" t="b">
        <v>1</v>
      </c>
      <c r="F300" s="322" t="str">
        <f>RIGHT(TPG!C300,4)&amp;"."&amp;TPG!M300&amp;"."&amp;TPG!K300&amp;"."&amp;TPGPAY!$C$5</f>
        <v>1001.TPECG2.I01.Ap21</v>
      </c>
      <c r="G300" s="323">
        <f t="shared" ca="1" si="8"/>
        <v>44309</v>
      </c>
      <c r="H300" s="324">
        <f>IF(TPG!X300&gt;0,0,-TPG!X300)</f>
        <v>0</v>
      </c>
      <c r="I300" s="205">
        <f t="shared" ca="1" si="9"/>
        <v>44309</v>
      </c>
      <c r="J300" s="126">
        <v>3</v>
      </c>
      <c r="K300" s="126" t="b">
        <v>1</v>
      </c>
      <c r="L300" s="126" t="s">
        <v>4022</v>
      </c>
      <c r="M300" s="126" t="b">
        <v>1</v>
      </c>
      <c r="N300" s="126" t="s">
        <v>3687</v>
      </c>
      <c r="O300" s="322" t="str">
        <f>LEFT(TPG!D300,19)&amp;"."&amp;TPGCR!F300</f>
        <v>Hampden Way Nursery.1001.TPECG2.I01.Ap21</v>
      </c>
      <c r="P300" s="325" t="str">
        <f>TPG!I300</f>
        <v>11294/543965</v>
      </c>
      <c r="Q300" s="126" t="b">
        <v>1</v>
      </c>
      <c r="R300" s="126" t="b">
        <v>1</v>
      </c>
      <c r="S300" s="126" t="b">
        <v>1</v>
      </c>
    </row>
    <row r="301" spans="1:19" hidden="1" x14ac:dyDescent="0.25">
      <c r="A301" s="126" t="s">
        <v>4021</v>
      </c>
      <c r="B301" s="200">
        <v>1</v>
      </c>
      <c r="C301" s="126">
        <v>2</v>
      </c>
      <c r="D301" s="321">
        <f>TPG!J301</f>
        <v>400102</v>
      </c>
      <c r="E301" s="126" t="b">
        <v>1</v>
      </c>
      <c r="F301" s="322" t="str">
        <f>RIGHT(TPG!C301,4)&amp;"."&amp;TPG!M301&amp;"."&amp;TPG!K301&amp;"."&amp;TPGPAY!$C$5</f>
        <v>1003.TPECG2.I01.Ap21</v>
      </c>
      <c r="G301" s="323">
        <f t="shared" ca="1" si="8"/>
        <v>44309</v>
      </c>
      <c r="H301" s="324">
        <f>IF(TPG!X301&gt;0,0,-TPG!X301)</f>
        <v>0</v>
      </c>
      <c r="I301" s="205">
        <f t="shared" ca="1" si="9"/>
        <v>44309</v>
      </c>
      <c r="J301" s="126">
        <v>3</v>
      </c>
      <c r="K301" s="126" t="b">
        <v>1</v>
      </c>
      <c r="L301" s="126" t="s">
        <v>4022</v>
      </c>
      <c r="M301" s="126" t="b">
        <v>1</v>
      </c>
      <c r="N301" s="126" t="s">
        <v>3687</v>
      </c>
      <c r="O301" s="322" t="str">
        <f>LEFT(TPG!D301,19)&amp;"."&amp;TPGCR!F301</f>
        <v>St Margaret's Nurse.1003.TPECG2.I01.Ap21</v>
      </c>
      <c r="P301" s="325" t="str">
        <f>TPG!I301</f>
        <v>11294/543965</v>
      </c>
      <c r="Q301" s="126" t="b">
        <v>1</v>
      </c>
      <c r="R301" s="126" t="b">
        <v>1</v>
      </c>
      <c r="S301" s="126" t="b">
        <v>1</v>
      </c>
    </row>
    <row r="302" spans="1:19" hidden="1" x14ac:dyDescent="0.25">
      <c r="A302" s="126" t="s">
        <v>4021</v>
      </c>
      <c r="B302" s="200">
        <v>1</v>
      </c>
      <c r="C302" s="126">
        <v>2</v>
      </c>
      <c r="D302" s="321">
        <f>TPG!J302</f>
        <v>400072</v>
      </c>
      <c r="E302" s="126" t="b">
        <v>1</v>
      </c>
      <c r="F302" s="322" t="str">
        <f>RIGHT(TPG!C302,4)&amp;"."&amp;TPG!M302&amp;"."&amp;TPG!K302&amp;"."&amp;TPGPAY!$C$5</f>
        <v>1002.TPECG2.I01.Ap21</v>
      </c>
      <c r="G302" s="323">
        <f t="shared" ca="1" si="8"/>
        <v>44309</v>
      </c>
      <c r="H302" s="324">
        <f>IF(TPG!X302&gt;0,0,-TPG!X302)</f>
        <v>0</v>
      </c>
      <c r="I302" s="205">
        <f t="shared" ca="1" si="9"/>
        <v>44309</v>
      </c>
      <c r="J302" s="126">
        <v>3</v>
      </c>
      <c r="K302" s="126" t="b">
        <v>1</v>
      </c>
      <c r="L302" s="126" t="s">
        <v>4022</v>
      </c>
      <c r="M302" s="126" t="b">
        <v>1</v>
      </c>
      <c r="N302" s="126" t="s">
        <v>3687</v>
      </c>
      <c r="O302" s="322" t="str">
        <f>LEFT(TPG!D302,19)&amp;"."&amp;TPGCR!F302</f>
        <v>Moss Hall Nursery.1002.TPECG2.I01.Ap21</v>
      </c>
      <c r="P302" s="325" t="str">
        <f>TPG!I302</f>
        <v>11294/543965</v>
      </c>
      <c r="Q302" s="126" t="b">
        <v>1</v>
      </c>
      <c r="R302" s="126" t="b">
        <v>1</v>
      </c>
      <c r="S302" s="126" t="b">
        <v>1</v>
      </c>
    </row>
    <row r="303" spans="1:19" hidden="1" x14ac:dyDescent="0.25">
      <c r="A303" s="126" t="s">
        <v>4021</v>
      </c>
      <c r="B303" s="200">
        <v>1</v>
      </c>
      <c r="C303" s="126">
        <v>2</v>
      </c>
      <c r="D303" s="321">
        <f>TPG!J303</f>
        <v>400125</v>
      </c>
      <c r="E303" s="126" t="b">
        <v>1</v>
      </c>
      <c r="F303" s="322" t="str">
        <f>RIGHT(TPG!C303,4)&amp;"."&amp;TPG!M303&amp;"."&amp;TPG!K303&amp;"."&amp;TPGPAY!$C$5</f>
        <v>3520.TPECG2.I01.Ap21</v>
      </c>
      <c r="G303" s="323">
        <f t="shared" ca="1" si="8"/>
        <v>44309</v>
      </c>
      <c r="H303" s="324">
        <f>IF(TPG!X303&gt;0,0,-TPG!X303)</f>
        <v>0</v>
      </c>
      <c r="I303" s="205">
        <f t="shared" ca="1" si="9"/>
        <v>44309</v>
      </c>
      <c r="J303" s="126">
        <v>3</v>
      </c>
      <c r="K303" s="126" t="b">
        <v>1</v>
      </c>
      <c r="L303" s="126" t="s">
        <v>4022</v>
      </c>
      <c r="M303" s="126" t="b">
        <v>1</v>
      </c>
      <c r="N303" s="126" t="s">
        <v>3687</v>
      </c>
      <c r="O303" s="322" t="str">
        <f>LEFT(TPG!D303,19)&amp;"."&amp;TPGCR!F303</f>
        <v>Akiva School.3520.TPECG2.I01.Ap21</v>
      </c>
      <c r="P303" s="325" t="str">
        <f>TPG!I303</f>
        <v>11294/543965</v>
      </c>
      <c r="Q303" s="126" t="b">
        <v>1</v>
      </c>
      <c r="R303" s="126" t="b">
        <v>1</v>
      </c>
      <c r="S303" s="126" t="b">
        <v>1</v>
      </c>
    </row>
    <row r="304" spans="1:19" hidden="1" x14ac:dyDescent="0.25">
      <c r="A304" s="126" t="s">
        <v>4021</v>
      </c>
      <c r="B304" s="200">
        <v>1</v>
      </c>
      <c r="C304" s="126">
        <v>2</v>
      </c>
      <c r="D304" s="321">
        <f>TPG!J304</f>
        <v>400069</v>
      </c>
      <c r="E304" s="126" t="b">
        <v>1</v>
      </c>
      <c r="F304" s="322" t="str">
        <f>RIGHT(TPG!C304,4)&amp;"."&amp;TPG!M304&amp;"."&amp;TPG!K304&amp;"."&amp;TPGPAY!$C$5</f>
        <v>3300.TPECG2.I01.Ap21</v>
      </c>
      <c r="G304" s="323">
        <f t="shared" ca="1" si="8"/>
        <v>44309</v>
      </c>
      <c r="H304" s="324">
        <f>IF(TPG!X304&gt;0,0,-TPG!X304)</f>
        <v>0</v>
      </c>
      <c r="I304" s="205">
        <f t="shared" ca="1" si="9"/>
        <v>44309</v>
      </c>
      <c r="J304" s="126">
        <v>3</v>
      </c>
      <c r="K304" s="126" t="b">
        <v>1</v>
      </c>
      <c r="L304" s="126" t="s">
        <v>4022</v>
      </c>
      <c r="M304" s="126" t="b">
        <v>1</v>
      </c>
      <c r="N304" s="126" t="s">
        <v>3687</v>
      </c>
      <c r="O304" s="322" t="str">
        <f>LEFT(TPG!D304,19)&amp;"."&amp;TPGCR!F304</f>
        <v>All Saints' CE Prim.3300.TPECG2.I01.Ap21</v>
      </c>
      <c r="P304" s="325" t="str">
        <f>TPG!I304</f>
        <v>11294/543965</v>
      </c>
      <c r="Q304" s="126" t="b">
        <v>1</v>
      </c>
      <c r="R304" s="126" t="b">
        <v>1</v>
      </c>
      <c r="S304" s="126" t="b">
        <v>1</v>
      </c>
    </row>
    <row r="305" spans="1:19" hidden="1" x14ac:dyDescent="0.25">
      <c r="A305" s="126" t="s">
        <v>4021</v>
      </c>
      <c r="B305" s="200">
        <v>1</v>
      </c>
      <c r="C305" s="126">
        <v>2</v>
      </c>
      <c r="D305" s="321">
        <f>TPG!J305</f>
        <v>400015</v>
      </c>
      <c r="E305" s="126" t="b">
        <v>1</v>
      </c>
      <c r="F305" s="322" t="str">
        <f>RIGHT(TPG!C305,4)&amp;"."&amp;TPG!M305&amp;"."&amp;TPG!K305&amp;"."&amp;TPGPAY!$C$5</f>
        <v>3317.TPECG2.I01.Ap21</v>
      </c>
      <c r="G305" s="323">
        <f t="shared" ca="1" si="8"/>
        <v>44309</v>
      </c>
      <c r="H305" s="324">
        <f>IF(TPG!X305&gt;0,0,-TPG!X305)</f>
        <v>0</v>
      </c>
      <c r="I305" s="205">
        <f t="shared" ca="1" si="9"/>
        <v>44309</v>
      </c>
      <c r="J305" s="126">
        <v>3</v>
      </c>
      <c r="K305" s="126" t="b">
        <v>1</v>
      </c>
      <c r="L305" s="126" t="s">
        <v>4022</v>
      </c>
      <c r="M305" s="126" t="b">
        <v>1</v>
      </c>
      <c r="N305" s="126" t="s">
        <v>3687</v>
      </c>
      <c r="O305" s="322" t="str">
        <f>LEFT(TPG!D305,19)&amp;"."&amp;TPGCR!F305</f>
        <v>All Saints' CE Prim.3317.TPECG2.I01.Ap21</v>
      </c>
      <c r="P305" s="325" t="str">
        <f>TPG!I305</f>
        <v>11294/543965</v>
      </c>
      <c r="Q305" s="126" t="b">
        <v>1</v>
      </c>
      <c r="R305" s="126" t="b">
        <v>1</v>
      </c>
      <c r="S305" s="126" t="b">
        <v>1</v>
      </c>
    </row>
    <row r="306" spans="1:19" hidden="1" x14ac:dyDescent="0.25">
      <c r="A306" s="126" t="s">
        <v>4021</v>
      </c>
      <c r="B306" s="200">
        <v>1</v>
      </c>
      <c r="C306" s="126">
        <v>2</v>
      </c>
      <c r="D306" s="321">
        <f>TPG!J306</f>
        <v>400023</v>
      </c>
      <c r="E306" s="126" t="b">
        <v>1</v>
      </c>
      <c r="F306" s="322" t="str">
        <f>RIGHT(TPG!C306,4)&amp;"."&amp;TPG!M306&amp;"."&amp;TPG!K306&amp;"."&amp;TPGPAY!$C$5</f>
        <v>3500.TPECG2.I01.Ap21</v>
      </c>
      <c r="G306" s="323">
        <f t="shared" ca="1" si="8"/>
        <v>44309</v>
      </c>
      <c r="H306" s="324">
        <f>IF(TPG!X306&gt;0,0,-TPG!X306)</f>
        <v>0</v>
      </c>
      <c r="I306" s="205">
        <f t="shared" ca="1" si="9"/>
        <v>44309</v>
      </c>
      <c r="J306" s="126">
        <v>3</v>
      </c>
      <c r="K306" s="126" t="b">
        <v>1</v>
      </c>
      <c r="L306" s="126" t="s">
        <v>4022</v>
      </c>
      <c r="M306" s="126" t="b">
        <v>1</v>
      </c>
      <c r="N306" s="126" t="s">
        <v>3687</v>
      </c>
      <c r="O306" s="322" t="str">
        <f>LEFT(TPG!D306,19)&amp;"."&amp;TPGCR!F306</f>
        <v>Annunciation Cathol.3500.TPECG2.I01.Ap21</v>
      </c>
      <c r="P306" s="325" t="str">
        <f>TPG!I306</f>
        <v>11294/543965</v>
      </c>
      <c r="Q306" s="126" t="b">
        <v>1</v>
      </c>
      <c r="R306" s="126" t="b">
        <v>1</v>
      </c>
      <c r="S306" s="126" t="b">
        <v>1</v>
      </c>
    </row>
    <row r="307" spans="1:19" hidden="1" x14ac:dyDescent="0.25">
      <c r="A307" s="126" t="s">
        <v>4021</v>
      </c>
      <c r="B307" s="200">
        <v>1</v>
      </c>
      <c r="C307" s="126">
        <v>2</v>
      </c>
      <c r="D307" s="321">
        <f>TPG!J307</f>
        <v>400107</v>
      </c>
      <c r="E307" s="126" t="b">
        <v>1</v>
      </c>
      <c r="F307" s="322" t="str">
        <f>RIGHT(TPG!C307,4)&amp;"."&amp;TPG!M307&amp;"."&amp;TPG!K307&amp;"."&amp;TPGPAY!$C$5</f>
        <v>3514.TPECG2.I01.Ap21</v>
      </c>
      <c r="G307" s="323">
        <f t="shared" ca="1" si="8"/>
        <v>44309</v>
      </c>
      <c r="H307" s="324">
        <f>IF(TPG!X307&gt;0,0,-TPG!X307)</f>
        <v>0</v>
      </c>
      <c r="I307" s="205">
        <f t="shared" ca="1" si="9"/>
        <v>44309</v>
      </c>
      <c r="J307" s="126">
        <v>3</v>
      </c>
      <c r="K307" s="126" t="b">
        <v>1</v>
      </c>
      <c r="L307" s="126" t="s">
        <v>4022</v>
      </c>
      <c r="M307" s="126" t="b">
        <v>1</v>
      </c>
      <c r="N307" s="126" t="s">
        <v>3687</v>
      </c>
      <c r="O307" s="322" t="str">
        <f>LEFT(TPG!D307,19)&amp;"."&amp;TPGCR!F307</f>
        <v>Annunciation Cathol.3514.TPECG2.I01.Ap21</v>
      </c>
      <c r="P307" s="325" t="str">
        <f>TPG!I307</f>
        <v>11294/543965</v>
      </c>
      <c r="Q307" s="126" t="b">
        <v>1</v>
      </c>
      <c r="R307" s="126" t="b">
        <v>1</v>
      </c>
      <c r="S307" s="126" t="b">
        <v>1</v>
      </c>
    </row>
    <row r="308" spans="1:19" hidden="1" x14ac:dyDescent="0.25">
      <c r="A308" s="126" t="s">
        <v>4021</v>
      </c>
      <c r="B308" s="200">
        <v>1</v>
      </c>
      <c r="C308" s="126">
        <v>2</v>
      </c>
      <c r="D308" s="321">
        <f>TPG!J308</f>
        <v>400005</v>
      </c>
      <c r="E308" s="126" t="b">
        <v>1</v>
      </c>
      <c r="F308" s="322" t="str">
        <f>RIGHT(TPG!C308,4)&amp;"."&amp;TPG!M308&amp;"."&amp;TPG!K308&amp;"."&amp;TPGPAY!$C$5</f>
        <v>2002.TPECG2.I01.Ap21</v>
      </c>
      <c r="G308" s="323">
        <f t="shared" ca="1" si="8"/>
        <v>44309</v>
      </c>
      <c r="H308" s="324">
        <f>IF(TPG!X308&gt;0,0,-TPG!X308)</f>
        <v>0</v>
      </c>
      <c r="I308" s="205">
        <f t="shared" ca="1" si="9"/>
        <v>44309</v>
      </c>
      <c r="J308" s="126">
        <v>3</v>
      </c>
      <c r="K308" s="126" t="b">
        <v>1</v>
      </c>
      <c r="L308" s="126" t="s">
        <v>4022</v>
      </c>
      <c r="M308" s="126" t="b">
        <v>1</v>
      </c>
      <c r="N308" s="126" t="s">
        <v>3687</v>
      </c>
      <c r="O308" s="322" t="str">
        <f>LEFT(TPG!D308,19)&amp;"."&amp;TPGCR!F308</f>
        <v>Barnfield School.2002.TPECG2.I01.Ap21</v>
      </c>
      <c r="P308" s="325" t="str">
        <f>TPG!I308</f>
        <v>11294/543965</v>
      </c>
      <c r="Q308" s="126" t="b">
        <v>1</v>
      </c>
      <c r="R308" s="126" t="b">
        <v>1</v>
      </c>
      <c r="S308" s="126" t="b">
        <v>1</v>
      </c>
    </row>
    <row r="309" spans="1:19" hidden="1" x14ac:dyDescent="0.25">
      <c r="A309" s="126" t="s">
        <v>4021</v>
      </c>
      <c r="B309" s="200">
        <v>1</v>
      </c>
      <c r="C309" s="126">
        <v>2</v>
      </c>
      <c r="D309" s="321">
        <f>TPG!J309</f>
        <v>400070</v>
      </c>
      <c r="E309" s="126" t="b">
        <v>1</v>
      </c>
      <c r="F309" s="322" t="str">
        <f>RIGHT(TPG!C309,4)&amp;"."&amp;TPG!M309&amp;"."&amp;TPG!K309&amp;"."&amp;TPGPAY!$C$5</f>
        <v>2079.TPECG2.I01.Ap21</v>
      </c>
      <c r="G309" s="323">
        <f t="shared" ca="1" si="8"/>
        <v>44309</v>
      </c>
      <c r="H309" s="324">
        <f>IF(TPG!X309&gt;0,0,-TPG!X309)</f>
        <v>0</v>
      </c>
      <c r="I309" s="205">
        <f t="shared" ca="1" si="9"/>
        <v>44309</v>
      </c>
      <c r="J309" s="126">
        <v>3</v>
      </c>
      <c r="K309" s="126" t="b">
        <v>1</v>
      </c>
      <c r="L309" s="126" t="s">
        <v>4022</v>
      </c>
      <c r="M309" s="126" t="b">
        <v>1</v>
      </c>
      <c r="N309" s="126" t="s">
        <v>3687</v>
      </c>
      <c r="O309" s="322" t="str">
        <f>LEFT(TPG!D309,19)&amp;"."&amp;TPGCR!F309</f>
        <v>Beis Yaakov.2079.TPECG2.I01.Ap21</v>
      </c>
      <c r="P309" s="325" t="str">
        <f>TPG!I309</f>
        <v>11294/543965</v>
      </c>
      <c r="Q309" s="126" t="b">
        <v>1</v>
      </c>
      <c r="R309" s="126" t="b">
        <v>1</v>
      </c>
      <c r="S309" s="126" t="b">
        <v>1</v>
      </c>
    </row>
    <row r="310" spans="1:19" hidden="1" x14ac:dyDescent="0.25">
      <c r="A310" s="126" t="s">
        <v>4021</v>
      </c>
      <c r="B310" s="200">
        <v>1</v>
      </c>
      <c r="C310" s="126">
        <v>2</v>
      </c>
      <c r="D310" s="321">
        <f>TPG!J310</f>
        <v>400150</v>
      </c>
      <c r="E310" s="126" t="b">
        <v>1</v>
      </c>
      <c r="F310" s="322" t="str">
        <f>RIGHT(TPG!C310,4)&amp;"."&amp;TPG!M310&amp;"."&amp;TPG!K310&amp;"."&amp;TPGPAY!$C$5</f>
        <v>3524.TPECG2.I01.Ap21</v>
      </c>
      <c r="G310" s="323">
        <f t="shared" ca="1" si="8"/>
        <v>44309</v>
      </c>
      <c r="H310" s="324">
        <f>IF(TPG!X310&gt;0,0,-TPG!X310)</f>
        <v>0</v>
      </c>
      <c r="I310" s="205">
        <f t="shared" ca="1" si="9"/>
        <v>44309</v>
      </c>
      <c r="J310" s="126">
        <v>3</v>
      </c>
      <c r="K310" s="126" t="b">
        <v>1</v>
      </c>
      <c r="L310" s="126" t="s">
        <v>4022</v>
      </c>
      <c r="M310" s="126" t="b">
        <v>1</v>
      </c>
      <c r="N310" s="126" t="s">
        <v>3687</v>
      </c>
      <c r="O310" s="322" t="str">
        <f>LEFT(TPG!D310,19)&amp;"."&amp;TPGCR!F310</f>
        <v>Beit Shvidler Prima.3524.TPECG2.I01.Ap21</v>
      </c>
      <c r="P310" s="325" t="str">
        <f>TPG!I310</f>
        <v>11294/543965</v>
      </c>
      <c r="Q310" s="126" t="b">
        <v>1</v>
      </c>
      <c r="R310" s="126" t="b">
        <v>1</v>
      </c>
      <c r="S310" s="126" t="b">
        <v>1</v>
      </c>
    </row>
    <row r="311" spans="1:19" hidden="1" x14ac:dyDescent="0.25">
      <c r="A311" s="126" t="s">
        <v>4021</v>
      </c>
      <c r="B311" s="200">
        <v>1</v>
      </c>
      <c r="C311" s="126">
        <v>2</v>
      </c>
      <c r="D311" s="321">
        <f>TPG!J311</f>
        <v>400051</v>
      </c>
      <c r="E311" s="126" t="b">
        <v>1</v>
      </c>
      <c r="F311" s="322" t="str">
        <f>RIGHT(TPG!C311,4)&amp;"."&amp;TPG!M311&amp;"."&amp;TPG!K311&amp;"."&amp;TPGPAY!$C$5</f>
        <v>2003.TPECG2.I01.Ap21</v>
      </c>
      <c r="G311" s="323">
        <f t="shared" ca="1" si="8"/>
        <v>44309</v>
      </c>
      <c r="H311" s="324">
        <f>IF(TPG!X311&gt;0,0,-TPG!X311)</f>
        <v>0</v>
      </c>
      <c r="I311" s="205">
        <f t="shared" ca="1" si="9"/>
        <v>44309</v>
      </c>
      <c r="J311" s="126">
        <v>3</v>
      </c>
      <c r="K311" s="126" t="b">
        <v>1</v>
      </c>
      <c r="L311" s="126" t="s">
        <v>4022</v>
      </c>
      <c r="M311" s="126" t="b">
        <v>1</v>
      </c>
      <c r="N311" s="126" t="s">
        <v>3687</v>
      </c>
      <c r="O311" s="322" t="str">
        <f>LEFT(TPG!D311,19)&amp;"."&amp;TPGCR!F311</f>
        <v>Bell Lane Primary S.2003.TPECG2.I01.Ap21</v>
      </c>
      <c r="P311" s="325" t="str">
        <f>TPG!I311</f>
        <v>11294/543965</v>
      </c>
      <c r="Q311" s="126" t="b">
        <v>1</v>
      </c>
      <c r="R311" s="126" t="b">
        <v>1</v>
      </c>
      <c r="S311" s="126" t="b">
        <v>1</v>
      </c>
    </row>
    <row r="312" spans="1:19" hidden="1" x14ac:dyDescent="0.25">
      <c r="A312" s="126" t="s">
        <v>4021</v>
      </c>
      <c r="B312" s="200">
        <v>1</v>
      </c>
      <c r="C312" s="126">
        <v>2</v>
      </c>
      <c r="D312" s="321">
        <f>TPG!J312</f>
        <v>400024</v>
      </c>
      <c r="E312" s="126" t="b">
        <v>1</v>
      </c>
      <c r="F312" s="322" t="str">
        <f>RIGHT(TPG!C312,4)&amp;"."&amp;TPG!M312&amp;"."&amp;TPG!K312&amp;"."&amp;TPGPAY!$C$5</f>
        <v>3511.TPECG2.I01.Ap21</v>
      </c>
      <c r="G312" s="323">
        <f t="shared" ca="1" si="8"/>
        <v>44309</v>
      </c>
      <c r="H312" s="324">
        <f>IF(TPG!X312&gt;0,0,-TPG!X312)</f>
        <v>0</v>
      </c>
      <c r="I312" s="205">
        <f t="shared" ca="1" si="9"/>
        <v>44309</v>
      </c>
      <c r="J312" s="126">
        <v>3</v>
      </c>
      <c r="K312" s="126" t="b">
        <v>1</v>
      </c>
      <c r="L312" s="126" t="s">
        <v>4022</v>
      </c>
      <c r="M312" s="126" t="b">
        <v>1</v>
      </c>
      <c r="N312" s="126" t="s">
        <v>3687</v>
      </c>
      <c r="O312" s="322" t="str">
        <f>LEFT(TPG!D312,19)&amp;"."&amp;TPGCR!F312</f>
        <v>Blessed Dominic Sch.3511.TPECG2.I01.Ap21</v>
      </c>
      <c r="P312" s="325" t="str">
        <f>TPG!I312</f>
        <v>11294/543965</v>
      </c>
      <c r="Q312" s="126" t="b">
        <v>1</v>
      </c>
      <c r="R312" s="126" t="b">
        <v>1</v>
      </c>
      <c r="S312" s="126" t="b">
        <v>1</v>
      </c>
    </row>
    <row r="313" spans="1:19" hidden="1" x14ac:dyDescent="0.25">
      <c r="A313" s="126" t="s">
        <v>4021</v>
      </c>
      <c r="B313" s="200">
        <v>1</v>
      </c>
      <c r="C313" s="126">
        <v>2</v>
      </c>
      <c r="D313" s="321">
        <f>TPG!J313</f>
        <v>400057</v>
      </c>
      <c r="E313" s="126" t="b">
        <v>1</v>
      </c>
      <c r="F313" s="322" t="str">
        <f>RIGHT(TPG!C313,4)&amp;"."&amp;TPG!M313&amp;"."&amp;TPG!K313&amp;"."&amp;TPGPAY!$C$5</f>
        <v>2008.TPECG2.I01.Ap21</v>
      </c>
      <c r="G313" s="323">
        <f t="shared" ca="1" si="8"/>
        <v>44309</v>
      </c>
      <c r="H313" s="324">
        <f>IF(TPG!X313&gt;0,0,-TPG!X313)</f>
        <v>0</v>
      </c>
      <c r="I313" s="205">
        <f t="shared" ca="1" si="9"/>
        <v>44309</v>
      </c>
      <c r="J313" s="126">
        <v>3</v>
      </c>
      <c r="K313" s="126" t="b">
        <v>1</v>
      </c>
      <c r="L313" s="126" t="s">
        <v>4022</v>
      </c>
      <c r="M313" s="126" t="b">
        <v>1</v>
      </c>
      <c r="N313" s="126" t="s">
        <v>3687</v>
      </c>
      <c r="O313" s="322" t="str">
        <f>LEFT(TPG!D313,19)&amp;"."&amp;TPGCR!F313</f>
        <v>Brookland Infant  &amp;.2008.TPECG2.I01.Ap21</v>
      </c>
      <c r="P313" s="325" t="str">
        <f>TPG!I313</f>
        <v>11294/543965</v>
      </c>
      <c r="Q313" s="126" t="b">
        <v>1</v>
      </c>
      <c r="R313" s="126" t="b">
        <v>1</v>
      </c>
      <c r="S313" s="126" t="b">
        <v>1</v>
      </c>
    </row>
    <row r="314" spans="1:19" hidden="1" x14ac:dyDescent="0.25">
      <c r="A314" s="126" t="s">
        <v>4021</v>
      </c>
      <c r="B314" s="200">
        <v>1</v>
      </c>
      <c r="C314" s="126">
        <v>2</v>
      </c>
      <c r="D314" s="321">
        <f>TPG!J314</f>
        <v>400040</v>
      </c>
      <c r="E314" s="126" t="b">
        <v>1</v>
      </c>
      <c r="F314" s="322" t="str">
        <f>RIGHT(TPG!C314,4)&amp;"."&amp;TPG!M314&amp;"."&amp;TPG!K314&amp;"."&amp;TPGPAY!$C$5</f>
        <v>2007.TPECG2.I01.Ap21</v>
      </c>
      <c r="G314" s="323">
        <f t="shared" ca="1" si="8"/>
        <v>44309</v>
      </c>
      <c r="H314" s="324">
        <f>IF(TPG!X314&gt;0,0,-TPG!X314)</f>
        <v>0</v>
      </c>
      <c r="I314" s="205">
        <f t="shared" ca="1" si="9"/>
        <v>44309</v>
      </c>
      <c r="J314" s="126">
        <v>3</v>
      </c>
      <c r="K314" s="126" t="b">
        <v>1</v>
      </c>
      <c r="L314" s="126" t="s">
        <v>4022</v>
      </c>
      <c r="M314" s="126" t="b">
        <v>1</v>
      </c>
      <c r="N314" s="126" t="s">
        <v>3687</v>
      </c>
      <c r="O314" s="322" t="str">
        <f>LEFT(TPG!D314,19)&amp;"."&amp;TPGCR!F314</f>
        <v>Brookland Junior Sc.2007.TPECG2.I01.Ap21</v>
      </c>
      <c r="P314" s="325" t="str">
        <f>TPG!I314</f>
        <v>11294/543965</v>
      </c>
      <c r="Q314" s="126" t="b">
        <v>1</v>
      </c>
      <c r="R314" s="126" t="b">
        <v>1</v>
      </c>
      <c r="S314" s="126" t="b">
        <v>1</v>
      </c>
    </row>
    <row r="315" spans="1:19" hidden="1" x14ac:dyDescent="0.25">
      <c r="A315" s="126" t="s">
        <v>4021</v>
      </c>
      <c r="B315" s="200">
        <v>1</v>
      </c>
      <c r="C315" s="126">
        <v>2</v>
      </c>
      <c r="D315" s="321">
        <f>TPG!J315</f>
        <v>400061</v>
      </c>
      <c r="E315" s="126" t="b">
        <v>1</v>
      </c>
      <c r="F315" s="322" t="str">
        <f>RIGHT(TPG!C315,4)&amp;"."&amp;TPG!M315&amp;"."&amp;TPG!K315&amp;"."&amp;TPGPAY!$C$5</f>
        <v>2009.TPECG2.I01.Ap21</v>
      </c>
      <c r="G315" s="323">
        <f t="shared" ca="1" si="8"/>
        <v>44309</v>
      </c>
      <c r="H315" s="324">
        <f>IF(TPG!X315&gt;0,0,-TPG!X315)</f>
        <v>0</v>
      </c>
      <c r="I315" s="205">
        <f t="shared" ca="1" si="9"/>
        <v>44309</v>
      </c>
      <c r="J315" s="126">
        <v>3</v>
      </c>
      <c r="K315" s="126" t="b">
        <v>1</v>
      </c>
      <c r="L315" s="126" t="s">
        <v>4022</v>
      </c>
      <c r="M315" s="126" t="b">
        <v>1</v>
      </c>
      <c r="N315" s="126" t="s">
        <v>3687</v>
      </c>
      <c r="O315" s="322" t="str">
        <f>LEFT(TPG!D315,19)&amp;"."&amp;TPGCR!F315</f>
        <v>Brunswick Park Prim.2009.TPECG2.I01.Ap21</v>
      </c>
      <c r="P315" s="325" t="str">
        <f>TPG!I315</f>
        <v>11294/543965</v>
      </c>
      <c r="Q315" s="126" t="b">
        <v>1</v>
      </c>
      <c r="R315" s="126" t="b">
        <v>1</v>
      </c>
      <c r="S315" s="126" t="b">
        <v>1</v>
      </c>
    </row>
    <row r="316" spans="1:19" hidden="1" x14ac:dyDescent="0.25">
      <c r="A316" s="126" t="s">
        <v>4021</v>
      </c>
      <c r="B316" s="200">
        <v>1</v>
      </c>
      <c r="C316" s="126">
        <v>2</v>
      </c>
      <c r="D316" s="321">
        <f>TPG!J316</f>
        <v>400065</v>
      </c>
      <c r="E316" s="126" t="b">
        <v>1</v>
      </c>
      <c r="F316" s="322" t="str">
        <f>RIGHT(TPG!C316,4)&amp;"."&amp;TPG!M316&amp;"."&amp;TPG!K316&amp;"."&amp;TPGPAY!$C$5</f>
        <v>2067.TPECG2.I01.Ap21</v>
      </c>
      <c r="G316" s="323">
        <f t="shared" ca="1" si="8"/>
        <v>44309</v>
      </c>
      <c r="H316" s="324">
        <f>IF(TPG!X316&gt;0,0,-TPG!X316)</f>
        <v>0</v>
      </c>
      <c r="I316" s="205">
        <f t="shared" ca="1" si="9"/>
        <v>44309</v>
      </c>
      <c r="J316" s="126">
        <v>3</v>
      </c>
      <c r="K316" s="126" t="b">
        <v>1</v>
      </c>
      <c r="L316" s="126" t="s">
        <v>4022</v>
      </c>
      <c r="M316" s="126" t="b">
        <v>1</v>
      </c>
      <c r="N316" s="126" t="s">
        <v>3687</v>
      </c>
      <c r="O316" s="322" t="str">
        <f>LEFT(TPG!D316,19)&amp;"."&amp;TPGCR!F316</f>
        <v>Chalgrove Primary S.2067.TPECG2.I01.Ap21</v>
      </c>
      <c r="P316" s="325" t="str">
        <f>TPG!I316</f>
        <v>11294/543965</v>
      </c>
      <c r="Q316" s="126" t="b">
        <v>1</v>
      </c>
      <c r="R316" s="126" t="b">
        <v>1</v>
      </c>
      <c r="S316" s="126" t="b">
        <v>1</v>
      </c>
    </row>
    <row r="317" spans="1:19" hidden="1" x14ac:dyDescent="0.25">
      <c r="A317" s="126" t="s">
        <v>4021</v>
      </c>
      <c r="B317" s="200">
        <v>1</v>
      </c>
      <c r="C317" s="126">
        <v>2</v>
      </c>
      <c r="D317" s="321">
        <f>TPG!J317</f>
        <v>400039</v>
      </c>
      <c r="E317" s="126" t="b">
        <v>1</v>
      </c>
      <c r="F317" s="322" t="str">
        <f>RIGHT(TPG!C317,4)&amp;"."&amp;TPG!M317&amp;"."&amp;TPG!K317&amp;"."&amp;TPGPAY!$C$5</f>
        <v>3302.TPECG2.I01.Ap21</v>
      </c>
      <c r="G317" s="323">
        <f t="shared" ca="1" si="8"/>
        <v>44309</v>
      </c>
      <c r="H317" s="324">
        <f>IF(TPG!X317&gt;0,0,-TPG!X317)</f>
        <v>0</v>
      </c>
      <c r="I317" s="205">
        <f t="shared" ca="1" si="9"/>
        <v>44309</v>
      </c>
      <c r="J317" s="126">
        <v>3</v>
      </c>
      <c r="K317" s="126" t="b">
        <v>1</v>
      </c>
      <c r="L317" s="126" t="s">
        <v>4022</v>
      </c>
      <c r="M317" s="126" t="b">
        <v>1</v>
      </c>
      <c r="N317" s="126" t="s">
        <v>3687</v>
      </c>
      <c r="O317" s="322" t="str">
        <f>LEFT(TPG!D317,19)&amp;"."&amp;TPGCR!F317</f>
        <v>Christ Church CE Pr.3302.TPECG2.I01.Ap21</v>
      </c>
      <c r="P317" s="325" t="str">
        <f>TPG!I317</f>
        <v>11294/543965</v>
      </c>
      <c r="Q317" s="126" t="b">
        <v>1</v>
      </c>
      <c r="R317" s="126" t="b">
        <v>1</v>
      </c>
      <c r="S317" s="126" t="b">
        <v>1</v>
      </c>
    </row>
    <row r="318" spans="1:19" hidden="1" x14ac:dyDescent="0.25">
      <c r="A318" s="126" t="s">
        <v>4021</v>
      </c>
      <c r="B318" s="200">
        <v>1</v>
      </c>
      <c r="C318" s="126">
        <v>2</v>
      </c>
      <c r="D318" s="321">
        <f>TPG!J318</f>
        <v>400020</v>
      </c>
      <c r="E318" s="126" t="b">
        <v>1</v>
      </c>
      <c r="F318" s="322" t="str">
        <f>RIGHT(TPG!C318,4)&amp;"."&amp;TPG!M318&amp;"."&amp;TPG!K318&amp;"."&amp;TPGPAY!$C$5</f>
        <v>2011.TPECG2.I01.Ap21</v>
      </c>
      <c r="G318" s="323">
        <f t="shared" ca="1" si="8"/>
        <v>44309</v>
      </c>
      <c r="H318" s="324">
        <f>IF(TPG!X318&gt;0,0,-TPG!X318)</f>
        <v>0</v>
      </c>
      <c r="I318" s="205">
        <f t="shared" ca="1" si="9"/>
        <v>44309</v>
      </c>
      <c r="J318" s="126">
        <v>3</v>
      </c>
      <c r="K318" s="126" t="b">
        <v>1</v>
      </c>
      <c r="L318" s="126" t="s">
        <v>4022</v>
      </c>
      <c r="M318" s="126" t="b">
        <v>1</v>
      </c>
      <c r="N318" s="126" t="s">
        <v>3687</v>
      </c>
      <c r="O318" s="322" t="str">
        <f>LEFT(TPG!D318,19)&amp;"."&amp;TPGCR!F318</f>
        <v>Church Hill Primary.2011.TPECG2.I01.Ap21</v>
      </c>
      <c r="P318" s="325" t="str">
        <f>TPG!I318</f>
        <v>11294/543965</v>
      </c>
      <c r="Q318" s="126" t="b">
        <v>1</v>
      </c>
      <c r="R318" s="126" t="b">
        <v>1</v>
      </c>
      <c r="S318" s="126" t="b">
        <v>1</v>
      </c>
    </row>
    <row r="319" spans="1:19" hidden="1" x14ac:dyDescent="0.25">
      <c r="A319" s="126" t="s">
        <v>4021</v>
      </c>
      <c r="B319" s="200">
        <v>1</v>
      </c>
      <c r="C319" s="126">
        <v>2</v>
      </c>
      <c r="D319" s="321">
        <f>TPG!J319</f>
        <v>400050</v>
      </c>
      <c r="E319" s="126" t="b">
        <v>1</v>
      </c>
      <c r="F319" s="322" t="str">
        <f>RIGHT(TPG!C319,4)&amp;"."&amp;TPG!M319&amp;"."&amp;TPG!K319&amp;"."&amp;TPGPAY!$C$5</f>
        <v>2014.TPECG2.I01.Ap21</v>
      </c>
      <c r="G319" s="323">
        <f t="shared" ca="1" si="8"/>
        <v>44309</v>
      </c>
      <c r="H319" s="324">
        <f>IF(TPG!X319&gt;0,0,-TPG!X319)</f>
        <v>0</v>
      </c>
      <c r="I319" s="205">
        <f t="shared" ca="1" si="9"/>
        <v>44309</v>
      </c>
      <c r="J319" s="126">
        <v>3</v>
      </c>
      <c r="K319" s="126" t="b">
        <v>1</v>
      </c>
      <c r="L319" s="126" t="s">
        <v>4022</v>
      </c>
      <c r="M319" s="126" t="b">
        <v>1</v>
      </c>
      <c r="N319" s="126" t="s">
        <v>3687</v>
      </c>
      <c r="O319" s="322" t="str">
        <f>LEFT(TPG!D319,19)&amp;"."&amp;TPGCR!F319</f>
        <v>Colindale School.2014.TPECG2.I01.Ap21</v>
      </c>
      <c r="P319" s="325" t="str">
        <f>TPG!I319</f>
        <v>11294/543965</v>
      </c>
      <c r="Q319" s="126" t="b">
        <v>1</v>
      </c>
      <c r="R319" s="126" t="b">
        <v>1</v>
      </c>
      <c r="S319" s="126" t="b">
        <v>1</v>
      </c>
    </row>
    <row r="320" spans="1:19" hidden="1" x14ac:dyDescent="0.25">
      <c r="A320" s="126" t="s">
        <v>4021</v>
      </c>
      <c r="B320" s="200">
        <v>1</v>
      </c>
      <c r="C320" s="126">
        <v>2</v>
      </c>
      <c r="D320" s="321">
        <f>TPG!J320</f>
        <v>400059</v>
      </c>
      <c r="E320" s="126" t="b">
        <v>1</v>
      </c>
      <c r="F320" s="322" t="str">
        <f>RIGHT(TPG!C320,4)&amp;"."&amp;TPG!M320&amp;"."&amp;TPG!K320&amp;"."&amp;TPGPAY!$C$5</f>
        <v>2015.TPECG2.I01.Ap21</v>
      </c>
      <c r="G320" s="323">
        <f t="shared" ca="1" si="8"/>
        <v>44309</v>
      </c>
      <c r="H320" s="324">
        <f>IF(TPG!X320&gt;0,0,-TPG!X320)</f>
        <v>0</v>
      </c>
      <c r="I320" s="205">
        <f t="shared" ca="1" si="9"/>
        <v>44309</v>
      </c>
      <c r="J320" s="126">
        <v>3</v>
      </c>
      <c r="K320" s="126" t="b">
        <v>1</v>
      </c>
      <c r="L320" s="126" t="s">
        <v>4022</v>
      </c>
      <c r="M320" s="126" t="b">
        <v>1</v>
      </c>
      <c r="N320" s="126" t="s">
        <v>3687</v>
      </c>
      <c r="O320" s="322" t="str">
        <f>LEFT(TPG!D320,19)&amp;"."&amp;TPGCR!F320</f>
        <v>Coppetts Wood.2015.TPECG2.I01.Ap21</v>
      </c>
      <c r="P320" s="325" t="str">
        <f>TPG!I320</f>
        <v>11294/543965</v>
      </c>
      <c r="Q320" s="126" t="b">
        <v>1</v>
      </c>
      <c r="R320" s="126" t="b">
        <v>1</v>
      </c>
      <c r="S320" s="126" t="b">
        <v>1</v>
      </c>
    </row>
    <row r="321" spans="1:19" hidden="1" x14ac:dyDescent="0.25">
      <c r="A321" s="126" t="s">
        <v>4021</v>
      </c>
      <c r="B321" s="200">
        <v>1</v>
      </c>
      <c r="C321" s="126">
        <v>2</v>
      </c>
      <c r="D321" s="321">
        <f>TPG!J321</f>
        <v>400049</v>
      </c>
      <c r="E321" s="126" t="b">
        <v>1</v>
      </c>
      <c r="F321" s="322" t="str">
        <f>RIGHT(TPG!C321,4)&amp;"."&amp;TPG!M321&amp;"."&amp;TPG!K321&amp;"."&amp;TPGPAY!$C$5</f>
        <v>2016.TPECG2.I01.Ap21</v>
      </c>
      <c r="G321" s="323">
        <f t="shared" ca="1" si="8"/>
        <v>44309</v>
      </c>
      <c r="H321" s="324">
        <f>IF(TPG!X321&gt;0,0,-TPG!X321)</f>
        <v>0</v>
      </c>
      <c r="I321" s="205">
        <f t="shared" ca="1" si="9"/>
        <v>44309</v>
      </c>
      <c r="J321" s="126">
        <v>3</v>
      </c>
      <c r="K321" s="126" t="b">
        <v>1</v>
      </c>
      <c r="L321" s="126" t="s">
        <v>4022</v>
      </c>
      <c r="M321" s="126" t="b">
        <v>1</v>
      </c>
      <c r="N321" s="126" t="s">
        <v>3687</v>
      </c>
      <c r="O321" s="322" t="str">
        <f>LEFT(TPG!D321,19)&amp;"."&amp;TPGCR!F321</f>
        <v>Courtland School.2016.TPECG2.I01.Ap21</v>
      </c>
      <c r="P321" s="325" t="str">
        <f>TPG!I321</f>
        <v>11294/543965</v>
      </c>
      <c r="Q321" s="126" t="b">
        <v>1</v>
      </c>
      <c r="R321" s="126" t="b">
        <v>1</v>
      </c>
      <c r="S321" s="126" t="b">
        <v>1</v>
      </c>
    </row>
    <row r="322" spans="1:19" hidden="1" x14ac:dyDescent="0.25">
      <c r="A322" s="126" t="s">
        <v>4021</v>
      </c>
      <c r="B322" s="200">
        <v>1</v>
      </c>
      <c r="C322" s="126">
        <v>2</v>
      </c>
      <c r="D322" s="321">
        <f>TPG!J322</f>
        <v>400080</v>
      </c>
      <c r="E322" s="126" t="b">
        <v>1</v>
      </c>
      <c r="F322" s="322" t="str">
        <f>RIGHT(TPG!C322,4)&amp;"."&amp;TPG!M322&amp;"."&amp;TPG!K322&amp;"."&amp;TPGPAY!$C$5</f>
        <v>2017.TPECG2.I01.Ap21</v>
      </c>
      <c r="G322" s="323">
        <f t="shared" ca="1" si="8"/>
        <v>44309</v>
      </c>
      <c r="H322" s="324">
        <f>IF(TPG!X322&gt;0,0,-TPG!X322)</f>
        <v>0</v>
      </c>
      <c r="I322" s="205">
        <f t="shared" ca="1" si="9"/>
        <v>44309</v>
      </c>
      <c r="J322" s="126">
        <v>3</v>
      </c>
      <c r="K322" s="126" t="b">
        <v>1</v>
      </c>
      <c r="L322" s="126" t="s">
        <v>4022</v>
      </c>
      <c r="M322" s="126" t="b">
        <v>1</v>
      </c>
      <c r="N322" s="126" t="s">
        <v>3687</v>
      </c>
      <c r="O322" s="322" t="str">
        <f>LEFT(TPG!D322,19)&amp;"."&amp;TPGCR!F322</f>
        <v>Cromer Road Primary.2017.TPECG2.I01.Ap21</v>
      </c>
      <c r="P322" s="325" t="str">
        <f>TPG!I322</f>
        <v>11294/543965</v>
      </c>
      <c r="Q322" s="126" t="b">
        <v>1</v>
      </c>
      <c r="R322" s="126" t="b">
        <v>1</v>
      </c>
      <c r="S322" s="126" t="b">
        <v>1</v>
      </c>
    </row>
    <row r="323" spans="1:19" hidden="1" x14ac:dyDescent="0.25">
      <c r="A323" s="126" t="s">
        <v>4021</v>
      </c>
      <c r="B323" s="200">
        <v>1</v>
      </c>
      <c r="C323" s="126">
        <v>2</v>
      </c>
      <c r="D323" s="321">
        <f>TPG!J323</f>
        <v>400105</v>
      </c>
      <c r="E323" s="126" t="b">
        <v>1</v>
      </c>
      <c r="F323" s="322" t="str">
        <f>RIGHT(TPG!C323,4)&amp;"."&amp;TPG!M323&amp;"."&amp;TPG!K323&amp;"."&amp;TPGPAY!$C$5</f>
        <v>2073.TPECG2.I01.Ap21</v>
      </c>
      <c r="G323" s="323">
        <f t="shared" ca="1" si="8"/>
        <v>44309</v>
      </c>
      <c r="H323" s="324">
        <f>IF(TPG!X323&gt;0,0,-TPG!X323)</f>
        <v>0</v>
      </c>
      <c r="I323" s="205">
        <f t="shared" ca="1" si="9"/>
        <v>44309</v>
      </c>
      <c r="J323" s="126">
        <v>3</v>
      </c>
      <c r="K323" s="126" t="b">
        <v>1</v>
      </c>
      <c r="L323" s="126" t="s">
        <v>4022</v>
      </c>
      <c r="M323" s="126" t="b">
        <v>1</v>
      </c>
      <c r="N323" s="126" t="s">
        <v>3687</v>
      </c>
      <c r="O323" s="322" t="str">
        <f>LEFT(TPG!D323,19)&amp;"."&amp;TPGCR!F323</f>
        <v>Danegrove JMI Schoo.2073.TPECG2.I01.Ap21</v>
      </c>
      <c r="P323" s="325" t="str">
        <f>TPG!I323</f>
        <v>11294/543965</v>
      </c>
      <c r="Q323" s="126" t="b">
        <v>1</v>
      </c>
      <c r="R323" s="126" t="b">
        <v>1</v>
      </c>
      <c r="S323" s="126" t="b">
        <v>1</v>
      </c>
    </row>
    <row r="324" spans="1:19" hidden="1" x14ac:dyDescent="0.25">
      <c r="A324" s="126" t="s">
        <v>4021</v>
      </c>
      <c r="B324" s="200">
        <v>1</v>
      </c>
      <c r="C324" s="126">
        <v>2</v>
      </c>
      <c r="D324" s="321">
        <f>TPG!J324</f>
        <v>400036</v>
      </c>
      <c r="E324" s="126" t="b">
        <v>1</v>
      </c>
      <c r="F324" s="322" t="str">
        <f>RIGHT(TPG!C324,4)&amp;"."&amp;TPG!M324&amp;"."&amp;TPG!K324&amp;"."&amp;TPGPAY!$C$5</f>
        <v>2019.TPECG2.I01.Ap21</v>
      </c>
      <c r="G324" s="323">
        <f t="shared" ca="1" si="8"/>
        <v>44309</v>
      </c>
      <c r="H324" s="324">
        <f>IF(TPG!X324&gt;0,0,-TPG!X324)</f>
        <v>0</v>
      </c>
      <c r="I324" s="205">
        <f t="shared" ca="1" si="9"/>
        <v>44309</v>
      </c>
      <c r="J324" s="126">
        <v>3</v>
      </c>
      <c r="K324" s="126" t="b">
        <v>1</v>
      </c>
      <c r="L324" s="126" t="s">
        <v>4022</v>
      </c>
      <c r="M324" s="126" t="b">
        <v>1</v>
      </c>
      <c r="N324" s="126" t="s">
        <v>3687</v>
      </c>
      <c r="O324" s="322" t="str">
        <f>LEFT(TPG!D324,19)&amp;"."&amp;TPGCR!F324</f>
        <v>Deansbrook Infant S.2019.TPECG2.I01.Ap21</v>
      </c>
      <c r="P324" s="325" t="str">
        <f>TPG!I324</f>
        <v>11294/543965</v>
      </c>
      <c r="Q324" s="126" t="b">
        <v>1</v>
      </c>
      <c r="R324" s="126" t="b">
        <v>1</v>
      </c>
      <c r="S324" s="126" t="b">
        <v>1</v>
      </c>
    </row>
    <row r="325" spans="1:19" hidden="1" x14ac:dyDescent="0.25">
      <c r="A325" s="126" t="s">
        <v>4021</v>
      </c>
      <c r="B325" s="200">
        <v>1</v>
      </c>
      <c r="C325" s="126">
        <v>2</v>
      </c>
      <c r="D325" s="321">
        <f>TPG!J325</f>
        <v>400042</v>
      </c>
      <c r="E325" s="126" t="b">
        <v>1</v>
      </c>
      <c r="F325" s="322" t="str">
        <f>RIGHT(TPG!C325,4)&amp;"."&amp;TPG!M325&amp;"."&amp;TPG!K325&amp;"."&amp;TPGPAY!$C$5</f>
        <v>2021.TPECG2.I01.Ap21</v>
      </c>
      <c r="G325" s="323">
        <f t="shared" ca="1" si="8"/>
        <v>44309</v>
      </c>
      <c r="H325" s="324">
        <f>IF(TPG!X325&gt;0,0,-TPG!X325)</f>
        <v>0</v>
      </c>
      <c r="I325" s="205">
        <f t="shared" ca="1" si="9"/>
        <v>44309</v>
      </c>
      <c r="J325" s="126">
        <v>3</v>
      </c>
      <c r="K325" s="126" t="b">
        <v>1</v>
      </c>
      <c r="L325" s="126" t="s">
        <v>4022</v>
      </c>
      <c r="M325" s="126" t="b">
        <v>1</v>
      </c>
      <c r="N325" s="126" t="s">
        <v>3687</v>
      </c>
      <c r="O325" s="322" t="str">
        <f>LEFT(TPG!D325,19)&amp;"."&amp;TPGCR!F325</f>
        <v>Dollis Primary Scho.2021.TPECG2.I01.Ap21</v>
      </c>
      <c r="P325" s="325" t="str">
        <f>TPG!I325</f>
        <v>11294/543965</v>
      </c>
      <c r="Q325" s="126" t="b">
        <v>1</v>
      </c>
      <c r="R325" s="126" t="b">
        <v>1</v>
      </c>
      <c r="S325" s="126" t="b">
        <v>1</v>
      </c>
    </row>
    <row r="326" spans="1:19" hidden="1" x14ac:dyDescent="0.25">
      <c r="A326" s="126" t="s">
        <v>4021</v>
      </c>
      <c r="B326" s="200">
        <v>1</v>
      </c>
      <c r="C326" s="126">
        <v>2</v>
      </c>
      <c r="D326" s="321">
        <f>TPG!J326</f>
        <v>400159</v>
      </c>
      <c r="E326" s="126" t="b">
        <v>1</v>
      </c>
      <c r="F326" s="322" t="str">
        <f>RIGHT(TPG!C326,4)&amp;"."&amp;TPG!M326&amp;"."&amp;TPG!K326&amp;"."&amp;TPGPAY!$C$5</f>
        <v>2023.TPECG2.I01.Ap21</v>
      </c>
      <c r="G326" s="323">
        <f t="shared" ca="1" si="8"/>
        <v>44309</v>
      </c>
      <c r="H326" s="324">
        <f>IF(TPG!X326&gt;0,0,-TPG!X326)</f>
        <v>0</v>
      </c>
      <c r="I326" s="205">
        <f t="shared" ca="1" si="9"/>
        <v>44309</v>
      </c>
      <c r="J326" s="126">
        <v>3</v>
      </c>
      <c r="K326" s="126" t="b">
        <v>1</v>
      </c>
      <c r="L326" s="126" t="s">
        <v>4022</v>
      </c>
      <c r="M326" s="126" t="b">
        <v>1</v>
      </c>
      <c r="N326" s="126" t="s">
        <v>3687</v>
      </c>
      <c r="O326" s="322" t="str">
        <f>LEFT(TPG!D326,19)&amp;"."&amp;TPGCR!F326</f>
        <v>Edgware Primary Sch.2023.TPECG2.I01.Ap21</v>
      </c>
      <c r="P326" s="325" t="str">
        <f>TPG!I326</f>
        <v>11294/543965</v>
      </c>
      <c r="Q326" s="126" t="b">
        <v>1</v>
      </c>
      <c r="R326" s="126" t="b">
        <v>1</v>
      </c>
      <c r="S326" s="126" t="b">
        <v>1</v>
      </c>
    </row>
    <row r="327" spans="1:19" hidden="1" x14ac:dyDescent="0.25">
      <c r="A327" s="126" t="s">
        <v>4021</v>
      </c>
      <c r="B327" s="200">
        <v>1</v>
      </c>
      <c r="C327" s="126">
        <v>2</v>
      </c>
      <c r="D327" s="321">
        <f>TPG!J327</f>
        <v>400047</v>
      </c>
      <c r="E327" s="126" t="b">
        <v>1</v>
      </c>
      <c r="F327" s="322" t="str">
        <f>RIGHT(TPG!C327,4)&amp;"."&amp;TPG!M327&amp;"."&amp;TPG!K327&amp;"."&amp;TPGPAY!$C$5</f>
        <v>2024.TPECG2.I01.Ap21</v>
      </c>
      <c r="G327" s="323">
        <f t="shared" ca="1" si="8"/>
        <v>44309</v>
      </c>
      <c r="H327" s="324">
        <f>IF(TPG!X327&gt;0,0,-TPG!X327)</f>
        <v>0</v>
      </c>
      <c r="I327" s="205">
        <f t="shared" ca="1" si="9"/>
        <v>44309</v>
      </c>
      <c r="J327" s="126">
        <v>3</v>
      </c>
      <c r="K327" s="126" t="b">
        <v>1</v>
      </c>
      <c r="L327" s="126" t="s">
        <v>4022</v>
      </c>
      <c r="M327" s="126" t="b">
        <v>1</v>
      </c>
      <c r="N327" s="126" t="s">
        <v>3687</v>
      </c>
      <c r="O327" s="322" t="str">
        <f>LEFT(TPG!D327,19)&amp;"."&amp;TPGCR!F327</f>
        <v>Fairway Primary Sch.2024.TPECG2.I01.Ap21</v>
      </c>
      <c r="P327" s="325" t="str">
        <f>TPG!I327</f>
        <v>11294/543965</v>
      </c>
      <c r="Q327" s="126" t="b">
        <v>1</v>
      </c>
      <c r="R327" s="126" t="b">
        <v>1</v>
      </c>
      <c r="S327" s="126" t="b">
        <v>1</v>
      </c>
    </row>
    <row r="328" spans="1:19" hidden="1" x14ac:dyDescent="0.25">
      <c r="A328" s="126" t="s">
        <v>4021</v>
      </c>
      <c r="B328" s="200">
        <v>1</v>
      </c>
      <c r="C328" s="126">
        <v>2</v>
      </c>
      <c r="D328" s="321">
        <f>TPG!J328</f>
        <v>400001</v>
      </c>
      <c r="E328" s="126" t="b">
        <v>1</v>
      </c>
      <c r="F328" s="322" t="str">
        <f>RIGHT(TPG!C328,4)&amp;"."&amp;TPG!M328&amp;"."&amp;TPG!K328&amp;"."&amp;TPGPAY!$C$5</f>
        <v>2025.TPECG2.I01.Ap21</v>
      </c>
      <c r="G328" s="323">
        <f t="shared" ca="1" si="8"/>
        <v>44309</v>
      </c>
      <c r="H328" s="324">
        <f>IF(TPG!X328&gt;0,0,-TPG!X328)</f>
        <v>0</v>
      </c>
      <c r="I328" s="205">
        <f t="shared" ca="1" si="9"/>
        <v>44309</v>
      </c>
      <c r="J328" s="126">
        <v>3</v>
      </c>
      <c r="K328" s="126" t="b">
        <v>1</v>
      </c>
      <c r="L328" s="126" t="s">
        <v>4022</v>
      </c>
      <c r="M328" s="126" t="b">
        <v>1</v>
      </c>
      <c r="N328" s="126" t="s">
        <v>3687</v>
      </c>
      <c r="O328" s="322" t="str">
        <f>LEFT(TPG!D328,19)&amp;"."&amp;TPGCR!F328</f>
        <v>Foulds.2025.TPECG2.I01.Ap21</v>
      </c>
      <c r="P328" s="325" t="str">
        <f>TPG!I328</f>
        <v>11294/543965</v>
      </c>
      <c r="Q328" s="126" t="b">
        <v>1</v>
      </c>
      <c r="R328" s="126" t="b">
        <v>1</v>
      </c>
      <c r="S328" s="126" t="b">
        <v>1</v>
      </c>
    </row>
    <row r="329" spans="1:19" hidden="1" x14ac:dyDescent="0.25">
      <c r="A329" s="126" t="s">
        <v>4021</v>
      </c>
      <c r="B329" s="200">
        <v>1</v>
      </c>
      <c r="C329" s="126">
        <v>2</v>
      </c>
      <c r="D329" s="321">
        <f>TPG!J329</f>
        <v>400082</v>
      </c>
      <c r="E329" s="126" t="b">
        <v>1</v>
      </c>
      <c r="F329" s="322" t="str">
        <f>RIGHT(TPG!C329,4)&amp;"."&amp;TPG!M329&amp;"."&amp;TPG!K329&amp;"."&amp;TPGPAY!$C$5</f>
        <v>2026.TPECG2.I01.Ap21</v>
      </c>
      <c r="G329" s="323">
        <f t="shared" ca="1" si="8"/>
        <v>44309</v>
      </c>
      <c r="H329" s="324">
        <f>IF(TPG!X329&gt;0,0,-TPG!X329)</f>
        <v>0</v>
      </c>
      <c r="I329" s="205">
        <f t="shared" ca="1" si="9"/>
        <v>44309</v>
      </c>
      <c r="J329" s="126">
        <v>3</v>
      </c>
      <c r="K329" s="126" t="b">
        <v>1</v>
      </c>
      <c r="L329" s="126" t="s">
        <v>4022</v>
      </c>
      <c r="M329" s="126" t="b">
        <v>1</v>
      </c>
      <c r="N329" s="126" t="s">
        <v>3687</v>
      </c>
      <c r="O329" s="322" t="str">
        <f>LEFT(TPG!D329,19)&amp;"."&amp;TPGCR!F329</f>
        <v>Frith Manor School.2026.TPECG2.I01.Ap21</v>
      </c>
      <c r="P329" s="325" t="str">
        <f>TPG!I329</f>
        <v>11294/543965</v>
      </c>
      <c r="Q329" s="126" t="b">
        <v>1</v>
      </c>
      <c r="R329" s="126" t="b">
        <v>1</v>
      </c>
      <c r="S329" s="126" t="b">
        <v>1</v>
      </c>
    </row>
    <row r="330" spans="1:19" hidden="1" x14ac:dyDescent="0.25">
      <c r="A330" s="126" t="s">
        <v>4021</v>
      </c>
      <c r="B330" s="200">
        <v>1</v>
      </c>
      <c r="C330" s="126">
        <v>2</v>
      </c>
      <c r="D330" s="321">
        <f>TPG!J330</f>
        <v>400067</v>
      </c>
      <c r="E330" s="126" t="b">
        <v>1</v>
      </c>
      <c r="F330" s="322" t="str">
        <f>RIGHT(TPG!C330,4)&amp;"."&amp;TPG!M330&amp;"."&amp;TPG!K330&amp;"."&amp;TPGPAY!$C$5</f>
        <v>2028.TPECG2.I01.Ap21</v>
      </c>
      <c r="G330" s="323">
        <f t="shared" ca="1" si="8"/>
        <v>44309</v>
      </c>
      <c r="H330" s="324">
        <f>IF(TPG!X330&gt;0,0,-TPG!X330)</f>
        <v>0</v>
      </c>
      <c r="I330" s="205">
        <f t="shared" ca="1" si="9"/>
        <v>44309</v>
      </c>
      <c r="J330" s="126">
        <v>3</v>
      </c>
      <c r="K330" s="126" t="b">
        <v>1</v>
      </c>
      <c r="L330" s="126" t="s">
        <v>4022</v>
      </c>
      <c r="M330" s="126" t="b">
        <v>1</v>
      </c>
      <c r="N330" s="126" t="s">
        <v>3687</v>
      </c>
      <c r="O330" s="322" t="str">
        <f>LEFT(TPG!D330,19)&amp;"."&amp;TPGCR!F330</f>
        <v>Garden Suburb Infan.2028.TPECG2.I01.Ap21</v>
      </c>
      <c r="P330" s="325" t="str">
        <f>TPG!I330</f>
        <v>11294/543965</v>
      </c>
      <c r="Q330" s="126" t="b">
        <v>1</v>
      </c>
      <c r="R330" s="126" t="b">
        <v>1</v>
      </c>
      <c r="S330" s="126" t="b">
        <v>1</v>
      </c>
    </row>
    <row r="331" spans="1:19" hidden="1" x14ac:dyDescent="0.25">
      <c r="A331" s="126" t="s">
        <v>4021</v>
      </c>
      <c r="B331" s="200">
        <v>1</v>
      </c>
      <c r="C331" s="126">
        <v>2</v>
      </c>
      <c r="D331" s="321">
        <f>TPG!J331</f>
        <v>400002</v>
      </c>
      <c r="E331" s="126" t="b">
        <v>1</v>
      </c>
      <c r="F331" s="322" t="str">
        <f>RIGHT(TPG!C331,4)&amp;"."&amp;TPG!M331&amp;"."&amp;TPG!K331&amp;"."&amp;TPGPAY!$C$5</f>
        <v>2027.TPECG2.I01.Ap21</v>
      </c>
      <c r="G331" s="323">
        <f t="shared" ca="1" si="8"/>
        <v>44309</v>
      </c>
      <c r="H331" s="324">
        <f>IF(TPG!X331&gt;0,0,-TPG!X331)</f>
        <v>0</v>
      </c>
      <c r="I331" s="205">
        <f t="shared" ca="1" si="9"/>
        <v>44309</v>
      </c>
      <c r="J331" s="126">
        <v>3</v>
      </c>
      <c r="K331" s="126" t="b">
        <v>1</v>
      </c>
      <c r="L331" s="126" t="s">
        <v>4022</v>
      </c>
      <c r="M331" s="126" t="b">
        <v>1</v>
      </c>
      <c r="N331" s="126" t="s">
        <v>3687</v>
      </c>
      <c r="O331" s="322" t="str">
        <f>LEFT(TPG!D331,19)&amp;"."&amp;TPGCR!F331</f>
        <v>Garden Suburb Junio.2027.TPECG2.I01.Ap21</v>
      </c>
      <c r="P331" s="325" t="str">
        <f>TPG!I331</f>
        <v>11294/543965</v>
      </c>
      <c r="Q331" s="126" t="b">
        <v>1</v>
      </c>
      <c r="R331" s="126" t="b">
        <v>1</v>
      </c>
      <c r="S331" s="126" t="b">
        <v>1</v>
      </c>
    </row>
    <row r="332" spans="1:19" hidden="1" x14ac:dyDescent="0.25">
      <c r="A332" s="126" t="s">
        <v>4021</v>
      </c>
      <c r="B332" s="200">
        <v>1</v>
      </c>
      <c r="C332" s="126">
        <v>2</v>
      </c>
      <c r="D332" s="321">
        <f>TPG!J332</f>
        <v>400035</v>
      </c>
      <c r="E332" s="126" t="b">
        <v>1</v>
      </c>
      <c r="F332" s="322" t="str">
        <f>RIGHT(TPG!C332,4)&amp;"."&amp;TPG!M332&amp;"."&amp;TPG!K332&amp;"."&amp;TPGPAY!$C$5</f>
        <v>2029.TPECG2.I01.Ap21</v>
      </c>
      <c r="G332" s="323">
        <f t="shared" ca="1" si="8"/>
        <v>44309</v>
      </c>
      <c r="H332" s="324">
        <f>IF(TPG!X332&gt;0,0,-TPG!X332)</f>
        <v>0</v>
      </c>
      <c r="I332" s="205">
        <f t="shared" ca="1" si="9"/>
        <v>44309</v>
      </c>
      <c r="J332" s="126">
        <v>3</v>
      </c>
      <c r="K332" s="126" t="b">
        <v>1</v>
      </c>
      <c r="L332" s="126" t="s">
        <v>4022</v>
      </c>
      <c r="M332" s="126" t="b">
        <v>1</v>
      </c>
      <c r="N332" s="126" t="s">
        <v>3687</v>
      </c>
      <c r="O332" s="322" t="str">
        <f>LEFT(TPG!D332,19)&amp;"."&amp;TPGCR!F332</f>
        <v>Goldbeaters Primary.2029.TPECG2.I01.Ap21</v>
      </c>
      <c r="P332" s="325" t="str">
        <f>TPG!I332</f>
        <v>11294/543965</v>
      </c>
      <c r="Q332" s="126" t="b">
        <v>1</v>
      </c>
      <c r="R332" s="126" t="b">
        <v>1</v>
      </c>
      <c r="S332" s="126" t="b">
        <v>1</v>
      </c>
    </row>
    <row r="333" spans="1:19" hidden="1" x14ac:dyDescent="0.25">
      <c r="A333" s="126" t="s">
        <v>4021</v>
      </c>
      <c r="B333" s="200">
        <v>1</v>
      </c>
      <c r="C333" s="126">
        <v>2</v>
      </c>
      <c r="D333" s="321">
        <f>TPG!J333</f>
        <v>400108</v>
      </c>
      <c r="E333" s="126" t="b">
        <v>1</v>
      </c>
      <c r="F333" s="322" t="str">
        <f>RIGHT(TPG!C333,4)&amp;"."&amp;TPG!M333&amp;"."&amp;TPG!K333&amp;"."&amp;TPGPAY!$C$5</f>
        <v>3516.TPECG2.I01.Ap21</v>
      </c>
      <c r="G333" s="323">
        <f t="shared" ca="1" si="8"/>
        <v>44309</v>
      </c>
      <c r="H333" s="324">
        <f>IF(TPG!X333&gt;0,0,-TPG!X333)</f>
        <v>0</v>
      </c>
      <c r="I333" s="205">
        <f t="shared" ca="1" si="9"/>
        <v>44309</v>
      </c>
      <c r="J333" s="126">
        <v>3</v>
      </c>
      <c r="K333" s="126" t="b">
        <v>1</v>
      </c>
      <c r="L333" s="126" t="s">
        <v>4022</v>
      </c>
      <c r="M333" s="126" t="b">
        <v>1</v>
      </c>
      <c r="N333" s="126" t="s">
        <v>3687</v>
      </c>
      <c r="O333" s="322" t="str">
        <f>LEFT(TPG!D333,19)&amp;"."&amp;TPGCR!F333</f>
        <v>Hasmonean Primary S.3516.TPECG2.I01.Ap21</v>
      </c>
      <c r="P333" s="325" t="str">
        <f>TPG!I333</f>
        <v>11294/543965</v>
      </c>
      <c r="Q333" s="126" t="b">
        <v>1</v>
      </c>
      <c r="R333" s="126" t="b">
        <v>1</v>
      </c>
      <c r="S333" s="126" t="b">
        <v>1</v>
      </c>
    </row>
    <row r="334" spans="1:19" hidden="1" x14ac:dyDescent="0.25">
      <c r="A334" s="126" t="s">
        <v>4021</v>
      </c>
      <c r="B334" s="200">
        <v>1</v>
      </c>
      <c r="C334" s="126">
        <v>2</v>
      </c>
      <c r="D334" s="321">
        <f>TPG!J334</f>
        <v>400026</v>
      </c>
      <c r="E334" s="126" t="b">
        <v>1</v>
      </c>
      <c r="F334" s="322" t="str">
        <f>RIGHT(TPG!C334,4)&amp;"."&amp;TPG!M334&amp;"."&amp;TPG!K334&amp;"."&amp;TPGPAY!$C$5</f>
        <v>2031.TPECG2.I01.Ap21</v>
      </c>
      <c r="G334" s="323">
        <f t="shared" ca="1" si="8"/>
        <v>44309</v>
      </c>
      <c r="H334" s="324">
        <f>IF(TPG!X334&gt;0,0,-TPG!X334)</f>
        <v>0</v>
      </c>
      <c r="I334" s="205">
        <f t="shared" ca="1" si="9"/>
        <v>44309</v>
      </c>
      <c r="J334" s="126">
        <v>3</v>
      </c>
      <c r="K334" s="126" t="b">
        <v>1</v>
      </c>
      <c r="L334" s="126" t="s">
        <v>4022</v>
      </c>
      <c r="M334" s="126" t="b">
        <v>1</v>
      </c>
      <c r="N334" s="126" t="s">
        <v>3687</v>
      </c>
      <c r="O334" s="322" t="str">
        <f>LEFT(TPG!D334,19)&amp;"."&amp;TPGCR!F334</f>
        <v>Hollickwood JMI Sch.2031.TPECG2.I01.Ap21</v>
      </c>
      <c r="P334" s="325" t="str">
        <f>TPG!I334</f>
        <v>11294/543965</v>
      </c>
      <c r="Q334" s="126" t="b">
        <v>1</v>
      </c>
      <c r="R334" s="126" t="b">
        <v>1</v>
      </c>
      <c r="S334" s="126" t="b">
        <v>1</v>
      </c>
    </row>
    <row r="335" spans="1:19" hidden="1" x14ac:dyDescent="0.25">
      <c r="A335" s="126" t="s">
        <v>4021</v>
      </c>
      <c r="B335" s="200">
        <v>1</v>
      </c>
      <c r="C335" s="126">
        <v>2</v>
      </c>
      <c r="D335" s="321">
        <f>TPG!J335</f>
        <v>400084</v>
      </c>
      <c r="E335" s="126" t="b">
        <v>1</v>
      </c>
      <c r="F335" s="322" t="str">
        <f>RIGHT(TPG!C335,4)&amp;"."&amp;TPG!M335&amp;"."&amp;TPG!K335&amp;"."&amp;TPGPAY!$C$5</f>
        <v>2032.TPECG2.I01.Ap21</v>
      </c>
      <c r="G335" s="323">
        <f t="shared" ca="1" si="8"/>
        <v>44309</v>
      </c>
      <c r="H335" s="324">
        <f>IF(TPG!X335&gt;0,0,-TPG!X335)</f>
        <v>0</v>
      </c>
      <c r="I335" s="205">
        <f t="shared" ca="1" si="9"/>
        <v>44309</v>
      </c>
      <c r="J335" s="126">
        <v>3</v>
      </c>
      <c r="K335" s="126" t="b">
        <v>1</v>
      </c>
      <c r="L335" s="126" t="s">
        <v>4022</v>
      </c>
      <c r="M335" s="126" t="b">
        <v>1</v>
      </c>
      <c r="N335" s="126" t="s">
        <v>3687</v>
      </c>
      <c r="O335" s="322" t="str">
        <f>LEFT(TPG!D335,19)&amp;"."&amp;TPGCR!F335</f>
        <v>Holly Park School.2032.TPECG2.I01.Ap21</v>
      </c>
      <c r="P335" s="325" t="str">
        <f>TPG!I335</f>
        <v>11294/543965</v>
      </c>
      <c r="Q335" s="126" t="b">
        <v>1</v>
      </c>
      <c r="R335" s="126" t="b">
        <v>1</v>
      </c>
      <c r="S335" s="126" t="b">
        <v>1</v>
      </c>
    </row>
    <row r="336" spans="1:19" hidden="1" x14ac:dyDescent="0.25">
      <c r="A336" s="126" t="s">
        <v>4021</v>
      </c>
      <c r="B336" s="200">
        <v>1</v>
      </c>
      <c r="C336" s="126">
        <v>2</v>
      </c>
      <c r="D336" s="321">
        <f>TPG!J336</f>
        <v>400008</v>
      </c>
      <c r="E336" s="126" t="b">
        <v>1</v>
      </c>
      <c r="F336" s="322" t="str">
        <f>RIGHT(TPG!C336,4)&amp;"."&amp;TPG!M336&amp;"."&amp;TPG!K336&amp;"."&amp;TPGPAY!$C$5</f>
        <v>3304.TPECG2.I01.Ap21</v>
      </c>
      <c r="G336" s="323">
        <f t="shared" ca="1" si="8"/>
        <v>44309</v>
      </c>
      <c r="H336" s="324">
        <f>IF(TPG!X336&gt;0,0,-TPG!X336)</f>
        <v>0</v>
      </c>
      <c r="I336" s="205">
        <f t="shared" ca="1" si="9"/>
        <v>44309</v>
      </c>
      <c r="J336" s="126">
        <v>3</v>
      </c>
      <c r="K336" s="126" t="b">
        <v>1</v>
      </c>
      <c r="L336" s="126" t="s">
        <v>4022</v>
      </c>
      <c r="M336" s="126" t="b">
        <v>1</v>
      </c>
      <c r="N336" s="126" t="s">
        <v>3687</v>
      </c>
      <c r="O336" s="322" t="str">
        <f>LEFT(TPG!D336,19)&amp;"."&amp;TPGCR!F336</f>
        <v>Holy Trinity School.3304.TPECG2.I01.Ap21</v>
      </c>
      <c r="P336" s="325" t="str">
        <f>TPG!I336</f>
        <v>11294/543965</v>
      </c>
      <c r="Q336" s="126" t="b">
        <v>1</v>
      </c>
      <c r="R336" s="126" t="b">
        <v>1</v>
      </c>
      <c r="S336" s="126" t="b">
        <v>1</v>
      </c>
    </row>
    <row r="337" spans="1:19" hidden="1" x14ac:dyDescent="0.25">
      <c r="A337" s="126" t="s">
        <v>4021</v>
      </c>
      <c r="B337" s="200">
        <v>1</v>
      </c>
      <c r="C337" s="126">
        <v>2</v>
      </c>
      <c r="D337" s="321">
        <f>TPG!J337</f>
        <v>400046</v>
      </c>
      <c r="E337" s="126" t="b">
        <v>1</v>
      </c>
      <c r="F337" s="322" t="str">
        <f>RIGHT(TPG!C337,4)&amp;"."&amp;TPG!M337&amp;"."&amp;TPG!K337&amp;"."&amp;TPGPAY!$C$5</f>
        <v>2036.TPECG2.I01.Ap21</v>
      </c>
      <c r="G337" s="323">
        <f t="shared" ca="1" si="8"/>
        <v>44309</v>
      </c>
      <c r="H337" s="324">
        <f>IF(TPG!X337&gt;0,0,-TPG!X337)</f>
        <v>0</v>
      </c>
      <c r="I337" s="205">
        <f t="shared" ca="1" si="9"/>
        <v>44309</v>
      </c>
      <c r="J337" s="126">
        <v>3</v>
      </c>
      <c r="K337" s="126" t="b">
        <v>1</v>
      </c>
      <c r="L337" s="126" t="s">
        <v>4022</v>
      </c>
      <c r="M337" s="126" t="b">
        <v>1</v>
      </c>
      <c r="N337" s="126" t="s">
        <v>3687</v>
      </c>
      <c r="O337" s="322" t="str">
        <f>LEFT(TPG!D337,19)&amp;"."&amp;TPGCR!F337</f>
        <v>Livingstone School.2036.TPECG2.I01.Ap21</v>
      </c>
      <c r="P337" s="325" t="str">
        <f>TPG!I337</f>
        <v>11294/543965</v>
      </c>
      <c r="Q337" s="126" t="b">
        <v>1</v>
      </c>
      <c r="R337" s="126" t="b">
        <v>1</v>
      </c>
      <c r="S337" s="126" t="b">
        <v>1</v>
      </c>
    </row>
    <row r="338" spans="1:19" hidden="1" x14ac:dyDescent="0.25">
      <c r="A338" s="126" t="s">
        <v>4021</v>
      </c>
      <c r="B338" s="200">
        <v>1</v>
      </c>
      <c r="C338" s="126">
        <v>2</v>
      </c>
      <c r="D338" s="321">
        <f>TPG!J338</f>
        <v>400030</v>
      </c>
      <c r="E338" s="126" t="b">
        <v>1</v>
      </c>
      <c r="F338" s="322" t="str">
        <f>RIGHT(TPG!C338,4)&amp;"."&amp;TPG!M338&amp;"."&amp;TPG!K338&amp;"."&amp;TPGPAY!$C$5</f>
        <v>2037.TPECG2.I01.Ap21</v>
      </c>
      <c r="G338" s="323">
        <f t="shared" ca="1" si="8"/>
        <v>44309</v>
      </c>
      <c r="H338" s="324">
        <f>IF(TPG!X338&gt;0,0,-TPG!X338)</f>
        <v>0</v>
      </c>
      <c r="I338" s="205">
        <f t="shared" ca="1" si="9"/>
        <v>44309</v>
      </c>
      <c r="J338" s="126">
        <v>3</v>
      </c>
      <c r="K338" s="126" t="b">
        <v>1</v>
      </c>
      <c r="L338" s="126" t="s">
        <v>4022</v>
      </c>
      <c r="M338" s="126" t="b">
        <v>1</v>
      </c>
      <c r="N338" s="126" t="s">
        <v>3687</v>
      </c>
      <c r="O338" s="322" t="str">
        <f>LEFT(TPG!D338,19)&amp;"."&amp;TPGCR!F338</f>
        <v>Manorside Primary S.2037.TPECG2.I01.Ap21</v>
      </c>
      <c r="P338" s="325" t="str">
        <f>TPG!I338</f>
        <v>11294/543965</v>
      </c>
      <c r="Q338" s="126" t="b">
        <v>1</v>
      </c>
      <c r="R338" s="126" t="b">
        <v>1</v>
      </c>
      <c r="S338" s="126" t="b">
        <v>1</v>
      </c>
    </row>
    <row r="339" spans="1:19" hidden="1" x14ac:dyDescent="0.25">
      <c r="A339" s="126" t="s">
        <v>4021</v>
      </c>
      <c r="B339" s="200">
        <v>1</v>
      </c>
      <c r="C339" s="126">
        <v>2</v>
      </c>
      <c r="D339" s="321">
        <f>TPG!J339</f>
        <v>400130</v>
      </c>
      <c r="E339" s="126" t="b">
        <v>1</v>
      </c>
      <c r="F339" s="322" t="str">
        <f>RIGHT(TPG!C339,4)&amp;"."&amp;TPG!M339&amp;"."&amp;TPG!K339&amp;"."&amp;TPGPAY!$C$5</f>
        <v>3523.TPECG2.I01.Ap21</v>
      </c>
      <c r="G339" s="323">
        <f t="shared" ca="1" si="8"/>
        <v>44309</v>
      </c>
      <c r="H339" s="324">
        <f>IF(TPG!X339&gt;0,0,-TPG!X339)</f>
        <v>0</v>
      </c>
      <c r="I339" s="205">
        <f t="shared" ca="1" si="9"/>
        <v>44309</v>
      </c>
      <c r="J339" s="126">
        <v>3</v>
      </c>
      <c r="K339" s="126" t="b">
        <v>1</v>
      </c>
      <c r="L339" s="126" t="s">
        <v>4022</v>
      </c>
      <c r="M339" s="126" t="b">
        <v>1</v>
      </c>
      <c r="N339" s="126" t="s">
        <v>3687</v>
      </c>
      <c r="O339" s="322" t="str">
        <f>LEFT(TPG!D339,19)&amp;"."&amp;TPGCR!F339</f>
        <v>Martin Primary Scho.3523.TPECG2.I01.Ap21</v>
      </c>
      <c r="P339" s="325" t="str">
        <f>TPG!I339</f>
        <v>11294/543965</v>
      </c>
      <c r="Q339" s="126" t="b">
        <v>1</v>
      </c>
      <c r="R339" s="126" t="b">
        <v>1</v>
      </c>
      <c r="S339" s="126" t="b">
        <v>1</v>
      </c>
    </row>
    <row r="340" spans="1:19" hidden="1" x14ac:dyDescent="0.25">
      <c r="A340" s="126" t="s">
        <v>4021</v>
      </c>
      <c r="B340" s="200">
        <v>1</v>
      </c>
      <c r="C340" s="126">
        <v>2</v>
      </c>
      <c r="D340" s="321">
        <f>TPG!J340</f>
        <v>400112</v>
      </c>
      <c r="E340" s="126" t="b">
        <v>1</v>
      </c>
      <c r="F340" s="322" t="str">
        <f>RIGHT(TPG!C340,4)&amp;"."&amp;TPG!M340&amp;"."&amp;TPG!K340&amp;"."&amp;TPGPAY!$C$5</f>
        <v>5948.TPECG2.I01.Ap21</v>
      </c>
      <c r="G340" s="323">
        <f t="shared" ca="1" si="8"/>
        <v>44309</v>
      </c>
      <c r="H340" s="324">
        <f>IF(TPG!X340&gt;0,0,-TPG!X340)</f>
        <v>0</v>
      </c>
      <c r="I340" s="205">
        <f t="shared" ca="1" si="9"/>
        <v>44309</v>
      </c>
      <c r="J340" s="126">
        <v>3</v>
      </c>
      <c r="K340" s="126" t="b">
        <v>1</v>
      </c>
      <c r="L340" s="126" t="s">
        <v>4022</v>
      </c>
      <c r="M340" s="126" t="b">
        <v>1</v>
      </c>
      <c r="N340" s="126" t="s">
        <v>3687</v>
      </c>
      <c r="O340" s="322" t="str">
        <f>LEFT(TPG!D340,19)&amp;"."&amp;TPGCR!F340</f>
        <v>Mathilda Marks-Kenn.5948.TPECG2.I01.Ap21</v>
      </c>
      <c r="P340" s="325" t="str">
        <f>TPG!I340</f>
        <v>11294/543965</v>
      </c>
      <c r="Q340" s="126" t="b">
        <v>1</v>
      </c>
      <c r="R340" s="126" t="b">
        <v>1</v>
      </c>
      <c r="S340" s="126" t="b">
        <v>1</v>
      </c>
    </row>
    <row r="341" spans="1:19" hidden="1" x14ac:dyDescent="0.25">
      <c r="A341" s="126" t="s">
        <v>4021</v>
      </c>
      <c r="B341" s="200">
        <v>1</v>
      </c>
      <c r="C341" s="126">
        <v>2</v>
      </c>
      <c r="D341" s="321">
        <f>TPG!J341</f>
        <v>400110</v>
      </c>
      <c r="E341" s="126" t="b">
        <v>1</v>
      </c>
      <c r="F341" s="322" t="str">
        <f>RIGHT(TPG!C341,4)&amp;"."&amp;TPG!M341&amp;"."&amp;TPG!K341&amp;"."&amp;TPGPAY!$C$5</f>
        <v>5949.TPECG2.I01.Ap21</v>
      </c>
      <c r="G341" s="323">
        <f t="shared" ref="G341:G404" ca="1" si="10">TODAY()</f>
        <v>44309</v>
      </c>
      <c r="H341" s="324">
        <f>IF(TPG!X341&gt;0,0,-TPG!X341)</f>
        <v>0</v>
      </c>
      <c r="I341" s="205">
        <f t="shared" ref="I341:I404" ca="1" si="11">G341</f>
        <v>44309</v>
      </c>
      <c r="J341" s="126">
        <v>3</v>
      </c>
      <c r="K341" s="126" t="b">
        <v>1</v>
      </c>
      <c r="L341" s="126" t="s">
        <v>4022</v>
      </c>
      <c r="M341" s="126" t="b">
        <v>1</v>
      </c>
      <c r="N341" s="126" t="s">
        <v>3687</v>
      </c>
      <c r="O341" s="322" t="str">
        <f>LEFT(TPG!D341,19)&amp;"."&amp;TPGCR!F341</f>
        <v>Menorah Foundation .5949.TPECG2.I01.Ap21</v>
      </c>
      <c r="P341" s="325" t="str">
        <f>TPG!I341</f>
        <v>11294/543965</v>
      </c>
      <c r="Q341" s="126" t="b">
        <v>1</v>
      </c>
      <c r="R341" s="126" t="b">
        <v>1</v>
      </c>
      <c r="S341" s="126" t="b">
        <v>1</v>
      </c>
    </row>
    <row r="342" spans="1:19" hidden="1" x14ac:dyDescent="0.25">
      <c r="A342" s="126" t="s">
        <v>4021</v>
      </c>
      <c r="B342" s="200">
        <v>1</v>
      </c>
      <c r="C342" s="126">
        <v>2</v>
      </c>
      <c r="D342" s="321">
        <f>TPG!J342</f>
        <v>400007</v>
      </c>
      <c r="E342" s="126" t="b">
        <v>1</v>
      </c>
      <c r="F342" s="322" t="str">
        <f>RIGHT(TPG!C342,4)&amp;"."&amp;TPG!M342&amp;"."&amp;TPG!K342&amp;"."&amp;TPGPAY!$C$5</f>
        <v>3513.TPECG2.I01.Ap21</v>
      </c>
      <c r="G342" s="323">
        <f t="shared" ca="1" si="10"/>
        <v>44309</v>
      </c>
      <c r="H342" s="324">
        <f>IF(TPG!X342&gt;0,0,-TPG!X342)</f>
        <v>0</v>
      </c>
      <c r="I342" s="205">
        <f t="shared" ca="1" si="11"/>
        <v>44309</v>
      </c>
      <c r="J342" s="126">
        <v>3</v>
      </c>
      <c r="K342" s="126" t="b">
        <v>1</v>
      </c>
      <c r="L342" s="126" t="s">
        <v>4022</v>
      </c>
      <c r="M342" s="126" t="b">
        <v>1</v>
      </c>
      <c r="N342" s="126" t="s">
        <v>3687</v>
      </c>
      <c r="O342" s="322" t="str">
        <f>LEFT(TPG!D342,19)&amp;"."&amp;TPGCR!F342</f>
        <v>Menorah Primary Sch.3513.TPECG2.I01.Ap21</v>
      </c>
      <c r="P342" s="325" t="str">
        <f>TPG!I342</f>
        <v>11294/543965</v>
      </c>
      <c r="Q342" s="126" t="b">
        <v>1</v>
      </c>
      <c r="R342" s="126" t="b">
        <v>1</v>
      </c>
      <c r="S342" s="126" t="b">
        <v>1</v>
      </c>
    </row>
    <row r="343" spans="1:19" hidden="1" x14ac:dyDescent="0.25">
      <c r="A343" s="126" t="s">
        <v>4021</v>
      </c>
      <c r="B343" s="200">
        <v>1</v>
      </c>
      <c r="C343" s="126">
        <v>2</v>
      </c>
      <c r="D343" s="321">
        <f>TPG!J343</f>
        <v>400086</v>
      </c>
      <c r="E343" s="126" t="b">
        <v>1</v>
      </c>
      <c r="F343" s="322" t="str">
        <f>RIGHT(TPG!C343,4)&amp;"."&amp;TPG!M343&amp;"."&amp;TPG!K343&amp;"."&amp;TPGPAY!$C$5</f>
        <v>3305.TPECG2.I01.Ap21</v>
      </c>
      <c r="G343" s="323">
        <f t="shared" ca="1" si="10"/>
        <v>44309</v>
      </c>
      <c r="H343" s="324">
        <f>IF(TPG!X343&gt;0,0,-TPG!X343)</f>
        <v>0</v>
      </c>
      <c r="I343" s="205">
        <f t="shared" ca="1" si="11"/>
        <v>44309</v>
      </c>
      <c r="J343" s="126">
        <v>3</v>
      </c>
      <c r="K343" s="126" t="b">
        <v>1</v>
      </c>
      <c r="L343" s="126" t="s">
        <v>4022</v>
      </c>
      <c r="M343" s="126" t="b">
        <v>1</v>
      </c>
      <c r="N343" s="126" t="s">
        <v>3687</v>
      </c>
      <c r="O343" s="322" t="str">
        <f>LEFT(TPG!D343,19)&amp;"."&amp;TPGCR!F343</f>
        <v>Monken Hadley C E P.3305.TPECG2.I01.Ap21</v>
      </c>
      <c r="P343" s="325" t="str">
        <f>TPG!I343</f>
        <v>11294/543965</v>
      </c>
      <c r="Q343" s="126" t="b">
        <v>1</v>
      </c>
      <c r="R343" s="126" t="b">
        <v>1</v>
      </c>
      <c r="S343" s="126" t="b">
        <v>1</v>
      </c>
    </row>
    <row r="344" spans="1:19" hidden="1" x14ac:dyDescent="0.25">
      <c r="A344" s="126" t="s">
        <v>4021</v>
      </c>
      <c r="B344" s="200">
        <v>1</v>
      </c>
      <c r="C344" s="126">
        <v>2</v>
      </c>
      <c r="D344" s="321">
        <f>TPG!J344</f>
        <v>400048</v>
      </c>
      <c r="E344" s="126" t="b">
        <v>1</v>
      </c>
      <c r="F344" s="322" t="str">
        <f>RIGHT(TPG!C344,4)&amp;"."&amp;TPG!M344&amp;"."&amp;TPG!K344&amp;"."&amp;TPGPAY!$C$5</f>
        <v>2042.TPECG2.I01.Ap21</v>
      </c>
      <c r="G344" s="323">
        <f t="shared" ca="1" si="10"/>
        <v>44309</v>
      </c>
      <c r="H344" s="324">
        <f>IF(TPG!X344&gt;0,0,-TPG!X344)</f>
        <v>0</v>
      </c>
      <c r="I344" s="205">
        <f t="shared" ca="1" si="11"/>
        <v>44309</v>
      </c>
      <c r="J344" s="126">
        <v>3</v>
      </c>
      <c r="K344" s="126" t="b">
        <v>1</v>
      </c>
      <c r="L344" s="126" t="s">
        <v>4022</v>
      </c>
      <c r="M344" s="126" t="b">
        <v>1</v>
      </c>
      <c r="N344" s="126" t="s">
        <v>3687</v>
      </c>
      <c r="O344" s="322" t="str">
        <f>LEFT(TPG!D344,19)&amp;"."&amp;TPGCR!F344</f>
        <v>Monkfrith School.2042.TPECG2.I01.Ap21</v>
      </c>
      <c r="P344" s="325" t="str">
        <f>TPG!I344</f>
        <v>11294/543965</v>
      </c>
      <c r="Q344" s="126" t="b">
        <v>1</v>
      </c>
      <c r="R344" s="126" t="b">
        <v>1</v>
      </c>
      <c r="S344" s="126" t="b">
        <v>1</v>
      </c>
    </row>
    <row r="345" spans="1:19" hidden="1" x14ac:dyDescent="0.25">
      <c r="A345" s="126" t="s">
        <v>4021</v>
      </c>
      <c r="B345" s="200">
        <v>1</v>
      </c>
      <c r="C345" s="126">
        <v>2</v>
      </c>
      <c r="D345" s="321">
        <f>TPG!J345</f>
        <v>400087</v>
      </c>
      <c r="E345" s="126" t="b">
        <v>1</v>
      </c>
      <c r="F345" s="322" t="str">
        <f>RIGHT(TPG!C345,4)&amp;"."&amp;TPG!M345&amp;"."&amp;TPG!K345&amp;"."&amp;TPGPAY!$C$5</f>
        <v>2044.TPECG2.I01.Ap21</v>
      </c>
      <c r="G345" s="323">
        <f t="shared" ca="1" si="10"/>
        <v>44309</v>
      </c>
      <c r="H345" s="324">
        <f>IF(TPG!X345&gt;0,0,-TPG!X345)</f>
        <v>0</v>
      </c>
      <c r="I345" s="205">
        <f t="shared" ca="1" si="11"/>
        <v>44309</v>
      </c>
      <c r="J345" s="126">
        <v>3</v>
      </c>
      <c r="K345" s="126" t="b">
        <v>1</v>
      </c>
      <c r="L345" s="126" t="s">
        <v>4022</v>
      </c>
      <c r="M345" s="126" t="b">
        <v>1</v>
      </c>
      <c r="N345" s="126" t="s">
        <v>3687</v>
      </c>
      <c r="O345" s="322" t="str">
        <f>LEFT(TPG!D345,19)&amp;"."&amp;TPGCR!F345</f>
        <v>Moss Hall Infant Sc.2044.TPECG2.I01.Ap21</v>
      </c>
      <c r="P345" s="325" t="str">
        <f>TPG!I345</f>
        <v>11294/543965</v>
      </c>
      <c r="Q345" s="126" t="b">
        <v>1</v>
      </c>
      <c r="R345" s="126" t="b">
        <v>1</v>
      </c>
      <c r="S345" s="126" t="b">
        <v>1</v>
      </c>
    </row>
    <row r="346" spans="1:19" hidden="1" x14ac:dyDescent="0.25">
      <c r="A346" s="126" t="s">
        <v>4021</v>
      </c>
      <c r="B346" s="200">
        <v>1</v>
      </c>
      <c r="C346" s="126">
        <v>2</v>
      </c>
      <c r="D346" s="321">
        <f>TPG!J346</f>
        <v>400088</v>
      </c>
      <c r="E346" s="126" t="b">
        <v>1</v>
      </c>
      <c r="F346" s="322" t="str">
        <f>RIGHT(TPG!C346,4)&amp;"."&amp;TPG!M346&amp;"."&amp;TPG!K346&amp;"."&amp;TPGPAY!$C$5</f>
        <v>2043.TPECG2.I01.Ap21</v>
      </c>
      <c r="G346" s="323">
        <f t="shared" ca="1" si="10"/>
        <v>44309</v>
      </c>
      <c r="H346" s="324">
        <f>IF(TPG!X346&gt;0,0,-TPG!X346)</f>
        <v>0</v>
      </c>
      <c r="I346" s="205">
        <f t="shared" ca="1" si="11"/>
        <v>44309</v>
      </c>
      <c r="J346" s="126">
        <v>3</v>
      </c>
      <c r="K346" s="126" t="b">
        <v>1</v>
      </c>
      <c r="L346" s="126" t="s">
        <v>4022</v>
      </c>
      <c r="M346" s="126" t="b">
        <v>1</v>
      </c>
      <c r="N346" s="126" t="s">
        <v>3687</v>
      </c>
      <c r="O346" s="322" t="str">
        <f>LEFT(TPG!D346,19)&amp;"."&amp;TPGCR!F346</f>
        <v>Moss Hall Junior Sc.2043.TPECG2.I01.Ap21</v>
      </c>
      <c r="P346" s="325" t="str">
        <f>TPG!I346</f>
        <v>11294/543965</v>
      </c>
      <c r="Q346" s="126" t="b">
        <v>1</v>
      </c>
      <c r="R346" s="126" t="b">
        <v>1</v>
      </c>
      <c r="S346" s="126" t="b">
        <v>1</v>
      </c>
    </row>
    <row r="347" spans="1:19" hidden="1" x14ac:dyDescent="0.25">
      <c r="A347" s="126" t="s">
        <v>4021</v>
      </c>
      <c r="B347" s="200">
        <v>1</v>
      </c>
      <c r="C347" s="126">
        <v>2</v>
      </c>
      <c r="D347" s="321">
        <f>TPG!J347</f>
        <v>158733</v>
      </c>
      <c r="E347" s="126" t="b">
        <v>1</v>
      </c>
      <c r="F347" s="322" t="str">
        <f>RIGHT(TPG!C347,4)&amp;"."&amp;TPG!M347&amp;"."&amp;TPG!K347&amp;"."&amp;TPGPAY!$C$5</f>
        <v>2053.TPECG2.I01.Ap21</v>
      </c>
      <c r="G347" s="323">
        <f t="shared" ca="1" si="10"/>
        <v>44309</v>
      </c>
      <c r="H347" s="324">
        <f>IF(TPG!X347&gt;0,0,-TPG!X347)</f>
        <v>0</v>
      </c>
      <c r="I347" s="205">
        <f t="shared" ca="1" si="11"/>
        <v>44309</v>
      </c>
      <c r="J347" s="126">
        <v>3</v>
      </c>
      <c r="K347" s="126" t="b">
        <v>1</v>
      </c>
      <c r="L347" s="126" t="s">
        <v>4022</v>
      </c>
      <c r="M347" s="126" t="b">
        <v>1</v>
      </c>
      <c r="N347" s="126" t="s">
        <v>3687</v>
      </c>
      <c r="O347" s="322" t="str">
        <f>LEFT(TPG!D347,19)&amp;"."&amp;TPGCR!F347</f>
        <v>Noam Primary School.2053.TPECG2.I01.Ap21</v>
      </c>
      <c r="P347" s="325" t="str">
        <f>TPG!I347</f>
        <v>11294/543965</v>
      </c>
      <c r="Q347" s="126" t="b">
        <v>1</v>
      </c>
      <c r="R347" s="126" t="b">
        <v>1</v>
      </c>
      <c r="S347" s="126" t="b">
        <v>1</v>
      </c>
    </row>
    <row r="348" spans="1:19" hidden="1" x14ac:dyDescent="0.25">
      <c r="A348" s="126" t="s">
        <v>4021</v>
      </c>
      <c r="B348" s="200">
        <v>1</v>
      </c>
      <c r="C348" s="126">
        <v>2</v>
      </c>
      <c r="D348" s="321">
        <f>TPG!J348</f>
        <v>400089</v>
      </c>
      <c r="E348" s="126" t="b">
        <v>1</v>
      </c>
      <c r="F348" s="322" t="str">
        <f>RIGHT(TPG!C348,4)&amp;"."&amp;TPG!M348&amp;"."&amp;TPG!K348&amp;"."&amp;TPGPAY!$C$5</f>
        <v>2045.TPECG2.I01.Ap21</v>
      </c>
      <c r="G348" s="323">
        <f t="shared" ca="1" si="10"/>
        <v>44309</v>
      </c>
      <c r="H348" s="324">
        <f>IF(TPG!X348&gt;0,0,-TPG!X348)</f>
        <v>0</v>
      </c>
      <c r="I348" s="205">
        <f t="shared" ca="1" si="11"/>
        <v>44309</v>
      </c>
      <c r="J348" s="126">
        <v>3</v>
      </c>
      <c r="K348" s="126" t="b">
        <v>1</v>
      </c>
      <c r="L348" s="126" t="s">
        <v>4022</v>
      </c>
      <c r="M348" s="126" t="b">
        <v>1</v>
      </c>
      <c r="N348" s="126" t="s">
        <v>3687</v>
      </c>
      <c r="O348" s="322" t="str">
        <f>LEFT(TPG!D348,19)&amp;"."&amp;TPGCR!F348</f>
        <v>Northside School.2045.TPECG2.I01.Ap21</v>
      </c>
      <c r="P348" s="325" t="str">
        <f>TPG!I348</f>
        <v>11294/543965</v>
      </c>
      <c r="Q348" s="126" t="b">
        <v>1</v>
      </c>
      <c r="R348" s="126" t="b">
        <v>1</v>
      </c>
      <c r="S348" s="126" t="b">
        <v>1</v>
      </c>
    </row>
    <row r="349" spans="1:19" hidden="1" x14ac:dyDescent="0.25">
      <c r="A349" s="126" t="s">
        <v>4021</v>
      </c>
      <c r="B349" s="200">
        <v>1</v>
      </c>
      <c r="C349" s="126">
        <v>2</v>
      </c>
      <c r="D349" s="321">
        <f>TPG!J349</f>
        <v>400113</v>
      </c>
      <c r="E349" s="126" t="b">
        <v>1</v>
      </c>
      <c r="F349" s="322" t="str">
        <f>RIGHT(TPG!C349,4)&amp;"."&amp;TPG!M349&amp;"."&amp;TPG!K349&amp;"."&amp;TPGPAY!$C$5</f>
        <v>2077.TPECG2.I01.Ap21</v>
      </c>
      <c r="G349" s="323">
        <f t="shared" ca="1" si="10"/>
        <v>44309</v>
      </c>
      <c r="H349" s="324">
        <f>IF(TPG!X349&gt;0,0,-TPG!X349)</f>
        <v>0</v>
      </c>
      <c r="I349" s="205">
        <f t="shared" ca="1" si="11"/>
        <v>44309</v>
      </c>
      <c r="J349" s="126">
        <v>3</v>
      </c>
      <c r="K349" s="126" t="b">
        <v>1</v>
      </c>
      <c r="L349" s="126" t="s">
        <v>4022</v>
      </c>
      <c r="M349" s="126" t="b">
        <v>1</v>
      </c>
      <c r="N349" s="126" t="s">
        <v>3687</v>
      </c>
      <c r="O349" s="322" t="str">
        <f>LEFT(TPG!D349,19)&amp;"."&amp;TPGCR!F349</f>
        <v>Orion Primary Schoo.2077.TPECG2.I01.Ap21</v>
      </c>
      <c r="P349" s="325" t="str">
        <f>TPG!I349</f>
        <v>11294/543965</v>
      </c>
      <c r="Q349" s="126" t="b">
        <v>1</v>
      </c>
      <c r="R349" s="126" t="b">
        <v>1</v>
      </c>
      <c r="S349" s="126" t="b">
        <v>1</v>
      </c>
    </row>
    <row r="350" spans="1:19" hidden="1" x14ac:dyDescent="0.25">
      <c r="A350" s="126" t="s">
        <v>4021</v>
      </c>
      <c r="B350" s="200">
        <v>1</v>
      </c>
      <c r="C350" s="126">
        <v>2</v>
      </c>
      <c r="D350" s="321">
        <f>TPG!J350</f>
        <v>400021</v>
      </c>
      <c r="E350" s="126" t="b">
        <v>1</v>
      </c>
      <c r="F350" s="322" t="str">
        <f>RIGHT(TPG!C350,4)&amp;"."&amp;TPG!M350&amp;"."&amp;TPG!K350&amp;"."&amp;TPGPAY!$C$5</f>
        <v>5201.TPECG2.I01.Ap21</v>
      </c>
      <c r="G350" s="323">
        <f t="shared" ca="1" si="10"/>
        <v>44309</v>
      </c>
      <c r="H350" s="324">
        <f>IF(TPG!X350&gt;0,0,-TPG!X350)</f>
        <v>0</v>
      </c>
      <c r="I350" s="205">
        <f t="shared" ca="1" si="11"/>
        <v>44309</v>
      </c>
      <c r="J350" s="126">
        <v>3</v>
      </c>
      <c r="K350" s="126" t="b">
        <v>1</v>
      </c>
      <c r="L350" s="126" t="s">
        <v>4022</v>
      </c>
      <c r="M350" s="126" t="b">
        <v>1</v>
      </c>
      <c r="N350" s="126" t="s">
        <v>3687</v>
      </c>
      <c r="O350" s="322" t="str">
        <f>LEFT(TPG!D350,19)&amp;"."&amp;TPGCR!F350</f>
        <v>Osidge Primary Scho.5201.TPECG2.I01.Ap21</v>
      </c>
      <c r="P350" s="325" t="str">
        <f>TPG!I350</f>
        <v>11294/543965</v>
      </c>
      <c r="Q350" s="126" t="b">
        <v>1</v>
      </c>
      <c r="R350" s="126" t="b">
        <v>1</v>
      </c>
      <c r="S350" s="126" t="b">
        <v>1</v>
      </c>
    </row>
    <row r="351" spans="1:19" hidden="1" x14ac:dyDescent="0.25">
      <c r="A351" s="126" t="s">
        <v>4021</v>
      </c>
      <c r="B351" s="200">
        <v>1</v>
      </c>
      <c r="C351" s="126">
        <v>2</v>
      </c>
      <c r="D351" s="321">
        <f>TPG!J351</f>
        <v>400003</v>
      </c>
      <c r="E351" s="126" t="b">
        <v>1</v>
      </c>
      <c r="F351" s="322" t="str">
        <f>RIGHT(TPG!C351,4)&amp;"."&amp;TPG!M351&amp;"."&amp;TPG!K351&amp;"."&amp;TPGPAY!$C$5</f>
        <v>3501.TPECG2.I01.Ap21</v>
      </c>
      <c r="G351" s="323">
        <f t="shared" ca="1" si="10"/>
        <v>44309</v>
      </c>
      <c r="H351" s="324">
        <f>IF(TPG!X351&gt;0,0,-TPG!X351)</f>
        <v>0</v>
      </c>
      <c r="I351" s="205">
        <f t="shared" ca="1" si="11"/>
        <v>44309</v>
      </c>
      <c r="J351" s="126">
        <v>3</v>
      </c>
      <c r="K351" s="126" t="b">
        <v>1</v>
      </c>
      <c r="L351" s="126" t="s">
        <v>4022</v>
      </c>
      <c r="M351" s="126" t="b">
        <v>1</v>
      </c>
      <c r="N351" s="126" t="s">
        <v>3687</v>
      </c>
      <c r="O351" s="322" t="str">
        <f>LEFT(TPG!D351,19)&amp;"."&amp;TPGCR!F351</f>
        <v>Our Lady of Lourdes.3501.TPECG2.I01.Ap21</v>
      </c>
      <c r="P351" s="325" t="str">
        <f>TPG!I351</f>
        <v>11294/543965</v>
      </c>
      <c r="Q351" s="126" t="b">
        <v>1</v>
      </c>
      <c r="R351" s="126" t="b">
        <v>1</v>
      </c>
      <c r="S351" s="126" t="b">
        <v>1</v>
      </c>
    </row>
    <row r="352" spans="1:19" hidden="1" x14ac:dyDescent="0.25">
      <c r="A352" s="126" t="s">
        <v>4021</v>
      </c>
      <c r="B352" s="200">
        <v>1</v>
      </c>
      <c r="C352" s="126">
        <v>2</v>
      </c>
      <c r="D352" s="321">
        <f>TPG!J352</f>
        <v>400014</v>
      </c>
      <c r="E352" s="126" t="b">
        <v>1</v>
      </c>
      <c r="F352" s="322" t="str">
        <f>RIGHT(TPG!C352,4)&amp;"."&amp;TPG!M352&amp;"."&amp;TPG!K352&amp;"."&amp;TPGPAY!$C$5</f>
        <v>2078.TPECG2.I01.Ap21</v>
      </c>
      <c r="G352" s="323">
        <f t="shared" ca="1" si="10"/>
        <v>44309</v>
      </c>
      <c r="H352" s="324">
        <f>IF(TPG!X352&gt;0,0,-TPG!X352)</f>
        <v>0</v>
      </c>
      <c r="I352" s="205">
        <f t="shared" ca="1" si="11"/>
        <v>44309</v>
      </c>
      <c r="J352" s="126">
        <v>3</v>
      </c>
      <c r="K352" s="126" t="b">
        <v>1</v>
      </c>
      <c r="L352" s="126" t="s">
        <v>4022</v>
      </c>
      <c r="M352" s="126" t="b">
        <v>1</v>
      </c>
      <c r="N352" s="126" t="s">
        <v>3687</v>
      </c>
      <c r="O352" s="322" t="str">
        <f>LEFT(TPG!D352,19)&amp;"."&amp;TPGCR!F352</f>
        <v>Pardes House School.2078.TPECG2.I01.Ap21</v>
      </c>
      <c r="P352" s="325" t="str">
        <f>TPG!I352</f>
        <v>11294/543965</v>
      </c>
      <c r="Q352" s="126" t="b">
        <v>1</v>
      </c>
      <c r="R352" s="126" t="b">
        <v>1</v>
      </c>
      <c r="S352" s="126" t="b">
        <v>1</v>
      </c>
    </row>
    <row r="353" spans="1:19" hidden="1" x14ac:dyDescent="0.25">
      <c r="A353" s="126" t="s">
        <v>4021</v>
      </c>
      <c r="B353" s="200">
        <v>1</v>
      </c>
      <c r="C353" s="126">
        <v>2</v>
      </c>
      <c r="D353" s="321">
        <f>TPG!J353</f>
        <v>400010</v>
      </c>
      <c r="E353" s="126" t="b">
        <v>1</v>
      </c>
      <c r="F353" s="322" t="str">
        <f>RIGHT(TPG!C353,4)&amp;"."&amp;TPG!M353&amp;"."&amp;TPG!K353&amp;"."&amp;TPGPAY!$C$5</f>
        <v>2071.TPECG2.I01.Ap21</v>
      </c>
      <c r="G353" s="323">
        <f t="shared" ca="1" si="10"/>
        <v>44309</v>
      </c>
      <c r="H353" s="324">
        <f>IF(TPG!X353&gt;0,0,-TPG!X353)</f>
        <v>0</v>
      </c>
      <c r="I353" s="205">
        <f t="shared" ca="1" si="11"/>
        <v>44309</v>
      </c>
      <c r="J353" s="126">
        <v>3</v>
      </c>
      <c r="K353" s="126" t="b">
        <v>1</v>
      </c>
      <c r="L353" s="126" t="s">
        <v>4022</v>
      </c>
      <c r="M353" s="126" t="b">
        <v>1</v>
      </c>
      <c r="N353" s="126" t="s">
        <v>3687</v>
      </c>
      <c r="O353" s="322" t="str">
        <f>LEFT(TPG!D353,19)&amp;"."&amp;TPGCR!F353</f>
        <v>Queenswell Infant a.2071.TPECG2.I01.Ap21</v>
      </c>
      <c r="P353" s="325" t="str">
        <f>TPG!I353</f>
        <v>11294/543965</v>
      </c>
      <c r="Q353" s="126" t="b">
        <v>1</v>
      </c>
      <c r="R353" s="126" t="b">
        <v>1</v>
      </c>
      <c r="S353" s="126" t="b">
        <v>1</v>
      </c>
    </row>
    <row r="354" spans="1:19" hidden="1" x14ac:dyDescent="0.25">
      <c r="A354" s="126" t="s">
        <v>4021</v>
      </c>
      <c r="B354" s="200">
        <v>1</v>
      </c>
      <c r="C354" s="126">
        <v>2</v>
      </c>
      <c r="D354" s="321">
        <f>TPG!J354</f>
        <v>400012</v>
      </c>
      <c r="E354" s="126" t="b">
        <v>1</v>
      </c>
      <c r="F354" s="322" t="str">
        <f>RIGHT(TPG!C354,4)&amp;"."&amp;TPG!M354&amp;"."&amp;TPG!K354&amp;"."&amp;TPGPAY!$C$5</f>
        <v>2072.TPECG2.I01.Ap21</v>
      </c>
      <c r="G354" s="323">
        <f t="shared" ca="1" si="10"/>
        <v>44309</v>
      </c>
      <c r="H354" s="324">
        <f>IF(TPG!X354&gt;0,0,-TPG!X354)</f>
        <v>0</v>
      </c>
      <c r="I354" s="205">
        <f t="shared" ca="1" si="11"/>
        <v>44309</v>
      </c>
      <c r="J354" s="126">
        <v>3</v>
      </c>
      <c r="K354" s="126" t="b">
        <v>1</v>
      </c>
      <c r="L354" s="126" t="s">
        <v>4022</v>
      </c>
      <c r="M354" s="126" t="b">
        <v>1</v>
      </c>
      <c r="N354" s="126" t="s">
        <v>3687</v>
      </c>
      <c r="O354" s="322" t="str">
        <f>LEFT(TPG!D354,19)&amp;"."&amp;TPGCR!F354</f>
        <v>Queenswell Junior S.2072.TPECG2.I01.Ap21</v>
      </c>
      <c r="P354" s="325" t="str">
        <f>TPG!I354</f>
        <v>11294/543965</v>
      </c>
      <c r="Q354" s="126" t="b">
        <v>1</v>
      </c>
      <c r="R354" s="126" t="b">
        <v>1</v>
      </c>
      <c r="S354" s="126" t="b">
        <v>1</v>
      </c>
    </row>
    <row r="355" spans="1:19" hidden="1" x14ac:dyDescent="0.25">
      <c r="A355" s="126" t="s">
        <v>4021</v>
      </c>
      <c r="B355" s="200">
        <v>1</v>
      </c>
      <c r="C355" s="126">
        <v>2</v>
      </c>
      <c r="D355" s="321">
        <f>TPG!J355</f>
        <v>400093</v>
      </c>
      <c r="E355" s="126" t="b">
        <v>1</v>
      </c>
      <c r="F355" s="322" t="str">
        <f>RIGHT(TPG!C355,4)&amp;"."&amp;TPG!M355&amp;"."&amp;TPG!K355&amp;"."&amp;TPGPAY!$C$5</f>
        <v>3512.TPECG2.I01.Ap21</v>
      </c>
      <c r="G355" s="323">
        <f t="shared" ca="1" si="10"/>
        <v>44309</v>
      </c>
      <c r="H355" s="324">
        <f>IF(TPG!X355&gt;0,0,-TPG!X355)</f>
        <v>0</v>
      </c>
      <c r="I355" s="205">
        <f t="shared" ca="1" si="11"/>
        <v>44309</v>
      </c>
      <c r="J355" s="126">
        <v>3</v>
      </c>
      <c r="K355" s="126" t="b">
        <v>1</v>
      </c>
      <c r="L355" s="126" t="s">
        <v>4022</v>
      </c>
      <c r="M355" s="126" t="b">
        <v>1</v>
      </c>
      <c r="N355" s="126" t="s">
        <v>3687</v>
      </c>
      <c r="O355" s="322" t="str">
        <f>LEFT(TPG!D355,19)&amp;"."&amp;TPGCR!F355</f>
        <v>Rosh Pinah.3512.TPECG2.I01.Ap21</v>
      </c>
      <c r="P355" s="325" t="str">
        <f>TPG!I355</f>
        <v>11294/543965</v>
      </c>
      <c r="Q355" s="126" t="b">
        <v>1</v>
      </c>
      <c r="R355" s="126" t="b">
        <v>1</v>
      </c>
      <c r="S355" s="126" t="b">
        <v>1</v>
      </c>
    </row>
    <row r="356" spans="1:19" hidden="1" x14ac:dyDescent="0.25">
      <c r="A356" s="126" t="s">
        <v>4021</v>
      </c>
      <c r="B356" s="200">
        <v>1</v>
      </c>
      <c r="C356" s="126">
        <v>2</v>
      </c>
      <c r="D356" s="321">
        <f>TPG!J356</f>
        <v>400071</v>
      </c>
      <c r="E356" s="126" t="b">
        <v>1</v>
      </c>
      <c r="F356" s="322" t="str">
        <f>RIGHT(TPG!C356,4)&amp;"."&amp;TPG!M356&amp;"."&amp;TPG!K356&amp;"."&amp;TPGPAY!$C$5</f>
        <v>3510.TPECG2.I01.Ap21</v>
      </c>
      <c r="G356" s="323">
        <f t="shared" ca="1" si="10"/>
        <v>44309</v>
      </c>
      <c r="H356" s="324">
        <f>IF(TPG!X356&gt;0,0,-TPG!X356)</f>
        <v>0</v>
      </c>
      <c r="I356" s="205">
        <f t="shared" ca="1" si="11"/>
        <v>44309</v>
      </c>
      <c r="J356" s="126">
        <v>3</v>
      </c>
      <c r="K356" s="126" t="b">
        <v>1</v>
      </c>
      <c r="L356" s="126" t="s">
        <v>4022</v>
      </c>
      <c r="M356" s="126" t="b">
        <v>1</v>
      </c>
      <c r="N356" s="126" t="s">
        <v>3687</v>
      </c>
      <c r="O356" s="322" t="str">
        <f>LEFT(TPG!D356,19)&amp;"."&amp;TPGCR!F356</f>
        <v>Sacred Heart School.3510.TPECG2.I01.Ap21</v>
      </c>
      <c r="P356" s="325" t="str">
        <f>TPG!I356</f>
        <v>11294/543965</v>
      </c>
      <c r="Q356" s="126" t="b">
        <v>1</v>
      </c>
      <c r="R356" s="126" t="b">
        <v>1</v>
      </c>
      <c r="S356" s="126" t="b">
        <v>1</v>
      </c>
    </row>
    <row r="357" spans="1:19" hidden="1" x14ac:dyDescent="0.25">
      <c r="A357" s="126" t="s">
        <v>4021</v>
      </c>
      <c r="B357" s="200">
        <v>1</v>
      </c>
      <c r="C357" s="126">
        <v>2</v>
      </c>
      <c r="D357" s="321">
        <f>TPG!J357</f>
        <v>400096</v>
      </c>
      <c r="E357" s="126" t="b">
        <v>1</v>
      </c>
      <c r="F357" s="322" t="str">
        <f>RIGHT(TPG!C357,4)&amp;"."&amp;TPG!M357&amp;"."&amp;TPG!K357&amp;"."&amp;TPGPAY!$C$5</f>
        <v>3502.TPECG2.I01.Ap21</v>
      </c>
      <c r="G357" s="323">
        <f t="shared" ca="1" si="10"/>
        <v>44309</v>
      </c>
      <c r="H357" s="324">
        <f>IF(TPG!X357&gt;0,0,-TPG!X357)</f>
        <v>0</v>
      </c>
      <c r="I357" s="205">
        <f t="shared" ca="1" si="11"/>
        <v>44309</v>
      </c>
      <c r="J357" s="126">
        <v>3</v>
      </c>
      <c r="K357" s="126" t="b">
        <v>1</v>
      </c>
      <c r="L357" s="126" t="s">
        <v>4022</v>
      </c>
      <c r="M357" s="126" t="b">
        <v>1</v>
      </c>
      <c r="N357" s="126" t="s">
        <v>3687</v>
      </c>
      <c r="O357" s="322" t="str">
        <f>LEFT(TPG!D357,19)&amp;"."&amp;TPGCR!F357</f>
        <v>St Agnes RC Primary.3502.TPECG2.I01.Ap21</v>
      </c>
      <c r="P357" s="325" t="str">
        <f>TPG!I357</f>
        <v>11294/543965</v>
      </c>
      <c r="Q357" s="126" t="b">
        <v>1</v>
      </c>
      <c r="R357" s="126" t="b">
        <v>1</v>
      </c>
      <c r="S357" s="126" t="b">
        <v>1</v>
      </c>
    </row>
    <row r="358" spans="1:19" hidden="1" x14ac:dyDescent="0.25">
      <c r="A358" s="126" t="s">
        <v>4021</v>
      </c>
      <c r="B358" s="200">
        <v>1</v>
      </c>
      <c r="C358" s="126">
        <v>2</v>
      </c>
      <c r="D358" s="321">
        <f>TPG!J358</f>
        <v>400062</v>
      </c>
      <c r="E358" s="126" t="b">
        <v>1</v>
      </c>
      <c r="F358" s="322" t="str">
        <f>RIGHT(TPG!C358,4)&amp;"."&amp;TPG!M358&amp;"."&amp;TPG!K358&amp;"."&amp;TPGPAY!$C$5</f>
        <v>3315.TPECG2.I01.Ap21</v>
      </c>
      <c r="G358" s="323">
        <f t="shared" ca="1" si="10"/>
        <v>44309</v>
      </c>
      <c r="H358" s="324">
        <f>IF(TPG!X358&gt;0,0,-TPG!X358)</f>
        <v>0</v>
      </c>
      <c r="I358" s="205">
        <f t="shared" ca="1" si="11"/>
        <v>44309</v>
      </c>
      <c r="J358" s="126">
        <v>3</v>
      </c>
      <c r="K358" s="126" t="b">
        <v>1</v>
      </c>
      <c r="L358" s="126" t="s">
        <v>4022</v>
      </c>
      <c r="M358" s="126" t="b">
        <v>1</v>
      </c>
      <c r="N358" s="126" t="s">
        <v>3687</v>
      </c>
      <c r="O358" s="322" t="str">
        <f>LEFT(TPG!D358,19)&amp;"."&amp;TPGCR!F358</f>
        <v>St Andrew's C E.3315.TPECG2.I01.Ap21</v>
      </c>
      <c r="P358" s="325" t="str">
        <f>TPG!I358</f>
        <v>11294/543965</v>
      </c>
      <c r="Q358" s="126" t="b">
        <v>1</v>
      </c>
      <c r="R358" s="126" t="b">
        <v>1</v>
      </c>
      <c r="S358" s="126" t="b">
        <v>1</v>
      </c>
    </row>
    <row r="359" spans="1:19" hidden="1" x14ac:dyDescent="0.25">
      <c r="A359" s="126" t="s">
        <v>4021</v>
      </c>
      <c r="B359" s="200">
        <v>1</v>
      </c>
      <c r="C359" s="126">
        <v>2</v>
      </c>
      <c r="D359" s="321">
        <f>TPG!J359</f>
        <v>400064</v>
      </c>
      <c r="E359" s="126" t="b">
        <v>1</v>
      </c>
      <c r="F359" s="322" t="str">
        <f>RIGHT(TPG!C359,4)&amp;"."&amp;TPG!M359&amp;"."&amp;TPG!K359&amp;"."&amp;TPGPAY!$C$5</f>
        <v>3504.TPECG2.I01.Ap21</v>
      </c>
      <c r="G359" s="323">
        <f t="shared" ca="1" si="10"/>
        <v>44309</v>
      </c>
      <c r="H359" s="324">
        <f>IF(TPG!X359&gt;0,0,-TPG!X359)</f>
        <v>0</v>
      </c>
      <c r="I359" s="205">
        <f t="shared" ca="1" si="11"/>
        <v>44309</v>
      </c>
      <c r="J359" s="126">
        <v>3</v>
      </c>
      <c r="K359" s="126" t="b">
        <v>1</v>
      </c>
      <c r="L359" s="126" t="s">
        <v>4022</v>
      </c>
      <c r="M359" s="126" t="b">
        <v>1</v>
      </c>
      <c r="N359" s="126" t="s">
        <v>3687</v>
      </c>
      <c r="O359" s="322" t="str">
        <f>LEFT(TPG!D359,19)&amp;"."&amp;TPGCR!F359</f>
        <v>St Catherines R C P.3504.TPECG2.I01.Ap21</v>
      </c>
      <c r="P359" s="325" t="str">
        <f>TPG!I359</f>
        <v>11294/543965</v>
      </c>
      <c r="Q359" s="126" t="b">
        <v>1</v>
      </c>
      <c r="R359" s="126" t="b">
        <v>1</v>
      </c>
      <c r="S359" s="126" t="b">
        <v>1</v>
      </c>
    </row>
    <row r="360" spans="1:19" hidden="1" x14ac:dyDescent="0.25">
      <c r="A360" s="126" t="s">
        <v>4021</v>
      </c>
      <c r="B360" s="200">
        <v>1</v>
      </c>
      <c r="C360" s="126">
        <v>2</v>
      </c>
      <c r="D360" s="321">
        <f>TPG!J360</f>
        <v>400098</v>
      </c>
      <c r="E360" s="126" t="b">
        <v>1</v>
      </c>
      <c r="F360" s="322" t="str">
        <f>RIGHT(TPG!C360,4)&amp;"."&amp;TPG!M360&amp;"."&amp;TPG!K360&amp;"."&amp;TPGPAY!$C$5</f>
        <v>3309.TPECG2.I01.Ap21</v>
      </c>
      <c r="G360" s="323">
        <f t="shared" ca="1" si="10"/>
        <v>44309</v>
      </c>
      <c r="H360" s="324">
        <f>IF(TPG!X360&gt;0,0,-TPG!X360)</f>
        <v>0</v>
      </c>
      <c r="I360" s="205">
        <f t="shared" ca="1" si="11"/>
        <v>44309</v>
      </c>
      <c r="J360" s="126">
        <v>3</v>
      </c>
      <c r="K360" s="126" t="b">
        <v>1</v>
      </c>
      <c r="L360" s="126" t="s">
        <v>4022</v>
      </c>
      <c r="M360" s="126" t="b">
        <v>1</v>
      </c>
      <c r="N360" s="126" t="s">
        <v>3687</v>
      </c>
      <c r="O360" s="322" t="str">
        <f>LEFT(TPG!D360,19)&amp;"."&amp;TPGCR!F360</f>
        <v>St Johns CE N20.3309.TPECG2.I01.Ap21</v>
      </c>
      <c r="P360" s="325" t="str">
        <f>TPG!I360</f>
        <v>11294/543965</v>
      </c>
      <c r="Q360" s="126" t="b">
        <v>1</v>
      </c>
      <c r="R360" s="126" t="b">
        <v>1</v>
      </c>
      <c r="S360" s="126" t="b">
        <v>1</v>
      </c>
    </row>
    <row r="361" spans="1:19" hidden="1" x14ac:dyDescent="0.25">
      <c r="A361" s="126" t="s">
        <v>4021</v>
      </c>
      <c r="B361" s="200">
        <v>1</v>
      </c>
      <c r="C361" s="126">
        <v>2</v>
      </c>
      <c r="D361" s="321">
        <f>TPG!J361</f>
        <v>400114</v>
      </c>
      <c r="E361" s="126" t="b">
        <v>1</v>
      </c>
      <c r="F361" s="322" t="str">
        <f>RIGHT(TPG!C361,4)&amp;"."&amp;TPG!M361&amp;"."&amp;TPG!K361&amp;"."&amp;TPGPAY!$C$5</f>
        <v>3307.TPECG2.I01.Ap21</v>
      </c>
      <c r="G361" s="323">
        <f t="shared" ca="1" si="10"/>
        <v>44309</v>
      </c>
      <c r="H361" s="324">
        <f>IF(TPG!X361&gt;0,0,-TPG!X361)</f>
        <v>0</v>
      </c>
      <c r="I361" s="205">
        <f t="shared" ca="1" si="11"/>
        <v>44309</v>
      </c>
      <c r="J361" s="126">
        <v>3</v>
      </c>
      <c r="K361" s="126" t="b">
        <v>1</v>
      </c>
      <c r="L361" s="126" t="s">
        <v>4022</v>
      </c>
      <c r="M361" s="126" t="b">
        <v>1</v>
      </c>
      <c r="N361" s="126" t="s">
        <v>3687</v>
      </c>
      <c r="O361" s="322" t="str">
        <f>LEFT(TPG!D361,19)&amp;"."&amp;TPGCR!F361</f>
        <v>St John's CE School.3307.TPECG2.I01.Ap21</v>
      </c>
      <c r="P361" s="325" t="str">
        <f>TPG!I361</f>
        <v>11294/543965</v>
      </c>
      <c r="Q361" s="126" t="b">
        <v>1</v>
      </c>
      <c r="R361" s="126" t="b">
        <v>1</v>
      </c>
      <c r="S361" s="126" t="b">
        <v>1</v>
      </c>
    </row>
    <row r="362" spans="1:19" hidden="1" x14ac:dyDescent="0.25">
      <c r="A362" s="126" t="s">
        <v>4021</v>
      </c>
      <c r="B362" s="200">
        <v>1</v>
      </c>
      <c r="C362" s="126">
        <v>2</v>
      </c>
      <c r="D362" s="321">
        <f>TPG!J362</f>
        <v>400066</v>
      </c>
      <c r="E362" s="126" t="b">
        <v>1</v>
      </c>
      <c r="F362" s="322" t="str">
        <f>RIGHT(TPG!C362,4)&amp;"."&amp;TPG!M362&amp;"."&amp;TPG!K362&amp;"."&amp;TPGPAY!$C$5</f>
        <v>3509.TPECG2.I01.Ap21</v>
      </c>
      <c r="G362" s="323">
        <f t="shared" ca="1" si="10"/>
        <v>44309</v>
      </c>
      <c r="H362" s="324">
        <f>IF(TPG!X362&gt;0,0,-TPG!X362)</f>
        <v>0</v>
      </c>
      <c r="I362" s="205">
        <f t="shared" ca="1" si="11"/>
        <v>44309</v>
      </c>
      <c r="J362" s="126">
        <v>3</v>
      </c>
      <c r="K362" s="126" t="b">
        <v>1</v>
      </c>
      <c r="L362" s="126" t="s">
        <v>4022</v>
      </c>
      <c r="M362" s="126" t="b">
        <v>1</v>
      </c>
      <c r="N362" s="126" t="s">
        <v>3687</v>
      </c>
      <c r="O362" s="322" t="str">
        <f>LEFT(TPG!D362,19)&amp;"."&amp;TPGCR!F362</f>
        <v>St Joseph's Primary.3509.TPECG2.I01.Ap21</v>
      </c>
      <c r="P362" s="325" t="str">
        <f>TPG!I362</f>
        <v>11294/543965</v>
      </c>
      <c r="Q362" s="126" t="b">
        <v>1</v>
      </c>
      <c r="R362" s="126" t="b">
        <v>1</v>
      </c>
      <c r="S362" s="126" t="b">
        <v>1</v>
      </c>
    </row>
    <row r="363" spans="1:19" hidden="1" x14ac:dyDescent="0.25">
      <c r="A363" s="126" t="s">
        <v>4021</v>
      </c>
      <c r="B363" s="200">
        <v>1</v>
      </c>
      <c r="C363" s="126">
        <v>2</v>
      </c>
      <c r="D363" s="321">
        <f>TPG!J363</f>
        <v>400058</v>
      </c>
      <c r="E363" s="126" t="b">
        <v>1</v>
      </c>
      <c r="F363" s="322" t="str">
        <f>RIGHT(TPG!C363,4)&amp;"."&amp;TPG!M363&amp;"."&amp;TPG!K363&amp;"."&amp;TPGPAY!$C$5</f>
        <v>3311.TPECG2.I01.Ap21</v>
      </c>
      <c r="G363" s="323">
        <f t="shared" ca="1" si="10"/>
        <v>44309</v>
      </c>
      <c r="H363" s="324">
        <f>IF(TPG!X363&gt;0,0,-TPG!X363)</f>
        <v>0</v>
      </c>
      <c r="I363" s="205">
        <f t="shared" ca="1" si="11"/>
        <v>44309</v>
      </c>
      <c r="J363" s="126">
        <v>3</v>
      </c>
      <c r="K363" s="126" t="b">
        <v>1</v>
      </c>
      <c r="L363" s="126" t="s">
        <v>4022</v>
      </c>
      <c r="M363" s="126" t="b">
        <v>1</v>
      </c>
      <c r="N363" s="126" t="s">
        <v>3687</v>
      </c>
      <c r="O363" s="322" t="str">
        <f>LEFT(TPG!D363,19)&amp;"."&amp;TPGCR!F363</f>
        <v>St Mary's C E Prima.3311.TPECG2.I01.Ap21</v>
      </c>
      <c r="P363" s="325" t="str">
        <f>TPG!I363</f>
        <v>11294/543965</v>
      </c>
      <c r="Q363" s="126" t="b">
        <v>1</v>
      </c>
      <c r="R363" s="126" t="b">
        <v>1</v>
      </c>
      <c r="S363" s="126" t="b">
        <v>1</v>
      </c>
    </row>
    <row r="364" spans="1:19" hidden="1" x14ac:dyDescent="0.25">
      <c r="A364" s="126" t="s">
        <v>4021</v>
      </c>
      <c r="B364" s="200">
        <v>1</v>
      </c>
      <c r="C364" s="126">
        <v>2</v>
      </c>
      <c r="D364" s="321">
        <f>TPG!J364</f>
        <v>400017</v>
      </c>
      <c r="E364" s="126" t="b">
        <v>1</v>
      </c>
      <c r="F364" s="322" t="str">
        <f>RIGHT(TPG!C364,4)&amp;"."&amp;TPG!M364&amp;"."&amp;TPG!K364&amp;"."&amp;TPGPAY!$C$5</f>
        <v>3312.TPECG2.I01.Ap21</v>
      </c>
      <c r="G364" s="323">
        <f t="shared" ca="1" si="10"/>
        <v>44309</v>
      </c>
      <c r="H364" s="324">
        <f>IF(TPG!X364&gt;0,0,-TPG!X364)</f>
        <v>0</v>
      </c>
      <c r="I364" s="205">
        <f t="shared" ca="1" si="11"/>
        <v>44309</v>
      </c>
      <c r="J364" s="126">
        <v>3</v>
      </c>
      <c r="K364" s="126" t="b">
        <v>1</v>
      </c>
      <c r="L364" s="126" t="s">
        <v>4022</v>
      </c>
      <c r="M364" s="126" t="b">
        <v>1</v>
      </c>
      <c r="N364" s="126" t="s">
        <v>3687</v>
      </c>
      <c r="O364" s="322" t="str">
        <f>LEFT(TPG!D364,19)&amp;"."&amp;TPGCR!F364</f>
        <v>St Mary's School EN.3312.TPECG2.I01.Ap21</v>
      </c>
      <c r="P364" s="325" t="str">
        <f>TPG!I364</f>
        <v>11294/543965</v>
      </c>
      <c r="Q364" s="126" t="b">
        <v>1</v>
      </c>
      <c r="R364" s="126" t="b">
        <v>1</v>
      </c>
      <c r="S364" s="126" t="b">
        <v>1</v>
      </c>
    </row>
    <row r="365" spans="1:19" hidden="1" x14ac:dyDescent="0.25">
      <c r="A365" s="126" t="s">
        <v>4021</v>
      </c>
      <c r="B365" s="200">
        <v>1</v>
      </c>
      <c r="C365" s="126">
        <v>2</v>
      </c>
      <c r="D365" s="321">
        <f>TPG!J365</f>
        <v>400094</v>
      </c>
      <c r="E365" s="126" t="b">
        <v>1</v>
      </c>
      <c r="F365" s="322" t="str">
        <f>RIGHT(TPG!C365,4)&amp;"."&amp;TPG!M365&amp;"."&amp;TPG!K365&amp;"."&amp;TPGPAY!$C$5</f>
        <v>3314.TPECG2.I01.Ap21</v>
      </c>
      <c r="G365" s="323">
        <f t="shared" ca="1" si="10"/>
        <v>44309</v>
      </c>
      <c r="H365" s="324">
        <f>IF(TPG!X365&gt;0,0,-TPG!X365)</f>
        <v>0</v>
      </c>
      <c r="I365" s="205">
        <f t="shared" ca="1" si="11"/>
        <v>44309</v>
      </c>
      <c r="J365" s="126">
        <v>3</v>
      </c>
      <c r="K365" s="126" t="b">
        <v>1</v>
      </c>
      <c r="L365" s="126" t="s">
        <v>4022</v>
      </c>
      <c r="M365" s="126" t="b">
        <v>1</v>
      </c>
      <c r="N365" s="126" t="s">
        <v>3687</v>
      </c>
      <c r="O365" s="322" t="str">
        <f>LEFT(TPG!D365,19)&amp;"."&amp;TPGCR!F365</f>
        <v>St Pauls CE Primary.3314.TPECG2.I01.Ap21</v>
      </c>
      <c r="P365" s="325" t="str">
        <f>TPG!I365</f>
        <v>11294/543965</v>
      </c>
      <c r="Q365" s="126" t="b">
        <v>1</v>
      </c>
      <c r="R365" s="126" t="b">
        <v>1</v>
      </c>
      <c r="S365" s="126" t="b">
        <v>1</v>
      </c>
    </row>
    <row r="366" spans="1:19" hidden="1" x14ac:dyDescent="0.25">
      <c r="A366" s="126" t="s">
        <v>4021</v>
      </c>
      <c r="B366" s="200">
        <v>1</v>
      </c>
      <c r="C366" s="126">
        <v>2</v>
      </c>
      <c r="D366" s="321">
        <f>TPG!J366</f>
        <v>400006</v>
      </c>
      <c r="E366" s="126" t="b">
        <v>1</v>
      </c>
      <c r="F366" s="322" t="str">
        <f>RIGHT(TPG!C366,4)&amp;"."&amp;TPG!M366&amp;"."&amp;TPG!K366&amp;"."&amp;TPGPAY!$C$5</f>
        <v>3313.TPECG2.I01.Ap21</v>
      </c>
      <c r="G366" s="323">
        <f t="shared" ca="1" si="10"/>
        <v>44309</v>
      </c>
      <c r="H366" s="324">
        <f>IF(TPG!X366&gt;0,0,-TPG!X366)</f>
        <v>0</v>
      </c>
      <c r="I366" s="205">
        <f t="shared" ca="1" si="11"/>
        <v>44309</v>
      </c>
      <c r="J366" s="126">
        <v>3</v>
      </c>
      <c r="K366" s="126" t="b">
        <v>1</v>
      </c>
      <c r="L366" s="126" t="s">
        <v>4022</v>
      </c>
      <c r="M366" s="126" t="b">
        <v>1</v>
      </c>
      <c r="N366" s="126" t="s">
        <v>3687</v>
      </c>
      <c r="O366" s="322" t="str">
        <f>LEFT(TPG!D366,19)&amp;"."&amp;TPGCR!F366</f>
        <v>St. Pauls CE Primar.3313.TPECG2.I01.Ap21</v>
      </c>
      <c r="P366" s="325" t="str">
        <f>TPG!I366</f>
        <v>11294/543965</v>
      </c>
      <c r="Q366" s="126" t="b">
        <v>1</v>
      </c>
      <c r="R366" s="126" t="b">
        <v>1</v>
      </c>
      <c r="S366" s="126" t="b">
        <v>1</v>
      </c>
    </row>
    <row r="367" spans="1:19" hidden="1" x14ac:dyDescent="0.25">
      <c r="A367" s="126" t="s">
        <v>4021</v>
      </c>
      <c r="B367" s="200">
        <v>1</v>
      </c>
      <c r="C367" s="126">
        <v>2</v>
      </c>
      <c r="D367" s="321">
        <f>TPG!J367</f>
        <v>400037</v>
      </c>
      <c r="E367" s="126" t="b">
        <v>1</v>
      </c>
      <c r="F367" s="322" t="str">
        <f>RIGHT(TPG!C367,4)&amp;"."&amp;TPG!M367&amp;"."&amp;TPG!K367&amp;"."&amp;TPGPAY!$C$5</f>
        <v>3507.TPECG2.I01.Ap21</v>
      </c>
      <c r="G367" s="323">
        <f t="shared" ca="1" si="10"/>
        <v>44309</v>
      </c>
      <c r="H367" s="324">
        <f>IF(TPG!X367&gt;0,0,-TPG!X367)</f>
        <v>0</v>
      </c>
      <c r="I367" s="205">
        <f t="shared" ca="1" si="11"/>
        <v>44309</v>
      </c>
      <c r="J367" s="126">
        <v>3</v>
      </c>
      <c r="K367" s="126" t="b">
        <v>1</v>
      </c>
      <c r="L367" s="126" t="s">
        <v>4022</v>
      </c>
      <c r="M367" s="126" t="b">
        <v>1</v>
      </c>
      <c r="N367" s="126" t="s">
        <v>3687</v>
      </c>
      <c r="O367" s="322" t="str">
        <f>LEFT(TPG!D367,19)&amp;"."&amp;TPGCR!F367</f>
        <v>St Theresa's R.C. P.3507.TPECG2.I01.Ap21</v>
      </c>
      <c r="P367" s="325" t="str">
        <f>TPG!I367</f>
        <v>11294/543965</v>
      </c>
      <c r="Q367" s="126" t="b">
        <v>1</v>
      </c>
      <c r="R367" s="126" t="b">
        <v>1</v>
      </c>
      <c r="S367" s="126" t="b">
        <v>1</v>
      </c>
    </row>
    <row r="368" spans="1:19" hidden="1" x14ac:dyDescent="0.25">
      <c r="A368" s="126" t="s">
        <v>4021</v>
      </c>
      <c r="B368" s="200">
        <v>1</v>
      </c>
      <c r="C368" s="126">
        <v>2</v>
      </c>
      <c r="D368" s="321">
        <f>TPG!J368</f>
        <v>400009</v>
      </c>
      <c r="E368" s="126" t="b">
        <v>1</v>
      </c>
      <c r="F368" s="322" t="str">
        <f>RIGHT(TPG!C368,4)&amp;"."&amp;TPG!M368&amp;"."&amp;TPG!K368&amp;"."&amp;TPGPAY!$C$5</f>
        <v>3506.TPECG2.I01.Ap21</v>
      </c>
      <c r="G368" s="323">
        <f t="shared" ca="1" si="10"/>
        <v>44309</v>
      </c>
      <c r="H368" s="324">
        <f>IF(TPG!X368&gt;0,0,-TPG!X368)</f>
        <v>0</v>
      </c>
      <c r="I368" s="205">
        <f t="shared" ca="1" si="11"/>
        <v>44309</v>
      </c>
      <c r="J368" s="126">
        <v>3</v>
      </c>
      <c r="K368" s="126" t="b">
        <v>1</v>
      </c>
      <c r="L368" s="126" t="s">
        <v>4022</v>
      </c>
      <c r="M368" s="126" t="b">
        <v>1</v>
      </c>
      <c r="N368" s="126" t="s">
        <v>3687</v>
      </c>
      <c r="O368" s="322" t="str">
        <f>LEFT(TPG!D368,19)&amp;"."&amp;TPGCR!F368</f>
        <v>St Vincent's Cathol.3506.TPECG2.I01.Ap21</v>
      </c>
      <c r="P368" s="325" t="str">
        <f>TPG!I368</f>
        <v>11294/543965</v>
      </c>
      <c r="Q368" s="126" t="b">
        <v>1</v>
      </c>
      <c r="R368" s="126" t="b">
        <v>1</v>
      </c>
      <c r="S368" s="126" t="b">
        <v>1</v>
      </c>
    </row>
    <row r="369" spans="1:19" hidden="1" x14ac:dyDescent="0.25">
      <c r="A369" s="126" t="s">
        <v>4021</v>
      </c>
      <c r="B369" s="200">
        <v>1</v>
      </c>
      <c r="C369" s="126">
        <v>2</v>
      </c>
      <c r="D369" s="321">
        <f>TPG!J369</f>
        <v>400038</v>
      </c>
      <c r="E369" s="126" t="b">
        <v>1</v>
      </c>
      <c r="F369" s="322" t="str">
        <f>RIGHT(TPG!C369,4)&amp;"."&amp;TPG!M369&amp;"."&amp;TPG!K369&amp;"."&amp;TPGPAY!$C$5</f>
        <v>2070.TPECG2.I01.Ap21</v>
      </c>
      <c r="G369" s="323">
        <f t="shared" ca="1" si="10"/>
        <v>44309</v>
      </c>
      <c r="H369" s="324">
        <f>IF(TPG!X369&gt;0,0,-TPG!X369)</f>
        <v>0</v>
      </c>
      <c r="I369" s="205">
        <f t="shared" ca="1" si="11"/>
        <v>44309</v>
      </c>
      <c r="J369" s="126">
        <v>3</v>
      </c>
      <c r="K369" s="126" t="b">
        <v>1</v>
      </c>
      <c r="L369" s="126" t="s">
        <v>4022</v>
      </c>
      <c r="M369" s="126" t="b">
        <v>1</v>
      </c>
      <c r="N369" s="126" t="s">
        <v>3687</v>
      </c>
      <c r="O369" s="322" t="str">
        <f>LEFT(TPG!D369,19)&amp;"."&amp;TPGCR!F369</f>
        <v>Sunnyfields Primary.2070.TPECG2.I01.Ap21</v>
      </c>
      <c r="P369" s="325" t="str">
        <f>TPG!I369</f>
        <v>11294/543965</v>
      </c>
      <c r="Q369" s="126" t="b">
        <v>1</v>
      </c>
      <c r="R369" s="126" t="b">
        <v>1</v>
      </c>
      <c r="S369" s="126" t="b">
        <v>1</v>
      </c>
    </row>
    <row r="370" spans="1:19" hidden="1" x14ac:dyDescent="0.25">
      <c r="A370" s="126" t="s">
        <v>4021</v>
      </c>
      <c r="B370" s="200">
        <v>1</v>
      </c>
      <c r="C370" s="126">
        <v>2</v>
      </c>
      <c r="D370" s="321">
        <f>TPG!J370</f>
        <v>400100</v>
      </c>
      <c r="E370" s="126" t="b">
        <v>1</v>
      </c>
      <c r="F370" s="322" t="str">
        <f>RIGHT(TPG!C370,4)&amp;"."&amp;TPG!M370&amp;"."&amp;TPG!K370&amp;"."&amp;TPGPAY!$C$5</f>
        <v>3316.TPECG2.I01.Ap21</v>
      </c>
      <c r="G370" s="323">
        <f t="shared" ca="1" si="10"/>
        <v>44309</v>
      </c>
      <c r="H370" s="324">
        <f>IF(TPG!X370&gt;0,0,-TPG!X370)</f>
        <v>0</v>
      </c>
      <c r="I370" s="205">
        <f t="shared" ca="1" si="11"/>
        <v>44309</v>
      </c>
      <c r="J370" s="126">
        <v>3</v>
      </c>
      <c r="K370" s="126" t="b">
        <v>1</v>
      </c>
      <c r="L370" s="126" t="s">
        <v>4022</v>
      </c>
      <c r="M370" s="126" t="b">
        <v>1</v>
      </c>
      <c r="N370" s="126" t="s">
        <v>3687</v>
      </c>
      <c r="O370" s="322" t="str">
        <f>LEFT(TPG!D370,19)&amp;"."&amp;TPGCR!F370</f>
        <v>Trent  C of E Prima.3316.TPECG2.I01.Ap21</v>
      </c>
      <c r="P370" s="325" t="str">
        <f>TPG!I370</f>
        <v>11294/543965</v>
      </c>
      <c r="Q370" s="126" t="b">
        <v>1</v>
      </c>
      <c r="R370" s="126" t="b">
        <v>1</v>
      </c>
      <c r="S370" s="126" t="b">
        <v>1</v>
      </c>
    </row>
    <row r="371" spans="1:19" hidden="1" x14ac:dyDescent="0.25">
      <c r="A371" s="126" t="s">
        <v>4021</v>
      </c>
      <c r="B371" s="200">
        <v>1</v>
      </c>
      <c r="C371" s="126">
        <v>2</v>
      </c>
      <c r="D371" s="321">
        <f>TPG!J371</f>
        <v>400101</v>
      </c>
      <c r="E371" s="126" t="b">
        <v>1</v>
      </c>
      <c r="F371" s="322" t="str">
        <f>RIGHT(TPG!C371,4)&amp;"."&amp;TPG!M371&amp;"."&amp;TPG!K371&amp;"."&amp;TPGPAY!$C$5</f>
        <v>2055.TPECG2.I01.Ap21</v>
      </c>
      <c r="G371" s="323">
        <f t="shared" ca="1" si="10"/>
        <v>44309</v>
      </c>
      <c r="H371" s="324">
        <f>IF(TPG!X371&gt;0,0,-TPG!X371)</f>
        <v>0</v>
      </c>
      <c r="I371" s="205">
        <f t="shared" ca="1" si="11"/>
        <v>44309</v>
      </c>
      <c r="J371" s="126">
        <v>3</v>
      </c>
      <c r="K371" s="126" t="b">
        <v>1</v>
      </c>
      <c r="L371" s="126" t="s">
        <v>4022</v>
      </c>
      <c r="M371" s="126" t="b">
        <v>1</v>
      </c>
      <c r="N371" s="126" t="s">
        <v>3687</v>
      </c>
      <c r="O371" s="322" t="str">
        <f>LEFT(TPG!D371,19)&amp;"."&amp;TPGCR!F371</f>
        <v>Tudor School.2055.TPECG2.I01.Ap21</v>
      </c>
      <c r="P371" s="325" t="str">
        <f>TPG!I371</f>
        <v>11294/543965</v>
      </c>
      <c r="Q371" s="126" t="b">
        <v>1</v>
      </c>
      <c r="R371" s="126" t="b">
        <v>1</v>
      </c>
      <c r="S371" s="126" t="b">
        <v>1</v>
      </c>
    </row>
    <row r="372" spans="1:19" hidden="1" x14ac:dyDescent="0.25">
      <c r="A372" s="126" t="s">
        <v>4021</v>
      </c>
      <c r="B372" s="200">
        <v>1</v>
      </c>
      <c r="C372" s="126">
        <v>2</v>
      </c>
      <c r="D372" s="321">
        <f>TPG!J372</f>
        <v>400053</v>
      </c>
      <c r="E372" s="126" t="b">
        <v>1</v>
      </c>
      <c r="F372" s="322" t="str">
        <f>RIGHT(TPG!C372,4)&amp;"."&amp;TPG!M372&amp;"."&amp;TPG!K372&amp;"."&amp;TPGPAY!$C$5</f>
        <v>2057.TPECG2.I01.Ap21</v>
      </c>
      <c r="G372" s="323">
        <f t="shared" ca="1" si="10"/>
        <v>44309</v>
      </c>
      <c r="H372" s="324">
        <f>IF(TPG!X372&gt;0,0,-TPG!X372)</f>
        <v>0</v>
      </c>
      <c r="I372" s="205">
        <f t="shared" ca="1" si="11"/>
        <v>44309</v>
      </c>
      <c r="J372" s="126">
        <v>3</v>
      </c>
      <c r="K372" s="126" t="b">
        <v>1</v>
      </c>
      <c r="L372" s="126" t="s">
        <v>4022</v>
      </c>
      <c r="M372" s="126" t="b">
        <v>1</v>
      </c>
      <c r="N372" s="126" t="s">
        <v>3687</v>
      </c>
      <c r="O372" s="322" t="str">
        <f>LEFT(TPG!D372,19)&amp;"."&amp;TPGCR!F372</f>
        <v>Underhill School.2057.TPECG2.I01.Ap21</v>
      </c>
      <c r="P372" s="325" t="str">
        <f>TPG!I372</f>
        <v>11294/543965</v>
      </c>
      <c r="Q372" s="126" t="b">
        <v>1</v>
      </c>
      <c r="R372" s="126" t="b">
        <v>1</v>
      </c>
      <c r="S372" s="126" t="b">
        <v>1</v>
      </c>
    </row>
    <row r="373" spans="1:19" hidden="1" x14ac:dyDescent="0.25">
      <c r="A373" s="126" t="s">
        <v>4021</v>
      </c>
      <c r="B373" s="200">
        <v>1</v>
      </c>
      <c r="C373" s="126">
        <v>2</v>
      </c>
      <c r="D373" s="321">
        <f>TPG!J373</f>
        <v>400111</v>
      </c>
      <c r="E373" s="126" t="b">
        <v>1</v>
      </c>
      <c r="F373" s="322" t="str">
        <f>RIGHT(TPG!C373,4)&amp;"."&amp;TPG!M373&amp;"."&amp;TPG!K373&amp;"."&amp;TPGPAY!$C$5</f>
        <v>2076.TPECG2.I01.Ap21</v>
      </c>
      <c r="G373" s="323">
        <f t="shared" ca="1" si="10"/>
        <v>44309</v>
      </c>
      <c r="H373" s="324">
        <f>IF(TPG!X373&gt;0,0,-TPG!X373)</f>
        <v>0</v>
      </c>
      <c r="I373" s="205">
        <f t="shared" ca="1" si="11"/>
        <v>44309</v>
      </c>
      <c r="J373" s="126">
        <v>3</v>
      </c>
      <c r="K373" s="126" t="b">
        <v>1</v>
      </c>
      <c r="L373" s="126" t="s">
        <v>4022</v>
      </c>
      <c r="M373" s="126" t="b">
        <v>1</v>
      </c>
      <c r="N373" s="126" t="s">
        <v>3687</v>
      </c>
      <c r="O373" s="322" t="str">
        <f>LEFT(TPG!D373,19)&amp;"."&amp;TPGCR!F373</f>
        <v>Wessex  Gardens Pri.2076.TPECG2.I01.Ap21</v>
      </c>
      <c r="P373" s="325" t="str">
        <f>TPG!I373</f>
        <v>11294/543965</v>
      </c>
      <c r="Q373" s="126" t="b">
        <v>1</v>
      </c>
      <c r="R373" s="126" t="b">
        <v>1</v>
      </c>
      <c r="S373" s="126" t="b">
        <v>1</v>
      </c>
    </row>
    <row r="374" spans="1:19" hidden="1" x14ac:dyDescent="0.25">
      <c r="A374" s="126" t="s">
        <v>4021</v>
      </c>
      <c r="B374" s="200">
        <v>1</v>
      </c>
      <c r="C374" s="126">
        <v>2</v>
      </c>
      <c r="D374" s="321">
        <f>TPG!J374</f>
        <v>400011</v>
      </c>
      <c r="E374" s="126" t="b">
        <v>1</v>
      </c>
      <c r="F374" s="322" t="str">
        <f>RIGHT(TPG!C374,4)&amp;"."&amp;TPG!M374&amp;"."&amp;TPG!K374&amp;"."&amp;TPGPAY!$C$5</f>
        <v>2060.TPECG2.I01.Ap21</v>
      </c>
      <c r="G374" s="323">
        <f t="shared" ca="1" si="10"/>
        <v>44309</v>
      </c>
      <c r="H374" s="324">
        <f>IF(TPG!X374&gt;0,0,-TPG!X374)</f>
        <v>0</v>
      </c>
      <c r="I374" s="205">
        <f t="shared" ca="1" si="11"/>
        <v>44309</v>
      </c>
      <c r="J374" s="126">
        <v>3</v>
      </c>
      <c r="K374" s="126" t="b">
        <v>1</v>
      </c>
      <c r="L374" s="126" t="s">
        <v>4022</v>
      </c>
      <c r="M374" s="126" t="b">
        <v>1</v>
      </c>
      <c r="N374" s="126" t="s">
        <v>3687</v>
      </c>
      <c r="O374" s="322" t="str">
        <f>LEFT(TPG!D374,19)&amp;"."&amp;TPGCR!F374</f>
        <v>Whitings Hill Prima.2060.TPECG2.I01.Ap21</v>
      </c>
      <c r="P374" s="325" t="str">
        <f>TPG!I374</f>
        <v>11294/543965</v>
      </c>
      <c r="Q374" s="126" t="b">
        <v>1</v>
      </c>
      <c r="R374" s="126" t="b">
        <v>1</v>
      </c>
      <c r="S374" s="126" t="b">
        <v>1</v>
      </c>
    </row>
    <row r="375" spans="1:19" hidden="1" x14ac:dyDescent="0.25">
      <c r="A375" s="126" t="s">
        <v>4021</v>
      </c>
      <c r="B375" s="200">
        <v>1</v>
      </c>
      <c r="C375" s="126">
        <v>2</v>
      </c>
      <c r="D375" s="321">
        <f>TPG!J375</f>
        <v>400117</v>
      </c>
      <c r="E375" s="126" t="b">
        <v>1</v>
      </c>
      <c r="F375" s="322" t="str">
        <f>RIGHT(TPG!C375,4)&amp;"."&amp;TPG!M375&amp;"."&amp;TPG!K375&amp;"."&amp;TPGPAY!$C$5</f>
        <v>3518.TPECG2.I01.Ap21</v>
      </c>
      <c r="G375" s="323">
        <f t="shared" ca="1" si="10"/>
        <v>44309</v>
      </c>
      <c r="H375" s="324">
        <f>IF(TPG!X375&gt;0,0,-TPG!X375)</f>
        <v>0</v>
      </c>
      <c r="I375" s="205">
        <f t="shared" ca="1" si="11"/>
        <v>44309</v>
      </c>
      <c r="J375" s="126">
        <v>3</v>
      </c>
      <c r="K375" s="126" t="b">
        <v>1</v>
      </c>
      <c r="L375" s="126" t="s">
        <v>4022</v>
      </c>
      <c r="M375" s="126" t="b">
        <v>1</v>
      </c>
      <c r="N375" s="126" t="s">
        <v>3687</v>
      </c>
      <c r="O375" s="322" t="str">
        <f>LEFT(TPG!D375,19)&amp;"."&amp;TPGCR!F375</f>
        <v>Woodcroft Primary S.3518.TPECG2.I01.Ap21</v>
      </c>
      <c r="P375" s="325" t="str">
        <f>TPG!I375</f>
        <v>11294/543965</v>
      </c>
      <c r="Q375" s="126" t="b">
        <v>1</v>
      </c>
      <c r="R375" s="126" t="b">
        <v>1</v>
      </c>
      <c r="S375" s="126" t="b">
        <v>1</v>
      </c>
    </row>
    <row r="376" spans="1:19" hidden="1" x14ac:dyDescent="0.25">
      <c r="A376" s="126" t="s">
        <v>4021</v>
      </c>
      <c r="B376" s="200">
        <v>1</v>
      </c>
      <c r="C376" s="126">
        <v>2</v>
      </c>
      <c r="D376" s="321">
        <f>TPG!J376</f>
        <v>400004</v>
      </c>
      <c r="E376" s="126" t="b">
        <v>1</v>
      </c>
      <c r="F376" s="322" t="str">
        <f>RIGHT(TPG!C376,4)&amp;"."&amp;TPG!M376&amp;"."&amp;TPG!K376&amp;"."&amp;TPGPAY!$C$5</f>
        <v>2054.TPECG2.I01.Ap21</v>
      </c>
      <c r="G376" s="323">
        <f t="shared" ca="1" si="10"/>
        <v>44309</v>
      </c>
      <c r="H376" s="324">
        <f>IF(TPG!X376&gt;0,0,-TPG!X376)</f>
        <v>0</v>
      </c>
      <c r="I376" s="205">
        <f t="shared" ca="1" si="11"/>
        <v>44309</v>
      </c>
      <c r="J376" s="126">
        <v>3</v>
      </c>
      <c r="K376" s="126" t="b">
        <v>1</v>
      </c>
      <c r="L376" s="126" t="s">
        <v>4022</v>
      </c>
      <c r="M376" s="126" t="b">
        <v>1</v>
      </c>
      <c r="N376" s="126" t="s">
        <v>3687</v>
      </c>
      <c r="O376" s="322" t="str">
        <f>LEFT(TPG!D376,19)&amp;"."&amp;TPGCR!F376</f>
        <v>Woodridge  Primary .2054.TPECG2.I01.Ap21</v>
      </c>
      <c r="P376" s="325" t="str">
        <f>TPG!I376</f>
        <v>11294/543965</v>
      </c>
      <c r="Q376" s="126" t="b">
        <v>1</v>
      </c>
      <c r="R376" s="126" t="b">
        <v>1</v>
      </c>
      <c r="S376" s="126" t="b">
        <v>1</v>
      </c>
    </row>
    <row r="377" spans="1:19" hidden="1" x14ac:dyDescent="0.25">
      <c r="A377" s="126" t="s">
        <v>4021</v>
      </c>
      <c r="B377" s="200">
        <v>1</v>
      </c>
      <c r="C377" s="126">
        <v>2</v>
      </c>
      <c r="D377" s="321">
        <f>TPG!J377</f>
        <v>400157</v>
      </c>
      <c r="E377" s="126" t="b">
        <v>1</v>
      </c>
      <c r="F377" s="322" t="str">
        <f>RIGHT(TPG!C377,4)&amp;"."&amp;TPG!M377&amp;"."&amp;TPG!K377&amp;"."&amp;TPGPAY!$C$5</f>
        <v>1102.TPECG2.I01.Ap21</v>
      </c>
      <c r="G377" s="323">
        <f t="shared" ca="1" si="10"/>
        <v>44309</v>
      </c>
      <c r="H377" s="324">
        <f>IF(TPG!X377&gt;0,0,-TPG!X377)</f>
        <v>0</v>
      </c>
      <c r="I377" s="205">
        <f t="shared" ca="1" si="11"/>
        <v>44309</v>
      </c>
      <c r="J377" s="126">
        <v>3</v>
      </c>
      <c r="K377" s="126" t="b">
        <v>1</v>
      </c>
      <c r="L377" s="126" t="s">
        <v>4022</v>
      </c>
      <c r="M377" s="126" t="b">
        <v>1</v>
      </c>
      <c r="N377" s="126" t="s">
        <v>3687</v>
      </c>
      <c r="O377" s="322" t="str">
        <f>LEFT(TPG!D377,19)&amp;"."&amp;TPGCR!F377</f>
        <v>Northgate.1102.TPECG2.I01.Ap21</v>
      </c>
      <c r="P377" s="325" t="str">
        <f>TPG!I377</f>
        <v>11294/543965</v>
      </c>
      <c r="Q377" s="126" t="b">
        <v>1</v>
      </c>
      <c r="R377" s="126" t="b">
        <v>1</v>
      </c>
      <c r="S377" s="126" t="b">
        <v>1</v>
      </c>
    </row>
    <row r="378" spans="1:19" hidden="1" x14ac:dyDescent="0.25">
      <c r="A378" s="126" t="s">
        <v>4021</v>
      </c>
      <c r="B378" s="200">
        <v>1</v>
      </c>
      <c r="C378" s="126">
        <v>2</v>
      </c>
      <c r="D378" s="321">
        <f>TPG!J378</f>
        <v>400156</v>
      </c>
      <c r="E378" s="126" t="b">
        <v>1</v>
      </c>
      <c r="F378" s="322" t="str">
        <f>RIGHT(TPG!C378,4)&amp;"."&amp;TPG!M378&amp;"."&amp;TPG!K378&amp;"."&amp;TPGPAY!$C$5</f>
        <v>1100.TPECG2.I01.Ap21</v>
      </c>
      <c r="G378" s="323">
        <f t="shared" ca="1" si="10"/>
        <v>44309</v>
      </c>
      <c r="H378" s="324">
        <f>IF(TPG!X378&gt;0,0,-TPG!X378)</f>
        <v>0</v>
      </c>
      <c r="I378" s="205">
        <f t="shared" ca="1" si="11"/>
        <v>44309</v>
      </c>
      <c r="J378" s="126">
        <v>3</v>
      </c>
      <c r="K378" s="126" t="b">
        <v>1</v>
      </c>
      <c r="L378" s="126" t="s">
        <v>4022</v>
      </c>
      <c r="M378" s="126" t="b">
        <v>1</v>
      </c>
      <c r="N378" s="126" t="s">
        <v>3687</v>
      </c>
      <c r="O378" s="322" t="str">
        <f>LEFT(TPG!D378,19)&amp;"."&amp;TPGCR!F378</f>
        <v>Pavilion.1100.TPECG2.I01.Ap21</v>
      </c>
      <c r="P378" s="325" t="str">
        <f>TPG!I378</f>
        <v>11294/543965</v>
      </c>
      <c r="Q378" s="126" t="b">
        <v>1</v>
      </c>
      <c r="R378" s="126" t="b">
        <v>1</v>
      </c>
      <c r="S378" s="126" t="b">
        <v>1</v>
      </c>
    </row>
    <row r="379" spans="1:19" hidden="1" x14ac:dyDescent="0.25">
      <c r="A379" s="126" t="s">
        <v>4021</v>
      </c>
      <c r="B379" s="200">
        <v>1</v>
      </c>
      <c r="C379" s="126">
        <v>2</v>
      </c>
      <c r="D379" s="321">
        <f>TPG!J379</f>
        <v>400041</v>
      </c>
      <c r="E379" s="126" t="b">
        <v>1</v>
      </c>
      <c r="F379" s="322" t="str">
        <f>RIGHT(TPG!C379,4)&amp;"."&amp;TPG!M379&amp;"."&amp;TPG!K379&amp;"."&amp;TPGPAY!$C$5</f>
        <v>5405.TPECG2.I01.Ap21</v>
      </c>
      <c r="G379" s="323">
        <f t="shared" ca="1" si="10"/>
        <v>44309</v>
      </c>
      <c r="H379" s="324">
        <f>IF(TPG!X379&gt;0,0,-TPG!X379)</f>
        <v>0</v>
      </c>
      <c r="I379" s="205">
        <f t="shared" ca="1" si="11"/>
        <v>44309</v>
      </c>
      <c r="J379" s="126">
        <v>3</v>
      </c>
      <c r="K379" s="126" t="b">
        <v>1</v>
      </c>
      <c r="L379" s="126" t="s">
        <v>4022</v>
      </c>
      <c r="M379" s="126" t="b">
        <v>1</v>
      </c>
      <c r="N379" s="126" t="s">
        <v>3687</v>
      </c>
      <c r="O379" s="322" t="str">
        <f>LEFT(TPG!D379,19)&amp;"."&amp;TPGCR!F379</f>
        <v>Finchley Catholic H.5405.TPECG2.I01.Ap21</v>
      </c>
      <c r="P379" s="325" t="str">
        <f>TPG!I379</f>
        <v>11294/543965</v>
      </c>
      <c r="Q379" s="126" t="b">
        <v>1</v>
      </c>
      <c r="R379" s="126" t="b">
        <v>1</v>
      </c>
      <c r="S379" s="126" t="b">
        <v>1</v>
      </c>
    </row>
    <row r="380" spans="1:19" hidden="1" x14ac:dyDescent="0.25">
      <c r="A380" s="126" t="s">
        <v>4021</v>
      </c>
      <c r="B380" s="200">
        <v>1</v>
      </c>
      <c r="C380" s="126">
        <v>2</v>
      </c>
      <c r="D380" s="321">
        <f>TPG!J380</f>
        <v>400033</v>
      </c>
      <c r="E380" s="126" t="b">
        <v>1</v>
      </c>
      <c r="F380" s="322" t="str">
        <f>RIGHT(TPG!C380,4)&amp;"."&amp;TPG!M380&amp;"."&amp;TPG!K380&amp;"."&amp;TPGPAY!$C$5</f>
        <v>4003.TPECG2.I01.Ap21</v>
      </c>
      <c r="G380" s="323">
        <f t="shared" ca="1" si="10"/>
        <v>44309</v>
      </c>
      <c r="H380" s="324">
        <f>IF(TPG!X380&gt;0,0,-TPG!X380)</f>
        <v>0</v>
      </c>
      <c r="I380" s="205">
        <f t="shared" ca="1" si="11"/>
        <v>44309</v>
      </c>
      <c r="J380" s="126">
        <v>3</v>
      </c>
      <c r="K380" s="126" t="b">
        <v>1</v>
      </c>
      <c r="L380" s="126" t="s">
        <v>4022</v>
      </c>
      <c r="M380" s="126" t="b">
        <v>1</v>
      </c>
      <c r="N380" s="126" t="s">
        <v>3687</v>
      </c>
      <c r="O380" s="322" t="str">
        <f>LEFT(TPG!D380,19)&amp;"."&amp;TPGCR!F380</f>
        <v>Friern Barnet Schoo.4003.TPECG2.I01.Ap21</v>
      </c>
      <c r="P380" s="325" t="str">
        <f>TPG!I380</f>
        <v>11294/543965</v>
      </c>
      <c r="Q380" s="126" t="b">
        <v>1</v>
      </c>
      <c r="R380" s="126" t="b">
        <v>1</v>
      </c>
      <c r="S380" s="126" t="b">
        <v>1</v>
      </c>
    </row>
    <row r="381" spans="1:19" hidden="1" x14ac:dyDescent="0.25">
      <c r="A381" s="126" t="s">
        <v>4021</v>
      </c>
      <c r="B381" s="200">
        <v>1</v>
      </c>
      <c r="C381" s="126">
        <v>2</v>
      </c>
      <c r="D381" s="321">
        <f>TPG!J381</f>
        <v>400140</v>
      </c>
      <c r="E381" s="126" t="b">
        <v>1</v>
      </c>
      <c r="F381" s="322" t="str">
        <f>RIGHT(TPG!C381,4)&amp;"."&amp;TPG!M381&amp;"."&amp;TPG!K381&amp;"."&amp;TPGPAY!$C$5</f>
        <v>5427.TPECG2.I01.Ap21</v>
      </c>
      <c r="G381" s="323">
        <f t="shared" ca="1" si="10"/>
        <v>44309</v>
      </c>
      <c r="H381" s="324">
        <f>IF(TPG!X381&gt;0,0,-TPG!X381)</f>
        <v>0</v>
      </c>
      <c r="I381" s="205">
        <f t="shared" ca="1" si="11"/>
        <v>44309</v>
      </c>
      <c r="J381" s="126">
        <v>3</v>
      </c>
      <c r="K381" s="126" t="b">
        <v>1</v>
      </c>
      <c r="L381" s="126" t="s">
        <v>4022</v>
      </c>
      <c r="M381" s="126" t="b">
        <v>1</v>
      </c>
      <c r="N381" s="126" t="s">
        <v>3687</v>
      </c>
      <c r="O381" s="322" t="str">
        <f>LEFT(TPG!D381,19)&amp;"."&amp;TPGCR!F381</f>
        <v>JCoSS.5427.TPECG2.I01.Ap21</v>
      </c>
      <c r="P381" s="325" t="str">
        <f>TPG!I381</f>
        <v>11294/543965</v>
      </c>
      <c r="Q381" s="126" t="b">
        <v>1</v>
      </c>
      <c r="R381" s="126" t="b">
        <v>1</v>
      </c>
      <c r="S381" s="126" t="b">
        <v>1</v>
      </c>
    </row>
    <row r="382" spans="1:19" hidden="1" x14ac:dyDescent="0.25">
      <c r="A382" s="126" t="s">
        <v>4021</v>
      </c>
      <c r="B382" s="200">
        <v>1</v>
      </c>
      <c r="C382" s="126">
        <v>2</v>
      </c>
      <c r="D382" s="321">
        <f>TPG!J382</f>
        <v>107953</v>
      </c>
      <c r="E382" s="126" t="b">
        <v>1</v>
      </c>
      <c r="F382" s="322" t="str">
        <f>RIGHT(TPG!C382,4)&amp;"."&amp;TPG!M382&amp;"."&amp;TPG!K382&amp;"."&amp;TPGPAY!$C$5</f>
        <v>4004.TPECG2.I01.Ap21</v>
      </c>
      <c r="G382" s="323">
        <f t="shared" ca="1" si="10"/>
        <v>44309</v>
      </c>
      <c r="H382" s="324">
        <f>IF(TPG!X382&gt;0,0,-TPG!X382)</f>
        <v>0</v>
      </c>
      <c r="I382" s="205">
        <f t="shared" ca="1" si="11"/>
        <v>44309</v>
      </c>
      <c r="J382" s="126">
        <v>3</v>
      </c>
      <c r="K382" s="126" t="b">
        <v>1</v>
      </c>
      <c r="L382" s="126" t="s">
        <v>4022</v>
      </c>
      <c r="M382" s="126" t="b">
        <v>1</v>
      </c>
      <c r="N382" s="126" t="s">
        <v>3687</v>
      </c>
      <c r="O382" s="322" t="str">
        <f>LEFT(TPG!D382,19)&amp;"."&amp;TPGCR!F382</f>
        <v>Menorah High School.4004.TPECG2.I01.Ap21</v>
      </c>
      <c r="P382" s="325" t="str">
        <f>TPG!I382</f>
        <v>11294/543965</v>
      </c>
      <c r="Q382" s="126" t="b">
        <v>1</v>
      </c>
      <c r="R382" s="126" t="b">
        <v>1</v>
      </c>
      <c r="S382" s="126" t="b">
        <v>1</v>
      </c>
    </row>
    <row r="383" spans="1:19" hidden="1" x14ac:dyDescent="0.25">
      <c r="A383" s="126" t="s">
        <v>4021</v>
      </c>
      <c r="B383" s="200">
        <v>1</v>
      </c>
      <c r="C383" s="126">
        <v>2</v>
      </c>
      <c r="D383" s="321">
        <f>TPG!J383</f>
        <v>400029</v>
      </c>
      <c r="E383" s="126" t="b">
        <v>1</v>
      </c>
      <c r="F383" s="322" t="str">
        <f>RIGHT(TPG!C383,4)&amp;"."&amp;TPG!M383&amp;"."&amp;TPG!K383&amp;"."&amp;TPGPAY!$C$5</f>
        <v>5404.TPECG2.I01.Ap21</v>
      </c>
      <c r="G383" s="323">
        <f t="shared" ca="1" si="10"/>
        <v>44309</v>
      </c>
      <c r="H383" s="324">
        <f>IF(TPG!X383&gt;0,0,-TPG!X383)</f>
        <v>0</v>
      </c>
      <c r="I383" s="205">
        <f t="shared" ca="1" si="11"/>
        <v>44309</v>
      </c>
      <c r="J383" s="126">
        <v>3</v>
      </c>
      <c r="K383" s="126" t="b">
        <v>1</v>
      </c>
      <c r="L383" s="126" t="s">
        <v>4022</v>
      </c>
      <c r="M383" s="126" t="b">
        <v>1</v>
      </c>
      <c r="N383" s="126" t="s">
        <v>3687</v>
      </c>
      <c r="O383" s="322" t="str">
        <f>LEFT(TPG!D383,19)&amp;"."&amp;TPGCR!F383</f>
        <v>St Michaels Catholi.5404.TPECG2.I01.Ap21</v>
      </c>
      <c r="P383" s="325" t="str">
        <f>TPG!I383</f>
        <v>11294/543965</v>
      </c>
      <c r="Q383" s="126" t="b">
        <v>1</v>
      </c>
      <c r="R383" s="126" t="b">
        <v>1</v>
      </c>
      <c r="S383" s="126" t="b">
        <v>1</v>
      </c>
    </row>
    <row r="384" spans="1:19" hidden="1" x14ac:dyDescent="0.25">
      <c r="A384" s="126" t="s">
        <v>4021</v>
      </c>
      <c r="B384" s="200">
        <v>1</v>
      </c>
      <c r="C384" s="126">
        <v>2</v>
      </c>
      <c r="D384" s="321">
        <f>TPG!J384</f>
        <v>400013</v>
      </c>
      <c r="E384" s="126" t="b">
        <v>1</v>
      </c>
      <c r="F384" s="322" t="str">
        <f>RIGHT(TPG!C384,4)&amp;"."&amp;TPG!M384&amp;"."&amp;TPG!K384&amp;"."&amp;TPGPAY!$C$5</f>
        <v>5407.TPECG2.I01.Ap21</v>
      </c>
      <c r="G384" s="323">
        <f t="shared" ca="1" si="10"/>
        <v>44309</v>
      </c>
      <c r="H384" s="324">
        <f>IF(TPG!X384&gt;0,0,-TPG!X384)</f>
        <v>0</v>
      </c>
      <c r="I384" s="205">
        <f t="shared" ca="1" si="11"/>
        <v>44309</v>
      </c>
      <c r="J384" s="126">
        <v>3</v>
      </c>
      <c r="K384" s="126" t="b">
        <v>1</v>
      </c>
      <c r="L384" s="126" t="s">
        <v>4022</v>
      </c>
      <c r="M384" s="126" t="b">
        <v>1</v>
      </c>
      <c r="N384" s="126" t="s">
        <v>3687</v>
      </c>
      <c r="O384" s="322" t="str">
        <f>LEFT(TPG!D384,19)&amp;"."&amp;TPGCR!F384</f>
        <v>St. James' Catholic.5407.TPECG2.I01.Ap21</v>
      </c>
      <c r="P384" s="325" t="str">
        <f>TPG!I384</f>
        <v>11294/543965</v>
      </c>
      <c r="Q384" s="126" t="b">
        <v>1</v>
      </c>
      <c r="R384" s="126" t="b">
        <v>1</v>
      </c>
      <c r="S384" s="126" t="b">
        <v>1</v>
      </c>
    </row>
    <row r="385" spans="1:19" hidden="1" x14ac:dyDescent="0.25">
      <c r="A385" s="126" t="s">
        <v>4021</v>
      </c>
      <c r="B385" s="200">
        <v>1</v>
      </c>
      <c r="C385" s="126">
        <v>2</v>
      </c>
      <c r="D385" s="321">
        <f>TPG!J385</f>
        <v>400063</v>
      </c>
      <c r="E385" s="126" t="b">
        <v>1</v>
      </c>
      <c r="F385" s="322" t="str">
        <f>RIGHT(TPG!C385,4)&amp;"."&amp;TPG!M385&amp;"."&amp;TPG!K385&amp;"."&amp;TPGPAY!$C$5</f>
        <v>7010.TPECG2.I01.Ap21</v>
      </c>
      <c r="G385" s="323">
        <f t="shared" ca="1" si="10"/>
        <v>44309</v>
      </c>
      <c r="H385" s="324">
        <f>IF(TPG!X385&gt;0,0,-TPG!X385)</f>
        <v>0</v>
      </c>
      <c r="I385" s="205">
        <f t="shared" ca="1" si="11"/>
        <v>44309</v>
      </c>
      <c r="J385" s="126">
        <v>3</v>
      </c>
      <c r="K385" s="126" t="b">
        <v>1</v>
      </c>
      <c r="L385" s="126" t="s">
        <v>4022</v>
      </c>
      <c r="M385" s="126" t="b">
        <v>1</v>
      </c>
      <c r="N385" s="126" t="s">
        <v>3687</v>
      </c>
      <c r="O385" s="322" t="str">
        <f>LEFT(TPG!D385,19)&amp;"."&amp;TPGCR!F385</f>
        <v>Mapledown.7010.TPECG2.I01.Ap21</v>
      </c>
      <c r="P385" s="325" t="str">
        <f>TPG!I385</f>
        <v>11294/543965</v>
      </c>
      <c r="Q385" s="126" t="b">
        <v>1</v>
      </c>
      <c r="R385" s="126" t="b">
        <v>1</v>
      </c>
      <c r="S385" s="126" t="b">
        <v>1</v>
      </c>
    </row>
    <row r="386" spans="1:19" hidden="1" x14ac:dyDescent="0.25">
      <c r="A386" s="126" t="s">
        <v>4021</v>
      </c>
      <c r="B386" s="200">
        <v>1</v>
      </c>
      <c r="C386" s="126">
        <v>2</v>
      </c>
      <c r="D386" s="321">
        <f>TPG!J386</f>
        <v>400034</v>
      </c>
      <c r="E386" s="126" t="b">
        <v>1</v>
      </c>
      <c r="F386" s="322" t="str">
        <f>RIGHT(TPG!C386,4)&amp;"."&amp;TPG!M386&amp;"."&amp;TPG!K386&amp;"."&amp;TPGPAY!$C$5</f>
        <v>7005.TPECG2.I01.Ap21</v>
      </c>
      <c r="G386" s="323">
        <f t="shared" ca="1" si="10"/>
        <v>44309</v>
      </c>
      <c r="H386" s="324">
        <f>IF(TPG!X386&gt;0,0,-TPG!X386)</f>
        <v>0</v>
      </c>
      <c r="I386" s="205">
        <f t="shared" ca="1" si="11"/>
        <v>44309</v>
      </c>
      <c r="J386" s="126">
        <v>3</v>
      </c>
      <c r="K386" s="126" t="b">
        <v>1</v>
      </c>
      <c r="L386" s="126" t="s">
        <v>4022</v>
      </c>
      <c r="M386" s="126" t="b">
        <v>1</v>
      </c>
      <c r="N386" s="126" t="s">
        <v>3687</v>
      </c>
      <c r="O386" s="322" t="str">
        <f>LEFT(TPG!D386,19)&amp;"."&amp;TPGCR!F386</f>
        <v>Northway.7005.TPECG2.I01.Ap21</v>
      </c>
      <c r="P386" s="325" t="str">
        <f>TPG!I386</f>
        <v>11294/543965</v>
      </c>
      <c r="Q386" s="126" t="b">
        <v>1</v>
      </c>
      <c r="R386" s="126" t="b">
        <v>1</v>
      </c>
      <c r="S386" s="126" t="b">
        <v>1</v>
      </c>
    </row>
    <row r="387" spans="1:19" hidden="1" x14ac:dyDescent="0.25">
      <c r="A387" s="126" t="s">
        <v>4021</v>
      </c>
      <c r="B387" s="200">
        <v>1</v>
      </c>
      <c r="C387" s="126">
        <v>2</v>
      </c>
      <c r="D387" s="321">
        <f>TPG!J387</f>
        <v>400091</v>
      </c>
      <c r="E387" s="126" t="b">
        <v>1</v>
      </c>
      <c r="F387" s="322" t="str">
        <f>RIGHT(TPG!C387,4)&amp;"."&amp;TPG!M387&amp;"."&amp;TPG!K387&amp;"."&amp;TPGPAY!$C$5</f>
        <v>7009.TPECG2.I01.Ap21</v>
      </c>
      <c r="G387" s="323">
        <f t="shared" ca="1" si="10"/>
        <v>44309</v>
      </c>
      <c r="H387" s="324">
        <f>IF(TPG!X387&gt;0,0,-TPG!X387)</f>
        <v>0</v>
      </c>
      <c r="I387" s="205">
        <f t="shared" ca="1" si="11"/>
        <v>44309</v>
      </c>
      <c r="J387" s="126">
        <v>3</v>
      </c>
      <c r="K387" s="126" t="b">
        <v>1</v>
      </c>
      <c r="L387" s="126" t="s">
        <v>4022</v>
      </c>
      <c r="M387" s="126" t="b">
        <v>1</v>
      </c>
      <c r="N387" s="126" t="s">
        <v>3687</v>
      </c>
      <c r="O387" s="322" t="str">
        <f>LEFT(TPG!D387,19)&amp;"."&amp;TPGCR!F387</f>
        <v>Oakleigh.7009.TPECG2.I01.Ap21</v>
      </c>
      <c r="P387" s="325" t="str">
        <f>TPG!I387</f>
        <v>11294/543965</v>
      </c>
      <c r="Q387" s="126" t="b">
        <v>1</v>
      </c>
      <c r="R387" s="126" t="b">
        <v>1</v>
      </c>
      <c r="S387" s="126" t="b">
        <v>1</v>
      </c>
    </row>
    <row r="388" spans="1:19" hidden="1" x14ac:dyDescent="0.25">
      <c r="A388" s="126" t="s">
        <v>4021</v>
      </c>
      <c r="B388" s="200">
        <v>1</v>
      </c>
      <c r="C388" s="126">
        <v>2</v>
      </c>
      <c r="D388" s="321">
        <f>TPG!J388</f>
        <v>400135</v>
      </c>
      <c r="E388" s="126" t="b">
        <v>1</v>
      </c>
      <c r="F388" s="322" t="str">
        <f>RIGHT(TPG!C388,4)&amp;"."&amp;TPG!M388&amp;"."&amp;TPG!K388&amp;"."&amp;TPGPAY!$C$5</f>
        <v>3521.TPECG2.I01.Ap21</v>
      </c>
      <c r="G388" s="323">
        <f t="shared" ca="1" si="10"/>
        <v>44309</v>
      </c>
      <c r="H388" s="324">
        <f>IF(TPG!X388&gt;0,0,-TPG!X388)</f>
        <v>0</v>
      </c>
      <c r="I388" s="205">
        <f t="shared" ca="1" si="11"/>
        <v>44309</v>
      </c>
      <c r="J388" s="126">
        <v>3</v>
      </c>
      <c r="K388" s="126" t="b">
        <v>1</v>
      </c>
      <c r="L388" s="126" t="s">
        <v>4022</v>
      </c>
      <c r="M388" s="126" t="b">
        <v>1</v>
      </c>
      <c r="N388" s="126" t="s">
        <v>3687</v>
      </c>
      <c r="O388" s="322" t="str">
        <f>LEFT(TPG!D388,19)&amp;"."&amp;TPGCR!F388</f>
        <v>St Mary's &amp; St John.3521.TPECG2.I01.Ap21</v>
      </c>
      <c r="P388" s="325" t="str">
        <f>TPG!I388</f>
        <v>11294/543965</v>
      </c>
      <c r="Q388" s="126" t="b">
        <v>1</v>
      </c>
      <c r="R388" s="126" t="b">
        <v>1</v>
      </c>
      <c r="S388" s="126" t="b">
        <v>1</v>
      </c>
    </row>
    <row r="389" spans="1:19" hidden="1" x14ac:dyDescent="0.25">
      <c r="A389" s="126" t="s">
        <v>4021</v>
      </c>
      <c r="B389" s="200">
        <v>1</v>
      </c>
      <c r="C389" s="126">
        <v>2</v>
      </c>
      <c r="D389" s="321">
        <f>TPG!J389</f>
        <v>105221</v>
      </c>
      <c r="E389" s="126" t="b">
        <v>1</v>
      </c>
      <c r="F389" s="322" t="str">
        <f>RIGHT(TPG!C389,4)&amp;"."&amp;TPG!M389&amp;"."&amp;TPG!K389&amp;"."&amp;TPGPAY!$C$5</f>
        <v>6085.TPECG2.I01.Ap21</v>
      </c>
      <c r="G389" s="323">
        <f t="shared" ca="1" si="10"/>
        <v>44309</v>
      </c>
      <c r="H389" s="324">
        <f>IF(TPG!X389&gt;0,0,-TPG!X389)</f>
        <v>0</v>
      </c>
      <c r="I389" s="205">
        <f t="shared" ca="1" si="11"/>
        <v>44309</v>
      </c>
      <c r="J389" s="126">
        <v>3</v>
      </c>
      <c r="K389" s="126" t="b">
        <v>1</v>
      </c>
      <c r="L389" s="126" t="s">
        <v>4022</v>
      </c>
      <c r="M389" s="126" t="b">
        <v>1</v>
      </c>
      <c r="N389" s="126" t="s">
        <v>3687</v>
      </c>
      <c r="O389" s="322" t="str">
        <f>LEFT(TPG!D389,19)&amp;"."&amp;TPGCR!F389</f>
        <v>Kisharon Inclusive .6085.TPECG2.I01.Ap21</v>
      </c>
      <c r="P389" s="325" t="str">
        <f>TPG!I389</f>
        <v>11294/516500</v>
      </c>
      <c r="Q389" s="126" t="b">
        <v>1</v>
      </c>
      <c r="R389" s="126" t="b">
        <v>1</v>
      </c>
      <c r="S389" s="126" t="b">
        <v>1</v>
      </c>
    </row>
    <row r="390" spans="1:19" hidden="1" x14ac:dyDescent="0.25">
      <c r="A390" s="126" t="s">
        <v>4021</v>
      </c>
      <c r="B390" s="200">
        <v>1</v>
      </c>
      <c r="C390" s="126">
        <v>2</v>
      </c>
      <c r="D390" s="321">
        <f>TPG!J390</f>
        <v>157308</v>
      </c>
      <c r="E390" s="126" t="b">
        <v>1</v>
      </c>
      <c r="F390" s="322" t="str">
        <f>RIGHT(TPG!C390,4)&amp;"."&amp;TPG!M390&amp;"."&amp;TPG!K390&amp;"."&amp;TPGPAY!$C$5</f>
        <v>5950.TPECG2.I01.Ap21</v>
      </c>
      <c r="G390" s="323">
        <f t="shared" ca="1" si="10"/>
        <v>44309</v>
      </c>
      <c r="H390" s="324">
        <f>IF(TPG!X390&gt;0,0,-TPG!X390)</f>
        <v>0</v>
      </c>
      <c r="I390" s="205">
        <f t="shared" ca="1" si="11"/>
        <v>44309</v>
      </c>
      <c r="J390" s="126">
        <v>3</v>
      </c>
      <c r="K390" s="126" t="b">
        <v>1</v>
      </c>
      <c r="L390" s="126" t="s">
        <v>4022</v>
      </c>
      <c r="M390" s="126" t="b">
        <v>1</v>
      </c>
      <c r="N390" s="126" t="s">
        <v>3687</v>
      </c>
      <c r="O390" s="322" t="str">
        <f>LEFT(TPG!D390,19)&amp;"."&amp;TPGCR!F390</f>
        <v>Oak Hill School.5950.TPECG2.I01.Ap21</v>
      </c>
      <c r="P390" s="325" t="str">
        <f>TPG!I390</f>
        <v>11294/516500</v>
      </c>
      <c r="Q390" s="126" t="b">
        <v>1</v>
      </c>
      <c r="R390" s="126" t="b">
        <v>1</v>
      </c>
      <c r="S390" s="126" t="b">
        <v>1</v>
      </c>
    </row>
    <row r="391" spans="1:19" hidden="1" x14ac:dyDescent="0.25">
      <c r="A391" s="126" t="s">
        <v>4021</v>
      </c>
      <c r="B391" s="200">
        <v>1</v>
      </c>
      <c r="C391" s="126">
        <v>2</v>
      </c>
      <c r="D391" s="321">
        <f>TPG!J391</f>
        <v>156901</v>
      </c>
      <c r="E391" s="126" t="b">
        <v>1</v>
      </c>
      <c r="F391" s="322" t="str">
        <f>RIGHT(TPG!C391,4)&amp;"."&amp;TPG!M391&amp;"."&amp;TPG!K391&amp;"."&amp;TPGPAY!$C$5</f>
        <v>7000.TPECG2.I01.Ap21</v>
      </c>
      <c r="G391" s="323">
        <f t="shared" ca="1" si="10"/>
        <v>44309</v>
      </c>
      <c r="H391" s="324">
        <f>IF(TPG!X391&gt;0,0,-TPG!X391)</f>
        <v>0</v>
      </c>
      <c r="I391" s="205">
        <f t="shared" ca="1" si="11"/>
        <v>44309</v>
      </c>
      <c r="J391" s="126">
        <v>3</v>
      </c>
      <c r="K391" s="126" t="b">
        <v>1</v>
      </c>
      <c r="L391" s="126" t="s">
        <v>4022</v>
      </c>
      <c r="M391" s="126" t="b">
        <v>1</v>
      </c>
      <c r="N391" s="126" t="s">
        <v>3687</v>
      </c>
      <c r="O391" s="322" t="str">
        <f>LEFT(TPG!D391,19)&amp;"."&amp;TPGCR!F391</f>
        <v>Oak Lodge Academy.7000.TPECG2.I01.Ap21</v>
      </c>
      <c r="P391" s="325" t="str">
        <f>TPG!I391</f>
        <v>11294/516500</v>
      </c>
      <c r="Q391" s="126" t="b">
        <v>1</v>
      </c>
      <c r="R391" s="126" t="b">
        <v>1</v>
      </c>
      <c r="S391" s="126" t="b">
        <v>1</v>
      </c>
    </row>
    <row r="392" spans="1:19" hidden="1" x14ac:dyDescent="0.25">
      <c r="A392" s="126" t="s">
        <v>4021</v>
      </c>
      <c r="B392" s="200">
        <v>1</v>
      </c>
      <c r="C392" s="126">
        <v>2</v>
      </c>
      <c r="D392" s="321">
        <f>TPG!J392</f>
        <v>400041</v>
      </c>
      <c r="E392" s="126" t="b">
        <v>1</v>
      </c>
      <c r="F392" s="322" t="str">
        <f>RIGHT(TPG!C392,4)&amp;"."&amp;TPG!M392&amp;"."&amp;TPG!K392&amp;"."&amp;TPGPAY!$C$5</f>
        <v>5405.TPGP16.I01.Ap21</v>
      </c>
      <c r="G392" s="323">
        <f t="shared" ca="1" si="10"/>
        <v>44309</v>
      </c>
      <c r="H392" s="324">
        <f>IF(TPG!X392&gt;0,0,-TPG!X392)</f>
        <v>0</v>
      </c>
      <c r="I392" s="205">
        <f t="shared" ca="1" si="11"/>
        <v>44309</v>
      </c>
      <c r="J392" s="126">
        <v>3</v>
      </c>
      <c r="K392" s="126" t="b">
        <v>1</v>
      </c>
      <c r="L392" s="126" t="s">
        <v>4022</v>
      </c>
      <c r="M392" s="126" t="b">
        <v>1</v>
      </c>
      <c r="N392" s="126" t="s">
        <v>3687</v>
      </c>
      <c r="O392" s="322" t="str">
        <f>LEFT(TPG!D392,19)&amp;"."&amp;TPGCR!F392</f>
        <v>Finchley Catholic H.5405.TPGP16.I01.Ap21</v>
      </c>
      <c r="P392" s="325" t="str">
        <f>TPG!I392</f>
        <v>11294/543965</v>
      </c>
      <c r="Q392" s="126" t="b">
        <v>1</v>
      </c>
      <c r="R392" s="126" t="b">
        <v>1</v>
      </c>
      <c r="S392" s="126" t="b">
        <v>1</v>
      </c>
    </row>
    <row r="393" spans="1:19" hidden="1" x14ac:dyDescent="0.25">
      <c r="A393" s="126" t="s">
        <v>4021</v>
      </c>
      <c r="B393" s="200">
        <v>1</v>
      </c>
      <c r="C393" s="126">
        <v>2</v>
      </c>
      <c r="D393" s="321">
        <f>TPG!J393</f>
        <v>400140</v>
      </c>
      <c r="E393" s="126" t="b">
        <v>1</v>
      </c>
      <c r="F393" s="322" t="str">
        <f>RIGHT(TPG!C393,4)&amp;"."&amp;TPG!M393&amp;"."&amp;TPG!K393&amp;"."&amp;TPGPAY!$C$5</f>
        <v>5427.TPGP16.I01.Ap21</v>
      </c>
      <c r="G393" s="323">
        <f t="shared" ca="1" si="10"/>
        <v>44309</v>
      </c>
      <c r="H393" s="324">
        <f>IF(TPG!X393&gt;0,0,-TPG!X393)</f>
        <v>0</v>
      </c>
      <c r="I393" s="205">
        <f t="shared" ca="1" si="11"/>
        <v>44309</v>
      </c>
      <c r="J393" s="126">
        <v>3</v>
      </c>
      <c r="K393" s="126" t="b">
        <v>1</v>
      </c>
      <c r="L393" s="126" t="s">
        <v>4022</v>
      </c>
      <c r="M393" s="126" t="b">
        <v>1</v>
      </c>
      <c r="N393" s="126" t="s">
        <v>3687</v>
      </c>
      <c r="O393" s="322" t="str">
        <f>LEFT(TPG!D393,19)&amp;"."&amp;TPGCR!F393</f>
        <v>JCoSS.5427.TPGP16.I01.Ap21</v>
      </c>
      <c r="P393" s="325" t="str">
        <f>TPG!I393</f>
        <v>11294/543965</v>
      </c>
      <c r="Q393" s="126" t="b">
        <v>1</v>
      </c>
      <c r="R393" s="126" t="b">
        <v>1</v>
      </c>
      <c r="S393" s="126" t="b">
        <v>1</v>
      </c>
    </row>
    <row r="394" spans="1:19" hidden="1" x14ac:dyDescent="0.25">
      <c r="A394" s="126" t="s">
        <v>4021</v>
      </c>
      <c r="B394" s="200">
        <v>1</v>
      </c>
      <c r="C394" s="126">
        <v>2</v>
      </c>
      <c r="D394" s="321">
        <f>TPG!J394</f>
        <v>107953</v>
      </c>
      <c r="E394" s="126" t="b">
        <v>1</v>
      </c>
      <c r="F394" s="322" t="str">
        <f>RIGHT(TPG!C394,4)&amp;"."&amp;TPG!M394&amp;"."&amp;TPG!K394&amp;"."&amp;TPGPAY!$C$5</f>
        <v>4004.TPGP16.I01.Ap21</v>
      </c>
      <c r="G394" s="323">
        <f t="shared" ca="1" si="10"/>
        <v>44309</v>
      </c>
      <c r="H394" s="324">
        <f>IF(TPG!X394&gt;0,0,-TPG!X394)</f>
        <v>0</v>
      </c>
      <c r="I394" s="205">
        <f t="shared" ca="1" si="11"/>
        <v>44309</v>
      </c>
      <c r="J394" s="126">
        <v>3</v>
      </c>
      <c r="K394" s="126" t="b">
        <v>1</v>
      </c>
      <c r="L394" s="126" t="s">
        <v>4022</v>
      </c>
      <c r="M394" s="126" t="b">
        <v>1</v>
      </c>
      <c r="N394" s="126" t="s">
        <v>3687</v>
      </c>
      <c r="O394" s="322" t="str">
        <f>LEFT(TPG!D394,19)&amp;"."&amp;TPGCR!F394</f>
        <v>Menorah High School.4004.TPGP16.I01.Ap21</v>
      </c>
      <c r="P394" s="325" t="str">
        <f>TPG!I394</f>
        <v>11294/543965</v>
      </c>
      <c r="Q394" s="126" t="b">
        <v>1</v>
      </c>
      <c r="R394" s="126" t="b">
        <v>1</v>
      </c>
      <c r="S394" s="126" t="b">
        <v>1</v>
      </c>
    </row>
    <row r="395" spans="1:19" hidden="1" x14ac:dyDescent="0.25">
      <c r="A395" s="126" t="s">
        <v>4021</v>
      </c>
      <c r="B395" s="200">
        <v>1</v>
      </c>
      <c r="C395" s="126">
        <v>2</v>
      </c>
      <c r="D395" s="321">
        <f>TPG!J395</f>
        <v>400029</v>
      </c>
      <c r="E395" s="126" t="b">
        <v>1</v>
      </c>
      <c r="F395" s="322" t="str">
        <f>RIGHT(TPG!C395,4)&amp;"."&amp;TPG!M395&amp;"."&amp;TPG!K395&amp;"."&amp;TPGPAY!$C$5</f>
        <v>5404.TPGP16.I01.Ap21</v>
      </c>
      <c r="G395" s="323">
        <f t="shared" ca="1" si="10"/>
        <v>44309</v>
      </c>
      <c r="H395" s="324">
        <f>IF(TPG!X395&gt;0,0,-TPG!X395)</f>
        <v>0</v>
      </c>
      <c r="I395" s="205">
        <f t="shared" ca="1" si="11"/>
        <v>44309</v>
      </c>
      <c r="J395" s="126">
        <v>3</v>
      </c>
      <c r="K395" s="126" t="b">
        <v>1</v>
      </c>
      <c r="L395" s="126" t="s">
        <v>4022</v>
      </c>
      <c r="M395" s="126" t="b">
        <v>1</v>
      </c>
      <c r="N395" s="126" t="s">
        <v>3687</v>
      </c>
      <c r="O395" s="322" t="str">
        <f>LEFT(TPG!D395,19)&amp;"."&amp;TPGCR!F395</f>
        <v>St Michaels Catholi.5404.TPGP16.I01.Ap21</v>
      </c>
      <c r="P395" s="325" t="str">
        <f>TPG!I395</f>
        <v>11294/543965</v>
      </c>
      <c r="Q395" s="126" t="b">
        <v>1</v>
      </c>
      <c r="R395" s="126" t="b">
        <v>1</v>
      </c>
      <c r="S395" s="126" t="b">
        <v>1</v>
      </c>
    </row>
    <row r="396" spans="1:19" hidden="1" x14ac:dyDescent="0.25">
      <c r="A396" s="126" t="s">
        <v>4021</v>
      </c>
      <c r="B396" s="200">
        <v>1</v>
      </c>
      <c r="C396" s="126">
        <v>2</v>
      </c>
      <c r="D396" s="321">
        <f>TPG!J396</f>
        <v>400013</v>
      </c>
      <c r="E396" s="126" t="b">
        <v>1</v>
      </c>
      <c r="F396" s="322" t="str">
        <f>RIGHT(TPG!C396,4)&amp;"."&amp;TPG!M396&amp;"."&amp;TPG!K396&amp;"."&amp;TPGPAY!$C$5</f>
        <v>5407.TPGP16.I01.Ap21</v>
      </c>
      <c r="G396" s="323">
        <f t="shared" ca="1" si="10"/>
        <v>44309</v>
      </c>
      <c r="H396" s="324">
        <f>IF(TPG!X396&gt;0,0,-TPG!X396)</f>
        <v>0</v>
      </c>
      <c r="I396" s="205">
        <f t="shared" ca="1" si="11"/>
        <v>44309</v>
      </c>
      <c r="J396" s="126">
        <v>3</v>
      </c>
      <c r="K396" s="126" t="b">
        <v>1</v>
      </c>
      <c r="L396" s="126" t="s">
        <v>4022</v>
      </c>
      <c r="M396" s="126" t="b">
        <v>1</v>
      </c>
      <c r="N396" s="126" t="s">
        <v>3687</v>
      </c>
      <c r="O396" s="322" t="str">
        <f>LEFT(TPG!D396,19)&amp;"."&amp;TPGCR!F396</f>
        <v>St. James' Catholic.5407.TPGP16.I01.Ap21</v>
      </c>
      <c r="P396" s="325" t="str">
        <f>TPG!I396</f>
        <v>11294/543965</v>
      </c>
      <c r="Q396" s="126" t="b">
        <v>1</v>
      </c>
      <c r="R396" s="126" t="b">
        <v>1</v>
      </c>
      <c r="S396" s="126" t="b">
        <v>1</v>
      </c>
    </row>
    <row r="397" spans="1:19" hidden="1" x14ac:dyDescent="0.25">
      <c r="A397" s="126" t="s">
        <v>4021</v>
      </c>
      <c r="B397" s="200">
        <v>1</v>
      </c>
      <c r="C397" s="126">
        <v>2</v>
      </c>
      <c r="D397" s="321">
        <f>TPG!J397</f>
        <v>400041</v>
      </c>
      <c r="E397" s="126" t="b">
        <v>1</v>
      </c>
      <c r="F397" s="322" t="str">
        <f>RIGHT(TPG!C397,4)&amp;"."&amp;TPG!M397&amp;"."&amp;TPG!K397&amp;"."&amp;TPGPAY!$C$5</f>
        <v>5405.TPECGP16.I01.Ap21</v>
      </c>
      <c r="G397" s="323">
        <f t="shared" ca="1" si="10"/>
        <v>44309</v>
      </c>
      <c r="H397" s="324">
        <f>IF(TPG!X397&gt;0,0,-TPG!X397)</f>
        <v>0</v>
      </c>
      <c r="I397" s="205">
        <f t="shared" ca="1" si="11"/>
        <v>44309</v>
      </c>
      <c r="J397" s="126">
        <v>3</v>
      </c>
      <c r="K397" s="126" t="b">
        <v>1</v>
      </c>
      <c r="L397" s="126" t="s">
        <v>4022</v>
      </c>
      <c r="M397" s="126" t="b">
        <v>1</v>
      </c>
      <c r="N397" s="126" t="s">
        <v>3687</v>
      </c>
      <c r="O397" s="322" t="str">
        <f>LEFT(TPG!D397,19)&amp;"."&amp;TPGCR!F397</f>
        <v>Finchley Catholic H.5405.TPECGP16.I01.Ap21</v>
      </c>
      <c r="P397" s="325" t="str">
        <f>TPG!I397</f>
        <v>11294/543965</v>
      </c>
      <c r="Q397" s="126" t="b">
        <v>1</v>
      </c>
      <c r="R397" s="126" t="b">
        <v>1</v>
      </c>
      <c r="S397" s="126" t="b">
        <v>1</v>
      </c>
    </row>
    <row r="398" spans="1:19" hidden="1" x14ac:dyDescent="0.25">
      <c r="A398" s="126" t="s">
        <v>4021</v>
      </c>
      <c r="B398" s="200">
        <v>1</v>
      </c>
      <c r="C398" s="126">
        <v>2</v>
      </c>
      <c r="D398" s="321">
        <f>TPG!J398</f>
        <v>400140</v>
      </c>
      <c r="E398" s="126" t="b">
        <v>1</v>
      </c>
      <c r="F398" s="322" t="str">
        <f>RIGHT(TPG!C398,4)&amp;"."&amp;TPG!M398&amp;"."&amp;TPG!K398&amp;"."&amp;TPGPAY!$C$5</f>
        <v>5427.TPECGP16.I01.Ap21</v>
      </c>
      <c r="G398" s="323">
        <f t="shared" ca="1" si="10"/>
        <v>44309</v>
      </c>
      <c r="H398" s="324">
        <f>IF(TPG!X398&gt;0,0,-TPG!X398)</f>
        <v>0</v>
      </c>
      <c r="I398" s="205">
        <f t="shared" ca="1" si="11"/>
        <v>44309</v>
      </c>
      <c r="J398" s="126">
        <v>3</v>
      </c>
      <c r="K398" s="126" t="b">
        <v>1</v>
      </c>
      <c r="L398" s="126" t="s">
        <v>4022</v>
      </c>
      <c r="M398" s="126" t="b">
        <v>1</v>
      </c>
      <c r="N398" s="126" t="s">
        <v>3687</v>
      </c>
      <c r="O398" s="322" t="str">
        <f>LEFT(TPG!D398,19)&amp;"."&amp;TPGCR!F398</f>
        <v>JCoSS.5427.TPECGP16.I01.Ap21</v>
      </c>
      <c r="P398" s="325" t="str">
        <f>TPG!I398</f>
        <v>11294/543965</v>
      </c>
      <c r="Q398" s="126" t="b">
        <v>1</v>
      </c>
      <c r="R398" s="126" t="b">
        <v>1</v>
      </c>
      <c r="S398" s="126" t="b">
        <v>1</v>
      </c>
    </row>
    <row r="399" spans="1:19" hidden="1" x14ac:dyDescent="0.25">
      <c r="A399" s="126" t="s">
        <v>4021</v>
      </c>
      <c r="B399" s="200">
        <v>1</v>
      </c>
      <c r="C399" s="126">
        <v>2</v>
      </c>
      <c r="D399" s="321">
        <f>TPG!J399</f>
        <v>107953</v>
      </c>
      <c r="E399" s="126" t="b">
        <v>1</v>
      </c>
      <c r="F399" s="322" t="str">
        <f>RIGHT(TPG!C399,4)&amp;"."&amp;TPG!M399&amp;"."&amp;TPG!K399&amp;"."&amp;TPGPAY!$C$5</f>
        <v>4004.TPECGP16.I01.Ap21</v>
      </c>
      <c r="G399" s="323">
        <f t="shared" ca="1" si="10"/>
        <v>44309</v>
      </c>
      <c r="H399" s="324">
        <f>IF(TPG!X399&gt;0,0,-TPG!X399)</f>
        <v>0</v>
      </c>
      <c r="I399" s="205">
        <f t="shared" ca="1" si="11"/>
        <v>44309</v>
      </c>
      <c r="J399" s="126">
        <v>3</v>
      </c>
      <c r="K399" s="126" t="b">
        <v>1</v>
      </c>
      <c r="L399" s="126" t="s">
        <v>4022</v>
      </c>
      <c r="M399" s="126" t="b">
        <v>1</v>
      </c>
      <c r="N399" s="126" t="s">
        <v>3687</v>
      </c>
      <c r="O399" s="322" t="str">
        <f>LEFT(TPG!D399,19)&amp;"."&amp;TPGCR!F399</f>
        <v>Menorah High School.4004.TPECGP16.I01.Ap21</v>
      </c>
      <c r="P399" s="325" t="str">
        <f>TPG!I399</f>
        <v>11294/543965</v>
      </c>
      <c r="Q399" s="126" t="b">
        <v>1</v>
      </c>
      <c r="R399" s="126" t="b">
        <v>1</v>
      </c>
      <c r="S399" s="126" t="b">
        <v>1</v>
      </c>
    </row>
    <row r="400" spans="1:19" hidden="1" x14ac:dyDescent="0.25">
      <c r="A400" s="126" t="s">
        <v>4021</v>
      </c>
      <c r="B400" s="200">
        <v>1</v>
      </c>
      <c r="C400" s="126">
        <v>2</v>
      </c>
      <c r="D400" s="321">
        <f>TPG!J400</f>
        <v>400029</v>
      </c>
      <c r="E400" s="126" t="b">
        <v>1</v>
      </c>
      <c r="F400" s="322" t="str">
        <f>RIGHT(TPG!C400,4)&amp;"."&amp;TPG!M400&amp;"."&amp;TPG!K400&amp;"."&amp;TPGPAY!$C$5</f>
        <v>5404.TPECGP16.I01.Ap21</v>
      </c>
      <c r="G400" s="323">
        <f t="shared" ca="1" si="10"/>
        <v>44309</v>
      </c>
      <c r="H400" s="324">
        <f>IF(TPG!X400&gt;0,0,-TPG!X400)</f>
        <v>0</v>
      </c>
      <c r="I400" s="205">
        <f t="shared" ca="1" si="11"/>
        <v>44309</v>
      </c>
      <c r="J400" s="126">
        <v>3</v>
      </c>
      <c r="K400" s="126" t="b">
        <v>1</v>
      </c>
      <c r="L400" s="126" t="s">
        <v>4022</v>
      </c>
      <c r="M400" s="126" t="b">
        <v>1</v>
      </c>
      <c r="N400" s="126" t="s">
        <v>3687</v>
      </c>
      <c r="O400" s="322" t="str">
        <f>LEFT(TPG!D400,19)&amp;"."&amp;TPGCR!F400</f>
        <v>St Michaels Catholi.5404.TPECGP16.I01.Ap21</v>
      </c>
      <c r="P400" s="325" t="str">
        <f>TPG!I400</f>
        <v>11294/543965</v>
      </c>
      <c r="Q400" s="126" t="b">
        <v>1</v>
      </c>
      <c r="R400" s="126" t="b">
        <v>1</v>
      </c>
      <c r="S400" s="126" t="b">
        <v>1</v>
      </c>
    </row>
    <row r="401" spans="1:19" hidden="1" x14ac:dyDescent="0.25">
      <c r="A401" s="126" t="s">
        <v>4021</v>
      </c>
      <c r="B401" s="200">
        <v>1</v>
      </c>
      <c r="C401" s="126">
        <v>2</v>
      </c>
      <c r="D401" s="321">
        <f>TPG!J401</f>
        <v>400013</v>
      </c>
      <c r="E401" s="126" t="b">
        <v>1</v>
      </c>
      <c r="F401" s="322" t="str">
        <f>RIGHT(TPG!C401,4)&amp;"."&amp;TPG!M401&amp;"."&amp;TPG!K401&amp;"."&amp;TPGPAY!$C$5</f>
        <v>5407.TPECGP16.I01.Ap21</v>
      </c>
      <c r="G401" s="323">
        <f t="shared" ca="1" si="10"/>
        <v>44309</v>
      </c>
      <c r="H401" s="324">
        <f>IF(TPG!X401&gt;0,0,-TPG!X401)</f>
        <v>0</v>
      </c>
      <c r="I401" s="205">
        <f t="shared" ca="1" si="11"/>
        <v>44309</v>
      </c>
      <c r="J401" s="126">
        <v>3</v>
      </c>
      <c r="K401" s="126" t="b">
        <v>1</v>
      </c>
      <c r="L401" s="126" t="s">
        <v>4022</v>
      </c>
      <c r="M401" s="126" t="b">
        <v>1</v>
      </c>
      <c r="N401" s="126" t="s">
        <v>3687</v>
      </c>
      <c r="O401" s="322" t="str">
        <f>LEFT(TPG!D401,19)&amp;"."&amp;TPGCR!F401</f>
        <v>St. James' Catholic.5407.TPECGP16.I01.Ap21</v>
      </c>
      <c r="P401" s="325" t="str">
        <f>TPG!I401</f>
        <v>11294/543965</v>
      </c>
      <c r="Q401" s="126" t="b">
        <v>1</v>
      </c>
      <c r="R401" s="126" t="b">
        <v>1</v>
      </c>
      <c r="S401" s="126" t="b">
        <v>1</v>
      </c>
    </row>
    <row r="402" spans="1:19" hidden="1" x14ac:dyDescent="0.25">
      <c r="A402" s="126" t="s">
        <v>4021</v>
      </c>
      <c r="B402" s="200">
        <v>1</v>
      </c>
      <c r="C402" s="126">
        <v>2</v>
      </c>
      <c r="D402" s="321">
        <f>TPG!J402</f>
        <v>400156</v>
      </c>
      <c r="E402" s="126" t="b">
        <v>1</v>
      </c>
      <c r="F402" s="322" t="str">
        <f>RIGHT(TPG!C402,4)&amp;"."&amp;TPG!M402&amp;"."&amp;TPG!K402&amp;"."&amp;TPGPAY!$C$5</f>
        <v>1100.TPECGSC.I01.Ap21</v>
      </c>
      <c r="G402" s="323">
        <f t="shared" ca="1" si="10"/>
        <v>44309</v>
      </c>
      <c r="H402" s="324">
        <f>IF(TPG!X402&gt;0,0,-TPG!X402)</f>
        <v>0</v>
      </c>
      <c r="I402" s="205">
        <f t="shared" ca="1" si="11"/>
        <v>44309</v>
      </c>
      <c r="J402" s="126">
        <v>3</v>
      </c>
      <c r="K402" s="126" t="b">
        <v>1</v>
      </c>
      <c r="L402" s="126" t="s">
        <v>4022</v>
      </c>
      <c r="M402" s="126" t="b">
        <v>1</v>
      </c>
      <c r="N402" s="126" t="s">
        <v>3687</v>
      </c>
      <c r="O402" s="322" t="str">
        <f>LEFT(TPG!D402,19)&amp;"."&amp;TPGCR!F402</f>
        <v>Pavilion.1100.TPECGSC.I01.Ap21</v>
      </c>
      <c r="P402" s="325" t="str">
        <f>TPG!I402</f>
        <v>11294/543965</v>
      </c>
      <c r="Q402" s="126" t="b">
        <v>1</v>
      </c>
      <c r="R402" s="126" t="b">
        <v>1</v>
      </c>
      <c r="S402" s="126" t="b">
        <v>1</v>
      </c>
    </row>
    <row r="403" spans="1:19" hidden="1" x14ac:dyDescent="0.25">
      <c r="A403" s="126" t="s">
        <v>4021</v>
      </c>
      <c r="B403" s="200">
        <v>1</v>
      </c>
      <c r="C403" s="126">
        <v>2</v>
      </c>
      <c r="D403" s="321">
        <f>TPG!J403</f>
        <v>400091</v>
      </c>
      <c r="E403" s="126" t="b">
        <v>1</v>
      </c>
      <c r="F403" s="322" t="str">
        <f>RIGHT(TPG!C403,4)&amp;"."&amp;TPG!M403&amp;"."&amp;TPG!K403&amp;"."&amp;TPGPAY!$C$5</f>
        <v>7009.TPECGSC.I01.Ap21</v>
      </c>
      <c r="G403" s="323">
        <f t="shared" ca="1" si="10"/>
        <v>44309</v>
      </c>
      <c r="H403" s="324">
        <f>IF(TPG!X403&gt;0,0,-TPG!X403)</f>
        <v>0</v>
      </c>
      <c r="I403" s="205">
        <f t="shared" ca="1" si="11"/>
        <v>44309</v>
      </c>
      <c r="J403" s="126">
        <v>3</v>
      </c>
      <c r="K403" s="126" t="b">
        <v>1</v>
      </c>
      <c r="L403" s="126" t="s">
        <v>4022</v>
      </c>
      <c r="M403" s="126" t="b">
        <v>1</v>
      </c>
      <c r="N403" s="126" t="s">
        <v>3687</v>
      </c>
      <c r="O403" s="322" t="str">
        <f>LEFT(TPG!D403,19)&amp;"."&amp;TPGCR!F403</f>
        <v>Oakleigh.7009.TPECGSC.I01.Ap21</v>
      </c>
      <c r="P403" s="325" t="str">
        <f>TPG!I403</f>
        <v>11294/543965</v>
      </c>
      <c r="Q403" s="126" t="b">
        <v>1</v>
      </c>
      <c r="R403" s="126" t="b">
        <v>1</v>
      </c>
      <c r="S403" s="126" t="b">
        <v>1</v>
      </c>
    </row>
    <row r="404" spans="1:19" hidden="1" x14ac:dyDescent="0.25">
      <c r="A404" s="126" t="s">
        <v>4021</v>
      </c>
      <c r="B404" s="200">
        <v>1</v>
      </c>
      <c r="C404" s="126">
        <v>2</v>
      </c>
      <c r="D404" s="321">
        <f>TPG!J404</f>
        <v>400063</v>
      </c>
      <c r="E404" s="126" t="b">
        <v>1</v>
      </c>
      <c r="F404" s="322" t="str">
        <f>RIGHT(TPG!C404,4)&amp;"."&amp;TPG!M404&amp;"."&amp;TPG!K404&amp;"."&amp;TPGPAY!$C$5</f>
        <v>7010.TPECGSC.I01.Ap21</v>
      </c>
      <c r="G404" s="323">
        <f t="shared" ca="1" si="10"/>
        <v>44309</v>
      </c>
      <c r="H404" s="324">
        <f>IF(TPG!X404&gt;0,0,-TPG!X404)</f>
        <v>0</v>
      </c>
      <c r="I404" s="205">
        <f t="shared" ca="1" si="11"/>
        <v>44309</v>
      </c>
      <c r="J404" s="126">
        <v>3</v>
      </c>
      <c r="K404" s="126" t="b">
        <v>1</v>
      </c>
      <c r="L404" s="126" t="s">
        <v>4022</v>
      </c>
      <c r="M404" s="126" t="b">
        <v>1</v>
      </c>
      <c r="N404" s="126" t="s">
        <v>3687</v>
      </c>
      <c r="O404" s="322" t="str">
        <f>LEFT(TPG!D404,19)&amp;"."&amp;TPGCR!F404</f>
        <v>Mapledown.7010.TPECGSC.I01.Ap21</v>
      </c>
      <c r="P404" s="325" t="str">
        <f>TPG!I404</f>
        <v>11294/543965</v>
      </c>
      <c r="Q404" s="126" t="b">
        <v>1</v>
      </c>
      <c r="R404" s="126" t="b">
        <v>1</v>
      </c>
      <c r="S404" s="126" t="b">
        <v>1</v>
      </c>
    </row>
    <row r="405" spans="1:19" hidden="1" x14ac:dyDescent="0.25">
      <c r="A405" s="126" t="s">
        <v>4021</v>
      </c>
      <c r="B405" s="200">
        <v>1</v>
      </c>
      <c r="C405" s="126">
        <v>2</v>
      </c>
      <c r="D405" s="321">
        <f>TPG!J405</f>
        <v>105221</v>
      </c>
      <c r="E405" s="126" t="b">
        <v>1</v>
      </c>
      <c r="F405" s="322" t="str">
        <f>RIGHT(TPG!C405,4)&amp;"."&amp;TPG!M405&amp;"."&amp;TPG!K405&amp;"."&amp;TPGPAY!$C$5</f>
        <v>6085.TPECGSC.I01.Ap21</v>
      </c>
      <c r="G405" s="323">
        <f t="shared" ref="G405:G430" ca="1" si="12">TODAY()</f>
        <v>44309</v>
      </c>
      <c r="H405" s="324">
        <f>IF(TPG!X405&gt;0,0,-TPG!X405)</f>
        <v>0</v>
      </c>
      <c r="I405" s="205">
        <f t="shared" ref="I405:I430" ca="1" si="13">G405</f>
        <v>44309</v>
      </c>
      <c r="J405" s="126">
        <v>3</v>
      </c>
      <c r="K405" s="126" t="b">
        <v>1</v>
      </c>
      <c r="L405" s="126" t="s">
        <v>4022</v>
      </c>
      <c r="M405" s="126" t="b">
        <v>1</v>
      </c>
      <c r="N405" s="126" t="s">
        <v>3687</v>
      </c>
      <c r="O405" s="322" t="str">
        <f>LEFT(TPG!D405,19)&amp;"."&amp;TPGCR!F405</f>
        <v>Kisharon Inclusive .6085.TPECGSC.I01.Ap21</v>
      </c>
      <c r="P405" s="325" t="str">
        <f>TPG!I405</f>
        <v>11294/516500</v>
      </c>
      <c r="Q405" s="126" t="b">
        <v>1</v>
      </c>
      <c r="R405" s="126" t="b">
        <v>1</v>
      </c>
      <c r="S405" s="126" t="b">
        <v>1</v>
      </c>
    </row>
    <row r="406" spans="1:19" hidden="1" x14ac:dyDescent="0.25">
      <c r="A406" s="126" t="s">
        <v>4021</v>
      </c>
      <c r="B406" s="200">
        <v>1</v>
      </c>
      <c r="C406" s="126">
        <v>2</v>
      </c>
      <c r="D406" s="321">
        <f>TPG!J406</f>
        <v>157308</v>
      </c>
      <c r="E406" s="126" t="b">
        <v>1</v>
      </c>
      <c r="F406" s="322" t="str">
        <f>RIGHT(TPG!C406,4)&amp;"."&amp;TPG!M406&amp;"."&amp;TPG!K406&amp;"."&amp;TPGPAY!$C$5</f>
        <v>5950.TPECGSC.I01.Ap21</v>
      </c>
      <c r="G406" s="323">
        <f t="shared" ca="1" si="12"/>
        <v>44309</v>
      </c>
      <c r="H406" s="324">
        <f>IF(TPG!X406&gt;0,0,-TPG!X406)</f>
        <v>0</v>
      </c>
      <c r="I406" s="205">
        <f t="shared" ca="1" si="13"/>
        <v>44309</v>
      </c>
      <c r="J406" s="126">
        <v>3</v>
      </c>
      <c r="K406" s="126" t="b">
        <v>1</v>
      </c>
      <c r="L406" s="126" t="s">
        <v>4022</v>
      </c>
      <c r="M406" s="126" t="b">
        <v>1</v>
      </c>
      <c r="N406" s="126" t="s">
        <v>3687</v>
      </c>
      <c r="O406" s="322" t="str">
        <f>LEFT(TPG!D406,19)&amp;"."&amp;TPGCR!F406</f>
        <v>Oak Hill School.5950.TPECGSC.I01.Ap21</v>
      </c>
      <c r="P406" s="325" t="str">
        <f>TPG!I406</f>
        <v>11294/516500</v>
      </c>
      <c r="Q406" s="126" t="b">
        <v>1</v>
      </c>
      <c r="R406" s="126" t="b">
        <v>1</v>
      </c>
      <c r="S406" s="126" t="b">
        <v>1</v>
      </c>
    </row>
    <row r="407" spans="1:19" hidden="1" x14ac:dyDescent="0.25">
      <c r="A407" s="126" t="s">
        <v>4021</v>
      </c>
      <c r="B407" s="200">
        <v>1</v>
      </c>
      <c r="C407" s="126">
        <v>2</v>
      </c>
      <c r="D407" s="321">
        <f>TPG!K407</f>
        <v>0</v>
      </c>
      <c r="E407" s="126" t="b">
        <v>1</v>
      </c>
      <c r="F407" s="322" t="str">
        <f>RIGHT(TPG!D407,4)&amp;"."&amp;TPG!N407&amp;"."&amp;TPG!L407&amp;"."&amp;TPGPAY!$C$5</f>
        <v>...Ap21</v>
      </c>
      <c r="G407" s="323">
        <f t="shared" ca="1" si="12"/>
        <v>44309</v>
      </c>
      <c r="H407" s="324">
        <f>IF(TPG!AC407&gt;0,0,-TPG!AC407)</f>
        <v>0</v>
      </c>
      <c r="I407" s="205">
        <f t="shared" ca="1" si="13"/>
        <v>44309</v>
      </c>
      <c r="J407" s="126">
        <v>3</v>
      </c>
      <c r="K407" s="126" t="b">
        <v>1</v>
      </c>
      <c r="L407" s="126" t="s">
        <v>4022</v>
      </c>
      <c r="M407" s="126" t="b">
        <v>1</v>
      </c>
      <c r="N407" s="126" t="s">
        <v>3687</v>
      </c>
      <c r="O407" s="322" t="str">
        <f>LEFT(TPG!E407,19)&amp;"."&amp;TPGCR!F407</f>
        <v>....Ap21</v>
      </c>
      <c r="P407" s="325">
        <f>TPG!J407</f>
        <v>0</v>
      </c>
      <c r="Q407" s="126" t="b">
        <v>1</v>
      </c>
      <c r="R407" s="126" t="b">
        <v>1</v>
      </c>
      <c r="S407" s="126" t="b">
        <v>1</v>
      </c>
    </row>
    <row r="408" spans="1:19" hidden="1" x14ac:dyDescent="0.25">
      <c r="A408" s="126" t="s">
        <v>4021</v>
      </c>
      <c r="B408" s="200">
        <v>1</v>
      </c>
      <c r="C408" s="126">
        <v>2</v>
      </c>
      <c r="D408" s="321">
        <f>TPG!K408</f>
        <v>0</v>
      </c>
      <c r="E408" s="126" t="b">
        <v>1</v>
      </c>
      <c r="F408" s="322" t="str">
        <f>RIGHT(TPG!D408,4)&amp;"."&amp;TPG!N408&amp;"."&amp;TPG!L408&amp;"."&amp;TPGPAY!$C$5</f>
        <v>...Ap21</v>
      </c>
      <c r="G408" s="323">
        <f t="shared" ca="1" si="12"/>
        <v>44309</v>
      </c>
      <c r="H408" s="324">
        <f>IF(TPG!AC408&gt;0,0,-TPG!AC408)</f>
        <v>0</v>
      </c>
      <c r="I408" s="205">
        <f t="shared" ca="1" si="13"/>
        <v>44309</v>
      </c>
      <c r="J408" s="126">
        <v>3</v>
      </c>
      <c r="K408" s="126" t="b">
        <v>1</v>
      </c>
      <c r="L408" s="126" t="s">
        <v>4022</v>
      </c>
      <c r="M408" s="126" t="b">
        <v>1</v>
      </c>
      <c r="N408" s="126" t="s">
        <v>3687</v>
      </c>
      <c r="O408" s="322" t="str">
        <f>LEFT(TPG!E408,19)&amp;"."&amp;TPGCR!F408</f>
        <v>....Ap21</v>
      </c>
      <c r="P408" s="325">
        <f>TPG!J408</f>
        <v>0</v>
      </c>
      <c r="Q408" s="126" t="b">
        <v>1</v>
      </c>
      <c r="R408" s="126" t="b">
        <v>1</v>
      </c>
      <c r="S408" s="126" t="b">
        <v>1</v>
      </c>
    </row>
    <row r="409" spans="1:19" hidden="1" x14ac:dyDescent="0.25">
      <c r="A409" s="126" t="s">
        <v>4021</v>
      </c>
      <c r="B409" s="200">
        <v>1</v>
      </c>
      <c r="C409" s="126">
        <v>2</v>
      </c>
      <c r="D409" s="321">
        <f>TPG!K409</f>
        <v>0</v>
      </c>
      <c r="E409" s="126" t="b">
        <v>1</v>
      </c>
      <c r="F409" s="322" t="str">
        <f>RIGHT(TPG!D409,4)&amp;"."&amp;TPG!N409&amp;"."&amp;TPG!L409&amp;"."&amp;TPGPAY!$C$5</f>
        <v>...Ap21</v>
      </c>
      <c r="G409" s="323">
        <f t="shared" ca="1" si="12"/>
        <v>44309</v>
      </c>
      <c r="H409" s="324">
        <f>IF(TPG!AC409&gt;0,0,-TPG!AC409)</f>
        <v>0</v>
      </c>
      <c r="I409" s="205">
        <f t="shared" ca="1" si="13"/>
        <v>44309</v>
      </c>
      <c r="J409" s="126">
        <v>3</v>
      </c>
      <c r="K409" s="126" t="b">
        <v>1</v>
      </c>
      <c r="L409" s="126" t="s">
        <v>4022</v>
      </c>
      <c r="M409" s="126" t="b">
        <v>1</v>
      </c>
      <c r="N409" s="126" t="s">
        <v>3687</v>
      </c>
      <c r="O409" s="322" t="str">
        <f>LEFT(TPG!E409,19)&amp;"."&amp;TPGCR!F409</f>
        <v>....Ap21</v>
      </c>
      <c r="P409" s="325">
        <f>TPG!J409</f>
        <v>0</v>
      </c>
      <c r="Q409" s="126" t="b">
        <v>1</v>
      </c>
      <c r="R409" s="126" t="b">
        <v>1</v>
      </c>
      <c r="S409" s="126" t="b">
        <v>1</v>
      </c>
    </row>
    <row r="410" spans="1:19" hidden="1" x14ac:dyDescent="0.25">
      <c r="A410" s="126" t="s">
        <v>4021</v>
      </c>
      <c r="B410" s="200">
        <v>1</v>
      </c>
      <c r="C410" s="126">
        <v>2</v>
      </c>
      <c r="D410" s="321">
        <f>TPG!K410</f>
        <v>0</v>
      </c>
      <c r="E410" s="126" t="b">
        <v>1</v>
      </c>
      <c r="F410" s="322" t="str">
        <f>RIGHT(TPG!D410,4)&amp;"."&amp;TPG!N410&amp;"."&amp;TPG!L410&amp;"."&amp;TPGPAY!$C$5</f>
        <v>...Ap21</v>
      </c>
      <c r="G410" s="323">
        <f t="shared" ca="1" si="12"/>
        <v>44309</v>
      </c>
      <c r="H410" s="324">
        <f>IF(TPG!AC410&gt;0,0,-TPG!AC410)</f>
        <v>0</v>
      </c>
      <c r="I410" s="205">
        <f t="shared" ca="1" si="13"/>
        <v>44309</v>
      </c>
      <c r="J410" s="126">
        <v>3</v>
      </c>
      <c r="K410" s="126" t="b">
        <v>1</v>
      </c>
      <c r="L410" s="126" t="s">
        <v>4022</v>
      </c>
      <c r="M410" s="126" t="b">
        <v>1</v>
      </c>
      <c r="N410" s="126" t="s">
        <v>3687</v>
      </c>
      <c r="O410" s="322" t="str">
        <f>LEFT(TPG!E410,19)&amp;"."&amp;TPGCR!F410</f>
        <v>....Ap21</v>
      </c>
      <c r="P410" s="325">
        <f>TPG!J410</f>
        <v>0</v>
      </c>
      <c r="Q410" s="126" t="b">
        <v>1</v>
      </c>
      <c r="R410" s="126" t="b">
        <v>1</v>
      </c>
      <c r="S410" s="126" t="b">
        <v>1</v>
      </c>
    </row>
    <row r="411" spans="1:19" hidden="1" x14ac:dyDescent="0.25">
      <c r="A411" s="126" t="s">
        <v>4021</v>
      </c>
      <c r="B411" s="200">
        <v>1</v>
      </c>
      <c r="C411" s="126">
        <v>2</v>
      </c>
      <c r="D411" s="321">
        <f>TPG!K411</f>
        <v>0</v>
      </c>
      <c r="E411" s="126" t="b">
        <v>1</v>
      </c>
      <c r="F411" s="322" t="str">
        <f>RIGHT(TPG!D411,4)&amp;"."&amp;TPG!N411&amp;"."&amp;TPG!L411&amp;"."&amp;TPGPAY!$C$5</f>
        <v>...Ap21</v>
      </c>
      <c r="G411" s="323">
        <f t="shared" ca="1" si="12"/>
        <v>44309</v>
      </c>
      <c r="H411" s="324">
        <f>IF(TPG!AC411&gt;0,0,-TPG!AC411)</f>
        <v>0</v>
      </c>
      <c r="I411" s="205">
        <f t="shared" ca="1" si="13"/>
        <v>44309</v>
      </c>
      <c r="J411" s="126">
        <v>3</v>
      </c>
      <c r="K411" s="126" t="b">
        <v>1</v>
      </c>
      <c r="L411" s="126" t="s">
        <v>4022</v>
      </c>
      <c r="M411" s="126" t="b">
        <v>1</v>
      </c>
      <c r="N411" s="126" t="s">
        <v>3687</v>
      </c>
      <c r="O411" s="322" t="str">
        <f>LEFT(TPG!E411,19)&amp;"."&amp;TPGCR!F411</f>
        <v>....Ap21</v>
      </c>
      <c r="P411" s="325">
        <f>TPG!J411</f>
        <v>0</v>
      </c>
      <c r="Q411" s="126" t="b">
        <v>1</v>
      </c>
      <c r="R411" s="126" t="b">
        <v>1</v>
      </c>
      <c r="S411" s="126" t="b">
        <v>1</v>
      </c>
    </row>
    <row r="412" spans="1:19" hidden="1" x14ac:dyDescent="0.25">
      <c r="A412" s="126" t="s">
        <v>4021</v>
      </c>
      <c r="B412" s="200">
        <v>1</v>
      </c>
      <c r="C412" s="126">
        <v>2</v>
      </c>
      <c r="D412" s="321">
        <f>TPG!K412</f>
        <v>0</v>
      </c>
      <c r="E412" s="126" t="b">
        <v>1</v>
      </c>
      <c r="F412" s="322" t="str">
        <f>RIGHT(TPG!D412,4)&amp;"."&amp;TPG!N412&amp;"."&amp;TPG!L412&amp;"."&amp;TPGPAY!$C$5</f>
        <v>...Ap21</v>
      </c>
      <c r="G412" s="323">
        <f t="shared" ca="1" si="12"/>
        <v>44309</v>
      </c>
      <c r="H412" s="324">
        <f>IF(TPG!AC412&gt;0,0,-TPG!AC412)</f>
        <v>0</v>
      </c>
      <c r="I412" s="205">
        <f t="shared" ca="1" si="13"/>
        <v>44309</v>
      </c>
      <c r="J412" s="126">
        <v>3</v>
      </c>
      <c r="K412" s="126" t="b">
        <v>1</v>
      </c>
      <c r="L412" s="126" t="s">
        <v>4022</v>
      </c>
      <c r="M412" s="126" t="b">
        <v>1</v>
      </c>
      <c r="N412" s="126" t="s">
        <v>3687</v>
      </c>
      <c r="O412" s="322" t="str">
        <f>LEFT(TPG!E412,19)&amp;"."&amp;TPGCR!F412</f>
        <v>....Ap21</v>
      </c>
      <c r="P412" s="325">
        <f>TPG!J412</f>
        <v>0</v>
      </c>
      <c r="Q412" s="126" t="b">
        <v>1</v>
      </c>
      <c r="R412" s="126" t="b">
        <v>1</v>
      </c>
      <c r="S412" s="126" t="b">
        <v>1</v>
      </c>
    </row>
    <row r="413" spans="1:19" hidden="1" x14ac:dyDescent="0.25">
      <c r="A413" s="126" t="s">
        <v>4021</v>
      </c>
      <c r="B413" s="200">
        <v>1</v>
      </c>
      <c r="C413" s="126">
        <v>2</v>
      </c>
      <c r="D413" s="321">
        <f>TPG!K413</f>
        <v>0</v>
      </c>
      <c r="E413" s="126" t="b">
        <v>1</v>
      </c>
      <c r="F413" s="322" t="str">
        <f>RIGHT(TPG!D413,4)&amp;"."&amp;TPG!N413&amp;"."&amp;TPG!L413&amp;"."&amp;TPGPAY!$C$5</f>
        <v>...Ap21</v>
      </c>
      <c r="G413" s="323">
        <f t="shared" ca="1" si="12"/>
        <v>44309</v>
      </c>
      <c r="H413" s="324">
        <f>IF(TPG!AC413&gt;0,0,-TPG!AC413)</f>
        <v>0</v>
      </c>
      <c r="I413" s="205">
        <f t="shared" ca="1" si="13"/>
        <v>44309</v>
      </c>
      <c r="J413" s="126">
        <v>3</v>
      </c>
      <c r="K413" s="126" t="b">
        <v>1</v>
      </c>
      <c r="L413" s="126" t="s">
        <v>4022</v>
      </c>
      <c r="M413" s="126" t="b">
        <v>1</v>
      </c>
      <c r="N413" s="126" t="s">
        <v>3687</v>
      </c>
      <c r="O413" s="322" t="str">
        <f>LEFT(TPG!E413,19)&amp;"."&amp;TPGCR!F413</f>
        <v>....Ap21</v>
      </c>
      <c r="P413" s="325">
        <f>TPG!J413</f>
        <v>0</v>
      </c>
      <c r="Q413" s="126" t="b">
        <v>1</v>
      </c>
      <c r="R413" s="126" t="b">
        <v>1</v>
      </c>
      <c r="S413" s="126" t="b">
        <v>1</v>
      </c>
    </row>
    <row r="414" spans="1:19" hidden="1" x14ac:dyDescent="0.25">
      <c r="A414" s="126" t="s">
        <v>4021</v>
      </c>
      <c r="B414" s="200">
        <v>1</v>
      </c>
      <c r="C414" s="126">
        <v>2</v>
      </c>
      <c r="D414" s="321">
        <f>TPG!K414</f>
        <v>0</v>
      </c>
      <c r="E414" s="126" t="b">
        <v>1</v>
      </c>
      <c r="F414" s="322" t="str">
        <f>RIGHT(TPG!D414,4)&amp;"."&amp;TPG!N414&amp;"."&amp;TPG!L414&amp;"."&amp;TPGPAY!$C$5</f>
        <v>...Ap21</v>
      </c>
      <c r="G414" s="323">
        <f t="shared" ca="1" si="12"/>
        <v>44309</v>
      </c>
      <c r="H414" s="324">
        <f>IF(TPG!AC414&gt;0,0,-TPG!AC414)</f>
        <v>0</v>
      </c>
      <c r="I414" s="205">
        <f t="shared" ca="1" si="13"/>
        <v>44309</v>
      </c>
      <c r="J414" s="126">
        <v>3</v>
      </c>
      <c r="K414" s="126" t="b">
        <v>1</v>
      </c>
      <c r="L414" s="126" t="s">
        <v>4022</v>
      </c>
      <c r="M414" s="126" t="b">
        <v>1</v>
      </c>
      <c r="N414" s="126" t="s">
        <v>3687</v>
      </c>
      <c r="O414" s="322" t="str">
        <f>LEFT(TPG!E414,19)&amp;"."&amp;TPGCR!F414</f>
        <v>....Ap21</v>
      </c>
      <c r="P414" s="325">
        <f>TPG!J414</f>
        <v>0</v>
      </c>
      <c r="Q414" s="126" t="b">
        <v>1</v>
      </c>
      <c r="R414" s="126" t="b">
        <v>1</v>
      </c>
      <c r="S414" s="126" t="b">
        <v>1</v>
      </c>
    </row>
    <row r="415" spans="1:19" hidden="1" x14ac:dyDescent="0.25">
      <c r="A415" s="126" t="s">
        <v>4021</v>
      </c>
      <c r="B415" s="200">
        <v>1</v>
      </c>
      <c r="C415" s="126">
        <v>2</v>
      </c>
      <c r="D415" s="321">
        <f>TPG!K415</f>
        <v>0</v>
      </c>
      <c r="E415" s="126" t="b">
        <v>1</v>
      </c>
      <c r="F415" s="322" t="str">
        <f>RIGHT(TPG!D415,4)&amp;"."&amp;TPG!N415&amp;"."&amp;TPG!L415&amp;"."&amp;TPGPAY!$C$5</f>
        <v>...Ap21</v>
      </c>
      <c r="G415" s="323">
        <f t="shared" ca="1" si="12"/>
        <v>44309</v>
      </c>
      <c r="H415" s="324">
        <f>IF(TPG!AC415&gt;0,0,-TPG!AC415)</f>
        <v>0</v>
      </c>
      <c r="I415" s="205">
        <f t="shared" ca="1" si="13"/>
        <v>44309</v>
      </c>
      <c r="J415" s="126">
        <v>3</v>
      </c>
      <c r="K415" s="126" t="b">
        <v>1</v>
      </c>
      <c r="L415" s="126" t="s">
        <v>4022</v>
      </c>
      <c r="M415" s="126" t="b">
        <v>1</v>
      </c>
      <c r="N415" s="126" t="s">
        <v>3687</v>
      </c>
      <c r="O415" s="322" t="str">
        <f>LEFT(TPG!E415,19)&amp;"."&amp;TPGCR!F415</f>
        <v>....Ap21</v>
      </c>
      <c r="P415" s="325">
        <f>TPG!J415</f>
        <v>0</v>
      </c>
      <c r="Q415" s="126" t="b">
        <v>1</v>
      </c>
      <c r="R415" s="126" t="b">
        <v>1</v>
      </c>
      <c r="S415" s="126" t="b">
        <v>1</v>
      </c>
    </row>
    <row r="416" spans="1:19" hidden="1" x14ac:dyDescent="0.25">
      <c r="A416" s="126" t="s">
        <v>4021</v>
      </c>
      <c r="B416" s="200">
        <v>1</v>
      </c>
      <c r="C416" s="126">
        <v>2</v>
      </c>
      <c r="D416" s="321">
        <f>TPG!K416</f>
        <v>0</v>
      </c>
      <c r="E416" s="126" t="b">
        <v>1</v>
      </c>
      <c r="F416" s="322" t="str">
        <f>RIGHT(TPG!D416,4)&amp;"."&amp;TPG!N416&amp;"."&amp;TPG!L416&amp;"."&amp;TPGPAY!$C$5</f>
        <v>...Ap21</v>
      </c>
      <c r="G416" s="323">
        <f t="shared" ca="1" si="12"/>
        <v>44309</v>
      </c>
      <c r="H416" s="324">
        <f>IF(TPG!AC416&gt;0,0,-TPG!AC416)</f>
        <v>0</v>
      </c>
      <c r="I416" s="205">
        <f t="shared" ca="1" si="13"/>
        <v>44309</v>
      </c>
      <c r="J416" s="126">
        <v>3</v>
      </c>
      <c r="K416" s="126" t="b">
        <v>1</v>
      </c>
      <c r="L416" s="126" t="s">
        <v>4022</v>
      </c>
      <c r="M416" s="126" t="b">
        <v>1</v>
      </c>
      <c r="N416" s="126" t="s">
        <v>3687</v>
      </c>
      <c r="O416" s="322" t="str">
        <f>LEFT(TPG!E416,19)&amp;"."&amp;TPGCR!F416</f>
        <v>....Ap21</v>
      </c>
      <c r="P416" s="325">
        <f>TPG!J416</f>
        <v>0</v>
      </c>
      <c r="Q416" s="126" t="b">
        <v>1</v>
      </c>
      <c r="R416" s="126" t="b">
        <v>1</v>
      </c>
      <c r="S416" s="126" t="b">
        <v>1</v>
      </c>
    </row>
    <row r="417" spans="1:19" hidden="1" x14ac:dyDescent="0.25">
      <c r="A417" s="126" t="s">
        <v>4021</v>
      </c>
      <c r="B417" s="200">
        <v>1</v>
      </c>
      <c r="C417" s="126">
        <v>2</v>
      </c>
      <c r="D417" s="321">
        <f>TPG!K417</f>
        <v>0</v>
      </c>
      <c r="E417" s="126" t="b">
        <v>1</v>
      </c>
      <c r="F417" s="322" t="str">
        <f>RIGHT(TPG!D417,4)&amp;"."&amp;TPG!N417&amp;"."&amp;TPG!L417&amp;"."&amp;TPGPAY!$C$5</f>
        <v>...Ap21</v>
      </c>
      <c r="G417" s="323">
        <f t="shared" ca="1" si="12"/>
        <v>44309</v>
      </c>
      <c r="H417" s="324">
        <f>IF(TPG!AC417&gt;0,0,-TPG!AC417)</f>
        <v>0</v>
      </c>
      <c r="I417" s="205">
        <f t="shared" ca="1" si="13"/>
        <v>44309</v>
      </c>
      <c r="J417" s="126">
        <v>3</v>
      </c>
      <c r="K417" s="126" t="b">
        <v>1</v>
      </c>
      <c r="L417" s="126" t="s">
        <v>4022</v>
      </c>
      <c r="M417" s="126" t="b">
        <v>1</v>
      </c>
      <c r="N417" s="126" t="s">
        <v>3687</v>
      </c>
      <c r="O417" s="322" t="str">
        <f>LEFT(TPG!E417,19)&amp;"."&amp;TPGCR!F417</f>
        <v>....Ap21</v>
      </c>
      <c r="P417" s="325">
        <f>TPG!J417</f>
        <v>0</v>
      </c>
      <c r="Q417" s="126" t="b">
        <v>1</v>
      </c>
      <c r="R417" s="126" t="b">
        <v>1</v>
      </c>
      <c r="S417" s="126" t="b">
        <v>1</v>
      </c>
    </row>
    <row r="418" spans="1:19" hidden="1" x14ac:dyDescent="0.25">
      <c r="A418" s="126" t="s">
        <v>4021</v>
      </c>
      <c r="B418" s="200">
        <v>1</v>
      </c>
      <c r="C418" s="126">
        <v>2</v>
      </c>
      <c r="D418" s="321">
        <f>TPG!K418</f>
        <v>0</v>
      </c>
      <c r="E418" s="126" t="b">
        <v>1</v>
      </c>
      <c r="F418" s="322" t="str">
        <f>RIGHT(TPG!D418,4)&amp;"."&amp;TPG!N418&amp;"."&amp;TPG!L418&amp;"."&amp;TPGPAY!$C$5</f>
        <v>...Ap21</v>
      </c>
      <c r="G418" s="323">
        <f t="shared" ca="1" si="12"/>
        <v>44309</v>
      </c>
      <c r="H418" s="324">
        <f>IF(TPG!AC418&gt;0,0,-TPG!AC418)</f>
        <v>0</v>
      </c>
      <c r="I418" s="205">
        <f t="shared" ca="1" si="13"/>
        <v>44309</v>
      </c>
      <c r="J418" s="126">
        <v>3</v>
      </c>
      <c r="K418" s="126" t="b">
        <v>1</v>
      </c>
      <c r="L418" s="126" t="s">
        <v>4022</v>
      </c>
      <c r="M418" s="126" t="b">
        <v>1</v>
      </c>
      <c r="N418" s="126" t="s">
        <v>3687</v>
      </c>
      <c r="O418" s="322" t="str">
        <f>LEFT(TPG!E418,19)&amp;"."&amp;TPGCR!F418</f>
        <v>....Ap21</v>
      </c>
      <c r="P418" s="325">
        <f>TPG!J418</f>
        <v>0</v>
      </c>
      <c r="Q418" s="126" t="b">
        <v>1</v>
      </c>
      <c r="R418" s="126" t="b">
        <v>1</v>
      </c>
      <c r="S418" s="126" t="b">
        <v>1</v>
      </c>
    </row>
    <row r="419" spans="1:19" hidden="1" x14ac:dyDescent="0.25">
      <c r="A419" s="126" t="s">
        <v>4021</v>
      </c>
      <c r="B419" s="200">
        <v>1</v>
      </c>
      <c r="C419" s="126">
        <v>2</v>
      </c>
      <c r="D419" s="321">
        <f>TPG!K419</f>
        <v>0</v>
      </c>
      <c r="E419" s="126" t="b">
        <v>1</v>
      </c>
      <c r="F419" s="322" t="str">
        <f>RIGHT(TPG!D419,4)&amp;"."&amp;TPG!N419&amp;"."&amp;TPG!L419&amp;"."&amp;TPGPAY!$C$5</f>
        <v>...Ap21</v>
      </c>
      <c r="G419" s="323">
        <f t="shared" ca="1" si="12"/>
        <v>44309</v>
      </c>
      <c r="H419" s="324">
        <f>IF(TPG!AC419&gt;0,0,-TPG!AC419)</f>
        <v>0</v>
      </c>
      <c r="I419" s="205">
        <f t="shared" ca="1" si="13"/>
        <v>44309</v>
      </c>
      <c r="J419" s="126">
        <v>3</v>
      </c>
      <c r="K419" s="126" t="b">
        <v>1</v>
      </c>
      <c r="L419" s="126" t="s">
        <v>4022</v>
      </c>
      <c r="M419" s="126" t="b">
        <v>1</v>
      </c>
      <c r="N419" s="126" t="s">
        <v>3687</v>
      </c>
      <c r="O419" s="322" t="str">
        <f>LEFT(TPG!E419,19)&amp;"."&amp;TPGCR!F419</f>
        <v>....Ap21</v>
      </c>
      <c r="P419" s="325">
        <f>TPG!J419</f>
        <v>0</v>
      </c>
      <c r="Q419" s="126" t="b">
        <v>1</v>
      </c>
      <c r="R419" s="126" t="b">
        <v>1</v>
      </c>
      <c r="S419" s="126" t="b">
        <v>1</v>
      </c>
    </row>
    <row r="420" spans="1:19" hidden="1" x14ac:dyDescent="0.25">
      <c r="A420" s="126" t="s">
        <v>4021</v>
      </c>
      <c r="B420" s="200">
        <v>1</v>
      </c>
      <c r="C420" s="126">
        <v>2</v>
      </c>
      <c r="D420" s="321">
        <f>TPG!K420</f>
        <v>0</v>
      </c>
      <c r="E420" s="126" t="b">
        <v>1</v>
      </c>
      <c r="F420" s="322" t="str">
        <f>RIGHT(TPG!D420,4)&amp;"."&amp;TPG!N420&amp;"."&amp;TPG!L420&amp;"."&amp;TPGPAY!$C$5</f>
        <v>...Ap21</v>
      </c>
      <c r="G420" s="323">
        <f t="shared" ca="1" si="12"/>
        <v>44309</v>
      </c>
      <c r="H420" s="324">
        <f>IF(TPG!AC420&gt;0,0,-TPG!AC420)</f>
        <v>0</v>
      </c>
      <c r="I420" s="205">
        <f t="shared" ca="1" si="13"/>
        <v>44309</v>
      </c>
      <c r="J420" s="126">
        <v>3</v>
      </c>
      <c r="K420" s="126" t="b">
        <v>1</v>
      </c>
      <c r="L420" s="126" t="s">
        <v>4022</v>
      </c>
      <c r="M420" s="126" t="b">
        <v>1</v>
      </c>
      <c r="N420" s="126" t="s">
        <v>3687</v>
      </c>
      <c r="O420" s="322" t="str">
        <f>LEFT(TPG!E420,19)&amp;"."&amp;TPGCR!F420</f>
        <v>....Ap21</v>
      </c>
      <c r="P420" s="325">
        <f>TPG!J420</f>
        <v>0</v>
      </c>
      <c r="Q420" s="126" t="b">
        <v>1</v>
      </c>
      <c r="R420" s="126" t="b">
        <v>1</v>
      </c>
      <c r="S420" s="126" t="b">
        <v>1</v>
      </c>
    </row>
    <row r="421" spans="1:19" hidden="1" x14ac:dyDescent="0.25">
      <c r="A421" s="126" t="s">
        <v>4021</v>
      </c>
      <c r="B421" s="200">
        <v>1</v>
      </c>
      <c r="C421" s="126">
        <v>2</v>
      </c>
      <c r="D421" s="321">
        <f>TPG!K421</f>
        <v>0</v>
      </c>
      <c r="E421" s="126" t="b">
        <v>1</v>
      </c>
      <c r="F421" s="322" t="str">
        <f>RIGHT(TPG!D421,4)&amp;"."&amp;TPG!N421&amp;"."&amp;TPG!L421&amp;"."&amp;TPGPAY!$C$5</f>
        <v>...Ap21</v>
      </c>
      <c r="G421" s="323">
        <f t="shared" ca="1" si="12"/>
        <v>44309</v>
      </c>
      <c r="H421" s="324">
        <f>IF(TPG!AC421&gt;0,0,-TPG!AC421)</f>
        <v>0</v>
      </c>
      <c r="I421" s="205">
        <f t="shared" ca="1" si="13"/>
        <v>44309</v>
      </c>
      <c r="J421" s="126">
        <v>3</v>
      </c>
      <c r="K421" s="126" t="b">
        <v>1</v>
      </c>
      <c r="L421" s="126" t="s">
        <v>4022</v>
      </c>
      <c r="M421" s="126" t="b">
        <v>1</v>
      </c>
      <c r="N421" s="126" t="s">
        <v>3687</v>
      </c>
      <c r="O421" s="322" t="str">
        <f>LEFT(TPG!E421,19)&amp;"."&amp;TPGCR!F421</f>
        <v>....Ap21</v>
      </c>
      <c r="P421" s="325">
        <f>TPG!J421</f>
        <v>0</v>
      </c>
      <c r="Q421" s="126" t="b">
        <v>1</v>
      </c>
      <c r="R421" s="126" t="b">
        <v>1</v>
      </c>
      <c r="S421" s="126" t="b">
        <v>1</v>
      </c>
    </row>
    <row r="422" spans="1:19" hidden="1" x14ac:dyDescent="0.25">
      <c r="A422" s="126" t="s">
        <v>4021</v>
      </c>
      <c r="B422" s="200">
        <v>1</v>
      </c>
      <c r="C422" s="126">
        <v>2</v>
      </c>
      <c r="D422" s="321">
        <f>TPG!K422</f>
        <v>0</v>
      </c>
      <c r="E422" s="126" t="b">
        <v>1</v>
      </c>
      <c r="F422" s="322" t="str">
        <f>RIGHT(TPG!D422,4)&amp;"."&amp;TPG!N422&amp;"."&amp;TPG!L422&amp;"."&amp;TPGPAY!$C$5</f>
        <v>...Ap21</v>
      </c>
      <c r="G422" s="323">
        <f t="shared" ca="1" si="12"/>
        <v>44309</v>
      </c>
      <c r="H422" s="324">
        <f>IF(TPG!AC422&gt;0,0,-TPG!AC422)</f>
        <v>0</v>
      </c>
      <c r="I422" s="205">
        <f t="shared" ca="1" si="13"/>
        <v>44309</v>
      </c>
      <c r="J422" s="126">
        <v>3</v>
      </c>
      <c r="K422" s="126" t="b">
        <v>1</v>
      </c>
      <c r="L422" s="126" t="s">
        <v>4022</v>
      </c>
      <c r="M422" s="126" t="b">
        <v>1</v>
      </c>
      <c r="N422" s="126" t="s">
        <v>3687</v>
      </c>
      <c r="O422" s="322" t="str">
        <f>LEFT(TPG!E422,19)&amp;"."&amp;TPGCR!F422</f>
        <v>....Ap21</v>
      </c>
      <c r="P422" s="325">
        <f>TPG!J422</f>
        <v>0</v>
      </c>
      <c r="Q422" s="126" t="b">
        <v>1</v>
      </c>
      <c r="R422" s="126" t="b">
        <v>1</v>
      </c>
      <c r="S422" s="126" t="b">
        <v>1</v>
      </c>
    </row>
    <row r="423" spans="1:19" hidden="1" x14ac:dyDescent="0.25">
      <c r="A423" s="126" t="s">
        <v>4021</v>
      </c>
      <c r="B423" s="200">
        <v>1</v>
      </c>
      <c r="C423" s="126">
        <v>2</v>
      </c>
      <c r="D423" s="321">
        <f>TPG!K423</f>
        <v>0</v>
      </c>
      <c r="E423" s="126" t="b">
        <v>1</v>
      </c>
      <c r="F423" s="322" t="str">
        <f>RIGHT(TPG!D423,4)&amp;"."&amp;TPG!N423&amp;"."&amp;TPG!L423&amp;"."&amp;TPGPAY!$C$5</f>
        <v>...Ap21</v>
      </c>
      <c r="G423" s="323">
        <f t="shared" ca="1" si="12"/>
        <v>44309</v>
      </c>
      <c r="H423" s="324">
        <f>IF(TPG!AC423&gt;0,0,-TPG!AC423)</f>
        <v>0</v>
      </c>
      <c r="I423" s="205">
        <f t="shared" ca="1" si="13"/>
        <v>44309</v>
      </c>
      <c r="J423" s="126">
        <v>3</v>
      </c>
      <c r="K423" s="126" t="b">
        <v>1</v>
      </c>
      <c r="L423" s="126" t="s">
        <v>4022</v>
      </c>
      <c r="M423" s="126" t="b">
        <v>1</v>
      </c>
      <c r="N423" s="126" t="s">
        <v>3687</v>
      </c>
      <c r="O423" s="322" t="str">
        <f>LEFT(TPG!E423,19)&amp;"."&amp;TPGCR!F423</f>
        <v>....Ap21</v>
      </c>
      <c r="P423" s="325">
        <f>TPG!J423</f>
        <v>0</v>
      </c>
      <c r="Q423" s="126" t="b">
        <v>1</v>
      </c>
      <c r="R423" s="126" t="b">
        <v>1</v>
      </c>
      <c r="S423" s="126" t="b">
        <v>1</v>
      </c>
    </row>
    <row r="424" spans="1:19" hidden="1" x14ac:dyDescent="0.25">
      <c r="A424" s="126" t="s">
        <v>4021</v>
      </c>
      <c r="B424" s="200">
        <v>1</v>
      </c>
      <c r="C424" s="126">
        <v>2</v>
      </c>
      <c r="D424" s="321">
        <f>TPG!K424</f>
        <v>0</v>
      </c>
      <c r="E424" s="126" t="b">
        <v>1</v>
      </c>
      <c r="F424" s="322" t="str">
        <f>RIGHT(TPG!D424,4)&amp;"."&amp;TPG!N424&amp;"."&amp;TPG!L424&amp;"."&amp;TPGPAY!$C$5</f>
        <v>...Ap21</v>
      </c>
      <c r="G424" s="323">
        <f t="shared" ca="1" si="12"/>
        <v>44309</v>
      </c>
      <c r="H424" s="324">
        <f>IF(TPG!AC424&gt;0,0,-TPG!AC424)</f>
        <v>0</v>
      </c>
      <c r="I424" s="205">
        <f t="shared" ca="1" si="13"/>
        <v>44309</v>
      </c>
      <c r="J424" s="126">
        <v>3</v>
      </c>
      <c r="K424" s="126" t="b">
        <v>1</v>
      </c>
      <c r="L424" s="126" t="s">
        <v>4022</v>
      </c>
      <c r="M424" s="126" t="b">
        <v>1</v>
      </c>
      <c r="N424" s="126" t="s">
        <v>3687</v>
      </c>
      <c r="O424" s="322" t="str">
        <f>LEFT(TPG!E424,19)&amp;"."&amp;TPGCR!F424</f>
        <v>....Ap21</v>
      </c>
      <c r="P424" s="325">
        <f>TPG!J424</f>
        <v>0</v>
      </c>
      <c r="Q424" s="126" t="b">
        <v>1</v>
      </c>
      <c r="R424" s="126" t="b">
        <v>1</v>
      </c>
      <c r="S424" s="126" t="b">
        <v>1</v>
      </c>
    </row>
    <row r="425" spans="1:19" hidden="1" x14ac:dyDescent="0.25">
      <c r="A425" s="126" t="s">
        <v>4021</v>
      </c>
      <c r="B425" s="200">
        <v>1</v>
      </c>
      <c r="C425" s="126">
        <v>2</v>
      </c>
      <c r="D425" s="321">
        <f>TPG!K425</f>
        <v>0</v>
      </c>
      <c r="E425" s="126" t="b">
        <v>1</v>
      </c>
      <c r="F425" s="322" t="str">
        <f>RIGHT(TPG!D425,4)&amp;"."&amp;TPG!N425&amp;"."&amp;TPG!L425&amp;"."&amp;TPGPAY!$C$5</f>
        <v>...Ap21</v>
      </c>
      <c r="G425" s="323">
        <f t="shared" ca="1" si="12"/>
        <v>44309</v>
      </c>
      <c r="H425" s="324">
        <f>IF(TPG!AC425&gt;0,0,-TPG!AC425)</f>
        <v>0</v>
      </c>
      <c r="I425" s="205">
        <f t="shared" ca="1" si="13"/>
        <v>44309</v>
      </c>
      <c r="J425" s="126">
        <v>3</v>
      </c>
      <c r="K425" s="126" t="b">
        <v>1</v>
      </c>
      <c r="L425" s="126" t="s">
        <v>4022</v>
      </c>
      <c r="M425" s="126" t="b">
        <v>1</v>
      </c>
      <c r="N425" s="126" t="s">
        <v>3687</v>
      </c>
      <c r="O425" s="322" t="str">
        <f>LEFT(TPG!E425,19)&amp;"."&amp;TPGCR!F425</f>
        <v>....Ap21</v>
      </c>
      <c r="P425" s="325">
        <f>TPG!J425</f>
        <v>0</v>
      </c>
      <c r="Q425" s="126" t="b">
        <v>1</v>
      </c>
      <c r="R425" s="126" t="b">
        <v>1</v>
      </c>
      <c r="S425" s="126" t="b">
        <v>1</v>
      </c>
    </row>
    <row r="426" spans="1:19" hidden="1" x14ac:dyDescent="0.25">
      <c r="A426" s="126" t="s">
        <v>4021</v>
      </c>
      <c r="B426" s="200">
        <v>1</v>
      </c>
      <c r="C426" s="126">
        <v>2</v>
      </c>
      <c r="D426" s="321">
        <f>TPG!K426</f>
        <v>0</v>
      </c>
      <c r="E426" s="126" t="b">
        <v>1</v>
      </c>
      <c r="F426" s="322" t="str">
        <f>RIGHT(TPG!D426,4)&amp;"."&amp;TPG!N426&amp;"."&amp;TPG!L426&amp;"."&amp;TPGPAY!$C$5</f>
        <v>...Ap21</v>
      </c>
      <c r="G426" s="323">
        <f t="shared" ca="1" si="12"/>
        <v>44309</v>
      </c>
      <c r="H426" s="324">
        <f>IF(TPG!AC426&gt;0,0,-TPG!AC426)</f>
        <v>0</v>
      </c>
      <c r="I426" s="205">
        <f t="shared" ca="1" si="13"/>
        <v>44309</v>
      </c>
      <c r="J426" s="126">
        <v>3</v>
      </c>
      <c r="K426" s="126" t="b">
        <v>1</v>
      </c>
      <c r="L426" s="126" t="s">
        <v>4022</v>
      </c>
      <c r="M426" s="126" t="b">
        <v>1</v>
      </c>
      <c r="N426" s="126" t="s">
        <v>3687</v>
      </c>
      <c r="O426" s="322" t="str">
        <f>LEFT(TPG!E426,19)&amp;"."&amp;TPGCR!F426</f>
        <v>....Ap21</v>
      </c>
      <c r="P426" s="325">
        <f>TPG!J426</f>
        <v>0</v>
      </c>
      <c r="Q426" s="126" t="b">
        <v>1</v>
      </c>
      <c r="R426" s="126" t="b">
        <v>1</v>
      </c>
      <c r="S426" s="126" t="b">
        <v>1</v>
      </c>
    </row>
    <row r="427" spans="1:19" hidden="1" x14ac:dyDescent="0.25">
      <c r="A427" s="126" t="s">
        <v>4021</v>
      </c>
      <c r="B427" s="200">
        <v>1</v>
      </c>
      <c r="C427" s="126">
        <v>2</v>
      </c>
      <c r="D427" s="321">
        <f>TPG!K427</f>
        <v>0</v>
      </c>
      <c r="E427" s="126" t="b">
        <v>1</v>
      </c>
      <c r="F427" s="322" t="str">
        <f>RIGHT(TPG!D427,4)&amp;"."&amp;TPG!N427&amp;"."&amp;TPG!L427&amp;"."&amp;TPGPAY!$C$5</f>
        <v>...Ap21</v>
      </c>
      <c r="G427" s="323">
        <f t="shared" ca="1" si="12"/>
        <v>44309</v>
      </c>
      <c r="H427" s="324">
        <f>IF(TPG!AC427&gt;0,0,-TPG!AC427)</f>
        <v>0</v>
      </c>
      <c r="I427" s="205">
        <f t="shared" ca="1" si="13"/>
        <v>44309</v>
      </c>
      <c r="J427" s="126">
        <v>3</v>
      </c>
      <c r="K427" s="126" t="b">
        <v>1</v>
      </c>
      <c r="L427" s="126" t="s">
        <v>4022</v>
      </c>
      <c r="M427" s="126" t="b">
        <v>1</v>
      </c>
      <c r="N427" s="126" t="s">
        <v>3687</v>
      </c>
      <c r="O427" s="322" t="str">
        <f>LEFT(TPG!E427,19)&amp;"."&amp;TPGCR!F427</f>
        <v>....Ap21</v>
      </c>
      <c r="P427" s="325">
        <f>TPG!J427</f>
        <v>0</v>
      </c>
      <c r="Q427" s="126" t="b">
        <v>1</v>
      </c>
      <c r="R427" s="126" t="b">
        <v>1</v>
      </c>
      <c r="S427" s="126" t="b">
        <v>1</v>
      </c>
    </row>
    <row r="428" spans="1:19" hidden="1" x14ac:dyDescent="0.25">
      <c r="A428" s="126" t="s">
        <v>4021</v>
      </c>
      <c r="B428" s="200">
        <v>1</v>
      </c>
      <c r="C428" s="126">
        <v>2</v>
      </c>
      <c r="D428" s="321">
        <f>TPG!K428</f>
        <v>0</v>
      </c>
      <c r="E428" s="126" t="b">
        <v>1</v>
      </c>
      <c r="F428" s="322" t="str">
        <f>RIGHT(TPG!D428,4)&amp;"."&amp;TPG!N428&amp;"."&amp;TPG!L428&amp;"."&amp;TPGPAY!$C$5</f>
        <v>...Ap21</v>
      </c>
      <c r="G428" s="323">
        <f t="shared" ca="1" si="12"/>
        <v>44309</v>
      </c>
      <c r="H428" s="324">
        <f>IF(TPG!AC428&gt;0,0,-TPG!AC428)</f>
        <v>0</v>
      </c>
      <c r="I428" s="205">
        <f t="shared" ca="1" si="13"/>
        <v>44309</v>
      </c>
      <c r="J428" s="126">
        <v>3</v>
      </c>
      <c r="K428" s="126" t="b">
        <v>1</v>
      </c>
      <c r="L428" s="126" t="s">
        <v>4022</v>
      </c>
      <c r="M428" s="126" t="b">
        <v>1</v>
      </c>
      <c r="N428" s="126" t="s">
        <v>3687</v>
      </c>
      <c r="O428" s="322" t="str">
        <f>LEFT(TPG!E428,19)&amp;"."&amp;TPGCR!F428</f>
        <v>....Ap21</v>
      </c>
      <c r="P428" s="325">
        <f>TPG!J428</f>
        <v>0</v>
      </c>
      <c r="Q428" s="126" t="b">
        <v>1</v>
      </c>
      <c r="R428" s="126" t="b">
        <v>1</v>
      </c>
      <c r="S428" s="126" t="b">
        <v>1</v>
      </c>
    </row>
    <row r="429" spans="1:19" hidden="1" x14ac:dyDescent="0.25">
      <c r="A429" s="126" t="s">
        <v>4021</v>
      </c>
      <c r="B429" s="200">
        <v>1</v>
      </c>
      <c r="C429" s="126">
        <v>2</v>
      </c>
      <c r="D429" s="321">
        <f>TPG!K429</f>
        <v>0</v>
      </c>
      <c r="E429" s="126" t="b">
        <v>1</v>
      </c>
      <c r="F429" s="322" t="str">
        <f>RIGHT(TPG!D429,4)&amp;"."&amp;TPG!N429&amp;"."&amp;TPG!L429&amp;"."&amp;TPGPAY!$C$5</f>
        <v>...Ap21</v>
      </c>
      <c r="G429" s="323">
        <f t="shared" ca="1" si="12"/>
        <v>44309</v>
      </c>
      <c r="H429" s="324">
        <f>IF(TPG!AC429&gt;0,0,-TPG!AC429)</f>
        <v>0</v>
      </c>
      <c r="I429" s="205">
        <f t="shared" ca="1" si="13"/>
        <v>44309</v>
      </c>
      <c r="J429" s="126">
        <v>3</v>
      </c>
      <c r="K429" s="126" t="b">
        <v>1</v>
      </c>
      <c r="L429" s="126" t="s">
        <v>4022</v>
      </c>
      <c r="M429" s="126" t="b">
        <v>1</v>
      </c>
      <c r="N429" s="126" t="s">
        <v>3687</v>
      </c>
      <c r="O429" s="322" t="str">
        <f>LEFT(TPG!E429,19)&amp;"."&amp;TPGCR!F429</f>
        <v>....Ap21</v>
      </c>
      <c r="P429" s="325">
        <f>TPG!J429</f>
        <v>0</v>
      </c>
      <c r="Q429" s="126" t="b">
        <v>1</v>
      </c>
      <c r="R429" s="126" t="b">
        <v>1</v>
      </c>
      <c r="S429" s="126" t="b">
        <v>1</v>
      </c>
    </row>
    <row r="430" spans="1:19" hidden="1" x14ac:dyDescent="0.25">
      <c r="A430" s="126" t="s">
        <v>4021</v>
      </c>
      <c r="B430" s="200">
        <v>1</v>
      </c>
      <c r="C430" s="126">
        <v>2</v>
      </c>
      <c r="D430" s="321">
        <f>TPG!K430</f>
        <v>0</v>
      </c>
      <c r="E430" s="126" t="b">
        <v>1</v>
      </c>
      <c r="F430" s="322" t="str">
        <f>RIGHT(TPG!D430,4)&amp;"."&amp;TPG!N430&amp;"."&amp;TPG!L430&amp;"."&amp;TPGPAY!$C$5</f>
        <v>...Ap21</v>
      </c>
      <c r="G430" s="323">
        <f t="shared" ca="1" si="12"/>
        <v>44309</v>
      </c>
      <c r="H430" s="324">
        <f>IF(TPG!AC430&gt;0,0,-TPG!AC430)</f>
        <v>0</v>
      </c>
      <c r="I430" s="205">
        <f t="shared" ca="1" si="13"/>
        <v>44309</v>
      </c>
      <c r="J430" s="126">
        <v>3</v>
      </c>
      <c r="K430" s="126" t="b">
        <v>1</v>
      </c>
      <c r="L430" s="126" t="s">
        <v>4022</v>
      </c>
      <c r="M430" s="126" t="b">
        <v>1</v>
      </c>
      <c r="N430" s="126" t="s">
        <v>3687</v>
      </c>
      <c r="O430" s="322" t="str">
        <f>LEFT(TPG!E430,19)&amp;"."&amp;TPGCR!F430</f>
        <v>....Ap21</v>
      </c>
      <c r="P430" s="325">
        <f>TPG!J430</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1" priority="4" operator="equal">
      <formula>0</formula>
    </cfRule>
  </conditionalFormatting>
  <conditionalFormatting sqref="C7:D8">
    <cfRule type="cellIs" dxfId="80" priority="3" operator="equal">
      <formula>"Error"</formula>
    </cfRule>
  </conditionalFormatting>
  <conditionalFormatting sqref="C10:D11">
    <cfRule type="cellIs" dxfId="79" priority="2" operator="equal">
      <formula>"Error"</formula>
    </cfRule>
  </conditionalFormatting>
  <conditionalFormatting sqref="C7:D8 C10:D11">
    <cfRule type="cellIs" dxfId="7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AV687"/>
  <sheetViews>
    <sheetView topLeftCell="H1" workbookViewId="0">
      <selection activeCell="N8" sqref="N8"/>
    </sheetView>
  </sheetViews>
  <sheetFormatPr defaultRowHeight="15" x14ac:dyDescent="0.25"/>
  <cols>
    <col min="1" max="1" width="14" customWidth="1"/>
    <col min="2" max="3" width="10.7109375" bestFit="1" customWidth="1"/>
    <col min="4" max="4" width="11.8554687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11" t="s">
        <v>3621</v>
      </c>
      <c r="B1" s="512"/>
      <c r="C1" s="512"/>
      <c r="D1" s="512"/>
      <c r="E1" s="512"/>
      <c r="F1" s="512"/>
      <c r="G1" s="512"/>
      <c r="H1" s="512"/>
      <c r="I1" s="512"/>
      <c r="J1" s="512"/>
      <c r="K1" s="512"/>
      <c r="L1" s="512"/>
      <c r="M1" s="512"/>
      <c r="N1" s="513"/>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14" t="s">
        <v>3520</v>
      </c>
      <c r="C3" s="514"/>
      <c r="D3" s="514"/>
      <c r="E3" s="514"/>
      <c r="F3" s="515"/>
      <c r="H3" s="33" t="s">
        <v>3558</v>
      </c>
      <c r="I3" s="34">
        <f>COUNTIF(D20:D694,"&gt;0")</f>
        <v>0</v>
      </c>
      <c r="J3" s="35" t="s">
        <v>3559</v>
      </c>
      <c r="K3" s="35"/>
      <c r="L3" s="35"/>
      <c r="M3" s="35"/>
      <c r="N3" s="36"/>
      <c r="O3" s="37"/>
      <c r="P3" s="37"/>
      <c r="AJ3" t="s">
        <v>71</v>
      </c>
      <c r="AK3" s="289">
        <v>11332</v>
      </c>
    </row>
    <row r="4" spans="1:37" ht="16.5" thickTop="1" thickBot="1" x14ac:dyDescent="0.3">
      <c r="A4" s="32" t="s">
        <v>3561</v>
      </c>
      <c r="B4" s="516" t="s">
        <v>66</v>
      </c>
      <c r="C4" s="517"/>
      <c r="H4" s="32" t="s">
        <v>3562</v>
      </c>
      <c r="I4" s="34">
        <f>COUNTIF(G20:G738,"&gt;0")</f>
        <v>0</v>
      </c>
      <c r="J4" s="38" t="s">
        <v>3563</v>
      </c>
      <c r="K4" s="34">
        <f>COUNTIF(G20:G738,"&lt;0")</f>
        <v>0</v>
      </c>
      <c r="L4" s="38" t="s">
        <v>3564</v>
      </c>
      <c r="M4" s="34">
        <f>COUNTIF(G20:G738,"=0")</f>
        <v>0</v>
      </c>
      <c r="AJ4" t="s">
        <v>4027</v>
      </c>
      <c r="AK4" s="289">
        <v>11332</v>
      </c>
    </row>
    <row r="5" spans="1:37" ht="15.75" thickTop="1" x14ac:dyDescent="0.25">
      <c r="A5" s="32" t="s">
        <v>3566</v>
      </c>
      <c r="B5" s="538" t="s">
        <v>3573</v>
      </c>
      <c r="C5" s="539"/>
      <c r="D5" s="540" t="s">
        <v>3574</v>
      </c>
      <c r="E5" s="540"/>
      <c r="F5" s="40" t="s">
        <v>59</v>
      </c>
      <c r="G5" s="41" t="s">
        <v>3575</v>
      </c>
      <c r="H5" s="41" t="s">
        <v>3576</v>
      </c>
      <c r="I5" s="41" t="s">
        <v>617</v>
      </c>
      <c r="J5" s="214"/>
      <c r="K5" s="214"/>
      <c r="L5" s="214"/>
      <c r="M5" s="214"/>
      <c r="N5" s="215"/>
      <c r="O5" s="39"/>
      <c r="P5" s="39"/>
      <c r="AJ5" t="s">
        <v>317</v>
      </c>
      <c r="AK5" s="289">
        <v>11334</v>
      </c>
    </row>
    <row r="6" spans="1:37" x14ac:dyDescent="0.25">
      <c r="B6" s="535" t="s">
        <v>3520</v>
      </c>
      <c r="C6" s="536"/>
      <c r="D6" s="537" t="s">
        <v>4028</v>
      </c>
      <c r="E6" s="537"/>
      <c r="F6" s="43" t="s">
        <v>3578</v>
      </c>
      <c r="G6" s="43" t="s">
        <v>3579</v>
      </c>
      <c r="H6" s="44">
        <f>MAX(G20:G182)</f>
        <v>0</v>
      </c>
      <c r="I6" s="45" t="e">
        <f>SUMIF(G20:G207,"&gt;0")/COUNTIF(G20:G207,"&gt;0")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139</v>
      </c>
      <c r="R10">
        <f>SUM(R11:R13)</f>
        <v>1</v>
      </c>
      <c r="S10">
        <f>SUM(S11:S13)</f>
        <v>1</v>
      </c>
      <c r="T10">
        <f>SUM(T11:T13)</f>
        <v>1</v>
      </c>
      <c r="U10">
        <f>SUM(U11:U13)</f>
        <v>1</v>
      </c>
      <c r="W10">
        <f>SUM(W11:W13)</f>
        <v>1</v>
      </c>
      <c r="X10">
        <f t="shared" ref="X10:AC10" si="0">SUM(X11:X13)</f>
        <v>1</v>
      </c>
      <c r="Y10">
        <f t="shared" si="0"/>
        <v>1</v>
      </c>
      <c r="Z10">
        <f t="shared" si="0"/>
        <v>1</v>
      </c>
      <c r="AA10">
        <f t="shared" si="0"/>
        <v>1</v>
      </c>
      <c r="AB10">
        <f t="shared" si="0"/>
        <v>1</v>
      </c>
      <c r="AC10">
        <f t="shared" si="0"/>
        <v>1</v>
      </c>
    </row>
    <row r="11" spans="1:37" x14ac:dyDescent="0.25">
      <c r="A11" s="32" t="s">
        <v>3580</v>
      </c>
      <c r="B11" s="519"/>
      <c r="C11" s="520"/>
      <c r="D11" s="520"/>
      <c r="E11" s="521"/>
      <c r="F11" s="519"/>
      <c r="G11" s="520"/>
      <c r="H11" s="520"/>
      <c r="I11" s="520"/>
      <c r="J11" s="520"/>
      <c r="K11" s="520"/>
      <c r="L11" s="520"/>
      <c r="M11" s="520"/>
      <c r="N11" s="521"/>
      <c r="O11" s="46"/>
      <c r="P11" s="46"/>
      <c r="Q11">
        <f>COUNTIF(Q20:Q260,"&gt;0")</f>
        <v>139</v>
      </c>
      <c r="R11">
        <f>COUNTIF(R20:R260,"&gt;0")</f>
        <v>1</v>
      </c>
      <c r="S11">
        <f>COUNTIF(S20:S260,"&gt;0")</f>
        <v>1</v>
      </c>
      <c r="T11">
        <f>COUNTIF(T20:T260,"&gt;0")</f>
        <v>1</v>
      </c>
      <c r="U11">
        <f>COUNTIF(U20:U260,"&gt;0")</f>
        <v>1</v>
      </c>
      <c r="W11">
        <f>COUNTIF(W20:W260,"&gt;0")</f>
        <v>1</v>
      </c>
      <c r="X11">
        <f t="shared" ref="X11:AC11" si="1">COUNTIF(X20:X260,"&gt;0")</f>
        <v>1</v>
      </c>
      <c r="Y11">
        <f t="shared" si="1"/>
        <v>1</v>
      </c>
      <c r="Z11">
        <f t="shared" si="1"/>
        <v>1</v>
      </c>
      <c r="AA11">
        <f t="shared" si="1"/>
        <v>1</v>
      </c>
      <c r="AB11">
        <f t="shared" si="1"/>
        <v>1</v>
      </c>
      <c r="AC11">
        <f t="shared" si="1"/>
        <v>1</v>
      </c>
    </row>
    <row r="12" spans="1:37" x14ac:dyDescent="0.25">
      <c r="A12" s="37"/>
      <c r="B12" s="519"/>
      <c r="C12" s="520"/>
      <c r="D12" s="520"/>
      <c r="E12" s="521"/>
      <c r="F12" s="519"/>
      <c r="G12" s="520"/>
      <c r="H12" s="520"/>
      <c r="I12" s="520"/>
      <c r="J12" s="520"/>
      <c r="K12" s="520"/>
      <c r="L12" s="520"/>
      <c r="M12" s="520"/>
      <c r="N12" s="521"/>
      <c r="O12" s="46"/>
      <c r="P12" s="46"/>
      <c r="Q12">
        <f>COUNTIF(Q20:Q260,"&lt;0")</f>
        <v>0</v>
      </c>
      <c r="R12">
        <f>COUNTIF(R20:R260,"&lt;0")</f>
        <v>0</v>
      </c>
      <c r="S12">
        <f>COUNTIF(S20:S260,"&lt;0")</f>
        <v>0</v>
      </c>
      <c r="T12">
        <f>COUNTIF(T20:T260,"&lt;0")</f>
        <v>0</v>
      </c>
      <c r="U12">
        <f>COUNTIF(U20:U260,"&lt;0")</f>
        <v>0</v>
      </c>
      <c r="W12">
        <f>COUNTIF(W20:W260,"&lt;0")</f>
        <v>0</v>
      </c>
      <c r="X12">
        <f t="shared" ref="X12:AC12" si="2">COUNTIF(X20:X260,"&lt;0")</f>
        <v>0</v>
      </c>
      <c r="Y12">
        <f t="shared" si="2"/>
        <v>0</v>
      </c>
      <c r="Z12">
        <f t="shared" si="2"/>
        <v>0</v>
      </c>
      <c r="AA12">
        <f t="shared" si="2"/>
        <v>0</v>
      </c>
      <c r="AB12">
        <f t="shared" si="2"/>
        <v>0</v>
      </c>
      <c r="AC12">
        <f t="shared" si="2"/>
        <v>0</v>
      </c>
    </row>
    <row r="13" spans="1:37" x14ac:dyDescent="0.25">
      <c r="A13" s="37"/>
      <c r="B13" s="519" t="s">
        <v>4194</v>
      </c>
      <c r="C13" s="520"/>
      <c r="D13" s="520"/>
      <c r="E13" s="521"/>
      <c r="F13" s="531" t="s">
        <v>4193</v>
      </c>
      <c r="G13" s="520"/>
      <c r="H13" s="520"/>
      <c r="I13" s="520"/>
      <c r="J13" s="520"/>
      <c r="K13" s="520"/>
      <c r="L13" s="520"/>
      <c r="M13" s="520"/>
      <c r="N13" s="521"/>
      <c r="O13" s="46"/>
      <c r="P13" s="46"/>
      <c r="Q13">
        <f>COUNTIF(Q20:Q260,"=0")</f>
        <v>0</v>
      </c>
      <c r="R13">
        <f>COUNTIF(R20:R260,"=0")</f>
        <v>0</v>
      </c>
      <c r="S13">
        <f>COUNTIF(S20:S260,"=0")</f>
        <v>0</v>
      </c>
      <c r="T13">
        <f>COUNTIF(T20:T260,"=0")</f>
        <v>0</v>
      </c>
      <c r="U13">
        <f>COUNTIF(U20:U260,"=0")</f>
        <v>0</v>
      </c>
      <c r="W13">
        <f>COUNTIF(W20:W260,"=0")</f>
        <v>0</v>
      </c>
      <c r="X13">
        <f t="shared" ref="X13:AC13" si="3">COUNTIF(X20:X260,"=0")</f>
        <v>0</v>
      </c>
      <c r="Y13">
        <f t="shared" si="3"/>
        <v>0</v>
      </c>
      <c r="Z13">
        <f t="shared" si="3"/>
        <v>0</v>
      </c>
      <c r="AA13">
        <f t="shared" si="3"/>
        <v>0</v>
      </c>
      <c r="AB13">
        <f t="shared" si="3"/>
        <v>0</v>
      </c>
      <c r="AC13">
        <f t="shared" si="3"/>
        <v>0</v>
      </c>
    </row>
    <row r="14" spans="1:37" x14ac:dyDescent="0.25">
      <c r="A14" s="37"/>
      <c r="B14" s="519"/>
      <c r="C14" s="520"/>
      <c r="D14" s="520"/>
      <c r="E14" s="521"/>
      <c r="F14" s="519"/>
      <c r="G14" s="520"/>
      <c r="H14" s="520"/>
      <c r="I14" s="520"/>
      <c r="J14" s="520"/>
      <c r="K14" s="520"/>
      <c r="L14" s="520"/>
      <c r="M14" s="520"/>
      <c r="N14" s="521"/>
      <c r="O14" s="46"/>
      <c r="P14" s="46"/>
      <c r="Q14" s="47">
        <f t="shared" ref="Q14:AF14" si="4">Q15+Q16</f>
        <v>714927.08333333384</v>
      </c>
      <c r="R14" s="47">
        <f t="shared" si="4"/>
        <v>2353.75</v>
      </c>
      <c r="S14" s="47">
        <f t="shared" si="4"/>
        <v>2353.75</v>
      </c>
      <c r="T14" s="47">
        <f t="shared" si="4"/>
        <v>2353.75</v>
      </c>
      <c r="U14" s="47">
        <f t="shared" si="4"/>
        <v>2353.75</v>
      </c>
      <c r="V14" s="47"/>
      <c r="W14" s="47">
        <f t="shared" si="4"/>
        <v>2353.75</v>
      </c>
      <c r="X14" s="47">
        <f t="shared" si="4"/>
        <v>2353.75</v>
      </c>
      <c r="Y14" s="47">
        <f t="shared" si="4"/>
        <v>2353.75</v>
      </c>
      <c r="Z14" s="47">
        <f t="shared" si="4"/>
        <v>2353.75</v>
      </c>
      <c r="AA14" s="47">
        <f t="shared" si="4"/>
        <v>2353.75</v>
      </c>
      <c r="AB14" s="47">
        <f t="shared" si="4"/>
        <v>2353.75</v>
      </c>
      <c r="AC14" s="47">
        <f t="shared" si="4"/>
        <v>28245</v>
      </c>
      <c r="AD14" s="47">
        <f t="shared" si="4"/>
        <v>-8550880</v>
      </c>
      <c r="AE14" s="47">
        <f t="shared" si="4"/>
        <v>0</v>
      </c>
      <c r="AF14" s="47">
        <f t="shared" si="4"/>
        <v>0</v>
      </c>
      <c r="AG14" s="48" t="s">
        <v>3582</v>
      </c>
    </row>
    <row r="15" spans="1:37" x14ac:dyDescent="0.25">
      <c r="A15" s="37"/>
      <c r="B15" s="519" t="s">
        <v>4195</v>
      </c>
      <c r="C15" s="520"/>
      <c r="D15" s="520"/>
      <c r="E15" s="521"/>
      <c r="O15" s="46"/>
      <c r="P15" s="46"/>
      <c r="Q15" s="49">
        <f>SUMIF(Q20:Q687,"&gt;0")</f>
        <v>714927.08333333384</v>
      </c>
      <c r="R15" s="49">
        <f>SUMIF(R20:R687,"&gt;0")</f>
        <v>2353.75</v>
      </c>
      <c r="S15" s="49">
        <f>SUMIF(S20:S687,"&gt;0")</f>
        <v>2353.75</v>
      </c>
      <c r="T15" s="49">
        <f>SUMIF(T20:T687,"&gt;0")</f>
        <v>2353.75</v>
      </c>
      <c r="U15" s="49">
        <f>SUMIF(U20:U687,"&gt;0")</f>
        <v>2353.75</v>
      </c>
      <c r="V15" s="49"/>
      <c r="W15" s="49">
        <f>SUMIF(W20:W687,"&gt;0")</f>
        <v>2353.75</v>
      </c>
      <c r="X15" s="49">
        <f t="shared" ref="X15:AE15" si="5">SUMIF(X20:X687,"&gt;0")</f>
        <v>2353.75</v>
      </c>
      <c r="Y15" s="49">
        <f t="shared" si="5"/>
        <v>2353.75</v>
      </c>
      <c r="Z15" s="49">
        <f t="shared" si="5"/>
        <v>2353.75</v>
      </c>
      <c r="AA15" s="49">
        <f t="shared" si="5"/>
        <v>2353.75</v>
      </c>
      <c r="AB15" s="49">
        <f t="shared" si="5"/>
        <v>2353.75</v>
      </c>
      <c r="AC15" s="49">
        <f t="shared" si="5"/>
        <v>28245</v>
      </c>
      <c r="AD15" s="49">
        <f t="shared" si="5"/>
        <v>0</v>
      </c>
      <c r="AE15" s="49">
        <f t="shared" si="5"/>
        <v>0</v>
      </c>
      <c r="AF15" s="49">
        <f>SUMIF(AF159:AF687,"&gt;0")</f>
        <v>0</v>
      </c>
      <c r="AG15" s="48" t="s">
        <v>3562</v>
      </c>
    </row>
    <row r="16" spans="1:37" x14ac:dyDescent="0.25">
      <c r="A16" s="37"/>
      <c r="B16" s="519"/>
      <c r="C16" s="520"/>
      <c r="D16" s="520"/>
      <c r="E16" s="521"/>
      <c r="F16" s="519"/>
      <c r="G16" s="520"/>
      <c r="H16" s="520"/>
      <c r="I16" s="520"/>
      <c r="J16" s="520"/>
      <c r="K16" s="520"/>
      <c r="L16" s="520"/>
      <c r="M16" s="520"/>
      <c r="N16" s="521"/>
      <c r="O16" s="46"/>
      <c r="P16" s="46"/>
      <c r="Q16" s="49">
        <f>SUMIF(Q20:Q687,"&lt;0")</f>
        <v>0</v>
      </c>
      <c r="R16" s="49">
        <f>SUMIF(R20:R687,"&lt;0")</f>
        <v>0</v>
      </c>
      <c r="S16" s="49">
        <f>SUMIF(S20:S687,"&lt;0")</f>
        <v>0</v>
      </c>
      <c r="T16" s="49">
        <f>SUMIF(T20:T687,"&lt;0")</f>
        <v>0</v>
      </c>
      <c r="U16" s="49">
        <f>SUMIF(U20:U687,"&lt;0")</f>
        <v>0</v>
      </c>
      <c r="V16" s="49"/>
      <c r="W16" s="49">
        <f>SUMIF(W20:W687,"&lt;0")</f>
        <v>0</v>
      </c>
      <c r="X16" s="49">
        <f t="shared" ref="X16:AE16" si="6">SUMIF(X20:X687,"&lt;0")</f>
        <v>0</v>
      </c>
      <c r="Y16" s="49">
        <f t="shared" si="6"/>
        <v>0</v>
      </c>
      <c r="Z16" s="49">
        <f t="shared" si="6"/>
        <v>0</v>
      </c>
      <c r="AA16" s="49">
        <f t="shared" si="6"/>
        <v>0</v>
      </c>
      <c r="AB16" s="49">
        <f t="shared" si="6"/>
        <v>0</v>
      </c>
      <c r="AC16" s="49">
        <f t="shared" si="6"/>
        <v>0</v>
      </c>
      <c r="AD16" s="49">
        <f t="shared" si="6"/>
        <v>-8550880</v>
      </c>
      <c r="AE16" s="49">
        <f t="shared" si="6"/>
        <v>0</v>
      </c>
      <c r="AF16" s="49">
        <f>SUMIF(AF159:AF687,"&lt;0")</f>
        <v>0</v>
      </c>
      <c r="AG16" s="48" t="s">
        <v>3563</v>
      </c>
    </row>
    <row r="17" spans="1:48" x14ac:dyDescent="0.25">
      <c r="A17" s="37">
        <f>COUNTIF(D20:D757,"&gt;0")</f>
        <v>0</v>
      </c>
      <c r="B17" s="519"/>
      <c r="C17" s="520"/>
      <c r="D17" s="520"/>
      <c r="E17" s="521"/>
      <c r="F17" s="519"/>
      <c r="G17" s="520"/>
      <c r="H17" s="520"/>
      <c r="I17" s="520"/>
      <c r="J17" s="520"/>
      <c r="K17" s="520"/>
      <c r="L17" s="520"/>
      <c r="M17" s="520"/>
      <c r="N17" s="521"/>
      <c r="O17" s="46"/>
      <c r="P17" s="46"/>
      <c r="Q17" s="523"/>
      <c r="R17" s="523"/>
      <c r="S17" s="523"/>
      <c r="T17" s="523"/>
      <c r="U17" s="523"/>
      <c r="V17" s="523"/>
      <c r="W17" s="523"/>
      <c r="X17" s="523"/>
      <c r="Y17" s="523"/>
      <c r="Z17" s="523"/>
      <c r="AA17" s="523"/>
      <c r="AB17" s="523"/>
      <c r="AC17" s="523"/>
    </row>
    <row r="18" spans="1:48" ht="15.75" thickBot="1" x14ac:dyDescent="0.3">
      <c r="A18" t="s">
        <v>3584</v>
      </c>
      <c r="G18" s="52">
        <f>SUM(G20:G687)</f>
        <v>0</v>
      </c>
      <c r="I18" s="52"/>
      <c r="Q18" s="541"/>
      <c r="R18" s="541"/>
      <c r="S18" s="541"/>
      <c r="T18" s="541"/>
      <c r="U18" s="541"/>
      <c r="V18" s="53"/>
      <c r="W18" s="288" t="s">
        <v>4177</v>
      </c>
      <c r="X18" s="542" t="s">
        <v>4178</v>
      </c>
      <c r="Y18" s="543"/>
      <c r="Z18" s="543"/>
      <c r="AA18" s="543"/>
      <c r="AB18" s="543"/>
      <c r="AC18" s="543"/>
      <c r="AE18" s="52">
        <f>SUM(AE20:AE687)</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4176</v>
      </c>
      <c r="AD19" s="62" t="s">
        <v>3604</v>
      </c>
      <c r="AE19" s="314" t="s">
        <v>3605</v>
      </c>
      <c r="AF19" s="314" t="s">
        <v>3605</v>
      </c>
      <c r="AG19" s="314" t="s">
        <v>4760</v>
      </c>
      <c r="AH19" s="314" t="s">
        <v>4761</v>
      </c>
      <c r="AI19" s="314" t="s">
        <v>4762</v>
      </c>
      <c r="AJ19" s="314" t="s">
        <v>4763</v>
      </c>
    </row>
    <row r="20" spans="1:48" ht="15.75" thickTop="1" x14ac:dyDescent="0.25">
      <c r="A20" t="str">
        <f>$B$3</f>
        <v>PPG</v>
      </c>
      <c r="B20" s="75">
        <v>44027</v>
      </c>
      <c r="C20" s="74">
        <v>3023520</v>
      </c>
      <c r="D20" t="str">
        <f>VLOOKUP(C20,Schools!A:B,2,0)</f>
        <v>Akiva School</v>
      </c>
      <c r="E20" t="str">
        <f>VLOOKUP(C20,Schools!$A:$Z,3,0)</f>
        <v>M</v>
      </c>
      <c r="F20" s="76">
        <v>1345</v>
      </c>
      <c r="G20" s="74" t="s">
        <v>3620</v>
      </c>
      <c r="H20" s="74"/>
      <c r="I20" t="str">
        <f>O20&amp;"/"&amp;P20</f>
        <v>11334/543965</v>
      </c>
      <c r="J20">
        <f>VLOOKUP(C20,Schools!$A:$Z,9,0)</f>
        <v>400125</v>
      </c>
      <c r="K20" s="74" t="s">
        <v>72</v>
      </c>
      <c r="L20" s="74" t="s">
        <v>3842</v>
      </c>
      <c r="M20" s="74" t="s">
        <v>4029</v>
      </c>
      <c r="N20" s="77" t="str">
        <f>VLOOKUP(C20,Schools!A:D,4,0)</f>
        <v>Primary</v>
      </c>
      <c r="O20" s="77">
        <f t="shared" ref="O20:O51" si="7">VLOOKUP(N20,$AJ$1:$AK$5,2,0)</f>
        <v>11334</v>
      </c>
      <c r="P20" s="77">
        <f>IF(E20="M",543965,516500)</f>
        <v>543965</v>
      </c>
      <c r="Q20" s="78">
        <f>F20/12</f>
        <v>112.08333333333333</v>
      </c>
      <c r="R20" s="78"/>
      <c r="S20" s="78"/>
      <c r="T20" s="78"/>
      <c r="U20" s="78"/>
      <c r="V20" s="78"/>
      <c r="W20" s="78"/>
      <c r="X20" s="78"/>
      <c r="Y20" s="78"/>
      <c r="Z20" s="78"/>
      <c r="AA20" s="78"/>
      <c r="AB20" s="78"/>
      <c r="AC20" s="51"/>
      <c r="AD20" s="51">
        <f t="shared" ref="AD20:AD51" si="8">AC20-F20</f>
        <v>-1345</v>
      </c>
      <c r="AG20" s="51">
        <f>SUM(Q20:S20)</f>
        <v>112.08333333333333</v>
      </c>
      <c r="AH20" s="51">
        <f>SUM(Q20:V20)</f>
        <v>112.08333333333333</v>
      </c>
      <c r="AI20" s="51">
        <f>SUM(Q20:Y20)</f>
        <v>112.08333333333333</v>
      </c>
      <c r="AJ20" s="51">
        <f>SUM(Q20:AB20)</f>
        <v>112.08333333333333</v>
      </c>
      <c r="AK20"/>
      <c r="AL20"/>
      <c r="AM20"/>
      <c r="AN20"/>
      <c r="AO20"/>
      <c r="AP20"/>
      <c r="AQ20"/>
      <c r="AR20"/>
      <c r="AS20"/>
      <c r="AT20"/>
      <c r="AU20"/>
    </row>
    <row r="21" spans="1:48" x14ac:dyDescent="0.25">
      <c r="A21" t="str">
        <f t="shared" ref="A21:A71" si="9">$B$3</f>
        <v>PPG</v>
      </c>
      <c r="B21" s="75">
        <v>44027</v>
      </c>
      <c r="C21" s="74">
        <v>3023300</v>
      </c>
      <c r="D21" t="str">
        <f>VLOOKUP(C21,Schools!A:B,2,0)</f>
        <v>All Saints' CE Primary School NW2</v>
      </c>
      <c r="E21" t="str">
        <f>VLOOKUP(C21,Schools!$A:$Z,3,0)</f>
        <v>M</v>
      </c>
      <c r="F21" s="76">
        <v>118360</v>
      </c>
      <c r="G21" s="74" t="s">
        <v>3620</v>
      </c>
      <c r="H21" s="74"/>
      <c r="I21" t="str">
        <f t="shared" ref="I21:I71" si="10">O21&amp;"/"&amp;P21</f>
        <v>11334/543965</v>
      </c>
      <c r="J21">
        <f>VLOOKUP(C21,Schools!$A:$Z,9,0)</f>
        <v>400069</v>
      </c>
      <c r="K21" s="74" t="s">
        <v>72</v>
      </c>
      <c r="L21" s="74" t="s">
        <v>3842</v>
      </c>
      <c r="M21" s="74" t="s">
        <v>4029</v>
      </c>
      <c r="N21" s="77" t="str">
        <f>VLOOKUP(C21,Schools!A:D,4,0)</f>
        <v>Primary</v>
      </c>
      <c r="O21" s="77">
        <f t="shared" si="7"/>
        <v>11334</v>
      </c>
      <c r="P21" s="77">
        <f t="shared" ref="P21:P71" si="11">IF(E21="M",543965,516500)</f>
        <v>543965</v>
      </c>
      <c r="Q21" s="78">
        <f t="shared" ref="Q21:Q84" si="12">F21/12</f>
        <v>9863.3333333333339</v>
      </c>
      <c r="R21" s="78"/>
      <c r="S21" s="78"/>
      <c r="T21" s="78"/>
      <c r="U21" s="78"/>
      <c r="V21" s="78"/>
      <c r="W21" s="78"/>
      <c r="X21" s="78"/>
      <c r="Y21" s="78"/>
      <c r="Z21" s="78"/>
      <c r="AA21" s="78"/>
      <c r="AB21" s="78"/>
      <c r="AC21" s="51"/>
      <c r="AD21" s="51">
        <f t="shared" si="8"/>
        <v>-118360</v>
      </c>
      <c r="AG21" s="51">
        <f t="shared" ref="AG21:AG84" si="13">SUM(Q21:S21)</f>
        <v>9863.3333333333339</v>
      </c>
      <c r="AH21" s="51">
        <f t="shared" ref="AH21:AH84" si="14">SUM(Q21:V21)</f>
        <v>9863.3333333333339</v>
      </c>
      <c r="AI21" s="51">
        <f t="shared" ref="AI21:AI84" si="15">SUM(Q21:Y21)</f>
        <v>9863.3333333333339</v>
      </c>
      <c r="AJ21" s="51">
        <f t="shared" ref="AJ21:AJ84" si="16">SUM(Q21:AB21)</f>
        <v>9863.3333333333339</v>
      </c>
      <c r="AK21"/>
      <c r="AL21"/>
      <c r="AM21"/>
      <c r="AN21"/>
      <c r="AO21"/>
      <c r="AP21"/>
      <c r="AQ21"/>
      <c r="AR21"/>
      <c r="AS21"/>
      <c r="AT21"/>
      <c r="AU21"/>
    </row>
    <row r="22" spans="1:48" x14ac:dyDescent="0.25">
      <c r="A22" t="str">
        <f t="shared" si="9"/>
        <v>PPG</v>
      </c>
      <c r="B22" s="75">
        <v>44027</v>
      </c>
      <c r="C22" s="74">
        <v>3023317</v>
      </c>
      <c r="D22" t="str">
        <f>VLOOKUP(C22,Schools!A:B,2,0)</f>
        <v>All Saints' CE Primary School, N20</v>
      </c>
      <c r="E22" t="str">
        <f>VLOOKUP(C22,Schools!$A:$Z,3,0)</f>
        <v>M</v>
      </c>
      <c r="F22" s="76">
        <v>67250</v>
      </c>
      <c r="G22" s="74" t="s">
        <v>3620</v>
      </c>
      <c r="H22" s="74"/>
      <c r="I22" t="str">
        <f t="shared" si="10"/>
        <v>11334/543965</v>
      </c>
      <c r="J22">
        <f>VLOOKUP(C22,Schools!$A:$Z,9,0)</f>
        <v>400015</v>
      </c>
      <c r="K22" s="74" t="s">
        <v>72</v>
      </c>
      <c r="L22" s="74" t="s">
        <v>3842</v>
      </c>
      <c r="M22" s="74" t="s">
        <v>4029</v>
      </c>
      <c r="N22" s="77" t="str">
        <f>VLOOKUP(C22,Schools!A:D,4,0)</f>
        <v>Primary</v>
      </c>
      <c r="O22" s="77">
        <f t="shared" si="7"/>
        <v>11334</v>
      </c>
      <c r="P22" s="77">
        <f t="shared" si="11"/>
        <v>543965</v>
      </c>
      <c r="Q22" s="78">
        <f t="shared" si="12"/>
        <v>5604.166666666667</v>
      </c>
      <c r="R22" s="78"/>
      <c r="S22" s="78"/>
      <c r="T22" s="78"/>
      <c r="U22" s="78"/>
      <c r="V22" s="78"/>
      <c r="W22" s="78"/>
      <c r="X22" s="78"/>
      <c r="Y22" s="78"/>
      <c r="Z22" s="78"/>
      <c r="AA22" s="78"/>
      <c r="AB22" s="78"/>
      <c r="AC22" s="51"/>
      <c r="AD22" s="51">
        <f t="shared" si="8"/>
        <v>-67250</v>
      </c>
      <c r="AG22" s="51">
        <f t="shared" si="13"/>
        <v>5604.166666666667</v>
      </c>
      <c r="AH22" s="51">
        <f t="shared" si="14"/>
        <v>5604.166666666667</v>
      </c>
      <c r="AI22" s="51">
        <f t="shared" si="15"/>
        <v>5604.166666666667</v>
      </c>
      <c r="AJ22" s="51">
        <f t="shared" si="16"/>
        <v>5604.166666666667</v>
      </c>
      <c r="AK22"/>
      <c r="AL22"/>
      <c r="AM22"/>
      <c r="AN22"/>
      <c r="AO22"/>
      <c r="AP22"/>
      <c r="AQ22"/>
      <c r="AR22"/>
      <c r="AS22"/>
      <c r="AT22"/>
      <c r="AU22"/>
    </row>
    <row r="23" spans="1:48" x14ac:dyDescent="0.25">
      <c r="A23" t="str">
        <f t="shared" si="9"/>
        <v>PPG</v>
      </c>
      <c r="B23" s="75">
        <v>44027</v>
      </c>
      <c r="C23" s="74">
        <v>3023500</v>
      </c>
      <c r="D23" t="str">
        <f>VLOOKUP(C23,Schools!A:B,2,0)</f>
        <v>Annunciation Catholic Infant School</v>
      </c>
      <c r="E23" t="str">
        <f>VLOOKUP(C23,Schools!$A:$Z,3,0)</f>
        <v>M</v>
      </c>
      <c r="F23" s="76">
        <v>29590</v>
      </c>
      <c r="G23" s="74" t="s">
        <v>3620</v>
      </c>
      <c r="H23" s="74"/>
      <c r="I23" t="str">
        <f t="shared" si="10"/>
        <v>11334/543965</v>
      </c>
      <c r="J23">
        <f>VLOOKUP(C23,Schools!$A:$Z,9,0)</f>
        <v>400023</v>
      </c>
      <c r="K23" s="74" t="s">
        <v>72</v>
      </c>
      <c r="L23" s="74" t="s">
        <v>3842</v>
      </c>
      <c r="M23" s="74" t="s">
        <v>4029</v>
      </c>
      <c r="N23" s="77" t="str">
        <f>VLOOKUP(C23,Schools!A:D,4,0)</f>
        <v>Primary</v>
      </c>
      <c r="O23" s="77">
        <f t="shared" si="7"/>
        <v>11334</v>
      </c>
      <c r="P23" s="77">
        <f t="shared" si="11"/>
        <v>543965</v>
      </c>
      <c r="Q23" s="78">
        <f t="shared" si="12"/>
        <v>2465.8333333333335</v>
      </c>
      <c r="R23" s="78"/>
      <c r="S23" s="78"/>
      <c r="T23" s="78"/>
      <c r="U23" s="78"/>
      <c r="V23" s="78"/>
      <c r="W23" s="78"/>
      <c r="X23" s="78"/>
      <c r="Y23" s="78"/>
      <c r="Z23" s="78"/>
      <c r="AA23" s="78"/>
      <c r="AB23" s="78"/>
      <c r="AC23" s="51"/>
      <c r="AD23" s="51">
        <f t="shared" si="8"/>
        <v>-29590</v>
      </c>
      <c r="AG23" s="51">
        <f t="shared" si="13"/>
        <v>2465.8333333333335</v>
      </c>
      <c r="AH23" s="51">
        <f t="shared" si="14"/>
        <v>2465.8333333333335</v>
      </c>
      <c r="AI23" s="51">
        <f t="shared" si="15"/>
        <v>2465.8333333333335</v>
      </c>
      <c r="AJ23" s="51">
        <f t="shared" si="16"/>
        <v>2465.8333333333335</v>
      </c>
      <c r="AK23"/>
      <c r="AL23"/>
      <c r="AM23"/>
      <c r="AN23"/>
      <c r="AO23"/>
      <c r="AP23"/>
      <c r="AQ23"/>
      <c r="AR23"/>
      <c r="AS23"/>
      <c r="AT23"/>
      <c r="AU23"/>
    </row>
    <row r="24" spans="1:48" x14ac:dyDescent="0.25">
      <c r="A24" t="str">
        <f t="shared" si="9"/>
        <v>PPG</v>
      </c>
      <c r="B24" s="75">
        <v>44027</v>
      </c>
      <c r="C24" s="74">
        <v>3023514</v>
      </c>
      <c r="D24" t="str">
        <f>VLOOKUP(C24,Schools!A:B,2,0)</f>
        <v>Annunciation Catholic Junior School</v>
      </c>
      <c r="E24" t="str">
        <f>VLOOKUP(C24,Schools!$A:$Z,3,0)</f>
        <v>M</v>
      </c>
      <c r="F24" s="76">
        <v>75320</v>
      </c>
      <c r="G24" s="74" t="s">
        <v>3620</v>
      </c>
      <c r="H24" s="74"/>
      <c r="I24" t="str">
        <f t="shared" si="10"/>
        <v>11334/543965</v>
      </c>
      <c r="J24">
        <f>VLOOKUP(C24,Schools!$A:$Z,9,0)</f>
        <v>400107</v>
      </c>
      <c r="K24" s="74" t="s">
        <v>72</v>
      </c>
      <c r="L24" s="74" t="s">
        <v>3842</v>
      </c>
      <c r="M24" s="74" t="s">
        <v>4029</v>
      </c>
      <c r="N24" s="77" t="str">
        <f>VLOOKUP(C24,Schools!A:D,4,0)</f>
        <v>Primary</v>
      </c>
      <c r="O24" s="77">
        <f t="shared" si="7"/>
        <v>11334</v>
      </c>
      <c r="P24" s="77">
        <f t="shared" si="11"/>
        <v>543965</v>
      </c>
      <c r="Q24" s="78">
        <f t="shared" si="12"/>
        <v>6276.666666666667</v>
      </c>
      <c r="R24" s="78"/>
      <c r="S24" s="78"/>
      <c r="T24" s="78"/>
      <c r="U24" s="78"/>
      <c r="V24" s="78"/>
      <c r="W24" s="78"/>
      <c r="X24" s="78"/>
      <c r="Y24" s="78"/>
      <c r="Z24" s="78"/>
      <c r="AA24" s="78"/>
      <c r="AB24" s="78"/>
      <c r="AC24" s="51"/>
      <c r="AD24" s="51">
        <f t="shared" si="8"/>
        <v>-75320</v>
      </c>
      <c r="AG24" s="51">
        <f t="shared" si="13"/>
        <v>6276.666666666667</v>
      </c>
      <c r="AH24" s="51">
        <f t="shared" si="14"/>
        <v>6276.666666666667</v>
      </c>
      <c r="AI24" s="51">
        <f t="shared" si="15"/>
        <v>6276.666666666667</v>
      </c>
      <c r="AJ24" s="51">
        <f t="shared" si="16"/>
        <v>6276.666666666667</v>
      </c>
      <c r="AK24"/>
      <c r="AL24"/>
      <c r="AM24"/>
      <c r="AN24"/>
      <c r="AO24"/>
      <c r="AP24"/>
      <c r="AQ24"/>
      <c r="AR24"/>
      <c r="AS24"/>
      <c r="AT24"/>
      <c r="AU24"/>
    </row>
    <row r="25" spans="1:48" x14ac:dyDescent="0.25">
      <c r="A25" t="str">
        <f t="shared" si="9"/>
        <v>PPG</v>
      </c>
      <c r="B25" s="75">
        <v>44027</v>
      </c>
      <c r="C25" s="74">
        <v>3022002</v>
      </c>
      <c r="D25" t="str">
        <f>VLOOKUP(C25,Schools!A:B,2,0)</f>
        <v>Barnfield School</v>
      </c>
      <c r="E25" t="str">
        <f>VLOOKUP(C25,Schools!$A:$Z,3,0)</f>
        <v>M</v>
      </c>
      <c r="F25" s="76">
        <v>176195</v>
      </c>
      <c r="G25" s="74" t="s">
        <v>3620</v>
      </c>
      <c r="H25" s="74"/>
      <c r="I25" t="str">
        <f t="shared" si="10"/>
        <v>11334/543965</v>
      </c>
      <c r="J25">
        <f>VLOOKUP(C25,Schools!$A:$Z,9,0)</f>
        <v>400005</v>
      </c>
      <c r="K25" s="74" t="s">
        <v>72</v>
      </c>
      <c r="L25" s="74" t="s">
        <v>3842</v>
      </c>
      <c r="M25" s="74" t="s">
        <v>4029</v>
      </c>
      <c r="N25" s="77" t="str">
        <f>VLOOKUP(C25,Schools!A:D,4,0)</f>
        <v>Primary</v>
      </c>
      <c r="O25" s="77">
        <f t="shared" si="7"/>
        <v>11334</v>
      </c>
      <c r="P25" s="77">
        <f t="shared" si="11"/>
        <v>543965</v>
      </c>
      <c r="Q25" s="78">
        <f t="shared" si="12"/>
        <v>14682.916666666666</v>
      </c>
      <c r="R25" s="78"/>
      <c r="S25" s="78"/>
      <c r="T25" s="78"/>
      <c r="U25" s="78"/>
      <c r="V25" s="78"/>
      <c r="W25" s="78"/>
      <c r="X25" s="78"/>
      <c r="Y25" s="78"/>
      <c r="Z25" s="78"/>
      <c r="AA25" s="78"/>
      <c r="AB25" s="78"/>
      <c r="AC25" s="51"/>
      <c r="AD25" s="51">
        <f t="shared" si="8"/>
        <v>-176195</v>
      </c>
      <c r="AG25" s="51">
        <f t="shared" si="13"/>
        <v>14682.916666666666</v>
      </c>
      <c r="AH25" s="51">
        <f t="shared" si="14"/>
        <v>14682.916666666666</v>
      </c>
      <c r="AI25" s="51">
        <f t="shared" si="15"/>
        <v>14682.916666666666</v>
      </c>
      <c r="AJ25" s="51">
        <f t="shared" si="16"/>
        <v>14682.916666666666</v>
      </c>
      <c r="AK25"/>
      <c r="AL25"/>
      <c r="AM25"/>
      <c r="AN25"/>
      <c r="AO25"/>
      <c r="AP25"/>
      <c r="AQ25"/>
      <c r="AR25"/>
      <c r="AS25"/>
      <c r="AT25"/>
      <c r="AU25"/>
    </row>
    <row r="26" spans="1:48" x14ac:dyDescent="0.25">
      <c r="A26" t="str">
        <f t="shared" si="9"/>
        <v>PPG</v>
      </c>
      <c r="B26" s="75">
        <v>44027</v>
      </c>
      <c r="C26" s="74">
        <v>3022079</v>
      </c>
      <c r="D26" t="str">
        <f>VLOOKUP(C26,Schools!A:B,2,0)</f>
        <v>Beis Yaakov</v>
      </c>
      <c r="E26" t="str">
        <f>VLOOKUP(C26,Schools!$A:$Z,3,0)</f>
        <v>M</v>
      </c>
      <c r="F26" s="76">
        <v>44385</v>
      </c>
      <c r="G26" s="74" t="s">
        <v>3620</v>
      </c>
      <c r="H26" s="74"/>
      <c r="I26" t="str">
        <f t="shared" si="10"/>
        <v>11334/543965</v>
      </c>
      <c r="J26">
        <f>VLOOKUP(C26,Schools!$A:$Z,9,0)</f>
        <v>400070</v>
      </c>
      <c r="K26" s="74" t="s">
        <v>72</v>
      </c>
      <c r="L26" s="74" t="s">
        <v>3842</v>
      </c>
      <c r="M26" s="74" t="s">
        <v>4029</v>
      </c>
      <c r="N26" s="77" t="str">
        <f>VLOOKUP(C26,Schools!A:D,4,0)</f>
        <v>Primary</v>
      </c>
      <c r="O26" s="77">
        <f t="shared" si="7"/>
        <v>11334</v>
      </c>
      <c r="P26" s="77">
        <f t="shared" si="11"/>
        <v>543965</v>
      </c>
      <c r="Q26" s="78">
        <f t="shared" si="12"/>
        <v>3698.75</v>
      </c>
      <c r="R26" s="78"/>
      <c r="S26" s="78"/>
      <c r="T26" s="78"/>
      <c r="U26" s="78"/>
      <c r="V26" s="78"/>
      <c r="W26" s="78"/>
      <c r="X26" s="78"/>
      <c r="Y26" s="78"/>
      <c r="Z26" s="78"/>
      <c r="AA26" s="78"/>
      <c r="AB26" s="78"/>
      <c r="AC26" s="51"/>
      <c r="AD26" s="51">
        <f t="shared" si="8"/>
        <v>-44385</v>
      </c>
      <c r="AG26" s="51">
        <f t="shared" si="13"/>
        <v>3698.75</v>
      </c>
      <c r="AH26" s="51">
        <f t="shared" si="14"/>
        <v>3698.75</v>
      </c>
      <c r="AI26" s="51">
        <f t="shared" si="15"/>
        <v>3698.75</v>
      </c>
      <c r="AJ26" s="51">
        <f t="shared" si="16"/>
        <v>3698.75</v>
      </c>
      <c r="AK26"/>
      <c r="AL26"/>
      <c r="AM26"/>
      <c r="AN26"/>
      <c r="AO26"/>
      <c r="AP26"/>
      <c r="AQ26"/>
      <c r="AR26"/>
      <c r="AS26"/>
      <c r="AT26"/>
      <c r="AU26"/>
    </row>
    <row r="27" spans="1:48" x14ac:dyDescent="0.25">
      <c r="A27" t="str">
        <f t="shared" si="9"/>
        <v>PPG</v>
      </c>
      <c r="B27" s="75">
        <v>44027</v>
      </c>
      <c r="C27" s="74">
        <v>3023524</v>
      </c>
      <c r="D27" t="str">
        <f>VLOOKUP(C27,Schools!A:B,2,0)</f>
        <v>Beit Shvidler Primary School</v>
      </c>
      <c r="E27" t="str">
        <f>VLOOKUP(C27,Schools!$A:$Z,3,0)</f>
        <v>M</v>
      </c>
      <c r="F27" s="76">
        <v>16140</v>
      </c>
      <c r="G27" s="74" t="s">
        <v>3620</v>
      </c>
      <c r="H27" s="74"/>
      <c r="I27" t="str">
        <f t="shared" si="10"/>
        <v>11334/543965</v>
      </c>
      <c r="J27">
        <f>VLOOKUP(C27,Schools!$A:$Z,9,0)</f>
        <v>400150</v>
      </c>
      <c r="K27" s="74" t="s">
        <v>72</v>
      </c>
      <c r="L27" s="74" t="s">
        <v>3842</v>
      </c>
      <c r="M27" s="74" t="s">
        <v>4029</v>
      </c>
      <c r="N27" s="77" t="str">
        <f>VLOOKUP(C27,Schools!A:D,4,0)</f>
        <v>Primary</v>
      </c>
      <c r="O27" s="77">
        <f t="shared" si="7"/>
        <v>11334</v>
      </c>
      <c r="P27" s="77">
        <f t="shared" si="11"/>
        <v>543965</v>
      </c>
      <c r="Q27" s="78">
        <f t="shared" si="12"/>
        <v>1345</v>
      </c>
      <c r="R27" s="78"/>
      <c r="S27" s="78"/>
      <c r="T27" s="78"/>
      <c r="U27" s="78"/>
      <c r="V27" s="78"/>
      <c r="W27" s="78"/>
      <c r="X27" s="78"/>
      <c r="Y27" s="78"/>
      <c r="Z27" s="78"/>
      <c r="AA27" s="78"/>
      <c r="AB27" s="78"/>
      <c r="AC27" s="51"/>
      <c r="AD27" s="51">
        <f t="shared" si="8"/>
        <v>-16140</v>
      </c>
      <c r="AG27" s="51">
        <f t="shared" si="13"/>
        <v>1345</v>
      </c>
      <c r="AH27" s="51">
        <f t="shared" si="14"/>
        <v>1345</v>
      </c>
      <c r="AI27" s="51">
        <f t="shared" si="15"/>
        <v>1345</v>
      </c>
      <c r="AJ27" s="51">
        <f t="shared" si="16"/>
        <v>1345</v>
      </c>
      <c r="AK27"/>
      <c r="AL27"/>
      <c r="AM27"/>
      <c r="AN27"/>
      <c r="AO27"/>
      <c r="AP27"/>
      <c r="AQ27"/>
      <c r="AR27"/>
      <c r="AS27"/>
      <c r="AT27"/>
      <c r="AU27"/>
    </row>
    <row r="28" spans="1:48" x14ac:dyDescent="0.25">
      <c r="A28" t="str">
        <f t="shared" si="9"/>
        <v>PPG</v>
      </c>
      <c r="B28" s="75">
        <v>44027</v>
      </c>
      <c r="C28" s="74">
        <v>3022003</v>
      </c>
      <c r="D28" t="str">
        <f>VLOOKUP(C28,Schools!A:B,2,0)</f>
        <v>Bell Lane Primary School</v>
      </c>
      <c r="E28" t="str">
        <f>VLOOKUP(C28,Schools!$A:$Z,3,0)</f>
        <v>M</v>
      </c>
      <c r="F28" s="76">
        <v>211165</v>
      </c>
      <c r="G28" s="74" t="s">
        <v>3620</v>
      </c>
      <c r="H28" s="74"/>
      <c r="I28" t="str">
        <f t="shared" si="10"/>
        <v>11334/543965</v>
      </c>
      <c r="J28">
        <f>VLOOKUP(C28,Schools!$A:$Z,9,0)</f>
        <v>400051</v>
      </c>
      <c r="K28" s="74" t="s">
        <v>72</v>
      </c>
      <c r="L28" s="74" t="s">
        <v>3842</v>
      </c>
      <c r="M28" s="74" t="s">
        <v>4029</v>
      </c>
      <c r="N28" s="77" t="str">
        <f>VLOOKUP(C28,Schools!A:D,4,0)</f>
        <v>Primary</v>
      </c>
      <c r="O28" s="77">
        <f t="shared" si="7"/>
        <v>11334</v>
      </c>
      <c r="P28" s="77">
        <f t="shared" si="11"/>
        <v>543965</v>
      </c>
      <c r="Q28" s="78">
        <f t="shared" si="12"/>
        <v>17597.083333333332</v>
      </c>
      <c r="R28" s="78"/>
      <c r="S28" s="78"/>
      <c r="T28" s="78"/>
      <c r="U28" s="78"/>
      <c r="V28" s="78"/>
      <c r="W28" s="78"/>
      <c r="X28" s="78"/>
      <c r="Y28" s="78"/>
      <c r="Z28" s="78"/>
      <c r="AA28" s="78"/>
      <c r="AB28" s="78"/>
      <c r="AC28" s="51"/>
      <c r="AD28" s="51">
        <f t="shared" si="8"/>
        <v>-211165</v>
      </c>
      <c r="AG28" s="51">
        <f t="shared" si="13"/>
        <v>17597.083333333332</v>
      </c>
      <c r="AH28" s="51">
        <f t="shared" si="14"/>
        <v>17597.083333333332</v>
      </c>
      <c r="AI28" s="51">
        <f t="shared" si="15"/>
        <v>17597.083333333332</v>
      </c>
      <c r="AJ28" s="51">
        <f t="shared" si="16"/>
        <v>17597.083333333332</v>
      </c>
      <c r="AK28"/>
      <c r="AL28"/>
      <c r="AM28"/>
      <c r="AN28"/>
      <c r="AO28"/>
      <c r="AP28"/>
      <c r="AQ28"/>
      <c r="AR28"/>
      <c r="AS28"/>
      <c r="AT28"/>
      <c r="AU28"/>
    </row>
    <row r="29" spans="1:48" x14ac:dyDescent="0.25">
      <c r="A29" t="str">
        <f t="shared" si="9"/>
        <v>PPG</v>
      </c>
      <c r="B29" s="75">
        <v>44027</v>
      </c>
      <c r="C29" s="74">
        <v>3023511</v>
      </c>
      <c r="D29" t="str">
        <f>VLOOKUP(C29,Schools!A:B,2,0)</f>
        <v>Blessed Dominic School</v>
      </c>
      <c r="E29" t="str">
        <f>VLOOKUP(C29,Schools!$A:$Z,3,0)</f>
        <v>M</v>
      </c>
      <c r="F29" s="76">
        <v>142570</v>
      </c>
      <c r="G29" s="74" t="s">
        <v>3620</v>
      </c>
      <c r="H29" s="74"/>
      <c r="I29" t="str">
        <f t="shared" si="10"/>
        <v>11334/543965</v>
      </c>
      <c r="J29">
        <f>VLOOKUP(C29,Schools!$A:$Z,9,0)</f>
        <v>400024</v>
      </c>
      <c r="K29" s="74" t="s">
        <v>72</v>
      </c>
      <c r="L29" s="74" t="s">
        <v>3842</v>
      </c>
      <c r="M29" s="74" t="s">
        <v>4029</v>
      </c>
      <c r="N29" s="77" t="str">
        <f>VLOOKUP(C29,Schools!A:D,4,0)</f>
        <v>Primary</v>
      </c>
      <c r="O29" s="77">
        <f t="shared" si="7"/>
        <v>11334</v>
      </c>
      <c r="P29" s="77">
        <f t="shared" si="11"/>
        <v>543965</v>
      </c>
      <c r="Q29" s="78">
        <f t="shared" si="12"/>
        <v>11880.833333333334</v>
      </c>
      <c r="R29" s="78"/>
      <c r="S29" s="78"/>
      <c r="T29" s="78"/>
      <c r="U29" s="78"/>
      <c r="V29" s="78"/>
      <c r="W29" s="78"/>
      <c r="X29" s="78"/>
      <c r="Y29" s="78"/>
      <c r="Z29" s="78"/>
      <c r="AA29" s="78"/>
      <c r="AB29" s="78"/>
      <c r="AC29" s="51"/>
      <c r="AD29" s="51">
        <f t="shared" si="8"/>
        <v>-142570</v>
      </c>
      <c r="AG29" s="51">
        <f t="shared" si="13"/>
        <v>11880.833333333334</v>
      </c>
      <c r="AH29" s="51">
        <f t="shared" si="14"/>
        <v>11880.833333333334</v>
      </c>
      <c r="AI29" s="51">
        <f t="shared" si="15"/>
        <v>11880.833333333334</v>
      </c>
      <c r="AJ29" s="51">
        <f t="shared" si="16"/>
        <v>11880.833333333334</v>
      </c>
      <c r="AK29"/>
      <c r="AL29"/>
      <c r="AM29"/>
      <c r="AN29"/>
      <c r="AO29"/>
      <c r="AP29"/>
      <c r="AQ29"/>
      <c r="AR29"/>
      <c r="AS29"/>
      <c r="AT29"/>
      <c r="AU29"/>
    </row>
    <row r="30" spans="1:48" x14ac:dyDescent="0.25">
      <c r="A30" t="str">
        <f t="shared" si="9"/>
        <v>PPG</v>
      </c>
      <c r="B30" s="75">
        <v>44027</v>
      </c>
      <c r="C30" s="74">
        <v>3022008</v>
      </c>
      <c r="D30" t="str">
        <f>VLOOKUP(C30,Schools!A:B,2,0)</f>
        <v>Brookland Infant  &amp; Nursery School</v>
      </c>
      <c r="E30" t="str">
        <f>VLOOKUP(C30,Schools!$A:$Z,3,0)</f>
        <v>M</v>
      </c>
      <c r="F30" s="76">
        <v>53800</v>
      </c>
      <c r="G30" s="74" t="s">
        <v>3620</v>
      </c>
      <c r="H30" s="74"/>
      <c r="I30" t="str">
        <f t="shared" si="10"/>
        <v>11334/543965</v>
      </c>
      <c r="J30">
        <f>VLOOKUP(C30,Schools!$A:$Z,9,0)</f>
        <v>400057</v>
      </c>
      <c r="K30" s="74" t="s">
        <v>72</v>
      </c>
      <c r="L30" s="74" t="s">
        <v>3842</v>
      </c>
      <c r="M30" s="74" t="s">
        <v>4029</v>
      </c>
      <c r="N30" s="77" t="str">
        <f>VLOOKUP(C30,Schools!A:D,4,0)</f>
        <v>Primary</v>
      </c>
      <c r="O30" s="77">
        <f t="shared" si="7"/>
        <v>11334</v>
      </c>
      <c r="P30" s="77">
        <f t="shared" si="11"/>
        <v>543965</v>
      </c>
      <c r="Q30" s="78">
        <f t="shared" si="12"/>
        <v>4483.333333333333</v>
      </c>
      <c r="R30" s="78"/>
      <c r="S30" s="78"/>
      <c r="T30" s="78"/>
      <c r="U30" s="78"/>
      <c r="V30" s="78"/>
      <c r="W30" s="78"/>
      <c r="X30" s="78"/>
      <c r="Y30" s="78"/>
      <c r="Z30" s="78"/>
      <c r="AA30" s="78"/>
      <c r="AB30" s="78"/>
      <c r="AC30" s="51"/>
      <c r="AD30" s="51">
        <f t="shared" si="8"/>
        <v>-53800</v>
      </c>
      <c r="AG30" s="51">
        <f t="shared" si="13"/>
        <v>4483.333333333333</v>
      </c>
      <c r="AH30" s="51">
        <f t="shared" si="14"/>
        <v>4483.333333333333</v>
      </c>
      <c r="AI30" s="51">
        <f t="shared" si="15"/>
        <v>4483.333333333333</v>
      </c>
      <c r="AJ30" s="51">
        <f t="shared" si="16"/>
        <v>4483.333333333333</v>
      </c>
      <c r="AK30"/>
      <c r="AL30"/>
      <c r="AM30"/>
      <c r="AN30"/>
      <c r="AO30"/>
      <c r="AP30"/>
      <c r="AQ30"/>
      <c r="AR30"/>
      <c r="AS30"/>
      <c r="AT30"/>
      <c r="AU30"/>
    </row>
    <row r="31" spans="1:48" x14ac:dyDescent="0.25">
      <c r="A31" t="str">
        <f t="shared" si="9"/>
        <v>PPG</v>
      </c>
      <c r="B31" s="75">
        <v>44027</v>
      </c>
      <c r="C31" s="74">
        <v>3022007</v>
      </c>
      <c r="D31" t="str">
        <f>VLOOKUP(C31,Schools!A:B,2,0)</f>
        <v>Brookland Junior School</v>
      </c>
      <c r="E31" t="str">
        <f>VLOOKUP(C31,Schools!$A:$Z,3,0)</f>
        <v>M</v>
      </c>
      <c r="F31" s="76">
        <v>99530</v>
      </c>
      <c r="G31" s="74" t="s">
        <v>3620</v>
      </c>
      <c r="H31" s="74"/>
      <c r="I31" t="str">
        <f t="shared" si="10"/>
        <v>11334/543965</v>
      </c>
      <c r="J31">
        <f>VLOOKUP(C31,Schools!$A:$Z,9,0)</f>
        <v>400040</v>
      </c>
      <c r="K31" s="74" t="s">
        <v>72</v>
      </c>
      <c r="L31" s="74" t="s">
        <v>3842</v>
      </c>
      <c r="M31" s="74" t="s">
        <v>4029</v>
      </c>
      <c r="N31" s="77" t="str">
        <f>VLOOKUP(C31,Schools!A:D,4,0)</f>
        <v>Primary</v>
      </c>
      <c r="O31" s="77">
        <f t="shared" si="7"/>
        <v>11334</v>
      </c>
      <c r="P31" s="77">
        <f t="shared" si="11"/>
        <v>543965</v>
      </c>
      <c r="Q31" s="78">
        <f t="shared" si="12"/>
        <v>8294.1666666666661</v>
      </c>
      <c r="R31" s="78"/>
      <c r="S31" s="78"/>
      <c r="T31" s="78"/>
      <c r="U31" s="78"/>
      <c r="V31" s="78"/>
      <c r="W31" s="78"/>
      <c r="X31" s="78"/>
      <c r="Y31" s="78"/>
      <c r="Z31" s="78"/>
      <c r="AA31" s="78"/>
      <c r="AB31" s="78"/>
      <c r="AC31" s="51"/>
      <c r="AD31" s="51">
        <f t="shared" si="8"/>
        <v>-99530</v>
      </c>
      <c r="AG31" s="51">
        <f t="shared" si="13"/>
        <v>8294.1666666666661</v>
      </c>
      <c r="AH31" s="51">
        <f t="shared" si="14"/>
        <v>8294.1666666666661</v>
      </c>
      <c r="AI31" s="51">
        <f t="shared" si="15"/>
        <v>8294.1666666666661</v>
      </c>
      <c r="AJ31" s="51">
        <f t="shared" si="16"/>
        <v>8294.1666666666661</v>
      </c>
      <c r="AK31"/>
      <c r="AL31"/>
      <c r="AM31"/>
      <c r="AN31"/>
      <c r="AO31"/>
      <c r="AP31"/>
      <c r="AQ31"/>
      <c r="AR31"/>
      <c r="AS31"/>
      <c r="AT31"/>
      <c r="AU31"/>
    </row>
    <row r="32" spans="1:48" x14ac:dyDescent="0.25">
      <c r="A32" t="str">
        <f t="shared" si="9"/>
        <v>PPG</v>
      </c>
      <c r="B32" s="75">
        <v>44027</v>
      </c>
      <c r="C32" s="74">
        <v>3022009</v>
      </c>
      <c r="D32" t="str">
        <f>VLOOKUP(C32,Schools!A:B,2,0)</f>
        <v>Brunswick Park Primary &amp; Nursery School</v>
      </c>
      <c r="E32" t="str">
        <f>VLOOKUP(C32,Schools!$A:$Z,3,0)</f>
        <v>M</v>
      </c>
      <c r="F32" s="76">
        <v>111635</v>
      </c>
      <c r="G32" s="74" t="s">
        <v>3620</v>
      </c>
      <c r="H32" s="74"/>
      <c r="I32" t="str">
        <f t="shared" si="10"/>
        <v>11334/543965</v>
      </c>
      <c r="J32">
        <f>VLOOKUP(C32,Schools!$A:$Z,9,0)</f>
        <v>400061</v>
      </c>
      <c r="K32" s="74" t="s">
        <v>72</v>
      </c>
      <c r="L32" s="74" t="s">
        <v>3842</v>
      </c>
      <c r="M32" s="74" t="s">
        <v>4029</v>
      </c>
      <c r="N32" s="77" t="str">
        <f>VLOOKUP(C32,Schools!A:D,4,0)</f>
        <v>Primary</v>
      </c>
      <c r="O32" s="77">
        <f t="shared" si="7"/>
        <v>11334</v>
      </c>
      <c r="P32" s="77">
        <f t="shared" si="11"/>
        <v>543965</v>
      </c>
      <c r="Q32" s="78">
        <f t="shared" si="12"/>
        <v>9302.9166666666661</v>
      </c>
      <c r="R32" s="78"/>
      <c r="S32" s="78"/>
      <c r="T32" s="78"/>
      <c r="U32" s="78"/>
      <c r="V32" s="78"/>
      <c r="W32" s="78"/>
      <c r="X32" s="78"/>
      <c r="Y32" s="78"/>
      <c r="Z32" s="78"/>
      <c r="AA32" s="78"/>
      <c r="AB32" s="78"/>
      <c r="AC32" s="51"/>
      <c r="AD32" s="51">
        <f t="shared" si="8"/>
        <v>-111635</v>
      </c>
      <c r="AG32" s="51">
        <f t="shared" si="13"/>
        <v>9302.9166666666661</v>
      </c>
      <c r="AH32" s="51">
        <f t="shared" si="14"/>
        <v>9302.9166666666661</v>
      </c>
      <c r="AI32" s="51">
        <f t="shared" si="15"/>
        <v>9302.9166666666661</v>
      </c>
      <c r="AJ32" s="51">
        <f t="shared" si="16"/>
        <v>9302.9166666666661</v>
      </c>
      <c r="AK32"/>
      <c r="AL32"/>
      <c r="AM32"/>
      <c r="AN32"/>
      <c r="AO32"/>
      <c r="AP32"/>
      <c r="AQ32"/>
      <c r="AR32"/>
      <c r="AS32"/>
      <c r="AT32"/>
      <c r="AU32"/>
    </row>
    <row r="33" spans="1:47" x14ac:dyDescent="0.25">
      <c r="A33" t="str">
        <f t="shared" si="9"/>
        <v>PPG</v>
      </c>
      <c r="B33" s="75">
        <v>44027</v>
      </c>
      <c r="C33" s="74">
        <v>3022067</v>
      </c>
      <c r="D33" t="str">
        <f>VLOOKUP(C33,Schools!A:B,2,0)</f>
        <v>Chalgrove Primary School</v>
      </c>
      <c r="E33" t="str">
        <f>VLOOKUP(C33,Schools!$A:$Z,3,0)</f>
        <v>M</v>
      </c>
      <c r="F33" s="76">
        <v>71285</v>
      </c>
      <c r="G33" s="74" t="s">
        <v>3620</v>
      </c>
      <c r="H33" s="74"/>
      <c r="I33" t="str">
        <f t="shared" si="10"/>
        <v>11334/543965</v>
      </c>
      <c r="J33">
        <f>VLOOKUP(C33,Schools!$A:$Z,9,0)</f>
        <v>400065</v>
      </c>
      <c r="K33" s="74" t="s">
        <v>72</v>
      </c>
      <c r="L33" s="74" t="s">
        <v>3842</v>
      </c>
      <c r="M33" s="74" t="s">
        <v>4029</v>
      </c>
      <c r="N33" s="77" t="str">
        <f>VLOOKUP(C33,Schools!A:D,4,0)</f>
        <v>Primary</v>
      </c>
      <c r="O33" s="77">
        <f t="shared" si="7"/>
        <v>11334</v>
      </c>
      <c r="P33" s="77">
        <f t="shared" si="11"/>
        <v>543965</v>
      </c>
      <c r="Q33" s="78">
        <f t="shared" si="12"/>
        <v>5940.416666666667</v>
      </c>
      <c r="R33" s="78"/>
      <c r="S33" s="78"/>
      <c r="T33" s="78"/>
      <c r="U33" s="78"/>
      <c r="V33" s="78"/>
      <c r="W33" s="78"/>
      <c r="X33" s="78"/>
      <c r="Y33" s="78"/>
      <c r="Z33" s="78"/>
      <c r="AA33" s="78"/>
      <c r="AB33" s="78"/>
      <c r="AC33" s="51"/>
      <c r="AD33" s="51">
        <f t="shared" si="8"/>
        <v>-71285</v>
      </c>
      <c r="AG33" s="51">
        <f t="shared" si="13"/>
        <v>5940.416666666667</v>
      </c>
      <c r="AH33" s="51">
        <f t="shared" si="14"/>
        <v>5940.416666666667</v>
      </c>
      <c r="AI33" s="51">
        <f t="shared" si="15"/>
        <v>5940.416666666667</v>
      </c>
      <c r="AJ33" s="51">
        <f t="shared" si="16"/>
        <v>5940.416666666667</v>
      </c>
      <c r="AK33"/>
      <c r="AL33"/>
      <c r="AM33"/>
      <c r="AN33"/>
      <c r="AO33"/>
      <c r="AP33"/>
      <c r="AQ33"/>
      <c r="AR33"/>
      <c r="AS33"/>
      <c r="AT33"/>
      <c r="AU33"/>
    </row>
    <row r="34" spans="1:47" x14ac:dyDescent="0.25">
      <c r="A34" t="str">
        <f t="shared" si="9"/>
        <v>PPG</v>
      </c>
      <c r="B34" s="75">
        <v>44027</v>
      </c>
      <c r="C34" s="74">
        <v>3023302</v>
      </c>
      <c r="D34" t="str">
        <f>VLOOKUP(C34,Schools!A:B,2,0)</f>
        <v>Christ Church CE Primary School</v>
      </c>
      <c r="E34" t="str">
        <f>VLOOKUP(C34,Schools!$A:$Z,3,0)</f>
        <v>M</v>
      </c>
      <c r="F34" s="76">
        <v>24210</v>
      </c>
      <c r="G34" s="74" t="s">
        <v>3620</v>
      </c>
      <c r="H34" s="74"/>
      <c r="I34" t="str">
        <f t="shared" si="10"/>
        <v>11334/543965</v>
      </c>
      <c r="J34">
        <f>VLOOKUP(C34,Schools!$A:$Z,9,0)</f>
        <v>400039</v>
      </c>
      <c r="K34" s="74" t="s">
        <v>72</v>
      </c>
      <c r="L34" s="74" t="s">
        <v>3842</v>
      </c>
      <c r="M34" s="74" t="s">
        <v>4029</v>
      </c>
      <c r="N34" s="77" t="str">
        <f>VLOOKUP(C34,Schools!A:D,4,0)</f>
        <v>Primary</v>
      </c>
      <c r="O34" s="77">
        <f t="shared" si="7"/>
        <v>11334</v>
      </c>
      <c r="P34" s="77">
        <f t="shared" si="11"/>
        <v>543965</v>
      </c>
      <c r="Q34" s="78">
        <f t="shared" si="12"/>
        <v>2017.5</v>
      </c>
      <c r="R34" s="78"/>
      <c r="S34" s="78"/>
      <c r="T34" s="78"/>
      <c r="U34" s="78"/>
      <c r="V34" s="78"/>
      <c r="W34" s="78"/>
      <c r="X34" s="78"/>
      <c r="Y34" s="78"/>
      <c r="Z34" s="78"/>
      <c r="AA34" s="78"/>
      <c r="AB34" s="78"/>
      <c r="AC34" s="51"/>
      <c r="AD34" s="51">
        <f t="shared" si="8"/>
        <v>-24210</v>
      </c>
      <c r="AG34" s="51">
        <f t="shared" si="13"/>
        <v>2017.5</v>
      </c>
      <c r="AH34" s="51">
        <f t="shared" si="14"/>
        <v>2017.5</v>
      </c>
      <c r="AI34" s="51">
        <f t="shared" si="15"/>
        <v>2017.5</v>
      </c>
      <c r="AJ34" s="51">
        <f t="shared" si="16"/>
        <v>2017.5</v>
      </c>
      <c r="AK34"/>
      <c r="AL34"/>
      <c r="AM34"/>
      <c r="AN34"/>
      <c r="AO34"/>
      <c r="AP34"/>
      <c r="AQ34"/>
      <c r="AR34"/>
      <c r="AS34"/>
      <c r="AT34"/>
      <c r="AU34"/>
    </row>
    <row r="35" spans="1:47" x14ac:dyDescent="0.25">
      <c r="A35" t="str">
        <f t="shared" si="9"/>
        <v>PPG</v>
      </c>
      <c r="B35" s="75">
        <v>44027</v>
      </c>
      <c r="C35" s="74">
        <v>3022011</v>
      </c>
      <c r="D35" t="str">
        <f>VLOOKUP(C35,Schools!A:B,2,0)</f>
        <v>Church Hill Primary School</v>
      </c>
      <c r="E35" t="str">
        <f>VLOOKUP(C35,Schools!$A:$Z,3,0)</f>
        <v>M</v>
      </c>
      <c r="F35" s="76">
        <v>44385</v>
      </c>
      <c r="G35" s="74" t="s">
        <v>3620</v>
      </c>
      <c r="H35" s="74"/>
      <c r="I35" t="str">
        <f t="shared" si="10"/>
        <v>11334/543965</v>
      </c>
      <c r="J35">
        <f>VLOOKUP(C35,Schools!$A:$Z,9,0)</f>
        <v>400020</v>
      </c>
      <c r="K35" s="74" t="s">
        <v>72</v>
      </c>
      <c r="L35" s="74" t="s">
        <v>3842</v>
      </c>
      <c r="M35" s="74" t="s">
        <v>4029</v>
      </c>
      <c r="N35" s="77" t="str">
        <f>VLOOKUP(C35,Schools!A:D,4,0)</f>
        <v>Primary</v>
      </c>
      <c r="O35" s="77">
        <f t="shared" si="7"/>
        <v>11334</v>
      </c>
      <c r="P35" s="77">
        <f t="shared" si="11"/>
        <v>543965</v>
      </c>
      <c r="Q35" s="78">
        <f t="shared" si="12"/>
        <v>3698.75</v>
      </c>
      <c r="R35" s="78"/>
      <c r="S35" s="78"/>
      <c r="T35" s="78"/>
      <c r="U35" s="78"/>
      <c r="V35" s="78"/>
      <c r="W35" s="78"/>
      <c r="X35" s="78"/>
      <c r="Y35" s="78"/>
      <c r="Z35" s="78"/>
      <c r="AA35" s="78"/>
      <c r="AB35" s="78"/>
      <c r="AC35" s="51"/>
      <c r="AD35" s="51">
        <f t="shared" si="8"/>
        <v>-44385</v>
      </c>
      <c r="AG35" s="51">
        <f t="shared" si="13"/>
        <v>3698.75</v>
      </c>
      <c r="AH35" s="51">
        <f t="shared" si="14"/>
        <v>3698.75</v>
      </c>
      <c r="AI35" s="51">
        <f t="shared" si="15"/>
        <v>3698.75</v>
      </c>
      <c r="AJ35" s="51">
        <f t="shared" si="16"/>
        <v>3698.75</v>
      </c>
      <c r="AK35"/>
      <c r="AL35"/>
      <c r="AM35"/>
      <c r="AN35"/>
      <c r="AO35"/>
      <c r="AP35"/>
      <c r="AQ35"/>
      <c r="AR35"/>
      <c r="AS35"/>
      <c r="AT35"/>
      <c r="AU35"/>
    </row>
    <row r="36" spans="1:47" x14ac:dyDescent="0.25">
      <c r="A36" t="str">
        <f t="shared" si="9"/>
        <v>PPG</v>
      </c>
      <c r="B36" s="75">
        <v>44027</v>
      </c>
      <c r="C36" s="74">
        <v>3022014</v>
      </c>
      <c r="D36" t="str">
        <f>VLOOKUP(C36,Schools!A:B,2,0)</f>
        <v>Colindale School</v>
      </c>
      <c r="E36" t="str">
        <f>VLOOKUP(C36,Schools!$A:$Z,3,0)</f>
        <v>M</v>
      </c>
      <c r="F36" s="76">
        <v>256895</v>
      </c>
      <c r="G36" s="74" t="s">
        <v>3620</v>
      </c>
      <c r="H36" s="74"/>
      <c r="I36" t="str">
        <f t="shared" si="10"/>
        <v>11334/543965</v>
      </c>
      <c r="J36">
        <f>VLOOKUP(C36,Schools!$A:$Z,9,0)</f>
        <v>400050</v>
      </c>
      <c r="K36" s="74" t="s">
        <v>72</v>
      </c>
      <c r="L36" s="74" t="s">
        <v>3842</v>
      </c>
      <c r="M36" s="74" t="s">
        <v>4029</v>
      </c>
      <c r="N36" s="77" t="str">
        <f>VLOOKUP(C36,Schools!A:D,4,0)</f>
        <v>Primary</v>
      </c>
      <c r="O36" s="77">
        <f t="shared" si="7"/>
        <v>11334</v>
      </c>
      <c r="P36" s="77">
        <f t="shared" si="11"/>
        <v>543965</v>
      </c>
      <c r="Q36" s="78">
        <f t="shared" si="12"/>
        <v>21407.916666666668</v>
      </c>
      <c r="R36" s="78"/>
      <c r="S36" s="78"/>
      <c r="T36" s="78"/>
      <c r="U36" s="78"/>
      <c r="V36" s="78"/>
      <c r="W36" s="78"/>
      <c r="X36" s="78"/>
      <c r="Y36" s="78"/>
      <c r="Z36" s="78"/>
      <c r="AA36" s="78"/>
      <c r="AB36" s="78"/>
      <c r="AC36" s="51"/>
      <c r="AD36" s="51">
        <f t="shared" si="8"/>
        <v>-256895</v>
      </c>
      <c r="AG36" s="51">
        <f t="shared" si="13"/>
        <v>21407.916666666668</v>
      </c>
      <c r="AH36" s="51">
        <f t="shared" si="14"/>
        <v>21407.916666666668</v>
      </c>
      <c r="AI36" s="51">
        <f t="shared" si="15"/>
        <v>21407.916666666668</v>
      </c>
      <c r="AJ36" s="51">
        <f t="shared" si="16"/>
        <v>21407.916666666668</v>
      </c>
      <c r="AK36"/>
      <c r="AL36"/>
      <c r="AM36"/>
      <c r="AN36"/>
      <c r="AO36"/>
      <c r="AP36"/>
      <c r="AQ36"/>
      <c r="AR36"/>
      <c r="AS36"/>
      <c r="AT36"/>
      <c r="AU36"/>
    </row>
    <row r="37" spans="1:47" x14ac:dyDescent="0.25">
      <c r="A37" t="str">
        <f t="shared" si="9"/>
        <v>PPG</v>
      </c>
      <c r="B37" s="75">
        <v>44027</v>
      </c>
      <c r="C37" s="74">
        <v>3022015</v>
      </c>
      <c r="D37" t="str">
        <f>VLOOKUP(C37,Schools!A:B,2,0)</f>
        <v>Coppetts Wood</v>
      </c>
      <c r="E37" t="str">
        <f>VLOOKUP(C37,Schools!$A:$Z,3,0)</f>
        <v>M</v>
      </c>
      <c r="F37" s="76">
        <v>103565</v>
      </c>
      <c r="G37" s="74" t="s">
        <v>3620</v>
      </c>
      <c r="H37" s="74"/>
      <c r="I37" t="str">
        <f t="shared" si="10"/>
        <v>11334/543965</v>
      </c>
      <c r="J37">
        <f>VLOOKUP(C37,Schools!$A:$Z,9,0)</f>
        <v>400059</v>
      </c>
      <c r="K37" s="74" t="s">
        <v>72</v>
      </c>
      <c r="L37" s="74" t="s">
        <v>3842</v>
      </c>
      <c r="M37" s="74" t="s">
        <v>4029</v>
      </c>
      <c r="N37" s="77" t="str">
        <f>VLOOKUP(C37,Schools!A:D,4,0)</f>
        <v>Primary</v>
      </c>
      <c r="O37" s="77">
        <f t="shared" si="7"/>
        <v>11334</v>
      </c>
      <c r="P37" s="77">
        <f t="shared" si="11"/>
        <v>543965</v>
      </c>
      <c r="Q37" s="78">
        <f t="shared" si="12"/>
        <v>8630.4166666666661</v>
      </c>
      <c r="R37" s="78"/>
      <c r="S37" s="78"/>
      <c r="T37" s="78"/>
      <c r="U37" s="78"/>
      <c r="V37" s="78"/>
      <c r="W37" s="78"/>
      <c r="X37" s="78"/>
      <c r="Y37" s="78"/>
      <c r="Z37" s="78"/>
      <c r="AA37" s="78"/>
      <c r="AB37" s="78"/>
      <c r="AC37" s="51"/>
      <c r="AD37" s="51">
        <f t="shared" si="8"/>
        <v>-103565</v>
      </c>
      <c r="AG37" s="51">
        <f t="shared" si="13"/>
        <v>8630.4166666666661</v>
      </c>
      <c r="AH37" s="51">
        <f t="shared" si="14"/>
        <v>8630.4166666666661</v>
      </c>
      <c r="AI37" s="51">
        <f t="shared" si="15"/>
        <v>8630.4166666666661</v>
      </c>
      <c r="AJ37" s="51">
        <f t="shared" si="16"/>
        <v>8630.4166666666661</v>
      </c>
      <c r="AK37"/>
      <c r="AL37"/>
      <c r="AM37"/>
      <c r="AN37"/>
      <c r="AO37"/>
      <c r="AP37"/>
      <c r="AQ37"/>
      <c r="AR37"/>
      <c r="AS37"/>
      <c r="AT37"/>
      <c r="AU37"/>
    </row>
    <row r="38" spans="1:47" x14ac:dyDescent="0.25">
      <c r="A38" t="str">
        <f t="shared" si="9"/>
        <v>PPG</v>
      </c>
      <c r="B38" s="75">
        <v>44027</v>
      </c>
      <c r="C38" s="74">
        <v>3022016</v>
      </c>
      <c r="D38" t="str">
        <f>VLOOKUP(C38,Schools!A:B,2,0)</f>
        <v>Courtland School</v>
      </c>
      <c r="E38" t="str">
        <f>VLOOKUP(C38,Schools!$A:$Z,3,0)</f>
        <v>M</v>
      </c>
      <c r="F38" s="76">
        <v>28245</v>
      </c>
      <c r="G38" s="74" t="s">
        <v>3620</v>
      </c>
      <c r="H38" s="74"/>
      <c r="I38" t="str">
        <f t="shared" si="10"/>
        <v>11334/543965</v>
      </c>
      <c r="J38">
        <f>VLOOKUP(C38,Schools!$A:$Z,9,0)</f>
        <v>400049</v>
      </c>
      <c r="K38" s="74" t="s">
        <v>72</v>
      </c>
      <c r="L38" s="74" t="s">
        <v>3842</v>
      </c>
      <c r="M38" s="74" t="s">
        <v>4029</v>
      </c>
      <c r="N38" s="77" t="str">
        <f>VLOOKUP(C38,Schools!A:D,4,0)</f>
        <v>Primary</v>
      </c>
      <c r="O38" s="77">
        <f t="shared" si="7"/>
        <v>11334</v>
      </c>
      <c r="P38" s="77">
        <f t="shared" si="11"/>
        <v>543965</v>
      </c>
      <c r="Q38" s="78">
        <f>$F$38/12</f>
        <v>2353.75</v>
      </c>
      <c r="R38" s="78">
        <f t="shared" ref="R38:AB38" si="17">$F$38/12</f>
        <v>2353.75</v>
      </c>
      <c r="S38" s="78">
        <f t="shared" si="17"/>
        <v>2353.75</v>
      </c>
      <c r="T38" s="78">
        <f t="shared" si="17"/>
        <v>2353.75</v>
      </c>
      <c r="U38" s="78">
        <f t="shared" si="17"/>
        <v>2353.75</v>
      </c>
      <c r="V38" s="78">
        <f t="shared" si="17"/>
        <v>2353.75</v>
      </c>
      <c r="W38" s="78">
        <f t="shared" si="17"/>
        <v>2353.75</v>
      </c>
      <c r="X38" s="78">
        <f t="shared" si="17"/>
        <v>2353.75</v>
      </c>
      <c r="Y38" s="78">
        <f t="shared" si="17"/>
        <v>2353.75</v>
      </c>
      <c r="Z38" s="78">
        <f t="shared" si="17"/>
        <v>2353.75</v>
      </c>
      <c r="AA38" s="78">
        <f t="shared" si="17"/>
        <v>2353.75</v>
      </c>
      <c r="AB38" s="78">
        <f t="shared" si="17"/>
        <v>2353.75</v>
      </c>
      <c r="AC38" s="51">
        <f>SUM(Q38:AB38)</f>
        <v>28245</v>
      </c>
      <c r="AD38" s="51">
        <f t="shared" si="8"/>
        <v>0</v>
      </c>
      <c r="AG38" s="51">
        <f t="shared" si="13"/>
        <v>7061.25</v>
      </c>
      <c r="AH38" s="51">
        <f t="shared" si="14"/>
        <v>14122.5</v>
      </c>
      <c r="AI38" s="51">
        <f t="shared" si="15"/>
        <v>21183.75</v>
      </c>
      <c r="AJ38" s="51">
        <f t="shared" si="16"/>
        <v>28245</v>
      </c>
      <c r="AK38"/>
      <c r="AL38"/>
      <c r="AM38"/>
      <c r="AN38"/>
      <c r="AO38"/>
      <c r="AP38"/>
      <c r="AQ38"/>
      <c r="AR38"/>
      <c r="AS38"/>
      <c r="AT38"/>
      <c r="AU38"/>
    </row>
    <row r="39" spans="1:47" x14ac:dyDescent="0.25">
      <c r="A39" t="str">
        <f t="shared" si="9"/>
        <v>PPG</v>
      </c>
      <c r="B39" s="75">
        <v>44027</v>
      </c>
      <c r="C39" s="74">
        <v>3022017</v>
      </c>
      <c r="D39" t="str">
        <f>VLOOKUP(C39,Schools!A:B,2,0)</f>
        <v>Cromer Road Primary School</v>
      </c>
      <c r="E39" t="str">
        <f>VLOOKUP(C39,Schools!$A:$Z,3,0)</f>
        <v>M</v>
      </c>
      <c r="F39" s="76">
        <v>145260</v>
      </c>
      <c r="G39" s="74" t="s">
        <v>3620</v>
      </c>
      <c r="H39" s="74"/>
      <c r="I39" t="str">
        <f t="shared" si="10"/>
        <v>11334/543965</v>
      </c>
      <c r="J39">
        <f>VLOOKUP(C39,Schools!$A:$Z,9,0)</f>
        <v>400080</v>
      </c>
      <c r="K39" s="74" t="s">
        <v>72</v>
      </c>
      <c r="L39" s="74" t="s">
        <v>3842</v>
      </c>
      <c r="M39" s="74" t="s">
        <v>4029</v>
      </c>
      <c r="N39" s="77" t="str">
        <f>VLOOKUP(C39,Schools!A:D,4,0)</f>
        <v>Primary</v>
      </c>
      <c r="O39" s="77">
        <f t="shared" si="7"/>
        <v>11334</v>
      </c>
      <c r="P39" s="77">
        <f t="shared" si="11"/>
        <v>543965</v>
      </c>
      <c r="Q39" s="78">
        <f t="shared" si="12"/>
        <v>12105</v>
      </c>
      <c r="R39" s="78"/>
      <c r="S39" s="78"/>
      <c r="T39" s="78"/>
      <c r="U39" s="78"/>
      <c r="V39" s="78"/>
      <c r="W39" s="78"/>
      <c r="X39" s="78"/>
      <c r="Y39" s="78"/>
      <c r="Z39" s="78"/>
      <c r="AA39" s="78"/>
      <c r="AB39" s="78"/>
      <c r="AC39" s="51"/>
      <c r="AD39" s="51">
        <f t="shared" si="8"/>
        <v>-145260</v>
      </c>
      <c r="AG39" s="51">
        <f t="shared" si="13"/>
        <v>12105</v>
      </c>
      <c r="AH39" s="51">
        <f t="shared" si="14"/>
        <v>12105</v>
      </c>
      <c r="AI39" s="51">
        <f t="shared" si="15"/>
        <v>12105</v>
      </c>
      <c r="AJ39" s="51">
        <f t="shared" si="16"/>
        <v>12105</v>
      </c>
      <c r="AK39"/>
      <c r="AL39"/>
      <c r="AM39"/>
      <c r="AN39"/>
      <c r="AO39"/>
      <c r="AP39"/>
      <c r="AQ39"/>
      <c r="AR39"/>
      <c r="AS39"/>
      <c r="AT39"/>
      <c r="AU39"/>
    </row>
    <row r="40" spans="1:47" x14ac:dyDescent="0.25">
      <c r="A40" t="str">
        <f t="shared" si="9"/>
        <v>PPG</v>
      </c>
      <c r="B40" s="75">
        <v>44027</v>
      </c>
      <c r="C40" s="74">
        <v>3022073</v>
      </c>
      <c r="D40" t="str">
        <f>VLOOKUP(C40,Schools!A:B,2,0)</f>
        <v>Danegrove JMI School</v>
      </c>
      <c r="E40" t="str">
        <f>VLOOKUP(C40,Schools!$A:$Z,3,0)</f>
        <v>M</v>
      </c>
      <c r="F40" s="76">
        <v>231340</v>
      </c>
      <c r="G40" s="74" t="s">
        <v>3620</v>
      </c>
      <c r="H40" s="74"/>
      <c r="I40" t="str">
        <f t="shared" si="10"/>
        <v>11334/543965</v>
      </c>
      <c r="J40">
        <f>VLOOKUP(C40,Schools!$A:$Z,9,0)</f>
        <v>400105</v>
      </c>
      <c r="K40" s="74" t="s">
        <v>72</v>
      </c>
      <c r="L40" s="74" t="s">
        <v>3842</v>
      </c>
      <c r="M40" s="74" t="s">
        <v>4029</v>
      </c>
      <c r="N40" s="77" t="str">
        <f>VLOOKUP(C40,Schools!A:D,4,0)</f>
        <v>Primary</v>
      </c>
      <c r="O40" s="77">
        <f t="shared" si="7"/>
        <v>11334</v>
      </c>
      <c r="P40" s="77">
        <f t="shared" si="11"/>
        <v>543965</v>
      </c>
      <c r="Q40" s="78">
        <f t="shared" si="12"/>
        <v>19278.333333333332</v>
      </c>
      <c r="R40" s="78"/>
      <c r="S40" s="78"/>
      <c r="T40" s="78"/>
      <c r="U40" s="78"/>
      <c r="V40" s="78"/>
      <c r="W40" s="78"/>
      <c r="X40" s="78"/>
      <c r="Y40" s="78"/>
      <c r="Z40" s="78"/>
      <c r="AA40" s="78"/>
      <c r="AB40" s="78"/>
      <c r="AC40" s="51"/>
      <c r="AD40" s="51">
        <f t="shared" si="8"/>
        <v>-231340</v>
      </c>
      <c r="AG40" s="51">
        <f t="shared" si="13"/>
        <v>19278.333333333332</v>
      </c>
      <c r="AH40" s="51">
        <f t="shared" si="14"/>
        <v>19278.333333333332</v>
      </c>
      <c r="AI40" s="51">
        <f t="shared" si="15"/>
        <v>19278.333333333332</v>
      </c>
      <c r="AJ40" s="51">
        <f t="shared" si="16"/>
        <v>19278.333333333332</v>
      </c>
      <c r="AK40"/>
      <c r="AL40"/>
      <c r="AM40"/>
      <c r="AN40"/>
      <c r="AO40"/>
      <c r="AP40"/>
      <c r="AQ40"/>
      <c r="AR40"/>
      <c r="AS40"/>
      <c r="AT40"/>
      <c r="AU40"/>
    </row>
    <row r="41" spans="1:47" x14ac:dyDescent="0.25">
      <c r="A41" t="str">
        <f t="shared" si="9"/>
        <v>PPG</v>
      </c>
      <c r="B41" s="75">
        <v>44027</v>
      </c>
      <c r="C41" s="74">
        <v>3022019</v>
      </c>
      <c r="D41" t="str">
        <f>VLOOKUP(C41,Schools!A:B,2,0)</f>
        <v>Deansbrook Infant School</v>
      </c>
      <c r="E41" t="str">
        <f>VLOOKUP(C41,Schools!$A:$Z,3,0)</f>
        <v>M</v>
      </c>
      <c r="F41" s="76">
        <v>67250</v>
      </c>
      <c r="G41" s="74" t="s">
        <v>3620</v>
      </c>
      <c r="H41" s="74"/>
      <c r="I41" t="str">
        <f t="shared" si="10"/>
        <v>11334/543965</v>
      </c>
      <c r="J41">
        <f>VLOOKUP(C41,Schools!$A:$Z,9,0)</f>
        <v>400036</v>
      </c>
      <c r="K41" s="74" t="s">
        <v>72</v>
      </c>
      <c r="L41" s="74" t="s">
        <v>3842</v>
      </c>
      <c r="M41" s="74" t="s">
        <v>4029</v>
      </c>
      <c r="N41" s="77" t="str">
        <f>VLOOKUP(C41,Schools!A:D,4,0)</f>
        <v>Primary</v>
      </c>
      <c r="O41" s="77">
        <f t="shared" si="7"/>
        <v>11334</v>
      </c>
      <c r="P41" s="77">
        <f t="shared" si="11"/>
        <v>543965</v>
      </c>
      <c r="Q41" s="78">
        <f t="shared" si="12"/>
        <v>5604.166666666667</v>
      </c>
      <c r="R41" s="78"/>
      <c r="S41" s="78"/>
      <c r="T41" s="78"/>
      <c r="U41" s="78"/>
      <c r="V41" s="78"/>
      <c r="W41" s="78"/>
      <c r="X41" s="78"/>
      <c r="Y41" s="78"/>
      <c r="Z41" s="78"/>
      <c r="AA41" s="78"/>
      <c r="AB41" s="78"/>
      <c r="AC41" s="51"/>
      <c r="AD41" s="51">
        <f t="shared" si="8"/>
        <v>-67250</v>
      </c>
      <c r="AG41" s="51">
        <f t="shared" si="13"/>
        <v>5604.166666666667</v>
      </c>
      <c r="AH41" s="51">
        <f t="shared" si="14"/>
        <v>5604.166666666667</v>
      </c>
      <c r="AI41" s="51">
        <f t="shared" si="15"/>
        <v>5604.166666666667</v>
      </c>
      <c r="AJ41" s="51">
        <f t="shared" si="16"/>
        <v>5604.166666666667</v>
      </c>
      <c r="AK41"/>
      <c r="AL41"/>
      <c r="AM41"/>
      <c r="AN41"/>
      <c r="AO41"/>
      <c r="AP41"/>
      <c r="AQ41"/>
      <c r="AR41"/>
      <c r="AS41"/>
      <c r="AT41"/>
      <c r="AU41"/>
    </row>
    <row r="42" spans="1:47" x14ac:dyDescent="0.25">
      <c r="A42" t="str">
        <f t="shared" si="9"/>
        <v>PPG</v>
      </c>
      <c r="B42" s="75">
        <v>44027</v>
      </c>
      <c r="C42" s="74">
        <v>3022021</v>
      </c>
      <c r="D42" t="str">
        <f>VLOOKUP(C42,Schools!A:B,2,0)</f>
        <v>Dollis Primary School</v>
      </c>
      <c r="E42" t="str">
        <f>VLOOKUP(C42,Schools!$A:$Z,3,0)</f>
        <v>M</v>
      </c>
      <c r="F42" s="76">
        <v>196370</v>
      </c>
      <c r="G42" s="74" t="s">
        <v>3620</v>
      </c>
      <c r="H42" s="74"/>
      <c r="I42" t="str">
        <f t="shared" si="10"/>
        <v>11334/543965</v>
      </c>
      <c r="J42">
        <f>VLOOKUP(C42,Schools!$A:$Z,9,0)</f>
        <v>400042</v>
      </c>
      <c r="K42" s="74" t="s">
        <v>72</v>
      </c>
      <c r="L42" s="74" t="s">
        <v>3842</v>
      </c>
      <c r="M42" s="74" t="s">
        <v>4029</v>
      </c>
      <c r="N42" s="77" t="str">
        <f>VLOOKUP(C42,Schools!A:D,4,0)</f>
        <v>Primary</v>
      </c>
      <c r="O42" s="77">
        <f t="shared" si="7"/>
        <v>11334</v>
      </c>
      <c r="P42" s="77">
        <f t="shared" si="11"/>
        <v>543965</v>
      </c>
      <c r="Q42" s="78">
        <f t="shared" si="12"/>
        <v>16364.166666666666</v>
      </c>
      <c r="R42" s="78"/>
      <c r="S42" s="78"/>
      <c r="T42" s="78"/>
      <c r="U42" s="78"/>
      <c r="V42" s="78"/>
      <c r="W42" s="78"/>
      <c r="X42" s="78"/>
      <c r="Y42" s="78"/>
      <c r="Z42" s="78"/>
      <c r="AA42" s="78"/>
      <c r="AB42" s="78"/>
      <c r="AC42" s="51"/>
      <c r="AD42" s="51">
        <f t="shared" si="8"/>
        <v>-196370</v>
      </c>
      <c r="AG42" s="51">
        <f t="shared" si="13"/>
        <v>16364.166666666666</v>
      </c>
      <c r="AH42" s="51">
        <f t="shared" si="14"/>
        <v>16364.166666666666</v>
      </c>
      <c r="AI42" s="51">
        <f t="shared" si="15"/>
        <v>16364.166666666666</v>
      </c>
      <c r="AJ42" s="51">
        <f t="shared" si="16"/>
        <v>16364.166666666666</v>
      </c>
      <c r="AK42"/>
      <c r="AL42"/>
      <c r="AM42"/>
      <c r="AN42"/>
      <c r="AO42"/>
      <c r="AP42"/>
      <c r="AQ42"/>
      <c r="AR42"/>
      <c r="AS42"/>
      <c r="AT42"/>
      <c r="AU42"/>
    </row>
    <row r="43" spans="1:47" x14ac:dyDescent="0.25">
      <c r="A43" t="str">
        <f t="shared" si="9"/>
        <v>PPG</v>
      </c>
      <c r="B43" s="75">
        <v>44027</v>
      </c>
      <c r="C43" s="74">
        <v>3022023</v>
      </c>
      <c r="D43" t="str">
        <f>VLOOKUP(C43,Schools!A:B,2,0)</f>
        <v>Edgware Primary School</v>
      </c>
      <c r="E43" t="str">
        <f>VLOOKUP(C43,Schools!$A:$Z,3,0)</f>
        <v>M</v>
      </c>
      <c r="F43" s="76">
        <v>240755</v>
      </c>
      <c r="G43" s="74" t="s">
        <v>3620</v>
      </c>
      <c r="H43" s="74"/>
      <c r="I43" t="str">
        <f t="shared" si="10"/>
        <v>11334/543965</v>
      </c>
      <c r="J43">
        <f>VLOOKUP(C43,Schools!$A:$Z,9,0)</f>
        <v>400159</v>
      </c>
      <c r="K43" s="74" t="s">
        <v>72</v>
      </c>
      <c r="L43" s="74" t="s">
        <v>3842</v>
      </c>
      <c r="M43" s="74" t="s">
        <v>4029</v>
      </c>
      <c r="N43" s="77" t="str">
        <f>VLOOKUP(C43,Schools!A:D,4,0)</f>
        <v>Primary</v>
      </c>
      <c r="O43" s="77">
        <f t="shared" si="7"/>
        <v>11334</v>
      </c>
      <c r="P43" s="77">
        <f t="shared" si="11"/>
        <v>543965</v>
      </c>
      <c r="Q43" s="78">
        <f t="shared" si="12"/>
        <v>20062.916666666668</v>
      </c>
      <c r="R43" s="78"/>
      <c r="S43" s="78"/>
      <c r="T43" s="78"/>
      <c r="U43" s="78"/>
      <c r="V43" s="78"/>
      <c r="W43" s="78"/>
      <c r="X43" s="78"/>
      <c r="Y43" s="78"/>
      <c r="Z43" s="78"/>
      <c r="AA43" s="78"/>
      <c r="AB43" s="78"/>
      <c r="AC43" s="51"/>
      <c r="AD43" s="51">
        <f t="shared" si="8"/>
        <v>-240755</v>
      </c>
      <c r="AG43" s="51">
        <f t="shared" si="13"/>
        <v>20062.916666666668</v>
      </c>
      <c r="AH43" s="51">
        <f t="shared" si="14"/>
        <v>20062.916666666668</v>
      </c>
      <c r="AI43" s="51">
        <f t="shared" si="15"/>
        <v>20062.916666666668</v>
      </c>
      <c r="AJ43" s="51">
        <f t="shared" si="16"/>
        <v>20062.916666666668</v>
      </c>
      <c r="AK43"/>
      <c r="AL43"/>
      <c r="AM43"/>
      <c r="AN43"/>
      <c r="AO43"/>
      <c r="AP43"/>
      <c r="AQ43"/>
      <c r="AR43"/>
      <c r="AS43"/>
      <c r="AT43"/>
      <c r="AU43"/>
    </row>
    <row r="44" spans="1:47" x14ac:dyDescent="0.25">
      <c r="A44" t="str">
        <f t="shared" si="9"/>
        <v>PPG</v>
      </c>
      <c r="B44" s="75">
        <v>44027</v>
      </c>
      <c r="C44" s="74">
        <v>3022024</v>
      </c>
      <c r="D44" t="str">
        <f>VLOOKUP(C44,Schools!A:B,2,0)</f>
        <v>Fairway Primary School</v>
      </c>
      <c r="E44" t="str">
        <f>VLOOKUP(C44,Schools!$A:$Z,3,0)</f>
        <v>M</v>
      </c>
      <c r="F44" s="76">
        <v>93477.5</v>
      </c>
      <c r="G44" s="74" t="s">
        <v>3620</v>
      </c>
      <c r="H44" s="74"/>
      <c r="I44" t="str">
        <f t="shared" si="10"/>
        <v>11334/543965</v>
      </c>
      <c r="J44">
        <f>VLOOKUP(C44,Schools!$A:$Z,9,0)</f>
        <v>400047</v>
      </c>
      <c r="K44" s="74" t="s">
        <v>72</v>
      </c>
      <c r="L44" s="74" t="s">
        <v>3842</v>
      </c>
      <c r="M44" s="74" t="s">
        <v>4029</v>
      </c>
      <c r="N44" s="77" t="str">
        <f>VLOOKUP(C44,Schools!A:D,4,0)</f>
        <v>Primary</v>
      </c>
      <c r="O44" s="77">
        <f t="shared" si="7"/>
        <v>11334</v>
      </c>
      <c r="P44" s="77">
        <f t="shared" si="11"/>
        <v>543965</v>
      </c>
      <c r="Q44" s="78">
        <f t="shared" si="12"/>
        <v>7789.791666666667</v>
      </c>
      <c r="R44" s="78"/>
      <c r="S44" s="78"/>
      <c r="T44" s="78"/>
      <c r="U44" s="78"/>
      <c r="V44" s="78"/>
      <c r="W44" s="78"/>
      <c r="X44" s="78"/>
      <c r="Y44" s="78"/>
      <c r="Z44" s="78"/>
      <c r="AA44" s="78"/>
      <c r="AB44" s="78"/>
      <c r="AC44" s="51"/>
      <c r="AD44" s="51">
        <f t="shared" si="8"/>
        <v>-93477.5</v>
      </c>
      <c r="AG44" s="51">
        <f t="shared" si="13"/>
        <v>7789.791666666667</v>
      </c>
      <c r="AH44" s="51">
        <f t="shared" si="14"/>
        <v>7789.791666666667</v>
      </c>
      <c r="AI44" s="51">
        <f t="shared" si="15"/>
        <v>7789.791666666667</v>
      </c>
      <c r="AJ44" s="51">
        <f t="shared" si="16"/>
        <v>7789.791666666667</v>
      </c>
      <c r="AK44"/>
      <c r="AL44"/>
      <c r="AM44"/>
      <c r="AN44"/>
      <c r="AO44"/>
      <c r="AP44"/>
      <c r="AQ44"/>
      <c r="AR44"/>
      <c r="AS44"/>
      <c r="AT44"/>
      <c r="AU44"/>
    </row>
    <row r="45" spans="1:47" x14ac:dyDescent="0.25">
      <c r="A45" t="str">
        <f t="shared" si="9"/>
        <v>PPG</v>
      </c>
      <c r="B45" s="75">
        <v>44027</v>
      </c>
      <c r="C45" s="74">
        <v>3022025</v>
      </c>
      <c r="D45" t="str">
        <f>VLOOKUP(C45,Schools!A:B,2,0)</f>
        <v>Foulds</v>
      </c>
      <c r="E45" t="str">
        <f>VLOOKUP(C45,Schools!$A:$Z,3,0)</f>
        <v>M</v>
      </c>
      <c r="F45" s="76">
        <v>8070</v>
      </c>
      <c r="G45" s="74" t="s">
        <v>3620</v>
      </c>
      <c r="H45" s="74"/>
      <c r="I45" t="str">
        <f t="shared" si="10"/>
        <v>11334/543965</v>
      </c>
      <c r="J45">
        <f>VLOOKUP(C45,Schools!$A:$Z,9,0)</f>
        <v>400001</v>
      </c>
      <c r="K45" s="74" t="s">
        <v>72</v>
      </c>
      <c r="L45" s="74" t="s">
        <v>3842</v>
      </c>
      <c r="M45" s="74" t="s">
        <v>4029</v>
      </c>
      <c r="N45" s="77" t="str">
        <f>VLOOKUP(C45,Schools!A:D,4,0)</f>
        <v>Primary</v>
      </c>
      <c r="O45" s="77">
        <f t="shared" si="7"/>
        <v>11334</v>
      </c>
      <c r="P45" s="77">
        <f t="shared" si="11"/>
        <v>543965</v>
      </c>
      <c r="Q45" s="78">
        <f t="shared" si="12"/>
        <v>672.5</v>
      </c>
      <c r="R45" s="78"/>
      <c r="S45" s="78"/>
      <c r="T45" s="78"/>
      <c r="U45" s="78"/>
      <c r="V45" s="78"/>
      <c r="W45" s="78"/>
      <c r="X45" s="78"/>
      <c r="Y45" s="78"/>
      <c r="Z45" s="78"/>
      <c r="AA45" s="78"/>
      <c r="AB45" s="78"/>
      <c r="AC45" s="51"/>
      <c r="AD45" s="51">
        <f t="shared" si="8"/>
        <v>-8070</v>
      </c>
      <c r="AG45" s="51">
        <f t="shared" si="13"/>
        <v>672.5</v>
      </c>
      <c r="AH45" s="51">
        <f t="shared" si="14"/>
        <v>672.5</v>
      </c>
      <c r="AI45" s="51">
        <f t="shared" si="15"/>
        <v>672.5</v>
      </c>
      <c r="AJ45" s="51">
        <f t="shared" si="16"/>
        <v>672.5</v>
      </c>
      <c r="AK45"/>
      <c r="AL45"/>
      <c r="AM45"/>
      <c r="AN45"/>
      <c r="AO45"/>
      <c r="AP45"/>
      <c r="AQ45"/>
      <c r="AR45"/>
      <c r="AS45"/>
      <c r="AT45"/>
      <c r="AU45"/>
    </row>
    <row r="46" spans="1:47" x14ac:dyDescent="0.25">
      <c r="A46" t="str">
        <f t="shared" si="9"/>
        <v>PPG</v>
      </c>
      <c r="B46" s="75">
        <v>44027</v>
      </c>
      <c r="C46" s="74">
        <v>3022026</v>
      </c>
      <c r="D46" t="str">
        <f>VLOOKUP(C46,Schools!A:B,2,0)</f>
        <v>Frith Manor School</v>
      </c>
      <c r="E46" t="str">
        <f>VLOOKUP(C46,Schools!$A:$Z,3,0)</f>
        <v>M</v>
      </c>
      <c r="F46" s="76">
        <v>107600</v>
      </c>
      <c r="G46" s="74" t="s">
        <v>3620</v>
      </c>
      <c r="H46" s="74"/>
      <c r="I46" t="str">
        <f t="shared" si="10"/>
        <v>11334/543965</v>
      </c>
      <c r="J46">
        <f>VLOOKUP(C46,Schools!$A:$Z,9,0)</f>
        <v>400082</v>
      </c>
      <c r="K46" s="74" t="s">
        <v>72</v>
      </c>
      <c r="L46" s="74" t="s">
        <v>3842</v>
      </c>
      <c r="M46" s="74" t="s">
        <v>4029</v>
      </c>
      <c r="N46" s="77" t="str">
        <f>VLOOKUP(C46,Schools!A:D,4,0)</f>
        <v>Primary</v>
      </c>
      <c r="O46" s="77">
        <f t="shared" si="7"/>
        <v>11334</v>
      </c>
      <c r="P46" s="77">
        <f t="shared" si="11"/>
        <v>543965</v>
      </c>
      <c r="Q46" s="78">
        <f t="shared" si="12"/>
        <v>8966.6666666666661</v>
      </c>
      <c r="R46" s="78"/>
      <c r="S46" s="78"/>
      <c r="T46" s="78"/>
      <c r="U46" s="78"/>
      <c r="V46" s="78"/>
      <c r="W46" s="78"/>
      <c r="X46" s="78"/>
      <c r="Y46" s="78"/>
      <c r="Z46" s="78"/>
      <c r="AA46" s="78"/>
      <c r="AB46" s="78"/>
      <c r="AC46" s="51"/>
      <c r="AD46" s="51">
        <f t="shared" si="8"/>
        <v>-107600</v>
      </c>
      <c r="AG46" s="51">
        <f t="shared" si="13"/>
        <v>8966.6666666666661</v>
      </c>
      <c r="AH46" s="51">
        <f t="shared" si="14"/>
        <v>8966.6666666666661</v>
      </c>
      <c r="AI46" s="51">
        <f t="shared" si="15"/>
        <v>8966.6666666666661</v>
      </c>
      <c r="AJ46" s="51">
        <f t="shared" si="16"/>
        <v>8966.6666666666661</v>
      </c>
      <c r="AK46"/>
      <c r="AL46"/>
      <c r="AM46"/>
      <c r="AN46"/>
      <c r="AO46"/>
      <c r="AP46"/>
      <c r="AQ46"/>
      <c r="AR46"/>
      <c r="AS46"/>
      <c r="AT46"/>
      <c r="AU46"/>
    </row>
    <row r="47" spans="1:47" x14ac:dyDescent="0.25">
      <c r="A47" t="str">
        <f t="shared" si="9"/>
        <v>PPG</v>
      </c>
      <c r="B47" s="75">
        <v>44027</v>
      </c>
      <c r="C47" s="74">
        <v>3022028</v>
      </c>
      <c r="D47" t="str">
        <f>VLOOKUP(C47,Schools!A:B,2,0)</f>
        <v>Garden Suburb Infant School</v>
      </c>
      <c r="E47" t="str">
        <f>VLOOKUP(C47,Schools!$A:$Z,3,0)</f>
        <v>M</v>
      </c>
      <c r="F47" s="76">
        <v>45730</v>
      </c>
      <c r="G47" s="74" t="s">
        <v>3620</v>
      </c>
      <c r="H47" s="74"/>
      <c r="I47" t="str">
        <f t="shared" si="10"/>
        <v>11334/543965</v>
      </c>
      <c r="J47">
        <f>VLOOKUP(C47,Schools!$A:$Z,9,0)</f>
        <v>400067</v>
      </c>
      <c r="K47" s="74" t="s">
        <v>72</v>
      </c>
      <c r="L47" s="74" t="s">
        <v>3842</v>
      </c>
      <c r="M47" s="74" t="s">
        <v>4029</v>
      </c>
      <c r="N47" s="77" t="str">
        <f>VLOOKUP(C47,Schools!A:D,4,0)</f>
        <v>Primary</v>
      </c>
      <c r="O47" s="77">
        <f t="shared" si="7"/>
        <v>11334</v>
      </c>
      <c r="P47" s="77">
        <f t="shared" si="11"/>
        <v>543965</v>
      </c>
      <c r="Q47" s="78">
        <f t="shared" si="12"/>
        <v>3810.8333333333335</v>
      </c>
      <c r="R47" s="78"/>
      <c r="S47" s="78"/>
      <c r="T47" s="78"/>
      <c r="U47" s="78"/>
      <c r="V47" s="78"/>
      <c r="W47" s="78"/>
      <c r="X47" s="78"/>
      <c r="Y47" s="78"/>
      <c r="Z47" s="78"/>
      <c r="AA47" s="78"/>
      <c r="AB47" s="78"/>
      <c r="AC47" s="51"/>
      <c r="AD47" s="51">
        <f t="shared" si="8"/>
        <v>-45730</v>
      </c>
      <c r="AG47" s="51">
        <f t="shared" si="13"/>
        <v>3810.8333333333335</v>
      </c>
      <c r="AH47" s="51">
        <f t="shared" si="14"/>
        <v>3810.8333333333335</v>
      </c>
      <c r="AI47" s="51">
        <f t="shared" si="15"/>
        <v>3810.8333333333335</v>
      </c>
      <c r="AJ47" s="51">
        <f t="shared" si="16"/>
        <v>3810.8333333333335</v>
      </c>
      <c r="AK47"/>
      <c r="AL47"/>
      <c r="AM47"/>
      <c r="AN47"/>
      <c r="AO47"/>
      <c r="AP47"/>
      <c r="AQ47"/>
      <c r="AR47"/>
      <c r="AS47"/>
      <c r="AT47"/>
      <c r="AU47"/>
    </row>
    <row r="48" spans="1:47" x14ac:dyDescent="0.25">
      <c r="A48" t="str">
        <f t="shared" si="9"/>
        <v>PPG</v>
      </c>
      <c r="B48" s="75">
        <v>44027</v>
      </c>
      <c r="C48" s="74">
        <v>3022027</v>
      </c>
      <c r="D48" t="str">
        <f>VLOOKUP(C48,Schools!A:B,2,0)</f>
        <v>Garden Suburb Junior</v>
      </c>
      <c r="E48" t="str">
        <f>VLOOKUP(C48,Schools!$A:$Z,3,0)</f>
        <v>M</v>
      </c>
      <c r="F48" s="76">
        <v>84735</v>
      </c>
      <c r="G48" s="74" t="s">
        <v>3620</v>
      </c>
      <c r="H48" s="74"/>
      <c r="I48" t="str">
        <f t="shared" si="10"/>
        <v>11334/543965</v>
      </c>
      <c r="J48">
        <f>VLOOKUP(C48,Schools!$A:$Z,9,0)</f>
        <v>400002</v>
      </c>
      <c r="K48" s="74" t="s">
        <v>72</v>
      </c>
      <c r="L48" s="74" t="s">
        <v>3842</v>
      </c>
      <c r="M48" s="74" t="s">
        <v>4029</v>
      </c>
      <c r="N48" s="77" t="str">
        <f>VLOOKUP(C48,Schools!A:D,4,0)</f>
        <v>Primary</v>
      </c>
      <c r="O48" s="77">
        <f t="shared" si="7"/>
        <v>11334</v>
      </c>
      <c r="P48" s="77">
        <f t="shared" si="11"/>
        <v>543965</v>
      </c>
      <c r="Q48" s="78">
        <f t="shared" si="12"/>
        <v>7061.25</v>
      </c>
      <c r="R48" s="78"/>
      <c r="S48" s="78"/>
      <c r="T48" s="78"/>
      <c r="U48" s="78"/>
      <c r="V48" s="78"/>
      <c r="W48" s="78"/>
      <c r="X48" s="78"/>
      <c r="Y48" s="78"/>
      <c r="Z48" s="78"/>
      <c r="AA48" s="78"/>
      <c r="AB48" s="78"/>
      <c r="AC48" s="51"/>
      <c r="AD48" s="51">
        <f t="shared" si="8"/>
        <v>-84735</v>
      </c>
      <c r="AG48" s="51">
        <f t="shared" si="13"/>
        <v>7061.25</v>
      </c>
      <c r="AH48" s="51">
        <f t="shared" si="14"/>
        <v>7061.25</v>
      </c>
      <c r="AI48" s="51">
        <f t="shared" si="15"/>
        <v>7061.25</v>
      </c>
      <c r="AJ48" s="51">
        <f t="shared" si="16"/>
        <v>7061.25</v>
      </c>
      <c r="AK48"/>
      <c r="AL48"/>
      <c r="AM48"/>
      <c r="AN48"/>
      <c r="AO48"/>
      <c r="AP48"/>
      <c r="AQ48"/>
      <c r="AR48"/>
      <c r="AS48"/>
      <c r="AT48"/>
      <c r="AU48"/>
    </row>
    <row r="49" spans="1:47" x14ac:dyDescent="0.25">
      <c r="A49" t="str">
        <f t="shared" si="9"/>
        <v>PPG</v>
      </c>
      <c r="B49" s="75">
        <v>44027</v>
      </c>
      <c r="C49" s="74">
        <v>3022029</v>
      </c>
      <c r="D49" t="str">
        <f>VLOOKUP(C49,Schools!A:B,2,0)</f>
        <v>Goldbeaters Primary School</v>
      </c>
      <c r="E49" t="str">
        <f>VLOOKUP(C49,Schools!$A:$Z,3,0)</f>
        <v>M</v>
      </c>
      <c r="F49" s="76">
        <v>227305</v>
      </c>
      <c r="G49" s="74" t="s">
        <v>3620</v>
      </c>
      <c r="H49" s="74"/>
      <c r="I49" t="str">
        <f t="shared" si="10"/>
        <v>11334/543965</v>
      </c>
      <c r="J49">
        <f>VLOOKUP(C49,Schools!$A:$Z,9,0)</f>
        <v>400035</v>
      </c>
      <c r="K49" s="74" t="s">
        <v>72</v>
      </c>
      <c r="L49" s="74" t="s">
        <v>3842</v>
      </c>
      <c r="M49" s="74" t="s">
        <v>4029</v>
      </c>
      <c r="N49" s="77" t="str">
        <f>VLOOKUP(C49,Schools!A:D,4,0)</f>
        <v>Primary</v>
      </c>
      <c r="O49" s="77">
        <f t="shared" si="7"/>
        <v>11334</v>
      </c>
      <c r="P49" s="77">
        <f t="shared" si="11"/>
        <v>543965</v>
      </c>
      <c r="Q49" s="78">
        <f t="shared" si="12"/>
        <v>18942.083333333332</v>
      </c>
      <c r="R49" s="78"/>
      <c r="S49" s="78"/>
      <c r="T49" s="78"/>
      <c r="U49" s="78"/>
      <c r="V49" s="78"/>
      <c r="W49" s="78"/>
      <c r="X49" s="78"/>
      <c r="Y49" s="78"/>
      <c r="Z49" s="78"/>
      <c r="AA49" s="78"/>
      <c r="AB49" s="78"/>
      <c r="AC49" s="51"/>
      <c r="AD49" s="51">
        <f t="shared" si="8"/>
        <v>-227305</v>
      </c>
      <c r="AG49" s="51">
        <f t="shared" si="13"/>
        <v>18942.083333333332</v>
      </c>
      <c r="AH49" s="51">
        <f t="shared" si="14"/>
        <v>18942.083333333332</v>
      </c>
      <c r="AI49" s="51">
        <f t="shared" si="15"/>
        <v>18942.083333333332</v>
      </c>
      <c r="AJ49" s="51">
        <f t="shared" si="16"/>
        <v>18942.083333333332</v>
      </c>
      <c r="AK49"/>
      <c r="AL49"/>
      <c r="AM49"/>
      <c r="AN49"/>
      <c r="AO49"/>
      <c r="AP49"/>
      <c r="AQ49"/>
      <c r="AR49"/>
      <c r="AS49"/>
      <c r="AT49"/>
      <c r="AU49"/>
    </row>
    <row r="50" spans="1:47" x14ac:dyDescent="0.25">
      <c r="A50" t="str">
        <f t="shared" si="9"/>
        <v>PPG</v>
      </c>
      <c r="B50" s="75">
        <v>44027</v>
      </c>
      <c r="C50" s="74">
        <v>3023516</v>
      </c>
      <c r="D50" t="str">
        <f>VLOOKUP(C50,Schools!A:B,2,0)</f>
        <v>Hasmonean Primary School</v>
      </c>
      <c r="E50" t="str">
        <f>VLOOKUP(C50,Schools!$A:$Z,3,0)</f>
        <v>M</v>
      </c>
      <c r="F50" s="76">
        <v>24210</v>
      </c>
      <c r="G50" s="74" t="s">
        <v>3620</v>
      </c>
      <c r="H50" s="74"/>
      <c r="I50" t="str">
        <f t="shared" si="10"/>
        <v>11334/543965</v>
      </c>
      <c r="J50">
        <f>VLOOKUP(C50,Schools!$A:$Z,9,0)</f>
        <v>400108</v>
      </c>
      <c r="K50" s="74" t="s">
        <v>72</v>
      </c>
      <c r="L50" s="74" t="s">
        <v>3842</v>
      </c>
      <c r="M50" s="74" t="s">
        <v>4029</v>
      </c>
      <c r="N50" s="77" t="str">
        <f>VLOOKUP(C50,Schools!A:D,4,0)</f>
        <v>Primary</v>
      </c>
      <c r="O50" s="77">
        <f t="shared" si="7"/>
        <v>11334</v>
      </c>
      <c r="P50" s="77">
        <f t="shared" si="11"/>
        <v>543965</v>
      </c>
      <c r="Q50" s="78">
        <f t="shared" si="12"/>
        <v>2017.5</v>
      </c>
      <c r="R50" s="78"/>
      <c r="S50" s="78"/>
      <c r="T50" s="78"/>
      <c r="U50" s="78"/>
      <c r="V50" s="78"/>
      <c r="W50" s="78"/>
      <c r="X50" s="78"/>
      <c r="Y50" s="78"/>
      <c r="Z50" s="78"/>
      <c r="AA50" s="78"/>
      <c r="AB50" s="78"/>
      <c r="AC50" s="51"/>
      <c r="AD50" s="51">
        <f t="shared" si="8"/>
        <v>-24210</v>
      </c>
      <c r="AG50" s="51">
        <f t="shared" si="13"/>
        <v>2017.5</v>
      </c>
      <c r="AH50" s="51">
        <f t="shared" si="14"/>
        <v>2017.5</v>
      </c>
      <c r="AI50" s="51">
        <f t="shared" si="15"/>
        <v>2017.5</v>
      </c>
      <c r="AJ50" s="51">
        <f t="shared" si="16"/>
        <v>2017.5</v>
      </c>
      <c r="AK50"/>
      <c r="AL50"/>
      <c r="AM50"/>
      <c r="AN50"/>
      <c r="AO50"/>
      <c r="AP50"/>
      <c r="AQ50"/>
      <c r="AR50"/>
      <c r="AS50"/>
      <c r="AT50"/>
      <c r="AU50"/>
    </row>
    <row r="51" spans="1:47" x14ac:dyDescent="0.25">
      <c r="A51" t="str">
        <f t="shared" si="9"/>
        <v>PPG</v>
      </c>
      <c r="B51" s="75">
        <v>44027</v>
      </c>
      <c r="C51" s="74">
        <v>3022031</v>
      </c>
      <c r="D51" t="str">
        <f>VLOOKUP(C51,Schools!A:B,2,0)</f>
        <v>Hollickwood JMI School</v>
      </c>
      <c r="E51" t="str">
        <f>VLOOKUP(C51,Schools!$A:$Z,3,0)</f>
        <v>M</v>
      </c>
      <c r="F51" s="76">
        <v>79355</v>
      </c>
      <c r="G51" s="74" t="s">
        <v>3620</v>
      </c>
      <c r="H51" s="74"/>
      <c r="I51" t="str">
        <f t="shared" si="10"/>
        <v>11334/543965</v>
      </c>
      <c r="J51">
        <f>VLOOKUP(C51,Schools!$A:$Z,9,0)</f>
        <v>400026</v>
      </c>
      <c r="K51" s="74" t="s">
        <v>72</v>
      </c>
      <c r="L51" s="74" t="s">
        <v>3842</v>
      </c>
      <c r="M51" s="74" t="s">
        <v>4029</v>
      </c>
      <c r="N51" s="77" t="str">
        <f>VLOOKUP(C51,Schools!A:D,4,0)</f>
        <v>Primary</v>
      </c>
      <c r="O51" s="77">
        <f t="shared" si="7"/>
        <v>11334</v>
      </c>
      <c r="P51" s="77">
        <f t="shared" si="11"/>
        <v>543965</v>
      </c>
      <c r="Q51" s="78">
        <f t="shared" si="12"/>
        <v>6612.916666666667</v>
      </c>
      <c r="R51" s="78"/>
      <c r="S51" s="78"/>
      <c r="T51" s="78"/>
      <c r="U51" s="78"/>
      <c r="V51" s="78"/>
      <c r="W51" s="78"/>
      <c r="X51" s="78"/>
      <c r="Y51" s="78"/>
      <c r="Z51" s="78"/>
      <c r="AA51" s="78"/>
      <c r="AB51" s="78"/>
      <c r="AC51" s="51"/>
      <c r="AD51" s="51">
        <f t="shared" si="8"/>
        <v>-79355</v>
      </c>
      <c r="AG51" s="51">
        <f t="shared" si="13"/>
        <v>6612.916666666667</v>
      </c>
      <c r="AH51" s="51">
        <f t="shared" si="14"/>
        <v>6612.916666666667</v>
      </c>
      <c r="AI51" s="51">
        <f t="shared" si="15"/>
        <v>6612.916666666667</v>
      </c>
      <c r="AJ51" s="51">
        <f t="shared" si="16"/>
        <v>6612.916666666667</v>
      </c>
      <c r="AK51"/>
      <c r="AL51"/>
      <c r="AM51"/>
      <c r="AN51"/>
      <c r="AO51"/>
      <c r="AP51"/>
      <c r="AQ51"/>
      <c r="AR51"/>
      <c r="AS51"/>
      <c r="AT51"/>
      <c r="AU51"/>
    </row>
    <row r="52" spans="1:47" x14ac:dyDescent="0.25">
      <c r="A52" t="str">
        <f t="shared" si="9"/>
        <v>PPG</v>
      </c>
      <c r="B52" s="75">
        <v>44027</v>
      </c>
      <c r="C52" s="74">
        <v>3022032</v>
      </c>
      <c r="D52" t="str">
        <f>VLOOKUP(C52,Schools!A:B,2,0)</f>
        <v>Holly Park School</v>
      </c>
      <c r="E52" t="str">
        <f>VLOOKUP(C52,Schools!$A:$Z,3,0)</f>
        <v>M</v>
      </c>
      <c r="F52" s="76">
        <v>111635</v>
      </c>
      <c r="G52" s="74" t="s">
        <v>3620</v>
      </c>
      <c r="H52" s="74"/>
      <c r="I52" t="str">
        <f t="shared" si="10"/>
        <v>11334/543965</v>
      </c>
      <c r="J52">
        <f>VLOOKUP(C52,Schools!$A:$Z,9,0)</f>
        <v>400084</v>
      </c>
      <c r="K52" s="74" t="s">
        <v>72</v>
      </c>
      <c r="L52" s="74" t="s">
        <v>3842</v>
      </c>
      <c r="M52" s="74" t="s">
        <v>4029</v>
      </c>
      <c r="N52" s="77" t="str">
        <f>VLOOKUP(C52,Schools!A:D,4,0)</f>
        <v>Primary</v>
      </c>
      <c r="O52" s="77">
        <f t="shared" ref="O52:O83" si="18">VLOOKUP(N52,$AJ$1:$AK$5,2,0)</f>
        <v>11334</v>
      </c>
      <c r="P52" s="77">
        <f t="shared" si="11"/>
        <v>543965</v>
      </c>
      <c r="Q52" s="78">
        <f t="shared" si="12"/>
        <v>9302.9166666666661</v>
      </c>
      <c r="R52" s="78"/>
      <c r="S52" s="78"/>
      <c r="T52" s="78"/>
      <c r="U52" s="78"/>
      <c r="V52" s="78"/>
      <c r="W52" s="78"/>
      <c r="X52" s="78"/>
      <c r="Y52" s="78"/>
      <c r="Z52" s="78"/>
      <c r="AA52" s="78"/>
      <c r="AB52" s="78"/>
      <c r="AC52" s="51"/>
      <c r="AD52" s="51">
        <f t="shared" ref="AD52:AD83" si="19">AC52-F52</f>
        <v>-111635</v>
      </c>
      <c r="AG52" s="51">
        <f t="shared" si="13"/>
        <v>9302.9166666666661</v>
      </c>
      <c r="AH52" s="51">
        <f t="shared" si="14"/>
        <v>9302.9166666666661</v>
      </c>
      <c r="AI52" s="51">
        <f t="shared" si="15"/>
        <v>9302.9166666666661</v>
      </c>
      <c r="AJ52" s="51">
        <f t="shared" si="16"/>
        <v>9302.9166666666661</v>
      </c>
      <c r="AK52"/>
      <c r="AL52"/>
      <c r="AM52"/>
      <c r="AN52"/>
      <c r="AO52"/>
      <c r="AP52"/>
      <c r="AQ52"/>
      <c r="AR52"/>
      <c r="AS52"/>
      <c r="AT52"/>
      <c r="AU52"/>
    </row>
    <row r="53" spans="1:47" x14ac:dyDescent="0.25">
      <c r="A53" t="str">
        <f t="shared" si="9"/>
        <v>PPG</v>
      </c>
      <c r="B53" s="75">
        <v>44027</v>
      </c>
      <c r="C53" s="74">
        <v>3023304</v>
      </c>
      <c r="D53" t="str">
        <f>VLOOKUP(C53,Schools!A:B,2,0)</f>
        <v>Holy Trinity School</v>
      </c>
      <c r="E53" t="str">
        <f>VLOOKUP(C53,Schools!$A:$Z,3,0)</f>
        <v>M</v>
      </c>
      <c r="F53" s="76">
        <v>86080</v>
      </c>
      <c r="G53" s="74" t="s">
        <v>3620</v>
      </c>
      <c r="H53" s="74"/>
      <c r="I53" t="str">
        <f t="shared" si="10"/>
        <v>11334/543965</v>
      </c>
      <c r="J53">
        <f>VLOOKUP(C53,Schools!$A:$Z,9,0)</f>
        <v>400008</v>
      </c>
      <c r="K53" s="74" t="s">
        <v>72</v>
      </c>
      <c r="L53" s="74" t="s">
        <v>3842</v>
      </c>
      <c r="M53" s="74" t="s">
        <v>4029</v>
      </c>
      <c r="N53" s="77" t="str">
        <f>VLOOKUP(C53,Schools!A:D,4,0)</f>
        <v>Primary</v>
      </c>
      <c r="O53" s="77">
        <f t="shared" si="18"/>
        <v>11334</v>
      </c>
      <c r="P53" s="77">
        <f t="shared" si="11"/>
        <v>543965</v>
      </c>
      <c r="Q53" s="78">
        <f t="shared" si="12"/>
        <v>7173.333333333333</v>
      </c>
      <c r="R53" s="78"/>
      <c r="S53" s="78"/>
      <c r="T53" s="78"/>
      <c r="U53" s="78"/>
      <c r="V53" s="78"/>
      <c r="W53" s="78"/>
      <c r="X53" s="78"/>
      <c r="Y53" s="78"/>
      <c r="Z53" s="78"/>
      <c r="AA53" s="78"/>
      <c r="AB53" s="78"/>
      <c r="AC53" s="51"/>
      <c r="AD53" s="51">
        <f t="shared" si="19"/>
        <v>-86080</v>
      </c>
      <c r="AG53" s="51">
        <f t="shared" si="13"/>
        <v>7173.333333333333</v>
      </c>
      <c r="AH53" s="51">
        <f t="shared" si="14"/>
        <v>7173.333333333333</v>
      </c>
      <c r="AI53" s="51">
        <f t="shared" si="15"/>
        <v>7173.333333333333</v>
      </c>
      <c r="AJ53" s="51">
        <f t="shared" si="16"/>
        <v>7173.333333333333</v>
      </c>
      <c r="AK53"/>
      <c r="AL53"/>
      <c r="AM53"/>
      <c r="AN53"/>
      <c r="AO53"/>
      <c r="AP53"/>
      <c r="AQ53"/>
      <c r="AR53"/>
      <c r="AS53"/>
      <c r="AT53"/>
      <c r="AU53"/>
    </row>
    <row r="54" spans="1:47" x14ac:dyDescent="0.25">
      <c r="A54" t="str">
        <f t="shared" si="9"/>
        <v>PPG</v>
      </c>
      <c r="B54" s="75">
        <v>44027</v>
      </c>
      <c r="C54" s="74">
        <v>3022036</v>
      </c>
      <c r="D54" t="str">
        <f>VLOOKUP(C54,Schools!A:B,2,0)</f>
        <v>Livingstone School</v>
      </c>
      <c r="E54" t="str">
        <f>VLOOKUP(C54,Schools!$A:$Z,3,0)</f>
        <v>M</v>
      </c>
      <c r="F54" s="76">
        <v>168125</v>
      </c>
      <c r="G54" s="74" t="s">
        <v>3620</v>
      </c>
      <c r="H54" s="74"/>
      <c r="I54" t="str">
        <f t="shared" si="10"/>
        <v>11334/543965</v>
      </c>
      <c r="J54">
        <f>VLOOKUP(C54,Schools!$A:$Z,9,0)</f>
        <v>400046</v>
      </c>
      <c r="K54" s="74" t="s">
        <v>72</v>
      </c>
      <c r="L54" s="74" t="s">
        <v>3842</v>
      </c>
      <c r="M54" s="74" t="s">
        <v>4029</v>
      </c>
      <c r="N54" s="77" t="str">
        <f>VLOOKUP(C54,Schools!A:D,4,0)</f>
        <v>Primary</v>
      </c>
      <c r="O54" s="77">
        <f t="shared" si="18"/>
        <v>11334</v>
      </c>
      <c r="P54" s="77">
        <f t="shared" si="11"/>
        <v>543965</v>
      </c>
      <c r="Q54" s="78">
        <f t="shared" si="12"/>
        <v>14010.416666666666</v>
      </c>
      <c r="R54" s="78"/>
      <c r="S54" s="78"/>
      <c r="T54" s="78"/>
      <c r="U54" s="78"/>
      <c r="V54" s="78"/>
      <c r="W54" s="78"/>
      <c r="X54" s="78"/>
      <c r="Y54" s="78"/>
      <c r="Z54" s="78"/>
      <c r="AA54" s="78"/>
      <c r="AB54" s="78"/>
      <c r="AC54" s="51"/>
      <c r="AD54" s="51">
        <f t="shared" si="19"/>
        <v>-168125</v>
      </c>
      <c r="AG54" s="51">
        <f t="shared" si="13"/>
        <v>14010.416666666666</v>
      </c>
      <c r="AH54" s="51">
        <f t="shared" si="14"/>
        <v>14010.416666666666</v>
      </c>
      <c r="AI54" s="51">
        <f t="shared" si="15"/>
        <v>14010.416666666666</v>
      </c>
      <c r="AJ54" s="51">
        <f t="shared" si="16"/>
        <v>14010.416666666666</v>
      </c>
      <c r="AK54"/>
      <c r="AL54"/>
      <c r="AM54"/>
      <c r="AN54"/>
      <c r="AO54"/>
      <c r="AP54"/>
      <c r="AQ54"/>
      <c r="AR54"/>
      <c r="AS54"/>
      <c r="AT54"/>
      <c r="AU54"/>
    </row>
    <row r="55" spans="1:47" x14ac:dyDescent="0.25">
      <c r="A55" t="str">
        <f t="shared" si="9"/>
        <v>PPG</v>
      </c>
      <c r="B55" s="75">
        <v>44027</v>
      </c>
      <c r="C55" s="74">
        <v>3022037</v>
      </c>
      <c r="D55" t="str">
        <f>VLOOKUP(C55,Schools!A:B,2,0)</f>
        <v>Manorside Primary School</v>
      </c>
      <c r="E55" t="str">
        <f>VLOOKUP(C55,Schools!$A:$Z,3,0)</f>
        <v>M</v>
      </c>
      <c r="F55" s="76">
        <v>49765</v>
      </c>
      <c r="G55" s="74" t="s">
        <v>3620</v>
      </c>
      <c r="H55" s="74"/>
      <c r="I55" t="str">
        <f t="shared" si="10"/>
        <v>11334/543965</v>
      </c>
      <c r="J55">
        <f>VLOOKUP(C55,Schools!$A:$Z,9,0)</f>
        <v>400030</v>
      </c>
      <c r="K55" s="74" t="s">
        <v>72</v>
      </c>
      <c r="L55" s="74" t="s">
        <v>3842</v>
      </c>
      <c r="M55" s="74" t="s">
        <v>4029</v>
      </c>
      <c r="N55" s="77" t="str">
        <f>VLOOKUP(C55,Schools!A:D,4,0)</f>
        <v>Primary</v>
      </c>
      <c r="O55" s="77">
        <f t="shared" si="18"/>
        <v>11334</v>
      </c>
      <c r="P55" s="77">
        <f t="shared" si="11"/>
        <v>543965</v>
      </c>
      <c r="Q55" s="78">
        <f t="shared" si="12"/>
        <v>4147.083333333333</v>
      </c>
      <c r="R55" s="78"/>
      <c r="S55" s="78"/>
      <c r="T55" s="78"/>
      <c r="U55" s="78"/>
      <c r="V55" s="78"/>
      <c r="W55" s="78"/>
      <c r="X55" s="78"/>
      <c r="Y55" s="78"/>
      <c r="Z55" s="78"/>
      <c r="AA55" s="78"/>
      <c r="AB55" s="78"/>
      <c r="AC55" s="51"/>
      <c r="AD55" s="51">
        <f t="shared" si="19"/>
        <v>-49765</v>
      </c>
      <c r="AG55" s="51">
        <f t="shared" si="13"/>
        <v>4147.083333333333</v>
      </c>
      <c r="AH55" s="51">
        <f t="shared" si="14"/>
        <v>4147.083333333333</v>
      </c>
      <c r="AI55" s="51">
        <f t="shared" si="15"/>
        <v>4147.083333333333</v>
      </c>
      <c r="AJ55" s="51">
        <f t="shared" si="16"/>
        <v>4147.083333333333</v>
      </c>
      <c r="AK55"/>
      <c r="AL55"/>
      <c r="AM55"/>
      <c r="AN55"/>
      <c r="AO55"/>
      <c r="AP55"/>
      <c r="AQ55"/>
      <c r="AR55"/>
      <c r="AS55"/>
      <c r="AT55"/>
      <c r="AU55"/>
    </row>
    <row r="56" spans="1:47" x14ac:dyDescent="0.25">
      <c r="A56" t="str">
        <f t="shared" si="9"/>
        <v>PPG</v>
      </c>
      <c r="B56" s="75">
        <v>44027</v>
      </c>
      <c r="C56" s="74">
        <v>3023523</v>
      </c>
      <c r="D56" t="str">
        <f>VLOOKUP(C56,Schools!A:B,2,0)</f>
        <v>Martin Primary School</v>
      </c>
      <c r="E56" t="str">
        <f>VLOOKUP(C56,Schools!$A:$Z,3,0)</f>
        <v>M</v>
      </c>
      <c r="F56" s="76">
        <v>154675</v>
      </c>
      <c r="G56" s="74" t="s">
        <v>3620</v>
      </c>
      <c r="H56" s="74"/>
      <c r="I56" t="str">
        <f t="shared" si="10"/>
        <v>11334/543965</v>
      </c>
      <c r="J56">
        <f>VLOOKUP(C56,Schools!$A:$Z,9,0)</f>
        <v>400130</v>
      </c>
      <c r="K56" s="74" t="s">
        <v>72</v>
      </c>
      <c r="L56" s="74" t="s">
        <v>3842</v>
      </c>
      <c r="M56" s="74" t="s">
        <v>4029</v>
      </c>
      <c r="N56" s="77" t="str">
        <f>VLOOKUP(C56,Schools!A:D,4,0)</f>
        <v>Primary</v>
      </c>
      <c r="O56" s="77">
        <f t="shared" si="18"/>
        <v>11334</v>
      </c>
      <c r="P56" s="77">
        <f t="shared" si="11"/>
        <v>543965</v>
      </c>
      <c r="Q56" s="78">
        <f t="shared" si="12"/>
        <v>12889.583333333334</v>
      </c>
      <c r="R56" s="78"/>
      <c r="S56" s="78"/>
      <c r="T56" s="78"/>
      <c r="U56" s="78"/>
      <c r="V56" s="78"/>
      <c r="W56" s="78"/>
      <c r="X56" s="78"/>
      <c r="Y56" s="78"/>
      <c r="Z56" s="78"/>
      <c r="AA56" s="78"/>
      <c r="AB56" s="78"/>
      <c r="AC56" s="51"/>
      <c r="AD56" s="51">
        <f t="shared" si="19"/>
        <v>-154675</v>
      </c>
      <c r="AG56" s="51">
        <f t="shared" si="13"/>
        <v>12889.583333333334</v>
      </c>
      <c r="AH56" s="51">
        <f t="shared" si="14"/>
        <v>12889.583333333334</v>
      </c>
      <c r="AI56" s="51">
        <f t="shared" si="15"/>
        <v>12889.583333333334</v>
      </c>
      <c r="AJ56" s="51">
        <f t="shared" si="16"/>
        <v>12889.583333333334</v>
      </c>
      <c r="AK56"/>
      <c r="AL56"/>
      <c r="AM56"/>
      <c r="AN56"/>
      <c r="AO56"/>
      <c r="AP56"/>
      <c r="AQ56"/>
      <c r="AR56"/>
      <c r="AS56"/>
      <c r="AT56"/>
      <c r="AU56"/>
    </row>
    <row r="57" spans="1:47" x14ac:dyDescent="0.25">
      <c r="A57" t="str">
        <f t="shared" si="9"/>
        <v>PPG</v>
      </c>
      <c r="B57" s="75">
        <v>44027</v>
      </c>
      <c r="C57" s="74">
        <v>3025948</v>
      </c>
      <c r="D57" t="str">
        <f>VLOOKUP(C57,Schools!A:B,2,0)</f>
        <v>Mathilda Marks-Kennedy School</v>
      </c>
      <c r="E57" t="str">
        <f>VLOOKUP(C57,Schools!$A:$Z,3,0)</f>
        <v>M</v>
      </c>
      <c r="F57" s="76">
        <v>12105</v>
      </c>
      <c r="G57" s="74" t="s">
        <v>3620</v>
      </c>
      <c r="H57" s="74"/>
      <c r="I57" t="str">
        <f t="shared" si="10"/>
        <v>11334/543965</v>
      </c>
      <c r="J57">
        <f>VLOOKUP(C57,Schools!$A:$Z,9,0)</f>
        <v>400112</v>
      </c>
      <c r="K57" s="74" t="s">
        <v>72</v>
      </c>
      <c r="L57" s="74" t="s">
        <v>3842</v>
      </c>
      <c r="M57" s="74" t="s">
        <v>4029</v>
      </c>
      <c r="N57" s="77" t="str">
        <f>VLOOKUP(C57,Schools!A:D,4,0)</f>
        <v>Primary</v>
      </c>
      <c r="O57" s="77">
        <f t="shared" si="18"/>
        <v>11334</v>
      </c>
      <c r="P57" s="77">
        <f t="shared" si="11"/>
        <v>543965</v>
      </c>
      <c r="Q57" s="78">
        <f t="shared" si="12"/>
        <v>1008.75</v>
      </c>
      <c r="R57" s="78"/>
      <c r="S57" s="78"/>
      <c r="T57" s="78"/>
      <c r="U57" s="78"/>
      <c r="V57" s="78"/>
      <c r="W57" s="78"/>
      <c r="X57" s="78"/>
      <c r="Y57" s="78"/>
      <c r="Z57" s="78"/>
      <c r="AA57" s="78"/>
      <c r="AB57" s="78"/>
      <c r="AC57" s="51"/>
      <c r="AD57" s="51">
        <f t="shared" si="19"/>
        <v>-12105</v>
      </c>
      <c r="AG57" s="51">
        <f t="shared" si="13"/>
        <v>1008.75</v>
      </c>
      <c r="AH57" s="51">
        <f t="shared" si="14"/>
        <v>1008.75</v>
      </c>
      <c r="AI57" s="51">
        <f t="shared" si="15"/>
        <v>1008.75</v>
      </c>
      <c r="AJ57" s="51">
        <f t="shared" si="16"/>
        <v>1008.75</v>
      </c>
      <c r="AK57"/>
      <c r="AL57"/>
      <c r="AM57"/>
      <c r="AN57"/>
      <c r="AO57"/>
      <c r="AP57"/>
      <c r="AQ57"/>
      <c r="AR57"/>
      <c r="AS57"/>
      <c r="AT57"/>
      <c r="AU57"/>
    </row>
    <row r="58" spans="1:47" x14ac:dyDescent="0.25">
      <c r="A58" t="str">
        <f t="shared" si="9"/>
        <v>PPG</v>
      </c>
      <c r="B58" s="75">
        <v>44027</v>
      </c>
      <c r="C58" s="74">
        <v>3025949</v>
      </c>
      <c r="D58" t="str">
        <f>VLOOKUP(C58,Schools!A:B,2,0)</f>
        <v>Menorah Foundation School</v>
      </c>
      <c r="E58" t="str">
        <f>VLOOKUP(C58,Schools!$A:$Z,3,0)</f>
        <v>M</v>
      </c>
      <c r="F58" s="76">
        <v>26900</v>
      </c>
      <c r="G58" s="74" t="s">
        <v>3620</v>
      </c>
      <c r="H58" s="74"/>
      <c r="I58" t="str">
        <f t="shared" si="10"/>
        <v>11334/543965</v>
      </c>
      <c r="J58">
        <f>VLOOKUP(C58,Schools!$A:$Z,9,0)</f>
        <v>400110</v>
      </c>
      <c r="K58" s="74" t="s">
        <v>72</v>
      </c>
      <c r="L58" s="74" t="s">
        <v>3842</v>
      </c>
      <c r="M58" s="74" t="s">
        <v>4029</v>
      </c>
      <c r="N58" s="77" t="str">
        <f>VLOOKUP(C58,Schools!A:D,4,0)</f>
        <v>Primary</v>
      </c>
      <c r="O58" s="77">
        <f t="shared" si="18"/>
        <v>11334</v>
      </c>
      <c r="P58" s="77">
        <f t="shared" si="11"/>
        <v>543965</v>
      </c>
      <c r="Q58" s="78">
        <f t="shared" si="12"/>
        <v>2241.6666666666665</v>
      </c>
      <c r="R58" s="78"/>
      <c r="S58" s="78"/>
      <c r="T58" s="78"/>
      <c r="U58" s="78"/>
      <c r="V58" s="78"/>
      <c r="W58" s="78"/>
      <c r="X58" s="78"/>
      <c r="Y58" s="78"/>
      <c r="Z58" s="78"/>
      <c r="AA58" s="78"/>
      <c r="AB58" s="78"/>
      <c r="AC58" s="51"/>
      <c r="AD58" s="51">
        <f t="shared" si="19"/>
        <v>-26900</v>
      </c>
      <c r="AG58" s="51">
        <f t="shared" si="13"/>
        <v>2241.6666666666665</v>
      </c>
      <c r="AH58" s="51">
        <f t="shared" si="14"/>
        <v>2241.6666666666665</v>
      </c>
      <c r="AI58" s="51">
        <f t="shared" si="15"/>
        <v>2241.6666666666665</v>
      </c>
      <c r="AJ58" s="51">
        <f t="shared" si="16"/>
        <v>2241.6666666666665</v>
      </c>
      <c r="AK58"/>
      <c r="AL58"/>
      <c r="AM58"/>
      <c r="AN58"/>
      <c r="AO58"/>
      <c r="AP58"/>
      <c r="AQ58"/>
      <c r="AR58"/>
      <c r="AS58"/>
      <c r="AT58"/>
      <c r="AU58"/>
    </row>
    <row r="59" spans="1:47" x14ac:dyDescent="0.25">
      <c r="A59" t="str">
        <f t="shared" si="9"/>
        <v>PPG</v>
      </c>
      <c r="B59" s="75">
        <v>44027</v>
      </c>
      <c r="C59" s="74">
        <v>3023513</v>
      </c>
      <c r="D59" t="str">
        <f>VLOOKUP(C59,Schools!A:B,2,0)</f>
        <v>Menorah Primary School</v>
      </c>
      <c r="E59" t="str">
        <f>VLOOKUP(C59,Schools!$A:$Z,3,0)</f>
        <v>M</v>
      </c>
      <c r="F59" s="76">
        <v>21520</v>
      </c>
      <c r="G59" s="74" t="s">
        <v>3620</v>
      </c>
      <c r="H59" s="74"/>
      <c r="I59" t="str">
        <f t="shared" si="10"/>
        <v>11334/543965</v>
      </c>
      <c r="J59">
        <f>VLOOKUP(C59,Schools!$A:$Z,9,0)</f>
        <v>400007</v>
      </c>
      <c r="K59" s="74" t="s">
        <v>72</v>
      </c>
      <c r="L59" s="74" t="s">
        <v>3842</v>
      </c>
      <c r="M59" s="74" t="s">
        <v>4029</v>
      </c>
      <c r="N59" s="77" t="str">
        <f>VLOOKUP(C59,Schools!A:D,4,0)</f>
        <v>Primary</v>
      </c>
      <c r="O59" s="77">
        <f t="shared" si="18"/>
        <v>11334</v>
      </c>
      <c r="P59" s="77">
        <f t="shared" si="11"/>
        <v>543965</v>
      </c>
      <c r="Q59" s="78">
        <f t="shared" si="12"/>
        <v>1793.3333333333333</v>
      </c>
      <c r="R59" s="78"/>
      <c r="S59" s="78"/>
      <c r="T59" s="78"/>
      <c r="U59" s="78"/>
      <c r="V59" s="78"/>
      <c r="W59" s="78"/>
      <c r="X59" s="78"/>
      <c r="Y59" s="78"/>
      <c r="Z59" s="78"/>
      <c r="AA59" s="78"/>
      <c r="AB59" s="78"/>
      <c r="AC59" s="51"/>
      <c r="AD59" s="51">
        <f t="shared" si="19"/>
        <v>-21520</v>
      </c>
      <c r="AG59" s="51">
        <f t="shared" si="13"/>
        <v>1793.3333333333333</v>
      </c>
      <c r="AH59" s="51">
        <f t="shared" si="14"/>
        <v>1793.3333333333333</v>
      </c>
      <c r="AI59" s="51">
        <f t="shared" si="15"/>
        <v>1793.3333333333333</v>
      </c>
      <c r="AJ59" s="51">
        <f t="shared" si="16"/>
        <v>1793.3333333333333</v>
      </c>
      <c r="AK59"/>
      <c r="AL59"/>
      <c r="AM59"/>
      <c r="AN59"/>
      <c r="AO59"/>
      <c r="AP59"/>
      <c r="AQ59"/>
      <c r="AR59"/>
      <c r="AS59"/>
      <c r="AT59"/>
      <c r="AU59"/>
    </row>
    <row r="60" spans="1:47" x14ac:dyDescent="0.25">
      <c r="A60" t="str">
        <f t="shared" si="9"/>
        <v>PPG</v>
      </c>
      <c r="B60" s="75">
        <v>44027</v>
      </c>
      <c r="C60" s="74">
        <v>3023305</v>
      </c>
      <c r="D60" t="str">
        <f>VLOOKUP(C60,Schools!A:B,2,0)</f>
        <v>Monken Hadley C E Primary School</v>
      </c>
      <c r="E60" t="str">
        <f>VLOOKUP(C60,Schools!$A:$Z,3,0)</f>
        <v>M</v>
      </c>
      <c r="F60" s="76">
        <v>18830</v>
      </c>
      <c r="G60" s="74" t="s">
        <v>3620</v>
      </c>
      <c r="H60" s="74"/>
      <c r="I60" t="str">
        <f t="shared" si="10"/>
        <v>11334/543965</v>
      </c>
      <c r="J60">
        <f>VLOOKUP(C60,Schools!$A:$Z,9,0)</f>
        <v>400086</v>
      </c>
      <c r="K60" s="74" t="s">
        <v>72</v>
      </c>
      <c r="L60" s="74" t="s">
        <v>3842</v>
      </c>
      <c r="M60" s="74" t="s">
        <v>4029</v>
      </c>
      <c r="N60" s="77" t="str">
        <f>VLOOKUP(C60,Schools!A:D,4,0)</f>
        <v>Primary</v>
      </c>
      <c r="O60" s="77">
        <f t="shared" si="18"/>
        <v>11334</v>
      </c>
      <c r="P60" s="77">
        <f t="shared" si="11"/>
        <v>543965</v>
      </c>
      <c r="Q60" s="78">
        <f t="shared" si="12"/>
        <v>1569.1666666666667</v>
      </c>
      <c r="R60" s="78"/>
      <c r="S60" s="78"/>
      <c r="T60" s="78"/>
      <c r="U60" s="78"/>
      <c r="V60" s="78"/>
      <c r="W60" s="78"/>
      <c r="X60" s="78"/>
      <c r="Y60" s="78"/>
      <c r="Z60" s="78"/>
      <c r="AA60" s="78"/>
      <c r="AB60" s="78"/>
      <c r="AC60" s="51"/>
      <c r="AD60" s="51">
        <f t="shared" si="19"/>
        <v>-18830</v>
      </c>
      <c r="AG60" s="51">
        <f t="shared" si="13"/>
        <v>1569.1666666666667</v>
      </c>
      <c r="AH60" s="51">
        <f t="shared" si="14"/>
        <v>1569.1666666666667</v>
      </c>
      <c r="AI60" s="51">
        <f t="shared" si="15"/>
        <v>1569.1666666666667</v>
      </c>
      <c r="AJ60" s="51">
        <f t="shared" si="16"/>
        <v>1569.1666666666667</v>
      </c>
      <c r="AK60"/>
      <c r="AL60"/>
      <c r="AM60"/>
      <c r="AN60"/>
      <c r="AO60"/>
      <c r="AP60"/>
      <c r="AQ60"/>
      <c r="AR60"/>
      <c r="AS60"/>
      <c r="AT60"/>
      <c r="AU60"/>
    </row>
    <row r="61" spans="1:47" x14ac:dyDescent="0.25">
      <c r="A61" t="str">
        <f t="shared" si="9"/>
        <v>PPG</v>
      </c>
      <c r="B61" s="75">
        <v>44027</v>
      </c>
      <c r="C61" s="74">
        <v>3022042</v>
      </c>
      <c r="D61" t="str">
        <f>VLOOKUP(C61,Schools!A:B,2,0)</f>
        <v>Monkfrith School</v>
      </c>
      <c r="E61" t="str">
        <f>VLOOKUP(C61,Schools!$A:$Z,3,0)</f>
        <v>M</v>
      </c>
      <c r="F61" s="76">
        <v>45730</v>
      </c>
      <c r="G61" s="74" t="s">
        <v>3620</v>
      </c>
      <c r="H61" s="74"/>
      <c r="I61" t="str">
        <f t="shared" si="10"/>
        <v>11334/543965</v>
      </c>
      <c r="J61">
        <f>VLOOKUP(C61,Schools!$A:$Z,9,0)</f>
        <v>400048</v>
      </c>
      <c r="K61" s="74" t="s">
        <v>72</v>
      </c>
      <c r="L61" s="74" t="s">
        <v>3842</v>
      </c>
      <c r="M61" s="74" t="s">
        <v>4029</v>
      </c>
      <c r="N61" s="77" t="str">
        <f>VLOOKUP(C61,Schools!A:D,4,0)</f>
        <v>Primary</v>
      </c>
      <c r="O61" s="77">
        <f t="shared" si="18"/>
        <v>11334</v>
      </c>
      <c r="P61" s="77">
        <f t="shared" si="11"/>
        <v>543965</v>
      </c>
      <c r="Q61" s="78">
        <f t="shared" si="12"/>
        <v>3810.8333333333335</v>
      </c>
      <c r="R61" s="78"/>
      <c r="S61" s="78"/>
      <c r="T61" s="78"/>
      <c r="U61" s="78"/>
      <c r="V61" s="78"/>
      <c r="W61" s="78"/>
      <c r="X61" s="78"/>
      <c r="Y61" s="78"/>
      <c r="Z61" s="78"/>
      <c r="AA61" s="78"/>
      <c r="AB61" s="78"/>
      <c r="AC61" s="51"/>
      <c r="AD61" s="51">
        <f t="shared" si="19"/>
        <v>-45730</v>
      </c>
      <c r="AG61" s="51">
        <f t="shared" si="13"/>
        <v>3810.8333333333335</v>
      </c>
      <c r="AH61" s="51">
        <f t="shared" si="14"/>
        <v>3810.8333333333335</v>
      </c>
      <c r="AI61" s="51">
        <f t="shared" si="15"/>
        <v>3810.8333333333335</v>
      </c>
      <c r="AJ61" s="51">
        <f t="shared" si="16"/>
        <v>3810.8333333333335</v>
      </c>
      <c r="AK61"/>
      <c r="AL61"/>
      <c r="AM61"/>
      <c r="AN61"/>
      <c r="AO61"/>
      <c r="AP61"/>
      <c r="AQ61"/>
      <c r="AR61"/>
      <c r="AS61"/>
      <c r="AT61"/>
      <c r="AU61"/>
    </row>
    <row r="62" spans="1:47" x14ac:dyDescent="0.25">
      <c r="A62" t="str">
        <f t="shared" si="9"/>
        <v>PPG</v>
      </c>
      <c r="B62" s="75">
        <v>44027</v>
      </c>
      <c r="C62" s="74">
        <v>3022044</v>
      </c>
      <c r="D62" t="str">
        <f>VLOOKUP(C62,Schools!A:B,2,0)</f>
        <v>Moss Hall Infant School</v>
      </c>
      <c r="E62" t="str">
        <f>VLOOKUP(C62,Schools!$A:$Z,3,0)</f>
        <v>M</v>
      </c>
      <c r="F62" s="76">
        <v>57835</v>
      </c>
      <c r="G62" s="74" t="s">
        <v>3620</v>
      </c>
      <c r="H62" s="74"/>
      <c r="I62" t="str">
        <f t="shared" si="10"/>
        <v>11334/543965</v>
      </c>
      <c r="J62">
        <f>VLOOKUP(C62,Schools!$A:$Z,9,0)</f>
        <v>400087</v>
      </c>
      <c r="K62" s="74" t="s">
        <v>72</v>
      </c>
      <c r="L62" s="74" t="s">
        <v>3842</v>
      </c>
      <c r="M62" s="74" t="s">
        <v>4029</v>
      </c>
      <c r="N62" s="77" t="str">
        <f>VLOOKUP(C62,Schools!A:D,4,0)</f>
        <v>Primary</v>
      </c>
      <c r="O62" s="77">
        <f t="shared" si="18"/>
        <v>11334</v>
      </c>
      <c r="P62" s="77">
        <f t="shared" si="11"/>
        <v>543965</v>
      </c>
      <c r="Q62" s="78">
        <f t="shared" si="12"/>
        <v>4819.583333333333</v>
      </c>
      <c r="R62" s="78"/>
      <c r="S62" s="78"/>
      <c r="T62" s="78"/>
      <c r="U62" s="78"/>
      <c r="V62" s="78"/>
      <c r="W62" s="78"/>
      <c r="X62" s="78"/>
      <c r="Y62" s="78"/>
      <c r="Z62" s="78"/>
      <c r="AA62" s="78"/>
      <c r="AB62" s="78"/>
      <c r="AC62" s="51"/>
      <c r="AD62" s="51">
        <f t="shared" si="19"/>
        <v>-57835</v>
      </c>
      <c r="AG62" s="51">
        <f t="shared" si="13"/>
        <v>4819.583333333333</v>
      </c>
      <c r="AH62" s="51">
        <f t="shared" si="14"/>
        <v>4819.583333333333</v>
      </c>
      <c r="AI62" s="51">
        <f t="shared" si="15"/>
        <v>4819.583333333333</v>
      </c>
      <c r="AJ62" s="51">
        <f t="shared" si="16"/>
        <v>4819.583333333333</v>
      </c>
      <c r="AK62"/>
      <c r="AL62"/>
      <c r="AM62"/>
      <c r="AN62"/>
      <c r="AO62"/>
      <c r="AP62"/>
      <c r="AQ62"/>
      <c r="AR62"/>
      <c r="AS62"/>
      <c r="AT62"/>
      <c r="AU62"/>
    </row>
    <row r="63" spans="1:47" x14ac:dyDescent="0.25">
      <c r="A63" t="str">
        <f t="shared" si="9"/>
        <v>PPG</v>
      </c>
      <c r="B63" s="75">
        <v>44027</v>
      </c>
      <c r="C63" s="74">
        <v>3022043</v>
      </c>
      <c r="D63" t="str">
        <f>VLOOKUP(C63,Schools!A:B,2,0)</f>
        <v>Moss Hall Junior School</v>
      </c>
      <c r="E63" t="str">
        <f>VLOOKUP(C63,Schools!$A:$Z,3,0)</f>
        <v>M</v>
      </c>
      <c r="F63" s="76">
        <v>117015</v>
      </c>
      <c r="G63" s="74" t="s">
        <v>3620</v>
      </c>
      <c r="H63" s="74"/>
      <c r="I63" t="str">
        <f t="shared" si="10"/>
        <v>11334/543965</v>
      </c>
      <c r="J63">
        <f>VLOOKUP(C63,Schools!$A:$Z,9,0)</f>
        <v>400088</v>
      </c>
      <c r="K63" s="74" t="s">
        <v>72</v>
      </c>
      <c r="L63" s="74" t="s">
        <v>3842</v>
      </c>
      <c r="M63" s="74" t="s">
        <v>4029</v>
      </c>
      <c r="N63" s="77" t="str">
        <f>VLOOKUP(C63,Schools!A:D,4,0)</f>
        <v>Primary</v>
      </c>
      <c r="O63" s="77">
        <f t="shared" si="18"/>
        <v>11334</v>
      </c>
      <c r="P63" s="77">
        <f t="shared" si="11"/>
        <v>543965</v>
      </c>
      <c r="Q63" s="78">
        <f t="shared" si="12"/>
        <v>9751.25</v>
      </c>
      <c r="R63" s="78"/>
      <c r="S63" s="78"/>
      <c r="T63" s="78"/>
      <c r="U63" s="78"/>
      <c r="V63" s="78"/>
      <c r="W63" s="78"/>
      <c r="X63" s="78"/>
      <c r="Y63" s="78"/>
      <c r="Z63" s="78"/>
      <c r="AA63" s="78"/>
      <c r="AB63" s="78"/>
      <c r="AC63" s="51"/>
      <c r="AD63" s="51">
        <f t="shared" si="19"/>
        <v>-117015</v>
      </c>
      <c r="AG63" s="51">
        <f t="shared" si="13"/>
        <v>9751.25</v>
      </c>
      <c r="AH63" s="51">
        <f t="shared" si="14"/>
        <v>9751.25</v>
      </c>
      <c r="AI63" s="51">
        <f t="shared" si="15"/>
        <v>9751.25</v>
      </c>
      <c r="AJ63" s="51">
        <f t="shared" si="16"/>
        <v>9751.25</v>
      </c>
      <c r="AK63"/>
      <c r="AL63"/>
      <c r="AM63"/>
      <c r="AN63"/>
      <c r="AO63"/>
      <c r="AP63"/>
      <c r="AQ63"/>
      <c r="AR63"/>
      <c r="AS63"/>
      <c r="AT63"/>
      <c r="AU63"/>
    </row>
    <row r="64" spans="1:47" x14ac:dyDescent="0.25">
      <c r="A64" t="str">
        <f t="shared" si="9"/>
        <v>PPG</v>
      </c>
      <c r="B64" s="75">
        <v>44027</v>
      </c>
      <c r="C64" s="74">
        <v>3022053</v>
      </c>
      <c r="D64" t="str">
        <f>VLOOKUP(C64,Schools!A:B,2,0)</f>
        <v>Noam Primary School</v>
      </c>
      <c r="E64" t="str">
        <f>VLOOKUP(C64,Schools!$A:$Z,3,0)</f>
        <v>M</v>
      </c>
      <c r="F64" s="76">
        <v>1345</v>
      </c>
      <c r="G64" s="74" t="s">
        <v>3620</v>
      </c>
      <c r="H64" s="74"/>
      <c r="I64" t="str">
        <f t="shared" si="10"/>
        <v>11334/543965</v>
      </c>
      <c r="J64">
        <f>VLOOKUP(C64,Schools!$A:$Z,9,0)</f>
        <v>158733</v>
      </c>
      <c r="K64" s="74" t="s">
        <v>72</v>
      </c>
      <c r="L64" s="74" t="s">
        <v>3842</v>
      </c>
      <c r="M64" s="74" t="s">
        <v>4029</v>
      </c>
      <c r="N64" s="77" t="str">
        <f>VLOOKUP(C64,Schools!A:D,4,0)</f>
        <v>Primary</v>
      </c>
      <c r="O64" s="77">
        <f t="shared" si="18"/>
        <v>11334</v>
      </c>
      <c r="P64" s="77">
        <f t="shared" si="11"/>
        <v>543965</v>
      </c>
      <c r="Q64" s="78">
        <f t="shared" si="12"/>
        <v>112.08333333333333</v>
      </c>
      <c r="R64" s="78"/>
      <c r="S64" s="78"/>
      <c r="T64" s="78"/>
      <c r="U64" s="78"/>
      <c r="V64" s="78"/>
      <c r="W64" s="78"/>
      <c r="X64" s="78"/>
      <c r="Y64" s="78"/>
      <c r="Z64" s="78"/>
      <c r="AA64" s="78"/>
      <c r="AB64" s="78"/>
      <c r="AC64" s="51"/>
      <c r="AD64" s="51">
        <f t="shared" si="19"/>
        <v>-1345</v>
      </c>
      <c r="AG64" s="51">
        <f t="shared" si="13"/>
        <v>112.08333333333333</v>
      </c>
      <c r="AH64" s="51">
        <f t="shared" si="14"/>
        <v>112.08333333333333</v>
      </c>
      <c r="AI64" s="51">
        <f t="shared" si="15"/>
        <v>112.08333333333333</v>
      </c>
      <c r="AJ64" s="51">
        <f t="shared" si="16"/>
        <v>112.08333333333333</v>
      </c>
      <c r="AK64"/>
      <c r="AL64"/>
      <c r="AM64"/>
      <c r="AN64"/>
      <c r="AO64"/>
      <c r="AP64"/>
      <c r="AQ64"/>
      <c r="AR64"/>
      <c r="AS64"/>
      <c r="AT64"/>
      <c r="AU64"/>
    </row>
    <row r="65" spans="1:47" x14ac:dyDescent="0.25">
      <c r="A65" t="str">
        <f t="shared" si="9"/>
        <v>PPG</v>
      </c>
      <c r="B65" s="75">
        <v>44027</v>
      </c>
      <c r="C65" s="74">
        <v>3022045</v>
      </c>
      <c r="D65" t="str">
        <f>VLOOKUP(C65,Schools!A:B,2,0)</f>
        <v>Northside School</v>
      </c>
      <c r="E65" t="str">
        <f>VLOOKUP(C65,Schools!$A:$Z,3,0)</f>
        <v>M</v>
      </c>
      <c r="F65" s="76">
        <v>73975</v>
      </c>
      <c r="G65" s="74" t="s">
        <v>3620</v>
      </c>
      <c r="H65" s="74"/>
      <c r="I65" t="str">
        <f t="shared" si="10"/>
        <v>11334/543965</v>
      </c>
      <c r="J65">
        <f>VLOOKUP(C65,Schools!$A:$Z,9,0)</f>
        <v>400089</v>
      </c>
      <c r="K65" s="74" t="s">
        <v>72</v>
      </c>
      <c r="L65" s="74" t="s">
        <v>3842</v>
      </c>
      <c r="M65" s="74" t="s">
        <v>4029</v>
      </c>
      <c r="N65" s="77" t="str">
        <f>VLOOKUP(C65,Schools!A:D,4,0)</f>
        <v>Primary</v>
      </c>
      <c r="O65" s="77">
        <f t="shared" si="18"/>
        <v>11334</v>
      </c>
      <c r="P65" s="77">
        <f t="shared" si="11"/>
        <v>543965</v>
      </c>
      <c r="Q65" s="78">
        <f t="shared" si="12"/>
        <v>6164.583333333333</v>
      </c>
      <c r="R65" s="78"/>
      <c r="S65" s="78"/>
      <c r="T65" s="78"/>
      <c r="U65" s="78"/>
      <c r="V65" s="78"/>
      <c r="W65" s="78"/>
      <c r="X65" s="78"/>
      <c r="Y65" s="78"/>
      <c r="Z65" s="78"/>
      <c r="AA65" s="78"/>
      <c r="AB65" s="78"/>
      <c r="AC65" s="51"/>
      <c r="AD65" s="51">
        <f t="shared" si="19"/>
        <v>-73975</v>
      </c>
      <c r="AG65" s="51">
        <f t="shared" si="13"/>
        <v>6164.583333333333</v>
      </c>
      <c r="AH65" s="51">
        <f t="shared" si="14"/>
        <v>6164.583333333333</v>
      </c>
      <c r="AI65" s="51">
        <f t="shared" si="15"/>
        <v>6164.583333333333</v>
      </c>
      <c r="AJ65" s="51">
        <f t="shared" si="16"/>
        <v>6164.583333333333</v>
      </c>
      <c r="AK65"/>
      <c r="AL65"/>
      <c r="AM65"/>
      <c r="AN65"/>
      <c r="AO65"/>
      <c r="AP65"/>
      <c r="AQ65"/>
      <c r="AR65"/>
      <c r="AS65"/>
      <c r="AT65"/>
      <c r="AU65"/>
    </row>
    <row r="66" spans="1:47" x14ac:dyDescent="0.25">
      <c r="A66" t="str">
        <f t="shared" si="9"/>
        <v>PPG</v>
      </c>
      <c r="B66" s="75">
        <v>44027</v>
      </c>
      <c r="C66" s="74">
        <v>3022077</v>
      </c>
      <c r="D66" t="str">
        <f>VLOOKUP(C66,Schools!A:B,2,0)</f>
        <v>Orion Primary School</v>
      </c>
      <c r="E66" t="str">
        <f>VLOOKUP(C66,Schools!$A:$Z,3,0)</f>
        <v>M</v>
      </c>
      <c r="F66" s="76">
        <v>583730</v>
      </c>
      <c r="G66" s="74" t="s">
        <v>3620</v>
      </c>
      <c r="H66" s="74"/>
      <c r="I66" t="str">
        <f t="shared" si="10"/>
        <v>11334/543965</v>
      </c>
      <c r="J66">
        <f>VLOOKUP(C66,Schools!$A:$Z,9,0)</f>
        <v>400113</v>
      </c>
      <c r="K66" s="74" t="s">
        <v>72</v>
      </c>
      <c r="L66" s="74" t="s">
        <v>3842</v>
      </c>
      <c r="M66" s="74" t="s">
        <v>4029</v>
      </c>
      <c r="N66" s="77" t="str">
        <f>VLOOKUP(C66,Schools!A:D,4,0)</f>
        <v>Primary</v>
      </c>
      <c r="O66" s="77">
        <f t="shared" si="18"/>
        <v>11334</v>
      </c>
      <c r="P66" s="77">
        <f t="shared" si="11"/>
        <v>543965</v>
      </c>
      <c r="Q66" s="78">
        <f t="shared" si="12"/>
        <v>48644.166666666664</v>
      </c>
      <c r="R66" s="78"/>
      <c r="S66" s="78"/>
      <c r="T66" s="78"/>
      <c r="U66" s="78"/>
      <c r="V66" s="78"/>
      <c r="W66" s="78"/>
      <c r="X66" s="78"/>
      <c r="Y66" s="78"/>
      <c r="Z66" s="78"/>
      <c r="AA66" s="78"/>
      <c r="AB66" s="78"/>
      <c r="AC66" s="51"/>
      <c r="AD66" s="51">
        <f t="shared" si="19"/>
        <v>-583730</v>
      </c>
      <c r="AG66" s="51">
        <f t="shared" si="13"/>
        <v>48644.166666666664</v>
      </c>
      <c r="AH66" s="51">
        <f t="shared" si="14"/>
        <v>48644.166666666664</v>
      </c>
      <c r="AI66" s="51">
        <f t="shared" si="15"/>
        <v>48644.166666666664</v>
      </c>
      <c r="AJ66" s="51">
        <f t="shared" si="16"/>
        <v>48644.166666666664</v>
      </c>
      <c r="AK66"/>
      <c r="AL66"/>
      <c r="AM66"/>
      <c r="AN66"/>
      <c r="AO66"/>
      <c r="AP66"/>
      <c r="AQ66"/>
      <c r="AR66"/>
      <c r="AS66"/>
      <c r="AT66"/>
      <c r="AU66"/>
    </row>
    <row r="67" spans="1:47" x14ac:dyDescent="0.25">
      <c r="A67" t="str">
        <f t="shared" si="9"/>
        <v>PPG</v>
      </c>
      <c r="B67" s="75">
        <v>44027</v>
      </c>
      <c r="C67" s="74">
        <v>3025201</v>
      </c>
      <c r="D67" t="str">
        <f>VLOOKUP(C67,Schools!A:B,2,0)</f>
        <v>Osidge Primary School</v>
      </c>
      <c r="E67" t="str">
        <f>VLOOKUP(C67,Schools!$A:$Z,3,0)</f>
        <v>M</v>
      </c>
      <c r="F67" s="76">
        <v>95495</v>
      </c>
      <c r="G67" s="74" t="s">
        <v>3620</v>
      </c>
      <c r="H67" s="74"/>
      <c r="I67" t="str">
        <f t="shared" si="10"/>
        <v>11334/543965</v>
      </c>
      <c r="J67">
        <f>VLOOKUP(C67,Schools!$A:$Z,9,0)</f>
        <v>400021</v>
      </c>
      <c r="K67" s="74" t="s">
        <v>72</v>
      </c>
      <c r="L67" s="74" t="s">
        <v>3842</v>
      </c>
      <c r="M67" s="74" t="s">
        <v>4029</v>
      </c>
      <c r="N67" s="77" t="str">
        <f>VLOOKUP(C67,Schools!A:D,4,0)</f>
        <v>Primary</v>
      </c>
      <c r="O67" s="77">
        <f t="shared" si="18"/>
        <v>11334</v>
      </c>
      <c r="P67" s="77">
        <f t="shared" si="11"/>
        <v>543965</v>
      </c>
      <c r="Q67" s="78">
        <f t="shared" si="12"/>
        <v>7957.916666666667</v>
      </c>
      <c r="R67" s="78"/>
      <c r="S67" s="78"/>
      <c r="T67" s="78"/>
      <c r="U67" s="78"/>
      <c r="V67" s="78"/>
      <c r="W67" s="78"/>
      <c r="X67" s="78"/>
      <c r="Y67" s="78"/>
      <c r="Z67" s="78"/>
      <c r="AA67" s="78"/>
      <c r="AB67" s="78"/>
      <c r="AC67" s="51"/>
      <c r="AD67" s="51">
        <f t="shared" si="19"/>
        <v>-95495</v>
      </c>
      <c r="AG67" s="51">
        <f t="shared" si="13"/>
        <v>7957.916666666667</v>
      </c>
      <c r="AH67" s="51">
        <f t="shared" si="14"/>
        <v>7957.916666666667</v>
      </c>
      <c r="AI67" s="51">
        <f t="shared" si="15"/>
        <v>7957.916666666667</v>
      </c>
      <c r="AJ67" s="51">
        <f t="shared" si="16"/>
        <v>7957.916666666667</v>
      </c>
      <c r="AK67"/>
      <c r="AL67"/>
      <c r="AM67"/>
      <c r="AN67"/>
      <c r="AO67"/>
      <c r="AP67"/>
      <c r="AQ67"/>
      <c r="AR67"/>
      <c r="AS67"/>
      <c r="AT67"/>
      <c r="AU67"/>
    </row>
    <row r="68" spans="1:47" x14ac:dyDescent="0.25">
      <c r="A68" t="str">
        <f t="shared" si="9"/>
        <v>PPG</v>
      </c>
      <c r="B68" s="75">
        <v>44027</v>
      </c>
      <c r="C68" s="74">
        <v>3023501</v>
      </c>
      <c r="D68" t="str">
        <f>VLOOKUP(C68,Schools!A:B,2,0)</f>
        <v>Our Lady of Lourdes School</v>
      </c>
      <c r="E68" t="str">
        <f>VLOOKUP(C68,Schools!$A:$Z,3,0)</f>
        <v>M</v>
      </c>
      <c r="F68" s="76">
        <v>45730</v>
      </c>
      <c r="G68" s="74" t="s">
        <v>3620</v>
      </c>
      <c r="H68" s="74"/>
      <c r="I68" t="str">
        <f t="shared" si="10"/>
        <v>11334/543965</v>
      </c>
      <c r="J68">
        <f>VLOOKUP(C68,Schools!$A:$Z,9,0)</f>
        <v>400003</v>
      </c>
      <c r="K68" s="74" t="s">
        <v>72</v>
      </c>
      <c r="L68" s="74" t="s">
        <v>3842</v>
      </c>
      <c r="M68" s="74" t="s">
        <v>4029</v>
      </c>
      <c r="N68" s="77" t="str">
        <f>VLOOKUP(C68,Schools!A:D,4,0)</f>
        <v>Primary</v>
      </c>
      <c r="O68" s="77">
        <f t="shared" si="18"/>
        <v>11334</v>
      </c>
      <c r="P68" s="77">
        <f t="shared" si="11"/>
        <v>543965</v>
      </c>
      <c r="Q68" s="78">
        <f t="shared" si="12"/>
        <v>3810.8333333333335</v>
      </c>
      <c r="R68" s="78"/>
      <c r="S68" s="78"/>
      <c r="T68" s="78"/>
      <c r="U68" s="78"/>
      <c r="V68" s="78"/>
      <c r="W68" s="78"/>
      <c r="X68" s="78"/>
      <c r="Y68" s="78"/>
      <c r="Z68" s="78"/>
      <c r="AA68" s="78"/>
      <c r="AB68" s="78"/>
      <c r="AC68" s="51"/>
      <c r="AD68" s="51">
        <f t="shared" si="19"/>
        <v>-45730</v>
      </c>
      <c r="AG68" s="51">
        <f t="shared" si="13"/>
        <v>3810.8333333333335</v>
      </c>
      <c r="AH68" s="51">
        <f t="shared" si="14"/>
        <v>3810.8333333333335</v>
      </c>
      <c r="AI68" s="51">
        <f t="shared" si="15"/>
        <v>3810.8333333333335</v>
      </c>
      <c r="AJ68" s="51">
        <f t="shared" si="16"/>
        <v>3810.8333333333335</v>
      </c>
      <c r="AK68"/>
      <c r="AL68"/>
      <c r="AM68"/>
      <c r="AN68"/>
      <c r="AO68"/>
      <c r="AP68"/>
      <c r="AQ68"/>
      <c r="AR68"/>
      <c r="AS68"/>
      <c r="AT68"/>
      <c r="AU68"/>
    </row>
    <row r="69" spans="1:47" x14ac:dyDescent="0.25">
      <c r="A69" t="str">
        <f t="shared" si="9"/>
        <v>PPG</v>
      </c>
      <c r="B69" s="75">
        <v>44027</v>
      </c>
      <c r="C69" s="74">
        <v>3022078</v>
      </c>
      <c r="D69" t="str">
        <f>VLOOKUP(C69,Schools!A:B,2,0)</f>
        <v>Pardes House School</v>
      </c>
      <c r="E69" t="str">
        <f>VLOOKUP(C69,Schools!$A:$Z,3,0)</f>
        <v>M</v>
      </c>
      <c r="F69" s="76">
        <v>41695</v>
      </c>
      <c r="G69" s="74" t="s">
        <v>3620</v>
      </c>
      <c r="H69" s="74"/>
      <c r="I69" t="str">
        <f t="shared" si="10"/>
        <v>11334/543965</v>
      </c>
      <c r="J69">
        <f>VLOOKUP(C69,Schools!$A:$Z,9,0)</f>
        <v>400014</v>
      </c>
      <c r="K69" s="74" t="s">
        <v>72</v>
      </c>
      <c r="L69" s="74" t="s">
        <v>3842</v>
      </c>
      <c r="M69" s="74" t="s">
        <v>4029</v>
      </c>
      <c r="N69" s="77" t="str">
        <f>VLOOKUP(C69,Schools!A:D,4,0)</f>
        <v>Primary</v>
      </c>
      <c r="O69" s="77">
        <f t="shared" si="18"/>
        <v>11334</v>
      </c>
      <c r="P69" s="77">
        <f t="shared" si="11"/>
        <v>543965</v>
      </c>
      <c r="Q69" s="78">
        <f t="shared" si="12"/>
        <v>3474.5833333333335</v>
      </c>
      <c r="R69" s="78"/>
      <c r="S69" s="78"/>
      <c r="T69" s="78"/>
      <c r="U69" s="78"/>
      <c r="V69" s="78"/>
      <c r="W69" s="78"/>
      <c r="X69" s="78"/>
      <c r="Y69" s="78"/>
      <c r="Z69" s="78"/>
      <c r="AA69" s="78"/>
      <c r="AB69" s="78"/>
      <c r="AC69" s="51"/>
      <c r="AD69" s="51">
        <f t="shared" si="19"/>
        <v>-41695</v>
      </c>
      <c r="AG69" s="51">
        <f t="shared" si="13"/>
        <v>3474.5833333333335</v>
      </c>
      <c r="AH69" s="51">
        <f t="shared" si="14"/>
        <v>3474.5833333333335</v>
      </c>
      <c r="AI69" s="51">
        <f t="shared" si="15"/>
        <v>3474.5833333333335</v>
      </c>
      <c r="AJ69" s="51">
        <f t="shared" si="16"/>
        <v>3474.5833333333335</v>
      </c>
      <c r="AK69"/>
      <c r="AL69"/>
      <c r="AM69"/>
      <c r="AN69"/>
      <c r="AO69"/>
      <c r="AP69"/>
      <c r="AQ69"/>
      <c r="AR69"/>
      <c r="AS69"/>
      <c r="AT69"/>
      <c r="AU69"/>
    </row>
    <row r="70" spans="1:47" x14ac:dyDescent="0.25">
      <c r="A70" t="str">
        <f t="shared" si="9"/>
        <v>PPG</v>
      </c>
      <c r="B70" s="75">
        <v>44027</v>
      </c>
      <c r="C70" s="74">
        <v>3022071</v>
      </c>
      <c r="D70" t="str">
        <f>VLOOKUP(C70,Schools!A:B,2,0)</f>
        <v>Queenswell Infant and Nursery School</v>
      </c>
      <c r="E70" t="str">
        <f>VLOOKUP(C70,Schools!$A:$Z,3,0)</f>
        <v>M</v>
      </c>
      <c r="F70" s="76">
        <v>47075</v>
      </c>
      <c r="G70" s="74" t="s">
        <v>3620</v>
      </c>
      <c r="H70" s="74"/>
      <c r="I70" t="str">
        <f t="shared" si="10"/>
        <v>11334/543965</v>
      </c>
      <c r="J70">
        <f>VLOOKUP(C70,Schools!$A:$Z,9,0)</f>
        <v>400010</v>
      </c>
      <c r="K70" s="74" t="s">
        <v>72</v>
      </c>
      <c r="L70" s="74" t="s">
        <v>3842</v>
      </c>
      <c r="M70" s="74" t="s">
        <v>4029</v>
      </c>
      <c r="N70" s="77" t="str">
        <f>VLOOKUP(C70,Schools!A:D,4,0)</f>
        <v>Primary</v>
      </c>
      <c r="O70" s="77">
        <f t="shared" si="18"/>
        <v>11334</v>
      </c>
      <c r="P70" s="77">
        <f t="shared" si="11"/>
        <v>543965</v>
      </c>
      <c r="Q70" s="78">
        <f t="shared" si="12"/>
        <v>3922.9166666666665</v>
      </c>
      <c r="R70" s="78"/>
      <c r="S70" s="78"/>
      <c r="T70" s="78"/>
      <c r="U70" s="78"/>
      <c r="V70" s="78"/>
      <c r="W70" s="78"/>
      <c r="X70" s="78"/>
      <c r="Y70" s="78"/>
      <c r="Z70" s="78"/>
      <c r="AA70" s="78"/>
      <c r="AB70" s="78"/>
      <c r="AC70" s="51"/>
      <c r="AD70" s="51">
        <f t="shared" si="19"/>
        <v>-47075</v>
      </c>
      <c r="AG70" s="51">
        <f t="shared" si="13"/>
        <v>3922.9166666666665</v>
      </c>
      <c r="AH70" s="51">
        <f t="shared" si="14"/>
        <v>3922.9166666666665</v>
      </c>
      <c r="AI70" s="51">
        <f t="shared" si="15"/>
        <v>3922.9166666666665</v>
      </c>
      <c r="AJ70" s="51">
        <f t="shared" si="16"/>
        <v>3922.9166666666665</v>
      </c>
      <c r="AK70"/>
      <c r="AL70"/>
      <c r="AM70"/>
      <c r="AN70"/>
      <c r="AO70"/>
      <c r="AP70"/>
      <c r="AQ70"/>
      <c r="AR70"/>
      <c r="AS70"/>
      <c r="AT70"/>
      <c r="AU70"/>
    </row>
    <row r="71" spans="1:47" x14ac:dyDescent="0.25">
      <c r="A71" t="str">
        <f t="shared" si="9"/>
        <v>PPG</v>
      </c>
      <c r="B71" s="75">
        <v>44027</v>
      </c>
      <c r="C71" s="74">
        <v>3022072</v>
      </c>
      <c r="D71" t="str">
        <f>VLOOKUP(C71,Schools!A:B,2,0)</f>
        <v>Queenswell Junior School</v>
      </c>
      <c r="E71" t="str">
        <f>VLOOKUP(C71,Schools!$A:$Z,3,0)</f>
        <v>M</v>
      </c>
      <c r="F71" s="76">
        <v>150640</v>
      </c>
      <c r="G71" s="74" t="s">
        <v>3620</v>
      </c>
      <c r="H71" s="74"/>
      <c r="I71" t="str">
        <f t="shared" si="10"/>
        <v>11334/543965</v>
      </c>
      <c r="J71">
        <f>VLOOKUP(C71,Schools!$A:$Z,9,0)</f>
        <v>400012</v>
      </c>
      <c r="K71" s="74" t="s">
        <v>72</v>
      </c>
      <c r="L71" s="74" t="s">
        <v>3842</v>
      </c>
      <c r="M71" s="74" t="s">
        <v>4029</v>
      </c>
      <c r="N71" s="77" t="str">
        <f>VLOOKUP(C71,Schools!A:D,4,0)</f>
        <v>Primary</v>
      </c>
      <c r="O71" s="77">
        <f t="shared" si="18"/>
        <v>11334</v>
      </c>
      <c r="P71" s="77">
        <f t="shared" si="11"/>
        <v>543965</v>
      </c>
      <c r="Q71" s="78">
        <f t="shared" si="12"/>
        <v>12553.333333333334</v>
      </c>
      <c r="R71" s="78"/>
      <c r="S71" s="78"/>
      <c r="T71" s="78"/>
      <c r="U71" s="78"/>
      <c r="V71" s="78"/>
      <c r="W71" s="78"/>
      <c r="X71" s="78"/>
      <c r="Y71" s="78"/>
      <c r="Z71" s="78"/>
      <c r="AA71" s="78"/>
      <c r="AB71" s="78"/>
      <c r="AC71" s="51"/>
      <c r="AD71" s="51">
        <f t="shared" si="19"/>
        <v>-150640</v>
      </c>
      <c r="AG71" s="51">
        <f t="shared" si="13"/>
        <v>12553.333333333334</v>
      </c>
      <c r="AH71" s="51">
        <f t="shared" si="14"/>
        <v>12553.333333333334</v>
      </c>
      <c r="AI71" s="51">
        <f t="shared" si="15"/>
        <v>12553.333333333334</v>
      </c>
      <c r="AJ71" s="51">
        <f t="shared" si="16"/>
        <v>12553.333333333334</v>
      </c>
      <c r="AK71"/>
      <c r="AL71"/>
      <c r="AM71"/>
      <c r="AN71"/>
      <c r="AO71"/>
      <c r="AP71"/>
      <c r="AQ71"/>
      <c r="AR71"/>
      <c r="AS71"/>
      <c r="AT71"/>
      <c r="AU71"/>
    </row>
    <row r="72" spans="1:47" x14ac:dyDescent="0.25">
      <c r="A72" t="str">
        <f t="shared" ref="A72:A107" si="20">$B$3</f>
        <v>PPG</v>
      </c>
      <c r="B72" s="75">
        <v>44027</v>
      </c>
      <c r="C72" s="74">
        <v>3023512</v>
      </c>
      <c r="D72" t="str">
        <f>VLOOKUP(C72,Schools!A:B,2,0)</f>
        <v>Rosh Pinah</v>
      </c>
      <c r="E72" t="str">
        <f>VLOOKUP(C72,Schools!$A:$Z,3,0)</f>
        <v>M</v>
      </c>
      <c r="F72" s="76">
        <v>9415</v>
      </c>
      <c r="G72" s="74" t="s">
        <v>3620</v>
      </c>
      <c r="H72" s="74"/>
      <c r="I72" t="str">
        <f t="shared" ref="I72:I106" si="21">O72&amp;"/"&amp;P72</f>
        <v>11334/543965</v>
      </c>
      <c r="J72">
        <f>VLOOKUP(C72,Schools!$A:$Z,9,0)</f>
        <v>400093</v>
      </c>
      <c r="K72" s="74" t="s">
        <v>72</v>
      </c>
      <c r="L72" s="74" t="s">
        <v>3842</v>
      </c>
      <c r="M72" s="74" t="s">
        <v>4029</v>
      </c>
      <c r="N72" s="77" t="str">
        <f>VLOOKUP(C72,Schools!A:D,4,0)</f>
        <v>Primary</v>
      </c>
      <c r="O72" s="77">
        <f t="shared" si="18"/>
        <v>11334</v>
      </c>
      <c r="P72" s="77">
        <f t="shared" ref="P72:P106" si="22">IF(E72="M",543965,516500)</f>
        <v>543965</v>
      </c>
      <c r="Q72" s="78">
        <f t="shared" si="12"/>
        <v>784.58333333333337</v>
      </c>
      <c r="R72" s="78"/>
      <c r="S72" s="78"/>
      <c r="T72" s="78"/>
      <c r="U72" s="78"/>
      <c r="V72" s="78"/>
      <c r="W72" s="78"/>
      <c r="X72" s="78"/>
      <c r="Y72" s="78"/>
      <c r="Z72" s="78"/>
      <c r="AA72" s="78"/>
      <c r="AB72" s="78"/>
      <c r="AC72" s="51"/>
      <c r="AD72" s="51">
        <f t="shared" si="19"/>
        <v>-9415</v>
      </c>
      <c r="AG72" s="51">
        <f t="shared" si="13"/>
        <v>784.58333333333337</v>
      </c>
      <c r="AH72" s="51">
        <f t="shared" si="14"/>
        <v>784.58333333333337</v>
      </c>
      <c r="AI72" s="51">
        <f t="shared" si="15"/>
        <v>784.58333333333337</v>
      </c>
      <c r="AJ72" s="51">
        <f t="shared" si="16"/>
        <v>784.58333333333337</v>
      </c>
      <c r="AK72"/>
      <c r="AL72"/>
      <c r="AM72"/>
      <c r="AN72"/>
      <c r="AO72"/>
      <c r="AP72"/>
      <c r="AQ72"/>
      <c r="AR72"/>
      <c r="AS72"/>
      <c r="AT72"/>
      <c r="AU72"/>
    </row>
    <row r="73" spans="1:47" x14ac:dyDescent="0.25">
      <c r="A73" t="str">
        <f t="shared" si="20"/>
        <v>PPG</v>
      </c>
      <c r="B73" s="75">
        <v>44027</v>
      </c>
      <c r="C73" s="74">
        <v>3023510</v>
      </c>
      <c r="D73" t="str">
        <f>VLOOKUP(C73,Schools!A:B,2,0)</f>
        <v>Sacred Heart School</v>
      </c>
      <c r="E73" t="str">
        <f>VLOOKUP(C73,Schools!$A:$Z,3,0)</f>
        <v>M</v>
      </c>
      <c r="F73" s="76">
        <v>56490</v>
      </c>
      <c r="G73" s="74" t="s">
        <v>3620</v>
      </c>
      <c r="H73" s="74"/>
      <c r="I73" t="str">
        <f t="shared" si="21"/>
        <v>11334/543965</v>
      </c>
      <c r="J73">
        <f>VLOOKUP(C73,Schools!$A:$Z,9,0)</f>
        <v>400071</v>
      </c>
      <c r="K73" s="74" t="s">
        <v>72</v>
      </c>
      <c r="L73" s="74" t="s">
        <v>3842</v>
      </c>
      <c r="M73" s="74" t="s">
        <v>4029</v>
      </c>
      <c r="N73" s="77" t="str">
        <f>VLOOKUP(C73,Schools!A:D,4,0)</f>
        <v>Primary</v>
      </c>
      <c r="O73" s="77">
        <f t="shared" si="18"/>
        <v>11334</v>
      </c>
      <c r="P73" s="77">
        <f t="shared" si="22"/>
        <v>543965</v>
      </c>
      <c r="Q73" s="78">
        <f t="shared" si="12"/>
        <v>4707.5</v>
      </c>
      <c r="R73" s="78"/>
      <c r="S73" s="78"/>
      <c r="T73" s="78"/>
      <c r="U73" s="78"/>
      <c r="V73" s="78"/>
      <c r="W73" s="78"/>
      <c r="X73" s="78"/>
      <c r="Y73" s="78"/>
      <c r="Z73" s="78"/>
      <c r="AA73" s="78"/>
      <c r="AB73" s="78"/>
      <c r="AC73" s="51"/>
      <c r="AD73" s="51">
        <f t="shared" si="19"/>
        <v>-56490</v>
      </c>
      <c r="AG73" s="51">
        <f t="shared" si="13"/>
        <v>4707.5</v>
      </c>
      <c r="AH73" s="51">
        <f t="shared" si="14"/>
        <v>4707.5</v>
      </c>
      <c r="AI73" s="51">
        <f t="shared" si="15"/>
        <v>4707.5</v>
      </c>
      <c r="AJ73" s="51">
        <f t="shared" si="16"/>
        <v>4707.5</v>
      </c>
      <c r="AK73"/>
      <c r="AL73"/>
      <c r="AM73"/>
      <c r="AN73"/>
      <c r="AO73"/>
      <c r="AP73"/>
      <c r="AQ73"/>
      <c r="AR73"/>
      <c r="AS73"/>
      <c r="AT73"/>
      <c r="AU73"/>
    </row>
    <row r="74" spans="1:47" x14ac:dyDescent="0.25">
      <c r="A74" t="str">
        <f t="shared" si="20"/>
        <v>PPG</v>
      </c>
      <c r="B74" s="75">
        <v>44027</v>
      </c>
      <c r="C74" s="74">
        <v>3023502</v>
      </c>
      <c r="D74" t="str">
        <f>VLOOKUP(C74,Schools!A:B,2,0)</f>
        <v>St Agnes RC Primary School</v>
      </c>
      <c r="E74" t="str">
        <f>VLOOKUP(C74,Schools!$A:$Z,3,0)</f>
        <v>M</v>
      </c>
      <c r="F74" s="76">
        <v>115670</v>
      </c>
      <c r="G74" s="74" t="s">
        <v>3620</v>
      </c>
      <c r="H74" s="74"/>
      <c r="I74" t="str">
        <f t="shared" si="21"/>
        <v>11334/543965</v>
      </c>
      <c r="J74">
        <f>VLOOKUP(C74,Schools!$A:$Z,9,0)</f>
        <v>400096</v>
      </c>
      <c r="K74" s="74" t="s">
        <v>72</v>
      </c>
      <c r="L74" s="74" t="s">
        <v>3842</v>
      </c>
      <c r="M74" s="74" t="s">
        <v>4029</v>
      </c>
      <c r="N74" s="77" t="str">
        <f>VLOOKUP(C74,Schools!A:D,4,0)</f>
        <v>Primary</v>
      </c>
      <c r="O74" s="77">
        <f t="shared" si="18"/>
        <v>11334</v>
      </c>
      <c r="P74" s="77">
        <f t="shared" si="22"/>
        <v>543965</v>
      </c>
      <c r="Q74" s="78">
        <f t="shared" si="12"/>
        <v>9639.1666666666661</v>
      </c>
      <c r="R74" s="78"/>
      <c r="S74" s="78"/>
      <c r="T74" s="78"/>
      <c r="U74" s="78"/>
      <c r="V74" s="78"/>
      <c r="W74" s="78"/>
      <c r="X74" s="78"/>
      <c r="Y74" s="78"/>
      <c r="Z74" s="78"/>
      <c r="AA74" s="78"/>
      <c r="AB74" s="78"/>
      <c r="AC74" s="51"/>
      <c r="AD74" s="51">
        <f t="shared" si="19"/>
        <v>-115670</v>
      </c>
      <c r="AG74" s="51">
        <f t="shared" si="13"/>
        <v>9639.1666666666661</v>
      </c>
      <c r="AH74" s="51">
        <f t="shared" si="14"/>
        <v>9639.1666666666661</v>
      </c>
      <c r="AI74" s="51">
        <f t="shared" si="15"/>
        <v>9639.1666666666661</v>
      </c>
      <c r="AJ74" s="51">
        <f t="shared" si="16"/>
        <v>9639.1666666666661</v>
      </c>
      <c r="AK74"/>
      <c r="AL74"/>
      <c r="AM74"/>
      <c r="AN74"/>
      <c r="AO74"/>
      <c r="AP74"/>
      <c r="AQ74"/>
      <c r="AR74"/>
      <c r="AS74"/>
      <c r="AT74"/>
      <c r="AU74"/>
    </row>
    <row r="75" spans="1:47" x14ac:dyDescent="0.25">
      <c r="A75" t="str">
        <f t="shared" si="20"/>
        <v>PPG</v>
      </c>
      <c r="B75" s="75">
        <v>44027</v>
      </c>
      <c r="C75" s="74">
        <v>3023315</v>
      </c>
      <c r="D75" t="str">
        <f>VLOOKUP(C75,Schools!A:B,2,0)</f>
        <v>St Andrew's C E</v>
      </c>
      <c r="E75" t="str">
        <f>VLOOKUP(C75,Schools!$A:$Z,3,0)</f>
        <v>M</v>
      </c>
      <c r="F75" s="76">
        <v>18830</v>
      </c>
      <c r="G75" s="74" t="s">
        <v>3620</v>
      </c>
      <c r="H75" s="74"/>
      <c r="I75" t="str">
        <f t="shared" si="21"/>
        <v>11334/543965</v>
      </c>
      <c r="J75">
        <f>VLOOKUP(C75,Schools!$A:$Z,9,0)</f>
        <v>400062</v>
      </c>
      <c r="K75" s="74" t="s">
        <v>72</v>
      </c>
      <c r="L75" s="74" t="s">
        <v>3842</v>
      </c>
      <c r="M75" s="74" t="s">
        <v>4029</v>
      </c>
      <c r="N75" s="77" t="str">
        <f>VLOOKUP(C75,Schools!A:D,4,0)</f>
        <v>Primary</v>
      </c>
      <c r="O75" s="77">
        <f t="shared" si="18"/>
        <v>11334</v>
      </c>
      <c r="P75" s="77">
        <f t="shared" si="22"/>
        <v>543965</v>
      </c>
      <c r="Q75" s="78">
        <f t="shared" si="12"/>
        <v>1569.1666666666667</v>
      </c>
      <c r="R75" s="78"/>
      <c r="S75" s="78"/>
      <c r="T75" s="78"/>
      <c r="U75" s="78"/>
      <c r="V75" s="78"/>
      <c r="W75" s="78"/>
      <c r="X75" s="78"/>
      <c r="Y75" s="78"/>
      <c r="Z75" s="78"/>
      <c r="AA75" s="78"/>
      <c r="AB75" s="78"/>
      <c r="AC75" s="51"/>
      <c r="AD75" s="51">
        <f t="shared" si="19"/>
        <v>-18830</v>
      </c>
      <c r="AG75" s="51">
        <f t="shared" si="13"/>
        <v>1569.1666666666667</v>
      </c>
      <c r="AH75" s="51">
        <f t="shared" si="14"/>
        <v>1569.1666666666667</v>
      </c>
      <c r="AI75" s="51">
        <f t="shared" si="15"/>
        <v>1569.1666666666667</v>
      </c>
      <c r="AJ75" s="51">
        <f t="shared" si="16"/>
        <v>1569.1666666666667</v>
      </c>
      <c r="AK75"/>
      <c r="AL75"/>
      <c r="AM75"/>
      <c r="AN75"/>
      <c r="AO75"/>
      <c r="AP75"/>
      <c r="AQ75"/>
      <c r="AR75"/>
      <c r="AS75"/>
      <c r="AT75"/>
      <c r="AU75"/>
    </row>
    <row r="76" spans="1:47" x14ac:dyDescent="0.25">
      <c r="A76" t="str">
        <f t="shared" si="20"/>
        <v>PPG</v>
      </c>
      <c r="B76" s="75">
        <v>44027</v>
      </c>
      <c r="C76" s="74">
        <v>3023504</v>
      </c>
      <c r="D76" t="str">
        <f>VLOOKUP(C76,Schools!A:B,2,0)</f>
        <v>St Catherines R C Primary</v>
      </c>
      <c r="E76" t="str">
        <f>VLOOKUP(C76,Schools!$A:$Z,3,0)</f>
        <v>M</v>
      </c>
      <c r="F76" s="76">
        <v>65905</v>
      </c>
      <c r="G76" s="74" t="s">
        <v>3620</v>
      </c>
      <c r="H76" s="74"/>
      <c r="I76" t="str">
        <f t="shared" si="21"/>
        <v>11334/543965</v>
      </c>
      <c r="J76">
        <f>VLOOKUP(C76,Schools!$A:$Z,9,0)</f>
        <v>400064</v>
      </c>
      <c r="K76" s="74" t="s">
        <v>72</v>
      </c>
      <c r="L76" s="74" t="s">
        <v>3842</v>
      </c>
      <c r="M76" s="74" t="s">
        <v>4029</v>
      </c>
      <c r="N76" s="77" t="str">
        <f>VLOOKUP(C76,Schools!A:D,4,0)</f>
        <v>Primary</v>
      </c>
      <c r="O76" s="77">
        <f t="shared" si="18"/>
        <v>11334</v>
      </c>
      <c r="P76" s="77">
        <f t="shared" si="22"/>
        <v>543965</v>
      </c>
      <c r="Q76" s="78">
        <f t="shared" si="12"/>
        <v>5492.083333333333</v>
      </c>
      <c r="R76" s="78"/>
      <c r="S76" s="78"/>
      <c r="T76" s="78"/>
      <c r="U76" s="78"/>
      <c r="V76" s="78"/>
      <c r="W76" s="78"/>
      <c r="X76" s="78"/>
      <c r="Y76" s="78"/>
      <c r="Z76" s="78"/>
      <c r="AA76" s="78"/>
      <c r="AB76" s="78"/>
      <c r="AC76" s="51"/>
      <c r="AD76" s="51">
        <f t="shared" si="19"/>
        <v>-65905</v>
      </c>
      <c r="AG76" s="51">
        <f t="shared" si="13"/>
        <v>5492.083333333333</v>
      </c>
      <c r="AH76" s="51">
        <f t="shared" si="14"/>
        <v>5492.083333333333</v>
      </c>
      <c r="AI76" s="51">
        <f t="shared" si="15"/>
        <v>5492.083333333333</v>
      </c>
      <c r="AJ76" s="51">
        <f t="shared" si="16"/>
        <v>5492.083333333333</v>
      </c>
      <c r="AK76"/>
      <c r="AL76"/>
      <c r="AM76"/>
      <c r="AN76"/>
      <c r="AO76"/>
      <c r="AP76"/>
      <c r="AQ76"/>
      <c r="AR76"/>
      <c r="AS76"/>
      <c r="AT76"/>
      <c r="AU76"/>
    </row>
    <row r="77" spans="1:47" x14ac:dyDescent="0.25">
      <c r="A77" t="str">
        <f t="shared" si="20"/>
        <v>PPG</v>
      </c>
      <c r="B77" s="75">
        <v>44027</v>
      </c>
      <c r="C77" s="74">
        <v>3023309</v>
      </c>
      <c r="D77" t="str">
        <f>VLOOKUP(C77,Schools!A:B,2,0)</f>
        <v>St Johns CE N20</v>
      </c>
      <c r="E77" t="str">
        <f>VLOOKUP(C77,Schools!$A:$Z,3,0)</f>
        <v>M</v>
      </c>
      <c r="F77" s="76">
        <v>21520</v>
      </c>
      <c r="G77" s="74" t="s">
        <v>3620</v>
      </c>
      <c r="H77" s="74"/>
      <c r="I77" t="str">
        <f t="shared" si="21"/>
        <v>11334/543965</v>
      </c>
      <c r="J77">
        <f>VLOOKUP(C77,Schools!$A:$Z,9,0)</f>
        <v>400098</v>
      </c>
      <c r="K77" s="74" t="s">
        <v>72</v>
      </c>
      <c r="L77" s="74" t="s">
        <v>3842</v>
      </c>
      <c r="M77" s="74" t="s">
        <v>4029</v>
      </c>
      <c r="N77" s="77" t="str">
        <f>VLOOKUP(C77,Schools!A:D,4,0)</f>
        <v>Primary</v>
      </c>
      <c r="O77" s="77">
        <f t="shared" si="18"/>
        <v>11334</v>
      </c>
      <c r="P77" s="77">
        <f t="shared" si="22"/>
        <v>543965</v>
      </c>
      <c r="Q77" s="78">
        <f t="shared" si="12"/>
        <v>1793.3333333333333</v>
      </c>
      <c r="R77" s="78"/>
      <c r="S77" s="78"/>
      <c r="T77" s="78"/>
      <c r="U77" s="78"/>
      <c r="V77" s="78"/>
      <c r="W77" s="78"/>
      <c r="X77" s="78"/>
      <c r="Y77" s="78"/>
      <c r="Z77" s="78"/>
      <c r="AA77" s="78"/>
      <c r="AB77" s="78"/>
      <c r="AC77" s="51"/>
      <c r="AD77" s="51">
        <f t="shared" si="19"/>
        <v>-21520</v>
      </c>
      <c r="AG77" s="51">
        <f t="shared" si="13"/>
        <v>1793.3333333333333</v>
      </c>
      <c r="AH77" s="51">
        <f t="shared" si="14"/>
        <v>1793.3333333333333</v>
      </c>
      <c r="AI77" s="51">
        <f t="shared" si="15"/>
        <v>1793.3333333333333</v>
      </c>
      <c r="AJ77" s="51">
        <f t="shared" si="16"/>
        <v>1793.3333333333333</v>
      </c>
      <c r="AK77"/>
      <c r="AL77"/>
      <c r="AM77"/>
      <c r="AN77"/>
      <c r="AO77"/>
      <c r="AP77"/>
      <c r="AQ77"/>
      <c r="AR77"/>
      <c r="AS77"/>
      <c r="AT77"/>
      <c r="AU77"/>
    </row>
    <row r="78" spans="1:47" x14ac:dyDescent="0.25">
      <c r="A78" t="str">
        <f t="shared" si="20"/>
        <v>PPG</v>
      </c>
      <c r="B78" s="75">
        <v>44027</v>
      </c>
      <c r="C78" s="74">
        <v>3023307</v>
      </c>
      <c r="D78" t="str">
        <f>VLOOKUP(C78,Schools!A:B,2,0)</f>
        <v>St John's CE School N11</v>
      </c>
      <c r="E78" t="str">
        <f>VLOOKUP(C78,Schools!$A:$Z,3,0)</f>
        <v>M</v>
      </c>
      <c r="F78" s="76">
        <v>30935</v>
      </c>
      <c r="G78" s="74" t="s">
        <v>3620</v>
      </c>
      <c r="H78" s="74"/>
      <c r="I78" t="str">
        <f t="shared" si="21"/>
        <v>11334/543965</v>
      </c>
      <c r="J78">
        <f>VLOOKUP(C78,Schools!$A:$Z,9,0)</f>
        <v>400114</v>
      </c>
      <c r="K78" s="74" t="s">
        <v>72</v>
      </c>
      <c r="L78" s="74" t="s">
        <v>3842</v>
      </c>
      <c r="M78" s="74" t="s">
        <v>4029</v>
      </c>
      <c r="N78" s="77" t="str">
        <f>VLOOKUP(C78,Schools!A:D,4,0)</f>
        <v>Primary</v>
      </c>
      <c r="O78" s="77">
        <f t="shared" si="18"/>
        <v>11334</v>
      </c>
      <c r="P78" s="77">
        <f t="shared" si="22"/>
        <v>543965</v>
      </c>
      <c r="Q78" s="78">
        <f t="shared" si="12"/>
        <v>2577.9166666666665</v>
      </c>
      <c r="R78" s="78"/>
      <c r="S78" s="78"/>
      <c r="T78" s="78"/>
      <c r="U78" s="78"/>
      <c r="V78" s="78"/>
      <c r="W78" s="78"/>
      <c r="X78" s="78"/>
      <c r="Y78" s="78"/>
      <c r="Z78" s="78"/>
      <c r="AA78" s="78"/>
      <c r="AB78" s="78"/>
      <c r="AC78" s="51"/>
      <c r="AD78" s="51">
        <f t="shared" si="19"/>
        <v>-30935</v>
      </c>
      <c r="AG78" s="51">
        <f t="shared" si="13"/>
        <v>2577.9166666666665</v>
      </c>
      <c r="AH78" s="51">
        <f t="shared" si="14"/>
        <v>2577.9166666666665</v>
      </c>
      <c r="AI78" s="51">
        <f t="shared" si="15"/>
        <v>2577.9166666666665</v>
      </c>
      <c r="AJ78" s="51">
        <f t="shared" si="16"/>
        <v>2577.9166666666665</v>
      </c>
      <c r="AK78"/>
      <c r="AL78"/>
      <c r="AM78"/>
      <c r="AN78"/>
      <c r="AO78"/>
      <c r="AP78"/>
      <c r="AQ78"/>
      <c r="AR78"/>
      <c r="AS78"/>
      <c r="AT78"/>
      <c r="AU78"/>
    </row>
    <row r="79" spans="1:47" x14ac:dyDescent="0.25">
      <c r="A79" t="str">
        <f t="shared" si="20"/>
        <v>PPG</v>
      </c>
      <c r="B79" s="75">
        <v>44027</v>
      </c>
      <c r="C79" s="74">
        <v>3023509</v>
      </c>
      <c r="D79" t="str">
        <f>VLOOKUP(C79,Schools!A:B,2,0)</f>
        <v>St Joseph's Primary School</v>
      </c>
      <c r="E79" t="str">
        <f>VLOOKUP(C79,Schools!$A:$Z,3,0)</f>
        <v>M</v>
      </c>
      <c r="F79" s="76">
        <v>114325</v>
      </c>
      <c r="G79" s="74" t="s">
        <v>3620</v>
      </c>
      <c r="H79" s="74"/>
      <c r="I79" t="str">
        <f t="shared" si="21"/>
        <v>11334/543965</v>
      </c>
      <c r="J79">
        <f>VLOOKUP(C79,Schools!$A:$Z,9,0)</f>
        <v>400066</v>
      </c>
      <c r="K79" s="74" t="s">
        <v>72</v>
      </c>
      <c r="L79" s="74" t="s">
        <v>3842</v>
      </c>
      <c r="M79" s="74" t="s">
        <v>4029</v>
      </c>
      <c r="N79" s="77" t="str">
        <f>VLOOKUP(C79,Schools!A:D,4,0)</f>
        <v>Primary</v>
      </c>
      <c r="O79" s="77">
        <f t="shared" si="18"/>
        <v>11334</v>
      </c>
      <c r="P79" s="77">
        <f t="shared" si="22"/>
        <v>543965</v>
      </c>
      <c r="Q79" s="78">
        <f t="shared" si="12"/>
        <v>9527.0833333333339</v>
      </c>
      <c r="R79" s="78"/>
      <c r="S79" s="78"/>
      <c r="T79" s="78"/>
      <c r="U79" s="78"/>
      <c r="V79" s="78"/>
      <c r="W79" s="78"/>
      <c r="X79" s="78"/>
      <c r="Y79" s="78"/>
      <c r="Z79" s="78"/>
      <c r="AA79" s="78"/>
      <c r="AB79" s="78"/>
      <c r="AC79" s="51"/>
      <c r="AD79" s="51">
        <f t="shared" si="19"/>
        <v>-114325</v>
      </c>
      <c r="AG79" s="51">
        <f t="shared" si="13"/>
        <v>9527.0833333333339</v>
      </c>
      <c r="AH79" s="51">
        <f t="shared" si="14"/>
        <v>9527.0833333333339</v>
      </c>
      <c r="AI79" s="51">
        <f t="shared" si="15"/>
        <v>9527.0833333333339</v>
      </c>
      <c r="AJ79" s="51">
        <f t="shared" si="16"/>
        <v>9527.0833333333339</v>
      </c>
      <c r="AK79"/>
      <c r="AL79"/>
      <c r="AM79"/>
      <c r="AN79"/>
      <c r="AO79"/>
      <c r="AP79"/>
      <c r="AQ79"/>
      <c r="AR79"/>
      <c r="AS79"/>
      <c r="AT79"/>
      <c r="AU79"/>
    </row>
    <row r="80" spans="1:47" x14ac:dyDescent="0.25">
      <c r="A80" t="str">
        <f t="shared" si="20"/>
        <v>PPG</v>
      </c>
      <c r="B80" s="75">
        <v>44027</v>
      </c>
      <c r="C80" s="74">
        <v>3023311</v>
      </c>
      <c r="D80" t="str">
        <f>VLOOKUP(C80,Schools!A:B,2,0)</f>
        <v>St Mary's C E Primary School N3</v>
      </c>
      <c r="E80" t="str">
        <f>VLOOKUP(C80,Schools!$A:$Z,3,0)</f>
        <v>M</v>
      </c>
      <c r="F80" s="76">
        <v>83390</v>
      </c>
      <c r="G80" s="74" t="s">
        <v>3620</v>
      </c>
      <c r="H80" s="74"/>
      <c r="I80" t="str">
        <f t="shared" si="21"/>
        <v>11334/543965</v>
      </c>
      <c r="J80">
        <f>VLOOKUP(C80,Schools!$A:$Z,9,0)</f>
        <v>400058</v>
      </c>
      <c r="K80" s="74" t="s">
        <v>72</v>
      </c>
      <c r="L80" s="74" t="s">
        <v>3842</v>
      </c>
      <c r="M80" s="74" t="s">
        <v>4029</v>
      </c>
      <c r="N80" s="77" t="str">
        <f>VLOOKUP(C80,Schools!A:D,4,0)</f>
        <v>Primary</v>
      </c>
      <c r="O80" s="77">
        <f t="shared" si="18"/>
        <v>11334</v>
      </c>
      <c r="P80" s="77">
        <f t="shared" si="22"/>
        <v>543965</v>
      </c>
      <c r="Q80" s="78">
        <f t="shared" si="12"/>
        <v>6949.166666666667</v>
      </c>
      <c r="R80" s="78"/>
      <c r="S80" s="78"/>
      <c r="T80" s="78"/>
      <c r="U80" s="78"/>
      <c r="V80" s="78"/>
      <c r="W80" s="78"/>
      <c r="X80" s="78"/>
      <c r="Y80" s="78"/>
      <c r="Z80" s="78"/>
      <c r="AA80" s="78"/>
      <c r="AB80" s="78"/>
      <c r="AC80" s="51"/>
      <c r="AD80" s="51">
        <f t="shared" si="19"/>
        <v>-83390</v>
      </c>
      <c r="AG80" s="51">
        <f t="shared" si="13"/>
        <v>6949.166666666667</v>
      </c>
      <c r="AH80" s="51">
        <f t="shared" si="14"/>
        <v>6949.166666666667</v>
      </c>
      <c r="AI80" s="51">
        <f t="shared" si="15"/>
        <v>6949.166666666667</v>
      </c>
      <c r="AJ80" s="51">
        <f t="shared" si="16"/>
        <v>6949.166666666667</v>
      </c>
      <c r="AK80"/>
      <c r="AL80"/>
      <c r="AM80"/>
      <c r="AN80"/>
      <c r="AO80"/>
      <c r="AP80"/>
      <c r="AQ80"/>
      <c r="AR80"/>
      <c r="AS80"/>
      <c r="AT80"/>
      <c r="AU80"/>
    </row>
    <row r="81" spans="1:47" x14ac:dyDescent="0.25">
      <c r="A81" t="str">
        <f t="shared" si="20"/>
        <v>PPG</v>
      </c>
      <c r="B81" s="75">
        <v>44027</v>
      </c>
      <c r="C81" s="74">
        <v>3023312</v>
      </c>
      <c r="D81" t="str">
        <f>VLOOKUP(C81,Schools!A:B,2,0)</f>
        <v>St Mary's School EN4</v>
      </c>
      <c r="E81" t="str">
        <f>VLOOKUP(C81,Schools!$A:$Z,3,0)</f>
        <v>M</v>
      </c>
      <c r="F81" s="76">
        <v>34970</v>
      </c>
      <c r="G81" s="74" t="s">
        <v>3620</v>
      </c>
      <c r="H81" s="74"/>
      <c r="I81" t="str">
        <f t="shared" si="21"/>
        <v>11334/543965</v>
      </c>
      <c r="J81">
        <f>VLOOKUP(C81,Schools!$A:$Z,9,0)</f>
        <v>400017</v>
      </c>
      <c r="K81" s="74" t="s">
        <v>72</v>
      </c>
      <c r="L81" s="74" t="s">
        <v>3842</v>
      </c>
      <c r="M81" s="74" t="s">
        <v>4029</v>
      </c>
      <c r="N81" s="77" t="str">
        <f>VLOOKUP(C81,Schools!A:D,4,0)</f>
        <v>Primary</v>
      </c>
      <c r="O81" s="77">
        <f t="shared" si="18"/>
        <v>11334</v>
      </c>
      <c r="P81" s="77">
        <f t="shared" si="22"/>
        <v>543965</v>
      </c>
      <c r="Q81" s="78">
        <f t="shared" si="12"/>
        <v>2914.1666666666665</v>
      </c>
      <c r="R81" s="78"/>
      <c r="S81" s="78"/>
      <c r="T81" s="78"/>
      <c r="U81" s="78"/>
      <c r="V81" s="78"/>
      <c r="W81" s="78"/>
      <c r="X81" s="78"/>
      <c r="Y81" s="78"/>
      <c r="Z81" s="78"/>
      <c r="AA81" s="78"/>
      <c r="AB81" s="78"/>
      <c r="AC81" s="51"/>
      <c r="AD81" s="51">
        <f t="shared" si="19"/>
        <v>-34970</v>
      </c>
      <c r="AG81" s="51">
        <f t="shared" si="13"/>
        <v>2914.1666666666665</v>
      </c>
      <c r="AH81" s="51">
        <f t="shared" si="14"/>
        <v>2914.1666666666665</v>
      </c>
      <c r="AI81" s="51">
        <f t="shared" si="15"/>
        <v>2914.1666666666665</v>
      </c>
      <c r="AJ81" s="51">
        <f t="shared" si="16"/>
        <v>2914.1666666666665</v>
      </c>
      <c r="AK81"/>
      <c r="AL81"/>
      <c r="AM81"/>
      <c r="AN81"/>
      <c r="AO81"/>
      <c r="AP81"/>
      <c r="AQ81"/>
      <c r="AR81"/>
      <c r="AS81"/>
      <c r="AT81"/>
      <c r="AU81"/>
    </row>
    <row r="82" spans="1:47" x14ac:dyDescent="0.25">
      <c r="A82" t="str">
        <f t="shared" si="20"/>
        <v>PPG</v>
      </c>
      <c r="B82" s="75">
        <v>44027</v>
      </c>
      <c r="C82" s="74">
        <v>3023314</v>
      </c>
      <c r="D82" t="str">
        <f>VLOOKUP(C82,Schools!A:B,2,0)</f>
        <v>St Pauls CE Primary, NW7</v>
      </c>
      <c r="E82" t="str">
        <f>VLOOKUP(C82,Schools!$A:$Z,3,0)</f>
        <v>M</v>
      </c>
      <c r="F82" s="76">
        <v>43040</v>
      </c>
      <c r="G82" s="74" t="s">
        <v>3620</v>
      </c>
      <c r="H82" s="74"/>
      <c r="I82" t="str">
        <f t="shared" si="21"/>
        <v>11334/543965</v>
      </c>
      <c r="J82">
        <f>VLOOKUP(C82,Schools!$A:$Z,9,0)</f>
        <v>400094</v>
      </c>
      <c r="K82" s="74" t="s">
        <v>72</v>
      </c>
      <c r="L82" s="74" t="s">
        <v>3842</v>
      </c>
      <c r="M82" s="74" t="s">
        <v>4029</v>
      </c>
      <c r="N82" s="77" t="str">
        <f>VLOOKUP(C82,Schools!A:D,4,0)</f>
        <v>Primary</v>
      </c>
      <c r="O82" s="77">
        <f t="shared" si="18"/>
        <v>11334</v>
      </c>
      <c r="P82" s="77">
        <f t="shared" si="22"/>
        <v>543965</v>
      </c>
      <c r="Q82" s="78">
        <f t="shared" si="12"/>
        <v>3586.6666666666665</v>
      </c>
      <c r="R82" s="78"/>
      <c r="S82" s="78"/>
      <c r="T82" s="78"/>
      <c r="U82" s="78"/>
      <c r="V82" s="78"/>
      <c r="W82" s="78"/>
      <c r="X82" s="78"/>
      <c r="Y82" s="78"/>
      <c r="Z82" s="78"/>
      <c r="AA82" s="78"/>
      <c r="AB82" s="78"/>
      <c r="AC82" s="51"/>
      <c r="AD82" s="51">
        <f t="shared" si="19"/>
        <v>-43040</v>
      </c>
      <c r="AG82" s="51">
        <f t="shared" si="13"/>
        <v>3586.6666666666665</v>
      </c>
      <c r="AH82" s="51">
        <f t="shared" si="14"/>
        <v>3586.6666666666665</v>
      </c>
      <c r="AI82" s="51">
        <f t="shared" si="15"/>
        <v>3586.6666666666665</v>
      </c>
      <c r="AJ82" s="51">
        <f t="shared" si="16"/>
        <v>3586.6666666666665</v>
      </c>
      <c r="AK82"/>
      <c r="AL82"/>
      <c r="AM82"/>
      <c r="AN82"/>
      <c r="AO82"/>
      <c r="AP82"/>
      <c r="AQ82"/>
      <c r="AR82"/>
      <c r="AS82"/>
      <c r="AT82"/>
      <c r="AU82"/>
    </row>
    <row r="83" spans="1:47" x14ac:dyDescent="0.25">
      <c r="A83" t="str">
        <f t="shared" si="20"/>
        <v>PPG</v>
      </c>
      <c r="B83" s="75">
        <v>44027</v>
      </c>
      <c r="C83" s="74">
        <v>3023313</v>
      </c>
      <c r="D83" t="str">
        <f>VLOOKUP(C83,Schools!A:B,2,0)</f>
        <v>St. Pauls CE Primary School (N11)</v>
      </c>
      <c r="E83" t="str">
        <f>VLOOKUP(C83,Schools!$A:$Z,3,0)</f>
        <v>M</v>
      </c>
      <c r="F83" s="76">
        <v>65905</v>
      </c>
      <c r="G83" s="74" t="s">
        <v>3620</v>
      </c>
      <c r="H83" s="74"/>
      <c r="I83" t="str">
        <f t="shared" si="21"/>
        <v>11334/543965</v>
      </c>
      <c r="J83">
        <f>VLOOKUP(C83,Schools!$A:$Z,9,0)</f>
        <v>400006</v>
      </c>
      <c r="K83" s="74" t="s">
        <v>72</v>
      </c>
      <c r="L83" s="74" t="s">
        <v>3842</v>
      </c>
      <c r="M83" s="74" t="s">
        <v>4029</v>
      </c>
      <c r="N83" s="77" t="str">
        <f>VLOOKUP(C83,Schools!A:D,4,0)</f>
        <v>Primary</v>
      </c>
      <c r="O83" s="77">
        <f t="shared" si="18"/>
        <v>11334</v>
      </c>
      <c r="P83" s="77">
        <f t="shared" si="22"/>
        <v>543965</v>
      </c>
      <c r="Q83" s="78">
        <f t="shared" si="12"/>
        <v>5492.083333333333</v>
      </c>
      <c r="R83" s="78"/>
      <c r="S83" s="78"/>
      <c r="T83" s="78"/>
      <c r="U83" s="78"/>
      <c r="V83" s="78"/>
      <c r="W83" s="78"/>
      <c r="X83" s="78"/>
      <c r="Y83" s="78"/>
      <c r="Z83" s="78"/>
      <c r="AA83" s="78"/>
      <c r="AB83" s="78"/>
      <c r="AC83" s="51"/>
      <c r="AD83" s="51">
        <f t="shared" si="19"/>
        <v>-65905</v>
      </c>
      <c r="AG83" s="51">
        <f t="shared" si="13"/>
        <v>5492.083333333333</v>
      </c>
      <c r="AH83" s="51">
        <f t="shared" si="14"/>
        <v>5492.083333333333</v>
      </c>
      <c r="AI83" s="51">
        <f t="shared" si="15"/>
        <v>5492.083333333333</v>
      </c>
      <c r="AJ83" s="51">
        <f t="shared" si="16"/>
        <v>5492.083333333333</v>
      </c>
      <c r="AK83"/>
      <c r="AL83"/>
      <c r="AM83"/>
      <c r="AN83"/>
      <c r="AO83"/>
      <c r="AP83"/>
      <c r="AQ83"/>
      <c r="AR83"/>
      <c r="AS83"/>
      <c r="AT83"/>
      <c r="AU83"/>
    </row>
    <row r="84" spans="1:47" x14ac:dyDescent="0.25">
      <c r="A84" t="str">
        <f t="shared" si="20"/>
        <v>PPG</v>
      </c>
      <c r="B84" s="75">
        <v>44027</v>
      </c>
      <c r="C84" s="74">
        <v>3023507</v>
      </c>
      <c r="D84" t="str">
        <f>VLOOKUP(C84,Schools!A:B,2,0)</f>
        <v>St Theresa's R.C. Primary School</v>
      </c>
      <c r="E84" t="str">
        <f>VLOOKUP(C84,Schools!$A:$Z,3,0)</f>
        <v>M</v>
      </c>
      <c r="F84" s="76">
        <v>28245</v>
      </c>
      <c r="G84" s="74" t="s">
        <v>3620</v>
      </c>
      <c r="H84" s="74"/>
      <c r="I84" t="str">
        <f t="shared" si="21"/>
        <v>11334/543965</v>
      </c>
      <c r="J84">
        <f>VLOOKUP(C84,Schools!$A:$Z,9,0)</f>
        <v>400037</v>
      </c>
      <c r="K84" s="74" t="s">
        <v>72</v>
      </c>
      <c r="L84" s="74" t="s">
        <v>3842</v>
      </c>
      <c r="M84" s="74" t="s">
        <v>4029</v>
      </c>
      <c r="N84" s="77" t="str">
        <f>VLOOKUP(C84,Schools!A:D,4,0)</f>
        <v>Primary</v>
      </c>
      <c r="O84" s="77">
        <f t="shared" ref="O84:O104" si="23">VLOOKUP(N84,$AJ$1:$AK$5,2,0)</f>
        <v>11334</v>
      </c>
      <c r="P84" s="77">
        <f t="shared" si="22"/>
        <v>543965</v>
      </c>
      <c r="Q84" s="78">
        <f t="shared" si="12"/>
        <v>2353.75</v>
      </c>
      <c r="R84" s="78"/>
      <c r="S84" s="78"/>
      <c r="T84" s="78"/>
      <c r="U84" s="78"/>
      <c r="V84" s="78"/>
      <c r="W84" s="78"/>
      <c r="X84" s="78"/>
      <c r="Y84" s="78"/>
      <c r="Z84" s="78"/>
      <c r="AA84" s="78"/>
      <c r="AB84" s="78"/>
      <c r="AC84" s="51"/>
      <c r="AD84" s="51">
        <f t="shared" ref="AD84:AD115" si="24">AC84-F84</f>
        <v>-28245</v>
      </c>
      <c r="AG84" s="51">
        <f t="shared" si="13"/>
        <v>2353.75</v>
      </c>
      <c r="AH84" s="51">
        <f t="shared" si="14"/>
        <v>2353.75</v>
      </c>
      <c r="AI84" s="51">
        <f t="shared" si="15"/>
        <v>2353.75</v>
      </c>
      <c r="AJ84" s="51">
        <f t="shared" si="16"/>
        <v>2353.75</v>
      </c>
      <c r="AK84"/>
      <c r="AL84"/>
      <c r="AM84"/>
      <c r="AN84"/>
      <c r="AO84"/>
      <c r="AP84"/>
      <c r="AQ84"/>
      <c r="AR84"/>
      <c r="AS84"/>
      <c r="AT84"/>
      <c r="AU84"/>
    </row>
    <row r="85" spans="1:47" x14ac:dyDescent="0.25">
      <c r="A85" t="str">
        <f t="shared" si="20"/>
        <v>PPG</v>
      </c>
      <c r="B85" s="75">
        <v>44027</v>
      </c>
      <c r="C85" s="74">
        <v>3023506</v>
      </c>
      <c r="D85" t="str">
        <f>VLOOKUP(C85,Schools!A:B,2,0)</f>
        <v>St Vincent's Catholic Primary School</v>
      </c>
      <c r="E85" t="str">
        <f>VLOOKUP(C85,Schools!$A:$Z,3,0)</f>
        <v>M</v>
      </c>
      <c r="F85" s="76">
        <v>26900</v>
      </c>
      <c r="G85" s="74" t="s">
        <v>3620</v>
      </c>
      <c r="H85" s="74"/>
      <c r="I85" t="str">
        <f t="shared" si="21"/>
        <v>11334/543965</v>
      </c>
      <c r="J85">
        <f>VLOOKUP(C85,Schools!$A:$Z,9,0)</f>
        <v>400009</v>
      </c>
      <c r="K85" s="74" t="s">
        <v>72</v>
      </c>
      <c r="L85" s="74" t="s">
        <v>3842</v>
      </c>
      <c r="M85" s="74" t="s">
        <v>4029</v>
      </c>
      <c r="N85" s="77" t="str">
        <f>VLOOKUP(C85,Schools!A:D,4,0)</f>
        <v>Primary</v>
      </c>
      <c r="O85" s="77">
        <f t="shared" si="23"/>
        <v>11334</v>
      </c>
      <c r="P85" s="77">
        <f t="shared" si="22"/>
        <v>543965</v>
      </c>
      <c r="Q85" s="78">
        <f t="shared" ref="Q85:Q115" si="25">F85/12</f>
        <v>2241.6666666666665</v>
      </c>
      <c r="R85" s="78"/>
      <c r="S85" s="78"/>
      <c r="T85" s="78"/>
      <c r="U85" s="78"/>
      <c r="V85" s="78"/>
      <c r="W85" s="78"/>
      <c r="X85" s="78"/>
      <c r="Y85" s="78"/>
      <c r="Z85" s="78"/>
      <c r="AA85" s="78"/>
      <c r="AB85" s="78"/>
      <c r="AC85" s="51"/>
      <c r="AD85" s="51">
        <f t="shared" si="24"/>
        <v>-26900</v>
      </c>
      <c r="AG85" s="51">
        <f t="shared" ref="AG85:AG148" si="26">SUM(Q85:S85)</f>
        <v>2241.6666666666665</v>
      </c>
      <c r="AH85" s="51">
        <f t="shared" ref="AH85:AH148" si="27">SUM(Q85:V85)</f>
        <v>2241.6666666666665</v>
      </c>
      <c r="AI85" s="51">
        <f t="shared" ref="AI85:AI148" si="28">SUM(Q85:Y85)</f>
        <v>2241.6666666666665</v>
      </c>
      <c r="AJ85" s="51">
        <f t="shared" ref="AJ85:AJ148" si="29">SUM(Q85:AB85)</f>
        <v>2241.6666666666665</v>
      </c>
      <c r="AK85"/>
      <c r="AL85"/>
      <c r="AM85"/>
      <c r="AN85"/>
      <c r="AO85"/>
      <c r="AP85"/>
      <c r="AQ85"/>
      <c r="AR85"/>
      <c r="AS85"/>
      <c r="AT85"/>
      <c r="AU85"/>
    </row>
    <row r="86" spans="1:47" x14ac:dyDescent="0.25">
      <c r="A86" t="str">
        <f t="shared" si="20"/>
        <v>PPG</v>
      </c>
      <c r="B86" s="75">
        <v>44027</v>
      </c>
      <c r="C86" s="74">
        <v>3022070</v>
      </c>
      <c r="D86" t="str">
        <f>VLOOKUP(C86,Schools!A:B,2,0)</f>
        <v>Sunnyfields Primary School</v>
      </c>
      <c r="E86" t="str">
        <f>VLOOKUP(C86,Schools!$A:$Z,3,0)</f>
        <v>M</v>
      </c>
      <c r="F86" s="76">
        <v>112980</v>
      </c>
      <c r="G86" s="74" t="s">
        <v>3620</v>
      </c>
      <c r="H86" s="74"/>
      <c r="I86" t="str">
        <f t="shared" si="21"/>
        <v>11334/543965</v>
      </c>
      <c r="J86">
        <f>VLOOKUP(C86,Schools!$A:$Z,9,0)</f>
        <v>400038</v>
      </c>
      <c r="K86" s="74" t="s">
        <v>72</v>
      </c>
      <c r="L86" s="74" t="s">
        <v>3842</v>
      </c>
      <c r="M86" s="74" t="s">
        <v>4029</v>
      </c>
      <c r="N86" s="77" t="str">
        <f>VLOOKUP(C86,Schools!A:D,4,0)</f>
        <v>Primary</v>
      </c>
      <c r="O86" s="77">
        <f t="shared" si="23"/>
        <v>11334</v>
      </c>
      <c r="P86" s="77">
        <f t="shared" si="22"/>
        <v>543965</v>
      </c>
      <c r="Q86" s="78">
        <f t="shared" si="25"/>
        <v>9415</v>
      </c>
      <c r="R86" s="78"/>
      <c r="S86" s="78"/>
      <c r="T86" s="78"/>
      <c r="U86" s="78"/>
      <c r="V86" s="78"/>
      <c r="W86" s="78"/>
      <c r="X86" s="78"/>
      <c r="Y86" s="78"/>
      <c r="Z86" s="78"/>
      <c r="AA86" s="78"/>
      <c r="AB86" s="78"/>
      <c r="AC86" s="51"/>
      <c r="AD86" s="51">
        <f t="shared" si="24"/>
        <v>-112980</v>
      </c>
      <c r="AG86" s="51">
        <f t="shared" si="26"/>
        <v>9415</v>
      </c>
      <c r="AH86" s="51">
        <f t="shared" si="27"/>
        <v>9415</v>
      </c>
      <c r="AI86" s="51">
        <f t="shared" si="28"/>
        <v>9415</v>
      </c>
      <c r="AJ86" s="51">
        <f t="shared" si="29"/>
        <v>9415</v>
      </c>
      <c r="AK86"/>
      <c r="AL86"/>
      <c r="AM86"/>
      <c r="AN86"/>
      <c r="AO86"/>
      <c r="AP86"/>
      <c r="AQ86"/>
      <c r="AR86"/>
      <c r="AS86"/>
      <c r="AT86"/>
      <c r="AU86"/>
    </row>
    <row r="87" spans="1:47" x14ac:dyDescent="0.25">
      <c r="A87" t="str">
        <f t="shared" si="20"/>
        <v>PPG</v>
      </c>
      <c r="B87" s="75">
        <v>44027</v>
      </c>
      <c r="C87" s="74">
        <v>3023316</v>
      </c>
      <c r="D87" t="str">
        <f>VLOOKUP(C87,Schools!A:B,2,0)</f>
        <v>Trent  C of E Primary School</v>
      </c>
      <c r="E87" t="str">
        <f>VLOOKUP(C87,Schools!$A:$Z,3,0)</f>
        <v>M</v>
      </c>
      <c r="F87" s="76">
        <v>25555</v>
      </c>
      <c r="G87" s="74" t="s">
        <v>3620</v>
      </c>
      <c r="H87" s="74"/>
      <c r="I87" t="str">
        <f t="shared" si="21"/>
        <v>11334/543965</v>
      </c>
      <c r="J87">
        <f>VLOOKUP(C87,Schools!$A:$Z,9,0)</f>
        <v>400100</v>
      </c>
      <c r="K87" s="74" t="s">
        <v>72</v>
      </c>
      <c r="L87" s="74" t="s">
        <v>3842</v>
      </c>
      <c r="M87" s="74" t="s">
        <v>4029</v>
      </c>
      <c r="N87" s="77" t="str">
        <f>VLOOKUP(C87,Schools!A:D,4,0)</f>
        <v>Primary</v>
      </c>
      <c r="O87" s="77">
        <f t="shared" si="23"/>
        <v>11334</v>
      </c>
      <c r="P87" s="77">
        <f t="shared" si="22"/>
        <v>543965</v>
      </c>
      <c r="Q87" s="78">
        <f t="shared" si="25"/>
        <v>2129.5833333333335</v>
      </c>
      <c r="R87" s="78"/>
      <c r="S87" s="78"/>
      <c r="T87" s="78"/>
      <c r="U87" s="78"/>
      <c r="V87" s="78"/>
      <c r="W87" s="78"/>
      <c r="X87" s="78"/>
      <c r="Y87" s="78"/>
      <c r="Z87" s="78"/>
      <c r="AA87" s="78"/>
      <c r="AB87" s="78"/>
      <c r="AC87" s="51"/>
      <c r="AD87" s="51">
        <f t="shared" si="24"/>
        <v>-25555</v>
      </c>
      <c r="AG87" s="51">
        <f t="shared" si="26"/>
        <v>2129.5833333333335</v>
      </c>
      <c r="AH87" s="51">
        <f t="shared" si="27"/>
        <v>2129.5833333333335</v>
      </c>
      <c r="AI87" s="51">
        <f t="shared" si="28"/>
        <v>2129.5833333333335</v>
      </c>
      <c r="AJ87" s="51">
        <f t="shared" si="29"/>
        <v>2129.5833333333335</v>
      </c>
      <c r="AK87"/>
      <c r="AL87"/>
      <c r="AM87"/>
      <c r="AN87"/>
      <c r="AO87"/>
      <c r="AP87"/>
      <c r="AQ87"/>
      <c r="AR87"/>
      <c r="AS87"/>
      <c r="AT87"/>
      <c r="AU87"/>
    </row>
    <row r="88" spans="1:47" x14ac:dyDescent="0.25">
      <c r="A88" t="str">
        <f t="shared" si="20"/>
        <v>PPG</v>
      </c>
      <c r="B88" s="75">
        <v>44027</v>
      </c>
      <c r="C88" s="74">
        <v>3022055</v>
      </c>
      <c r="D88" t="str">
        <f>VLOOKUP(C88,Schools!A:B,2,0)</f>
        <v>Tudor School</v>
      </c>
      <c r="E88" t="str">
        <f>VLOOKUP(C88,Schools!$A:$Z,3,0)</f>
        <v>M</v>
      </c>
      <c r="F88" s="76">
        <v>103565</v>
      </c>
      <c r="G88" s="74" t="s">
        <v>3620</v>
      </c>
      <c r="H88" s="74"/>
      <c r="I88" t="str">
        <f t="shared" si="21"/>
        <v>11334/543965</v>
      </c>
      <c r="J88">
        <f>VLOOKUP(C88,Schools!$A:$Z,9,0)</f>
        <v>400101</v>
      </c>
      <c r="K88" s="74" t="s">
        <v>72</v>
      </c>
      <c r="L88" s="74" t="s">
        <v>3842</v>
      </c>
      <c r="M88" s="74" t="s">
        <v>4029</v>
      </c>
      <c r="N88" s="77" t="str">
        <f>VLOOKUP(C88,Schools!A:D,4,0)</f>
        <v>Primary</v>
      </c>
      <c r="O88" s="77">
        <f t="shared" si="23"/>
        <v>11334</v>
      </c>
      <c r="P88" s="77">
        <f t="shared" si="22"/>
        <v>543965</v>
      </c>
      <c r="Q88" s="78">
        <f t="shared" si="25"/>
        <v>8630.4166666666661</v>
      </c>
      <c r="R88" s="78"/>
      <c r="S88" s="78"/>
      <c r="T88" s="78"/>
      <c r="U88" s="78"/>
      <c r="V88" s="78"/>
      <c r="W88" s="78"/>
      <c r="X88" s="78"/>
      <c r="Y88" s="78"/>
      <c r="Z88" s="78"/>
      <c r="AA88" s="78"/>
      <c r="AB88" s="78"/>
      <c r="AC88" s="51"/>
      <c r="AD88" s="51">
        <f t="shared" si="24"/>
        <v>-103565</v>
      </c>
      <c r="AG88" s="51">
        <f t="shared" si="26"/>
        <v>8630.4166666666661</v>
      </c>
      <c r="AH88" s="51">
        <f t="shared" si="27"/>
        <v>8630.4166666666661</v>
      </c>
      <c r="AI88" s="51">
        <f t="shared" si="28"/>
        <v>8630.4166666666661</v>
      </c>
      <c r="AJ88" s="51">
        <f t="shared" si="29"/>
        <v>8630.4166666666661</v>
      </c>
      <c r="AK88"/>
      <c r="AL88"/>
      <c r="AM88"/>
      <c r="AN88"/>
      <c r="AO88"/>
      <c r="AP88"/>
      <c r="AQ88"/>
      <c r="AR88"/>
      <c r="AS88"/>
      <c r="AT88"/>
      <c r="AU88"/>
    </row>
    <row r="89" spans="1:47" x14ac:dyDescent="0.25">
      <c r="A89" t="str">
        <f t="shared" si="20"/>
        <v>PPG</v>
      </c>
      <c r="B89" s="75">
        <v>44027</v>
      </c>
      <c r="C89" s="74">
        <v>3022057</v>
      </c>
      <c r="D89" t="str">
        <f>VLOOKUP(C89,Schools!A:B,2,0)</f>
        <v>Underhill School</v>
      </c>
      <c r="E89" t="str">
        <f>VLOOKUP(C89,Schools!$A:$Z,3,0)</f>
        <v>M</v>
      </c>
      <c r="F89" s="76">
        <v>238065</v>
      </c>
      <c r="G89" s="74" t="s">
        <v>3620</v>
      </c>
      <c r="H89" s="74"/>
      <c r="I89" t="str">
        <f t="shared" si="21"/>
        <v>11334/543965</v>
      </c>
      <c r="J89">
        <f>VLOOKUP(C89,Schools!$A:$Z,9,0)</f>
        <v>400053</v>
      </c>
      <c r="K89" s="74" t="s">
        <v>72</v>
      </c>
      <c r="L89" s="74" t="s">
        <v>3842</v>
      </c>
      <c r="M89" s="74" t="s">
        <v>4029</v>
      </c>
      <c r="N89" s="77" t="str">
        <f>VLOOKUP(C89,Schools!A:D,4,0)</f>
        <v>Primary</v>
      </c>
      <c r="O89" s="77">
        <f t="shared" si="23"/>
        <v>11334</v>
      </c>
      <c r="P89" s="77">
        <f t="shared" si="22"/>
        <v>543965</v>
      </c>
      <c r="Q89" s="78">
        <f t="shared" si="25"/>
        <v>19838.75</v>
      </c>
      <c r="R89" s="78"/>
      <c r="S89" s="78"/>
      <c r="T89" s="78"/>
      <c r="U89" s="78"/>
      <c r="V89" s="78"/>
      <c r="W89" s="78"/>
      <c r="X89" s="78"/>
      <c r="Y89" s="78"/>
      <c r="Z89" s="78"/>
      <c r="AA89" s="78"/>
      <c r="AB89" s="78"/>
      <c r="AC89" s="51"/>
      <c r="AD89" s="51">
        <f t="shared" si="24"/>
        <v>-238065</v>
      </c>
      <c r="AG89" s="51">
        <f t="shared" si="26"/>
        <v>19838.75</v>
      </c>
      <c r="AH89" s="51">
        <f t="shared" si="27"/>
        <v>19838.75</v>
      </c>
      <c r="AI89" s="51">
        <f t="shared" si="28"/>
        <v>19838.75</v>
      </c>
      <c r="AJ89" s="51">
        <f t="shared" si="29"/>
        <v>19838.75</v>
      </c>
      <c r="AK89"/>
      <c r="AL89"/>
      <c r="AM89"/>
      <c r="AN89"/>
      <c r="AO89"/>
      <c r="AP89"/>
      <c r="AQ89"/>
      <c r="AR89"/>
      <c r="AS89"/>
      <c r="AT89"/>
      <c r="AU89"/>
    </row>
    <row r="90" spans="1:47" x14ac:dyDescent="0.25">
      <c r="A90" t="str">
        <f t="shared" si="20"/>
        <v>PPG</v>
      </c>
      <c r="B90" s="75">
        <v>44027</v>
      </c>
      <c r="C90" s="74">
        <v>3022076</v>
      </c>
      <c r="D90" t="str">
        <f>VLOOKUP(C90,Schools!A:B,2,0)</f>
        <v>Wessex  Gardens Primary School</v>
      </c>
      <c r="E90" t="str">
        <f>VLOOKUP(C90,Schools!$A:$Z,3,0)</f>
        <v>M</v>
      </c>
      <c r="F90" s="76">
        <v>164090</v>
      </c>
      <c r="G90" s="74" t="s">
        <v>3620</v>
      </c>
      <c r="H90" s="74"/>
      <c r="I90" t="str">
        <f t="shared" si="21"/>
        <v>11334/543965</v>
      </c>
      <c r="J90">
        <f>VLOOKUP(C90,Schools!$A:$Z,9,0)</f>
        <v>400111</v>
      </c>
      <c r="K90" s="74" t="s">
        <v>72</v>
      </c>
      <c r="L90" s="74" t="s">
        <v>3842</v>
      </c>
      <c r="M90" s="74" t="s">
        <v>4029</v>
      </c>
      <c r="N90" s="77" t="str">
        <f>VLOOKUP(C90,Schools!A:D,4,0)</f>
        <v>Primary</v>
      </c>
      <c r="O90" s="77">
        <f t="shared" si="23"/>
        <v>11334</v>
      </c>
      <c r="P90" s="77">
        <f t="shared" si="22"/>
        <v>543965</v>
      </c>
      <c r="Q90" s="78">
        <f t="shared" si="25"/>
        <v>13674.166666666666</v>
      </c>
      <c r="R90" s="78"/>
      <c r="S90" s="78"/>
      <c r="T90" s="78"/>
      <c r="U90" s="78"/>
      <c r="V90" s="78"/>
      <c r="W90" s="78"/>
      <c r="X90" s="78"/>
      <c r="Y90" s="78"/>
      <c r="Z90" s="78"/>
      <c r="AA90" s="78"/>
      <c r="AB90" s="78"/>
      <c r="AC90" s="51"/>
      <c r="AD90" s="51">
        <f t="shared" si="24"/>
        <v>-164090</v>
      </c>
      <c r="AG90" s="51">
        <f t="shared" si="26"/>
        <v>13674.166666666666</v>
      </c>
      <c r="AH90" s="51">
        <f t="shared" si="27"/>
        <v>13674.166666666666</v>
      </c>
      <c r="AI90" s="51">
        <f t="shared" si="28"/>
        <v>13674.166666666666</v>
      </c>
      <c r="AJ90" s="51">
        <f t="shared" si="29"/>
        <v>13674.166666666666</v>
      </c>
      <c r="AK90"/>
      <c r="AL90"/>
      <c r="AM90"/>
      <c r="AN90"/>
      <c r="AO90"/>
      <c r="AP90"/>
      <c r="AQ90"/>
      <c r="AR90"/>
      <c r="AS90"/>
      <c r="AT90"/>
      <c r="AU90"/>
    </row>
    <row r="91" spans="1:47" x14ac:dyDescent="0.25">
      <c r="A91" t="str">
        <f t="shared" si="20"/>
        <v>PPG</v>
      </c>
      <c r="B91" s="75">
        <v>44027</v>
      </c>
      <c r="C91" s="74">
        <v>3022060</v>
      </c>
      <c r="D91" t="str">
        <f>VLOOKUP(C91,Schools!A:B,2,0)</f>
        <v>Whitings Hill Primary School</v>
      </c>
      <c r="E91" t="str">
        <f>VLOOKUP(C91,Schools!$A:$Z,3,0)</f>
        <v>M</v>
      </c>
      <c r="F91" s="76">
        <v>173505</v>
      </c>
      <c r="G91" s="74" t="s">
        <v>3620</v>
      </c>
      <c r="H91" s="74"/>
      <c r="I91" t="str">
        <f t="shared" si="21"/>
        <v>11334/543965</v>
      </c>
      <c r="J91">
        <f>VLOOKUP(C91,Schools!$A:$Z,9,0)</f>
        <v>400011</v>
      </c>
      <c r="K91" s="74" t="s">
        <v>72</v>
      </c>
      <c r="L91" s="74" t="s">
        <v>3842</v>
      </c>
      <c r="M91" s="74" t="s">
        <v>4029</v>
      </c>
      <c r="N91" s="77" t="str">
        <f>VLOOKUP(C91,Schools!A:D,4,0)</f>
        <v>Primary</v>
      </c>
      <c r="O91" s="77">
        <f t="shared" si="23"/>
        <v>11334</v>
      </c>
      <c r="P91" s="77">
        <f t="shared" si="22"/>
        <v>543965</v>
      </c>
      <c r="Q91" s="78">
        <f t="shared" si="25"/>
        <v>14458.75</v>
      </c>
      <c r="R91" s="78"/>
      <c r="S91" s="78"/>
      <c r="T91" s="78"/>
      <c r="U91" s="78"/>
      <c r="V91" s="78"/>
      <c r="W91" s="78"/>
      <c r="X91" s="78"/>
      <c r="Y91" s="78"/>
      <c r="Z91" s="78"/>
      <c r="AA91" s="78"/>
      <c r="AB91" s="78"/>
      <c r="AC91" s="51"/>
      <c r="AD91" s="51">
        <f t="shared" si="24"/>
        <v>-173505</v>
      </c>
      <c r="AG91" s="51">
        <f t="shared" si="26"/>
        <v>14458.75</v>
      </c>
      <c r="AH91" s="51">
        <f t="shared" si="27"/>
        <v>14458.75</v>
      </c>
      <c r="AI91" s="51">
        <f t="shared" si="28"/>
        <v>14458.75</v>
      </c>
      <c r="AJ91" s="51">
        <f t="shared" si="29"/>
        <v>14458.75</v>
      </c>
      <c r="AK91"/>
      <c r="AL91"/>
      <c r="AM91"/>
      <c r="AN91"/>
      <c r="AO91"/>
      <c r="AP91"/>
      <c r="AQ91"/>
      <c r="AR91"/>
      <c r="AS91"/>
      <c r="AT91"/>
      <c r="AU91"/>
    </row>
    <row r="92" spans="1:47" x14ac:dyDescent="0.25">
      <c r="A92" t="str">
        <f t="shared" si="20"/>
        <v>PPG</v>
      </c>
      <c r="B92" s="75">
        <v>44027</v>
      </c>
      <c r="C92" s="74">
        <v>3023518</v>
      </c>
      <c r="D92" t="str">
        <f>VLOOKUP(C92,Schools!A:B,2,0)</f>
        <v>Woodcroft Primary School</v>
      </c>
      <c r="E92" t="str">
        <f>VLOOKUP(C92,Schools!$A:$Z,3,0)</f>
        <v>M</v>
      </c>
      <c r="F92" s="76">
        <v>197715</v>
      </c>
      <c r="G92" s="74" t="s">
        <v>3620</v>
      </c>
      <c r="H92" s="74"/>
      <c r="I92" t="str">
        <f t="shared" si="21"/>
        <v>11334/543965</v>
      </c>
      <c r="J92">
        <f>VLOOKUP(C92,Schools!$A:$Z,9,0)</f>
        <v>400117</v>
      </c>
      <c r="K92" s="74" t="s">
        <v>72</v>
      </c>
      <c r="L92" s="74" t="s">
        <v>3842</v>
      </c>
      <c r="M92" s="74" t="s">
        <v>4029</v>
      </c>
      <c r="N92" s="77" t="str">
        <f>VLOOKUP(C92,Schools!A:D,4,0)</f>
        <v>Primary</v>
      </c>
      <c r="O92" s="77">
        <f t="shared" si="23"/>
        <v>11334</v>
      </c>
      <c r="P92" s="77">
        <f t="shared" si="22"/>
        <v>543965</v>
      </c>
      <c r="Q92" s="78">
        <f t="shared" si="25"/>
        <v>16476.25</v>
      </c>
      <c r="R92" s="78"/>
      <c r="S92" s="78"/>
      <c r="T92" s="78"/>
      <c r="U92" s="78"/>
      <c r="V92" s="78"/>
      <c r="W92" s="78"/>
      <c r="X92" s="78"/>
      <c r="Y92" s="78"/>
      <c r="Z92" s="78"/>
      <c r="AA92" s="78"/>
      <c r="AB92" s="78"/>
      <c r="AC92" s="51"/>
      <c r="AD92" s="51">
        <f t="shared" si="24"/>
        <v>-197715</v>
      </c>
      <c r="AG92" s="51">
        <f t="shared" si="26"/>
        <v>16476.25</v>
      </c>
      <c r="AH92" s="51">
        <f t="shared" si="27"/>
        <v>16476.25</v>
      </c>
      <c r="AI92" s="51">
        <f t="shared" si="28"/>
        <v>16476.25</v>
      </c>
      <c r="AJ92" s="51">
        <f t="shared" si="29"/>
        <v>16476.25</v>
      </c>
      <c r="AK92"/>
      <c r="AL92"/>
      <c r="AM92"/>
      <c r="AN92"/>
      <c r="AO92"/>
      <c r="AP92"/>
      <c r="AQ92"/>
      <c r="AR92"/>
      <c r="AS92"/>
      <c r="AT92"/>
      <c r="AU92"/>
    </row>
    <row r="93" spans="1:47" x14ac:dyDescent="0.25">
      <c r="A93" t="str">
        <f t="shared" si="20"/>
        <v>PPG</v>
      </c>
      <c r="B93" s="75">
        <v>44027</v>
      </c>
      <c r="C93" s="74">
        <v>3022054</v>
      </c>
      <c r="D93" t="str">
        <f>VLOOKUP(C93,Schools!A:B,2,0)</f>
        <v>Woodridge  Primary School</v>
      </c>
      <c r="E93" t="str">
        <f>VLOOKUP(C93,Schools!$A:$Z,3,0)</f>
        <v>M</v>
      </c>
      <c r="F93" s="76">
        <v>17485</v>
      </c>
      <c r="G93" s="74" t="s">
        <v>3620</v>
      </c>
      <c r="H93" s="74"/>
      <c r="I93" t="str">
        <f t="shared" si="21"/>
        <v>11334/543965</v>
      </c>
      <c r="J93">
        <f>VLOOKUP(C93,Schools!$A:$Z,9,0)</f>
        <v>400004</v>
      </c>
      <c r="K93" s="74" t="s">
        <v>72</v>
      </c>
      <c r="L93" s="74" t="s">
        <v>3842</v>
      </c>
      <c r="M93" s="74" t="s">
        <v>4029</v>
      </c>
      <c r="N93" s="77" t="str">
        <f>VLOOKUP(C93,Schools!A:D,4,0)</f>
        <v>Primary</v>
      </c>
      <c r="O93" s="77">
        <f t="shared" si="23"/>
        <v>11334</v>
      </c>
      <c r="P93" s="77">
        <f t="shared" si="22"/>
        <v>543965</v>
      </c>
      <c r="Q93" s="78">
        <f t="shared" si="25"/>
        <v>1457.0833333333333</v>
      </c>
      <c r="R93" s="78"/>
      <c r="S93" s="78"/>
      <c r="T93" s="78"/>
      <c r="U93" s="78"/>
      <c r="V93" s="78"/>
      <c r="W93" s="78"/>
      <c r="X93" s="78"/>
      <c r="Y93" s="78"/>
      <c r="Z93" s="78"/>
      <c r="AA93" s="78"/>
      <c r="AB93" s="78"/>
      <c r="AC93" s="51"/>
      <c r="AD93" s="51">
        <f t="shared" si="24"/>
        <v>-17485</v>
      </c>
      <c r="AG93" s="51">
        <f t="shared" si="26"/>
        <v>1457.0833333333333</v>
      </c>
      <c r="AH93" s="51">
        <f t="shared" si="27"/>
        <v>1457.0833333333333</v>
      </c>
      <c r="AI93" s="51">
        <f t="shared" si="28"/>
        <v>1457.0833333333333</v>
      </c>
      <c r="AJ93" s="51">
        <f t="shared" si="29"/>
        <v>1457.0833333333333</v>
      </c>
      <c r="AK93"/>
      <c r="AL93"/>
      <c r="AM93"/>
      <c r="AN93"/>
      <c r="AO93"/>
      <c r="AP93"/>
      <c r="AQ93"/>
      <c r="AR93"/>
      <c r="AS93"/>
      <c r="AT93"/>
      <c r="AU93"/>
    </row>
    <row r="94" spans="1:47" x14ac:dyDescent="0.25">
      <c r="A94" t="str">
        <f t="shared" si="20"/>
        <v>PPG</v>
      </c>
      <c r="B94" s="75">
        <v>44027</v>
      </c>
      <c r="C94" s="74">
        <v>3021102</v>
      </c>
      <c r="D94" t="str">
        <f>VLOOKUP(C94,Schools!A:B,2,0)</f>
        <v>Northgate</v>
      </c>
      <c r="E94" t="str">
        <f>VLOOKUP(C94,Schools!$A:$Z,3,0)</f>
        <v>M</v>
      </c>
      <c r="F94" s="76">
        <v>2865</v>
      </c>
      <c r="G94" s="74" t="s">
        <v>3620</v>
      </c>
      <c r="H94" s="74"/>
      <c r="I94" t="str">
        <f t="shared" si="21"/>
        <v>11332/543965</v>
      </c>
      <c r="J94">
        <f>VLOOKUP(C94,Schools!$A:$Z,9,0)</f>
        <v>400157</v>
      </c>
      <c r="K94" s="74" t="s">
        <v>72</v>
      </c>
      <c r="L94" s="74" t="s">
        <v>3844</v>
      </c>
      <c r="M94" s="74" t="s">
        <v>4029</v>
      </c>
      <c r="N94" s="77" t="str">
        <f>VLOOKUP(C94,Schools!A:D,4,0)</f>
        <v>PRU</v>
      </c>
      <c r="O94" s="77">
        <f t="shared" si="23"/>
        <v>11332</v>
      </c>
      <c r="P94" s="77">
        <f t="shared" si="22"/>
        <v>543965</v>
      </c>
      <c r="Q94" s="78">
        <f t="shared" si="25"/>
        <v>238.75</v>
      </c>
      <c r="R94" s="78"/>
      <c r="S94" s="78"/>
      <c r="T94" s="78"/>
      <c r="U94" s="78"/>
      <c r="V94" s="78"/>
      <c r="W94" s="78"/>
      <c r="X94" s="78"/>
      <c r="Y94" s="78"/>
      <c r="Z94" s="78"/>
      <c r="AA94" s="78"/>
      <c r="AB94" s="78"/>
      <c r="AC94" s="51"/>
      <c r="AD94" s="51">
        <f t="shared" si="24"/>
        <v>-2865</v>
      </c>
      <c r="AG94" s="51">
        <f t="shared" si="26"/>
        <v>238.75</v>
      </c>
      <c r="AH94" s="51">
        <f t="shared" si="27"/>
        <v>238.75</v>
      </c>
      <c r="AI94" s="51">
        <f t="shared" si="28"/>
        <v>238.75</v>
      </c>
      <c r="AJ94" s="51">
        <f t="shared" si="29"/>
        <v>238.75</v>
      </c>
      <c r="AK94"/>
      <c r="AL94"/>
      <c r="AM94"/>
      <c r="AN94"/>
      <c r="AO94"/>
      <c r="AP94"/>
      <c r="AQ94"/>
      <c r="AR94"/>
      <c r="AS94"/>
      <c r="AT94"/>
      <c r="AU94"/>
    </row>
    <row r="95" spans="1:47" x14ac:dyDescent="0.25">
      <c r="A95" t="str">
        <f t="shared" si="20"/>
        <v>PPG</v>
      </c>
      <c r="B95" s="75">
        <v>44027</v>
      </c>
      <c r="C95" s="74">
        <v>3021100</v>
      </c>
      <c r="D95" t="str">
        <f>VLOOKUP(C95,Schools!A:B,2,0)</f>
        <v>Pavilion</v>
      </c>
      <c r="E95" t="str">
        <f>VLOOKUP(C95,Schools!$A:$Z,3,0)</f>
        <v>M</v>
      </c>
      <c r="F95" s="76">
        <v>46795</v>
      </c>
      <c r="G95" s="74" t="s">
        <v>3620</v>
      </c>
      <c r="H95" s="74"/>
      <c r="I95" t="str">
        <f t="shared" si="21"/>
        <v>11332/543965</v>
      </c>
      <c r="J95">
        <f>VLOOKUP(C95,Schools!$A:$Z,9,0)</f>
        <v>400156</v>
      </c>
      <c r="K95" s="74" t="s">
        <v>72</v>
      </c>
      <c r="L95" s="74" t="s">
        <v>3844</v>
      </c>
      <c r="M95" s="74" t="s">
        <v>4029</v>
      </c>
      <c r="N95" s="77" t="str">
        <f>VLOOKUP(C95,Schools!A:D,4,0)</f>
        <v>PRU</v>
      </c>
      <c r="O95" s="77">
        <f t="shared" si="23"/>
        <v>11332</v>
      </c>
      <c r="P95" s="77">
        <f t="shared" si="22"/>
        <v>543965</v>
      </c>
      <c r="Q95" s="78">
        <f t="shared" si="25"/>
        <v>3899.5833333333335</v>
      </c>
      <c r="R95" s="78"/>
      <c r="S95" s="78"/>
      <c r="T95" s="78"/>
      <c r="U95" s="78"/>
      <c r="V95" s="78"/>
      <c r="W95" s="78"/>
      <c r="X95" s="78"/>
      <c r="Y95" s="78"/>
      <c r="Z95" s="78"/>
      <c r="AA95" s="78"/>
      <c r="AB95" s="78"/>
      <c r="AC95" s="51"/>
      <c r="AD95" s="51">
        <f t="shared" si="24"/>
        <v>-46795</v>
      </c>
      <c r="AG95" s="51">
        <f t="shared" si="26"/>
        <v>3899.5833333333335</v>
      </c>
      <c r="AH95" s="51">
        <f t="shared" si="27"/>
        <v>3899.5833333333335</v>
      </c>
      <c r="AI95" s="51">
        <f t="shared" si="28"/>
        <v>3899.5833333333335</v>
      </c>
      <c r="AJ95" s="51">
        <f t="shared" si="29"/>
        <v>3899.5833333333335</v>
      </c>
      <c r="AK95"/>
      <c r="AL95"/>
      <c r="AM95"/>
      <c r="AN95"/>
      <c r="AO95"/>
      <c r="AP95"/>
      <c r="AQ95"/>
      <c r="AR95"/>
      <c r="AS95"/>
      <c r="AT95"/>
      <c r="AU95"/>
    </row>
    <row r="96" spans="1:47" x14ac:dyDescent="0.25">
      <c r="A96" t="str">
        <f t="shared" si="20"/>
        <v>PPG</v>
      </c>
      <c r="B96" s="75">
        <v>44027</v>
      </c>
      <c r="C96" s="74">
        <v>3025405</v>
      </c>
      <c r="D96" t="str">
        <f>VLOOKUP(C96,Schools!A:B,2,0)</f>
        <v>Finchley Catholic High School</v>
      </c>
      <c r="E96" t="str">
        <f>VLOOKUP(C96,Schools!$A:$Z,3,0)</f>
        <v>M</v>
      </c>
      <c r="F96" s="76">
        <v>107915</v>
      </c>
      <c r="G96" s="74" t="s">
        <v>3620</v>
      </c>
      <c r="H96" s="74"/>
      <c r="I96" t="str">
        <f t="shared" si="21"/>
        <v>11333/543965</v>
      </c>
      <c r="J96">
        <f>VLOOKUP(C96,Schools!$A:$Z,9,0)</f>
        <v>400041</v>
      </c>
      <c r="K96" s="74" t="s">
        <v>72</v>
      </c>
      <c r="L96" s="74" t="s">
        <v>3844</v>
      </c>
      <c r="M96" s="74" t="s">
        <v>4029</v>
      </c>
      <c r="N96" s="77" t="str">
        <f>VLOOKUP(C96,Schools!A:D,4,0)</f>
        <v>Secondary</v>
      </c>
      <c r="O96" s="77">
        <f t="shared" si="23"/>
        <v>11333</v>
      </c>
      <c r="P96" s="77">
        <f t="shared" si="22"/>
        <v>543965</v>
      </c>
      <c r="Q96" s="78">
        <f t="shared" si="25"/>
        <v>8992.9166666666661</v>
      </c>
      <c r="R96" s="78"/>
      <c r="S96" s="78"/>
      <c r="T96" s="78"/>
      <c r="U96" s="78"/>
      <c r="V96" s="78"/>
      <c r="W96" s="78"/>
      <c r="X96" s="78"/>
      <c r="Y96" s="78"/>
      <c r="Z96" s="78"/>
      <c r="AA96" s="78"/>
      <c r="AB96" s="78"/>
      <c r="AC96" s="51"/>
      <c r="AD96" s="51">
        <f t="shared" si="24"/>
        <v>-107915</v>
      </c>
      <c r="AG96" s="51">
        <f t="shared" si="26"/>
        <v>8992.9166666666661</v>
      </c>
      <c r="AH96" s="51">
        <f t="shared" si="27"/>
        <v>8992.9166666666661</v>
      </c>
      <c r="AI96" s="51">
        <f t="shared" si="28"/>
        <v>8992.9166666666661</v>
      </c>
      <c r="AJ96" s="51">
        <f t="shared" si="29"/>
        <v>8992.9166666666661</v>
      </c>
      <c r="AK96"/>
      <c r="AL96"/>
      <c r="AM96"/>
      <c r="AN96"/>
      <c r="AO96"/>
      <c r="AP96"/>
      <c r="AQ96"/>
      <c r="AR96"/>
      <c r="AS96"/>
      <c r="AT96"/>
      <c r="AU96"/>
    </row>
    <row r="97" spans="1:47" x14ac:dyDescent="0.25">
      <c r="A97" t="str">
        <f t="shared" si="20"/>
        <v>PPG</v>
      </c>
      <c r="B97" s="75">
        <v>44027</v>
      </c>
      <c r="C97" s="74">
        <v>3024003</v>
      </c>
      <c r="D97" t="str">
        <f>VLOOKUP(C97,Schools!A:B,2,0)</f>
        <v>Friern Barnet School</v>
      </c>
      <c r="E97" t="str">
        <f>VLOOKUP(C97,Schools!$A:$Z,3,0)</f>
        <v>M</v>
      </c>
      <c r="F97" s="76">
        <v>311330</v>
      </c>
      <c r="G97" s="74" t="s">
        <v>3620</v>
      </c>
      <c r="H97" s="74"/>
      <c r="I97" t="str">
        <f t="shared" si="21"/>
        <v>11333/543965</v>
      </c>
      <c r="J97">
        <f>VLOOKUP(C97,Schools!$A:$Z,9,0)</f>
        <v>400033</v>
      </c>
      <c r="K97" s="74" t="s">
        <v>72</v>
      </c>
      <c r="L97" s="74" t="s">
        <v>3844</v>
      </c>
      <c r="M97" s="74" t="s">
        <v>4029</v>
      </c>
      <c r="N97" s="77" t="str">
        <f>VLOOKUP(C97,Schools!A:D,4,0)</f>
        <v>Secondary</v>
      </c>
      <c r="O97" s="77">
        <f t="shared" si="23"/>
        <v>11333</v>
      </c>
      <c r="P97" s="77">
        <f t="shared" si="22"/>
        <v>543965</v>
      </c>
      <c r="Q97" s="78">
        <f t="shared" si="25"/>
        <v>25944.166666666668</v>
      </c>
      <c r="R97" s="78"/>
      <c r="S97" s="78"/>
      <c r="T97" s="78"/>
      <c r="U97" s="78"/>
      <c r="V97" s="78"/>
      <c r="W97" s="78"/>
      <c r="X97" s="78"/>
      <c r="Y97" s="78"/>
      <c r="Z97" s="78"/>
      <c r="AA97" s="78"/>
      <c r="AB97" s="78"/>
      <c r="AC97" s="51"/>
      <c r="AD97" s="51">
        <f t="shared" si="24"/>
        <v>-311330</v>
      </c>
      <c r="AG97" s="51">
        <f t="shared" si="26"/>
        <v>25944.166666666668</v>
      </c>
      <c r="AH97" s="51">
        <f t="shared" si="27"/>
        <v>25944.166666666668</v>
      </c>
      <c r="AI97" s="51">
        <f t="shared" si="28"/>
        <v>25944.166666666668</v>
      </c>
      <c r="AJ97" s="51">
        <f t="shared" si="29"/>
        <v>25944.166666666668</v>
      </c>
      <c r="AK97"/>
      <c r="AL97"/>
      <c r="AM97"/>
      <c r="AN97"/>
      <c r="AO97"/>
      <c r="AP97"/>
      <c r="AQ97"/>
      <c r="AR97"/>
      <c r="AS97"/>
      <c r="AT97"/>
      <c r="AU97"/>
    </row>
    <row r="98" spans="1:47" x14ac:dyDescent="0.25">
      <c r="A98" t="str">
        <f t="shared" si="20"/>
        <v>PPG</v>
      </c>
      <c r="B98" s="75">
        <v>44027</v>
      </c>
      <c r="C98" s="74">
        <v>3025427</v>
      </c>
      <c r="D98" t="str">
        <f>VLOOKUP(C98,Schools!A:B,2,0)</f>
        <v>JCoSS</v>
      </c>
      <c r="E98" t="str">
        <f>VLOOKUP(C98,Schools!$A:$Z,3,0)</f>
        <v>M</v>
      </c>
      <c r="F98" s="76">
        <v>61120</v>
      </c>
      <c r="G98" s="74" t="s">
        <v>3620</v>
      </c>
      <c r="H98" s="74"/>
      <c r="I98" t="str">
        <f t="shared" si="21"/>
        <v>11333/543965</v>
      </c>
      <c r="J98">
        <f>VLOOKUP(C98,Schools!$A:$Z,9,0)</f>
        <v>400140</v>
      </c>
      <c r="K98" s="74" t="s">
        <v>72</v>
      </c>
      <c r="L98" s="74" t="s">
        <v>3844</v>
      </c>
      <c r="M98" s="74" t="s">
        <v>4029</v>
      </c>
      <c r="N98" s="77" t="str">
        <f>VLOOKUP(C98,Schools!A:D,4,0)</f>
        <v>Secondary</v>
      </c>
      <c r="O98" s="77">
        <f t="shared" si="23"/>
        <v>11333</v>
      </c>
      <c r="P98" s="77">
        <f t="shared" si="22"/>
        <v>543965</v>
      </c>
      <c r="Q98" s="78">
        <f t="shared" si="25"/>
        <v>5093.333333333333</v>
      </c>
      <c r="R98" s="78"/>
      <c r="S98" s="78"/>
      <c r="T98" s="78"/>
      <c r="U98" s="78"/>
      <c r="V98" s="78"/>
      <c r="W98" s="78"/>
      <c r="X98" s="78"/>
      <c r="Y98" s="78"/>
      <c r="Z98" s="78"/>
      <c r="AA98" s="78"/>
      <c r="AB98" s="78"/>
      <c r="AC98" s="51"/>
      <c r="AD98" s="51">
        <f t="shared" si="24"/>
        <v>-61120</v>
      </c>
      <c r="AG98" s="51">
        <f t="shared" si="26"/>
        <v>5093.333333333333</v>
      </c>
      <c r="AH98" s="51">
        <f t="shared" si="27"/>
        <v>5093.333333333333</v>
      </c>
      <c r="AI98" s="51">
        <f t="shared" si="28"/>
        <v>5093.333333333333</v>
      </c>
      <c r="AJ98" s="51">
        <f t="shared" si="29"/>
        <v>5093.333333333333</v>
      </c>
      <c r="AK98"/>
      <c r="AL98"/>
      <c r="AM98"/>
      <c r="AN98"/>
      <c r="AO98"/>
      <c r="AP98"/>
      <c r="AQ98"/>
      <c r="AR98"/>
      <c r="AS98"/>
      <c r="AT98"/>
      <c r="AU98"/>
    </row>
    <row r="99" spans="1:47" x14ac:dyDescent="0.25">
      <c r="A99" t="str">
        <f t="shared" si="20"/>
        <v>PPG</v>
      </c>
      <c r="B99" s="75">
        <v>44027</v>
      </c>
      <c r="C99" s="74">
        <v>3024004</v>
      </c>
      <c r="D99" t="str">
        <f>VLOOKUP(C99,Schools!A:B,2,0)</f>
        <v>Menorah High School (Girls)</v>
      </c>
      <c r="E99" t="str">
        <f>VLOOKUP(C99,Schools!$A:$Z,3,0)</f>
        <v>M</v>
      </c>
      <c r="F99" s="76">
        <v>11460</v>
      </c>
      <c r="G99" s="74" t="s">
        <v>3620</v>
      </c>
      <c r="H99" s="74"/>
      <c r="I99" t="str">
        <f t="shared" si="21"/>
        <v>11333/543965</v>
      </c>
      <c r="J99">
        <f>VLOOKUP(C99,Schools!$A:$Z,9,0)</f>
        <v>107953</v>
      </c>
      <c r="K99" s="74" t="s">
        <v>72</v>
      </c>
      <c r="L99" s="74" t="s">
        <v>3844</v>
      </c>
      <c r="M99" s="74" t="s">
        <v>4029</v>
      </c>
      <c r="N99" s="77" t="str">
        <f>VLOOKUP(C99,Schools!A:D,4,0)</f>
        <v>Secondary</v>
      </c>
      <c r="O99" s="77">
        <f t="shared" si="23"/>
        <v>11333</v>
      </c>
      <c r="P99" s="77">
        <f t="shared" si="22"/>
        <v>543965</v>
      </c>
      <c r="Q99" s="78">
        <f t="shared" si="25"/>
        <v>955</v>
      </c>
      <c r="R99" s="78"/>
      <c r="S99" s="78"/>
      <c r="T99" s="78"/>
      <c r="U99" s="78"/>
      <c r="V99" s="78"/>
      <c r="W99" s="78"/>
      <c r="X99" s="78"/>
      <c r="Y99" s="78"/>
      <c r="Z99" s="78"/>
      <c r="AA99" s="78"/>
      <c r="AB99" s="78"/>
      <c r="AC99" s="51"/>
      <c r="AD99" s="51">
        <f t="shared" si="24"/>
        <v>-11460</v>
      </c>
      <c r="AG99" s="51">
        <f t="shared" si="26"/>
        <v>955</v>
      </c>
      <c r="AH99" s="51">
        <f t="shared" si="27"/>
        <v>955</v>
      </c>
      <c r="AI99" s="51">
        <f t="shared" si="28"/>
        <v>955</v>
      </c>
      <c r="AJ99" s="51">
        <f t="shared" si="29"/>
        <v>955</v>
      </c>
      <c r="AK99"/>
      <c r="AL99"/>
      <c r="AM99"/>
      <c r="AN99"/>
      <c r="AO99"/>
      <c r="AP99"/>
      <c r="AQ99"/>
      <c r="AR99"/>
      <c r="AS99"/>
      <c r="AT99"/>
      <c r="AU99"/>
    </row>
    <row r="100" spans="1:47" x14ac:dyDescent="0.25">
      <c r="A100" t="str">
        <f t="shared" si="20"/>
        <v>PPG</v>
      </c>
      <c r="B100" s="75">
        <v>44027</v>
      </c>
      <c r="C100" s="74">
        <v>3025404</v>
      </c>
      <c r="D100" t="str">
        <f>VLOOKUP(C100,Schools!A:B,2,0)</f>
        <v>St Michaels Catholic Grammar School</v>
      </c>
      <c r="E100" t="str">
        <f>VLOOKUP(C100,Schools!$A:$Z,3,0)</f>
        <v>M</v>
      </c>
      <c r="F100" s="76">
        <v>41065</v>
      </c>
      <c r="G100" s="74" t="s">
        <v>3620</v>
      </c>
      <c r="H100" s="74"/>
      <c r="I100" t="str">
        <f t="shared" si="21"/>
        <v>11333/543965</v>
      </c>
      <c r="J100">
        <f>VLOOKUP(C100,Schools!$A:$Z,9,0)</f>
        <v>400029</v>
      </c>
      <c r="K100" s="74" t="s">
        <v>72</v>
      </c>
      <c r="L100" s="74" t="s">
        <v>3844</v>
      </c>
      <c r="M100" s="74" t="s">
        <v>4029</v>
      </c>
      <c r="N100" s="77" t="str">
        <f>VLOOKUP(C100,Schools!A:D,4,0)</f>
        <v>Secondary</v>
      </c>
      <c r="O100" s="77">
        <f t="shared" si="23"/>
        <v>11333</v>
      </c>
      <c r="P100" s="77">
        <f t="shared" si="22"/>
        <v>543965</v>
      </c>
      <c r="Q100" s="78">
        <f t="shared" si="25"/>
        <v>3422.0833333333335</v>
      </c>
      <c r="R100" s="78"/>
      <c r="S100" s="78"/>
      <c r="T100" s="78"/>
      <c r="U100" s="78"/>
      <c r="V100" s="78"/>
      <c r="W100" s="78"/>
      <c r="X100" s="78"/>
      <c r="Y100" s="78"/>
      <c r="Z100" s="78"/>
      <c r="AA100" s="78"/>
      <c r="AB100" s="78"/>
      <c r="AC100" s="51"/>
      <c r="AD100" s="51">
        <f t="shared" si="24"/>
        <v>-41065</v>
      </c>
      <c r="AG100" s="51">
        <f t="shared" si="26"/>
        <v>3422.0833333333335</v>
      </c>
      <c r="AH100" s="51">
        <f t="shared" si="27"/>
        <v>3422.0833333333335</v>
      </c>
      <c r="AI100" s="51">
        <f t="shared" si="28"/>
        <v>3422.0833333333335</v>
      </c>
      <c r="AJ100" s="51">
        <f t="shared" si="29"/>
        <v>3422.0833333333335</v>
      </c>
      <c r="AK100"/>
      <c r="AL100"/>
      <c r="AM100"/>
      <c r="AN100"/>
      <c r="AO100"/>
      <c r="AP100"/>
      <c r="AQ100"/>
      <c r="AR100"/>
      <c r="AS100"/>
      <c r="AT100"/>
      <c r="AU100"/>
    </row>
    <row r="101" spans="1:47" x14ac:dyDescent="0.25">
      <c r="A101" t="str">
        <f t="shared" si="20"/>
        <v>PPG</v>
      </c>
      <c r="B101" s="75">
        <v>44027</v>
      </c>
      <c r="C101" s="74">
        <v>3025407</v>
      </c>
      <c r="D101" t="str">
        <f>VLOOKUP(C101,Schools!A:B,2,0)</f>
        <v>St. James' Catholic High School</v>
      </c>
      <c r="E101" t="str">
        <f>VLOOKUP(C101,Schools!$A:$Z,3,0)</f>
        <v>M</v>
      </c>
      <c r="F101" s="76">
        <v>224425</v>
      </c>
      <c r="G101" s="74" t="s">
        <v>3620</v>
      </c>
      <c r="H101" s="74"/>
      <c r="I101" t="str">
        <f t="shared" si="21"/>
        <v>11333/543965</v>
      </c>
      <c r="J101">
        <f>VLOOKUP(C101,Schools!$A:$Z,9,0)</f>
        <v>400013</v>
      </c>
      <c r="K101" s="74" t="s">
        <v>72</v>
      </c>
      <c r="L101" s="74" t="s">
        <v>3844</v>
      </c>
      <c r="M101" s="74" t="s">
        <v>4029</v>
      </c>
      <c r="N101" s="77" t="str">
        <f>VLOOKUP(C101,Schools!A:D,4,0)</f>
        <v>Secondary</v>
      </c>
      <c r="O101" s="77">
        <f t="shared" si="23"/>
        <v>11333</v>
      </c>
      <c r="P101" s="77">
        <f t="shared" si="22"/>
        <v>543965</v>
      </c>
      <c r="Q101" s="78">
        <f t="shared" si="25"/>
        <v>18702.083333333332</v>
      </c>
      <c r="R101" s="78"/>
      <c r="S101" s="78"/>
      <c r="T101" s="78"/>
      <c r="U101" s="78"/>
      <c r="V101" s="78"/>
      <c r="W101" s="78"/>
      <c r="X101" s="78"/>
      <c r="Y101" s="78"/>
      <c r="Z101" s="78"/>
      <c r="AA101" s="78"/>
      <c r="AB101" s="78"/>
      <c r="AC101" s="51"/>
      <c r="AD101" s="51">
        <f t="shared" si="24"/>
        <v>-224425</v>
      </c>
      <c r="AG101" s="51">
        <f t="shared" si="26"/>
        <v>18702.083333333332</v>
      </c>
      <c r="AH101" s="51">
        <f t="shared" si="27"/>
        <v>18702.083333333332</v>
      </c>
      <c r="AI101" s="51">
        <f t="shared" si="28"/>
        <v>18702.083333333332</v>
      </c>
      <c r="AJ101" s="51">
        <f t="shared" si="29"/>
        <v>18702.083333333332</v>
      </c>
      <c r="AK101"/>
      <c r="AL101"/>
      <c r="AM101"/>
      <c r="AN101"/>
      <c r="AO101"/>
      <c r="AP101"/>
      <c r="AQ101"/>
      <c r="AR101"/>
      <c r="AS101"/>
      <c r="AT101"/>
      <c r="AU101"/>
    </row>
    <row r="102" spans="1:47" x14ac:dyDescent="0.25">
      <c r="A102" t="str">
        <f t="shared" si="20"/>
        <v>PPG</v>
      </c>
      <c r="B102" s="75">
        <v>44027</v>
      </c>
      <c r="C102" s="74">
        <v>3027010</v>
      </c>
      <c r="D102" t="str">
        <f>VLOOKUP(C102,Schools!A:B,2,0)</f>
        <v>Mapledown</v>
      </c>
      <c r="E102" t="str">
        <f>VLOOKUP(C102,Schools!$A:$Z,3,0)</f>
        <v>M</v>
      </c>
      <c r="F102" s="76">
        <v>26740</v>
      </c>
      <c r="G102" s="74" t="s">
        <v>3620</v>
      </c>
      <c r="H102" s="74"/>
      <c r="I102" t="str">
        <f t="shared" si="21"/>
        <v>11332/543965</v>
      </c>
      <c r="J102">
        <f>VLOOKUP(C102,Schools!$A:$Z,9,0)</f>
        <v>400063</v>
      </c>
      <c r="K102" s="74" t="s">
        <v>72</v>
      </c>
      <c r="L102" s="74" t="s">
        <v>3844</v>
      </c>
      <c r="M102" s="74" t="s">
        <v>4029</v>
      </c>
      <c r="N102" s="77" t="str">
        <f>VLOOKUP(C102,Schools!A:D,4,0)</f>
        <v>Special</v>
      </c>
      <c r="O102" s="77">
        <f t="shared" si="23"/>
        <v>11332</v>
      </c>
      <c r="P102" s="77">
        <f t="shared" si="22"/>
        <v>543965</v>
      </c>
      <c r="Q102" s="78">
        <f t="shared" si="25"/>
        <v>2228.3333333333335</v>
      </c>
      <c r="R102" s="78"/>
      <c r="S102" s="78"/>
      <c r="T102" s="78"/>
      <c r="U102" s="78"/>
      <c r="V102" s="78"/>
      <c r="W102" s="78"/>
      <c r="X102" s="78"/>
      <c r="Y102" s="78"/>
      <c r="Z102" s="78"/>
      <c r="AA102" s="78"/>
      <c r="AB102" s="78"/>
      <c r="AC102" s="51"/>
      <c r="AD102" s="51">
        <f t="shared" si="24"/>
        <v>-26740</v>
      </c>
      <c r="AG102" s="51">
        <f t="shared" si="26"/>
        <v>2228.3333333333335</v>
      </c>
      <c r="AH102" s="51">
        <f t="shared" si="27"/>
        <v>2228.3333333333335</v>
      </c>
      <c r="AI102" s="51">
        <f t="shared" si="28"/>
        <v>2228.3333333333335</v>
      </c>
      <c r="AJ102" s="51">
        <f t="shared" si="29"/>
        <v>2228.3333333333335</v>
      </c>
      <c r="AK102"/>
      <c r="AL102"/>
      <c r="AM102"/>
      <c r="AN102"/>
      <c r="AO102"/>
      <c r="AP102"/>
      <c r="AQ102"/>
      <c r="AR102"/>
      <c r="AS102"/>
      <c r="AT102"/>
      <c r="AU102"/>
    </row>
    <row r="103" spans="1:47" x14ac:dyDescent="0.25">
      <c r="A103" t="str">
        <f t="shared" si="20"/>
        <v>PPG</v>
      </c>
      <c r="B103" s="75">
        <v>44027</v>
      </c>
      <c r="C103" s="74">
        <v>3027005</v>
      </c>
      <c r="D103" t="str">
        <f>VLOOKUP(C103,Schools!A:B,2,0)</f>
        <v>Northway</v>
      </c>
      <c r="E103" t="str">
        <f>VLOOKUP(C103,Schools!$A:$Z,3,0)</f>
        <v>M</v>
      </c>
      <c r="F103" s="76">
        <v>60525</v>
      </c>
      <c r="G103" s="74" t="s">
        <v>3620</v>
      </c>
      <c r="H103" s="74"/>
      <c r="I103" t="str">
        <f t="shared" si="21"/>
        <v>11332/543965</v>
      </c>
      <c r="J103">
        <f>VLOOKUP(C103,Schools!$A:$Z,9,0)</f>
        <v>400034</v>
      </c>
      <c r="K103" s="74" t="s">
        <v>72</v>
      </c>
      <c r="L103" s="74" t="s">
        <v>3842</v>
      </c>
      <c r="M103" s="74" t="s">
        <v>4029</v>
      </c>
      <c r="N103" s="77" t="str">
        <f>VLOOKUP(C103,Schools!A:D,4,0)</f>
        <v>Special</v>
      </c>
      <c r="O103" s="77">
        <f t="shared" si="23"/>
        <v>11332</v>
      </c>
      <c r="P103" s="77">
        <f t="shared" si="22"/>
        <v>543965</v>
      </c>
      <c r="Q103" s="78">
        <f t="shared" si="25"/>
        <v>5043.75</v>
      </c>
      <c r="R103" s="78"/>
      <c r="S103" s="78"/>
      <c r="T103" s="78"/>
      <c r="U103" s="78"/>
      <c r="V103" s="78"/>
      <c r="W103" s="78"/>
      <c r="X103" s="78"/>
      <c r="Y103" s="78"/>
      <c r="Z103" s="78"/>
      <c r="AA103" s="78"/>
      <c r="AB103" s="78"/>
      <c r="AC103" s="51"/>
      <c r="AD103" s="51">
        <f t="shared" si="24"/>
        <v>-60525</v>
      </c>
      <c r="AG103" s="51">
        <f t="shared" si="26"/>
        <v>5043.75</v>
      </c>
      <c r="AH103" s="51">
        <f t="shared" si="27"/>
        <v>5043.75</v>
      </c>
      <c r="AI103" s="51">
        <f t="shared" si="28"/>
        <v>5043.75</v>
      </c>
      <c r="AJ103" s="51">
        <f t="shared" si="29"/>
        <v>5043.75</v>
      </c>
      <c r="AK103"/>
      <c r="AL103"/>
      <c r="AM103"/>
      <c r="AN103"/>
      <c r="AO103"/>
      <c r="AP103"/>
      <c r="AQ103"/>
      <c r="AR103"/>
      <c r="AS103"/>
      <c r="AT103"/>
      <c r="AU103"/>
    </row>
    <row r="104" spans="1:47" x14ac:dyDescent="0.25">
      <c r="A104" t="str">
        <f t="shared" si="20"/>
        <v>PPG</v>
      </c>
      <c r="B104" s="75">
        <v>44027</v>
      </c>
      <c r="C104" s="74">
        <v>3027009</v>
      </c>
      <c r="D104" t="str">
        <f>VLOOKUP(C104,Schools!A:B,2,0)</f>
        <v>Oakleigh</v>
      </c>
      <c r="E104" t="str">
        <f>VLOOKUP(C104,Schools!$A:$Z,3,0)</f>
        <v>M</v>
      </c>
      <c r="F104" s="76">
        <v>59180</v>
      </c>
      <c r="G104" s="74" t="s">
        <v>3620</v>
      </c>
      <c r="H104" s="74"/>
      <c r="I104" t="str">
        <f t="shared" si="21"/>
        <v>11332/543965</v>
      </c>
      <c r="J104">
        <f>VLOOKUP(C104,Schools!$A:$Z,9,0)</f>
        <v>400091</v>
      </c>
      <c r="K104" s="74" t="s">
        <v>72</v>
      </c>
      <c r="L104" s="74" t="s">
        <v>3842</v>
      </c>
      <c r="M104" s="74" t="s">
        <v>4029</v>
      </c>
      <c r="N104" s="77" t="str">
        <f>VLOOKUP(C104,Schools!A:D,4,0)</f>
        <v>Special</v>
      </c>
      <c r="O104" s="77">
        <f t="shared" si="23"/>
        <v>11332</v>
      </c>
      <c r="P104" s="77">
        <f t="shared" si="22"/>
        <v>543965</v>
      </c>
      <c r="Q104" s="78">
        <f t="shared" si="25"/>
        <v>4931.666666666667</v>
      </c>
      <c r="R104" s="78"/>
      <c r="S104" s="78"/>
      <c r="T104" s="78"/>
      <c r="U104" s="78"/>
      <c r="V104" s="78"/>
      <c r="W104" s="78"/>
      <c r="X104" s="78"/>
      <c r="Y104" s="78"/>
      <c r="Z104" s="78"/>
      <c r="AA104" s="78"/>
      <c r="AB104" s="78"/>
      <c r="AC104" s="51"/>
      <c r="AD104" s="51">
        <f t="shared" si="24"/>
        <v>-59180</v>
      </c>
      <c r="AG104" s="51">
        <f t="shared" si="26"/>
        <v>4931.666666666667</v>
      </c>
      <c r="AH104" s="51">
        <f t="shared" si="27"/>
        <v>4931.666666666667</v>
      </c>
      <c r="AI104" s="51">
        <f t="shared" si="28"/>
        <v>4931.666666666667</v>
      </c>
      <c r="AJ104" s="51">
        <f t="shared" si="29"/>
        <v>4931.666666666667</v>
      </c>
      <c r="AK104"/>
      <c r="AL104"/>
      <c r="AM104"/>
      <c r="AN104"/>
      <c r="AO104"/>
      <c r="AP104"/>
      <c r="AQ104"/>
      <c r="AR104"/>
      <c r="AS104"/>
      <c r="AT104"/>
      <c r="AU104"/>
    </row>
    <row r="105" spans="1:47" x14ac:dyDescent="0.25">
      <c r="A105" t="str">
        <f t="shared" si="20"/>
        <v>PPG</v>
      </c>
      <c r="B105" s="75">
        <v>44026</v>
      </c>
      <c r="C105" s="74">
        <v>3023521</v>
      </c>
      <c r="D105" t="str">
        <f>VLOOKUP(C105,Schools!A:B,2,0)</f>
        <v>St Mary's &amp; St John's CE School</v>
      </c>
      <c r="E105" t="str">
        <f>VLOOKUP(C105,Schools!$A:$Z,3,0)</f>
        <v>M</v>
      </c>
      <c r="F105" s="76">
        <v>268832.5</v>
      </c>
      <c r="G105" s="74" t="s">
        <v>4030</v>
      </c>
      <c r="H105" s="74"/>
      <c r="I105" t="str">
        <f t="shared" si="21"/>
        <v>11333/543965</v>
      </c>
      <c r="J105">
        <f>VLOOKUP(C105,Schools!$A:$Z,9,0)</f>
        <v>400135</v>
      </c>
      <c r="K105" s="74" t="s">
        <v>72</v>
      </c>
      <c r="L105" s="74" t="s">
        <v>579</v>
      </c>
      <c r="M105" s="74" t="s">
        <v>4029</v>
      </c>
      <c r="N105" s="77" t="str">
        <f>VLOOKUP(C105,Schools!A:D,4,0)</f>
        <v>All through</v>
      </c>
      <c r="O105" s="161">
        <v>11333</v>
      </c>
      <c r="P105" s="77">
        <f t="shared" si="22"/>
        <v>543965</v>
      </c>
      <c r="Q105" s="78">
        <f t="shared" si="25"/>
        <v>22402.708333333332</v>
      </c>
      <c r="R105" s="78"/>
      <c r="S105" s="78"/>
      <c r="T105" s="78"/>
      <c r="U105" s="78"/>
      <c r="V105" s="78"/>
      <c r="W105" s="78"/>
      <c r="X105" s="78"/>
      <c r="Y105" s="78"/>
      <c r="Z105" s="78"/>
      <c r="AA105" s="78"/>
      <c r="AB105" s="78"/>
      <c r="AC105" s="51"/>
      <c r="AD105" s="51">
        <f t="shared" si="24"/>
        <v>-268832.5</v>
      </c>
      <c r="AG105" s="51">
        <f t="shared" si="26"/>
        <v>22402.708333333332</v>
      </c>
      <c r="AH105" s="51">
        <f t="shared" si="27"/>
        <v>22402.708333333332</v>
      </c>
      <c r="AI105" s="51">
        <f t="shared" si="28"/>
        <v>22402.708333333332</v>
      </c>
      <c r="AJ105" s="51">
        <f t="shared" si="29"/>
        <v>22402.708333333332</v>
      </c>
      <c r="AK105"/>
      <c r="AL105"/>
      <c r="AM105"/>
      <c r="AN105"/>
      <c r="AO105"/>
      <c r="AP105"/>
      <c r="AQ105"/>
      <c r="AR105"/>
      <c r="AS105"/>
      <c r="AT105"/>
      <c r="AU105"/>
    </row>
    <row r="106" spans="1:47" x14ac:dyDescent="0.25">
      <c r="A106" t="str">
        <f t="shared" si="20"/>
        <v>PPG</v>
      </c>
      <c r="B106" s="75">
        <v>44027</v>
      </c>
      <c r="C106" s="74">
        <v>3023521</v>
      </c>
      <c r="D106" t="str">
        <f>VLOOKUP(C106,Schools!A:B,2,0)</f>
        <v>St Mary's &amp; St John's CE School</v>
      </c>
      <c r="E106" t="str">
        <f>VLOOKUP(C106,Schools!$A:$Z,3,0)</f>
        <v>M</v>
      </c>
      <c r="F106" s="76">
        <v>219235</v>
      </c>
      <c r="G106" s="74" t="s">
        <v>3620</v>
      </c>
      <c r="H106" s="74"/>
      <c r="I106" t="str">
        <f t="shared" si="21"/>
        <v>11334/543965</v>
      </c>
      <c r="J106">
        <f>VLOOKUP(C106,Schools!$A:$Z,9,0)</f>
        <v>400135</v>
      </c>
      <c r="K106" s="74" t="s">
        <v>72</v>
      </c>
      <c r="L106" s="74" t="s">
        <v>3842</v>
      </c>
      <c r="M106" s="74" t="s">
        <v>4029</v>
      </c>
      <c r="N106" s="77" t="str">
        <f>VLOOKUP(C106,Schools!A:D,4,0)</f>
        <v>All through</v>
      </c>
      <c r="O106" s="77">
        <f t="shared" ref="O106:O137" si="30">VLOOKUP(N106,$AJ$1:$AK$5,2,0)</f>
        <v>11334</v>
      </c>
      <c r="P106" s="77">
        <f t="shared" si="22"/>
        <v>543965</v>
      </c>
      <c r="Q106" s="78">
        <f t="shared" si="25"/>
        <v>18269.583333333332</v>
      </c>
      <c r="R106" s="78"/>
      <c r="S106" s="78"/>
      <c r="T106" s="78"/>
      <c r="U106" s="78"/>
      <c r="V106" s="78"/>
      <c r="W106" s="78"/>
      <c r="X106" s="78"/>
      <c r="Y106" s="78"/>
      <c r="Z106" s="78"/>
      <c r="AA106" s="78"/>
      <c r="AB106" s="78"/>
      <c r="AC106" s="51"/>
      <c r="AD106" s="51">
        <f t="shared" si="24"/>
        <v>-219235</v>
      </c>
      <c r="AG106" s="51">
        <f t="shared" si="26"/>
        <v>18269.583333333332</v>
      </c>
      <c r="AH106" s="51">
        <f t="shared" si="27"/>
        <v>18269.583333333332</v>
      </c>
      <c r="AI106" s="51">
        <f t="shared" si="28"/>
        <v>18269.583333333332</v>
      </c>
      <c r="AJ106" s="51">
        <f t="shared" si="29"/>
        <v>18269.583333333332</v>
      </c>
      <c r="AK106"/>
      <c r="AL106"/>
      <c r="AM106"/>
      <c r="AN106"/>
      <c r="AO106"/>
      <c r="AP106"/>
      <c r="AQ106"/>
      <c r="AR106"/>
      <c r="AS106"/>
      <c r="AT106"/>
      <c r="AU106"/>
    </row>
    <row r="107" spans="1:47" x14ac:dyDescent="0.25">
      <c r="A107" t="str">
        <f t="shared" si="20"/>
        <v>PPG</v>
      </c>
      <c r="B107" s="75">
        <v>44027</v>
      </c>
      <c r="C107" s="74">
        <v>3021100</v>
      </c>
      <c r="D107" t="str">
        <f>VLOOKUP(C107,Schools!A:B,2,0)</f>
        <v>Pavilion</v>
      </c>
      <c r="E107" t="str">
        <f>VLOOKUP(C107,Schools!$A:$Z,3,0)</f>
        <v>M</v>
      </c>
      <c r="F107" s="76">
        <v>1345</v>
      </c>
      <c r="G107" s="74" t="s">
        <v>3620</v>
      </c>
      <c r="H107" s="74"/>
      <c r="I107" t="str">
        <f>O107&amp;"/"&amp;P107</f>
        <v>11332/543965</v>
      </c>
      <c r="J107">
        <f>VLOOKUP(C107,Schools!$A:$Z,9,0)</f>
        <v>400156</v>
      </c>
      <c r="K107" s="74" t="s">
        <v>72</v>
      </c>
      <c r="L107" s="74" t="s">
        <v>3842</v>
      </c>
      <c r="M107" s="74" t="s">
        <v>4029</v>
      </c>
      <c r="N107" s="77" t="str">
        <f>VLOOKUP(C107,Schools!A:D,4,0)</f>
        <v>PRU</v>
      </c>
      <c r="O107" s="77">
        <f t="shared" si="30"/>
        <v>11332</v>
      </c>
      <c r="P107" s="77">
        <f>IF(E107="M",543965,516500)</f>
        <v>543965</v>
      </c>
      <c r="Q107" s="78">
        <f t="shared" si="25"/>
        <v>112.08333333333333</v>
      </c>
      <c r="R107" s="78"/>
      <c r="S107" s="78"/>
      <c r="T107" s="78"/>
      <c r="U107" s="78"/>
      <c r="V107" s="78"/>
      <c r="W107" s="78"/>
      <c r="X107" s="78"/>
      <c r="Y107" s="78"/>
      <c r="Z107" s="78"/>
      <c r="AA107" s="78"/>
      <c r="AB107" s="78"/>
      <c r="AC107" s="51"/>
      <c r="AD107" s="51">
        <f t="shared" si="24"/>
        <v>-1345</v>
      </c>
      <c r="AG107" s="51">
        <f t="shared" si="26"/>
        <v>112.08333333333333</v>
      </c>
      <c r="AH107" s="51">
        <f t="shared" si="27"/>
        <v>112.08333333333333</v>
      </c>
      <c r="AI107" s="51">
        <f t="shared" si="28"/>
        <v>112.08333333333333</v>
      </c>
      <c r="AJ107" s="51">
        <f t="shared" si="29"/>
        <v>112.08333333333333</v>
      </c>
      <c r="AK107"/>
      <c r="AL107"/>
      <c r="AM107"/>
      <c r="AN107"/>
      <c r="AO107"/>
      <c r="AP107"/>
      <c r="AQ107"/>
      <c r="AR107"/>
      <c r="AS107"/>
      <c r="AT107"/>
      <c r="AU107"/>
    </row>
    <row r="108" spans="1:47" x14ac:dyDescent="0.25">
      <c r="A108" t="str">
        <f>$B$3</f>
        <v>PPG</v>
      </c>
      <c r="B108" s="212">
        <v>44027</v>
      </c>
      <c r="C108" s="211">
        <v>3023317</v>
      </c>
      <c r="D108" t="str">
        <f>VLOOKUP(C108,Schools!A:B,2,0)</f>
        <v>All Saints' CE Primary School, N20</v>
      </c>
      <c r="E108" t="str">
        <f>VLOOKUP(C108,Schools!$A:$Z,3,0)</f>
        <v>M</v>
      </c>
      <c r="F108" s="326">
        <v>310</v>
      </c>
      <c r="G108" s="211" t="s">
        <v>3620</v>
      </c>
      <c r="I108" t="str">
        <f>O108&amp;"/"&amp;P108</f>
        <v>11334/543965</v>
      </c>
      <c r="J108">
        <f>VLOOKUP(C108,Schools!$A:$Z,9,0)</f>
        <v>400015</v>
      </c>
      <c r="K108" s="74" t="s">
        <v>72</v>
      </c>
      <c r="L108" s="211" t="s">
        <v>186</v>
      </c>
      <c r="M108" s="74" t="s">
        <v>4031</v>
      </c>
      <c r="N108" s="77" t="str">
        <f>VLOOKUP(C108,Schools!A:D,4,0)</f>
        <v>Primary</v>
      </c>
      <c r="O108" s="77">
        <f t="shared" si="30"/>
        <v>11334</v>
      </c>
      <c r="P108" s="77">
        <f>IF(E108="M",543965,516500)</f>
        <v>543965</v>
      </c>
      <c r="Q108" s="78">
        <f t="shared" si="25"/>
        <v>25.833333333333332</v>
      </c>
      <c r="R108" s="78"/>
      <c r="S108" s="78"/>
      <c r="T108" s="78"/>
      <c r="U108" s="78"/>
      <c r="V108" s="78"/>
      <c r="W108" s="78"/>
      <c r="X108" s="78"/>
      <c r="Y108" s="78"/>
      <c r="Z108" s="78"/>
      <c r="AA108" s="78"/>
      <c r="AB108" s="78"/>
      <c r="AC108" s="51"/>
      <c r="AD108" s="51">
        <f t="shared" si="24"/>
        <v>-310</v>
      </c>
      <c r="AG108" s="51">
        <f t="shared" si="26"/>
        <v>25.833333333333332</v>
      </c>
      <c r="AH108" s="51">
        <f t="shared" si="27"/>
        <v>25.833333333333332</v>
      </c>
      <c r="AI108" s="51">
        <f t="shared" si="28"/>
        <v>25.833333333333332</v>
      </c>
      <c r="AJ108" s="51">
        <f t="shared" si="29"/>
        <v>25.833333333333332</v>
      </c>
      <c r="AK108"/>
      <c r="AL108"/>
      <c r="AM108"/>
      <c r="AN108"/>
      <c r="AO108"/>
      <c r="AP108"/>
      <c r="AQ108"/>
      <c r="AR108"/>
      <c r="AS108"/>
      <c r="AT108"/>
      <c r="AU108"/>
    </row>
    <row r="109" spans="1:47" x14ac:dyDescent="0.25">
      <c r="A109" t="str">
        <f>$B$3</f>
        <v>PPG</v>
      </c>
      <c r="B109" s="212">
        <v>44027</v>
      </c>
      <c r="C109" s="211">
        <v>3022027</v>
      </c>
      <c r="D109" t="str">
        <f>VLOOKUP(C109,Schools!A:B,2,0)</f>
        <v>Garden Suburb Junior</v>
      </c>
      <c r="E109" t="str">
        <f>VLOOKUP(C109,Schools!$A:$Z,3,0)</f>
        <v>M</v>
      </c>
      <c r="F109" s="326">
        <v>310</v>
      </c>
      <c r="G109" s="211" t="s">
        <v>3620</v>
      </c>
      <c r="I109" t="str">
        <f>O109&amp;"/"&amp;P109</f>
        <v>11334/543965</v>
      </c>
      <c r="J109">
        <f>VLOOKUP(C109,Schools!$A:$Z,9,0)</f>
        <v>400002</v>
      </c>
      <c r="K109" s="74" t="s">
        <v>72</v>
      </c>
      <c r="L109" s="211" t="s">
        <v>186</v>
      </c>
      <c r="M109" s="74" t="s">
        <v>4031</v>
      </c>
      <c r="N109" s="77" t="str">
        <f>VLOOKUP(C109,Schools!A:D,4,0)</f>
        <v>Primary</v>
      </c>
      <c r="O109" s="77">
        <f t="shared" si="30"/>
        <v>11334</v>
      </c>
      <c r="P109" s="77">
        <f>IF(E109="M",543965,516500)</f>
        <v>543965</v>
      </c>
      <c r="Q109" s="78">
        <f t="shared" si="25"/>
        <v>25.833333333333332</v>
      </c>
      <c r="R109" s="78"/>
      <c r="S109" s="78"/>
      <c r="T109" s="78"/>
      <c r="U109" s="78"/>
      <c r="V109" s="78"/>
      <c r="W109" s="78"/>
      <c r="X109" s="78"/>
      <c r="Y109" s="78"/>
      <c r="Z109" s="78"/>
      <c r="AA109" s="78"/>
      <c r="AB109" s="78"/>
      <c r="AC109" s="51"/>
      <c r="AD109" s="51">
        <f t="shared" si="24"/>
        <v>-310</v>
      </c>
      <c r="AG109" s="51">
        <f t="shared" si="26"/>
        <v>25.833333333333332</v>
      </c>
      <c r="AH109" s="51">
        <f t="shared" si="27"/>
        <v>25.833333333333332</v>
      </c>
      <c r="AI109" s="51">
        <f t="shared" si="28"/>
        <v>25.833333333333332</v>
      </c>
      <c r="AJ109" s="51">
        <f t="shared" si="29"/>
        <v>25.833333333333332</v>
      </c>
      <c r="AK109"/>
      <c r="AL109"/>
      <c r="AM109"/>
      <c r="AN109"/>
      <c r="AO109"/>
      <c r="AP109"/>
      <c r="AQ109"/>
      <c r="AR109"/>
      <c r="AS109"/>
      <c r="AT109"/>
      <c r="AU109"/>
    </row>
    <row r="110" spans="1:47" x14ac:dyDescent="0.25">
      <c r="A110" t="str">
        <f>$B$3</f>
        <v>PPG</v>
      </c>
      <c r="B110" s="212">
        <v>44027</v>
      </c>
      <c r="C110" s="211">
        <v>3022071</v>
      </c>
      <c r="D110" t="str">
        <f>VLOOKUP(C110,Schools!A:B,2,0)</f>
        <v>Queenswell Infant and Nursery School</v>
      </c>
      <c r="E110" t="str">
        <f>VLOOKUP(C110,Schools!$A:$Z,3,0)</f>
        <v>M</v>
      </c>
      <c r="F110" s="326">
        <v>310</v>
      </c>
      <c r="G110" s="211" t="s">
        <v>3620</v>
      </c>
      <c r="I110" t="str">
        <f t="shared" ref="I110:I117" si="31">O110&amp;"/"&amp;P110</f>
        <v>11334/543965</v>
      </c>
      <c r="J110">
        <f>VLOOKUP(C110,Schools!$A:$Z,9,0)</f>
        <v>400010</v>
      </c>
      <c r="K110" s="74" t="s">
        <v>72</v>
      </c>
      <c r="L110" s="211" t="s">
        <v>186</v>
      </c>
      <c r="M110" s="74" t="s">
        <v>4031</v>
      </c>
      <c r="N110" s="77" t="str">
        <f>VLOOKUP(C110,Schools!A:D,4,0)</f>
        <v>Primary</v>
      </c>
      <c r="O110" s="77">
        <f t="shared" si="30"/>
        <v>11334</v>
      </c>
      <c r="P110" s="77">
        <f t="shared" ref="P110:P117" si="32">IF(E110="M",543965,516500)</f>
        <v>543965</v>
      </c>
      <c r="Q110" s="78">
        <f t="shared" si="25"/>
        <v>25.833333333333332</v>
      </c>
      <c r="R110" s="78"/>
      <c r="S110" s="78"/>
      <c r="T110" s="78"/>
      <c r="U110" s="78"/>
      <c r="V110" s="78"/>
      <c r="W110" s="78"/>
      <c r="X110" s="78"/>
      <c r="Y110" s="78"/>
      <c r="Z110" s="78"/>
      <c r="AA110" s="78"/>
      <c r="AB110" s="78"/>
      <c r="AC110" s="51"/>
      <c r="AD110" s="51">
        <f t="shared" si="24"/>
        <v>-310</v>
      </c>
      <c r="AG110" s="51">
        <f t="shared" si="26"/>
        <v>25.833333333333332</v>
      </c>
      <c r="AH110" s="51">
        <f t="shared" si="27"/>
        <v>25.833333333333332</v>
      </c>
      <c r="AI110" s="51">
        <f t="shared" si="28"/>
        <v>25.833333333333332</v>
      </c>
      <c r="AJ110" s="51">
        <f t="shared" si="29"/>
        <v>25.833333333333332</v>
      </c>
      <c r="AK110"/>
      <c r="AL110"/>
      <c r="AM110"/>
      <c r="AN110"/>
      <c r="AO110"/>
      <c r="AP110"/>
      <c r="AQ110"/>
      <c r="AR110"/>
      <c r="AS110"/>
      <c r="AT110"/>
      <c r="AU110"/>
    </row>
    <row r="111" spans="1:47" x14ac:dyDescent="0.25">
      <c r="A111" t="str">
        <f t="shared" ref="A111:A117" si="33">$B$3</f>
        <v>PPG</v>
      </c>
      <c r="B111" s="212">
        <v>44027</v>
      </c>
      <c r="C111" s="211">
        <v>3023309</v>
      </c>
      <c r="D111" t="str">
        <f>VLOOKUP(C111,Schools!A:B,2,0)</f>
        <v>St Johns CE N20</v>
      </c>
      <c r="E111" t="str">
        <f>VLOOKUP(C111,Schools!$A:$Z,3,0)</f>
        <v>M</v>
      </c>
      <c r="F111" s="326">
        <v>930</v>
      </c>
      <c r="G111" s="211" t="s">
        <v>3620</v>
      </c>
      <c r="I111" t="str">
        <f t="shared" si="31"/>
        <v>11334/543965</v>
      </c>
      <c r="J111">
        <f>VLOOKUP(C111,Schools!$A:$Z,9,0)</f>
        <v>400098</v>
      </c>
      <c r="K111" s="74" t="s">
        <v>72</v>
      </c>
      <c r="L111" s="211" t="s">
        <v>186</v>
      </c>
      <c r="M111" s="74" t="s">
        <v>4031</v>
      </c>
      <c r="N111" s="77" t="str">
        <f>VLOOKUP(C111,Schools!A:D,4,0)</f>
        <v>Primary</v>
      </c>
      <c r="O111" s="77">
        <f t="shared" si="30"/>
        <v>11334</v>
      </c>
      <c r="P111" s="77">
        <f t="shared" si="32"/>
        <v>543965</v>
      </c>
      <c r="Q111" s="78">
        <f t="shared" si="25"/>
        <v>77.5</v>
      </c>
      <c r="R111" s="78"/>
      <c r="S111" s="78"/>
      <c r="T111" s="78"/>
      <c r="U111" s="78"/>
      <c r="V111" s="78"/>
      <c r="W111" s="78"/>
      <c r="X111" s="78"/>
      <c r="Y111" s="78"/>
      <c r="Z111" s="78"/>
      <c r="AA111" s="78"/>
      <c r="AB111" s="78"/>
      <c r="AC111" s="51"/>
      <c r="AD111" s="51">
        <f t="shared" si="24"/>
        <v>-930</v>
      </c>
      <c r="AG111" s="51">
        <f t="shared" si="26"/>
        <v>77.5</v>
      </c>
      <c r="AH111" s="51">
        <f t="shared" si="27"/>
        <v>77.5</v>
      </c>
      <c r="AI111" s="51">
        <f t="shared" si="28"/>
        <v>77.5</v>
      </c>
      <c r="AJ111" s="51">
        <f t="shared" si="29"/>
        <v>77.5</v>
      </c>
      <c r="AK111"/>
      <c r="AL111"/>
      <c r="AM111"/>
      <c r="AN111"/>
      <c r="AO111"/>
      <c r="AP111"/>
      <c r="AQ111"/>
      <c r="AR111"/>
      <c r="AS111"/>
      <c r="AT111"/>
      <c r="AU111"/>
    </row>
    <row r="112" spans="1:47" x14ac:dyDescent="0.25">
      <c r="A112" t="str">
        <f t="shared" si="33"/>
        <v>PPG</v>
      </c>
      <c r="B112" s="212">
        <v>44027</v>
      </c>
      <c r="C112" s="211">
        <v>3023314</v>
      </c>
      <c r="D112" t="str">
        <f>VLOOKUP(C112,Schools!A:B,2,0)</f>
        <v>St Pauls CE Primary, NW7</v>
      </c>
      <c r="E112" t="str">
        <f>VLOOKUP(C112,Schools!$A:$Z,3,0)</f>
        <v>M</v>
      </c>
      <c r="F112" s="326">
        <v>620</v>
      </c>
      <c r="G112" s="211" t="s">
        <v>3620</v>
      </c>
      <c r="I112" t="str">
        <f t="shared" si="31"/>
        <v>11334/543965</v>
      </c>
      <c r="J112">
        <f>VLOOKUP(C112,Schools!$A:$Z,9,0)</f>
        <v>400094</v>
      </c>
      <c r="K112" s="74" t="s">
        <v>72</v>
      </c>
      <c r="L112" s="211" t="s">
        <v>186</v>
      </c>
      <c r="M112" s="74" t="s">
        <v>4031</v>
      </c>
      <c r="N112" s="77" t="str">
        <f>VLOOKUP(C112,Schools!A:D,4,0)</f>
        <v>Primary</v>
      </c>
      <c r="O112" s="77">
        <f t="shared" si="30"/>
        <v>11334</v>
      </c>
      <c r="P112" s="77">
        <f t="shared" si="32"/>
        <v>543965</v>
      </c>
      <c r="Q112" s="78">
        <f t="shared" si="25"/>
        <v>51.666666666666664</v>
      </c>
      <c r="R112" s="78"/>
      <c r="S112" s="78"/>
      <c r="T112" s="78"/>
      <c r="U112" s="78"/>
      <c r="V112" s="78"/>
      <c r="W112" s="78"/>
      <c r="X112" s="78"/>
      <c r="Y112" s="78"/>
      <c r="Z112" s="78"/>
      <c r="AA112" s="78"/>
      <c r="AB112" s="78"/>
      <c r="AC112" s="51"/>
      <c r="AD112" s="51">
        <f t="shared" si="24"/>
        <v>-620</v>
      </c>
      <c r="AG112" s="51">
        <f t="shared" si="26"/>
        <v>51.666666666666664</v>
      </c>
      <c r="AH112" s="51">
        <f t="shared" si="27"/>
        <v>51.666666666666664</v>
      </c>
      <c r="AI112" s="51">
        <f t="shared" si="28"/>
        <v>51.666666666666664</v>
      </c>
      <c r="AJ112" s="51">
        <f t="shared" si="29"/>
        <v>51.666666666666664</v>
      </c>
      <c r="AK112"/>
      <c r="AL112"/>
      <c r="AM112"/>
      <c r="AN112"/>
      <c r="AO112"/>
      <c r="AP112"/>
      <c r="AQ112"/>
      <c r="AR112"/>
      <c r="AS112"/>
      <c r="AT112"/>
      <c r="AU112"/>
    </row>
    <row r="113" spans="1:47" x14ac:dyDescent="0.25">
      <c r="A113" t="str">
        <f t="shared" si="33"/>
        <v>PPG</v>
      </c>
      <c r="B113" s="212">
        <v>44027</v>
      </c>
      <c r="C113" s="211">
        <v>3023507</v>
      </c>
      <c r="D113" t="str">
        <f>VLOOKUP(C113,Schools!A:B,2,0)</f>
        <v>St Theresa's R.C. Primary School</v>
      </c>
      <c r="E113" t="str">
        <f>VLOOKUP(C113,Schools!$A:$Z,3,0)</f>
        <v>M</v>
      </c>
      <c r="F113" s="326">
        <v>620</v>
      </c>
      <c r="G113" s="211" t="s">
        <v>3620</v>
      </c>
      <c r="I113" t="str">
        <f t="shared" si="31"/>
        <v>11334/543965</v>
      </c>
      <c r="J113">
        <f>VLOOKUP(C113,Schools!$A:$Z,9,0)</f>
        <v>400037</v>
      </c>
      <c r="K113" s="74" t="s">
        <v>72</v>
      </c>
      <c r="L113" s="211" t="s">
        <v>186</v>
      </c>
      <c r="M113" s="74" t="s">
        <v>4031</v>
      </c>
      <c r="N113" s="77" t="str">
        <f>VLOOKUP(C113,Schools!A:D,4,0)</f>
        <v>Primary</v>
      </c>
      <c r="O113" s="77">
        <f t="shared" si="30"/>
        <v>11334</v>
      </c>
      <c r="P113" s="77">
        <f t="shared" si="32"/>
        <v>543965</v>
      </c>
      <c r="Q113" s="78">
        <f t="shared" si="25"/>
        <v>51.666666666666664</v>
      </c>
      <c r="R113" s="78"/>
      <c r="S113" s="78"/>
      <c r="T113" s="78"/>
      <c r="U113" s="78"/>
      <c r="V113" s="78"/>
      <c r="W113" s="78"/>
      <c r="X113" s="78"/>
      <c r="Y113" s="78"/>
      <c r="Z113" s="78"/>
      <c r="AA113" s="78"/>
      <c r="AB113" s="78"/>
      <c r="AC113" s="51"/>
      <c r="AD113" s="51">
        <f t="shared" si="24"/>
        <v>-620</v>
      </c>
      <c r="AG113" s="51">
        <f t="shared" si="26"/>
        <v>51.666666666666664</v>
      </c>
      <c r="AH113" s="51">
        <f t="shared" si="27"/>
        <v>51.666666666666664</v>
      </c>
      <c r="AI113" s="51">
        <f t="shared" si="28"/>
        <v>51.666666666666664</v>
      </c>
      <c r="AJ113" s="51">
        <f t="shared" si="29"/>
        <v>51.666666666666664</v>
      </c>
      <c r="AK113"/>
      <c r="AL113"/>
      <c r="AM113"/>
      <c r="AN113"/>
      <c r="AO113"/>
      <c r="AP113"/>
      <c r="AQ113"/>
      <c r="AR113"/>
      <c r="AS113"/>
      <c r="AT113"/>
      <c r="AU113"/>
    </row>
    <row r="114" spans="1:47" x14ac:dyDescent="0.25">
      <c r="A114" t="str">
        <f t="shared" si="33"/>
        <v>PPG</v>
      </c>
      <c r="B114" s="212">
        <v>44027</v>
      </c>
      <c r="C114" s="211">
        <v>3023316</v>
      </c>
      <c r="D114" t="str">
        <f>VLOOKUP(C114,Schools!A:B,2,0)</f>
        <v>Trent  C of E Primary School</v>
      </c>
      <c r="E114" t="str">
        <f>VLOOKUP(C114,Schools!$A:$Z,3,0)</f>
        <v>M</v>
      </c>
      <c r="F114" s="326">
        <v>620</v>
      </c>
      <c r="G114" s="211" t="s">
        <v>3620</v>
      </c>
      <c r="I114" t="str">
        <f t="shared" si="31"/>
        <v>11334/543965</v>
      </c>
      <c r="J114">
        <f>VLOOKUP(C114,Schools!$A:$Z,9,0)</f>
        <v>400100</v>
      </c>
      <c r="K114" s="74" t="s">
        <v>72</v>
      </c>
      <c r="L114" s="211" t="s">
        <v>186</v>
      </c>
      <c r="M114" s="74" t="s">
        <v>4031</v>
      </c>
      <c r="N114" s="77" t="str">
        <f>VLOOKUP(C114,Schools!A:D,4,0)</f>
        <v>Primary</v>
      </c>
      <c r="O114" s="77">
        <f t="shared" si="30"/>
        <v>11334</v>
      </c>
      <c r="P114" s="77">
        <f t="shared" si="32"/>
        <v>543965</v>
      </c>
      <c r="Q114" s="78">
        <f t="shared" si="25"/>
        <v>51.666666666666664</v>
      </c>
      <c r="R114" s="78"/>
      <c r="S114" s="78"/>
      <c r="T114" s="78"/>
      <c r="U114" s="78"/>
      <c r="V114" s="78"/>
      <c r="W114" s="78"/>
      <c r="X114" s="78"/>
      <c r="Y114" s="78"/>
      <c r="Z114" s="78"/>
      <c r="AA114" s="78"/>
      <c r="AB114" s="78"/>
      <c r="AC114" s="51"/>
      <c r="AD114" s="51">
        <f t="shared" si="24"/>
        <v>-620</v>
      </c>
      <c r="AG114" s="51">
        <f t="shared" si="26"/>
        <v>51.666666666666664</v>
      </c>
      <c r="AH114" s="51">
        <f t="shared" si="27"/>
        <v>51.666666666666664</v>
      </c>
      <c r="AI114" s="51">
        <f t="shared" si="28"/>
        <v>51.666666666666664</v>
      </c>
      <c r="AJ114" s="51">
        <f t="shared" si="29"/>
        <v>51.666666666666664</v>
      </c>
      <c r="AK114"/>
      <c r="AL114"/>
      <c r="AM114"/>
      <c r="AN114"/>
      <c r="AO114"/>
      <c r="AP114"/>
      <c r="AQ114"/>
      <c r="AR114"/>
      <c r="AS114"/>
      <c r="AT114"/>
      <c r="AU114"/>
    </row>
    <row r="115" spans="1:47" x14ac:dyDescent="0.25">
      <c r="A115" t="str">
        <f t="shared" si="33"/>
        <v>PPG</v>
      </c>
      <c r="B115" s="212">
        <v>44027</v>
      </c>
      <c r="C115" s="211">
        <v>3024003</v>
      </c>
      <c r="D115" t="str">
        <f>VLOOKUP(C115,Schools!A:B,2,0)</f>
        <v>Friern Barnet School</v>
      </c>
      <c r="E115" t="str">
        <f>VLOOKUP(C115,Schools!$A:$Z,3,0)</f>
        <v>M</v>
      </c>
      <c r="F115" s="326">
        <v>620</v>
      </c>
      <c r="G115" s="211" t="s">
        <v>3620</v>
      </c>
      <c r="I115" t="str">
        <f t="shared" si="31"/>
        <v>11333/543965</v>
      </c>
      <c r="J115">
        <f>VLOOKUP(C115,Schools!$A:$Z,9,0)</f>
        <v>400033</v>
      </c>
      <c r="K115" s="74" t="s">
        <v>72</v>
      </c>
      <c r="L115" s="211" t="s">
        <v>186</v>
      </c>
      <c r="M115" s="74" t="s">
        <v>4031</v>
      </c>
      <c r="N115" s="77" t="str">
        <f>VLOOKUP(C115,Schools!A:D,4,0)</f>
        <v>Secondary</v>
      </c>
      <c r="O115" s="77">
        <f t="shared" si="30"/>
        <v>11333</v>
      </c>
      <c r="P115" s="77">
        <f t="shared" si="32"/>
        <v>543965</v>
      </c>
      <c r="Q115" s="78">
        <f t="shared" si="25"/>
        <v>51.666666666666664</v>
      </c>
      <c r="R115" s="78"/>
      <c r="S115" s="78"/>
      <c r="T115" s="78"/>
      <c r="U115" s="78"/>
      <c r="V115" s="78"/>
      <c r="W115" s="78"/>
      <c r="X115" s="78"/>
      <c r="Y115" s="78"/>
      <c r="Z115" s="78"/>
      <c r="AA115" s="78"/>
      <c r="AB115" s="78"/>
      <c r="AC115" s="51"/>
      <c r="AD115" s="51">
        <f t="shared" si="24"/>
        <v>-620</v>
      </c>
      <c r="AG115" s="51">
        <f t="shared" si="26"/>
        <v>51.666666666666664</v>
      </c>
      <c r="AH115" s="51">
        <f t="shared" si="27"/>
        <v>51.666666666666664</v>
      </c>
      <c r="AI115" s="51">
        <f t="shared" si="28"/>
        <v>51.666666666666664</v>
      </c>
      <c r="AJ115" s="51">
        <f t="shared" si="29"/>
        <v>51.666666666666664</v>
      </c>
      <c r="AK115"/>
      <c r="AL115"/>
      <c r="AM115"/>
      <c r="AN115"/>
      <c r="AO115"/>
      <c r="AP115"/>
      <c r="AQ115"/>
      <c r="AR115"/>
      <c r="AS115"/>
      <c r="AT115"/>
      <c r="AU115"/>
    </row>
    <row r="116" spans="1:47" x14ac:dyDescent="0.25">
      <c r="A116" t="str">
        <f t="shared" si="33"/>
        <v>PPG</v>
      </c>
      <c r="B116" s="212">
        <v>44027</v>
      </c>
      <c r="C116" s="157">
        <v>3023520</v>
      </c>
      <c r="D116" t="str">
        <f>VLOOKUP(C116,Schools!A:B,2,0)</f>
        <v>Akiva School</v>
      </c>
      <c r="E116" t="str">
        <f>VLOOKUP(C116,Schools!$A:$Z,3,0)</f>
        <v>M</v>
      </c>
      <c r="F116" s="224">
        <v>2345</v>
      </c>
      <c r="G116" s="157" t="s">
        <v>3620</v>
      </c>
      <c r="I116" t="str">
        <f t="shared" si="31"/>
        <v>11334/543965</v>
      </c>
      <c r="J116">
        <f>VLOOKUP(C116,Schools!$A:$Z,9,0)</f>
        <v>400125</v>
      </c>
      <c r="K116" s="74" t="s">
        <v>72</v>
      </c>
      <c r="L116" s="211" t="s">
        <v>81</v>
      </c>
      <c r="M116" s="74" t="s">
        <v>4032</v>
      </c>
      <c r="N116" s="77" t="str">
        <f>VLOOKUP(C116,Schools!A:D,4,0)</f>
        <v>Primary</v>
      </c>
      <c r="O116" s="77">
        <f t="shared" si="30"/>
        <v>11334</v>
      </c>
      <c r="P116" s="77">
        <f t="shared" si="32"/>
        <v>543965</v>
      </c>
      <c r="Q116" s="78">
        <f>F116/12</f>
        <v>195.41666666666666</v>
      </c>
      <c r="R116" s="78"/>
      <c r="S116" s="78"/>
      <c r="T116" s="78"/>
      <c r="U116" s="78"/>
      <c r="V116" s="78"/>
      <c r="W116" s="78"/>
      <c r="X116" s="78"/>
      <c r="Y116" s="78"/>
      <c r="Z116" s="78"/>
      <c r="AA116" s="78"/>
      <c r="AB116" s="78"/>
      <c r="AC116" s="51"/>
      <c r="AD116" s="51">
        <f t="shared" ref="AD116:AD147" si="34">AC116-F116</f>
        <v>-2345</v>
      </c>
      <c r="AG116" s="51">
        <f t="shared" si="26"/>
        <v>195.41666666666666</v>
      </c>
      <c r="AH116" s="51">
        <f t="shared" si="27"/>
        <v>195.41666666666666</v>
      </c>
      <c r="AI116" s="51">
        <f t="shared" si="28"/>
        <v>195.41666666666666</v>
      </c>
      <c r="AJ116" s="51">
        <f t="shared" si="29"/>
        <v>195.41666666666666</v>
      </c>
      <c r="AK116"/>
      <c r="AL116"/>
      <c r="AM116"/>
      <c r="AN116"/>
      <c r="AO116"/>
      <c r="AP116"/>
      <c r="AQ116"/>
      <c r="AR116"/>
      <c r="AS116"/>
      <c r="AT116"/>
      <c r="AU116"/>
    </row>
    <row r="117" spans="1:47" x14ac:dyDescent="0.25">
      <c r="A117" t="str">
        <f t="shared" si="33"/>
        <v>PPG</v>
      </c>
      <c r="B117" s="212">
        <v>44027</v>
      </c>
      <c r="C117" s="157">
        <v>3023317</v>
      </c>
      <c r="D117" t="str">
        <f>VLOOKUP(C117,Schools!A:B,2,0)</f>
        <v>All Saints' CE Primary School, N20</v>
      </c>
      <c r="E117" t="str">
        <f>VLOOKUP(C117,Schools!$A:$Z,3,0)</f>
        <v>M</v>
      </c>
      <c r="F117" s="224">
        <v>4690</v>
      </c>
      <c r="G117" s="157" t="s">
        <v>3620</v>
      </c>
      <c r="I117" t="str">
        <f t="shared" si="31"/>
        <v>11334/543965</v>
      </c>
      <c r="J117">
        <f>VLOOKUP(C117,Schools!$A:$Z,9,0)</f>
        <v>400015</v>
      </c>
      <c r="K117" s="74" t="s">
        <v>72</v>
      </c>
      <c r="L117" s="211" t="s">
        <v>81</v>
      </c>
      <c r="M117" s="74" t="s">
        <v>4032</v>
      </c>
      <c r="N117" s="77" t="str">
        <f>VLOOKUP(C117,Schools!A:D,4,0)</f>
        <v>Primary</v>
      </c>
      <c r="O117" s="77">
        <f t="shared" si="30"/>
        <v>11334</v>
      </c>
      <c r="P117" s="77">
        <f t="shared" si="32"/>
        <v>543965</v>
      </c>
      <c r="Q117" s="78">
        <f t="shared" ref="Q117:Q158" si="35">F117/12</f>
        <v>390.83333333333331</v>
      </c>
      <c r="R117" s="78"/>
      <c r="S117" s="78"/>
      <c r="T117" s="78"/>
      <c r="U117" s="78"/>
      <c r="V117" s="78"/>
      <c r="W117" s="78"/>
      <c r="X117" s="78"/>
      <c r="Y117" s="78"/>
      <c r="Z117" s="78"/>
      <c r="AA117" s="78"/>
      <c r="AB117" s="78"/>
      <c r="AC117" s="51"/>
      <c r="AD117" s="51">
        <f t="shared" si="34"/>
        <v>-4690</v>
      </c>
      <c r="AF117" s="313"/>
      <c r="AG117" s="51">
        <f t="shared" si="26"/>
        <v>390.83333333333331</v>
      </c>
      <c r="AH117" s="51">
        <f t="shared" si="27"/>
        <v>390.83333333333331</v>
      </c>
      <c r="AI117" s="51">
        <f t="shared" si="28"/>
        <v>390.83333333333331</v>
      </c>
      <c r="AJ117" s="51">
        <f t="shared" si="29"/>
        <v>390.83333333333331</v>
      </c>
      <c r="AK117"/>
      <c r="AL117"/>
      <c r="AM117"/>
      <c r="AN117"/>
      <c r="AO117"/>
      <c r="AP117"/>
      <c r="AQ117"/>
      <c r="AR117"/>
      <c r="AS117"/>
      <c r="AT117"/>
      <c r="AU117"/>
    </row>
    <row r="118" spans="1:47" x14ac:dyDescent="0.25">
      <c r="A118" t="str">
        <f t="shared" ref="A118:A141" si="36">$B$3</f>
        <v>PPG</v>
      </c>
      <c r="B118" s="212">
        <v>44027</v>
      </c>
      <c r="C118" s="157">
        <v>3023511</v>
      </c>
      <c r="D118" t="str">
        <f>VLOOKUP(C118,Schools!A:B,2,0)</f>
        <v>Blessed Dominic School</v>
      </c>
      <c r="E118" t="str">
        <f>VLOOKUP(C118,Schools!$A:$Z,3,0)</f>
        <v>M</v>
      </c>
      <c r="F118" s="224">
        <v>11725</v>
      </c>
      <c r="G118" s="157" t="s">
        <v>3620</v>
      </c>
      <c r="I118" t="str">
        <f t="shared" ref="I118:I140" si="37">O118&amp;"/"&amp;P118</f>
        <v>11334/543965</v>
      </c>
      <c r="J118">
        <f>VLOOKUP(C118,Schools!$A:$Z,9,0)</f>
        <v>400024</v>
      </c>
      <c r="K118" s="74" t="s">
        <v>72</v>
      </c>
      <c r="L118" s="211" t="s">
        <v>81</v>
      </c>
      <c r="M118" s="74" t="s">
        <v>4032</v>
      </c>
      <c r="N118" s="77" t="str">
        <f>VLOOKUP(C118,Schools!A:D,4,0)</f>
        <v>Primary</v>
      </c>
      <c r="O118" s="77">
        <f t="shared" si="30"/>
        <v>11334</v>
      </c>
      <c r="P118" s="77">
        <f t="shared" ref="P118:P140" si="38">IF(E118="M",543965,516500)</f>
        <v>543965</v>
      </c>
      <c r="Q118" s="78">
        <f t="shared" si="35"/>
        <v>977.08333333333337</v>
      </c>
      <c r="R118" s="78"/>
      <c r="S118" s="78"/>
      <c r="T118" s="78"/>
      <c r="U118" s="78"/>
      <c r="V118" s="78"/>
      <c r="W118" s="78"/>
      <c r="X118" s="78"/>
      <c r="Y118" s="78"/>
      <c r="Z118" s="78"/>
      <c r="AA118" s="78"/>
      <c r="AB118" s="78"/>
      <c r="AC118" s="51"/>
      <c r="AD118" s="51">
        <f t="shared" si="34"/>
        <v>-11725</v>
      </c>
      <c r="AF118" s="313"/>
      <c r="AG118" s="51">
        <f t="shared" si="26"/>
        <v>977.08333333333337</v>
      </c>
      <c r="AH118" s="51">
        <f t="shared" si="27"/>
        <v>977.08333333333337</v>
      </c>
      <c r="AI118" s="51">
        <f t="shared" si="28"/>
        <v>977.08333333333337</v>
      </c>
      <c r="AJ118" s="51">
        <f t="shared" si="29"/>
        <v>977.08333333333337</v>
      </c>
      <c r="AK118"/>
      <c r="AL118"/>
      <c r="AM118"/>
      <c r="AN118"/>
      <c r="AO118"/>
      <c r="AP118"/>
      <c r="AQ118"/>
      <c r="AR118"/>
      <c r="AS118"/>
      <c r="AT118"/>
      <c r="AU118"/>
    </row>
    <row r="119" spans="1:47" x14ac:dyDescent="0.25">
      <c r="A119" t="str">
        <f t="shared" si="36"/>
        <v>PPG</v>
      </c>
      <c r="B119" s="212">
        <v>44027</v>
      </c>
      <c r="C119" s="157">
        <v>3022008</v>
      </c>
      <c r="D119" t="str">
        <f>VLOOKUP(C119,Schools!A:B,2,0)</f>
        <v>Brookland Infant  &amp; Nursery School</v>
      </c>
      <c r="E119" t="str">
        <f>VLOOKUP(C119,Schools!$A:$Z,3,0)</f>
        <v>M</v>
      </c>
      <c r="F119" s="224">
        <v>4690</v>
      </c>
      <c r="G119" s="157" t="s">
        <v>3620</v>
      </c>
      <c r="I119" t="str">
        <f t="shared" si="37"/>
        <v>11334/543965</v>
      </c>
      <c r="J119">
        <f>VLOOKUP(C119,Schools!$A:$Z,9,0)</f>
        <v>400057</v>
      </c>
      <c r="K119" s="74" t="s">
        <v>72</v>
      </c>
      <c r="L119" s="211" t="s">
        <v>81</v>
      </c>
      <c r="M119" s="74" t="s">
        <v>4032</v>
      </c>
      <c r="N119" s="77" t="str">
        <f>VLOOKUP(C119,Schools!A:D,4,0)</f>
        <v>Primary</v>
      </c>
      <c r="O119" s="77">
        <f t="shared" si="30"/>
        <v>11334</v>
      </c>
      <c r="P119" s="77">
        <f t="shared" si="38"/>
        <v>543965</v>
      </c>
      <c r="Q119" s="78">
        <f t="shared" si="35"/>
        <v>390.83333333333331</v>
      </c>
      <c r="R119" s="78"/>
      <c r="S119" s="78"/>
      <c r="T119" s="78"/>
      <c r="U119" s="78"/>
      <c r="V119" s="78"/>
      <c r="W119" s="78"/>
      <c r="X119" s="78"/>
      <c r="Y119" s="78"/>
      <c r="Z119" s="78"/>
      <c r="AA119" s="78"/>
      <c r="AB119" s="78"/>
      <c r="AC119" s="51"/>
      <c r="AD119" s="51">
        <f t="shared" si="34"/>
        <v>-4690</v>
      </c>
      <c r="AF119" s="313"/>
      <c r="AG119" s="51">
        <f t="shared" si="26"/>
        <v>390.83333333333331</v>
      </c>
      <c r="AH119" s="51">
        <f t="shared" si="27"/>
        <v>390.83333333333331</v>
      </c>
      <c r="AI119" s="51">
        <f t="shared" si="28"/>
        <v>390.83333333333331</v>
      </c>
      <c r="AJ119" s="51">
        <f t="shared" si="29"/>
        <v>390.83333333333331</v>
      </c>
      <c r="AK119"/>
      <c r="AL119"/>
      <c r="AM119"/>
      <c r="AN119"/>
      <c r="AO119"/>
      <c r="AP119"/>
      <c r="AQ119"/>
      <c r="AR119"/>
      <c r="AS119"/>
      <c r="AT119"/>
      <c r="AU119"/>
    </row>
    <row r="120" spans="1:47" x14ac:dyDescent="0.25">
      <c r="A120" t="str">
        <f t="shared" si="36"/>
        <v>PPG</v>
      </c>
      <c r="B120" s="212">
        <v>44027</v>
      </c>
      <c r="C120" s="157">
        <v>3022009</v>
      </c>
      <c r="D120" t="str">
        <f>VLOOKUP(C120,Schools!A:B,2,0)</f>
        <v>Brunswick Park Primary &amp; Nursery School</v>
      </c>
      <c r="E120" t="str">
        <f>VLOOKUP(C120,Schools!$A:$Z,3,0)</f>
        <v>M</v>
      </c>
      <c r="F120" s="224">
        <v>4690</v>
      </c>
      <c r="G120" s="157" t="s">
        <v>3620</v>
      </c>
      <c r="I120" t="str">
        <f t="shared" si="37"/>
        <v>11334/543965</v>
      </c>
      <c r="J120">
        <f>VLOOKUP(C120,Schools!$A:$Z,9,0)</f>
        <v>400061</v>
      </c>
      <c r="K120" s="74" t="s">
        <v>72</v>
      </c>
      <c r="L120" s="211" t="s">
        <v>81</v>
      </c>
      <c r="M120" s="74" t="s">
        <v>4032</v>
      </c>
      <c r="N120" s="77" t="str">
        <f>VLOOKUP(C120,Schools!A:D,4,0)</f>
        <v>Primary</v>
      </c>
      <c r="O120" s="77">
        <f t="shared" si="30"/>
        <v>11334</v>
      </c>
      <c r="P120" s="77">
        <f t="shared" si="38"/>
        <v>543965</v>
      </c>
      <c r="Q120" s="78">
        <f t="shared" si="35"/>
        <v>390.83333333333331</v>
      </c>
      <c r="R120" s="78"/>
      <c r="S120" s="78"/>
      <c r="T120" s="78"/>
      <c r="U120" s="78"/>
      <c r="V120" s="78"/>
      <c r="W120" s="78"/>
      <c r="X120" s="78"/>
      <c r="Y120" s="78"/>
      <c r="Z120" s="78"/>
      <c r="AA120" s="78"/>
      <c r="AB120" s="78"/>
      <c r="AC120" s="51"/>
      <c r="AD120" s="51">
        <f t="shared" si="34"/>
        <v>-4690</v>
      </c>
      <c r="AF120" s="313"/>
      <c r="AG120" s="51">
        <f t="shared" si="26"/>
        <v>390.83333333333331</v>
      </c>
      <c r="AH120" s="51">
        <f t="shared" si="27"/>
        <v>390.83333333333331</v>
      </c>
      <c r="AI120" s="51">
        <f t="shared" si="28"/>
        <v>390.83333333333331</v>
      </c>
      <c r="AJ120" s="51">
        <f t="shared" si="29"/>
        <v>390.83333333333331</v>
      </c>
      <c r="AK120"/>
      <c r="AL120"/>
      <c r="AM120"/>
      <c r="AN120"/>
      <c r="AO120"/>
      <c r="AP120"/>
      <c r="AQ120"/>
      <c r="AR120"/>
      <c r="AS120"/>
      <c r="AT120"/>
      <c r="AU120"/>
    </row>
    <row r="121" spans="1:47" x14ac:dyDescent="0.25">
      <c r="A121" t="str">
        <f t="shared" si="36"/>
        <v>PPG</v>
      </c>
      <c r="B121" s="212">
        <v>44027</v>
      </c>
      <c r="C121" s="157">
        <v>3023302</v>
      </c>
      <c r="D121" t="str">
        <f>VLOOKUP(C121,Schools!A:B,2,0)</f>
        <v>Christ Church CE Primary School</v>
      </c>
      <c r="E121" t="str">
        <f>VLOOKUP(C121,Schools!$A:$Z,3,0)</f>
        <v>M</v>
      </c>
      <c r="F121" s="224">
        <v>4690</v>
      </c>
      <c r="G121" s="157" t="s">
        <v>3620</v>
      </c>
      <c r="I121" t="str">
        <f t="shared" si="37"/>
        <v>11334/543965</v>
      </c>
      <c r="J121">
        <f>VLOOKUP(C121,Schools!$A:$Z,9,0)</f>
        <v>400039</v>
      </c>
      <c r="K121" s="74" t="s">
        <v>72</v>
      </c>
      <c r="L121" s="211" t="s">
        <v>81</v>
      </c>
      <c r="M121" s="74" t="s">
        <v>4032</v>
      </c>
      <c r="N121" s="77" t="str">
        <f>VLOOKUP(C121,Schools!A:D,4,0)</f>
        <v>Primary</v>
      </c>
      <c r="O121" s="77">
        <f t="shared" si="30"/>
        <v>11334</v>
      </c>
      <c r="P121" s="77">
        <f t="shared" si="38"/>
        <v>543965</v>
      </c>
      <c r="Q121" s="78">
        <f t="shared" si="35"/>
        <v>390.83333333333331</v>
      </c>
      <c r="R121" s="78"/>
      <c r="S121" s="78"/>
      <c r="T121" s="78"/>
      <c r="U121" s="78"/>
      <c r="V121" s="78"/>
      <c r="W121" s="78"/>
      <c r="X121" s="78"/>
      <c r="Y121" s="78"/>
      <c r="Z121" s="78"/>
      <c r="AA121" s="78"/>
      <c r="AB121" s="78"/>
      <c r="AC121" s="51"/>
      <c r="AD121" s="51">
        <f t="shared" si="34"/>
        <v>-4690</v>
      </c>
      <c r="AF121" s="313"/>
      <c r="AG121" s="51">
        <f t="shared" si="26"/>
        <v>390.83333333333331</v>
      </c>
      <c r="AH121" s="51">
        <f t="shared" si="27"/>
        <v>390.83333333333331</v>
      </c>
      <c r="AI121" s="51">
        <f t="shared" si="28"/>
        <v>390.83333333333331</v>
      </c>
      <c r="AJ121" s="51">
        <f t="shared" si="29"/>
        <v>390.83333333333331</v>
      </c>
      <c r="AK121"/>
      <c r="AL121"/>
      <c r="AM121"/>
      <c r="AN121"/>
      <c r="AO121"/>
      <c r="AP121"/>
      <c r="AQ121"/>
      <c r="AR121"/>
      <c r="AS121"/>
      <c r="AT121"/>
      <c r="AU121"/>
    </row>
    <row r="122" spans="1:47" x14ac:dyDescent="0.25">
      <c r="A122" t="str">
        <f t="shared" si="36"/>
        <v>PPG</v>
      </c>
      <c r="B122" s="212">
        <v>44027</v>
      </c>
      <c r="C122" s="157">
        <v>3022011</v>
      </c>
      <c r="D122" t="str">
        <f>VLOOKUP(C122,Schools!A:B,2,0)</f>
        <v>Church Hill Primary School</v>
      </c>
      <c r="E122" t="str">
        <f>VLOOKUP(C122,Schools!$A:$Z,3,0)</f>
        <v>M</v>
      </c>
      <c r="F122" s="224">
        <v>4690</v>
      </c>
      <c r="G122" s="157" t="s">
        <v>3620</v>
      </c>
      <c r="I122" t="str">
        <f t="shared" si="37"/>
        <v>11334/543965</v>
      </c>
      <c r="J122">
        <f>VLOOKUP(C122,Schools!$A:$Z,9,0)</f>
        <v>400020</v>
      </c>
      <c r="K122" s="74" t="s">
        <v>72</v>
      </c>
      <c r="L122" s="211" t="s">
        <v>81</v>
      </c>
      <c r="M122" s="74" t="s">
        <v>4032</v>
      </c>
      <c r="N122" s="77" t="str">
        <f>VLOOKUP(C122,Schools!A:D,4,0)</f>
        <v>Primary</v>
      </c>
      <c r="O122" s="77">
        <f t="shared" si="30"/>
        <v>11334</v>
      </c>
      <c r="P122" s="77">
        <f t="shared" si="38"/>
        <v>543965</v>
      </c>
      <c r="Q122" s="78">
        <f t="shared" si="35"/>
        <v>390.83333333333331</v>
      </c>
      <c r="R122" s="78"/>
      <c r="S122" s="78"/>
      <c r="T122" s="78"/>
      <c r="U122" s="78"/>
      <c r="V122" s="78"/>
      <c r="W122" s="78"/>
      <c r="X122" s="78"/>
      <c r="Y122" s="78"/>
      <c r="Z122" s="78"/>
      <c r="AA122" s="78"/>
      <c r="AB122" s="78"/>
      <c r="AC122" s="51"/>
      <c r="AD122" s="51">
        <f t="shared" si="34"/>
        <v>-4690</v>
      </c>
      <c r="AF122" s="313"/>
      <c r="AG122" s="51">
        <f t="shared" si="26"/>
        <v>390.83333333333331</v>
      </c>
      <c r="AH122" s="51">
        <f t="shared" si="27"/>
        <v>390.83333333333331</v>
      </c>
      <c r="AI122" s="51">
        <f t="shared" si="28"/>
        <v>390.83333333333331</v>
      </c>
      <c r="AJ122" s="51">
        <f t="shared" si="29"/>
        <v>390.83333333333331</v>
      </c>
      <c r="AK122"/>
      <c r="AL122"/>
      <c r="AM122"/>
      <c r="AN122"/>
      <c r="AO122"/>
      <c r="AP122"/>
      <c r="AQ122"/>
      <c r="AR122"/>
      <c r="AS122"/>
      <c r="AT122"/>
      <c r="AU122"/>
    </row>
    <row r="123" spans="1:47" x14ac:dyDescent="0.25">
      <c r="A123" t="str">
        <f t="shared" si="36"/>
        <v>PPG</v>
      </c>
      <c r="B123" s="212">
        <v>44027</v>
      </c>
      <c r="C123" s="157">
        <v>3022073</v>
      </c>
      <c r="D123" t="str">
        <f>VLOOKUP(C123,Schools!A:B,2,0)</f>
        <v>Danegrove JMI School</v>
      </c>
      <c r="E123" t="str">
        <f>VLOOKUP(C123,Schools!$A:$Z,3,0)</f>
        <v>M</v>
      </c>
      <c r="F123" s="224">
        <v>4690</v>
      </c>
      <c r="G123" s="157" t="s">
        <v>3620</v>
      </c>
      <c r="I123" t="str">
        <f t="shared" si="37"/>
        <v>11334/543965</v>
      </c>
      <c r="J123">
        <f>VLOOKUP(C123,Schools!$A:$Z,9,0)</f>
        <v>400105</v>
      </c>
      <c r="K123" s="74" t="s">
        <v>72</v>
      </c>
      <c r="L123" s="211" t="s">
        <v>81</v>
      </c>
      <c r="M123" s="74" t="s">
        <v>4032</v>
      </c>
      <c r="N123" s="77" t="str">
        <f>VLOOKUP(C123,Schools!A:D,4,0)</f>
        <v>Primary</v>
      </c>
      <c r="O123" s="77">
        <f t="shared" si="30"/>
        <v>11334</v>
      </c>
      <c r="P123" s="77">
        <f t="shared" si="38"/>
        <v>543965</v>
      </c>
      <c r="Q123" s="78">
        <f t="shared" si="35"/>
        <v>390.83333333333331</v>
      </c>
      <c r="R123" s="78"/>
      <c r="S123" s="78"/>
      <c r="T123" s="78"/>
      <c r="U123" s="78"/>
      <c r="V123" s="78"/>
      <c r="W123" s="78"/>
      <c r="X123" s="78"/>
      <c r="Y123" s="78"/>
      <c r="Z123" s="78"/>
      <c r="AA123" s="78"/>
      <c r="AB123" s="78"/>
      <c r="AC123" s="51"/>
      <c r="AD123" s="51">
        <f t="shared" si="34"/>
        <v>-4690</v>
      </c>
      <c r="AF123" s="313"/>
      <c r="AG123" s="51">
        <f t="shared" si="26"/>
        <v>390.83333333333331</v>
      </c>
      <c r="AH123" s="51">
        <f t="shared" si="27"/>
        <v>390.83333333333331</v>
      </c>
      <c r="AI123" s="51">
        <f t="shared" si="28"/>
        <v>390.83333333333331</v>
      </c>
      <c r="AJ123" s="51">
        <f t="shared" si="29"/>
        <v>390.83333333333331</v>
      </c>
      <c r="AK123"/>
      <c r="AL123"/>
      <c r="AM123"/>
      <c r="AN123"/>
      <c r="AO123"/>
      <c r="AP123"/>
      <c r="AQ123"/>
      <c r="AR123"/>
      <c r="AS123"/>
      <c r="AT123"/>
      <c r="AU123"/>
    </row>
    <row r="124" spans="1:47" x14ac:dyDescent="0.25">
      <c r="A124" t="str">
        <f t="shared" si="36"/>
        <v>PPG</v>
      </c>
      <c r="B124" s="212">
        <v>44027</v>
      </c>
      <c r="C124" s="157">
        <v>3022023</v>
      </c>
      <c r="D124" t="str">
        <f>VLOOKUP(C124,Schools!A:B,2,0)</f>
        <v>Edgware Primary School</v>
      </c>
      <c r="E124" t="str">
        <f>VLOOKUP(C124,Schools!$A:$Z,3,0)</f>
        <v>M</v>
      </c>
      <c r="F124" s="224">
        <v>2345</v>
      </c>
      <c r="G124" s="157" t="s">
        <v>3620</v>
      </c>
      <c r="I124" t="str">
        <f t="shared" si="37"/>
        <v>11334/543965</v>
      </c>
      <c r="J124">
        <f>VLOOKUP(C124,Schools!$A:$Z,9,0)</f>
        <v>400159</v>
      </c>
      <c r="K124" s="74" t="s">
        <v>72</v>
      </c>
      <c r="L124" s="211" t="s">
        <v>81</v>
      </c>
      <c r="M124" s="74" t="s">
        <v>4032</v>
      </c>
      <c r="N124" s="77" t="str">
        <f>VLOOKUP(C124,Schools!A:D,4,0)</f>
        <v>Primary</v>
      </c>
      <c r="O124" s="77">
        <f t="shared" si="30"/>
        <v>11334</v>
      </c>
      <c r="P124" s="77">
        <f t="shared" si="38"/>
        <v>543965</v>
      </c>
      <c r="Q124" s="78">
        <f t="shared" si="35"/>
        <v>195.41666666666666</v>
      </c>
      <c r="R124" s="78"/>
      <c r="S124" s="78"/>
      <c r="T124" s="78"/>
      <c r="U124" s="78"/>
      <c r="V124" s="78"/>
      <c r="W124" s="78"/>
      <c r="X124" s="78"/>
      <c r="Y124" s="78"/>
      <c r="Z124" s="78"/>
      <c r="AA124" s="78"/>
      <c r="AB124" s="78"/>
      <c r="AC124" s="51"/>
      <c r="AD124" s="51">
        <f t="shared" si="34"/>
        <v>-2345</v>
      </c>
      <c r="AF124" s="313"/>
      <c r="AG124" s="51">
        <f t="shared" si="26"/>
        <v>195.41666666666666</v>
      </c>
      <c r="AH124" s="51">
        <f t="shared" si="27"/>
        <v>195.41666666666666</v>
      </c>
      <c r="AI124" s="51">
        <f t="shared" si="28"/>
        <v>195.41666666666666</v>
      </c>
      <c r="AJ124" s="51">
        <f t="shared" si="29"/>
        <v>195.41666666666666</v>
      </c>
      <c r="AK124"/>
      <c r="AL124"/>
      <c r="AM124"/>
      <c r="AN124"/>
      <c r="AO124"/>
      <c r="AP124"/>
      <c r="AQ124"/>
      <c r="AR124"/>
      <c r="AS124"/>
      <c r="AT124"/>
      <c r="AU124"/>
    </row>
    <row r="125" spans="1:47" x14ac:dyDescent="0.25">
      <c r="A125" t="str">
        <f t="shared" si="36"/>
        <v>PPG</v>
      </c>
      <c r="B125" s="212">
        <v>44027</v>
      </c>
      <c r="C125" s="157">
        <v>3022024</v>
      </c>
      <c r="D125" t="str">
        <f>VLOOKUP(C125,Schools!A:B,2,0)</f>
        <v>Fairway Primary School</v>
      </c>
      <c r="E125" t="str">
        <f>VLOOKUP(C125,Schools!$A:$Z,3,0)</f>
        <v>M</v>
      </c>
      <c r="F125" s="224">
        <v>4690</v>
      </c>
      <c r="G125" s="157" t="s">
        <v>3620</v>
      </c>
      <c r="I125" t="str">
        <f t="shared" si="37"/>
        <v>11334/543965</v>
      </c>
      <c r="J125">
        <f>VLOOKUP(C125,Schools!$A:$Z,9,0)</f>
        <v>400047</v>
      </c>
      <c r="K125" s="74" t="s">
        <v>72</v>
      </c>
      <c r="L125" s="211" t="s">
        <v>81</v>
      </c>
      <c r="M125" s="74" t="s">
        <v>4032</v>
      </c>
      <c r="N125" s="77" t="str">
        <f>VLOOKUP(C125,Schools!A:D,4,0)</f>
        <v>Primary</v>
      </c>
      <c r="O125" s="77">
        <f t="shared" si="30"/>
        <v>11334</v>
      </c>
      <c r="P125" s="77">
        <f t="shared" si="38"/>
        <v>543965</v>
      </c>
      <c r="Q125" s="78">
        <f t="shared" si="35"/>
        <v>390.83333333333331</v>
      </c>
      <c r="R125" s="78"/>
      <c r="S125" s="78"/>
      <c r="T125" s="78"/>
      <c r="U125" s="78"/>
      <c r="V125" s="78"/>
      <c r="W125" s="78"/>
      <c r="X125" s="78"/>
      <c r="Y125" s="78"/>
      <c r="Z125" s="78"/>
      <c r="AA125" s="78"/>
      <c r="AB125" s="78"/>
      <c r="AC125" s="51"/>
      <c r="AD125" s="51">
        <f t="shared" si="34"/>
        <v>-4690</v>
      </c>
      <c r="AF125" s="313"/>
      <c r="AG125" s="51">
        <f t="shared" si="26"/>
        <v>390.83333333333331</v>
      </c>
      <c r="AH125" s="51">
        <f t="shared" si="27"/>
        <v>390.83333333333331</v>
      </c>
      <c r="AI125" s="51">
        <f t="shared" si="28"/>
        <v>390.83333333333331</v>
      </c>
      <c r="AJ125" s="51">
        <f t="shared" si="29"/>
        <v>390.83333333333331</v>
      </c>
      <c r="AK125"/>
      <c r="AL125"/>
      <c r="AM125"/>
      <c r="AN125"/>
      <c r="AO125"/>
      <c r="AP125"/>
      <c r="AQ125"/>
      <c r="AR125"/>
      <c r="AS125"/>
      <c r="AT125"/>
      <c r="AU125"/>
    </row>
    <row r="126" spans="1:47" x14ac:dyDescent="0.25">
      <c r="A126" t="str">
        <f t="shared" si="36"/>
        <v>PPG</v>
      </c>
      <c r="B126" s="212">
        <v>44027</v>
      </c>
      <c r="C126" s="157">
        <v>3022025</v>
      </c>
      <c r="D126" t="str">
        <f>VLOOKUP(C126,Schools!A:B,2,0)</f>
        <v>Foulds</v>
      </c>
      <c r="E126" t="str">
        <f>VLOOKUP(C126,Schools!$A:$Z,3,0)</f>
        <v>M</v>
      </c>
      <c r="F126" s="224">
        <v>11725</v>
      </c>
      <c r="G126" s="157" t="s">
        <v>3620</v>
      </c>
      <c r="I126" t="str">
        <f t="shared" si="37"/>
        <v>11334/543965</v>
      </c>
      <c r="J126">
        <f>VLOOKUP(C126,Schools!$A:$Z,9,0)</f>
        <v>400001</v>
      </c>
      <c r="K126" s="74" t="s">
        <v>72</v>
      </c>
      <c r="L126" s="211" t="s">
        <v>81</v>
      </c>
      <c r="M126" s="74" t="s">
        <v>4032</v>
      </c>
      <c r="N126" s="77" t="str">
        <f>VLOOKUP(C126,Schools!A:D,4,0)</f>
        <v>Primary</v>
      </c>
      <c r="O126" s="77">
        <f t="shared" si="30"/>
        <v>11334</v>
      </c>
      <c r="P126" s="77">
        <f t="shared" si="38"/>
        <v>543965</v>
      </c>
      <c r="Q126" s="78">
        <f t="shared" si="35"/>
        <v>977.08333333333337</v>
      </c>
      <c r="R126" s="78"/>
      <c r="S126" s="78"/>
      <c r="T126" s="78"/>
      <c r="U126" s="78"/>
      <c r="V126" s="78"/>
      <c r="W126" s="78"/>
      <c r="X126" s="78"/>
      <c r="Y126" s="78"/>
      <c r="Z126" s="78"/>
      <c r="AA126" s="78"/>
      <c r="AB126" s="78"/>
      <c r="AC126" s="51"/>
      <c r="AD126" s="51">
        <f t="shared" si="34"/>
        <v>-11725</v>
      </c>
      <c r="AF126" s="313"/>
      <c r="AG126" s="51">
        <f t="shared" si="26"/>
        <v>977.08333333333337</v>
      </c>
      <c r="AH126" s="51">
        <f t="shared" si="27"/>
        <v>977.08333333333337</v>
      </c>
      <c r="AI126" s="51">
        <f t="shared" si="28"/>
        <v>977.08333333333337</v>
      </c>
      <c r="AJ126" s="51">
        <f t="shared" si="29"/>
        <v>977.08333333333337</v>
      </c>
      <c r="AK126"/>
      <c r="AL126"/>
      <c r="AM126"/>
      <c r="AN126"/>
      <c r="AO126"/>
      <c r="AP126"/>
      <c r="AQ126"/>
      <c r="AR126"/>
      <c r="AS126"/>
      <c r="AT126"/>
      <c r="AU126"/>
    </row>
    <row r="127" spans="1:47" x14ac:dyDescent="0.25">
      <c r="A127" t="str">
        <f t="shared" si="36"/>
        <v>PPG</v>
      </c>
      <c r="B127" s="212">
        <v>44027</v>
      </c>
      <c r="C127" s="157">
        <v>3022028</v>
      </c>
      <c r="D127" t="str">
        <f>VLOOKUP(C127,Schools!A:B,2,0)</f>
        <v>Garden Suburb Infant School</v>
      </c>
      <c r="E127" t="str">
        <f>VLOOKUP(C127,Schools!$A:$Z,3,0)</f>
        <v>M</v>
      </c>
      <c r="F127" s="224">
        <v>4690</v>
      </c>
      <c r="G127" s="157" t="s">
        <v>3620</v>
      </c>
      <c r="I127" t="str">
        <f t="shared" si="37"/>
        <v>11334/543965</v>
      </c>
      <c r="J127">
        <f>VLOOKUP(C127,Schools!$A:$Z,9,0)</f>
        <v>400067</v>
      </c>
      <c r="K127" s="74" t="s">
        <v>72</v>
      </c>
      <c r="L127" s="211" t="s">
        <v>81</v>
      </c>
      <c r="M127" s="74" t="s">
        <v>4032</v>
      </c>
      <c r="N127" s="77" t="str">
        <f>VLOOKUP(C127,Schools!A:D,4,0)</f>
        <v>Primary</v>
      </c>
      <c r="O127" s="77">
        <f t="shared" si="30"/>
        <v>11334</v>
      </c>
      <c r="P127" s="77">
        <f t="shared" si="38"/>
        <v>543965</v>
      </c>
      <c r="Q127" s="78">
        <f t="shared" si="35"/>
        <v>390.83333333333331</v>
      </c>
      <c r="R127" s="78"/>
      <c r="S127" s="78"/>
      <c r="T127" s="78"/>
      <c r="U127" s="78"/>
      <c r="V127" s="78"/>
      <c r="W127" s="78"/>
      <c r="X127" s="78"/>
      <c r="Y127" s="78"/>
      <c r="Z127" s="78"/>
      <c r="AA127" s="78"/>
      <c r="AB127" s="78"/>
      <c r="AC127" s="51"/>
      <c r="AD127" s="51">
        <f t="shared" si="34"/>
        <v>-4690</v>
      </c>
      <c r="AF127" s="313"/>
      <c r="AG127" s="51">
        <f t="shared" si="26"/>
        <v>390.83333333333331</v>
      </c>
      <c r="AH127" s="51">
        <f t="shared" si="27"/>
        <v>390.83333333333331</v>
      </c>
      <c r="AI127" s="51">
        <f t="shared" si="28"/>
        <v>390.83333333333331</v>
      </c>
      <c r="AJ127" s="51">
        <f t="shared" si="29"/>
        <v>390.83333333333331</v>
      </c>
      <c r="AK127"/>
      <c r="AL127"/>
      <c r="AM127"/>
      <c r="AN127"/>
      <c r="AO127"/>
      <c r="AP127"/>
      <c r="AQ127"/>
      <c r="AR127"/>
      <c r="AS127"/>
      <c r="AT127"/>
      <c r="AU127"/>
    </row>
    <row r="128" spans="1:47" x14ac:dyDescent="0.25">
      <c r="A128" t="str">
        <f t="shared" si="36"/>
        <v>PPG</v>
      </c>
      <c r="B128" s="212">
        <v>44027</v>
      </c>
      <c r="C128" s="157">
        <v>3022027</v>
      </c>
      <c r="D128" t="str">
        <f>VLOOKUP(C128,Schools!A:B,2,0)</f>
        <v>Garden Suburb Junior</v>
      </c>
      <c r="E128" t="str">
        <f>VLOOKUP(C128,Schools!$A:$Z,3,0)</f>
        <v>M</v>
      </c>
      <c r="F128" s="224">
        <v>2345</v>
      </c>
      <c r="G128" s="157" t="s">
        <v>3620</v>
      </c>
      <c r="I128" t="str">
        <f t="shared" si="37"/>
        <v>11334/543965</v>
      </c>
      <c r="J128">
        <f>VLOOKUP(C128,Schools!$A:$Z,9,0)</f>
        <v>400002</v>
      </c>
      <c r="K128" s="74" t="s">
        <v>72</v>
      </c>
      <c r="L128" s="211" t="s">
        <v>81</v>
      </c>
      <c r="M128" s="74" t="s">
        <v>4032</v>
      </c>
      <c r="N128" s="77" t="str">
        <f>VLOOKUP(C128,Schools!A:D,4,0)</f>
        <v>Primary</v>
      </c>
      <c r="O128" s="77">
        <f t="shared" si="30"/>
        <v>11334</v>
      </c>
      <c r="P128" s="77">
        <f t="shared" si="38"/>
        <v>543965</v>
      </c>
      <c r="Q128" s="78">
        <f t="shared" si="35"/>
        <v>195.41666666666666</v>
      </c>
      <c r="R128" s="78"/>
      <c r="S128" s="78"/>
      <c r="T128" s="78"/>
      <c r="U128" s="78"/>
      <c r="V128" s="78"/>
      <c r="W128" s="78"/>
      <c r="X128" s="78"/>
      <c r="Y128" s="78"/>
      <c r="Z128" s="78"/>
      <c r="AA128" s="78"/>
      <c r="AB128" s="78"/>
      <c r="AC128" s="51"/>
      <c r="AD128" s="51">
        <f t="shared" si="34"/>
        <v>-2345</v>
      </c>
      <c r="AF128" s="313"/>
      <c r="AG128" s="51">
        <f t="shared" si="26"/>
        <v>195.41666666666666</v>
      </c>
      <c r="AH128" s="51">
        <f t="shared" si="27"/>
        <v>195.41666666666666</v>
      </c>
      <c r="AI128" s="51">
        <f t="shared" si="28"/>
        <v>195.41666666666666</v>
      </c>
      <c r="AJ128" s="51">
        <f t="shared" si="29"/>
        <v>195.41666666666666</v>
      </c>
      <c r="AK128"/>
      <c r="AL128"/>
      <c r="AM128"/>
      <c r="AN128"/>
      <c r="AO128"/>
      <c r="AP128"/>
      <c r="AQ128"/>
      <c r="AR128"/>
      <c r="AS128"/>
      <c r="AT128"/>
      <c r="AU128"/>
    </row>
    <row r="129" spans="1:47" x14ac:dyDescent="0.25">
      <c r="A129" t="str">
        <f t="shared" si="36"/>
        <v>PPG</v>
      </c>
      <c r="B129" s="212">
        <v>44027</v>
      </c>
      <c r="C129" s="157">
        <v>3022029</v>
      </c>
      <c r="D129" t="str">
        <f>VLOOKUP(C129,Schools!A:B,2,0)</f>
        <v>Goldbeaters Primary School</v>
      </c>
      <c r="E129" t="str">
        <f>VLOOKUP(C129,Schools!$A:$Z,3,0)</f>
        <v>M</v>
      </c>
      <c r="F129" s="224">
        <v>2345</v>
      </c>
      <c r="G129" s="157" t="s">
        <v>3620</v>
      </c>
      <c r="I129" t="str">
        <f t="shared" si="37"/>
        <v>11334/543965</v>
      </c>
      <c r="J129">
        <f>VLOOKUP(C129,Schools!$A:$Z,9,0)</f>
        <v>400035</v>
      </c>
      <c r="K129" s="74" t="s">
        <v>72</v>
      </c>
      <c r="L129" s="211" t="s">
        <v>81</v>
      </c>
      <c r="M129" s="74" t="s">
        <v>4032</v>
      </c>
      <c r="N129" s="77" t="str">
        <f>VLOOKUP(C129,Schools!A:D,4,0)</f>
        <v>Primary</v>
      </c>
      <c r="O129" s="77">
        <f t="shared" si="30"/>
        <v>11334</v>
      </c>
      <c r="P129" s="77">
        <f t="shared" si="38"/>
        <v>543965</v>
      </c>
      <c r="Q129" s="78">
        <f t="shared" si="35"/>
        <v>195.41666666666666</v>
      </c>
      <c r="R129" s="78"/>
      <c r="S129" s="78"/>
      <c r="T129" s="78"/>
      <c r="U129" s="78"/>
      <c r="V129" s="78"/>
      <c r="W129" s="78"/>
      <c r="X129" s="78"/>
      <c r="Y129" s="78"/>
      <c r="Z129" s="78"/>
      <c r="AA129" s="78"/>
      <c r="AB129" s="78"/>
      <c r="AC129" s="51"/>
      <c r="AD129" s="51">
        <f t="shared" si="34"/>
        <v>-2345</v>
      </c>
      <c r="AF129" s="313"/>
      <c r="AG129" s="51">
        <f t="shared" si="26"/>
        <v>195.41666666666666</v>
      </c>
      <c r="AH129" s="51">
        <f t="shared" si="27"/>
        <v>195.41666666666666</v>
      </c>
      <c r="AI129" s="51">
        <f t="shared" si="28"/>
        <v>195.41666666666666</v>
      </c>
      <c r="AJ129" s="51">
        <f t="shared" si="29"/>
        <v>195.41666666666666</v>
      </c>
      <c r="AK129"/>
      <c r="AL129"/>
      <c r="AM129"/>
      <c r="AN129"/>
      <c r="AO129"/>
      <c r="AP129"/>
      <c r="AQ129"/>
      <c r="AR129"/>
      <c r="AS129"/>
      <c r="AT129"/>
      <c r="AU129"/>
    </row>
    <row r="130" spans="1:47" x14ac:dyDescent="0.25">
      <c r="A130" t="str">
        <f t="shared" si="36"/>
        <v>PPG</v>
      </c>
      <c r="B130" s="212">
        <v>44027</v>
      </c>
      <c r="C130" s="157">
        <v>3022032</v>
      </c>
      <c r="D130" t="str">
        <f>VLOOKUP(C130,Schools!A:B,2,0)</f>
        <v>Holly Park School</v>
      </c>
      <c r="E130" t="str">
        <f>VLOOKUP(C130,Schools!$A:$Z,3,0)</f>
        <v>M</v>
      </c>
      <c r="F130" s="224">
        <v>4690</v>
      </c>
      <c r="G130" s="157" t="s">
        <v>3620</v>
      </c>
      <c r="I130" t="str">
        <f t="shared" si="37"/>
        <v>11334/543965</v>
      </c>
      <c r="J130">
        <f>VLOOKUP(C130,Schools!$A:$Z,9,0)</f>
        <v>400084</v>
      </c>
      <c r="K130" s="74" t="s">
        <v>72</v>
      </c>
      <c r="L130" s="211" t="s">
        <v>81</v>
      </c>
      <c r="M130" s="74" t="s">
        <v>4032</v>
      </c>
      <c r="N130" s="77" t="str">
        <f>VLOOKUP(C130,Schools!A:D,4,0)</f>
        <v>Primary</v>
      </c>
      <c r="O130" s="77">
        <f t="shared" si="30"/>
        <v>11334</v>
      </c>
      <c r="P130" s="77">
        <f t="shared" si="38"/>
        <v>543965</v>
      </c>
      <c r="Q130" s="78">
        <f t="shared" si="35"/>
        <v>390.83333333333331</v>
      </c>
      <c r="R130" s="78"/>
      <c r="S130" s="78"/>
      <c r="T130" s="78"/>
      <c r="U130" s="78"/>
      <c r="V130" s="78"/>
      <c r="W130" s="78"/>
      <c r="X130" s="78"/>
      <c r="Y130" s="78"/>
      <c r="Z130" s="78"/>
      <c r="AA130" s="78"/>
      <c r="AB130" s="78"/>
      <c r="AC130" s="51"/>
      <c r="AD130" s="51">
        <f t="shared" si="34"/>
        <v>-4690</v>
      </c>
      <c r="AF130" s="313"/>
      <c r="AG130" s="51">
        <f t="shared" si="26"/>
        <v>390.83333333333331</v>
      </c>
      <c r="AH130" s="51">
        <f t="shared" si="27"/>
        <v>390.83333333333331</v>
      </c>
      <c r="AI130" s="51">
        <f t="shared" si="28"/>
        <v>390.83333333333331</v>
      </c>
      <c r="AJ130" s="51">
        <f t="shared" si="29"/>
        <v>390.83333333333331</v>
      </c>
      <c r="AK130"/>
      <c r="AL130"/>
      <c r="AM130"/>
      <c r="AN130"/>
      <c r="AO130"/>
      <c r="AP130"/>
      <c r="AQ130"/>
      <c r="AR130"/>
      <c r="AS130"/>
      <c r="AT130"/>
      <c r="AU130"/>
    </row>
    <row r="131" spans="1:47" x14ac:dyDescent="0.25">
      <c r="A131" t="str">
        <f t="shared" si="36"/>
        <v>PPG</v>
      </c>
      <c r="B131" s="212">
        <v>44027</v>
      </c>
      <c r="C131" s="157">
        <v>3023304</v>
      </c>
      <c r="D131" t="str">
        <f>VLOOKUP(C131,Schools!A:B,2,0)</f>
        <v>Holy Trinity School</v>
      </c>
      <c r="E131" t="str">
        <f>VLOOKUP(C131,Schools!$A:$Z,3,0)</f>
        <v>M</v>
      </c>
      <c r="F131" s="224">
        <v>7035</v>
      </c>
      <c r="G131" s="157" t="s">
        <v>3620</v>
      </c>
      <c r="I131" t="str">
        <f t="shared" si="37"/>
        <v>11334/543965</v>
      </c>
      <c r="J131">
        <f>VLOOKUP(C131,Schools!$A:$Z,9,0)</f>
        <v>400008</v>
      </c>
      <c r="K131" s="74" t="s">
        <v>72</v>
      </c>
      <c r="L131" s="211" t="s">
        <v>81</v>
      </c>
      <c r="M131" s="74" t="s">
        <v>4032</v>
      </c>
      <c r="N131" s="77" t="str">
        <f>VLOOKUP(C131,Schools!A:D,4,0)</f>
        <v>Primary</v>
      </c>
      <c r="O131" s="77">
        <f t="shared" si="30"/>
        <v>11334</v>
      </c>
      <c r="P131" s="77">
        <f t="shared" si="38"/>
        <v>543965</v>
      </c>
      <c r="Q131" s="78">
        <f t="shared" si="35"/>
        <v>586.25</v>
      </c>
      <c r="R131" s="78"/>
      <c r="S131" s="78"/>
      <c r="T131" s="78"/>
      <c r="U131" s="78"/>
      <c r="V131" s="78"/>
      <c r="W131" s="78"/>
      <c r="X131" s="78"/>
      <c r="Y131" s="78"/>
      <c r="Z131" s="78"/>
      <c r="AA131" s="78"/>
      <c r="AB131" s="78"/>
      <c r="AC131" s="51"/>
      <c r="AD131" s="51">
        <f t="shared" si="34"/>
        <v>-7035</v>
      </c>
      <c r="AF131" s="313"/>
      <c r="AG131" s="51">
        <f t="shared" si="26"/>
        <v>586.25</v>
      </c>
      <c r="AH131" s="51">
        <f t="shared" si="27"/>
        <v>586.25</v>
      </c>
      <c r="AI131" s="51">
        <f t="shared" si="28"/>
        <v>586.25</v>
      </c>
      <c r="AJ131" s="51">
        <f t="shared" si="29"/>
        <v>586.25</v>
      </c>
      <c r="AK131"/>
      <c r="AL131"/>
      <c r="AM131"/>
      <c r="AN131"/>
      <c r="AO131"/>
      <c r="AP131"/>
      <c r="AQ131"/>
      <c r="AR131"/>
      <c r="AS131"/>
      <c r="AT131"/>
      <c r="AU131"/>
    </row>
    <row r="132" spans="1:47" x14ac:dyDescent="0.25">
      <c r="A132" t="str">
        <f t="shared" si="36"/>
        <v>PPG</v>
      </c>
      <c r="B132" s="212">
        <v>44027</v>
      </c>
      <c r="C132" s="157">
        <v>3023523</v>
      </c>
      <c r="D132" t="str">
        <f>VLOOKUP(C132,Schools!A:B,2,0)</f>
        <v>Martin Primary School</v>
      </c>
      <c r="E132" t="str">
        <f>VLOOKUP(C132,Schools!$A:$Z,3,0)</f>
        <v>M</v>
      </c>
      <c r="F132" s="224">
        <v>7035</v>
      </c>
      <c r="G132" s="157" t="s">
        <v>3620</v>
      </c>
      <c r="I132" t="str">
        <f t="shared" si="37"/>
        <v>11334/543965</v>
      </c>
      <c r="J132">
        <f>VLOOKUP(C132,Schools!$A:$Z,9,0)</f>
        <v>400130</v>
      </c>
      <c r="K132" s="74" t="s">
        <v>72</v>
      </c>
      <c r="L132" s="211" t="s">
        <v>81</v>
      </c>
      <c r="M132" s="74" t="s">
        <v>4032</v>
      </c>
      <c r="N132" s="77" t="str">
        <f>VLOOKUP(C132,Schools!A:D,4,0)</f>
        <v>Primary</v>
      </c>
      <c r="O132" s="77">
        <f t="shared" si="30"/>
        <v>11334</v>
      </c>
      <c r="P132" s="77">
        <f t="shared" si="38"/>
        <v>543965</v>
      </c>
      <c r="Q132" s="78">
        <f t="shared" si="35"/>
        <v>586.25</v>
      </c>
      <c r="R132" s="78"/>
      <c r="S132" s="78"/>
      <c r="T132" s="78"/>
      <c r="U132" s="78"/>
      <c r="V132" s="78"/>
      <c r="W132" s="78"/>
      <c r="X132" s="78"/>
      <c r="Y132" s="78"/>
      <c r="Z132" s="78"/>
      <c r="AA132" s="78"/>
      <c r="AB132" s="78"/>
      <c r="AC132" s="51"/>
      <c r="AD132" s="51">
        <f t="shared" si="34"/>
        <v>-7035</v>
      </c>
      <c r="AF132" s="313"/>
      <c r="AG132" s="51">
        <f t="shared" si="26"/>
        <v>586.25</v>
      </c>
      <c r="AH132" s="51">
        <f t="shared" si="27"/>
        <v>586.25</v>
      </c>
      <c r="AI132" s="51">
        <f t="shared" si="28"/>
        <v>586.25</v>
      </c>
      <c r="AJ132" s="51">
        <f t="shared" si="29"/>
        <v>586.25</v>
      </c>
      <c r="AK132"/>
      <c r="AL132"/>
      <c r="AM132"/>
      <c r="AN132"/>
      <c r="AO132"/>
      <c r="AP132"/>
      <c r="AQ132"/>
      <c r="AR132"/>
      <c r="AS132"/>
      <c r="AT132"/>
      <c r="AU132"/>
    </row>
    <row r="133" spans="1:47" x14ac:dyDescent="0.25">
      <c r="A133" t="str">
        <f t="shared" si="36"/>
        <v>PPG</v>
      </c>
      <c r="B133" s="212">
        <v>44027</v>
      </c>
      <c r="C133" s="157">
        <v>3023305</v>
      </c>
      <c r="D133" t="str">
        <f>VLOOKUP(C133,Schools!A:B,2,0)</f>
        <v>Monken Hadley C E Primary School</v>
      </c>
      <c r="E133" t="str">
        <f>VLOOKUP(C133,Schools!$A:$Z,3,0)</f>
        <v>M</v>
      </c>
      <c r="F133" s="224">
        <v>4690</v>
      </c>
      <c r="G133" s="157" t="s">
        <v>3620</v>
      </c>
      <c r="I133" t="str">
        <f t="shared" si="37"/>
        <v>11334/543965</v>
      </c>
      <c r="J133">
        <f>VLOOKUP(C133,Schools!$A:$Z,9,0)</f>
        <v>400086</v>
      </c>
      <c r="K133" s="74" t="s">
        <v>72</v>
      </c>
      <c r="L133" s="211" t="s">
        <v>81</v>
      </c>
      <c r="M133" s="74" t="s">
        <v>4032</v>
      </c>
      <c r="N133" s="77" t="str">
        <f>VLOOKUP(C133,Schools!A:D,4,0)</f>
        <v>Primary</v>
      </c>
      <c r="O133" s="77">
        <f t="shared" si="30"/>
        <v>11334</v>
      </c>
      <c r="P133" s="77">
        <f t="shared" si="38"/>
        <v>543965</v>
      </c>
      <c r="Q133" s="78">
        <f t="shared" si="35"/>
        <v>390.83333333333331</v>
      </c>
      <c r="R133" s="78"/>
      <c r="S133" s="78"/>
      <c r="T133" s="78"/>
      <c r="U133" s="78"/>
      <c r="V133" s="78"/>
      <c r="W133" s="78"/>
      <c r="X133" s="78"/>
      <c r="Y133" s="78"/>
      <c r="Z133" s="78"/>
      <c r="AA133" s="78"/>
      <c r="AB133" s="78"/>
      <c r="AC133" s="51"/>
      <c r="AD133" s="51">
        <f t="shared" si="34"/>
        <v>-4690</v>
      </c>
      <c r="AF133" s="313"/>
      <c r="AG133" s="51">
        <f t="shared" si="26"/>
        <v>390.83333333333331</v>
      </c>
      <c r="AH133" s="51">
        <f t="shared" si="27"/>
        <v>390.83333333333331</v>
      </c>
      <c r="AI133" s="51">
        <f t="shared" si="28"/>
        <v>390.83333333333331</v>
      </c>
      <c r="AJ133" s="51">
        <f t="shared" si="29"/>
        <v>390.83333333333331</v>
      </c>
      <c r="AK133"/>
      <c r="AL133"/>
      <c r="AM133"/>
      <c r="AN133"/>
      <c r="AO133"/>
      <c r="AP133"/>
      <c r="AQ133"/>
      <c r="AR133"/>
      <c r="AS133"/>
      <c r="AT133"/>
      <c r="AU133"/>
    </row>
    <row r="134" spans="1:47" x14ac:dyDescent="0.25">
      <c r="A134" t="str">
        <f t="shared" si="36"/>
        <v>PPG</v>
      </c>
      <c r="B134" s="212">
        <v>44027</v>
      </c>
      <c r="C134" s="157">
        <v>3022042</v>
      </c>
      <c r="D134" t="str">
        <f>VLOOKUP(C134,Schools!A:B,2,0)</f>
        <v>Monkfrith School</v>
      </c>
      <c r="E134" t="str">
        <f>VLOOKUP(C134,Schools!$A:$Z,3,0)</f>
        <v>M</v>
      </c>
      <c r="F134" s="224">
        <v>4690</v>
      </c>
      <c r="G134" s="157" t="s">
        <v>3620</v>
      </c>
      <c r="I134" t="str">
        <f t="shared" si="37"/>
        <v>11334/543965</v>
      </c>
      <c r="J134">
        <f>VLOOKUP(C134,Schools!$A:$Z,9,0)</f>
        <v>400048</v>
      </c>
      <c r="K134" s="74" t="s">
        <v>72</v>
      </c>
      <c r="L134" s="211" t="s">
        <v>81</v>
      </c>
      <c r="M134" s="74" t="s">
        <v>4032</v>
      </c>
      <c r="N134" s="77" t="str">
        <f>VLOOKUP(C134,Schools!A:D,4,0)</f>
        <v>Primary</v>
      </c>
      <c r="O134" s="77">
        <f t="shared" si="30"/>
        <v>11334</v>
      </c>
      <c r="P134" s="77">
        <f t="shared" si="38"/>
        <v>543965</v>
      </c>
      <c r="Q134" s="78">
        <f t="shared" si="35"/>
        <v>390.83333333333331</v>
      </c>
      <c r="R134" s="78"/>
      <c r="S134" s="78"/>
      <c r="T134" s="78"/>
      <c r="U134" s="78"/>
      <c r="V134" s="78"/>
      <c r="W134" s="78"/>
      <c r="X134" s="78"/>
      <c r="Y134" s="78"/>
      <c r="Z134" s="78"/>
      <c r="AA134" s="78"/>
      <c r="AB134" s="78"/>
      <c r="AC134" s="51"/>
      <c r="AD134" s="51">
        <f t="shared" si="34"/>
        <v>-4690</v>
      </c>
      <c r="AF134" s="313"/>
      <c r="AG134" s="51">
        <f t="shared" si="26"/>
        <v>390.83333333333331</v>
      </c>
      <c r="AH134" s="51">
        <f t="shared" si="27"/>
        <v>390.83333333333331</v>
      </c>
      <c r="AI134" s="51">
        <f t="shared" si="28"/>
        <v>390.83333333333331</v>
      </c>
      <c r="AJ134" s="51">
        <f t="shared" si="29"/>
        <v>390.83333333333331</v>
      </c>
      <c r="AK134"/>
      <c r="AL134"/>
      <c r="AM134"/>
      <c r="AN134"/>
      <c r="AO134"/>
      <c r="AP134"/>
      <c r="AQ134"/>
      <c r="AR134"/>
      <c r="AS134"/>
      <c r="AT134"/>
      <c r="AU134"/>
    </row>
    <row r="135" spans="1:47" x14ac:dyDescent="0.25">
      <c r="A135" t="str">
        <f t="shared" si="36"/>
        <v>PPG</v>
      </c>
      <c r="B135" s="212">
        <v>44027</v>
      </c>
      <c r="C135" s="157">
        <v>3022044</v>
      </c>
      <c r="D135" t="str">
        <f>VLOOKUP(C135,Schools!A:B,2,0)</f>
        <v>Moss Hall Infant School</v>
      </c>
      <c r="E135" t="str">
        <f>VLOOKUP(C135,Schools!$A:$Z,3,0)</f>
        <v>M</v>
      </c>
      <c r="F135" s="224">
        <v>4690</v>
      </c>
      <c r="G135" s="157" t="s">
        <v>3620</v>
      </c>
      <c r="I135" t="str">
        <f t="shared" si="37"/>
        <v>11334/543965</v>
      </c>
      <c r="J135">
        <f>VLOOKUP(C135,Schools!$A:$Z,9,0)</f>
        <v>400087</v>
      </c>
      <c r="K135" s="74" t="s">
        <v>72</v>
      </c>
      <c r="L135" s="211" t="s">
        <v>81</v>
      </c>
      <c r="M135" s="74" t="s">
        <v>4032</v>
      </c>
      <c r="N135" s="77" t="str">
        <f>VLOOKUP(C135,Schools!A:D,4,0)</f>
        <v>Primary</v>
      </c>
      <c r="O135" s="77">
        <f t="shared" si="30"/>
        <v>11334</v>
      </c>
      <c r="P135" s="77">
        <f t="shared" si="38"/>
        <v>543965</v>
      </c>
      <c r="Q135" s="78">
        <f t="shared" si="35"/>
        <v>390.83333333333331</v>
      </c>
      <c r="R135" s="78"/>
      <c r="S135" s="78"/>
      <c r="T135" s="78"/>
      <c r="U135" s="78"/>
      <c r="V135" s="78"/>
      <c r="W135" s="78"/>
      <c r="X135" s="78"/>
      <c r="Y135" s="78"/>
      <c r="Z135" s="78"/>
      <c r="AA135" s="78"/>
      <c r="AB135" s="78"/>
      <c r="AC135" s="51"/>
      <c r="AD135" s="51">
        <f t="shared" si="34"/>
        <v>-4690</v>
      </c>
      <c r="AF135" s="313"/>
      <c r="AG135" s="51">
        <f t="shared" si="26"/>
        <v>390.83333333333331</v>
      </c>
      <c r="AH135" s="51">
        <f t="shared" si="27"/>
        <v>390.83333333333331</v>
      </c>
      <c r="AI135" s="51">
        <f t="shared" si="28"/>
        <v>390.83333333333331</v>
      </c>
      <c r="AJ135" s="51">
        <f t="shared" si="29"/>
        <v>390.83333333333331</v>
      </c>
      <c r="AK135"/>
      <c r="AL135"/>
      <c r="AM135"/>
      <c r="AN135"/>
      <c r="AO135"/>
      <c r="AP135"/>
      <c r="AQ135"/>
      <c r="AR135"/>
      <c r="AS135"/>
      <c r="AT135"/>
      <c r="AU135"/>
    </row>
    <row r="136" spans="1:47" x14ac:dyDescent="0.25">
      <c r="A136" t="str">
        <f t="shared" si="36"/>
        <v>PPG</v>
      </c>
      <c r="B136" s="212">
        <v>44027</v>
      </c>
      <c r="C136" s="157">
        <v>3022043</v>
      </c>
      <c r="D136" t="str">
        <f>VLOOKUP(C136,Schools!A:B,2,0)</f>
        <v>Moss Hall Junior School</v>
      </c>
      <c r="E136" t="str">
        <f>VLOOKUP(C136,Schools!$A:$Z,3,0)</f>
        <v>M</v>
      </c>
      <c r="F136" s="224">
        <v>7035</v>
      </c>
      <c r="G136" s="157" t="s">
        <v>3620</v>
      </c>
      <c r="I136" t="str">
        <f t="shared" si="37"/>
        <v>11334/543965</v>
      </c>
      <c r="J136">
        <f>VLOOKUP(C136,Schools!$A:$Z,9,0)</f>
        <v>400088</v>
      </c>
      <c r="K136" s="74" t="s">
        <v>72</v>
      </c>
      <c r="L136" s="211" t="s">
        <v>81</v>
      </c>
      <c r="M136" s="74" t="s">
        <v>4032</v>
      </c>
      <c r="N136" s="77" t="str">
        <f>VLOOKUP(C136,Schools!A:D,4,0)</f>
        <v>Primary</v>
      </c>
      <c r="O136" s="77">
        <f t="shared" si="30"/>
        <v>11334</v>
      </c>
      <c r="P136" s="77">
        <f t="shared" si="38"/>
        <v>543965</v>
      </c>
      <c r="Q136" s="78">
        <f t="shared" si="35"/>
        <v>586.25</v>
      </c>
      <c r="R136" s="78"/>
      <c r="S136" s="78"/>
      <c r="T136" s="78"/>
      <c r="U136" s="78"/>
      <c r="V136" s="78"/>
      <c r="W136" s="78"/>
      <c r="X136" s="78"/>
      <c r="Y136" s="78"/>
      <c r="Z136" s="78"/>
      <c r="AA136" s="78"/>
      <c r="AB136" s="78"/>
      <c r="AC136" s="51"/>
      <c r="AD136" s="51">
        <f t="shared" si="34"/>
        <v>-7035</v>
      </c>
      <c r="AF136" s="313"/>
      <c r="AG136" s="51">
        <f t="shared" si="26"/>
        <v>586.25</v>
      </c>
      <c r="AH136" s="51">
        <f t="shared" si="27"/>
        <v>586.25</v>
      </c>
      <c r="AI136" s="51">
        <f t="shared" si="28"/>
        <v>586.25</v>
      </c>
      <c r="AJ136" s="51">
        <f t="shared" si="29"/>
        <v>586.25</v>
      </c>
      <c r="AK136"/>
      <c r="AL136"/>
      <c r="AM136"/>
      <c r="AN136"/>
      <c r="AO136"/>
      <c r="AP136"/>
      <c r="AQ136"/>
      <c r="AR136"/>
      <c r="AS136"/>
      <c r="AT136"/>
      <c r="AU136"/>
    </row>
    <row r="137" spans="1:47" x14ac:dyDescent="0.25">
      <c r="A137" t="str">
        <f t="shared" si="36"/>
        <v>PPG</v>
      </c>
      <c r="B137" s="212">
        <v>44027</v>
      </c>
      <c r="C137" s="157">
        <v>3022045</v>
      </c>
      <c r="D137" t="str">
        <f>VLOOKUP(C137,Schools!A:B,2,0)</f>
        <v>Northside School</v>
      </c>
      <c r="E137" t="str">
        <f>VLOOKUP(C137,Schools!$A:$Z,3,0)</f>
        <v>M</v>
      </c>
      <c r="F137" s="224">
        <v>2345</v>
      </c>
      <c r="G137" s="157" t="s">
        <v>3620</v>
      </c>
      <c r="I137" t="str">
        <f t="shared" si="37"/>
        <v>11334/543965</v>
      </c>
      <c r="J137">
        <f>VLOOKUP(C137,Schools!$A:$Z,9,0)</f>
        <v>400089</v>
      </c>
      <c r="K137" s="74" t="s">
        <v>72</v>
      </c>
      <c r="L137" s="211" t="s">
        <v>81</v>
      </c>
      <c r="M137" s="74" t="s">
        <v>4032</v>
      </c>
      <c r="N137" s="77" t="str">
        <f>VLOOKUP(C137,Schools!A:D,4,0)</f>
        <v>Primary</v>
      </c>
      <c r="O137" s="77">
        <f t="shared" si="30"/>
        <v>11334</v>
      </c>
      <c r="P137" s="77">
        <f t="shared" si="38"/>
        <v>543965</v>
      </c>
      <c r="Q137" s="78">
        <f t="shared" si="35"/>
        <v>195.41666666666666</v>
      </c>
      <c r="R137" s="78"/>
      <c r="S137" s="78"/>
      <c r="T137" s="78"/>
      <c r="U137" s="78"/>
      <c r="V137" s="78"/>
      <c r="W137" s="78"/>
      <c r="X137" s="78"/>
      <c r="Y137" s="78"/>
      <c r="Z137" s="78"/>
      <c r="AA137" s="78"/>
      <c r="AB137" s="78"/>
      <c r="AC137" s="51"/>
      <c r="AD137" s="51">
        <f t="shared" si="34"/>
        <v>-2345</v>
      </c>
      <c r="AF137" s="313"/>
      <c r="AG137" s="51">
        <f t="shared" si="26"/>
        <v>195.41666666666666</v>
      </c>
      <c r="AH137" s="51">
        <f t="shared" si="27"/>
        <v>195.41666666666666</v>
      </c>
      <c r="AI137" s="51">
        <f t="shared" si="28"/>
        <v>195.41666666666666</v>
      </c>
      <c r="AJ137" s="51">
        <f t="shared" si="29"/>
        <v>195.41666666666666</v>
      </c>
      <c r="AK137"/>
      <c r="AL137"/>
      <c r="AM137"/>
      <c r="AN137"/>
      <c r="AO137"/>
      <c r="AP137"/>
      <c r="AQ137"/>
      <c r="AR137"/>
      <c r="AS137"/>
      <c r="AT137"/>
      <c r="AU137"/>
    </row>
    <row r="138" spans="1:47" x14ac:dyDescent="0.25">
      <c r="A138" t="str">
        <f t="shared" si="36"/>
        <v>PPG</v>
      </c>
      <c r="B138" s="212">
        <v>44027</v>
      </c>
      <c r="C138" s="157">
        <v>3025201</v>
      </c>
      <c r="D138" t="str">
        <f>VLOOKUP(C138,Schools!A:B,2,0)</f>
        <v>Osidge Primary School</v>
      </c>
      <c r="E138" t="str">
        <f>VLOOKUP(C138,Schools!$A:$Z,3,0)</f>
        <v>M</v>
      </c>
      <c r="F138" s="224">
        <v>4690</v>
      </c>
      <c r="G138" s="157" t="s">
        <v>3620</v>
      </c>
      <c r="I138" t="str">
        <f t="shared" si="37"/>
        <v>11334/543965</v>
      </c>
      <c r="J138">
        <f>VLOOKUP(C138,Schools!$A:$Z,9,0)</f>
        <v>400021</v>
      </c>
      <c r="K138" s="74" t="s">
        <v>72</v>
      </c>
      <c r="L138" s="211" t="s">
        <v>81</v>
      </c>
      <c r="M138" s="74" t="s">
        <v>4032</v>
      </c>
      <c r="N138" s="77" t="str">
        <f>VLOOKUP(C138,Schools!A:D,4,0)</f>
        <v>Primary</v>
      </c>
      <c r="O138" s="77">
        <f t="shared" ref="O138:O158" si="39">VLOOKUP(N138,$AJ$1:$AK$5,2,0)</f>
        <v>11334</v>
      </c>
      <c r="P138" s="77">
        <f t="shared" si="38"/>
        <v>543965</v>
      </c>
      <c r="Q138" s="78">
        <f t="shared" si="35"/>
        <v>390.83333333333331</v>
      </c>
      <c r="R138" s="78"/>
      <c r="S138" s="78"/>
      <c r="T138" s="78"/>
      <c r="U138" s="78"/>
      <c r="V138" s="78"/>
      <c r="W138" s="78"/>
      <c r="X138" s="78"/>
      <c r="Y138" s="78"/>
      <c r="Z138" s="78"/>
      <c r="AA138" s="78"/>
      <c r="AB138" s="78"/>
      <c r="AC138" s="51"/>
      <c r="AD138" s="51">
        <f t="shared" si="34"/>
        <v>-4690</v>
      </c>
      <c r="AF138" s="313"/>
      <c r="AG138" s="51">
        <f t="shared" si="26"/>
        <v>390.83333333333331</v>
      </c>
      <c r="AH138" s="51">
        <f t="shared" si="27"/>
        <v>390.83333333333331</v>
      </c>
      <c r="AI138" s="51">
        <f t="shared" si="28"/>
        <v>390.83333333333331</v>
      </c>
      <c r="AJ138" s="51">
        <f t="shared" si="29"/>
        <v>390.83333333333331</v>
      </c>
      <c r="AK138"/>
      <c r="AL138"/>
      <c r="AM138"/>
      <c r="AN138"/>
      <c r="AO138"/>
      <c r="AP138"/>
      <c r="AQ138"/>
      <c r="AR138"/>
      <c r="AS138"/>
      <c r="AT138"/>
      <c r="AU138"/>
    </row>
    <row r="139" spans="1:47" x14ac:dyDescent="0.25">
      <c r="A139" t="str">
        <f t="shared" si="36"/>
        <v>PPG</v>
      </c>
      <c r="B139" s="212">
        <v>44027</v>
      </c>
      <c r="C139" s="157">
        <v>3023501</v>
      </c>
      <c r="D139" t="str">
        <f>VLOOKUP(C139,Schools!A:B,2,0)</f>
        <v>Our Lady of Lourdes School</v>
      </c>
      <c r="E139" t="str">
        <f>VLOOKUP(C139,Schools!$A:$Z,3,0)</f>
        <v>M</v>
      </c>
      <c r="F139" s="224">
        <v>4690</v>
      </c>
      <c r="G139" s="157" t="s">
        <v>3620</v>
      </c>
      <c r="I139" t="str">
        <f t="shared" si="37"/>
        <v>11334/543965</v>
      </c>
      <c r="J139">
        <f>VLOOKUP(C139,Schools!$A:$Z,9,0)</f>
        <v>400003</v>
      </c>
      <c r="K139" s="74" t="s">
        <v>72</v>
      </c>
      <c r="L139" s="211" t="s">
        <v>81</v>
      </c>
      <c r="M139" s="74" t="s">
        <v>4032</v>
      </c>
      <c r="N139" s="77" t="str">
        <f>VLOOKUP(C139,Schools!A:D,4,0)</f>
        <v>Primary</v>
      </c>
      <c r="O139" s="77">
        <f t="shared" si="39"/>
        <v>11334</v>
      </c>
      <c r="P139" s="77">
        <f t="shared" si="38"/>
        <v>543965</v>
      </c>
      <c r="Q139" s="78">
        <f t="shared" si="35"/>
        <v>390.83333333333331</v>
      </c>
      <c r="R139" s="78"/>
      <c r="S139" s="78"/>
      <c r="T139" s="78"/>
      <c r="U139" s="78"/>
      <c r="V139" s="78"/>
      <c r="W139" s="78"/>
      <c r="X139" s="78"/>
      <c r="Y139" s="78"/>
      <c r="Z139" s="78"/>
      <c r="AA139" s="78"/>
      <c r="AB139" s="78"/>
      <c r="AC139" s="51"/>
      <c r="AD139" s="51">
        <f t="shared" si="34"/>
        <v>-4690</v>
      </c>
      <c r="AF139" s="313"/>
      <c r="AG139" s="51">
        <f t="shared" si="26"/>
        <v>390.83333333333331</v>
      </c>
      <c r="AH139" s="51">
        <f t="shared" si="27"/>
        <v>390.83333333333331</v>
      </c>
      <c r="AI139" s="51">
        <f t="shared" si="28"/>
        <v>390.83333333333331</v>
      </c>
      <c r="AJ139" s="51">
        <f t="shared" si="29"/>
        <v>390.83333333333331</v>
      </c>
      <c r="AK139"/>
      <c r="AL139"/>
      <c r="AM139"/>
      <c r="AN139"/>
      <c r="AO139"/>
      <c r="AP139"/>
      <c r="AQ139"/>
      <c r="AR139"/>
      <c r="AS139"/>
      <c r="AT139"/>
      <c r="AU139"/>
    </row>
    <row r="140" spans="1:47" x14ac:dyDescent="0.25">
      <c r="A140" t="str">
        <f t="shared" si="36"/>
        <v>PPG</v>
      </c>
      <c r="B140" s="212">
        <v>44027</v>
      </c>
      <c r="C140" s="157">
        <v>3022072</v>
      </c>
      <c r="D140" t="str">
        <f>VLOOKUP(C140,Schools!A:B,2,0)</f>
        <v>Queenswell Junior School</v>
      </c>
      <c r="E140" t="str">
        <f>VLOOKUP(C140,Schools!$A:$Z,3,0)</f>
        <v>M</v>
      </c>
      <c r="F140" s="224">
        <v>9380</v>
      </c>
      <c r="G140" s="157" t="s">
        <v>3620</v>
      </c>
      <c r="I140" t="str">
        <f t="shared" si="37"/>
        <v>11334/543965</v>
      </c>
      <c r="J140">
        <f>VLOOKUP(C140,Schools!$A:$Z,9,0)</f>
        <v>400012</v>
      </c>
      <c r="K140" s="74" t="s">
        <v>72</v>
      </c>
      <c r="L140" s="211" t="s">
        <v>81</v>
      </c>
      <c r="M140" s="74" t="s">
        <v>4032</v>
      </c>
      <c r="N140" s="77" t="str">
        <f>VLOOKUP(C140,Schools!A:D,4,0)</f>
        <v>Primary</v>
      </c>
      <c r="O140" s="77">
        <f t="shared" si="39"/>
        <v>11334</v>
      </c>
      <c r="P140" s="77">
        <f t="shared" si="38"/>
        <v>543965</v>
      </c>
      <c r="Q140" s="78">
        <f t="shared" si="35"/>
        <v>781.66666666666663</v>
      </c>
      <c r="R140" s="78"/>
      <c r="S140" s="78"/>
      <c r="T140" s="78"/>
      <c r="U140" s="78"/>
      <c r="V140" s="78"/>
      <c r="W140" s="78"/>
      <c r="X140" s="78"/>
      <c r="Y140" s="78"/>
      <c r="Z140" s="78"/>
      <c r="AA140" s="78"/>
      <c r="AB140" s="78"/>
      <c r="AC140" s="51"/>
      <c r="AD140" s="51">
        <f t="shared" si="34"/>
        <v>-9380</v>
      </c>
      <c r="AF140" s="313"/>
      <c r="AG140" s="51">
        <f t="shared" si="26"/>
        <v>781.66666666666663</v>
      </c>
      <c r="AH140" s="51">
        <f t="shared" si="27"/>
        <v>781.66666666666663</v>
      </c>
      <c r="AI140" s="51">
        <f t="shared" si="28"/>
        <v>781.66666666666663</v>
      </c>
      <c r="AJ140" s="51">
        <f t="shared" si="29"/>
        <v>781.66666666666663</v>
      </c>
      <c r="AK140"/>
      <c r="AL140"/>
      <c r="AM140"/>
      <c r="AN140"/>
      <c r="AO140"/>
      <c r="AP140"/>
      <c r="AQ140"/>
      <c r="AR140"/>
      <c r="AS140"/>
      <c r="AT140"/>
      <c r="AU140"/>
    </row>
    <row r="141" spans="1:47" x14ac:dyDescent="0.25">
      <c r="A141" t="str">
        <f t="shared" si="36"/>
        <v>PPG</v>
      </c>
      <c r="B141" s="212">
        <v>44027</v>
      </c>
      <c r="C141" s="157">
        <v>3023510</v>
      </c>
      <c r="D141" t="str">
        <f>VLOOKUP(C141,Schools!A:B,2,0)</f>
        <v>Sacred Heart School</v>
      </c>
      <c r="E141" t="str">
        <f>VLOOKUP(C141,Schools!$A:$Z,3,0)</f>
        <v>M</v>
      </c>
      <c r="F141" s="224">
        <v>4690</v>
      </c>
      <c r="G141" s="157" t="s">
        <v>3620</v>
      </c>
      <c r="I141" t="str">
        <f t="shared" ref="I141:I169" si="40">O141&amp;"/"&amp;P141</f>
        <v>11334/543965</v>
      </c>
      <c r="J141">
        <f>VLOOKUP(C141,Schools!$A:$Z,9,0)</f>
        <v>400071</v>
      </c>
      <c r="K141" s="74" t="s">
        <v>72</v>
      </c>
      <c r="L141" s="211" t="s">
        <v>81</v>
      </c>
      <c r="M141" s="74" t="s">
        <v>4032</v>
      </c>
      <c r="N141" s="77" t="str">
        <f>VLOOKUP(C141,Schools!A:D,4,0)</f>
        <v>Primary</v>
      </c>
      <c r="O141" s="77">
        <f t="shared" si="39"/>
        <v>11334</v>
      </c>
      <c r="P141" s="77">
        <f t="shared" ref="P141:P158" si="41">IF(E141="M",543965,516500)</f>
        <v>543965</v>
      </c>
      <c r="Q141" s="78">
        <f t="shared" si="35"/>
        <v>390.83333333333331</v>
      </c>
      <c r="R141" s="78"/>
      <c r="S141" s="78"/>
      <c r="T141" s="78"/>
      <c r="U141" s="78"/>
      <c r="V141" s="78"/>
      <c r="W141" s="78"/>
      <c r="X141" s="78"/>
      <c r="Y141" s="78"/>
      <c r="Z141" s="78"/>
      <c r="AA141" s="78"/>
      <c r="AB141" s="78"/>
      <c r="AC141" s="51"/>
      <c r="AD141" s="51">
        <f t="shared" si="34"/>
        <v>-4690</v>
      </c>
      <c r="AF141" s="313"/>
      <c r="AG141" s="51">
        <f t="shared" si="26"/>
        <v>390.83333333333331</v>
      </c>
      <c r="AH141" s="51">
        <f t="shared" si="27"/>
        <v>390.83333333333331</v>
      </c>
      <c r="AI141" s="51">
        <f t="shared" si="28"/>
        <v>390.83333333333331</v>
      </c>
      <c r="AJ141" s="51">
        <f t="shared" si="29"/>
        <v>390.83333333333331</v>
      </c>
      <c r="AK141"/>
      <c r="AL141"/>
      <c r="AM141"/>
      <c r="AN141"/>
      <c r="AO141"/>
      <c r="AP141"/>
      <c r="AQ141"/>
      <c r="AR141"/>
      <c r="AS141"/>
      <c r="AT141"/>
      <c r="AU141"/>
    </row>
    <row r="142" spans="1:47" x14ac:dyDescent="0.25">
      <c r="A142" t="str">
        <f t="shared" ref="A142:A159" si="42">$B$3</f>
        <v>PPG</v>
      </c>
      <c r="B142" s="212">
        <v>44027</v>
      </c>
      <c r="C142" s="157">
        <v>3023504</v>
      </c>
      <c r="D142" t="str">
        <f>VLOOKUP(C142,Schools!A:B,2,0)</f>
        <v>St Catherines R C Primary</v>
      </c>
      <c r="E142" t="str">
        <f>VLOOKUP(C142,Schools!$A:$Z,3,0)</f>
        <v>M</v>
      </c>
      <c r="F142" s="224">
        <v>7035</v>
      </c>
      <c r="G142" s="157" t="s">
        <v>3620</v>
      </c>
      <c r="I142" t="str">
        <f t="shared" si="40"/>
        <v>11334/543965</v>
      </c>
      <c r="J142">
        <f>VLOOKUP(C142,Schools!$A:$Z,9,0)</f>
        <v>400064</v>
      </c>
      <c r="K142" s="74" t="s">
        <v>72</v>
      </c>
      <c r="L142" s="211" t="s">
        <v>81</v>
      </c>
      <c r="M142" s="74" t="s">
        <v>4032</v>
      </c>
      <c r="N142" s="77" t="str">
        <f>VLOOKUP(C142,Schools!A:D,4,0)</f>
        <v>Primary</v>
      </c>
      <c r="O142" s="77">
        <f t="shared" si="39"/>
        <v>11334</v>
      </c>
      <c r="P142" s="77">
        <f t="shared" si="41"/>
        <v>543965</v>
      </c>
      <c r="Q142" s="78">
        <f t="shared" si="35"/>
        <v>586.25</v>
      </c>
      <c r="R142" s="78"/>
      <c r="S142" s="78"/>
      <c r="T142" s="78"/>
      <c r="U142" s="78"/>
      <c r="V142" s="78"/>
      <c r="W142" s="78"/>
      <c r="X142" s="78"/>
      <c r="Y142" s="78"/>
      <c r="Z142" s="78"/>
      <c r="AA142" s="78"/>
      <c r="AB142" s="78"/>
      <c r="AC142" s="51"/>
      <c r="AD142" s="51">
        <f t="shared" si="34"/>
        <v>-7035</v>
      </c>
      <c r="AF142" s="313"/>
      <c r="AG142" s="51">
        <f t="shared" si="26"/>
        <v>586.25</v>
      </c>
      <c r="AH142" s="51">
        <f t="shared" si="27"/>
        <v>586.25</v>
      </c>
      <c r="AI142" s="51">
        <f t="shared" si="28"/>
        <v>586.25</v>
      </c>
      <c r="AJ142" s="51">
        <f t="shared" si="29"/>
        <v>586.25</v>
      </c>
      <c r="AK142"/>
      <c r="AL142"/>
      <c r="AM142"/>
      <c r="AN142"/>
      <c r="AO142"/>
      <c r="AP142"/>
      <c r="AQ142"/>
      <c r="AR142"/>
      <c r="AS142"/>
      <c r="AT142"/>
      <c r="AU142"/>
    </row>
    <row r="143" spans="1:47" x14ac:dyDescent="0.25">
      <c r="A143" t="str">
        <f t="shared" si="42"/>
        <v>PPG</v>
      </c>
      <c r="B143" s="212">
        <v>44027</v>
      </c>
      <c r="C143" s="157">
        <v>3023309</v>
      </c>
      <c r="D143" t="str">
        <f>VLOOKUP(C143,Schools!A:B,2,0)</f>
        <v>St Johns CE N20</v>
      </c>
      <c r="E143" t="str">
        <f>VLOOKUP(C143,Schools!$A:$Z,3,0)</f>
        <v>M</v>
      </c>
      <c r="F143" s="224">
        <v>9380</v>
      </c>
      <c r="G143" s="157" t="s">
        <v>3620</v>
      </c>
      <c r="I143" t="str">
        <f t="shared" si="40"/>
        <v>11334/543965</v>
      </c>
      <c r="J143">
        <f>VLOOKUP(C143,Schools!$A:$Z,9,0)</f>
        <v>400098</v>
      </c>
      <c r="K143" s="74" t="s">
        <v>72</v>
      </c>
      <c r="L143" s="211" t="s">
        <v>81</v>
      </c>
      <c r="M143" s="74" t="s">
        <v>4032</v>
      </c>
      <c r="N143" s="77" t="str">
        <f>VLOOKUP(C143,Schools!A:D,4,0)</f>
        <v>Primary</v>
      </c>
      <c r="O143" s="77">
        <f t="shared" si="39"/>
        <v>11334</v>
      </c>
      <c r="P143" s="77">
        <f t="shared" si="41"/>
        <v>543965</v>
      </c>
      <c r="Q143" s="78">
        <f t="shared" si="35"/>
        <v>781.66666666666663</v>
      </c>
      <c r="R143" s="78"/>
      <c r="S143" s="78"/>
      <c r="T143" s="78"/>
      <c r="U143" s="78"/>
      <c r="V143" s="78"/>
      <c r="W143" s="78"/>
      <c r="X143" s="78"/>
      <c r="Y143" s="78"/>
      <c r="Z143" s="78"/>
      <c r="AA143" s="78"/>
      <c r="AB143" s="78"/>
      <c r="AC143" s="51"/>
      <c r="AD143" s="51">
        <f t="shared" si="34"/>
        <v>-9380</v>
      </c>
      <c r="AF143" s="313"/>
      <c r="AG143" s="51">
        <f t="shared" si="26"/>
        <v>781.66666666666663</v>
      </c>
      <c r="AH143" s="51">
        <f t="shared" si="27"/>
        <v>781.66666666666663</v>
      </c>
      <c r="AI143" s="51">
        <f t="shared" si="28"/>
        <v>781.66666666666663</v>
      </c>
      <c r="AJ143" s="51">
        <f t="shared" si="29"/>
        <v>781.66666666666663</v>
      </c>
      <c r="AK143"/>
      <c r="AL143"/>
      <c r="AM143"/>
      <c r="AN143"/>
      <c r="AO143"/>
      <c r="AP143"/>
      <c r="AQ143"/>
      <c r="AR143"/>
      <c r="AS143"/>
      <c r="AT143"/>
      <c r="AU143"/>
    </row>
    <row r="144" spans="1:47" x14ac:dyDescent="0.25">
      <c r="A144" t="str">
        <f t="shared" si="42"/>
        <v>PPG</v>
      </c>
      <c r="B144" s="212">
        <v>44027</v>
      </c>
      <c r="C144" s="157">
        <v>3023307</v>
      </c>
      <c r="D144" t="str">
        <f>VLOOKUP(C144,Schools!A:B,2,0)</f>
        <v>St John's CE School N11</v>
      </c>
      <c r="E144" t="str">
        <f>VLOOKUP(C144,Schools!$A:$Z,3,0)</f>
        <v>M</v>
      </c>
      <c r="F144" s="224">
        <v>9380</v>
      </c>
      <c r="G144" s="157" t="s">
        <v>3620</v>
      </c>
      <c r="I144" t="str">
        <f t="shared" si="40"/>
        <v>11334/543965</v>
      </c>
      <c r="J144">
        <f>VLOOKUP(C144,Schools!$A:$Z,9,0)</f>
        <v>400114</v>
      </c>
      <c r="K144" s="74" t="s">
        <v>72</v>
      </c>
      <c r="L144" s="211" t="s">
        <v>81</v>
      </c>
      <c r="M144" s="74" t="s">
        <v>4032</v>
      </c>
      <c r="N144" s="77" t="str">
        <f>VLOOKUP(C144,Schools!A:D,4,0)</f>
        <v>Primary</v>
      </c>
      <c r="O144" s="77">
        <f t="shared" si="39"/>
        <v>11334</v>
      </c>
      <c r="P144" s="77">
        <f t="shared" si="41"/>
        <v>543965</v>
      </c>
      <c r="Q144" s="78">
        <f t="shared" si="35"/>
        <v>781.66666666666663</v>
      </c>
      <c r="R144" s="78"/>
      <c r="S144" s="78"/>
      <c r="T144" s="78"/>
      <c r="U144" s="78"/>
      <c r="V144" s="78"/>
      <c r="W144" s="78"/>
      <c r="X144" s="78"/>
      <c r="Y144" s="78"/>
      <c r="Z144" s="78"/>
      <c r="AA144" s="78"/>
      <c r="AB144" s="78"/>
      <c r="AC144" s="51"/>
      <c r="AD144" s="51">
        <f t="shared" si="34"/>
        <v>-9380</v>
      </c>
      <c r="AF144" s="313"/>
      <c r="AG144" s="51">
        <f t="shared" si="26"/>
        <v>781.66666666666663</v>
      </c>
      <c r="AH144" s="51">
        <f t="shared" si="27"/>
        <v>781.66666666666663</v>
      </c>
      <c r="AI144" s="51">
        <f t="shared" si="28"/>
        <v>781.66666666666663</v>
      </c>
      <c r="AJ144" s="51">
        <f t="shared" si="29"/>
        <v>781.66666666666663</v>
      </c>
      <c r="AK144"/>
      <c r="AL144"/>
      <c r="AM144"/>
      <c r="AN144"/>
      <c r="AO144"/>
      <c r="AP144"/>
      <c r="AQ144"/>
      <c r="AR144"/>
      <c r="AS144"/>
      <c r="AT144"/>
      <c r="AU144"/>
    </row>
    <row r="145" spans="1:47" x14ac:dyDescent="0.25">
      <c r="A145" t="str">
        <f t="shared" si="42"/>
        <v>PPG</v>
      </c>
      <c r="B145" s="212">
        <v>44027</v>
      </c>
      <c r="C145" s="157">
        <v>3023311</v>
      </c>
      <c r="D145" t="str">
        <f>VLOOKUP(C145,Schools!A:B,2,0)</f>
        <v>St Mary's C E Primary School N3</v>
      </c>
      <c r="E145" t="str">
        <f>VLOOKUP(C145,Schools!$A:$Z,3,0)</f>
        <v>M</v>
      </c>
      <c r="F145" s="224">
        <v>18760</v>
      </c>
      <c r="G145" s="157" t="s">
        <v>3620</v>
      </c>
      <c r="I145" t="str">
        <f t="shared" si="40"/>
        <v>11334/543965</v>
      </c>
      <c r="J145">
        <f>VLOOKUP(C145,Schools!$A:$Z,9,0)</f>
        <v>400058</v>
      </c>
      <c r="K145" s="74" t="s">
        <v>72</v>
      </c>
      <c r="L145" s="211" t="s">
        <v>81</v>
      </c>
      <c r="M145" s="74" t="s">
        <v>4032</v>
      </c>
      <c r="N145" s="77" t="str">
        <f>VLOOKUP(C145,Schools!A:D,4,0)</f>
        <v>Primary</v>
      </c>
      <c r="O145" s="77">
        <f t="shared" si="39"/>
        <v>11334</v>
      </c>
      <c r="P145" s="77">
        <f t="shared" si="41"/>
        <v>543965</v>
      </c>
      <c r="Q145" s="78">
        <f t="shared" si="35"/>
        <v>1563.3333333333333</v>
      </c>
      <c r="R145" s="78"/>
      <c r="S145" s="78"/>
      <c r="T145" s="78"/>
      <c r="U145" s="78"/>
      <c r="V145" s="78"/>
      <c r="W145" s="78"/>
      <c r="X145" s="78"/>
      <c r="Y145" s="78"/>
      <c r="Z145" s="78"/>
      <c r="AA145" s="78"/>
      <c r="AB145" s="78"/>
      <c r="AC145" s="51"/>
      <c r="AD145" s="51">
        <f t="shared" si="34"/>
        <v>-18760</v>
      </c>
      <c r="AF145" s="313"/>
      <c r="AG145" s="51">
        <f t="shared" si="26"/>
        <v>1563.3333333333333</v>
      </c>
      <c r="AH145" s="51">
        <f t="shared" si="27"/>
        <v>1563.3333333333333</v>
      </c>
      <c r="AI145" s="51">
        <f t="shared" si="28"/>
        <v>1563.3333333333333</v>
      </c>
      <c r="AJ145" s="51">
        <f t="shared" si="29"/>
        <v>1563.3333333333333</v>
      </c>
      <c r="AK145"/>
      <c r="AL145"/>
      <c r="AM145"/>
      <c r="AN145"/>
      <c r="AO145"/>
      <c r="AP145"/>
      <c r="AQ145"/>
      <c r="AR145"/>
      <c r="AS145"/>
      <c r="AT145"/>
      <c r="AU145"/>
    </row>
    <row r="146" spans="1:47" x14ac:dyDescent="0.25">
      <c r="A146" t="str">
        <f t="shared" si="42"/>
        <v>PPG</v>
      </c>
      <c r="B146" s="212">
        <v>44027</v>
      </c>
      <c r="C146" s="157">
        <v>3023312</v>
      </c>
      <c r="D146" t="str">
        <f>VLOOKUP(C146,Schools!A:B,2,0)</f>
        <v>St Mary's School EN4</v>
      </c>
      <c r="E146" t="str">
        <f>VLOOKUP(C146,Schools!$A:$Z,3,0)</f>
        <v>M</v>
      </c>
      <c r="F146" s="224">
        <v>2345</v>
      </c>
      <c r="G146" s="157" t="s">
        <v>3620</v>
      </c>
      <c r="I146" t="str">
        <f t="shared" si="40"/>
        <v>11334/543965</v>
      </c>
      <c r="J146">
        <f>VLOOKUP(C146,Schools!$A:$Z,9,0)</f>
        <v>400017</v>
      </c>
      <c r="K146" s="74" t="s">
        <v>72</v>
      </c>
      <c r="L146" s="211" t="s">
        <v>81</v>
      </c>
      <c r="M146" s="74" t="s">
        <v>4032</v>
      </c>
      <c r="N146" s="77" t="str">
        <f>VLOOKUP(C146,Schools!A:D,4,0)</f>
        <v>Primary</v>
      </c>
      <c r="O146" s="77">
        <f t="shared" si="39"/>
        <v>11334</v>
      </c>
      <c r="P146" s="77">
        <f t="shared" si="41"/>
        <v>543965</v>
      </c>
      <c r="Q146" s="78">
        <f t="shared" si="35"/>
        <v>195.41666666666666</v>
      </c>
      <c r="R146" s="78"/>
      <c r="S146" s="78"/>
      <c r="T146" s="78"/>
      <c r="U146" s="78"/>
      <c r="V146" s="78"/>
      <c r="W146" s="78"/>
      <c r="X146" s="78"/>
      <c r="Y146" s="78"/>
      <c r="Z146" s="78"/>
      <c r="AA146" s="78"/>
      <c r="AB146" s="78"/>
      <c r="AC146" s="51"/>
      <c r="AD146" s="51">
        <f t="shared" si="34"/>
        <v>-2345</v>
      </c>
      <c r="AF146" s="313"/>
      <c r="AG146" s="51">
        <f t="shared" si="26"/>
        <v>195.41666666666666</v>
      </c>
      <c r="AH146" s="51">
        <f t="shared" si="27"/>
        <v>195.41666666666666</v>
      </c>
      <c r="AI146" s="51">
        <f t="shared" si="28"/>
        <v>195.41666666666666</v>
      </c>
      <c r="AJ146" s="51">
        <f t="shared" si="29"/>
        <v>195.41666666666666</v>
      </c>
      <c r="AK146"/>
      <c r="AL146"/>
      <c r="AM146"/>
      <c r="AN146"/>
      <c r="AO146"/>
      <c r="AP146"/>
      <c r="AQ146"/>
      <c r="AR146"/>
      <c r="AS146"/>
      <c r="AT146"/>
      <c r="AU146"/>
    </row>
    <row r="147" spans="1:47" x14ac:dyDescent="0.25">
      <c r="A147" t="str">
        <f t="shared" si="42"/>
        <v>PPG</v>
      </c>
      <c r="B147" s="212">
        <v>44027</v>
      </c>
      <c r="C147" s="157">
        <v>3023314</v>
      </c>
      <c r="D147" t="str">
        <f>VLOOKUP(C147,Schools!A:B,2,0)</f>
        <v>St Pauls CE Primary, NW7</v>
      </c>
      <c r="E147" t="str">
        <f>VLOOKUP(C147,Schools!$A:$Z,3,0)</f>
        <v>M</v>
      </c>
      <c r="F147" s="224">
        <v>2345</v>
      </c>
      <c r="G147" s="157" t="s">
        <v>3620</v>
      </c>
      <c r="I147" t="str">
        <f t="shared" si="40"/>
        <v>11334/543965</v>
      </c>
      <c r="J147">
        <f>VLOOKUP(C147,Schools!$A:$Z,9,0)</f>
        <v>400094</v>
      </c>
      <c r="K147" s="74" t="s">
        <v>72</v>
      </c>
      <c r="L147" s="211" t="s">
        <v>81</v>
      </c>
      <c r="M147" s="74" t="s">
        <v>4032</v>
      </c>
      <c r="N147" s="77" t="str">
        <f>VLOOKUP(C147,Schools!A:D,4,0)</f>
        <v>Primary</v>
      </c>
      <c r="O147" s="77">
        <f t="shared" si="39"/>
        <v>11334</v>
      </c>
      <c r="P147" s="77">
        <f t="shared" si="41"/>
        <v>543965</v>
      </c>
      <c r="Q147" s="78">
        <f t="shared" si="35"/>
        <v>195.41666666666666</v>
      </c>
      <c r="R147" s="78"/>
      <c r="S147" s="78"/>
      <c r="T147" s="78"/>
      <c r="U147" s="78"/>
      <c r="V147" s="78"/>
      <c r="W147" s="78"/>
      <c r="X147" s="78"/>
      <c r="Y147" s="78"/>
      <c r="Z147" s="78"/>
      <c r="AA147" s="78"/>
      <c r="AB147" s="78"/>
      <c r="AC147" s="51"/>
      <c r="AD147" s="51">
        <f t="shared" si="34"/>
        <v>-2345</v>
      </c>
      <c r="AF147" s="313"/>
      <c r="AG147" s="51">
        <f t="shared" si="26"/>
        <v>195.41666666666666</v>
      </c>
      <c r="AH147" s="51">
        <f t="shared" si="27"/>
        <v>195.41666666666666</v>
      </c>
      <c r="AI147" s="51">
        <f t="shared" si="28"/>
        <v>195.41666666666666</v>
      </c>
      <c r="AJ147" s="51">
        <f t="shared" si="29"/>
        <v>195.41666666666666</v>
      </c>
      <c r="AK147"/>
      <c r="AL147"/>
      <c r="AM147"/>
      <c r="AN147"/>
      <c r="AO147"/>
      <c r="AP147"/>
      <c r="AQ147"/>
      <c r="AR147"/>
      <c r="AS147"/>
      <c r="AT147"/>
      <c r="AU147"/>
    </row>
    <row r="148" spans="1:47" x14ac:dyDescent="0.25">
      <c r="A148" t="str">
        <f t="shared" si="42"/>
        <v>PPG</v>
      </c>
      <c r="B148" s="212">
        <v>44027</v>
      </c>
      <c r="C148" s="157">
        <v>3023313</v>
      </c>
      <c r="D148" t="str">
        <f>VLOOKUP(C148,Schools!A:B,2,0)</f>
        <v>St. Pauls CE Primary School (N11)</v>
      </c>
      <c r="E148" t="str">
        <f>VLOOKUP(C148,Schools!$A:$Z,3,0)</f>
        <v>M</v>
      </c>
      <c r="F148" s="224">
        <v>4690</v>
      </c>
      <c r="G148" s="157" t="s">
        <v>3620</v>
      </c>
      <c r="I148" t="str">
        <f t="shared" si="40"/>
        <v>11334/543965</v>
      </c>
      <c r="J148">
        <f>VLOOKUP(C148,Schools!$A:$Z,9,0)</f>
        <v>400006</v>
      </c>
      <c r="K148" s="74" t="s">
        <v>72</v>
      </c>
      <c r="L148" s="211" t="s">
        <v>81</v>
      </c>
      <c r="M148" s="74" t="s">
        <v>4032</v>
      </c>
      <c r="N148" s="77" t="str">
        <f>VLOOKUP(C148,Schools!A:D,4,0)</f>
        <v>Primary</v>
      </c>
      <c r="O148" s="77">
        <f t="shared" si="39"/>
        <v>11334</v>
      </c>
      <c r="P148" s="77">
        <f t="shared" si="41"/>
        <v>543965</v>
      </c>
      <c r="Q148" s="78">
        <f t="shared" si="35"/>
        <v>390.83333333333331</v>
      </c>
      <c r="R148" s="78"/>
      <c r="S148" s="78"/>
      <c r="T148" s="78"/>
      <c r="U148" s="78"/>
      <c r="V148" s="78"/>
      <c r="W148" s="78"/>
      <c r="X148" s="78"/>
      <c r="Y148" s="78"/>
      <c r="Z148" s="78"/>
      <c r="AA148" s="78"/>
      <c r="AB148" s="78"/>
      <c r="AC148" s="51"/>
      <c r="AD148" s="51">
        <f t="shared" ref="AD148:AD159" si="43">AC148-F148</f>
        <v>-4690</v>
      </c>
      <c r="AF148" s="313"/>
      <c r="AG148" s="51">
        <f t="shared" si="26"/>
        <v>390.83333333333331</v>
      </c>
      <c r="AH148" s="51">
        <f t="shared" si="27"/>
        <v>390.83333333333331</v>
      </c>
      <c r="AI148" s="51">
        <f t="shared" si="28"/>
        <v>390.83333333333331</v>
      </c>
      <c r="AJ148" s="51">
        <f t="shared" si="29"/>
        <v>390.83333333333331</v>
      </c>
      <c r="AK148"/>
      <c r="AL148"/>
      <c r="AM148"/>
      <c r="AN148"/>
      <c r="AO148"/>
      <c r="AP148"/>
      <c r="AQ148"/>
      <c r="AR148"/>
      <c r="AS148"/>
      <c r="AT148"/>
      <c r="AU148"/>
    </row>
    <row r="149" spans="1:47" x14ac:dyDescent="0.25">
      <c r="A149" t="str">
        <f t="shared" si="42"/>
        <v>PPG</v>
      </c>
      <c r="B149" s="212">
        <v>44027</v>
      </c>
      <c r="C149" s="157">
        <v>3023507</v>
      </c>
      <c r="D149" t="str">
        <f>VLOOKUP(C149,Schools!A:B,2,0)</f>
        <v>St Theresa's R.C. Primary School</v>
      </c>
      <c r="E149" t="str">
        <f>VLOOKUP(C149,Schools!$A:$Z,3,0)</f>
        <v>M</v>
      </c>
      <c r="F149" s="224">
        <v>2345</v>
      </c>
      <c r="G149" s="157" t="s">
        <v>3620</v>
      </c>
      <c r="I149" t="str">
        <f t="shared" si="40"/>
        <v>11334/543965</v>
      </c>
      <c r="J149">
        <f>VLOOKUP(C149,Schools!$A:$Z,9,0)</f>
        <v>400037</v>
      </c>
      <c r="K149" s="74" t="s">
        <v>72</v>
      </c>
      <c r="L149" s="211" t="s">
        <v>81</v>
      </c>
      <c r="M149" s="74" t="s">
        <v>4032</v>
      </c>
      <c r="N149" s="77" t="str">
        <f>VLOOKUP(C149,Schools!A:D,4,0)</f>
        <v>Primary</v>
      </c>
      <c r="O149" s="77">
        <f t="shared" si="39"/>
        <v>11334</v>
      </c>
      <c r="P149" s="77">
        <f t="shared" si="41"/>
        <v>543965</v>
      </c>
      <c r="Q149" s="78">
        <f t="shared" si="35"/>
        <v>195.41666666666666</v>
      </c>
      <c r="R149" s="78"/>
      <c r="S149" s="78"/>
      <c r="T149" s="78"/>
      <c r="U149" s="78"/>
      <c r="V149" s="78"/>
      <c r="W149" s="78"/>
      <c r="X149" s="78"/>
      <c r="Y149" s="78"/>
      <c r="Z149" s="78"/>
      <c r="AA149" s="78"/>
      <c r="AB149" s="78"/>
      <c r="AC149" s="51"/>
      <c r="AD149" s="51">
        <f t="shared" si="43"/>
        <v>-2345</v>
      </c>
      <c r="AF149" s="313"/>
      <c r="AG149" s="51">
        <f t="shared" ref="AG149:AG159" si="44">SUM(Q149:S149)</f>
        <v>195.41666666666666</v>
      </c>
      <c r="AH149" s="51">
        <f t="shared" ref="AH149:AH159" si="45">SUM(Q149:V149)</f>
        <v>195.41666666666666</v>
      </c>
      <c r="AI149" s="51">
        <f t="shared" ref="AI149:AI159" si="46">SUM(Q149:Y149)</f>
        <v>195.41666666666666</v>
      </c>
      <c r="AJ149" s="51">
        <f t="shared" ref="AJ149:AJ159" si="47">SUM(Q149:AB149)</f>
        <v>195.41666666666666</v>
      </c>
      <c r="AK149"/>
      <c r="AL149"/>
      <c r="AM149"/>
      <c r="AN149"/>
      <c r="AO149"/>
      <c r="AP149"/>
      <c r="AQ149"/>
      <c r="AR149"/>
      <c r="AS149"/>
      <c r="AT149"/>
      <c r="AU149"/>
    </row>
    <row r="150" spans="1:47" x14ac:dyDescent="0.25">
      <c r="A150" t="str">
        <f t="shared" si="42"/>
        <v>PPG</v>
      </c>
      <c r="B150" s="212">
        <v>44027</v>
      </c>
      <c r="C150" s="157">
        <v>3023506</v>
      </c>
      <c r="D150" t="str">
        <f>VLOOKUP(C150,Schools!A:B,2,0)</f>
        <v>St Vincent's Catholic Primary School</v>
      </c>
      <c r="E150" t="str">
        <f>VLOOKUP(C150,Schools!$A:$Z,3,0)</f>
        <v>M</v>
      </c>
      <c r="F150" s="224">
        <v>4690</v>
      </c>
      <c r="G150" s="157" t="s">
        <v>3620</v>
      </c>
      <c r="I150" t="str">
        <f t="shared" si="40"/>
        <v>11334/543965</v>
      </c>
      <c r="J150">
        <f>VLOOKUP(C150,Schools!$A:$Z,9,0)</f>
        <v>400009</v>
      </c>
      <c r="K150" s="74" t="s">
        <v>72</v>
      </c>
      <c r="L150" s="211" t="s">
        <v>81</v>
      </c>
      <c r="M150" s="74" t="s">
        <v>4032</v>
      </c>
      <c r="N150" s="77" t="str">
        <f>VLOOKUP(C150,Schools!A:D,4,0)</f>
        <v>Primary</v>
      </c>
      <c r="O150" s="77">
        <f t="shared" si="39"/>
        <v>11334</v>
      </c>
      <c r="P150" s="77">
        <f t="shared" si="41"/>
        <v>543965</v>
      </c>
      <c r="Q150" s="78">
        <f t="shared" si="35"/>
        <v>390.83333333333331</v>
      </c>
      <c r="R150" s="78"/>
      <c r="S150" s="78"/>
      <c r="T150" s="78"/>
      <c r="U150" s="78"/>
      <c r="V150" s="78"/>
      <c r="W150" s="78"/>
      <c r="X150" s="78"/>
      <c r="Y150" s="78"/>
      <c r="Z150" s="78"/>
      <c r="AA150" s="78"/>
      <c r="AB150" s="78"/>
      <c r="AC150" s="51"/>
      <c r="AD150" s="51">
        <f t="shared" si="43"/>
        <v>-4690</v>
      </c>
      <c r="AF150" s="313"/>
      <c r="AG150" s="51">
        <f t="shared" si="44"/>
        <v>390.83333333333331</v>
      </c>
      <c r="AH150" s="51">
        <f t="shared" si="45"/>
        <v>390.83333333333331</v>
      </c>
      <c r="AI150" s="51">
        <f t="shared" si="46"/>
        <v>390.83333333333331</v>
      </c>
      <c r="AJ150" s="51">
        <f t="shared" si="47"/>
        <v>390.83333333333331</v>
      </c>
      <c r="AK150"/>
      <c r="AL150"/>
      <c r="AM150"/>
      <c r="AN150"/>
      <c r="AO150"/>
      <c r="AP150"/>
      <c r="AQ150"/>
      <c r="AR150"/>
      <c r="AS150"/>
      <c r="AT150"/>
      <c r="AU150"/>
    </row>
    <row r="151" spans="1:47" x14ac:dyDescent="0.25">
      <c r="A151" t="str">
        <f t="shared" si="42"/>
        <v>PPG</v>
      </c>
      <c r="B151" s="212">
        <v>44027</v>
      </c>
      <c r="C151" s="157">
        <v>3023316</v>
      </c>
      <c r="D151" t="str">
        <f>VLOOKUP(C151,Schools!A:B,2,0)</f>
        <v>Trent  C of E Primary School</v>
      </c>
      <c r="E151" t="str">
        <f>VLOOKUP(C151,Schools!$A:$Z,3,0)</f>
        <v>M</v>
      </c>
      <c r="F151" s="224">
        <v>4690</v>
      </c>
      <c r="G151" s="157" t="s">
        <v>3620</v>
      </c>
      <c r="I151" t="str">
        <f t="shared" si="40"/>
        <v>11334/543965</v>
      </c>
      <c r="J151">
        <f>VLOOKUP(C151,Schools!$A:$Z,9,0)</f>
        <v>400100</v>
      </c>
      <c r="K151" s="74" t="s">
        <v>72</v>
      </c>
      <c r="L151" s="211" t="s">
        <v>81</v>
      </c>
      <c r="M151" s="74" t="s">
        <v>4032</v>
      </c>
      <c r="N151" s="77" t="str">
        <f>VLOOKUP(C151,Schools!A:D,4,0)</f>
        <v>Primary</v>
      </c>
      <c r="O151" s="77">
        <f t="shared" si="39"/>
        <v>11334</v>
      </c>
      <c r="P151" s="77">
        <f t="shared" si="41"/>
        <v>543965</v>
      </c>
      <c r="Q151" s="78">
        <f t="shared" si="35"/>
        <v>390.83333333333331</v>
      </c>
      <c r="R151" s="78"/>
      <c r="S151" s="78"/>
      <c r="T151" s="78"/>
      <c r="U151" s="78"/>
      <c r="V151" s="78"/>
      <c r="W151" s="78"/>
      <c r="X151" s="78"/>
      <c r="Y151" s="78"/>
      <c r="Z151" s="78"/>
      <c r="AA151" s="78"/>
      <c r="AB151" s="78"/>
      <c r="AC151" s="51"/>
      <c r="AD151" s="51">
        <f t="shared" si="43"/>
        <v>-4690</v>
      </c>
      <c r="AF151" s="313"/>
      <c r="AG151" s="51">
        <f t="shared" si="44"/>
        <v>390.83333333333331</v>
      </c>
      <c r="AH151" s="51">
        <f t="shared" si="45"/>
        <v>390.83333333333331</v>
      </c>
      <c r="AI151" s="51">
        <f t="shared" si="46"/>
        <v>390.83333333333331</v>
      </c>
      <c r="AJ151" s="51">
        <f t="shared" si="47"/>
        <v>390.83333333333331</v>
      </c>
      <c r="AK151"/>
      <c r="AL151"/>
      <c r="AM151"/>
      <c r="AN151"/>
      <c r="AO151"/>
      <c r="AP151"/>
      <c r="AQ151"/>
      <c r="AR151"/>
      <c r="AS151"/>
      <c r="AT151"/>
      <c r="AU151"/>
    </row>
    <row r="152" spans="1:47" x14ac:dyDescent="0.25">
      <c r="A152" t="str">
        <f t="shared" si="42"/>
        <v>PPG</v>
      </c>
      <c r="B152" s="212">
        <v>44027</v>
      </c>
      <c r="C152" s="157">
        <v>3022057</v>
      </c>
      <c r="D152" t="str">
        <f>VLOOKUP(C152,Schools!A:B,2,0)</f>
        <v>Underhill School</v>
      </c>
      <c r="E152" t="str">
        <f>VLOOKUP(C152,Schools!$A:$Z,3,0)</f>
        <v>M</v>
      </c>
      <c r="F152" s="224">
        <v>2345</v>
      </c>
      <c r="G152" s="157" t="s">
        <v>3620</v>
      </c>
      <c r="I152" t="str">
        <f t="shared" si="40"/>
        <v>11334/543965</v>
      </c>
      <c r="J152">
        <f>VLOOKUP(C152,Schools!$A:$Z,9,0)</f>
        <v>400053</v>
      </c>
      <c r="K152" s="74" t="s">
        <v>72</v>
      </c>
      <c r="L152" s="211" t="s">
        <v>81</v>
      </c>
      <c r="M152" s="74" t="s">
        <v>4032</v>
      </c>
      <c r="N152" s="77" t="str">
        <f>VLOOKUP(C152,Schools!A:D,4,0)</f>
        <v>Primary</v>
      </c>
      <c r="O152" s="77">
        <f t="shared" si="39"/>
        <v>11334</v>
      </c>
      <c r="P152" s="77">
        <f t="shared" si="41"/>
        <v>543965</v>
      </c>
      <c r="Q152" s="78">
        <f t="shared" si="35"/>
        <v>195.41666666666666</v>
      </c>
      <c r="R152" s="78"/>
      <c r="S152" s="78"/>
      <c r="T152" s="78"/>
      <c r="U152" s="78"/>
      <c r="V152" s="78"/>
      <c r="W152" s="78"/>
      <c r="X152" s="78"/>
      <c r="Y152" s="78"/>
      <c r="Z152" s="78"/>
      <c r="AA152" s="78"/>
      <c r="AB152" s="78"/>
      <c r="AC152" s="51"/>
      <c r="AD152" s="51">
        <f t="shared" si="43"/>
        <v>-2345</v>
      </c>
      <c r="AF152" s="313"/>
      <c r="AG152" s="51">
        <f t="shared" si="44"/>
        <v>195.41666666666666</v>
      </c>
      <c r="AH152" s="51">
        <f t="shared" si="45"/>
        <v>195.41666666666666</v>
      </c>
      <c r="AI152" s="51">
        <f t="shared" si="46"/>
        <v>195.41666666666666</v>
      </c>
      <c r="AJ152" s="51">
        <f t="shared" si="47"/>
        <v>195.41666666666666</v>
      </c>
      <c r="AK152"/>
      <c r="AL152"/>
      <c r="AM152"/>
      <c r="AN152"/>
      <c r="AO152"/>
      <c r="AP152"/>
      <c r="AQ152"/>
      <c r="AR152"/>
      <c r="AS152"/>
      <c r="AT152"/>
      <c r="AU152"/>
    </row>
    <row r="153" spans="1:47" x14ac:dyDescent="0.25">
      <c r="A153" t="str">
        <f t="shared" si="42"/>
        <v>PPG</v>
      </c>
      <c r="B153" s="212">
        <v>44027</v>
      </c>
      <c r="C153" s="157">
        <v>3022060</v>
      </c>
      <c r="D153" t="str">
        <f>VLOOKUP(C153,Schools!A:B,2,0)</f>
        <v>Whitings Hill Primary School</v>
      </c>
      <c r="E153" t="str">
        <f>VLOOKUP(C153,Schools!$A:$Z,3,0)</f>
        <v>M</v>
      </c>
      <c r="F153" s="224">
        <v>4690</v>
      </c>
      <c r="G153" s="157" t="s">
        <v>3620</v>
      </c>
      <c r="I153" t="str">
        <f t="shared" si="40"/>
        <v>11334/543965</v>
      </c>
      <c r="J153">
        <f>VLOOKUP(C153,Schools!$A:$Z,9,0)</f>
        <v>400011</v>
      </c>
      <c r="K153" s="74" t="s">
        <v>72</v>
      </c>
      <c r="L153" s="211" t="s">
        <v>81</v>
      </c>
      <c r="M153" s="74" t="s">
        <v>4032</v>
      </c>
      <c r="N153" s="77" t="str">
        <f>VLOOKUP(C153,Schools!A:D,4,0)</f>
        <v>Primary</v>
      </c>
      <c r="O153" s="77">
        <f t="shared" si="39"/>
        <v>11334</v>
      </c>
      <c r="P153" s="77">
        <f t="shared" si="41"/>
        <v>543965</v>
      </c>
      <c r="Q153" s="78">
        <f t="shared" si="35"/>
        <v>390.83333333333331</v>
      </c>
      <c r="R153" s="78"/>
      <c r="S153" s="78"/>
      <c r="T153" s="78"/>
      <c r="U153" s="78"/>
      <c r="V153" s="78"/>
      <c r="W153" s="78"/>
      <c r="X153" s="78"/>
      <c r="Y153" s="78"/>
      <c r="Z153" s="78"/>
      <c r="AA153" s="78"/>
      <c r="AB153" s="78"/>
      <c r="AC153" s="51"/>
      <c r="AD153" s="51">
        <f t="shared" si="43"/>
        <v>-4690</v>
      </c>
      <c r="AF153" s="313"/>
      <c r="AG153" s="51">
        <f t="shared" si="44"/>
        <v>390.83333333333331</v>
      </c>
      <c r="AH153" s="51">
        <f t="shared" si="45"/>
        <v>390.83333333333331</v>
      </c>
      <c r="AI153" s="51">
        <f t="shared" si="46"/>
        <v>390.83333333333331</v>
      </c>
      <c r="AJ153" s="51">
        <f t="shared" si="47"/>
        <v>390.83333333333331</v>
      </c>
      <c r="AK153"/>
      <c r="AL153"/>
      <c r="AM153"/>
      <c r="AN153"/>
      <c r="AO153"/>
      <c r="AP153"/>
      <c r="AQ153"/>
      <c r="AR153"/>
      <c r="AS153"/>
      <c r="AT153"/>
      <c r="AU153"/>
    </row>
    <row r="154" spans="1:47" x14ac:dyDescent="0.25">
      <c r="A154" t="str">
        <f t="shared" si="42"/>
        <v>PPG</v>
      </c>
      <c r="B154" s="212">
        <v>44027</v>
      </c>
      <c r="C154" s="157">
        <v>3021102</v>
      </c>
      <c r="D154" t="str">
        <f>VLOOKUP(C154,Schools!A:B,2,0)</f>
        <v>Northgate</v>
      </c>
      <c r="E154" t="str">
        <f>VLOOKUP(C154,Schools!$A:$Z,3,0)</f>
        <v>M</v>
      </c>
      <c r="F154" s="224">
        <v>2345</v>
      </c>
      <c r="G154" s="157" t="s">
        <v>3620</v>
      </c>
      <c r="I154" t="str">
        <f t="shared" si="40"/>
        <v>11332/543965</v>
      </c>
      <c r="J154">
        <f>VLOOKUP(C154,Schools!$A:$Z,9,0)</f>
        <v>400157</v>
      </c>
      <c r="K154" s="74" t="s">
        <v>72</v>
      </c>
      <c r="L154" s="211" t="s">
        <v>81</v>
      </c>
      <c r="M154" s="74" t="s">
        <v>4032</v>
      </c>
      <c r="N154" s="77" t="str">
        <f>VLOOKUP(C154,Schools!A:D,4,0)</f>
        <v>PRU</v>
      </c>
      <c r="O154" s="77">
        <f t="shared" si="39"/>
        <v>11332</v>
      </c>
      <c r="P154" s="77">
        <f t="shared" si="41"/>
        <v>543965</v>
      </c>
      <c r="Q154" s="78">
        <f t="shared" si="35"/>
        <v>195.41666666666666</v>
      </c>
      <c r="R154" s="78"/>
      <c r="S154" s="78"/>
      <c r="T154" s="78"/>
      <c r="U154" s="78"/>
      <c r="V154" s="78"/>
      <c r="W154" s="78"/>
      <c r="X154" s="78"/>
      <c r="Y154" s="78"/>
      <c r="Z154" s="78"/>
      <c r="AA154" s="78"/>
      <c r="AB154" s="78"/>
      <c r="AC154" s="51"/>
      <c r="AD154" s="51">
        <f t="shared" si="43"/>
        <v>-2345</v>
      </c>
      <c r="AF154" s="313"/>
      <c r="AG154" s="51">
        <f t="shared" si="44"/>
        <v>195.41666666666666</v>
      </c>
      <c r="AH154" s="51">
        <f t="shared" si="45"/>
        <v>195.41666666666666</v>
      </c>
      <c r="AI154" s="51">
        <f t="shared" si="46"/>
        <v>195.41666666666666</v>
      </c>
      <c r="AJ154" s="51">
        <f t="shared" si="47"/>
        <v>195.41666666666666</v>
      </c>
      <c r="AK154"/>
      <c r="AL154"/>
      <c r="AM154"/>
      <c r="AN154"/>
      <c r="AO154"/>
      <c r="AP154"/>
      <c r="AQ154"/>
      <c r="AR154"/>
      <c r="AS154"/>
      <c r="AT154"/>
      <c r="AU154"/>
    </row>
    <row r="155" spans="1:47" x14ac:dyDescent="0.25">
      <c r="A155" t="str">
        <f t="shared" si="42"/>
        <v>PPG</v>
      </c>
      <c r="B155" s="212">
        <v>44027</v>
      </c>
      <c r="C155" s="157">
        <v>3025405</v>
      </c>
      <c r="D155" t="str">
        <f>VLOOKUP(C155,Schools!A:B,2,0)</f>
        <v>Finchley Catholic High School</v>
      </c>
      <c r="E155" t="str">
        <f>VLOOKUP(C155,Schools!$A:$Z,3,0)</f>
        <v>M</v>
      </c>
      <c r="F155" s="224">
        <v>7035</v>
      </c>
      <c r="G155" s="157" t="s">
        <v>3620</v>
      </c>
      <c r="I155" t="str">
        <f t="shared" si="40"/>
        <v>11333/543965</v>
      </c>
      <c r="J155">
        <f>VLOOKUP(C155,Schools!$A:$Z,9,0)</f>
        <v>400041</v>
      </c>
      <c r="K155" s="74" t="s">
        <v>72</v>
      </c>
      <c r="L155" s="211" t="s">
        <v>81</v>
      </c>
      <c r="M155" s="74" t="s">
        <v>4032</v>
      </c>
      <c r="N155" s="77" t="str">
        <f>VLOOKUP(C155,Schools!A:D,4,0)</f>
        <v>Secondary</v>
      </c>
      <c r="O155" s="77">
        <f t="shared" si="39"/>
        <v>11333</v>
      </c>
      <c r="P155" s="77">
        <f t="shared" si="41"/>
        <v>543965</v>
      </c>
      <c r="Q155" s="78">
        <f t="shared" si="35"/>
        <v>586.25</v>
      </c>
      <c r="R155" s="78"/>
      <c r="S155" s="78"/>
      <c r="T155" s="78"/>
      <c r="U155" s="78"/>
      <c r="V155" s="78"/>
      <c r="W155" s="78"/>
      <c r="X155" s="78"/>
      <c r="Y155" s="78"/>
      <c r="Z155" s="78"/>
      <c r="AA155" s="78"/>
      <c r="AB155" s="78"/>
      <c r="AC155" s="51"/>
      <c r="AD155" s="51">
        <f t="shared" si="43"/>
        <v>-7035</v>
      </c>
      <c r="AF155" s="313"/>
      <c r="AG155" s="51">
        <f t="shared" si="44"/>
        <v>586.25</v>
      </c>
      <c r="AH155" s="51">
        <f t="shared" si="45"/>
        <v>586.25</v>
      </c>
      <c r="AI155" s="51">
        <f t="shared" si="46"/>
        <v>586.25</v>
      </c>
      <c r="AJ155" s="51">
        <f t="shared" si="47"/>
        <v>586.25</v>
      </c>
      <c r="AK155"/>
      <c r="AL155"/>
      <c r="AM155"/>
      <c r="AN155"/>
      <c r="AO155"/>
      <c r="AP155"/>
      <c r="AQ155"/>
      <c r="AR155"/>
      <c r="AS155"/>
      <c r="AT155"/>
      <c r="AU155"/>
    </row>
    <row r="156" spans="1:47" x14ac:dyDescent="0.25">
      <c r="A156" t="str">
        <f t="shared" si="42"/>
        <v>PPG</v>
      </c>
      <c r="B156" s="212">
        <v>44027</v>
      </c>
      <c r="C156" s="157">
        <v>3025427</v>
      </c>
      <c r="D156" t="str">
        <f>VLOOKUP(C156,Schools!A:B,2,0)</f>
        <v>JCoSS</v>
      </c>
      <c r="E156" t="str">
        <f>VLOOKUP(C156,Schools!$A:$Z,3,0)</f>
        <v>M</v>
      </c>
      <c r="F156" s="224">
        <v>2345</v>
      </c>
      <c r="G156" s="157" t="s">
        <v>3620</v>
      </c>
      <c r="I156" t="str">
        <f t="shared" si="40"/>
        <v>11333/543965</v>
      </c>
      <c r="J156">
        <f>VLOOKUP(C156,Schools!$A:$Z,9,0)</f>
        <v>400140</v>
      </c>
      <c r="K156" s="74" t="s">
        <v>72</v>
      </c>
      <c r="L156" s="211" t="s">
        <v>81</v>
      </c>
      <c r="M156" s="74" t="s">
        <v>4032</v>
      </c>
      <c r="N156" s="77" t="str">
        <f>VLOOKUP(C156,Schools!A:D,4,0)</f>
        <v>Secondary</v>
      </c>
      <c r="O156" s="77">
        <f t="shared" si="39"/>
        <v>11333</v>
      </c>
      <c r="P156" s="77">
        <f t="shared" si="41"/>
        <v>543965</v>
      </c>
      <c r="Q156" s="78">
        <f t="shared" si="35"/>
        <v>195.41666666666666</v>
      </c>
      <c r="R156" s="78"/>
      <c r="S156" s="78"/>
      <c r="T156" s="78"/>
      <c r="U156" s="78"/>
      <c r="V156" s="286"/>
      <c r="W156" s="78"/>
      <c r="X156" s="78"/>
      <c r="Y156" s="78"/>
      <c r="Z156" s="78"/>
      <c r="AA156" s="78"/>
      <c r="AB156" s="78"/>
      <c r="AC156" s="51"/>
      <c r="AD156" s="51">
        <f t="shared" si="43"/>
        <v>-2345</v>
      </c>
      <c r="AF156" s="313"/>
      <c r="AG156" s="51">
        <f t="shared" si="44"/>
        <v>195.41666666666666</v>
      </c>
      <c r="AH156" s="51">
        <f t="shared" si="45"/>
        <v>195.41666666666666</v>
      </c>
      <c r="AI156" s="51">
        <f t="shared" si="46"/>
        <v>195.41666666666666</v>
      </c>
      <c r="AJ156" s="51">
        <f t="shared" si="47"/>
        <v>195.41666666666666</v>
      </c>
      <c r="AK156"/>
      <c r="AL156"/>
      <c r="AM156"/>
      <c r="AN156"/>
      <c r="AO156"/>
      <c r="AP156"/>
      <c r="AQ156"/>
      <c r="AR156"/>
      <c r="AS156"/>
      <c r="AT156"/>
      <c r="AU156"/>
    </row>
    <row r="157" spans="1:47" x14ac:dyDescent="0.25">
      <c r="A157" t="str">
        <f t="shared" si="42"/>
        <v>PPG</v>
      </c>
      <c r="B157" s="212">
        <v>44027</v>
      </c>
      <c r="C157" s="157">
        <v>3025407</v>
      </c>
      <c r="D157" t="str">
        <f>VLOOKUP(C157,Schools!A:B,2,0)</f>
        <v>St. James' Catholic High School</v>
      </c>
      <c r="E157" t="str">
        <f>VLOOKUP(C157,Schools!$A:$Z,3,0)</f>
        <v>M</v>
      </c>
      <c r="F157" s="224">
        <v>4690</v>
      </c>
      <c r="G157" s="157" t="s">
        <v>3620</v>
      </c>
      <c r="I157" t="str">
        <f t="shared" si="40"/>
        <v>11333/543965</v>
      </c>
      <c r="J157">
        <f>VLOOKUP(C157,Schools!$A:$Z,9,0)</f>
        <v>400013</v>
      </c>
      <c r="K157" s="74" t="s">
        <v>72</v>
      </c>
      <c r="L157" s="211" t="s">
        <v>81</v>
      </c>
      <c r="M157" s="74" t="s">
        <v>4032</v>
      </c>
      <c r="N157" s="77" t="str">
        <f>VLOOKUP(C157,Schools!A:D,4,0)</f>
        <v>Secondary</v>
      </c>
      <c r="O157" s="77">
        <f t="shared" si="39"/>
        <v>11333</v>
      </c>
      <c r="P157" s="77">
        <f t="shared" si="41"/>
        <v>543965</v>
      </c>
      <c r="Q157" s="78">
        <f t="shared" si="35"/>
        <v>390.83333333333331</v>
      </c>
      <c r="R157" s="78"/>
      <c r="S157" s="78"/>
      <c r="T157" s="78"/>
      <c r="U157" s="78"/>
      <c r="V157" s="78"/>
      <c r="W157" s="78"/>
      <c r="X157" s="78"/>
      <c r="Y157" s="78"/>
      <c r="Z157" s="78"/>
      <c r="AA157" s="78"/>
      <c r="AB157" s="78"/>
      <c r="AC157" s="51"/>
      <c r="AD157" s="51">
        <f t="shared" si="43"/>
        <v>-4690</v>
      </c>
      <c r="AF157" s="313"/>
      <c r="AG157" s="51">
        <f t="shared" si="44"/>
        <v>390.83333333333331</v>
      </c>
      <c r="AH157" s="51">
        <f t="shared" si="45"/>
        <v>390.83333333333331</v>
      </c>
      <c r="AI157" s="51">
        <f t="shared" si="46"/>
        <v>390.83333333333331</v>
      </c>
      <c r="AJ157" s="51">
        <f t="shared" si="47"/>
        <v>390.83333333333331</v>
      </c>
      <c r="AK157"/>
      <c r="AL157"/>
      <c r="AM157"/>
      <c r="AN157"/>
      <c r="AO157"/>
      <c r="AP157"/>
      <c r="AQ157"/>
      <c r="AR157"/>
      <c r="AS157"/>
      <c r="AT157"/>
      <c r="AU157"/>
    </row>
    <row r="158" spans="1:47" x14ac:dyDescent="0.25">
      <c r="A158" t="str">
        <f t="shared" si="42"/>
        <v>PPG</v>
      </c>
      <c r="B158" s="212">
        <v>44027</v>
      </c>
      <c r="C158" s="157">
        <v>3023521</v>
      </c>
      <c r="D158" t="str">
        <f>VLOOKUP(C158,Schools!A:B,2,0)</f>
        <v>St Mary's &amp; St John's CE School</v>
      </c>
      <c r="E158" t="str">
        <f>VLOOKUP(C158,Schools!$A:$Z,3,0)</f>
        <v>M</v>
      </c>
      <c r="F158" s="224">
        <v>21105</v>
      </c>
      <c r="G158" s="157" t="s">
        <v>3620</v>
      </c>
      <c r="I158" t="str">
        <f t="shared" si="40"/>
        <v>11334/543965</v>
      </c>
      <c r="J158">
        <f>VLOOKUP(C158,Schools!$A:$Z,9,0)</f>
        <v>400135</v>
      </c>
      <c r="K158" s="74" t="s">
        <v>72</v>
      </c>
      <c r="L158" s="211" t="s">
        <v>81</v>
      </c>
      <c r="M158" s="74" t="s">
        <v>4032</v>
      </c>
      <c r="N158" s="77" t="str">
        <f>VLOOKUP(C158,Schools!A:D,4,0)</f>
        <v>All through</v>
      </c>
      <c r="O158" s="77">
        <f t="shared" si="39"/>
        <v>11334</v>
      </c>
      <c r="P158" s="77">
        <f t="shared" si="41"/>
        <v>543965</v>
      </c>
      <c r="Q158" s="78">
        <f t="shared" si="35"/>
        <v>1758.75</v>
      </c>
      <c r="R158" s="78"/>
      <c r="S158" s="78"/>
      <c r="T158" s="78"/>
      <c r="U158" s="78"/>
      <c r="V158" s="78"/>
      <c r="W158" s="78"/>
      <c r="X158" s="78"/>
      <c r="Y158" s="78"/>
      <c r="Z158" s="78"/>
      <c r="AA158" s="78"/>
      <c r="AB158" s="78"/>
      <c r="AC158" s="51"/>
      <c r="AD158" s="51">
        <f t="shared" si="43"/>
        <v>-21105</v>
      </c>
      <c r="AF158" s="313"/>
      <c r="AG158" s="51">
        <f t="shared" si="44"/>
        <v>1758.75</v>
      </c>
      <c r="AH158" s="51">
        <f t="shared" si="45"/>
        <v>1758.75</v>
      </c>
      <c r="AI158" s="51">
        <f t="shared" si="46"/>
        <v>1758.75</v>
      </c>
      <c r="AJ158" s="51">
        <f t="shared" si="47"/>
        <v>1758.75</v>
      </c>
      <c r="AK158"/>
      <c r="AL158"/>
      <c r="AM158"/>
      <c r="AN158"/>
      <c r="AO158"/>
      <c r="AP158"/>
      <c r="AQ158"/>
      <c r="AR158"/>
      <c r="AS158"/>
      <c r="AT158"/>
      <c r="AU158"/>
    </row>
    <row r="159" spans="1:47" x14ac:dyDescent="0.25">
      <c r="A159" s="313" t="str">
        <f t="shared" si="42"/>
        <v>PPG</v>
      </c>
      <c r="B159" s="311"/>
      <c r="C159" s="157"/>
      <c r="D159" s="313" t="str">
        <f>VLOOKUP(C159,Schools!A:B,2,0)</f>
        <v xml:space="preserve"> Please choose a school</v>
      </c>
      <c r="E159" s="313" t="str">
        <f>VLOOKUP(C159,Schools!$A:$Z,3,0)</f>
        <v>None</v>
      </c>
      <c r="F159" s="80">
        <v>0</v>
      </c>
      <c r="G159" s="157" t="s">
        <v>3620</v>
      </c>
      <c r="I159" s="313" t="str">
        <f t="shared" si="40"/>
        <v>/</v>
      </c>
      <c r="J159" s="313"/>
      <c r="K159" s="302"/>
      <c r="L159" s="310"/>
      <c r="M159" s="302"/>
      <c r="N159" s="309"/>
      <c r="O159" s="309"/>
      <c r="P159" s="309"/>
      <c r="Q159" s="78"/>
      <c r="R159" s="78"/>
      <c r="S159" s="78"/>
      <c r="T159" s="78"/>
      <c r="U159" s="78"/>
      <c r="V159" s="78"/>
      <c r="W159" s="78"/>
      <c r="X159" s="78"/>
      <c r="Y159" s="78"/>
      <c r="Z159" s="78"/>
      <c r="AA159" s="78"/>
      <c r="AB159" s="78"/>
      <c r="AC159" s="51"/>
      <c r="AD159" s="51">
        <f t="shared" si="43"/>
        <v>0</v>
      </c>
      <c r="AE159" s="78"/>
      <c r="AF159" s="313"/>
      <c r="AG159" s="51">
        <f t="shared" si="44"/>
        <v>0</v>
      </c>
      <c r="AH159" s="51">
        <f t="shared" si="45"/>
        <v>0</v>
      </c>
      <c r="AI159" s="51">
        <f t="shared" si="46"/>
        <v>0</v>
      </c>
      <c r="AJ159" s="51">
        <f t="shared" si="47"/>
        <v>0</v>
      </c>
      <c r="AU159"/>
    </row>
    <row r="160" spans="1:47" x14ac:dyDescent="0.25">
      <c r="A160" s="313" t="s">
        <v>3520</v>
      </c>
      <c r="B160" s="311"/>
      <c r="C160" s="157"/>
      <c r="D160" s="313" t="str">
        <f>VLOOKUP(C160,Schools!A:B,2,0)</f>
        <v xml:space="preserve"> Please choose a school</v>
      </c>
      <c r="E160" s="313" t="str">
        <f>VLOOKUP(C160,Schools!$A:$Z,3,0)</f>
        <v>None</v>
      </c>
      <c r="F160" s="80">
        <v>0</v>
      </c>
      <c r="G160" s="157" t="s">
        <v>3620</v>
      </c>
      <c r="I160" s="313" t="str">
        <f t="shared" si="40"/>
        <v>/</v>
      </c>
      <c r="J160" s="313"/>
      <c r="K160" s="302"/>
      <c r="L160" s="310"/>
      <c r="M160" s="302"/>
      <c r="N160" s="309"/>
      <c r="O160" s="309"/>
      <c r="P160" s="309"/>
      <c r="Q160" s="78"/>
      <c r="R160" s="78"/>
      <c r="S160" s="78"/>
      <c r="T160" s="78"/>
      <c r="U160" s="78"/>
      <c r="V160" s="78"/>
      <c r="W160" s="78"/>
      <c r="X160" s="78"/>
      <c r="Y160" s="78"/>
      <c r="Z160" s="78"/>
      <c r="AA160" s="78"/>
      <c r="AB160" s="78"/>
      <c r="AC160" s="78"/>
      <c r="AD160" s="51"/>
      <c r="AE160" s="51"/>
      <c r="AF160" s="78"/>
      <c r="AG160" s="313"/>
      <c r="AH160" s="51"/>
    </row>
    <row r="161" spans="1:34" x14ac:dyDescent="0.25">
      <c r="A161" s="313" t="s">
        <v>3520</v>
      </c>
      <c r="B161" s="311"/>
      <c r="C161" s="157"/>
      <c r="D161" s="313" t="str">
        <f>VLOOKUP(C161,Schools!A:B,2,0)</f>
        <v xml:space="preserve"> Please choose a school</v>
      </c>
      <c r="E161" s="313" t="str">
        <f>VLOOKUP(C161,Schools!$A:$Z,3,0)</f>
        <v>None</v>
      </c>
      <c r="F161" s="80">
        <v>0</v>
      </c>
      <c r="G161" s="157" t="s">
        <v>3620</v>
      </c>
      <c r="I161" s="313" t="str">
        <f t="shared" si="40"/>
        <v>/</v>
      </c>
      <c r="J161" s="313"/>
      <c r="K161" s="302"/>
      <c r="L161" s="310"/>
      <c r="M161" s="302"/>
      <c r="N161" s="309"/>
      <c r="O161" s="309"/>
      <c r="P161" s="309"/>
      <c r="Q161" s="78"/>
      <c r="R161" s="78"/>
      <c r="S161" s="78"/>
      <c r="T161" s="78"/>
      <c r="U161" s="78"/>
      <c r="V161" s="78"/>
      <c r="W161" s="78"/>
      <c r="X161" s="78"/>
      <c r="Y161" s="78"/>
      <c r="Z161" s="78"/>
      <c r="AA161" s="78"/>
      <c r="AB161" s="78"/>
      <c r="AC161" s="78"/>
      <c r="AD161" s="51"/>
      <c r="AE161" s="51"/>
      <c r="AF161" s="78"/>
      <c r="AG161" s="313"/>
      <c r="AH161" s="51"/>
    </row>
    <row r="162" spans="1:34" x14ac:dyDescent="0.25">
      <c r="A162" s="313" t="s">
        <v>3520</v>
      </c>
      <c r="B162" s="311"/>
      <c r="C162" s="157"/>
      <c r="D162" s="313" t="str">
        <f>VLOOKUP(C162,Schools!A:B,2,0)</f>
        <v xml:space="preserve"> Please choose a school</v>
      </c>
      <c r="E162" s="313" t="str">
        <f>VLOOKUP(C162,Schools!$A:$Z,3,0)</f>
        <v>None</v>
      </c>
      <c r="F162" s="80">
        <v>0</v>
      </c>
      <c r="G162" s="157" t="s">
        <v>3620</v>
      </c>
      <c r="I162" s="313" t="str">
        <f t="shared" si="40"/>
        <v>/</v>
      </c>
      <c r="J162" s="313"/>
      <c r="K162" s="302"/>
      <c r="L162" s="310"/>
      <c r="M162" s="302"/>
      <c r="N162" s="309"/>
      <c r="O162" s="309"/>
      <c r="P162" s="309"/>
      <c r="Q162" s="78"/>
      <c r="R162" s="78"/>
      <c r="S162" s="78"/>
      <c r="T162" s="78"/>
      <c r="U162" s="78"/>
      <c r="V162" s="78"/>
      <c r="W162" s="78"/>
      <c r="X162" s="78"/>
      <c r="Y162" s="78"/>
      <c r="Z162" s="78"/>
      <c r="AA162" s="78"/>
      <c r="AB162" s="78"/>
      <c r="AC162" s="78"/>
      <c r="AD162" s="51"/>
      <c r="AE162" s="51"/>
      <c r="AF162" s="78"/>
      <c r="AG162" s="313"/>
      <c r="AH162" s="51"/>
    </row>
    <row r="163" spans="1:34" x14ac:dyDescent="0.25">
      <c r="A163" s="313" t="s">
        <v>3520</v>
      </c>
      <c r="B163" s="311"/>
      <c r="C163" s="310"/>
      <c r="D163" s="313" t="str">
        <f>VLOOKUP(C163,Schools!A:B,2,0)</f>
        <v xml:space="preserve"> Please choose a school</v>
      </c>
      <c r="E163" s="313" t="str">
        <f>VLOOKUP(C163,Schools!$A:$Z,3,0)</f>
        <v>None</v>
      </c>
      <c r="F163" s="80">
        <v>0</v>
      </c>
      <c r="G163" s="157" t="s">
        <v>3620</v>
      </c>
      <c r="I163" s="313" t="str">
        <f t="shared" si="40"/>
        <v>/</v>
      </c>
      <c r="J163" s="313"/>
      <c r="K163" s="302"/>
      <c r="L163" s="310"/>
      <c r="M163" s="302"/>
      <c r="N163" s="309"/>
      <c r="O163" s="309"/>
      <c r="P163" s="309"/>
      <c r="Q163" s="78"/>
      <c r="R163" s="78"/>
      <c r="S163" s="78"/>
      <c r="T163" s="78"/>
      <c r="U163" s="78"/>
      <c r="V163" s="78"/>
      <c r="W163" s="78"/>
      <c r="X163" s="78"/>
      <c r="Y163" s="78"/>
      <c r="Z163" s="78"/>
      <c r="AA163" s="78"/>
      <c r="AB163" s="78"/>
      <c r="AC163" s="78"/>
      <c r="AD163" s="51"/>
      <c r="AE163" s="51"/>
      <c r="AF163" s="78"/>
      <c r="AG163" s="313"/>
      <c r="AH163" s="51"/>
    </row>
    <row r="164" spans="1:34" x14ac:dyDescent="0.25">
      <c r="A164" s="313" t="s">
        <v>3520</v>
      </c>
      <c r="B164" s="311"/>
      <c r="C164" s="310"/>
      <c r="D164" s="313" t="str">
        <f>VLOOKUP(C164,Schools!A:B,2,0)</f>
        <v xml:space="preserve"> Please choose a school</v>
      </c>
      <c r="E164" s="313" t="str">
        <f>VLOOKUP(C164,Schools!$A:$Z,3,0)</f>
        <v>None</v>
      </c>
      <c r="F164" s="80">
        <v>0</v>
      </c>
      <c r="G164" s="157" t="s">
        <v>3620</v>
      </c>
      <c r="I164" s="313" t="str">
        <f t="shared" si="40"/>
        <v>/</v>
      </c>
      <c r="J164" s="313"/>
      <c r="K164" s="302"/>
      <c r="L164" s="310"/>
      <c r="M164" s="302"/>
      <c r="N164" s="309"/>
      <c r="O164" s="309"/>
      <c r="P164" s="309"/>
      <c r="Q164" s="78"/>
      <c r="R164" s="78"/>
      <c r="S164" s="78"/>
      <c r="T164" s="78"/>
      <c r="U164" s="78"/>
      <c r="V164" s="78"/>
      <c r="W164" s="78"/>
      <c r="X164" s="78"/>
      <c r="Y164" s="78"/>
      <c r="Z164" s="78"/>
      <c r="AA164" s="78"/>
      <c r="AB164" s="78"/>
      <c r="AC164" s="78"/>
      <c r="AD164" s="51"/>
      <c r="AE164" s="51"/>
      <c r="AF164" s="78"/>
      <c r="AG164" s="313"/>
      <c r="AH164" s="51"/>
    </row>
    <row r="165" spans="1:34" x14ac:dyDescent="0.25">
      <c r="A165" s="313" t="s">
        <v>3520</v>
      </c>
      <c r="B165" s="311"/>
      <c r="C165" s="157"/>
      <c r="D165" s="313" t="str">
        <f>VLOOKUP(C165,Schools!A:B,2,0)</f>
        <v xml:space="preserve"> Please choose a school</v>
      </c>
      <c r="E165" s="313" t="str">
        <f>VLOOKUP(C165,Schools!$A:$Z,3,0)</f>
        <v>None</v>
      </c>
      <c r="F165" s="80">
        <v>0</v>
      </c>
      <c r="G165" s="157" t="s">
        <v>3620</v>
      </c>
      <c r="I165" s="313" t="str">
        <f t="shared" si="40"/>
        <v>/</v>
      </c>
      <c r="J165" s="313"/>
      <c r="K165" s="302"/>
      <c r="L165" s="310"/>
      <c r="M165" s="302"/>
      <c r="N165" s="309"/>
      <c r="O165" s="309"/>
      <c r="P165" s="309"/>
      <c r="Q165" s="78"/>
      <c r="R165" s="78"/>
      <c r="S165" s="78"/>
      <c r="T165" s="78"/>
      <c r="U165" s="78"/>
      <c r="V165" s="78"/>
      <c r="W165" s="78"/>
      <c r="X165" s="78"/>
      <c r="Y165" s="78"/>
      <c r="Z165" s="78"/>
      <c r="AA165" s="78"/>
      <c r="AB165" s="78"/>
      <c r="AC165" s="78"/>
      <c r="AD165" s="51"/>
      <c r="AE165" s="51"/>
      <c r="AF165" s="78"/>
      <c r="AG165" s="313"/>
      <c r="AH165" s="51"/>
    </row>
    <row r="166" spans="1:34" x14ac:dyDescent="0.25">
      <c r="A166" s="313" t="s">
        <v>3520</v>
      </c>
      <c r="B166" s="311"/>
      <c r="C166" s="157"/>
      <c r="D166" s="313" t="str">
        <f>VLOOKUP(C166,Schools!A:B,2,0)</f>
        <v xml:space="preserve"> Please choose a school</v>
      </c>
      <c r="E166" s="313" t="str">
        <f>VLOOKUP(C166,Schools!$A:$Z,3,0)</f>
        <v>None</v>
      </c>
      <c r="F166" s="80">
        <v>0</v>
      </c>
      <c r="G166" s="157" t="s">
        <v>3620</v>
      </c>
      <c r="I166" s="313" t="str">
        <f t="shared" si="40"/>
        <v>/</v>
      </c>
      <c r="J166" s="313"/>
      <c r="K166" s="302"/>
      <c r="L166" s="310"/>
      <c r="M166" s="302"/>
      <c r="N166" s="309"/>
      <c r="O166" s="309"/>
      <c r="P166" s="309"/>
      <c r="Q166" s="78"/>
      <c r="R166" s="78"/>
      <c r="S166" s="78"/>
      <c r="T166" s="78"/>
      <c r="U166" s="78"/>
      <c r="V166" s="78"/>
      <c r="W166" s="78"/>
      <c r="X166" s="78"/>
      <c r="Y166" s="78"/>
      <c r="Z166" s="78"/>
      <c r="AA166" s="78"/>
      <c r="AB166" s="78"/>
      <c r="AC166" s="78"/>
      <c r="AD166" s="51"/>
      <c r="AE166" s="51"/>
      <c r="AF166" s="78"/>
      <c r="AG166" s="313"/>
      <c r="AH166" s="51"/>
    </row>
    <row r="167" spans="1:34" x14ac:dyDescent="0.25">
      <c r="A167" s="313" t="s">
        <v>3520</v>
      </c>
      <c r="B167" s="311"/>
      <c r="C167" s="157"/>
      <c r="D167" s="313" t="str">
        <f>VLOOKUP(C167,Schools!A:B,2,0)</f>
        <v xml:space="preserve"> Please choose a school</v>
      </c>
      <c r="E167" s="313" t="str">
        <f>VLOOKUP(C167,Schools!$A:$Z,3,0)</f>
        <v>None</v>
      </c>
      <c r="F167" s="80">
        <v>0</v>
      </c>
      <c r="G167" s="157" t="s">
        <v>3620</v>
      </c>
      <c r="I167" s="313" t="str">
        <f t="shared" si="40"/>
        <v>/</v>
      </c>
      <c r="J167" s="313"/>
      <c r="K167" s="302"/>
      <c r="L167" s="310"/>
      <c r="M167" s="302"/>
      <c r="N167" s="309"/>
      <c r="O167" s="309"/>
      <c r="P167" s="309"/>
      <c r="Q167" s="78"/>
      <c r="R167" s="78"/>
      <c r="S167" s="78"/>
      <c r="T167" s="78"/>
      <c r="U167" s="78"/>
      <c r="V167" s="78"/>
      <c r="W167" s="78"/>
      <c r="X167" s="78"/>
      <c r="Y167" s="78"/>
      <c r="Z167" s="78"/>
      <c r="AA167" s="78"/>
      <c r="AB167" s="78"/>
      <c r="AC167" s="78"/>
      <c r="AD167" s="51"/>
      <c r="AE167" s="51"/>
      <c r="AF167" s="78"/>
      <c r="AG167" s="313"/>
      <c r="AH167" s="51"/>
    </row>
    <row r="168" spans="1:34" x14ac:dyDescent="0.25">
      <c r="A168" s="313" t="s">
        <v>3520</v>
      </c>
      <c r="B168" s="311"/>
      <c r="C168" s="157"/>
      <c r="D168" s="313" t="str">
        <f>VLOOKUP(C168,Schools!A:B,2,0)</f>
        <v xml:space="preserve"> Please choose a school</v>
      </c>
      <c r="E168" s="313" t="str">
        <f>VLOOKUP(C168,Schools!$A:$Z,3,0)</f>
        <v>None</v>
      </c>
      <c r="F168" s="80">
        <v>0</v>
      </c>
      <c r="G168" s="157" t="s">
        <v>3620</v>
      </c>
      <c r="I168" s="313" t="str">
        <f t="shared" si="40"/>
        <v>/</v>
      </c>
      <c r="J168" s="313"/>
      <c r="K168" s="302"/>
      <c r="L168" s="310"/>
      <c r="M168" s="302"/>
      <c r="N168" s="309"/>
      <c r="O168" s="309"/>
      <c r="P168" s="309"/>
      <c r="Q168" s="78"/>
      <c r="R168" s="78"/>
      <c r="S168" s="78"/>
      <c r="T168" s="78"/>
      <c r="U168" s="78"/>
      <c r="V168" s="78"/>
      <c r="W168" s="78"/>
      <c r="X168" s="78"/>
      <c r="Y168" s="78"/>
      <c r="Z168" s="78"/>
      <c r="AA168" s="78"/>
      <c r="AB168" s="78"/>
      <c r="AC168" s="78"/>
      <c r="AD168" s="51"/>
      <c r="AE168" s="51"/>
      <c r="AF168" s="78"/>
      <c r="AG168" s="313"/>
      <c r="AH168" s="51"/>
    </row>
    <row r="169" spans="1:34" x14ac:dyDescent="0.25">
      <c r="A169" s="313" t="s">
        <v>3520</v>
      </c>
      <c r="B169" s="311"/>
      <c r="C169" s="157"/>
      <c r="D169" s="313" t="str">
        <f>VLOOKUP(C169,Schools!A:B,2,0)</f>
        <v xml:space="preserve"> Please choose a school</v>
      </c>
      <c r="E169" s="313" t="str">
        <f>VLOOKUP(C169,Schools!$A:$Z,3,0)</f>
        <v>None</v>
      </c>
      <c r="F169" s="80">
        <v>0</v>
      </c>
      <c r="G169" s="157" t="s">
        <v>3620</v>
      </c>
      <c r="I169" s="313" t="str">
        <f t="shared" si="40"/>
        <v>/</v>
      </c>
      <c r="J169" s="313"/>
      <c r="K169" s="302"/>
      <c r="L169" s="310"/>
      <c r="M169" s="302"/>
      <c r="N169" s="309"/>
      <c r="O169" s="309"/>
      <c r="P169" s="309"/>
      <c r="Q169" s="78"/>
      <c r="R169" s="78"/>
      <c r="S169" s="78"/>
      <c r="T169" s="78"/>
      <c r="U169" s="78"/>
      <c r="V169" s="78"/>
      <c r="W169" s="78"/>
      <c r="X169" s="78"/>
      <c r="Y169" s="78"/>
      <c r="Z169" s="78"/>
      <c r="AA169" s="78"/>
      <c r="AB169" s="78"/>
      <c r="AC169" s="78"/>
      <c r="AD169" s="51"/>
      <c r="AE169" s="51"/>
      <c r="AF169" s="78"/>
      <c r="AG169" s="313"/>
    </row>
    <row r="170" spans="1:34" x14ac:dyDescent="0.25">
      <c r="D170" s="157"/>
      <c r="F170" s="80"/>
      <c r="G170" s="80"/>
      <c r="Q170" s="78"/>
      <c r="R170" s="78"/>
      <c r="S170" s="78"/>
      <c r="T170" s="78"/>
      <c r="U170" s="78"/>
      <c r="V170" s="78"/>
      <c r="W170" s="78"/>
      <c r="X170" s="78"/>
      <c r="Y170" s="78"/>
      <c r="Z170" s="78"/>
      <c r="AA170" s="78"/>
      <c r="AB170" s="78"/>
      <c r="AC170" s="78"/>
      <c r="AD170" s="51"/>
      <c r="AE170" s="51"/>
      <c r="AF170" s="78"/>
      <c r="AG170" s="313"/>
    </row>
    <row r="171" spans="1:34" x14ac:dyDescent="0.25">
      <c r="D171" s="157"/>
      <c r="G171" s="80"/>
      <c r="Q171" s="78"/>
      <c r="R171" s="78"/>
      <c r="S171" s="78"/>
      <c r="T171" s="78"/>
      <c r="U171" s="78"/>
      <c r="V171" s="78"/>
      <c r="W171" s="78"/>
      <c r="X171" s="78"/>
      <c r="Y171" s="78"/>
      <c r="Z171" s="78"/>
      <c r="AA171" s="78"/>
      <c r="AB171" s="78"/>
      <c r="AC171" s="78"/>
      <c r="AD171" s="51"/>
      <c r="AE171" s="51"/>
      <c r="AF171" s="78"/>
      <c r="AG171" s="313"/>
    </row>
    <row r="172" spans="1:34" x14ac:dyDescent="0.25">
      <c r="D172" s="157"/>
      <c r="G172" s="80"/>
      <c r="Q172" s="78"/>
      <c r="R172" s="78"/>
      <c r="S172" s="78"/>
      <c r="T172" s="78"/>
      <c r="U172" s="78"/>
      <c r="V172" s="78"/>
      <c r="W172" s="78"/>
      <c r="X172" s="78"/>
      <c r="Y172" s="78"/>
      <c r="Z172" s="78"/>
      <c r="AA172" s="78"/>
      <c r="AB172" s="78"/>
      <c r="AC172" s="78"/>
      <c r="AD172" s="51"/>
      <c r="AE172" s="51"/>
      <c r="AF172" s="78"/>
      <c r="AG172" s="313"/>
    </row>
    <row r="173" spans="1:34" x14ac:dyDescent="0.25">
      <c r="D173" s="157"/>
      <c r="G173" s="80"/>
      <c r="Q173" s="78"/>
      <c r="R173" s="78"/>
      <c r="S173" s="78"/>
      <c r="T173" s="78"/>
      <c r="U173" s="78"/>
      <c r="V173" s="78"/>
      <c r="W173" s="78"/>
      <c r="X173" s="78"/>
      <c r="Y173" s="78"/>
      <c r="Z173" s="78"/>
      <c r="AA173" s="78"/>
      <c r="AB173" s="78"/>
      <c r="AC173" s="78"/>
      <c r="AD173" s="51"/>
      <c r="AE173" s="51"/>
      <c r="AF173" s="78"/>
      <c r="AG173" s="313"/>
    </row>
    <row r="174" spans="1:34" x14ac:dyDescent="0.25">
      <c r="D174" s="157"/>
      <c r="G174" s="80"/>
      <c r="Q174" s="78"/>
      <c r="R174" s="78"/>
      <c r="S174" s="78"/>
      <c r="T174" s="78"/>
      <c r="U174" s="78"/>
      <c r="V174" s="78"/>
      <c r="W174" s="78"/>
      <c r="X174" s="78"/>
      <c r="Y174" s="78"/>
      <c r="Z174" s="78"/>
      <c r="AA174" s="78"/>
      <c r="AB174" s="78"/>
      <c r="AC174" s="78"/>
      <c r="AD174" s="51"/>
      <c r="AE174" s="51"/>
      <c r="AF174" s="78"/>
      <c r="AG174" s="313"/>
    </row>
    <row r="175" spans="1:34" x14ac:dyDescent="0.25">
      <c r="D175" s="157"/>
      <c r="G175" s="80"/>
      <c r="Q175" s="78"/>
      <c r="R175" s="78"/>
      <c r="S175" s="78"/>
      <c r="T175" s="78"/>
      <c r="U175" s="78"/>
      <c r="V175" s="78"/>
      <c r="W175" s="78"/>
      <c r="X175" s="78"/>
      <c r="Y175" s="78"/>
      <c r="Z175" s="78"/>
      <c r="AA175" s="78"/>
      <c r="AB175" s="78"/>
      <c r="AC175" s="78"/>
      <c r="AD175" s="51"/>
      <c r="AE175" s="51"/>
      <c r="AF175" s="78"/>
      <c r="AG175" s="313"/>
    </row>
    <row r="176" spans="1:34" x14ac:dyDescent="0.25">
      <c r="D176" s="157"/>
      <c r="G176" s="80"/>
      <c r="Q176" s="78"/>
      <c r="R176" s="78"/>
      <c r="S176" s="78"/>
      <c r="T176" s="78"/>
      <c r="U176" s="78"/>
      <c r="V176" s="78"/>
      <c r="W176" s="78"/>
      <c r="X176" s="78"/>
      <c r="Y176" s="78"/>
      <c r="Z176" s="78"/>
      <c r="AA176" s="78"/>
      <c r="AB176" s="78"/>
      <c r="AC176" s="78"/>
      <c r="AD176" s="51"/>
      <c r="AE176" s="51"/>
      <c r="AF176" s="78"/>
      <c r="AG176" s="313"/>
    </row>
    <row r="177" spans="4:33" x14ac:dyDescent="0.25">
      <c r="D177" s="157"/>
      <c r="G177" s="80"/>
      <c r="Q177" s="78"/>
      <c r="R177" s="78"/>
      <c r="S177" s="78"/>
      <c r="T177" s="78"/>
      <c r="U177" s="78"/>
      <c r="V177" s="78"/>
      <c r="W177" s="78"/>
      <c r="X177" s="78"/>
      <c r="Y177" s="78"/>
      <c r="Z177" s="78"/>
      <c r="AA177" s="78"/>
      <c r="AB177" s="78"/>
      <c r="AC177" s="78"/>
      <c r="AD177" s="51"/>
      <c r="AE177" s="51"/>
      <c r="AF177" s="78"/>
      <c r="AG177" s="313"/>
    </row>
    <row r="178" spans="4:33" x14ac:dyDescent="0.25">
      <c r="D178" s="157"/>
      <c r="G178" s="80"/>
      <c r="Q178" s="78"/>
      <c r="R178" s="78"/>
      <c r="S178" s="78"/>
      <c r="T178" s="78"/>
      <c r="U178" s="78"/>
      <c r="V178" s="78"/>
      <c r="W178" s="78"/>
      <c r="X178" s="78"/>
      <c r="Y178" s="78"/>
      <c r="Z178" s="78"/>
      <c r="AA178" s="78"/>
      <c r="AB178" s="78"/>
      <c r="AC178" s="78"/>
      <c r="AD178" s="51"/>
      <c r="AE178" s="51"/>
      <c r="AF178" s="78"/>
      <c r="AG178" s="313"/>
    </row>
    <row r="179" spans="4:33" x14ac:dyDescent="0.25">
      <c r="D179" s="157"/>
      <c r="G179" s="80"/>
      <c r="Q179" s="78"/>
      <c r="R179" s="78"/>
      <c r="S179" s="78"/>
      <c r="T179" s="78"/>
      <c r="U179" s="78"/>
      <c r="V179" s="78"/>
      <c r="W179" s="78"/>
      <c r="X179" s="78"/>
      <c r="Y179" s="78"/>
      <c r="Z179" s="78"/>
      <c r="AA179" s="78"/>
      <c r="AB179" s="78"/>
      <c r="AC179" s="78"/>
      <c r="AD179" s="51"/>
      <c r="AE179" s="51"/>
      <c r="AF179" s="78"/>
      <c r="AG179" s="313"/>
    </row>
    <row r="180" spans="4:33" x14ac:dyDescent="0.25">
      <c r="D180" s="157"/>
      <c r="G180" s="80"/>
      <c r="Q180" s="78"/>
      <c r="R180" s="78"/>
      <c r="S180" s="78"/>
      <c r="T180" s="78"/>
      <c r="U180" s="78"/>
      <c r="V180" s="78"/>
      <c r="W180" s="78"/>
      <c r="X180" s="78"/>
      <c r="Y180" s="78"/>
      <c r="Z180" s="78"/>
      <c r="AA180" s="78"/>
      <c r="AB180" s="78"/>
      <c r="AC180" s="78"/>
      <c r="AD180" s="51"/>
      <c r="AE180" s="51"/>
      <c r="AF180" s="78"/>
      <c r="AG180" s="313"/>
    </row>
    <row r="181" spans="4:33" x14ac:dyDescent="0.25">
      <c r="D181" s="157"/>
      <c r="G181" s="80"/>
      <c r="Q181" s="78"/>
      <c r="R181" s="78"/>
      <c r="S181" s="78"/>
      <c r="T181" s="78"/>
      <c r="U181" s="78"/>
      <c r="V181" s="78"/>
      <c r="W181" s="78"/>
      <c r="X181" s="78"/>
      <c r="Y181" s="78"/>
      <c r="Z181" s="78"/>
      <c r="AA181" s="78"/>
      <c r="AB181" s="78"/>
      <c r="AC181" s="78"/>
      <c r="AD181" s="51"/>
      <c r="AE181" s="51"/>
      <c r="AF181" s="78"/>
      <c r="AG181" s="313"/>
    </row>
    <row r="182" spans="4:33" x14ac:dyDescent="0.25">
      <c r="D182" s="157"/>
      <c r="G182" s="80"/>
      <c r="Q182" s="78"/>
      <c r="R182" s="78"/>
      <c r="S182" s="78"/>
      <c r="T182" s="78"/>
      <c r="U182" s="78"/>
      <c r="V182" s="78"/>
      <c r="W182" s="78"/>
      <c r="X182" s="78"/>
      <c r="Y182" s="78"/>
      <c r="Z182" s="78"/>
      <c r="AA182" s="78"/>
      <c r="AB182" s="78"/>
      <c r="AC182" s="78"/>
      <c r="AD182" s="51"/>
      <c r="AE182" s="51"/>
      <c r="AF182" s="78"/>
      <c r="AG182" s="313"/>
    </row>
    <row r="183" spans="4:33" x14ac:dyDescent="0.25">
      <c r="D183" s="157"/>
      <c r="G183" s="80"/>
      <c r="Q183" s="78"/>
      <c r="R183" s="78"/>
      <c r="S183" s="78"/>
      <c r="T183" s="78"/>
      <c r="U183" s="78"/>
      <c r="V183" s="78"/>
      <c r="W183" s="78"/>
      <c r="X183" s="78"/>
      <c r="Y183" s="78"/>
      <c r="Z183" s="78"/>
      <c r="AA183" s="78"/>
      <c r="AB183" s="78"/>
      <c r="AC183" s="78"/>
      <c r="AD183" s="51"/>
      <c r="AE183" s="51"/>
      <c r="AF183" s="78"/>
      <c r="AG183" s="313"/>
    </row>
    <row r="184" spans="4:33" x14ac:dyDescent="0.25">
      <c r="D184" s="157"/>
      <c r="G184" s="80"/>
      <c r="Q184" s="78"/>
      <c r="R184" s="78"/>
      <c r="S184" s="78"/>
      <c r="T184" s="78"/>
      <c r="U184" s="78"/>
      <c r="V184" s="78"/>
      <c r="W184" s="78"/>
      <c r="X184" s="78"/>
      <c r="Y184" s="78"/>
      <c r="Z184" s="78"/>
      <c r="AA184" s="78"/>
      <c r="AB184" s="78"/>
      <c r="AC184" s="78"/>
      <c r="AD184" s="51"/>
      <c r="AE184" s="51"/>
      <c r="AF184" s="78"/>
      <c r="AG184" s="313"/>
    </row>
    <row r="185" spans="4:33" x14ac:dyDescent="0.25">
      <c r="D185" s="157"/>
      <c r="G185" s="80"/>
      <c r="Q185" s="78"/>
      <c r="R185" s="78"/>
      <c r="S185" s="78"/>
      <c r="T185" s="78"/>
      <c r="U185" s="78"/>
      <c r="V185" s="78"/>
      <c r="W185" s="78"/>
      <c r="X185" s="78"/>
      <c r="Y185" s="78"/>
      <c r="Z185" s="78"/>
      <c r="AA185" s="78"/>
      <c r="AB185" s="78"/>
      <c r="AC185" s="78"/>
      <c r="AD185" s="51"/>
      <c r="AE185" s="51"/>
      <c r="AF185" s="78"/>
      <c r="AG185" s="313"/>
    </row>
    <row r="186" spans="4:33" x14ac:dyDescent="0.25">
      <c r="D186" s="157"/>
      <c r="G186" s="80"/>
      <c r="Q186" s="78"/>
      <c r="R186" s="78"/>
      <c r="S186" s="78"/>
      <c r="T186" s="78"/>
      <c r="U186" s="78"/>
      <c r="V186" s="78"/>
      <c r="W186" s="78"/>
      <c r="X186" s="78"/>
      <c r="Y186" s="78"/>
      <c r="Z186" s="78"/>
      <c r="AA186" s="78"/>
      <c r="AB186" s="78"/>
      <c r="AC186" s="78"/>
      <c r="AD186" s="51"/>
      <c r="AE186" s="51"/>
      <c r="AF186" s="78"/>
      <c r="AG186" s="313"/>
    </row>
    <row r="187" spans="4:33" x14ac:dyDescent="0.25">
      <c r="D187" s="157"/>
      <c r="G187" s="80"/>
      <c r="Q187" s="78"/>
      <c r="R187" s="78"/>
      <c r="S187" s="78"/>
      <c r="T187" s="78"/>
      <c r="U187" s="78"/>
      <c r="V187" s="78"/>
      <c r="W187" s="78"/>
      <c r="X187" s="78"/>
      <c r="Y187" s="78"/>
      <c r="Z187" s="78"/>
      <c r="AA187" s="78"/>
      <c r="AB187" s="78"/>
      <c r="AC187" s="78"/>
      <c r="AD187" s="51"/>
      <c r="AE187" s="51"/>
      <c r="AF187" s="78"/>
      <c r="AG187" s="313"/>
    </row>
    <row r="188" spans="4:33" x14ac:dyDescent="0.25">
      <c r="D188" s="157"/>
      <c r="G188" s="80"/>
      <c r="Q188" s="78"/>
      <c r="R188" s="78"/>
      <c r="S188" s="78"/>
      <c r="T188" s="78"/>
      <c r="U188" s="78"/>
      <c r="V188" s="78"/>
      <c r="W188" s="78"/>
      <c r="X188" s="78"/>
      <c r="Y188" s="78"/>
      <c r="Z188" s="78"/>
      <c r="AA188" s="78"/>
      <c r="AB188" s="78"/>
      <c r="AC188" s="78"/>
      <c r="AD188" s="51"/>
      <c r="AE188" s="51"/>
      <c r="AF188" s="78"/>
      <c r="AG188" s="313"/>
    </row>
    <row r="189" spans="4:33" x14ac:dyDescent="0.25">
      <c r="D189" s="157"/>
      <c r="G189" s="80"/>
      <c r="Q189" s="78"/>
      <c r="R189" s="78"/>
      <c r="S189" s="78"/>
      <c r="T189" s="78"/>
      <c r="U189" s="78"/>
      <c r="V189" s="78"/>
      <c r="W189" s="78"/>
      <c r="X189" s="78"/>
      <c r="Y189" s="78"/>
      <c r="Z189" s="78"/>
      <c r="AA189" s="78"/>
      <c r="AB189" s="78"/>
      <c r="AC189" s="78"/>
      <c r="AD189" s="51"/>
      <c r="AE189" s="51"/>
      <c r="AF189" s="78"/>
      <c r="AG189" s="313"/>
    </row>
    <row r="190" spans="4:33" x14ac:dyDescent="0.25">
      <c r="D190" s="157"/>
      <c r="G190" s="80"/>
      <c r="Q190" s="78"/>
      <c r="R190" s="78"/>
      <c r="S190" s="78"/>
      <c r="T190" s="78"/>
      <c r="U190" s="78"/>
      <c r="V190" s="78"/>
      <c r="W190" s="78"/>
      <c r="X190" s="78"/>
      <c r="Y190" s="78"/>
      <c r="Z190" s="78"/>
      <c r="AA190" s="78"/>
      <c r="AB190" s="78"/>
      <c r="AC190" s="78"/>
      <c r="AD190" s="51"/>
      <c r="AE190" s="51"/>
      <c r="AF190" s="78"/>
      <c r="AG190" s="313"/>
    </row>
    <row r="191" spans="4:33" x14ac:dyDescent="0.25">
      <c r="D191" s="157"/>
      <c r="G191" s="80"/>
      <c r="Q191" s="78"/>
      <c r="R191" s="78"/>
      <c r="S191" s="78"/>
      <c r="T191" s="78"/>
      <c r="U191" s="78"/>
      <c r="V191" s="78"/>
      <c r="W191" s="78"/>
      <c r="X191" s="78"/>
      <c r="Y191" s="78"/>
      <c r="Z191" s="78"/>
      <c r="AA191" s="78"/>
      <c r="AB191" s="78"/>
      <c r="AC191" s="78"/>
      <c r="AD191" s="51"/>
      <c r="AE191" s="51"/>
      <c r="AF191" s="78"/>
      <c r="AG191" s="313"/>
    </row>
    <row r="192" spans="4:33" x14ac:dyDescent="0.25">
      <c r="D192" s="157"/>
      <c r="G192" s="80"/>
      <c r="Q192" s="78"/>
      <c r="R192" s="78"/>
      <c r="S192" s="78"/>
      <c r="T192" s="78"/>
      <c r="U192" s="78"/>
      <c r="V192" s="78"/>
      <c r="W192" s="78"/>
      <c r="X192" s="78"/>
      <c r="Y192" s="78"/>
      <c r="Z192" s="78"/>
      <c r="AA192" s="78"/>
      <c r="AB192" s="78"/>
      <c r="AC192" s="78"/>
      <c r="AD192" s="51"/>
      <c r="AE192" s="51"/>
      <c r="AF192" s="78"/>
      <c r="AG192" s="313"/>
    </row>
    <row r="193" spans="4:33" x14ac:dyDescent="0.25">
      <c r="D193" s="157"/>
      <c r="G193" s="80"/>
      <c r="Q193" s="78"/>
      <c r="R193" s="78"/>
      <c r="S193" s="78"/>
      <c r="T193" s="78"/>
      <c r="U193" s="78"/>
      <c r="V193" s="78"/>
      <c r="W193" s="78"/>
      <c r="X193" s="78"/>
      <c r="Y193" s="78"/>
      <c r="Z193" s="78"/>
      <c r="AA193" s="78"/>
      <c r="AB193" s="78"/>
      <c r="AC193" s="78"/>
      <c r="AD193" s="51"/>
      <c r="AE193" s="51"/>
      <c r="AF193" s="78"/>
      <c r="AG193" s="313"/>
    </row>
    <row r="194" spans="4:33" x14ac:dyDescent="0.25">
      <c r="D194" s="157"/>
      <c r="G194" s="80"/>
      <c r="Q194" s="78"/>
      <c r="R194" s="78"/>
      <c r="S194" s="78"/>
      <c r="T194" s="78"/>
      <c r="U194" s="78"/>
      <c r="V194" s="78"/>
      <c r="W194" s="78"/>
      <c r="X194" s="78"/>
      <c r="Y194" s="78"/>
      <c r="Z194" s="78"/>
      <c r="AA194" s="78"/>
      <c r="AB194" s="78"/>
      <c r="AC194" s="78"/>
      <c r="AD194" s="51"/>
      <c r="AE194" s="51"/>
      <c r="AF194" s="78"/>
      <c r="AG194" s="313"/>
    </row>
    <row r="195" spans="4:33" x14ac:dyDescent="0.25">
      <c r="D195" s="157"/>
      <c r="G195" s="80"/>
      <c r="Q195" s="78"/>
      <c r="R195" s="78"/>
      <c r="S195" s="78"/>
      <c r="T195" s="78"/>
      <c r="U195" s="78"/>
      <c r="V195" s="78"/>
      <c r="W195" s="78"/>
      <c r="X195" s="78"/>
      <c r="Y195" s="78"/>
      <c r="Z195" s="78"/>
      <c r="AA195" s="78"/>
      <c r="AB195" s="78"/>
      <c r="AC195" s="78"/>
      <c r="AD195" s="51"/>
      <c r="AE195" s="51"/>
      <c r="AF195" s="78"/>
      <c r="AG195" s="313"/>
    </row>
    <row r="196" spans="4:33" x14ac:dyDescent="0.25">
      <c r="D196" s="157"/>
      <c r="G196" s="80"/>
      <c r="Q196" s="78"/>
      <c r="R196" s="78"/>
      <c r="S196" s="78"/>
      <c r="T196" s="78"/>
      <c r="U196" s="78"/>
      <c r="V196" s="78"/>
      <c r="W196" s="78"/>
      <c r="X196" s="78"/>
      <c r="Y196" s="78"/>
      <c r="Z196" s="78"/>
      <c r="AA196" s="78"/>
      <c r="AB196" s="78"/>
      <c r="AC196" s="78"/>
      <c r="AD196" s="51"/>
      <c r="AE196" s="51"/>
      <c r="AF196" s="78"/>
      <c r="AG196" s="313"/>
    </row>
    <row r="197" spans="4:33" x14ac:dyDescent="0.25">
      <c r="D197" s="157"/>
      <c r="G197" s="80"/>
      <c r="Q197" s="78"/>
      <c r="R197" s="78"/>
      <c r="S197" s="78"/>
      <c r="T197" s="78"/>
      <c r="U197" s="78"/>
      <c r="V197" s="78"/>
      <c r="W197" s="78"/>
      <c r="X197" s="78"/>
      <c r="Y197" s="78"/>
      <c r="Z197" s="78"/>
      <c r="AA197" s="78"/>
      <c r="AB197" s="78"/>
      <c r="AC197" s="78"/>
      <c r="AD197" s="51"/>
      <c r="AE197" s="51"/>
      <c r="AF197" s="78"/>
      <c r="AG197" s="313"/>
    </row>
    <row r="198" spans="4:33" x14ac:dyDescent="0.25">
      <c r="D198" s="157"/>
      <c r="G198" s="80"/>
      <c r="Q198" s="78"/>
      <c r="R198" s="78"/>
      <c r="S198" s="78"/>
      <c r="T198" s="78"/>
      <c r="U198" s="78"/>
      <c r="V198" s="78"/>
      <c r="W198" s="78"/>
      <c r="X198" s="78"/>
      <c r="Y198" s="78"/>
      <c r="Z198" s="78"/>
      <c r="AA198" s="78"/>
      <c r="AB198" s="78"/>
      <c r="AC198" s="78"/>
      <c r="AD198" s="51"/>
      <c r="AE198" s="51"/>
      <c r="AF198" s="78"/>
      <c r="AG198" s="313"/>
    </row>
    <row r="199" spans="4:33" x14ac:dyDescent="0.25">
      <c r="D199" s="157"/>
      <c r="G199" s="80"/>
      <c r="Q199" s="78"/>
      <c r="R199" s="78"/>
      <c r="S199" s="78"/>
      <c r="T199" s="78"/>
      <c r="U199" s="78"/>
      <c r="V199" s="78"/>
      <c r="W199" s="78"/>
      <c r="X199" s="78"/>
      <c r="Y199" s="78"/>
      <c r="Z199" s="78"/>
      <c r="AA199" s="78"/>
      <c r="AB199" s="78"/>
      <c r="AC199" s="78"/>
      <c r="AD199" s="51"/>
      <c r="AE199" s="51"/>
      <c r="AF199" s="78"/>
      <c r="AG199" s="313"/>
    </row>
    <row r="200" spans="4:33" x14ac:dyDescent="0.25">
      <c r="D200" s="157"/>
      <c r="G200" s="80"/>
      <c r="Q200" s="78"/>
      <c r="R200" s="78"/>
      <c r="S200" s="78"/>
      <c r="T200" s="78"/>
      <c r="U200" s="78"/>
      <c r="V200" s="78"/>
      <c r="W200" s="78"/>
      <c r="X200" s="78"/>
      <c r="Y200" s="78"/>
      <c r="Z200" s="78"/>
      <c r="AA200" s="78"/>
      <c r="AB200" s="78"/>
      <c r="AC200" s="78"/>
      <c r="AD200" s="51"/>
      <c r="AE200" s="51"/>
      <c r="AF200" s="78"/>
      <c r="AG200" s="313"/>
    </row>
    <row r="201" spans="4:33" x14ac:dyDescent="0.25">
      <c r="D201" s="157"/>
      <c r="G201" s="80"/>
      <c r="Q201" s="78"/>
      <c r="R201" s="78"/>
      <c r="S201" s="78"/>
      <c r="T201" s="78"/>
      <c r="U201" s="78"/>
      <c r="V201" s="78"/>
      <c r="W201" s="78"/>
      <c r="X201" s="78"/>
      <c r="Y201" s="78"/>
      <c r="Z201" s="78"/>
      <c r="AA201" s="78"/>
      <c r="AB201" s="78"/>
      <c r="AC201" s="78"/>
      <c r="AD201" s="51"/>
      <c r="AE201" s="51"/>
      <c r="AF201" s="78"/>
      <c r="AG201" s="313"/>
    </row>
    <row r="202" spans="4:33" x14ac:dyDescent="0.25">
      <c r="D202" s="157"/>
      <c r="G202" s="80"/>
      <c r="Q202" s="78"/>
      <c r="R202" s="78"/>
      <c r="S202" s="78"/>
      <c r="T202" s="78"/>
      <c r="U202" s="78"/>
      <c r="V202" s="78"/>
      <c r="W202" s="78"/>
      <c r="X202" s="78"/>
      <c r="Y202" s="78"/>
      <c r="Z202" s="78"/>
      <c r="AA202" s="78"/>
      <c r="AB202" s="78"/>
      <c r="AC202" s="78"/>
      <c r="AD202" s="51"/>
      <c r="AE202" s="51"/>
      <c r="AF202" s="78"/>
      <c r="AG202" s="313"/>
    </row>
    <row r="203" spans="4:33" x14ac:dyDescent="0.25">
      <c r="D203" s="157"/>
      <c r="G203" s="80"/>
      <c r="Q203" s="78"/>
      <c r="R203" s="78"/>
      <c r="S203" s="78"/>
      <c r="T203" s="78"/>
      <c r="U203" s="78"/>
      <c r="V203" s="78"/>
      <c r="W203" s="78"/>
      <c r="X203" s="78"/>
      <c r="Y203" s="78"/>
      <c r="Z203" s="78"/>
      <c r="AA203" s="78"/>
      <c r="AB203" s="78"/>
      <c r="AC203" s="78"/>
      <c r="AD203" s="51"/>
      <c r="AE203" s="51"/>
      <c r="AF203" s="78"/>
      <c r="AG203" s="313"/>
    </row>
    <row r="204" spans="4:33" x14ac:dyDescent="0.25">
      <c r="D204" s="157"/>
      <c r="G204" s="80"/>
      <c r="Q204" s="78"/>
      <c r="R204" s="78"/>
      <c r="S204" s="78"/>
      <c r="T204" s="78"/>
      <c r="U204" s="78"/>
      <c r="V204" s="78"/>
      <c r="W204" s="78"/>
      <c r="X204" s="78"/>
      <c r="Y204" s="78"/>
      <c r="Z204" s="78"/>
      <c r="AA204" s="78"/>
      <c r="AB204" s="78"/>
      <c r="AC204" s="78"/>
      <c r="AD204" s="51"/>
      <c r="AE204" s="51"/>
      <c r="AF204" s="78"/>
      <c r="AG204" s="313"/>
    </row>
    <row r="205" spans="4:33" x14ac:dyDescent="0.25">
      <c r="D205" s="157"/>
      <c r="G205" s="80"/>
      <c r="Q205" s="78"/>
      <c r="R205" s="78"/>
      <c r="S205" s="78"/>
      <c r="T205" s="78"/>
      <c r="U205" s="78"/>
      <c r="V205" s="78"/>
      <c r="W205" s="78"/>
      <c r="X205" s="78"/>
      <c r="Y205" s="78"/>
      <c r="Z205" s="78"/>
      <c r="AA205" s="78"/>
      <c r="AB205" s="78"/>
      <c r="AC205" s="78"/>
      <c r="AD205" s="51"/>
      <c r="AE205" s="51"/>
      <c r="AF205" s="78"/>
      <c r="AG205" s="313"/>
    </row>
    <row r="206" spans="4:33" x14ac:dyDescent="0.25">
      <c r="D206" s="157"/>
      <c r="G206" s="80"/>
      <c r="Q206" s="78"/>
      <c r="R206" s="78"/>
      <c r="S206" s="78"/>
      <c r="T206" s="78"/>
      <c r="U206" s="78"/>
      <c r="V206" s="78"/>
      <c r="W206" s="78"/>
      <c r="X206" s="78"/>
      <c r="Y206" s="78"/>
      <c r="Z206" s="78"/>
      <c r="AA206" s="78"/>
      <c r="AB206" s="78"/>
      <c r="AC206" s="78"/>
      <c r="AD206" s="51"/>
      <c r="AE206" s="51"/>
      <c r="AF206" s="78"/>
      <c r="AG206" s="313"/>
    </row>
    <row r="207" spans="4:33" x14ac:dyDescent="0.25">
      <c r="D207" s="157"/>
      <c r="G207" s="80"/>
      <c r="Q207" s="78"/>
      <c r="R207" s="78"/>
      <c r="S207" s="78"/>
      <c r="T207" s="78"/>
      <c r="U207" s="78"/>
      <c r="V207" s="78"/>
      <c r="W207" s="78"/>
      <c r="X207" s="78"/>
      <c r="Y207" s="78"/>
      <c r="Z207" s="78"/>
      <c r="AA207" s="78"/>
      <c r="AB207" s="78"/>
      <c r="AC207" s="78"/>
      <c r="AD207" s="51"/>
      <c r="AE207" s="51"/>
      <c r="AF207" s="78"/>
      <c r="AG207" s="313"/>
    </row>
    <row r="208" spans="4:33" x14ac:dyDescent="0.25">
      <c r="D208" s="157"/>
      <c r="G208" s="80"/>
      <c r="Q208" s="78"/>
      <c r="R208" s="78"/>
      <c r="S208" s="78"/>
      <c r="T208" s="78"/>
      <c r="U208" s="78"/>
      <c r="V208" s="78"/>
      <c r="W208" s="78"/>
      <c r="X208" s="78"/>
      <c r="Y208" s="78"/>
      <c r="Z208" s="78"/>
      <c r="AA208" s="78"/>
      <c r="AB208" s="78"/>
      <c r="AC208" s="78"/>
      <c r="AD208" s="51"/>
      <c r="AE208" s="51"/>
      <c r="AF208" s="78"/>
      <c r="AG208" s="313"/>
    </row>
    <row r="209" spans="4:33" x14ac:dyDescent="0.25">
      <c r="D209" s="157"/>
      <c r="G209" s="80"/>
      <c r="Q209" s="78"/>
      <c r="R209" s="78"/>
      <c r="S209" s="78"/>
      <c r="T209" s="78"/>
      <c r="U209" s="78"/>
      <c r="V209" s="78"/>
      <c r="W209" s="78"/>
      <c r="X209" s="78"/>
      <c r="Y209" s="78"/>
      <c r="Z209" s="78"/>
      <c r="AA209" s="78"/>
      <c r="AB209" s="78"/>
      <c r="AC209" s="78"/>
      <c r="AD209" s="51"/>
      <c r="AE209" s="51"/>
      <c r="AF209" s="78"/>
      <c r="AG209" s="313"/>
    </row>
    <row r="210" spans="4:33" x14ac:dyDescent="0.25">
      <c r="D210" s="157"/>
      <c r="G210" s="80"/>
      <c r="Q210" s="78"/>
      <c r="R210" s="78"/>
      <c r="S210" s="78"/>
      <c r="T210" s="78"/>
      <c r="U210" s="78"/>
      <c r="V210" s="78"/>
      <c r="W210" s="78"/>
      <c r="X210" s="78"/>
      <c r="Y210" s="78"/>
      <c r="Z210" s="78"/>
      <c r="AA210" s="78"/>
      <c r="AB210" s="78"/>
      <c r="AC210" s="78"/>
      <c r="AD210" s="51"/>
      <c r="AE210" s="51"/>
      <c r="AF210" s="78"/>
      <c r="AG210" s="313"/>
    </row>
    <row r="211" spans="4:33" x14ac:dyDescent="0.25">
      <c r="D211" s="157"/>
      <c r="G211" s="80"/>
      <c r="Q211" s="78"/>
      <c r="R211" s="78"/>
      <c r="S211" s="78"/>
      <c r="T211" s="78"/>
      <c r="U211" s="78"/>
      <c r="V211" s="78"/>
      <c r="W211" s="78"/>
      <c r="X211" s="78"/>
      <c r="Y211" s="78"/>
      <c r="Z211" s="78"/>
      <c r="AA211" s="78"/>
      <c r="AB211" s="78"/>
      <c r="AC211" s="78"/>
      <c r="AD211" s="51"/>
      <c r="AE211" s="51"/>
      <c r="AF211" s="78"/>
      <c r="AG211" s="313"/>
    </row>
    <row r="212" spans="4:33" x14ac:dyDescent="0.25">
      <c r="D212" s="157"/>
      <c r="G212" s="80"/>
      <c r="Q212" s="78"/>
      <c r="R212" s="78"/>
      <c r="S212" s="78"/>
      <c r="T212" s="78"/>
      <c r="U212" s="78"/>
      <c r="V212" s="78"/>
      <c r="W212" s="78"/>
      <c r="X212" s="78"/>
      <c r="Y212" s="78"/>
      <c r="Z212" s="78"/>
      <c r="AA212" s="78"/>
      <c r="AB212" s="78"/>
      <c r="AC212" s="78"/>
      <c r="AD212" s="51"/>
      <c r="AE212" s="51"/>
      <c r="AF212" s="78"/>
      <c r="AG212" s="313"/>
    </row>
    <row r="213" spans="4:33" x14ac:dyDescent="0.25">
      <c r="D213" s="157"/>
      <c r="G213" s="80"/>
      <c r="Q213" s="78"/>
      <c r="R213" s="78"/>
      <c r="S213" s="78"/>
      <c r="T213" s="78"/>
      <c r="U213" s="78"/>
      <c r="V213" s="78"/>
      <c r="W213" s="78"/>
      <c r="X213" s="78"/>
      <c r="Y213" s="78"/>
      <c r="Z213" s="78"/>
      <c r="AA213" s="78"/>
      <c r="AB213" s="78"/>
      <c r="AC213" s="78"/>
      <c r="AD213" s="51"/>
      <c r="AE213" s="51"/>
      <c r="AF213" s="78"/>
      <c r="AG213" s="313"/>
    </row>
    <row r="214" spans="4:33" x14ac:dyDescent="0.25">
      <c r="D214" s="157"/>
      <c r="G214" s="80"/>
      <c r="Q214" s="78"/>
      <c r="R214" s="78"/>
      <c r="S214" s="78"/>
      <c r="T214" s="78"/>
      <c r="U214" s="78"/>
      <c r="V214" s="78"/>
      <c r="W214" s="78"/>
      <c r="X214" s="78"/>
      <c r="Y214" s="78"/>
      <c r="Z214" s="78"/>
      <c r="AA214" s="78"/>
      <c r="AB214" s="78"/>
      <c r="AC214" s="78"/>
      <c r="AD214" s="51"/>
      <c r="AE214" s="51"/>
      <c r="AF214" s="78"/>
      <c r="AG214" s="313"/>
    </row>
    <row r="215" spans="4:33" x14ac:dyDescent="0.25">
      <c r="D215" s="157"/>
      <c r="G215" s="80"/>
      <c r="Q215" s="78"/>
      <c r="R215" s="78"/>
      <c r="S215" s="78"/>
      <c r="T215" s="78"/>
      <c r="U215" s="78"/>
      <c r="V215" s="78"/>
      <c r="W215" s="78"/>
      <c r="X215" s="78"/>
      <c r="Y215" s="78"/>
      <c r="Z215" s="78"/>
      <c r="AA215" s="78"/>
      <c r="AB215" s="78"/>
      <c r="AC215" s="78"/>
      <c r="AD215" s="51"/>
      <c r="AE215" s="51"/>
      <c r="AF215" s="78"/>
      <c r="AG215" s="313"/>
    </row>
    <row r="216" spans="4:33" x14ac:dyDescent="0.25">
      <c r="D216" s="157"/>
      <c r="G216" s="80"/>
      <c r="Q216" s="78"/>
      <c r="R216" s="78"/>
      <c r="S216" s="78"/>
      <c r="T216" s="78"/>
      <c r="U216" s="78"/>
      <c r="V216" s="78"/>
      <c r="W216" s="78"/>
      <c r="X216" s="78"/>
      <c r="Y216" s="78"/>
      <c r="Z216" s="78"/>
      <c r="AA216" s="78"/>
      <c r="AB216" s="78"/>
      <c r="AC216" s="78"/>
      <c r="AD216" s="51"/>
      <c r="AE216" s="51"/>
      <c r="AF216" s="78"/>
      <c r="AG216" s="313"/>
    </row>
    <row r="217" spans="4:33" x14ac:dyDescent="0.25">
      <c r="D217" s="157"/>
      <c r="G217" s="80"/>
      <c r="Q217" s="78"/>
      <c r="R217" s="78"/>
      <c r="S217" s="78"/>
      <c r="T217" s="78"/>
      <c r="U217" s="78"/>
      <c r="V217" s="78"/>
      <c r="W217" s="78"/>
      <c r="X217" s="78"/>
      <c r="Y217" s="78"/>
      <c r="Z217" s="78"/>
      <c r="AA217" s="78"/>
      <c r="AB217" s="78"/>
      <c r="AC217" s="78"/>
      <c r="AD217" s="51"/>
      <c r="AE217" s="51"/>
      <c r="AF217" s="78"/>
      <c r="AG217" s="313"/>
    </row>
    <row r="218" spans="4:33" x14ac:dyDescent="0.25">
      <c r="D218" s="157"/>
      <c r="G218" s="80"/>
      <c r="Q218" s="78"/>
      <c r="R218" s="78"/>
      <c r="S218" s="78"/>
      <c r="T218" s="78"/>
      <c r="U218" s="78"/>
      <c r="V218" s="78"/>
      <c r="W218" s="78"/>
      <c r="X218" s="78"/>
      <c r="Y218" s="78"/>
      <c r="Z218" s="78"/>
      <c r="AA218" s="78"/>
      <c r="AB218" s="78"/>
      <c r="AC218" s="78"/>
      <c r="AD218" s="51"/>
      <c r="AE218" s="51"/>
      <c r="AF218" s="78"/>
      <c r="AG218" s="313"/>
    </row>
    <row r="219" spans="4:33" x14ac:dyDescent="0.25">
      <c r="D219" s="157"/>
      <c r="G219" s="80"/>
      <c r="Q219" s="78"/>
      <c r="R219" s="78"/>
      <c r="S219" s="78"/>
      <c r="T219" s="78"/>
      <c r="U219" s="78"/>
      <c r="V219" s="78"/>
      <c r="W219" s="78"/>
      <c r="X219" s="78"/>
      <c r="Y219" s="78"/>
      <c r="Z219" s="78"/>
      <c r="AA219" s="78"/>
      <c r="AB219" s="78"/>
      <c r="AC219" s="78"/>
      <c r="AD219" s="51"/>
      <c r="AE219" s="51"/>
      <c r="AF219" s="78"/>
      <c r="AG219" s="313"/>
    </row>
    <row r="220" spans="4:33" x14ac:dyDescent="0.25">
      <c r="D220" s="157"/>
      <c r="G220" s="80"/>
      <c r="Q220" s="78"/>
      <c r="R220" s="78"/>
      <c r="S220" s="78"/>
      <c r="T220" s="78"/>
      <c r="U220" s="78"/>
      <c r="V220" s="78"/>
      <c r="W220" s="78"/>
      <c r="X220" s="78"/>
      <c r="Y220" s="78"/>
      <c r="Z220" s="78"/>
      <c r="AA220" s="78"/>
      <c r="AB220" s="78"/>
      <c r="AC220" s="78"/>
      <c r="AD220" s="51"/>
      <c r="AE220" s="51"/>
      <c r="AF220" s="78"/>
      <c r="AG220" s="313"/>
    </row>
    <row r="221" spans="4:33" x14ac:dyDescent="0.25">
      <c r="D221" s="157"/>
      <c r="G221" s="80"/>
      <c r="Q221" s="78"/>
      <c r="R221" s="78"/>
      <c r="S221" s="78"/>
      <c r="T221" s="78"/>
      <c r="U221" s="78"/>
      <c r="V221" s="78"/>
      <c r="W221" s="78"/>
      <c r="X221" s="78"/>
      <c r="Y221" s="78"/>
      <c r="Z221" s="78"/>
      <c r="AA221" s="78"/>
      <c r="AB221" s="78"/>
      <c r="AC221" s="78"/>
      <c r="AD221" s="51"/>
      <c r="AE221" s="51"/>
      <c r="AF221" s="78"/>
      <c r="AG221" s="313"/>
    </row>
    <row r="222" spans="4:33" x14ac:dyDescent="0.25">
      <c r="D222" s="157"/>
      <c r="G222" s="80"/>
      <c r="Q222" s="78"/>
      <c r="R222" s="78"/>
      <c r="S222" s="78"/>
      <c r="T222" s="78"/>
      <c r="U222" s="78"/>
      <c r="V222" s="78"/>
      <c r="W222" s="78"/>
      <c r="X222" s="78"/>
      <c r="Y222" s="78"/>
      <c r="Z222" s="78"/>
      <c r="AA222" s="78"/>
      <c r="AB222" s="78"/>
      <c r="AC222" s="78"/>
      <c r="AD222" s="51"/>
      <c r="AE222" s="51"/>
      <c r="AF222" s="78"/>
      <c r="AG222" s="313"/>
    </row>
    <row r="223" spans="4:33" x14ac:dyDescent="0.25">
      <c r="D223" s="157"/>
      <c r="G223" s="80"/>
      <c r="Q223" s="78"/>
      <c r="R223" s="78"/>
      <c r="S223" s="78"/>
      <c r="T223" s="78"/>
      <c r="U223" s="78"/>
      <c r="V223" s="78"/>
      <c r="W223" s="78"/>
      <c r="X223" s="78"/>
      <c r="Y223" s="78"/>
      <c r="Z223" s="78"/>
      <c r="AA223" s="78"/>
      <c r="AB223" s="78"/>
      <c r="AC223" s="78"/>
      <c r="AD223" s="51"/>
      <c r="AE223" s="51"/>
      <c r="AF223" s="78"/>
      <c r="AG223" s="313"/>
    </row>
    <row r="224" spans="4:33" x14ac:dyDescent="0.25">
      <c r="D224" s="157"/>
      <c r="G224" s="80"/>
      <c r="Q224" s="78"/>
      <c r="R224" s="78"/>
      <c r="S224" s="78"/>
      <c r="T224" s="78"/>
      <c r="U224" s="78"/>
      <c r="V224" s="78"/>
      <c r="W224" s="78"/>
      <c r="X224" s="78"/>
      <c r="Y224" s="78"/>
      <c r="Z224" s="78"/>
      <c r="AA224" s="78"/>
      <c r="AB224" s="78"/>
      <c r="AC224" s="78"/>
      <c r="AD224" s="51"/>
      <c r="AE224" s="51"/>
      <c r="AF224" s="78"/>
      <c r="AG224" s="313"/>
    </row>
    <row r="225" spans="4:33" x14ac:dyDescent="0.25">
      <c r="D225" s="157"/>
      <c r="G225" s="80"/>
      <c r="Q225" s="78"/>
      <c r="R225" s="78"/>
      <c r="S225" s="78"/>
      <c r="T225" s="78"/>
      <c r="U225" s="78"/>
      <c r="V225" s="78"/>
      <c r="W225" s="78"/>
      <c r="X225" s="78"/>
      <c r="Y225" s="78"/>
      <c r="Z225" s="78"/>
      <c r="AA225" s="78"/>
      <c r="AB225" s="78"/>
      <c r="AC225" s="78"/>
      <c r="AD225" s="51"/>
      <c r="AE225" s="51"/>
      <c r="AF225" s="78"/>
      <c r="AG225" s="313"/>
    </row>
    <row r="226" spans="4:33" x14ac:dyDescent="0.25">
      <c r="D226" s="157"/>
      <c r="G226" s="80"/>
      <c r="Q226" s="78"/>
      <c r="R226" s="78"/>
      <c r="S226" s="78"/>
      <c r="T226" s="78"/>
      <c r="U226" s="78"/>
      <c r="V226" s="78"/>
      <c r="W226" s="78"/>
      <c r="X226" s="78"/>
      <c r="Y226" s="78"/>
      <c r="Z226" s="78"/>
      <c r="AA226" s="78"/>
      <c r="AB226" s="78"/>
      <c r="AC226" s="78"/>
      <c r="AD226" s="51"/>
      <c r="AE226" s="51"/>
      <c r="AF226" s="78"/>
      <c r="AG226" s="313"/>
    </row>
    <row r="227" spans="4:33" x14ac:dyDescent="0.25">
      <c r="D227" s="157"/>
      <c r="G227" s="80"/>
      <c r="Q227" s="78"/>
      <c r="R227" s="78"/>
      <c r="S227" s="78"/>
      <c r="T227" s="78"/>
      <c r="U227" s="78"/>
      <c r="V227" s="78"/>
      <c r="W227" s="78"/>
      <c r="X227" s="78"/>
      <c r="Y227" s="78"/>
      <c r="Z227" s="78"/>
      <c r="AA227" s="78"/>
      <c r="AB227" s="78"/>
      <c r="AC227" s="78"/>
      <c r="AD227" s="51"/>
      <c r="AE227" s="51"/>
      <c r="AF227" s="78"/>
      <c r="AG227" s="313"/>
    </row>
    <row r="228" spans="4:33" x14ac:dyDescent="0.25">
      <c r="D228" s="157"/>
      <c r="G228" s="80"/>
      <c r="Q228" s="78"/>
      <c r="R228" s="78"/>
      <c r="S228" s="78"/>
      <c r="T228" s="78"/>
      <c r="U228" s="78"/>
      <c r="V228" s="78"/>
      <c r="W228" s="78"/>
      <c r="X228" s="78"/>
      <c r="Y228" s="78"/>
      <c r="Z228" s="78"/>
      <c r="AA228" s="78"/>
      <c r="AB228" s="78"/>
      <c r="AC228" s="78"/>
      <c r="AD228" s="51"/>
      <c r="AE228" s="51"/>
      <c r="AF228" s="78"/>
      <c r="AG228" s="313"/>
    </row>
    <row r="229" spans="4:33" x14ac:dyDescent="0.25">
      <c r="D229" s="157"/>
      <c r="G229" s="80"/>
      <c r="Q229" s="78"/>
      <c r="R229" s="78"/>
      <c r="S229" s="78"/>
      <c r="T229" s="78"/>
      <c r="U229" s="78"/>
      <c r="V229" s="78"/>
      <c r="W229" s="78"/>
      <c r="X229" s="78"/>
      <c r="Y229" s="78"/>
      <c r="Z229" s="78"/>
      <c r="AA229" s="78"/>
      <c r="AB229" s="78"/>
      <c r="AC229" s="78"/>
      <c r="AD229" s="51"/>
      <c r="AE229" s="51"/>
      <c r="AF229" s="78"/>
      <c r="AG229" s="313"/>
    </row>
    <row r="230" spans="4:33" x14ac:dyDescent="0.25">
      <c r="D230" s="157"/>
      <c r="G230" s="80"/>
      <c r="Q230" s="78"/>
      <c r="R230" s="78"/>
      <c r="S230" s="78"/>
      <c r="T230" s="78"/>
      <c r="U230" s="78"/>
      <c r="V230" s="78"/>
      <c r="W230" s="78"/>
      <c r="X230" s="78"/>
      <c r="Y230" s="78"/>
      <c r="Z230" s="78"/>
      <c r="AA230" s="78"/>
      <c r="AB230" s="78"/>
      <c r="AC230" s="78"/>
      <c r="AD230" s="51"/>
      <c r="AE230" s="51"/>
      <c r="AF230" s="78"/>
      <c r="AG230" s="313"/>
    </row>
    <row r="231" spans="4:33" x14ac:dyDescent="0.25">
      <c r="D231" s="157"/>
      <c r="G231" s="80"/>
      <c r="Q231" s="78"/>
      <c r="R231" s="78"/>
      <c r="S231" s="78"/>
      <c r="T231" s="78"/>
      <c r="U231" s="78"/>
      <c r="V231" s="78"/>
      <c r="W231" s="78"/>
      <c r="X231" s="78"/>
      <c r="Y231" s="78"/>
      <c r="Z231" s="78"/>
      <c r="AA231" s="78"/>
      <c r="AB231" s="78"/>
      <c r="AC231" s="78"/>
      <c r="AD231" s="51"/>
      <c r="AE231" s="51"/>
      <c r="AF231" s="78"/>
      <c r="AG231" s="313"/>
    </row>
    <row r="232" spans="4:33" x14ac:dyDescent="0.25">
      <c r="D232" s="157"/>
      <c r="G232" s="80"/>
      <c r="Q232" s="78"/>
      <c r="R232" s="78"/>
      <c r="S232" s="78"/>
      <c r="T232" s="78"/>
      <c r="U232" s="78"/>
      <c r="V232" s="78"/>
      <c r="W232" s="78"/>
      <c r="X232" s="78"/>
      <c r="Y232" s="78"/>
      <c r="Z232" s="78"/>
      <c r="AA232" s="78"/>
      <c r="AB232" s="78"/>
      <c r="AC232" s="78"/>
      <c r="AD232" s="51"/>
      <c r="AE232" s="51"/>
      <c r="AF232" s="78"/>
      <c r="AG232" s="313"/>
    </row>
    <row r="233" spans="4:33" x14ac:dyDescent="0.25">
      <c r="D233" s="157"/>
      <c r="G233" s="80"/>
      <c r="Q233" s="78"/>
      <c r="R233" s="78"/>
      <c r="S233" s="78"/>
      <c r="T233" s="78"/>
      <c r="U233" s="78"/>
      <c r="V233" s="78"/>
      <c r="W233" s="78"/>
      <c r="X233" s="78"/>
      <c r="Y233" s="78"/>
      <c r="Z233" s="78"/>
      <c r="AA233" s="78"/>
      <c r="AB233" s="78"/>
      <c r="AC233" s="78"/>
      <c r="AD233" s="51"/>
      <c r="AE233" s="51"/>
      <c r="AF233" s="78"/>
      <c r="AG233" s="313"/>
    </row>
    <row r="234" spans="4:33" x14ac:dyDescent="0.25">
      <c r="D234" s="157"/>
      <c r="G234" s="80"/>
      <c r="Q234" s="78"/>
      <c r="R234" s="78"/>
      <c r="S234" s="78"/>
      <c r="T234" s="78"/>
      <c r="U234" s="78"/>
      <c r="V234" s="78"/>
      <c r="W234" s="78"/>
      <c r="X234" s="78"/>
      <c r="Y234" s="78"/>
      <c r="Z234" s="78"/>
      <c r="AA234" s="78"/>
      <c r="AB234" s="78"/>
      <c r="AC234" s="78"/>
      <c r="AD234" s="51"/>
      <c r="AE234" s="51"/>
      <c r="AF234" s="78"/>
      <c r="AG234" s="313"/>
    </row>
    <row r="235" spans="4:33" x14ac:dyDescent="0.25">
      <c r="D235" s="157"/>
      <c r="G235" s="80"/>
      <c r="Q235" s="78"/>
      <c r="R235" s="78"/>
      <c r="S235" s="78"/>
      <c r="T235" s="78"/>
      <c r="U235" s="78"/>
      <c r="V235" s="78"/>
      <c r="W235" s="78"/>
      <c r="X235" s="78"/>
      <c r="Y235" s="78"/>
      <c r="Z235" s="78"/>
      <c r="AA235" s="78"/>
      <c r="AB235" s="78"/>
      <c r="AC235" s="78"/>
      <c r="AD235" s="51"/>
      <c r="AE235" s="51"/>
      <c r="AF235" s="78"/>
      <c r="AG235" s="313"/>
    </row>
    <row r="236" spans="4:33" x14ac:dyDescent="0.25">
      <c r="D236" s="157"/>
      <c r="G236" s="80"/>
      <c r="Q236" s="78"/>
      <c r="R236" s="78"/>
      <c r="S236" s="78"/>
      <c r="T236" s="78"/>
      <c r="U236" s="78"/>
      <c r="V236" s="78"/>
      <c r="W236" s="78"/>
      <c r="X236" s="78"/>
      <c r="Y236" s="78"/>
      <c r="Z236" s="78"/>
      <c r="AA236" s="78"/>
      <c r="AB236" s="78"/>
      <c r="AC236" s="78"/>
      <c r="AD236" s="51"/>
      <c r="AE236" s="51"/>
      <c r="AF236" s="78"/>
      <c r="AG236" s="313"/>
    </row>
    <row r="237" spans="4:33" x14ac:dyDescent="0.25">
      <c r="D237" s="157"/>
      <c r="G237" s="80"/>
      <c r="Q237" s="78"/>
      <c r="R237" s="78"/>
      <c r="S237" s="78"/>
      <c r="T237" s="78"/>
      <c r="U237" s="78"/>
      <c r="V237" s="78"/>
      <c r="W237" s="78"/>
      <c r="X237" s="78"/>
      <c r="Y237" s="78"/>
      <c r="Z237" s="78"/>
      <c r="AA237" s="78"/>
      <c r="AB237" s="78"/>
      <c r="AC237" s="78"/>
      <c r="AD237" s="51"/>
      <c r="AE237" s="51"/>
      <c r="AF237" s="78"/>
      <c r="AG237" s="313"/>
    </row>
    <row r="238" spans="4:33" x14ac:dyDescent="0.25">
      <c r="D238" s="157"/>
      <c r="G238" s="80"/>
      <c r="Q238" s="78"/>
      <c r="R238" s="78"/>
      <c r="S238" s="78"/>
      <c r="T238" s="78"/>
      <c r="U238" s="78"/>
      <c r="V238" s="78"/>
      <c r="W238" s="78"/>
      <c r="X238" s="78"/>
      <c r="Y238" s="78"/>
      <c r="Z238" s="78"/>
      <c r="AA238" s="78"/>
      <c r="AB238" s="78"/>
      <c r="AC238" s="78"/>
      <c r="AD238" s="51"/>
      <c r="AE238" s="51"/>
      <c r="AF238" s="78"/>
      <c r="AG238" s="313"/>
    </row>
    <row r="239" spans="4:33" x14ac:dyDescent="0.25">
      <c r="D239" s="157"/>
      <c r="G239" s="80"/>
      <c r="Q239" s="78"/>
      <c r="R239" s="78"/>
      <c r="S239" s="78"/>
      <c r="T239" s="78"/>
      <c r="U239" s="78"/>
      <c r="V239" s="78"/>
      <c r="W239" s="78"/>
      <c r="X239" s="78"/>
      <c r="Y239" s="78"/>
      <c r="Z239" s="78"/>
      <c r="AA239" s="78"/>
      <c r="AB239" s="78"/>
      <c r="AC239" s="78"/>
      <c r="AD239" s="51"/>
      <c r="AE239" s="51"/>
      <c r="AF239" s="78"/>
      <c r="AG239" s="313"/>
    </row>
    <row r="240" spans="4:33" x14ac:dyDescent="0.25">
      <c r="D240" s="157"/>
      <c r="G240" s="80"/>
      <c r="Q240" s="78"/>
      <c r="R240" s="78"/>
      <c r="S240" s="78"/>
      <c r="T240" s="78"/>
      <c r="U240" s="78"/>
      <c r="V240" s="78"/>
      <c r="W240" s="78"/>
      <c r="X240" s="78"/>
      <c r="Y240" s="78"/>
      <c r="Z240" s="78"/>
      <c r="AA240" s="78"/>
      <c r="AB240" s="78"/>
      <c r="AC240" s="78"/>
      <c r="AD240" s="51"/>
      <c r="AE240" s="51"/>
      <c r="AF240" s="78"/>
      <c r="AG240" s="313"/>
    </row>
    <row r="241" spans="4:33" x14ac:dyDescent="0.25">
      <c r="D241" s="157"/>
      <c r="G241" s="80"/>
      <c r="Q241" s="78"/>
      <c r="R241" s="78"/>
      <c r="S241" s="78"/>
      <c r="T241" s="78"/>
      <c r="U241" s="78"/>
      <c r="V241" s="78"/>
      <c r="W241" s="78"/>
      <c r="X241" s="78"/>
      <c r="Y241" s="78"/>
      <c r="Z241" s="78"/>
      <c r="AA241" s="78"/>
      <c r="AB241" s="78"/>
      <c r="AC241" s="78"/>
      <c r="AD241" s="51"/>
      <c r="AE241" s="51"/>
      <c r="AF241" s="78"/>
      <c r="AG241" s="313"/>
    </row>
    <row r="242" spans="4:33" x14ac:dyDescent="0.25">
      <c r="G242" s="80"/>
      <c r="Q242" s="78"/>
      <c r="R242" s="78"/>
      <c r="S242" s="78"/>
      <c r="T242" s="78"/>
      <c r="U242" s="78"/>
      <c r="V242" s="78"/>
      <c r="W242" s="78"/>
      <c r="X242" s="78"/>
      <c r="Y242" s="78"/>
      <c r="Z242" s="78"/>
      <c r="AA242" s="78"/>
      <c r="AB242" s="78"/>
      <c r="AC242" s="78"/>
      <c r="AD242" s="51"/>
      <c r="AE242" s="51"/>
      <c r="AF242" s="78"/>
      <c r="AG242" s="313"/>
    </row>
    <row r="243" spans="4:33" x14ac:dyDescent="0.25">
      <c r="G243" s="80"/>
      <c r="Q243" s="78"/>
      <c r="R243" s="78"/>
      <c r="S243" s="78"/>
      <c r="T243" s="78"/>
      <c r="U243" s="78"/>
      <c r="V243" s="78"/>
      <c r="W243" s="78"/>
      <c r="X243" s="78"/>
      <c r="Y243" s="78"/>
      <c r="Z243" s="78"/>
      <c r="AA243" s="78"/>
      <c r="AB243" s="78"/>
      <c r="AC243" s="78"/>
      <c r="AD243" s="51"/>
      <c r="AE243" s="51"/>
      <c r="AF243" s="78"/>
      <c r="AG243" s="313"/>
    </row>
    <row r="244" spans="4:33" x14ac:dyDescent="0.25">
      <c r="G244" s="80"/>
      <c r="Q244" s="78"/>
      <c r="R244" s="78"/>
      <c r="S244" s="78"/>
      <c r="T244" s="78"/>
      <c r="U244" s="78"/>
      <c r="V244" s="78"/>
      <c r="W244" s="78"/>
      <c r="X244" s="78"/>
      <c r="Y244" s="78"/>
      <c r="Z244" s="78"/>
      <c r="AA244" s="78"/>
      <c r="AB244" s="78"/>
      <c r="AC244" s="78"/>
      <c r="AD244" s="51"/>
      <c r="AE244" s="51"/>
      <c r="AF244" s="78"/>
      <c r="AG244" s="313"/>
    </row>
    <row r="245" spans="4:33" x14ac:dyDescent="0.25">
      <c r="G245" s="80"/>
      <c r="Q245" s="78"/>
      <c r="R245" s="78"/>
      <c r="S245" s="78"/>
      <c r="T245" s="78"/>
      <c r="U245" s="78"/>
      <c r="V245" s="78"/>
      <c r="W245" s="78"/>
      <c r="X245" s="78"/>
      <c r="Y245" s="78"/>
      <c r="Z245" s="78"/>
      <c r="AA245" s="78"/>
      <c r="AB245" s="78"/>
      <c r="AC245" s="78"/>
      <c r="AD245" s="51"/>
      <c r="AE245" s="51"/>
      <c r="AF245" s="78"/>
      <c r="AG245" s="313"/>
    </row>
    <row r="246" spans="4:33" x14ac:dyDescent="0.25">
      <c r="G246" s="80"/>
      <c r="Q246" s="78"/>
      <c r="R246" s="78"/>
      <c r="S246" s="78"/>
      <c r="T246" s="78"/>
      <c r="U246" s="78"/>
      <c r="V246" s="78"/>
      <c r="W246" s="78"/>
      <c r="X246" s="78"/>
      <c r="Y246" s="78"/>
      <c r="Z246" s="78"/>
      <c r="AA246" s="78"/>
      <c r="AB246" s="78"/>
      <c r="AC246" s="78"/>
      <c r="AD246" s="51"/>
      <c r="AE246" s="51"/>
      <c r="AF246" s="78"/>
      <c r="AG246" s="313"/>
    </row>
    <row r="247" spans="4:33" x14ac:dyDescent="0.25">
      <c r="G247" s="80"/>
      <c r="Q247" s="78"/>
      <c r="R247" s="78"/>
      <c r="S247" s="78"/>
      <c r="T247" s="78"/>
      <c r="U247" s="78"/>
      <c r="V247" s="78"/>
      <c r="W247" s="78"/>
      <c r="X247" s="78"/>
      <c r="Y247" s="78"/>
      <c r="Z247" s="78"/>
      <c r="AA247" s="78"/>
      <c r="AB247" s="78"/>
      <c r="AC247" s="78"/>
      <c r="AD247" s="51"/>
      <c r="AE247" s="51"/>
      <c r="AF247" s="78"/>
      <c r="AG247" s="313"/>
    </row>
    <row r="248" spans="4:33" x14ac:dyDescent="0.25">
      <c r="G248" s="80"/>
      <c r="Q248" s="78"/>
      <c r="R248" s="78"/>
      <c r="S248" s="78"/>
      <c r="T248" s="78"/>
      <c r="U248" s="78"/>
      <c r="V248" s="78"/>
      <c r="W248" s="78"/>
      <c r="X248" s="78"/>
      <c r="Y248" s="78"/>
      <c r="Z248" s="78"/>
      <c r="AA248" s="78"/>
      <c r="AB248" s="78"/>
      <c r="AC248" s="78"/>
      <c r="AD248" s="51"/>
      <c r="AE248" s="51"/>
      <c r="AF248" s="78"/>
      <c r="AG248" s="313"/>
    </row>
    <row r="249" spans="4:33" x14ac:dyDescent="0.25">
      <c r="G249" s="80"/>
      <c r="Q249" s="78"/>
      <c r="R249" s="78"/>
      <c r="S249" s="78"/>
      <c r="T249" s="78"/>
      <c r="U249" s="78"/>
      <c r="V249" s="78"/>
      <c r="W249" s="78"/>
      <c r="X249" s="78"/>
      <c r="Y249" s="78"/>
      <c r="Z249" s="78"/>
      <c r="AA249" s="78"/>
      <c r="AB249" s="78"/>
      <c r="AC249" s="78"/>
      <c r="AD249" s="51"/>
      <c r="AE249" s="51"/>
      <c r="AF249" s="78"/>
      <c r="AG249" s="313"/>
    </row>
    <row r="250" spans="4:33" x14ac:dyDescent="0.25">
      <c r="G250" s="80"/>
      <c r="Q250" s="78"/>
      <c r="R250" s="78"/>
      <c r="S250" s="78"/>
      <c r="T250" s="78"/>
      <c r="U250" s="78"/>
      <c r="V250" s="78"/>
      <c r="W250" s="78"/>
      <c r="X250" s="78"/>
      <c r="Y250" s="78"/>
      <c r="Z250" s="78"/>
      <c r="AA250" s="78"/>
      <c r="AB250" s="78"/>
      <c r="AC250" s="78"/>
      <c r="AD250" s="51"/>
      <c r="AE250" s="51"/>
      <c r="AF250" s="78"/>
      <c r="AG250" s="313"/>
    </row>
    <row r="251" spans="4:33" x14ac:dyDescent="0.25">
      <c r="G251" s="80"/>
      <c r="Q251" s="78"/>
      <c r="R251" s="78"/>
      <c r="S251" s="78"/>
      <c r="T251" s="78"/>
      <c r="U251" s="78"/>
      <c r="V251" s="78"/>
      <c r="W251" s="78"/>
      <c r="X251" s="78"/>
      <c r="Y251" s="78"/>
      <c r="Z251" s="78"/>
      <c r="AA251" s="78"/>
      <c r="AB251" s="78"/>
      <c r="AC251" s="78"/>
      <c r="AD251" s="51"/>
      <c r="AE251" s="51"/>
      <c r="AF251" s="78"/>
      <c r="AG251" s="313"/>
    </row>
    <row r="252" spans="4:33" x14ac:dyDescent="0.25">
      <c r="G252" s="80"/>
      <c r="Q252" s="78"/>
      <c r="R252" s="78"/>
      <c r="S252" s="78"/>
      <c r="T252" s="78"/>
      <c r="U252" s="78"/>
      <c r="V252" s="78"/>
      <c r="W252" s="78"/>
      <c r="X252" s="78"/>
      <c r="Y252" s="78"/>
      <c r="Z252" s="78"/>
      <c r="AA252" s="78"/>
      <c r="AB252" s="78"/>
      <c r="AC252" s="78"/>
      <c r="AD252" s="51"/>
      <c r="AE252" s="51"/>
      <c r="AF252" s="78"/>
      <c r="AG252" s="313"/>
    </row>
    <row r="253" spans="4:33" x14ac:dyDescent="0.25">
      <c r="G253" s="80"/>
      <c r="Q253" s="78"/>
      <c r="R253" s="78"/>
      <c r="S253" s="78"/>
      <c r="T253" s="78"/>
      <c r="U253" s="78"/>
      <c r="V253" s="78"/>
      <c r="W253" s="78"/>
      <c r="X253" s="78"/>
      <c r="Y253" s="78"/>
      <c r="Z253" s="78"/>
      <c r="AA253" s="78"/>
      <c r="AB253" s="78"/>
      <c r="AC253" s="78"/>
      <c r="AD253" s="51"/>
      <c r="AE253" s="51"/>
      <c r="AF253" s="78"/>
      <c r="AG253" s="313"/>
    </row>
    <row r="254" spans="4:33" x14ac:dyDescent="0.25">
      <c r="Q254" s="78"/>
      <c r="R254" s="78"/>
      <c r="S254" s="78"/>
      <c r="T254" s="78"/>
      <c r="U254" s="78"/>
      <c r="V254" s="78"/>
      <c r="W254" s="78"/>
      <c r="X254" s="78"/>
      <c r="Y254" s="78"/>
      <c r="Z254" s="78"/>
      <c r="AA254" s="78"/>
      <c r="AB254" s="78"/>
      <c r="AC254" s="78"/>
      <c r="AD254" s="51"/>
      <c r="AE254" s="51"/>
      <c r="AF254" s="78"/>
      <c r="AG254" s="313"/>
    </row>
    <row r="255" spans="4:33" x14ac:dyDescent="0.25">
      <c r="Q255" s="78"/>
      <c r="R255" s="78"/>
      <c r="S255" s="78"/>
      <c r="T255" s="78"/>
      <c r="U255" s="78"/>
      <c r="V255" s="78"/>
      <c r="W255" s="78"/>
      <c r="X255" s="78"/>
      <c r="Y255" s="78"/>
      <c r="Z255" s="78"/>
      <c r="AA255" s="78"/>
      <c r="AB255" s="78"/>
      <c r="AC255" s="78"/>
      <c r="AD255" s="51"/>
      <c r="AE255" s="51"/>
      <c r="AF255" s="78"/>
      <c r="AG255" s="313"/>
    </row>
    <row r="256" spans="4:33" x14ac:dyDescent="0.25">
      <c r="Q256" s="78"/>
      <c r="R256" s="78"/>
      <c r="S256" s="78"/>
      <c r="T256" s="78"/>
      <c r="U256" s="78"/>
      <c r="V256" s="78"/>
      <c r="W256" s="78"/>
      <c r="X256" s="78"/>
      <c r="Y256" s="78"/>
      <c r="Z256" s="78"/>
      <c r="AA256" s="78"/>
      <c r="AB256" s="78"/>
      <c r="AC256" s="78"/>
      <c r="AD256" s="51"/>
      <c r="AE256" s="51"/>
      <c r="AF256" s="78"/>
      <c r="AG256" s="313"/>
    </row>
    <row r="257" spans="17:33" x14ac:dyDescent="0.25">
      <c r="Q257" s="78"/>
      <c r="R257" s="78"/>
      <c r="S257" s="78"/>
      <c r="T257" s="78"/>
      <c r="U257" s="78"/>
      <c r="V257" s="78"/>
      <c r="W257" s="78"/>
      <c r="X257" s="78"/>
      <c r="Y257" s="78"/>
      <c r="Z257" s="78"/>
      <c r="AA257" s="78"/>
      <c r="AB257" s="78"/>
      <c r="AC257" s="78"/>
      <c r="AD257" s="51"/>
      <c r="AE257" s="51"/>
      <c r="AF257" s="78"/>
      <c r="AG257" s="313"/>
    </row>
    <row r="258" spans="17:33" x14ac:dyDescent="0.25">
      <c r="Q258" s="78"/>
      <c r="R258" s="78"/>
      <c r="S258" s="78"/>
      <c r="T258" s="78"/>
      <c r="U258" s="78"/>
      <c r="V258" s="78"/>
      <c r="W258" s="78"/>
      <c r="X258" s="78"/>
      <c r="Y258" s="78"/>
      <c r="Z258" s="78"/>
      <c r="AA258" s="78"/>
      <c r="AB258" s="78"/>
      <c r="AC258" s="78"/>
      <c r="AD258" s="51"/>
      <c r="AE258" s="51"/>
      <c r="AF258" s="78"/>
      <c r="AG258" s="313"/>
    </row>
    <row r="259" spans="17:33" x14ac:dyDescent="0.25">
      <c r="Q259" s="78"/>
      <c r="R259" s="78"/>
      <c r="S259" s="78"/>
      <c r="T259" s="78"/>
      <c r="U259" s="78"/>
      <c r="V259" s="78"/>
      <c r="W259" s="78"/>
      <c r="X259" s="78"/>
      <c r="Y259" s="78"/>
      <c r="Z259" s="78"/>
      <c r="AA259" s="78"/>
      <c r="AB259" s="78"/>
      <c r="AC259" s="78"/>
      <c r="AD259" s="51"/>
      <c r="AE259" s="51"/>
      <c r="AF259" s="78"/>
      <c r="AG259" s="313"/>
    </row>
    <row r="260" spans="17:33" x14ac:dyDescent="0.25">
      <c r="Q260" s="78"/>
      <c r="R260" s="78"/>
      <c r="S260" s="78"/>
      <c r="T260" s="78"/>
      <c r="U260" s="78"/>
      <c r="V260" s="78"/>
      <c r="W260" s="78"/>
      <c r="X260" s="78"/>
      <c r="Y260" s="78"/>
      <c r="Z260" s="78"/>
      <c r="AA260" s="78"/>
      <c r="AB260" s="78"/>
      <c r="AC260" s="78"/>
      <c r="AD260" s="51"/>
      <c r="AE260" s="51"/>
      <c r="AF260" s="78"/>
      <c r="AG260" s="313"/>
    </row>
    <row r="261" spans="17:33" x14ac:dyDescent="0.25">
      <c r="Q261" s="78"/>
      <c r="R261" s="78"/>
      <c r="S261" s="78"/>
      <c r="T261" s="78"/>
      <c r="U261" s="78"/>
      <c r="V261" s="78"/>
      <c r="W261" s="78"/>
      <c r="X261" s="78"/>
      <c r="Y261" s="78"/>
      <c r="Z261" s="78"/>
      <c r="AA261" s="78"/>
      <c r="AB261" s="78"/>
      <c r="AC261" s="78"/>
      <c r="AD261" s="51"/>
      <c r="AE261" s="51"/>
      <c r="AF261" s="78"/>
      <c r="AG261" s="313"/>
    </row>
    <row r="262" spans="17:33" x14ac:dyDescent="0.25">
      <c r="Q262" s="78"/>
      <c r="R262" s="78"/>
      <c r="S262" s="78"/>
      <c r="T262" s="78"/>
      <c r="U262" s="78"/>
      <c r="V262" s="78"/>
      <c r="W262" s="78"/>
      <c r="X262" s="78"/>
      <c r="Y262" s="78"/>
      <c r="Z262" s="78"/>
      <c r="AA262" s="78"/>
      <c r="AB262" s="78"/>
      <c r="AC262" s="78"/>
      <c r="AD262" s="51"/>
      <c r="AE262" s="51"/>
      <c r="AF262" s="78"/>
      <c r="AG262" s="313"/>
    </row>
    <row r="263" spans="17:33" x14ac:dyDescent="0.25">
      <c r="Q263" s="78"/>
      <c r="R263" s="78"/>
      <c r="S263" s="78"/>
      <c r="T263" s="78"/>
      <c r="U263" s="78"/>
      <c r="V263" s="78"/>
      <c r="W263" s="78"/>
      <c r="X263" s="78"/>
      <c r="Y263" s="78"/>
      <c r="Z263" s="78"/>
      <c r="AA263" s="78"/>
      <c r="AB263" s="78"/>
      <c r="AC263" s="78"/>
      <c r="AD263" s="51"/>
      <c r="AE263" s="51"/>
      <c r="AF263" s="78"/>
      <c r="AG263" s="313"/>
    </row>
    <row r="264" spans="17:33" x14ac:dyDescent="0.25">
      <c r="Q264" s="78"/>
      <c r="R264" s="78"/>
      <c r="S264" s="78"/>
      <c r="T264" s="78"/>
      <c r="U264" s="78"/>
      <c r="V264" s="78"/>
      <c r="W264" s="78"/>
      <c r="X264" s="78"/>
      <c r="Y264" s="78"/>
      <c r="Z264" s="78"/>
      <c r="AA264" s="78"/>
      <c r="AB264" s="78"/>
      <c r="AC264" s="78"/>
      <c r="AD264" s="51"/>
      <c r="AE264" s="51"/>
      <c r="AF264" s="78"/>
      <c r="AG264" s="313"/>
    </row>
    <row r="265" spans="17:33" x14ac:dyDescent="0.25">
      <c r="Q265" s="78"/>
      <c r="R265" s="78"/>
      <c r="S265" s="78"/>
      <c r="T265" s="78"/>
      <c r="U265" s="78"/>
      <c r="V265" s="78"/>
      <c r="W265" s="78"/>
      <c r="X265" s="78"/>
      <c r="Y265" s="78"/>
      <c r="Z265" s="78"/>
      <c r="AA265" s="78"/>
      <c r="AB265" s="78"/>
      <c r="AC265" s="78"/>
      <c r="AD265" s="51"/>
      <c r="AE265" s="51"/>
      <c r="AF265" s="78"/>
      <c r="AG265" s="313"/>
    </row>
    <row r="266" spans="17:33" x14ac:dyDescent="0.25">
      <c r="Q266" s="78"/>
      <c r="R266" s="78"/>
      <c r="S266" s="78"/>
      <c r="T266" s="78"/>
      <c r="U266" s="78"/>
      <c r="V266" s="78"/>
      <c r="W266" s="78"/>
      <c r="X266" s="78"/>
      <c r="Y266" s="78"/>
      <c r="Z266" s="78"/>
      <c r="AA266" s="78"/>
      <c r="AB266" s="78"/>
      <c r="AC266" s="78"/>
      <c r="AD266" s="51"/>
      <c r="AE266" s="51"/>
      <c r="AF266" s="78"/>
      <c r="AG266" s="313"/>
    </row>
    <row r="267" spans="17:33" x14ac:dyDescent="0.25">
      <c r="Q267" s="78"/>
      <c r="R267" s="78"/>
      <c r="S267" s="78"/>
      <c r="T267" s="78"/>
      <c r="U267" s="78"/>
      <c r="V267" s="78"/>
      <c r="W267" s="78"/>
      <c r="X267" s="78"/>
      <c r="Y267" s="78"/>
      <c r="Z267" s="78"/>
      <c r="AA267" s="78"/>
      <c r="AB267" s="78"/>
      <c r="AC267" s="78"/>
      <c r="AD267" s="51"/>
      <c r="AE267" s="51"/>
      <c r="AF267" s="78"/>
      <c r="AG267" s="313"/>
    </row>
    <row r="268" spans="17:33" x14ac:dyDescent="0.25">
      <c r="Q268" s="78"/>
      <c r="R268" s="78"/>
      <c r="S268" s="78"/>
      <c r="T268" s="78"/>
      <c r="U268" s="78"/>
      <c r="V268" s="78"/>
      <c r="W268" s="78"/>
      <c r="X268" s="78"/>
      <c r="Y268" s="78"/>
      <c r="Z268" s="78"/>
      <c r="AA268" s="78"/>
      <c r="AB268" s="78"/>
      <c r="AC268" s="78"/>
      <c r="AD268" s="51"/>
      <c r="AE268" s="51"/>
      <c r="AF268" s="78"/>
      <c r="AG268" s="313"/>
    </row>
    <row r="269" spans="17:33" x14ac:dyDescent="0.25">
      <c r="Q269" s="78"/>
      <c r="R269" s="78"/>
      <c r="S269" s="78"/>
      <c r="T269" s="78"/>
      <c r="U269" s="78"/>
      <c r="V269" s="78"/>
      <c r="W269" s="78"/>
      <c r="X269" s="78"/>
      <c r="Y269" s="78"/>
      <c r="Z269" s="78"/>
      <c r="AA269" s="78"/>
      <c r="AB269" s="78"/>
      <c r="AC269" s="78"/>
      <c r="AD269" s="51"/>
      <c r="AE269" s="51"/>
      <c r="AF269" s="78"/>
      <c r="AG269" s="313"/>
    </row>
    <row r="270" spans="17:33" x14ac:dyDescent="0.25">
      <c r="Q270" s="78"/>
      <c r="R270" s="78"/>
      <c r="S270" s="78"/>
      <c r="T270" s="78"/>
      <c r="U270" s="78"/>
      <c r="V270" s="78"/>
      <c r="W270" s="78"/>
      <c r="X270" s="78"/>
      <c r="Y270" s="78"/>
      <c r="Z270" s="78"/>
      <c r="AA270" s="78"/>
      <c r="AB270" s="78"/>
      <c r="AC270" s="78"/>
      <c r="AD270" s="51"/>
      <c r="AE270" s="51"/>
      <c r="AF270" s="78"/>
      <c r="AG270" s="313"/>
    </row>
    <row r="271" spans="17:33" x14ac:dyDescent="0.25">
      <c r="Q271" s="78"/>
      <c r="R271" s="78"/>
      <c r="S271" s="78"/>
      <c r="T271" s="78"/>
      <c r="U271" s="78"/>
      <c r="V271" s="78"/>
      <c r="W271" s="78"/>
      <c r="X271" s="78"/>
      <c r="Y271" s="78"/>
      <c r="Z271" s="78"/>
      <c r="AA271" s="78"/>
      <c r="AB271" s="78"/>
      <c r="AC271" s="78"/>
      <c r="AD271" s="51"/>
      <c r="AE271" s="51"/>
      <c r="AF271" s="78"/>
      <c r="AG271" s="313"/>
    </row>
    <row r="272" spans="17:33" x14ac:dyDescent="0.25">
      <c r="Q272" s="78"/>
      <c r="R272" s="78"/>
      <c r="S272" s="78"/>
      <c r="T272" s="78"/>
      <c r="U272" s="78"/>
      <c r="V272" s="78"/>
      <c r="W272" s="78"/>
      <c r="X272" s="78"/>
      <c r="Y272" s="78"/>
      <c r="Z272" s="78"/>
      <c r="AA272" s="78"/>
      <c r="AB272" s="78"/>
      <c r="AC272" s="78"/>
      <c r="AD272" s="51"/>
      <c r="AE272" s="51"/>
      <c r="AF272" s="78"/>
      <c r="AG272" s="313"/>
    </row>
    <row r="273" spans="17:33" x14ac:dyDescent="0.25">
      <c r="Q273" s="78"/>
      <c r="R273" s="78"/>
      <c r="S273" s="78"/>
      <c r="T273" s="78"/>
      <c r="U273" s="78"/>
      <c r="V273" s="78"/>
      <c r="W273" s="78"/>
      <c r="X273" s="78"/>
      <c r="Y273" s="78"/>
      <c r="Z273" s="78"/>
      <c r="AA273" s="78"/>
      <c r="AB273" s="78"/>
      <c r="AC273" s="78"/>
      <c r="AD273" s="51"/>
      <c r="AE273" s="51"/>
      <c r="AF273" s="78"/>
      <c r="AG273" s="313"/>
    </row>
    <row r="274" spans="17:33" x14ac:dyDescent="0.25">
      <c r="Q274" s="78"/>
      <c r="R274" s="78"/>
      <c r="S274" s="78"/>
      <c r="T274" s="78"/>
      <c r="U274" s="78"/>
      <c r="V274" s="78"/>
      <c r="W274" s="78"/>
      <c r="X274" s="78"/>
      <c r="Y274" s="78"/>
      <c r="Z274" s="78"/>
      <c r="AA274" s="78"/>
      <c r="AB274" s="78"/>
      <c r="AC274" s="78"/>
      <c r="AD274" s="51"/>
      <c r="AE274" s="51"/>
      <c r="AF274" s="78"/>
      <c r="AG274" s="313"/>
    </row>
    <row r="275" spans="17:33" x14ac:dyDescent="0.25">
      <c r="Q275" s="78"/>
      <c r="R275" s="78"/>
      <c r="S275" s="78"/>
      <c r="T275" s="78"/>
      <c r="U275" s="78"/>
      <c r="V275" s="78"/>
      <c r="W275" s="78"/>
      <c r="X275" s="78"/>
      <c r="Y275" s="78"/>
      <c r="Z275" s="78"/>
      <c r="AA275" s="78"/>
      <c r="AB275" s="78"/>
      <c r="AC275" s="78"/>
      <c r="AD275" s="51"/>
      <c r="AE275" s="51"/>
      <c r="AF275" s="78"/>
      <c r="AG275" s="313"/>
    </row>
    <row r="276" spans="17:33" x14ac:dyDescent="0.25">
      <c r="Q276" s="78"/>
      <c r="R276" s="78"/>
      <c r="S276" s="78"/>
      <c r="T276" s="78"/>
      <c r="U276" s="78"/>
      <c r="V276" s="78"/>
      <c r="W276" s="78"/>
      <c r="X276" s="78"/>
      <c r="Y276" s="78"/>
      <c r="Z276" s="78"/>
      <c r="AA276" s="78"/>
      <c r="AB276" s="78"/>
      <c r="AC276" s="78"/>
      <c r="AD276" s="51"/>
      <c r="AE276" s="51"/>
      <c r="AF276" s="78"/>
      <c r="AG276" s="313"/>
    </row>
    <row r="277" spans="17:33" x14ac:dyDescent="0.25">
      <c r="Q277" s="78"/>
      <c r="R277" s="78"/>
      <c r="S277" s="78"/>
      <c r="T277" s="78"/>
      <c r="U277" s="78"/>
      <c r="V277" s="78"/>
      <c r="W277" s="78"/>
      <c r="X277" s="78"/>
      <c r="Y277" s="78"/>
      <c r="Z277" s="78"/>
      <c r="AA277" s="78"/>
      <c r="AB277" s="78"/>
      <c r="AC277" s="78"/>
      <c r="AD277" s="51"/>
      <c r="AE277" s="51"/>
      <c r="AF277" s="78"/>
      <c r="AG277" s="313"/>
    </row>
    <row r="278" spans="17:33" x14ac:dyDescent="0.25">
      <c r="Q278" s="78"/>
      <c r="R278" s="78"/>
      <c r="S278" s="78"/>
      <c r="T278" s="78"/>
      <c r="U278" s="78"/>
      <c r="V278" s="78"/>
      <c r="W278" s="78"/>
      <c r="X278" s="78"/>
      <c r="Y278" s="78"/>
      <c r="Z278" s="78"/>
      <c r="AA278" s="78"/>
      <c r="AB278" s="78"/>
      <c r="AC278" s="78"/>
      <c r="AD278" s="51"/>
      <c r="AE278" s="51"/>
      <c r="AF278" s="78"/>
      <c r="AG278" s="313"/>
    </row>
    <row r="279" spans="17:33" x14ac:dyDescent="0.25">
      <c r="Q279" s="78"/>
      <c r="R279" s="78"/>
      <c r="S279" s="78"/>
      <c r="T279" s="78"/>
      <c r="U279" s="78"/>
      <c r="V279" s="78"/>
      <c r="W279" s="78"/>
      <c r="X279" s="78"/>
      <c r="Y279" s="78"/>
      <c r="Z279" s="78"/>
      <c r="AA279" s="78"/>
      <c r="AB279" s="78"/>
      <c r="AC279" s="78"/>
      <c r="AD279" s="51"/>
      <c r="AE279" s="51"/>
      <c r="AF279" s="78"/>
      <c r="AG279" s="313"/>
    </row>
    <row r="280" spans="17:33" x14ac:dyDescent="0.25">
      <c r="Q280" s="78"/>
      <c r="R280" s="78"/>
      <c r="S280" s="78"/>
      <c r="T280" s="78"/>
      <c r="U280" s="78"/>
      <c r="V280" s="78"/>
      <c r="W280" s="78"/>
      <c r="X280" s="78"/>
      <c r="Y280" s="78"/>
      <c r="Z280" s="78"/>
      <c r="AA280" s="78"/>
      <c r="AB280" s="78"/>
      <c r="AC280" s="78"/>
      <c r="AD280" s="51"/>
      <c r="AE280" s="51"/>
      <c r="AF280" s="78"/>
      <c r="AG280" s="313"/>
    </row>
    <row r="281" spans="17:33" x14ac:dyDescent="0.25">
      <c r="Q281" s="78"/>
      <c r="R281" s="78"/>
      <c r="S281" s="78"/>
      <c r="T281" s="78"/>
      <c r="U281" s="78"/>
      <c r="V281" s="78"/>
      <c r="W281" s="78"/>
      <c r="X281" s="78"/>
      <c r="Y281" s="78"/>
      <c r="Z281" s="78"/>
      <c r="AA281" s="78"/>
      <c r="AB281" s="78"/>
      <c r="AC281" s="78"/>
      <c r="AD281" s="51"/>
      <c r="AE281" s="51"/>
      <c r="AF281" s="78"/>
      <c r="AG281" s="313"/>
    </row>
    <row r="282" spans="17:33" x14ac:dyDescent="0.25">
      <c r="Q282" s="78"/>
      <c r="R282" s="78"/>
      <c r="S282" s="78"/>
      <c r="T282" s="78"/>
      <c r="U282" s="78"/>
      <c r="V282" s="78"/>
      <c r="W282" s="78"/>
      <c r="X282" s="78"/>
      <c r="Y282" s="78"/>
      <c r="Z282" s="78"/>
      <c r="AA282" s="78"/>
      <c r="AB282" s="78"/>
      <c r="AC282" s="78"/>
      <c r="AD282" s="51"/>
      <c r="AE282" s="51"/>
      <c r="AF282" s="78"/>
      <c r="AG282" s="313"/>
    </row>
    <row r="283" spans="17:33" x14ac:dyDescent="0.25">
      <c r="Q283" s="78"/>
      <c r="R283" s="78"/>
      <c r="S283" s="78"/>
      <c r="T283" s="78"/>
      <c r="U283" s="78"/>
      <c r="V283" s="78"/>
      <c r="W283" s="78"/>
      <c r="X283" s="78"/>
      <c r="Y283" s="78"/>
      <c r="Z283" s="78"/>
      <c r="AA283" s="78"/>
      <c r="AB283" s="78"/>
      <c r="AC283" s="78"/>
      <c r="AD283" s="51"/>
      <c r="AE283" s="51"/>
      <c r="AF283" s="78"/>
      <c r="AG283" s="313"/>
    </row>
    <row r="284" spans="17:33" x14ac:dyDescent="0.25">
      <c r="Q284" s="78"/>
      <c r="R284" s="78"/>
      <c r="S284" s="78"/>
      <c r="T284" s="78"/>
      <c r="U284" s="78"/>
      <c r="V284" s="78"/>
      <c r="W284" s="78"/>
      <c r="X284" s="78"/>
      <c r="Y284" s="78"/>
      <c r="Z284" s="78"/>
      <c r="AA284" s="78"/>
      <c r="AB284" s="78"/>
      <c r="AC284" s="78"/>
      <c r="AD284" s="51"/>
      <c r="AE284" s="51"/>
      <c r="AF284" s="78"/>
      <c r="AG284" s="313"/>
    </row>
    <row r="285" spans="17:33" x14ac:dyDescent="0.25">
      <c r="Q285" s="78"/>
      <c r="R285" s="78"/>
      <c r="S285" s="78"/>
      <c r="T285" s="78"/>
      <c r="U285" s="78"/>
      <c r="V285" s="78"/>
      <c r="W285" s="78"/>
      <c r="X285" s="78"/>
      <c r="Y285" s="78"/>
      <c r="Z285" s="78"/>
      <c r="AA285" s="78"/>
      <c r="AB285" s="78"/>
      <c r="AC285" s="78"/>
      <c r="AD285" s="51"/>
      <c r="AE285" s="51"/>
      <c r="AF285" s="78"/>
      <c r="AG285" s="313"/>
    </row>
    <row r="286" spans="17:33" x14ac:dyDescent="0.25">
      <c r="Q286" s="78"/>
      <c r="R286" s="78"/>
      <c r="S286" s="78"/>
      <c r="T286" s="78"/>
      <c r="U286" s="78"/>
      <c r="V286" s="78"/>
      <c r="W286" s="78"/>
      <c r="X286" s="78"/>
      <c r="Y286" s="78"/>
      <c r="Z286" s="78"/>
      <c r="AA286" s="78"/>
      <c r="AB286" s="78"/>
      <c r="AC286" s="78"/>
      <c r="AD286" s="51"/>
      <c r="AE286" s="51"/>
      <c r="AF286" s="78"/>
      <c r="AG286" s="313"/>
    </row>
    <row r="287" spans="17:33" x14ac:dyDescent="0.25">
      <c r="Q287" s="78"/>
      <c r="R287" s="78"/>
      <c r="S287" s="78"/>
      <c r="T287" s="78"/>
      <c r="U287" s="78"/>
      <c r="V287" s="78"/>
      <c r="W287" s="78"/>
      <c r="X287" s="78"/>
      <c r="Y287" s="78"/>
      <c r="Z287" s="78"/>
      <c r="AA287" s="78"/>
      <c r="AB287" s="78"/>
      <c r="AC287" s="78"/>
      <c r="AD287" s="51"/>
      <c r="AE287" s="51"/>
      <c r="AF287" s="78"/>
      <c r="AG287" s="313"/>
    </row>
    <row r="288" spans="17:33" x14ac:dyDescent="0.25">
      <c r="Q288" s="78"/>
      <c r="R288" s="78"/>
      <c r="S288" s="78"/>
      <c r="T288" s="78"/>
      <c r="U288" s="78"/>
      <c r="V288" s="78"/>
      <c r="W288" s="78"/>
      <c r="X288" s="78"/>
      <c r="Y288" s="78"/>
      <c r="Z288" s="78"/>
      <c r="AA288" s="78"/>
      <c r="AB288" s="78"/>
      <c r="AC288" s="78"/>
      <c r="AD288" s="51"/>
      <c r="AE288" s="51"/>
      <c r="AF288" s="78"/>
      <c r="AG288" s="313"/>
    </row>
    <row r="289" spans="17:33" x14ac:dyDescent="0.25">
      <c r="Q289" s="78"/>
      <c r="R289" s="78"/>
      <c r="S289" s="78"/>
      <c r="T289" s="78"/>
      <c r="U289" s="78"/>
      <c r="V289" s="78"/>
      <c r="W289" s="78"/>
      <c r="X289" s="78"/>
      <c r="Y289" s="78"/>
      <c r="Z289" s="78"/>
      <c r="AA289" s="78"/>
      <c r="AB289" s="78"/>
      <c r="AC289" s="78"/>
      <c r="AD289" s="51"/>
      <c r="AE289" s="51"/>
      <c r="AF289" s="78"/>
      <c r="AG289" s="313"/>
    </row>
    <row r="290" spans="17:33" x14ac:dyDescent="0.25">
      <c r="Q290" s="78"/>
      <c r="R290" s="78"/>
      <c r="S290" s="78"/>
      <c r="T290" s="78"/>
      <c r="U290" s="78"/>
      <c r="V290" s="78"/>
      <c r="W290" s="78"/>
      <c r="X290" s="78"/>
      <c r="Y290" s="78"/>
      <c r="Z290" s="78"/>
      <c r="AA290" s="78"/>
      <c r="AB290" s="78"/>
      <c r="AC290" s="78"/>
      <c r="AD290" s="51"/>
      <c r="AE290" s="51"/>
      <c r="AF290" s="78"/>
      <c r="AG290" s="313"/>
    </row>
    <row r="291" spans="17:33" x14ac:dyDescent="0.25">
      <c r="Q291" s="78"/>
      <c r="R291" s="78"/>
      <c r="S291" s="78"/>
      <c r="T291" s="78"/>
      <c r="U291" s="78"/>
      <c r="V291" s="78"/>
      <c r="W291" s="78"/>
      <c r="X291" s="78"/>
      <c r="Y291" s="78"/>
      <c r="Z291" s="78"/>
      <c r="AA291" s="78"/>
      <c r="AB291" s="78"/>
      <c r="AC291" s="78"/>
      <c r="AD291" s="51"/>
      <c r="AE291" s="51"/>
      <c r="AF291" s="78"/>
      <c r="AG291" s="313"/>
    </row>
    <row r="292" spans="17:33" x14ac:dyDescent="0.25">
      <c r="Q292" s="78"/>
      <c r="R292" s="78"/>
      <c r="S292" s="78"/>
      <c r="T292" s="78"/>
      <c r="U292" s="78"/>
      <c r="V292" s="78"/>
      <c r="W292" s="78"/>
      <c r="X292" s="78"/>
      <c r="Y292" s="78"/>
      <c r="Z292" s="78"/>
      <c r="AA292" s="78"/>
      <c r="AB292" s="78"/>
      <c r="AC292" s="78"/>
      <c r="AD292" s="51"/>
      <c r="AE292" s="51"/>
      <c r="AF292" s="78"/>
      <c r="AG292" s="313"/>
    </row>
    <row r="293" spans="17:33" x14ac:dyDescent="0.25">
      <c r="Q293" s="78"/>
      <c r="R293" s="78"/>
      <c r="S293" s="78"/>
      <c r="T293" s="78"/>
      <c r="U293" s="78"/>
      <c r="V293" s="78"/>
      <c r="W293" s="78"/>
      <c r="X293" s="78"/>
      <c r="Y293" s="78"/>
      <c r="Z293" s="78"/>
      <c r="AA293" s="78"/>
      <c r="AB293" s="78"/>
      <c r="AC293" s="78"/>
      <c r="AD293" s="51"/>
      <c r="AE293" s="51"/>
      <c r="AF293" s="78"/>
      <c r="AG293" s="313"/>
    </row>
    <row r="294" spans="17:33" x14ac:dyDescent="0.25">
      <c r="Q294" s="78"/>
      <c r="R294" s="78"/>
      <c r="S294" s="78"/>
      <c r="T294" s="78"/>
      <c r="U294" s="78"/>
      <c r="V294" s="78"/>
      <c r="W294" s="78"/>
      <c r="X294" s="78"/>
      <c r="Y294" s="78"/>
      <c r="Z294" s="78"/>
      <c r="AA294" s="78"/>
      <c r="AB294" s="78"/>
      <c r="AC294" s="78"/>
      <c r="AD294" s="51"/>
      <c r="AE294" s="51"/>
      <c r="AF294" s="78"/>
      <c r="AG294" s="313"/>
    </row>
    <row r="295" spans="17:33" x14ac:dyDescent="0.25">
      <c r="Q295" s="78"/>
      <c r="R295" s="78"/>
      <c r="S295" s="78"/>
      <c r="T295" s="78"/>
      <c r="U295" s="78"/>
      <c r="V295" s="78"/>
      <c r="W295" s="78"/>
      <c r="X295" s="78"/>
      <c r="Y295" s="78"/>
      <c r="Z295" s="78"/>
      <c r="AA295" s="78"/>
      <c r="AB295" s="78"/>
      <c r="AC295" s="78"/>
      <c r="AD295" s="51"/>
      <c r="AE295" s="51"/>
      <c r="AF295" s="78"/>
      <c r="AG295" s="313"/>
    </row>
    <row r="296" spans="17:33" x14ac:dyDescent="0.25">
      <c r="Q296" s="78"/>
      <c r="R296" s="78"/>
      <c r="S296" s="78"/>
      <c r="T296" s="78"/>
      <c r="U296" s="78"/>
      <c r="V296" s="78"/>
      <c r="W296" s="78"/>
      <c r="X296" s="78"/>
      <c r="Y296" s="78"/>
      <c r="Z296" s="78"/>
      <c r="AA296" s="78"/>
      <c r="AB296" s="78"/>
      <c r="AC296" s="78"/>
      <c r="AD296" s="51"/>
      <c r="AE296" s="51"/>
      <c r="AF296" s="78"/>
      <c r="AG296" s="313"/>
    </row>
    <row r="297" spans="17:33" x14ac:dyDescent="0.25">
      <c r="Q297" s="78"/>
      <c r="R297" s="78"/>
      <c r="S297" s="78"/>
      <c r="T297" s="78"/>
      <c r="U297" s="78"/>
      <c r="V297" s="78"/>
      <c r="W297" s="78"/>
      <c r="X297" s="78"/>
      <c r="Y297" s="78"/>
      <c r="Z297" s="78"/>
      <c r="AA297" s="78"/>
      <c r="AB297" s="78"/>
      <c r="AC297" s="78"/>
      <c r="AD297" s="51"/>
      <c r="AE297" s="51"/>
      <c r="AF297" s="78"/>
      <c r="AG297" s="313"/>
    </row>
    <row r="298" spans="17:33" x14ac:dyDescent="0.25">
      <c r="Q298" s="78"/>
      <c r="R298" s="78"/>
      <c r="S298" s="78"/>
      <c r="T298" s="78"/>
      <c r="U298" s="78"/>
      <c r="V298" s="78"/>
      <c r="W298" s="78"/>
      <c r="X298" s="78"/>
      <c r="Y298" s="78"/>
      <c r="Z298" s="78"/>
      <c r="AA298" s="78"/>
      <c r="AB298" s="78"/>
      <c r="AC298" s="78"/>
      <c r="AD298" s="51"/>
      <c r="AE298" s="51"/>
      <c r="AF298" s="78"/>
      <c r="AG298" s="313"/>
    </row>
    <row r="299" spans="17:33" x14ac:dyDescent="0.25">
      <c r="Q299" s="78"/>
      <c r="R299" s="78"/>
      <c r="S299" s="78"/>
      <c r="T299" s="78"/>
      <c r="U299" s="78"/>
      <c r="V299" s="78"/>
      <c r="W299" s="78"/>
      <c r="X299" s="78"/>
      <c r="Y299" s="78"/>
      <c r="Z299" s="78"/>
      <c r="AA299" s="78"/>
      <c r="AB299" s="78"/>
      <c r="AC299" s="78"/>
      <c r="AD299" s="51"/>
      <c r="AE299" s="51"/>
      <c r="AF299" s="78"/>
      <c r="AG299" s="313"/>
    </row>
    <row r="300" spans="17:33" x14ac:dyDescent="0.25">
      <c r="Q300" s="78"/>
      <c r="R300" s="78"/>
      <c r="S300" s="78"/>
      <c r="T300" s="78"/>
      <c r="U300" s="78"/>
      <c r="V300" s="78"/>
      <c r="W300" s="78"/>
      <c r="X300" s="78"/>
      <c r="Y300" s="78"/>
      <c r="Z300" s="78"/>
      <c r="AA300" s="78"/>
      <c r="AB300" s="78"/>
      <c r="AC300" s="78"/>
      <c r="AD300" s="51"/>
      <c r="AE300" s="51"/>
      <c r="AF300" s="78"/>
      <c r="AG300" s="313"/>
    </row>
    <row r="301" spans="17:33" x14ac:dyDescent="0.25">
      <c r="Q301" s="78"/>
      <c r="R301" s="78"/>
      <c r="S301" s="78"/>
      <c r="T301" s="78"/>
      <c r="U301" s="78"/>
      <c r="V301" s="78"/>
      <c r="W301" s="78"/>
      <c r="X301" s="78"/>
      <c r="Y301" s="78"/>
      <c r="Z301" s="78"/>
      <c r="AA301" s="78"/>
      <c r="AB301" s="78"/>
      <c r="AC301" s="78"/>
      <c r="AD301" s="51"/>
      <c r="AE301" s="51"/>
      <c r="AF301" s="78"/>
      <c r="AG301" s="313"/>
    </row>
    <row r="302" spans="17:33" x14ac:dyDescent="0.25">
      <c r="Q302" s="78"/>
      <c r="R302" s="78"/>
      <c r="S302" s="78"/>
      <c r="T302" s="78"/>
      <c r="U302" s="78"/>
      <c r="V302" s="78"/>
      <c r="W302" s="78"/>
      <c r="X302" s="78"/>
      <c r="Y302" s="78"/>
      <c r="Z302" s="78"/>
      <c r="AA302" s="78"/>
      <c r="AB302" s="78"/>
      <c r="AC302" s="78"/>
      <c r="AD302" s="51"/>
      <c r="AE302" s="51"/>
      <c r="AF302" s="78"/>
      <c r="AG302" s="313"/>
    </row>
    <row r="303" spans="17:33" x14ac:dyDescent="0.25">
      <c r="Q303" s="78"/>
      <c r="R303" s="78"/>
      <c r="S303" s="78"/>
      <c r="T303" s="78"/>
      <c r="U303" s="78"/>
      <c r="V303" s="78"/>
      <c r="W303" s="78"/>
      <c r="X303" s="78"/>
      <c r="Y303" s="78"/>
      <c r="Z303" s="78"/>
      <c r="AA303" s="78"/>
      <c r="AB303" s="78"/>
      <c r="AC303" s="78"/>
      <c r="AD303" s="51"/>
      <c r="AE303" s="51"/>
      <c r="AF303" s="78"/>
      <c r="AG303" s="313"/>
    </row>
    <row r="304" spans="17:33" x14ac:dyDescent="0.25">
      <c r="Q304" s="78"/>
      <c r="R304" s="78"/>
      <c r="S304" s="78"/>
      <c r="T304" s="78"/>
      <c r="U304" s="78"/>
      <c r="V304" s="78"/>
      <c r="W304" s="78"/>
      <c r="X304" s="78"/>
      <c r="Y304" s="78"/>
      <c r="Z304" s="78"/>
      <c r="AA304" s="78"/>
      <c r="AB304" s="78"/>
      <c r="AC304" s="78"/>
      <c r="AD304" s="51"/>
      <c r="AE304" s="51"/>
      <c r="AF304" s="78"/>
      <c r="AG304" s="313"/>
    </row>
    <row r="305" spans="17:33" x14ac:dyDescent="0.25">
      <c r="Q305" s="78"/>
      <c r="R305" s="78"/>
      <c r="S305" s="78"/>
      <c r="T305" s="78"/>
      <c r="U305" s="78"/>
      <c r="V305" s="78"/>
      <c r="W305" s="78"/>
      <c r="X305" s="78"/>
      <c r="Y305" s="78"/>
      <c r="Z305" s="78"/>
      <c r="AA305" s="78"/>
      <c r="AB305" s="78"/>
      <c r="AC305" s="78"/>
      <c r="AD305" s="51"/>
      <c r="AE305" s="51"/>
      <c r="AF305" s="78"/>
      <c r="AG305" s="313"/>
    </row>
    <row r="306" spans="17:33" x14ac:dyDescent="0.25">
      <c r="Q306" s="78"/>
      <c r="R306" s="78"/>
      <c r="S306" s="78"/>
      <c r="T306" s="78"/>
      <c r="U306" s="78"/>
      <c r="V306" s="78"/>
      <c r="W306" s="78"/>
      <c r="X306" s="78"/>
      <c r="Y306" s="78"/>
      <c r="Z306" s="78"/>
      <c r="AA306" s="78"/>
      <c r="AB306" s="78"/>
      <c r="AC306" s="78"/>
      <c r="AD306" s="51"/>
      <c r="AE306" s="51"/>
      <c r="AF306" s="78"/>
      <c r="AG306" s="313"/>
    </row>
    <row r="307" spans="17:33" x14ac:dyDescent="0.25">
      <c r="Q307" s="78"/>
      <c r="R307" s="78"/>
      <c r="S307" s="78"/>
      <c r="T307" s="78"/>
      <c r="U307" s="78"/>
      <c r="V307" s="78"/>
      <c r="W307" s="78"/>
      <c r="X307" s="78"/>
      <c r="Y307" s="78"/>
      <c r="Z307" s="78"/>
      <c r="AA307" s="78"/>
      <c r="AB307" s="78"/>
      <c r="AC307" s="78"/>
      <c r="AD307" s="51"/>
      <c r="AE307" s="51"/>
      <c r="AF307" s="78"/>
      <c r="AG307" s="313"/>
    </row>
    <row r="308" spans="17:33" x14ac:dyDescent="0.25">
      <c r="Q308" s="78"/>
      <c r="R308" s="78"/>
      <c r="S308" s="78"/>
      <c r="T308" s="78"/>
      <c r="U308" s="78"/>
      <c r="V308" s="78"/>
      <c r="W308" s="78"/>
      <c r="X308" s="78"/>
      <c r="Y308" s="78"/>
      <c r="Z308" s="78"/>
      <c r="AA308" s="78"/>
      <c r="AB308" s="78"/>
      <c r="AC308" s="78"/>
      <c r="AD308" s="51"/>
      <c r="AE308" s="51"/>
      <c r="AF308" s="78"/>
      <c r="AG308" s="313"/>
    </row>
    <row r="309" spans="17:33" x14ac:dyDescent="0.25">
      <c r="Q309" s="78"/>
      <c r="R309" s="78"/>
      <c r="S309" s="78"/>
      <c r="T309" s="78"/>
      <c r="U309" s="78"/>
      <c r="V309" s="78"/>
      <c r="W309" s="78"/>
      <c r="X309" s="78"/>
      <c r="Y309" s="78"/>
      <c r="Z309" s="78"/>
      <c r="AA309" s="78"/>
      <c r="AB309" s="78"/>
      <c r="AC309" s="78"/>
      <c r="AD309" s="51"/>
      <c r="AE309" s="51"/>
      <c r="AF309" s="78"/>
      <c r="AG309" s="313"/>
    </row>
    <row r="310" spans="17:33" x14ac:dyDescent="0.25">
      <c r="Q310" s="78"/>
      <c r="R310" s="78"/>
      <c r="S310" s="78"/>
      <c r="T310" s="78"/>
      <c r="U310" s="78"/>
      <c r="V310" s="78"/>
      <c r="W310" s="78"/>
      <c r="X310" s="78"/>
      <c r="Y310" s="78"/>
      <c r="Z310" s="78"/>
      <c r="AA310" s="78"/>
      <c r="AB310" s="78"/>
      <c r="AC310" s="78"/>
      <c r="AD310" s="51"/>
      <c r="AE310" s="51"/>
      <c r="AF310" s="78"/>
      <c r="AG310" s="313"/>
    </row>
    <row r="311" spans="17:33" x14ac:dyDescent="0.25">
      <c r="Q311" s="78"/>
      <c r="R311" s="78"/>
      <c r="S311" s="78"/>
      <c r="T311" s="78"/>
      <c r="U311" s="78"/>
      <c r="V311" s="78"/>
      <c r="W311" s="78"/>
      <c r="X311" s="78"/>
      <c r="Y311" s="78"/>
      <c r="Z311" s="78"/>
      <c r="AA311" s="78"/>
      <c r="AB311" s="78"/>
      <c r="AC311" s="78"/>
      <c r="AD311" s="51"/>
      <c r="AE311" s="51"/>
      <c r="AF311" s="78"/>
      <c r="AG311" s="313"/>
    </row>
    <row r="312" spans="17:33" x14ac:dyDescent="0.25">
      <c r="Q312" s="78"/>
      <c r="R312" s="78"/>
      <c r="S312" s="78"/>
      <c r="T312" s="78"/>
      <c r="U312" s="78"/>
      <c r="V312" s="78"/>
      <c r="W312" s="78"/>
      <c r="X312" s="78"/>
      <c r="Y312" s="78"/>
      <c r="Z312" s="78"/>
      <c r="AA312" s="78"/>
      <c r="AB312" s="78"/>
      <c r="AC312" s="78"/>
      <c r="AD312" s="51"/>
      <c r="AE312" s="51"/>
      <c r="AF312" s="78"/>
      <c r="AG312" s="313"/>
    </row>
    <row r="313" spans="17:33" x14ac:dyDescent="0.25">
      <c r="Q313" s="78"/>
      <c r="R313" s="78"/>
      <c r="S313" s="78"/>
      <c r="T313" s="78"/>
      <c r="U313" s="78"/>
      <c r="V313" s="78"/>
      <c r="W313" s="78"/>
      <c r="X313" s="78"/>
      <c r="Y313" s="78"/>
      <c r="Z313" s="78"/>
      <c r="AA313" s="78"/>
      <c r="AB313" s="78"/>
      <c r="AC313" s="78"/>
      <c r="AD313" s="51"/>
      <c r="AE313" s="51"/>
      <c r="AF313" s="78"/>
      <c r="AG313" s="313"/>
    </row>
    <row r="314" spans="17:33" x14ac:dyDescent="0.25">
      <c r="Q314" s="78"/>
      <c r="R314" s="78"/>
      <c r="S314" s="78"/>
      <c r="T314" s="78"/>
      <c r="U314" s="78"/>
      <c r="V314" s="78"/>
      <c r="W314" s="78"/>
      <c r="X314" s="78"/>
      <c r="Y314" s="78"/>
      <c r="Z314" s="78"/>
      <c r="AA314" s="78"/>
      <c r="AB314" s="78"/>
      <c r="AC314" s="78"/>
      <c r="AD314" s="51"/>
      <c r="AE314" s="51"/>
      <c r="AF314" s="78"/>
      <c r="AG314" s="313"/>
    </row>
    <row r="315" spans="17:33" x14ac:dyDescent="0.25">
      <c r="Q315" s="78"/>
      <c r="R315" s="78"/>
      <c r="S315" s="78"/>
      <c r="T315" s="78"/>
      <c r="U315" s="78"/>
      <c r="V315" s="78"/>
      <c r="W315" s="78"/>
      <c r="X315" s="78"/>
      <c r="Y315" s="78"/>
      <c r="Z315" s="78"/>
      <c r="AA315" s="78"/>
      <c r="AB315" s="78"/>
      <c r="AC315" s="78"/>
      <c r="AD315" s="51"/>
      <c r="AE315" s="51"/>
      <c r="AF315" s="78"/>
      <c r="AG315" s="313"/>
    </row>
    <row r="316" spans="17:33" x14ac:dyDescent="0.25">
      <c r="Q316" s="78"/>
      <c r="R316" s="78"/>
      <c r="S316" s="78"/>
      <c r="T316" s="78"/>
      <c r="U316" s="78"/>
      <c r="V316" s="78"/>
      <c r="W316" s="78"/>
      <c r="X316" s="78"/>
      <c r="Y316" s="78"/>
      <c r="Z316" s="78"/>
      <c r="AA316" s="78"/>
      <c r="AB316" s="78"/>
      <c r="AC316" s="78"/>
      <c r="AD316" s="51"/>
      <c r="AE316" s="51"/>
      <c r="AF316" s="78"/>
      <c r="AG316" s="313"/>
    </row>
    <row r="317" spans="17:33" x14ac:dyDescent="0.25">
      <c r="Q317" s="78"/>
      <c r="R317" s="78"/>
      <c r="S317" s="78"/>
      <c r="T317" s="78"/>
      <c r="U317" s="78"/>
      <c r="V317" s="78"/>
      <c r="W317" s="78"/>
      <c r="X317" s="78"/>
      <c r="Y317" s="78"/>
      <c r="Z317" s="78"/>
      <c r="AA317" s="78"/>
      <c r="AB317" s="78"/>
      <c r="AC317" s="78"/>
      <c r="AD317" s="51"/>
      <c r="AE317" s="51"/>
      <c r="AF317" s="78"/>
      <c r="AG317" s="313"/>
    </row>
    <row r="318" spans="17:33" x14ac:dyDescent="0.25">
      <c r="Q318" s="78"/>
      <c r="R318" s="78"/>
      <c r="S318" s="78"/>
      <c r="T318" s="78"/>
      <c r="U318" s="78"/>
      <c r="V318" s="78"/>
      <c r="W318" s="78"/>
      <c r="X318" s="78"/>
      <c r="Y318" s="78"/>
      <c r="Z318" s="78"/>
      <c r="AA318" s="78"/>
      <c r="AB318" s="78"/>
      <c r="AC318" s="78"/>
      <c r="AD318" s="51"/>
      <c r="AE318" s="51"/>
      <c r="AF318" s="78"/>
      <c r="AG318" s="313"/>
    </row>
    <row r="319" spans="17:33" x14ac:dyDescent="0.25">
      <c r="Q319" s="78"/>
      <c r="R319" s="78"/>
      <c r="S319" s="78"/>
      <c r="T319" s="78"/>
      <c r="U319" s="78"/>
      <c r="V319" s="78"/>
      <c r="W319" s="78"/>
      <c r="X319" s="78"/>
      <c r="Y319" s="78"/>
      <c r="Z319" s="78"/>
      <c r="AA319" s="78"/>
      <c r="AB319" s="78"/>
      <c r="AC319" s="78"/>
      <c r="AD319" s="51"/>
      <c r="AE319" s="51"/>
      <c r="AF319" s="78"/>
      <c r="AG319" s="313"/>
    </row>
    <row r="320" spans="17:33" x14ac:dyDescent="0.25">
      <c r="Q320" s="78"/>
      <c r="R320" s="78"/>
      <c r="S320" s="78"/>
      <c r="T320" s="78"/>
      <c r="U320" s="78"/>
      <c r="V320" s="78"/>
      <c r="W320" s="78"/>
      <c r="X320" s="78"/>
      <c r="Y320" s="78"/>
      <c r="Z320" s="78"/>
      <c r="AA320" s="78"/>
      <c r="AB320" s="78"/>
      <c r="AC320" s="78"/>
      <c r="AD320" s="51"/>
      <c r="AE320" s="51"/>
      <c r="AF320" s="78"/>
      <c r="AG320" s="313"/>
    </row>
    <row r="321" spans="17:33" x14ac:dyDescent="0.25">
      <c r="Q321" s="78"/>
      <c r="R321" s="78"/>
      <c r="S321" s="78"/>
      <c r="T321" s="78"/>
      <c r="U321" s="78"/>
      <c r="V321" s="78"/>
      <c r="W321" s="78"/>
      <c r="X321" s="78"/>
      <c r="Y321" s="78"/>
      <c r="Z321" s="78"/>
      <c r="AA321" s="78"/>
      <c r="AB321" s="78"/>
      <c r="AC321" s="78"/>
      <c r="AD321" s="51"/>
      <c r="AE321" s="51"/>
      <c r="AF321" s="78"/>
      <c r="AG321" s="313"/>
    </row>
    <row r="322" spans="17:33" x14ac:dyDescent="0.25">
      <c r="Q322" s="78"/>
      <c r="R322" s="78"/>
      <c r="S322" s="78"/>
      <c r="T322" s="78"/>
      <c r="U322" s="78"/>
      <c r="V322" s="78"/>
      <c r="W322" s="78"/>
      <c r="X322" s="78"/>
      <c r="Y322" s="78"/>
      <c r="Z322" s="78"/>
      <c r="AA322" s="78"/>
      <c r="AB322" s="78"/>
      <c r="AC322" s="78"/>
      <c r="AD322" s="51"/>
      <c r="AE322" s="51"/>
      <c r="AF322" s="78"/>
      <c r="AG322" s="313"/>
    </row>
    <row r="323" spans="17:33" x14ac:dyDescent="0.25">
      <c r="Q323" s="78"/>
      <c r="R323" s="78"/>
      <c r="S323" s="78"/>
      <c r="T323" s="78"/>
      <c r="U323" s="78"/>
      <c r="V323" s="78"/>
      <c r="W323" s="78"/>
      <c r="X323" s="78"/>
      <c r="Y323" s="78"/>
      <c r="Z323" s="78"/>
      <c r="AA323" s="78"/>
      <c r="AB323" s="78"/>
      <c r="AC323" s="78"/>
      <c r="AD323" s="51"/>
      <c r="AE323" s="51"/>
      <c r="AF323" s="78"/>
      <c r="AG323" s="313"/>
    </row>
    <row r="324" spans="17:33" x14ac:dyDescent="0.25">
      <c r="Q324" s="78"/>
      <c r="R324" s="78"/>
      <c r="S324" s="78"/>
      <c r="T324" s="78"/>
      <c r="U324" s="78"/>
      <c r="V324" s="78"/>
      <c r="W324" s="78"/>
      <c r="X324" s="78"/>
      <c r="Y324" s="78"/>
      <c r="Z324" s="78"/>
      <c r="AA324" s="78"/>
      <c r="AB324" s="78"/>
      <c r="AC324" s="78"/>
      <c r="AD324" s="51"/>
      <c r="AE324" s="51"/>
      <c r="AF324" s="78"/>
      <c r="AG324" s="313"/>
    </row>
    <row r="325" spans="17:33" x14ac:dyDescent="0.25">
      <c r="Q325" s="78"/>
      <c r="R325" s="78"/>
      <c r="S325" s="78"/>
      <c r="T325" s="78"/>
      <c r="U325" s="78"/>
      <c r="V325" s="78"/>
      <c r="W325" s="78"/>
      <c r="X325" s="78"/>
      <c r="Y325" s="78"/>
      <c r="Z325" s="78"/>
      <c r="AA325" s="78"/>
      <c r="AB325" s="78"/>
      <c r="AC325" s="78"/>
      <c r="AD325" s="51"/>
      <c r="AE325" s="51"/>
      <c r="AF325" s="78"/>
    </row>
    <row r="326" spans="17:33" x14ac:dyDescent="0.25">
      <c r="Q326" s="78"/>
      <c r="R326" s="78"/>
      <c r="S326" s="78"/>
      <c r="T326" s="78"/>
      <c r="U326" s="78"/>
      <c r="V326" s="78"/>
      <c r="W326" s="78"/>
      <c r="X326" s="78"/>
      <c r="Y326" s="78"/>
      <c r="Z326" s="78"/>
      <c r="AA326" s="78"/>
      <c r="AB326" s="78"/>
      <c r="AC326" s="78"/>
      <c r="AD326" s="51"/>
      <c r="AE326" s="51"/>
      <c r="AF326" s="78"/>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sheetData>
  <autoFilter ref="A19:AF159"/>
  <mergeCells count="23">
    <mergeCell ref="Q18:U18"/>
    <mergeCell ref="X18:AC18"/>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S159" sqref="A159:S15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1" t="s">
        <v>3621</v>
      </c>
      <c r="B1" s="512"/>
      <c r="C1" s="512"/>
      <c r="D1" s="512"/>
      <c r="E1" s="512"/>
      <c r="F1" s="512"/>
      <c r="G1" s="512"/>
      <c r="H1" s="512"/>
      <c r="I1" s="512"/>
      <c r="J1" s="512"/>
      <c r="K1" s="512"/>
      <c r="L1" s="512"/>
      <c r="M1" s="512"/>
      <c r="N1" s="513"/>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4" t="s">
        <v>73</v>
      </c>
      <c r="C3" s="525"/>
      <c r="D3" s="525"/>
      <c r="E3" s="526"/>
      <c r="F3" s="82" t="s">
        <v>3520</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4610</v>
      </c>
      <c r="C5" s="82" t="str">
        <f>VLOOKUP(B5,P1:R14,3,0)</f>
        <v>De20</v>
      </c>
      <c r="D5" s="82" t="str">
        <f>VLOOKUP(B5,P1:S14,4,0)</f>
        <v>AB</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-SUMIF(PPG!Y20:Y159,"&lt;0")</f>
        <v>0</v>
      </c>
      <c r="C7" s="529" t="str">
        <f>IF(ROUND(ABS(B7-B8),0)&gt;0,"Error","OK")</f>
        <v>OK</v>
      </c>
      <c r="D7" s="530"/>
      <c r="P7" s="30" t="s">
        <v>3639</v>
      </c>
      <c r="Q7" s="30">
        <v>21</v>
      </c>
      <c r="R7" s="30" t="s">
        <v>3640</v>
      </c>
      <c r="S7" s="30" t="s">
        <v>3641</v>
      </c>
    </row>
    <row r="8" spans="1:22" ht="16.5" thickTop="1" thickBot="1" x14ac:dyDescent="0.3">
      <c r="A8" s="83" t="s">
        <v>3642</v>
      </c>
      <c r="B8" s="85">
        <f>SUM(H20:H909)</f>
        <v>0</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0</v>
      </c>
      <c r="C10" s="529" t="str">
        <f>IF(ROUND(ABS(B10-B11),0)&gt;0,"Error","OK")</f>
        <v>OK</v>
      </c>
      <c r="D10" s="530"/>
      <c r="P10" s="30" t="s">
        <v>3650</v>
      </c>
      <c r="Q10" s="30">
        <v>24</v>
      </c>
      <c r="R10" s="30" t="s">
        <v>3651</v>
      </c>
      <c r="S10" s="30" t="s">
        <v>3652</v>
      </c>
    </row>
    <row r="11" spans="1:22" ht="16.5" thickTop="1" thickBot="1" x14ac:dyDescent="0.3">
      <c r="A11" s="83" t="s">
        <v>3653</v>
      </c>
      <c r="B11" s="83">
        <f>COUNTIF(PPG!Y20:Y159,"&lt;0")</f>
        <v>0</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0</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201">
        <f>PPG!J20</f>
        <v>400125</v>
      </c>
      <c r="E20" s="126" t="b">
        <v>1</v>
      </c>
      <c r="F20" s="202" t="str">
        <f>RIGHT(PPG!C20,4)&amp;"."&amp;PPG!M20&amp;"."&amp;PPG!K20&amp;"."&amp;PPGPAY!$C$5</f>
        <v>3520.PPFSM.I05.Ap21</v>
      </c>
      <c r="G20" s="203">
        <f ca="1">TODAY()</f>
        <v>44309</v>
      </c>
      <c r="H20" s="204">
        <f>IF(PPG!Y20&gt;0,0,-PPG!Y20)</f>
        <v>0</v>
      </c>
      <c r="I20" s="205">
        <f ca="1">G20</f>
        <v>44309</v>
      </c>
      <c r="J20" s="126">
        <v>3</v>
      </c>
      <c r="K20" s="126" t="b">
        <v>1</v>
      </c>
      <c r="L20" s="126" t="s">
        <v>4022</v>
      </c>
      <c r="M20" s="126" t="b">
        <v>1</v>
      </c>
      <c r="N20" s="126" t="s">
        <v>3687</v>
      </c>
      <c r="O20" s="202" t="str">
        <f>LEFT(PPG!D20,19)&amp;"."&amp;PPGCR!F20</f>
        <v>Akiva School.3520.PPFSM.I05.Ap21</v>
      </c>
      <c r="P20" s="206" t="str">
        <f>PPG!I20</f>
        <v>11334/543965</v>
      </c>
      <c r="Q20" s="126" t="b">
        <v>1</v>
      </c>
      <c r="R20" s="126" t="b">
        <v>1</v>
      </c>
      <c r="S20" s="126" t="b">
        <v>1</v>
      </c>
    </row>
    <row r="21" spans="1:20" x14ac:dyDescent="0.25">
      <c r="A21" s="126" t="s">
        <v>4021</v>
      </c>
      <c r="B21" s="200">
        <v>1</v>
      </c>
      <c r="C21" s="126">
        <v>2</v>
      </c>
      <c r="D21" s="321">
        <f>PPG!J21</f>
        <v>400069</v>
      </c>
      <c r="E21" s="126" t="b">
        <v>1</v>
      </c>
      <c r="F21" s="322" t="str">
        <f>RIGHT(PPG!C21,4)&amp;"."&amp;PPG!M21&amp;"."&amp;PPG!K21&amp;"."&amp;PPGPAY!$C$5</f>
        <v>3300.PPFSM.I05.Ap21</v>
      </c>
      <c r="G21" s="203">
        <f t="shared" ref="G21:G84" ca="1" si="0">TODAY()</f>
        <v>44309</v>
      </c>
      <c r="H21" s="324">
        <f>IF(PPG!Y21&gt;0,0,-PPG!Y21)</f>
        <v>0</v>
      </c>
      <c r="I21" s="205">
        <f t="shared" ref="I21:I84" ca="1" si="1">G21</f>
        <v>44309</v>
      </c>
      <c r="J21" s="126">
        <v>4</v>
      </c>
      <c r="K21" s="126" t="b">
        <v>1</v>
      </c>
      <c r="L21" s="126" t="s">
        <v>4022</v>
      </c>
      <c r="M21" s="126" t="b">
        <v>1</v>
      </c>
      <c r="N21" s="126" t="s">
        <v>3687</v>
      </c>
      <c r="O21" s="322" t="str">
        <f>LEFT(PPG!D21,19)&amp;"."&amp;PPGCR!F21</f>
        <v>All Saints' CE Prim.3300.PPFSM.I05.Ap21</v>
      </c>
      <c r="P21" s="325" t="str">
        <f>PPG!I21</f>
        <v>11334/543965</v>
      </c>
      <c r="Q21" s="126" t="b">
        <v>1</v>
      </c>
      <c r="R21" s="126" t="b">
        <v>1</v>
      </c>
      <c r="S21" s="126" t="b">
        <v>1</v>
      </c>
    </row>
    <row r="22" spans="1:20" x14ac:dyDescent="0.25">
      <c r="A22" s="126" t="s">
        <v>4021</v>
      </c>
      <c r="B22" s="200">
        <v>1</v>
      </c>
      <c r="C22" s="126">
        <v>2</v>
      </c>
      <c r="D22" s="321">
        <f>PPG!J22</f>
        <v>400015</v>
      </c>
      <c r="E22" s="126" t="b">
        <v>1</v>
      </c>
      <c r="F22" s="322" t="str">
        <f>RIGHT(PPG!C22,4)&amp;"."&amp;PPG!M22&amp;"."&amp;PPG!K22&amp;"."&amp;PPGPAY!$C$5</f>
        <v>3317.PPFSM.I05.Ap21</v>
      </c>
      <c r="G22" s="203">
        <f t="shared" ca="1" si="0"/>
        <v>44309</v>
      </c>
      <c r="H22" s="324">
        <f>IF(PPG!Y22&gt;0,0,-PPG!Y22)</f>
        <v>0</v>
      </c>
      <c r="I22" s="205">
        <f t="shared" ca="1" si="1"/>
        <v>44309</v>
      </c>
      <c r="J22" s="126">
        <v>5</v>
      </c>
      <c r="K22" s="126" t="b">
        <v>1</v>
      </c>
      <c r="L22" s="126" t="s">
        <v>4022</v>
      </c>
      <c r="M22" s="126" t="b">
        <v>1</v>
      </c>
      <c r="N22" s="126" t="s">
        <v>3687</v>
      </c>
      <c r="O22" s="322" t="str">
        <f>LEFT(PPG!D22,19)&amp;"."&amp;PPGCR!F22</f>
        <v>All Saints' CE Prim.3317.PPFSM.I05.Ap21</v>
      </c>
      <c r="P22" s="325" t="str">
        <f>PPG!I22</f>
        <v>11334/543965</v>
      </c>
      <c r="Q22" s="126" t="b">
        <v>1</v>
      </c>
      <c r="R22" s="126" t="b">
        <v>1</v>
      </c>
      <c r="S22" s="126" t="b">
        <v>1</v>
      </c>
    </row>
    <row r="23" spans="1:20" x14ac:dyDescent="0.25">
      <c r="A23" s="126" t="s">
        <v>4021</v>
      </c>
      <c r="B23" s="200">
        <v>1</v>
      </c>
      <c r="C23" s="126">
        <v>2</v>
      </c>
      <c r="D23" s="321">
        <f>PPG!J23</f>
        <v>400023</v>
      </c>
      <c r="E23" s="126" t="b">
        <v>1</v>
      </c>
      <c r="F23" s="322" t="str">
        <f>RIGHT(PPG!C23,4)&amp;"."&amp;PPG!M23&amp;"."&amp;PPG!K23&amp;"."&amp;PPGPAY!$C$5</f>
        <v>3500.PPFSM.I05.Ap21</v>
      </c>
      <c r="G23" s="203">
        <f t="shared" ca="1" si="0"/>
        <v>44309</v>
      </c>
      <c r="H23" s="324">
        <f>IF(PPG!Y23&gt;0,0,-PPG!Y23)</f>
        <v>0</v>
      </c>
      <c r="I23" s="205">
        <f t="shared" ca="1" si="1"/>
        <v>44309</v>
      </c>
      <c r="J23" s="126">
        <v>6</v>
      </c>
      <c r="K23" s="126" t="b">
        <v>1</v>
      </c>
      <c r="L23" s="126" t="s">
        <v>4022</v>
      </c>
      <c r="M23" s="126" t="b">
        <v>1</v>
      </c>
      <c r="N23" s="126" t="s">
        <v>3687</v>
      </c>
      <c r="O23" s="322" t="str">
        <f>LEFT(PPG!D23,19)&amp;"."&amp;PPGCR!F23</f>
        <v>Annunciation Cathol.3500.PPFSM.I05.Ap21</v>
      </c>
      <c r="P23" s="325" t="str">
        <f>PPG!I23</f>
        <v>11334/543965</v>
      </c>
      <c r="Q23" s="126" t="b">
        <v>1</v>
      </c>
      <c r="R23" s="126" t="b">
        <v>1</v>
      </c>
      <c r="S23" s="126" t="b">
        <v>1</v>
      </c>
    </row>
    <row r="24" spans="1:20" x14ac:dyDescent="0.25">
      <c r="A24" s="126" t="s">
        <v>4021</v>
      </c>
      <c r="B24" s="200">
        <v>1</v>
      </c>
      <c r="C24" s="126">
        <v>2</v>
      </c>
      <c r="D24" s="321">
        <f>PPG!J24</f>
        <v>400107</v>
      </c>
      <c r="E24" s="126" t="b">
        <v>1</v>
      </c>
      <c r="F24" s="322" t="str">
        <f>RIGHT(PPG!C24,4)&amp;"."&amp;PPG!M24&amp;"."&amp;PPG!K24&amp;"."&amp;PPGPAY!$C$5</f>
        <v>3514.PPFSM.I05.Ap21</v>
      </c>
      <c r="G24" s="203">
        <f t="shared" ca="1" si="0"/>
        <v>44309</v>
      </c>
      <c r="H24" s="324">
        <f>IF(PPG!Y24&gt;0,0,-PPG!Y24)</f>
        <v>0</v>
      </c>
      <c r="I24" s="205">
        <f t="shared" ca="1" si="1"/>
        <v>44309</v>
      </c>
      <c r="J24" s="126">
        <v>7</v>
      </c>
      <c r="K24" s="126" t="b">
        <v>1</v>
      </c>
      <c r="L24" s="126" t="s">
        <v>4022</v>
      </c>
      <c r="M24" s="126" t="b">
        <v>1</v>
      </c>
      <c r="N24" s="126" t="s">
        <v>3687</v>
      </c>
      <c r="O24" s="322" t="str">
        <f>LEFT(PPG!D24,19)&amp;"."&amp;PPGCR!F24</f>
        <v>Annunciation Cathol.3514.PPFSM.I05.Ap21</v>
      </c>
      <c r="P24" s="325" t="str">
        <f>PPG!I24</f>
        <v>11334/543965</v>
      </c>
      <c r="Q24" s="126" t="b">
        <v>1</v>
      </c>
      <c r="R24" s="126" t="b">
        <v>1</v>
      </c>
      <c r="S24" s="126" t="b">
        <v>1</v>
      </c>
    </row>
    <row r="25" spans="1:20" x14ac:dyDescent="0.25">
      <c r="A25" s="126" t="s">
        <v>4021</v>
      </c>
      <c r="B25" s="200">
        <v>1</v>
      </c>
      <c r="C25" s="126">
        <v>2</v>
      </c>
      <c r="D25" s="321">
        <f>PPG!J25</f>
        <v>400005</v>
      </c>
      <c r="E25" s="126" t="b">
        <v>1</v>
      </c>
      <c r="F25" s="322" t="str">
        <f>RIGHT(PPG!C25,4)&amp;"."&amp;PPG!M25&amp;"."&amp;PPG!K25&amp;"."&amp;PPGPAY!$C$5</f>
        <v>2002.PPFSM.I05.Ap21</v>
      </c>
      <c r="G25" s="203">
        <f t="shared" ca="1" si="0"/>
        <v>44309</v>
      </c>
      <c r="H25" s="324">
        <f>IF(PPG!Y25&gt;0,0,-PPG!Y25)</f>
        <v>0</v>
      </c>
      <c r="I25" s="205">
        <f t="shared" ca="1" si="1"/>
        <v>44309</v>
      </c>
      <c r="J25" s="126">
        <v>8</v>
      </c>
      <c r="K25" s="126" t="b">
        <v>1</v>
      </c>
      <c r="L25" s="126" t="s">
        <v>4022</v>
      </c>
      <c r="M25" s="126" t="b">
        <v>1</v>
      </c>
      <c r="N25" s="126" t="s">
        <v>3687</v>
      </c>
      <c r="O25" s="322" t="str">
        <f>LEFT(PPG!D25,19)&amp;"."&amp;PPGCR!F25</f>
        <v>Barnfield School.2002.PPFSM.I05.Ap21</v>
      </c>
      <c r="P25" s="325" t="str">
        <f>PPG!I25</f>
        <v>11334/543965</v>
      </c>
      <c r="Q25" s="126" t="b">
        <v>1</v>
      </c>
      <c r="R25" s="126" t="b">
        <v>1</v>
      </c>
      <c r="S25" s="126" t="b">
        <v>1</v>
      </c>
    </row>
    <row r="26" spans="1:20" x14ac:dyDescent="0.25">
      <c r="A26" s="126" t="s">
        <v>4021</v>
      </c>
      <c r="B26" s="200">
        <v>1</v>
      </c>
      <c r="C26" s="126">
        <v>2</v>
      </c>
      <c r="D26" s="321">
        <f>PPG!J26</f>
        <v>400070</v>
      </c>
      <c r="E26" s="126" t="b">
        <v>1</v>
      </c>
      <c r="F26" s="322" t="str">
        <f>RIGHT(PPG!C26,4)&amp;"."&amp;PPG!M26&amp;"."&amp;PPG!K26&amp;"."&amp;PPGPAY!$C$5</f>
        <v>2079.PPFSM.I05.Ap21</v>
      </c>
      <c r="G26" s="203">
        <f t="shared" ca="1" si="0"/>
        <v>44309</v>
      </c>
      <c r="H26" s="324">
        <f>IF(PPG!Y26&gt;0,0,-PPG!Y26)</f>
        <v>0</v>
      </c>
      <c r="I26" s="205">
        <f t="shared" ca="1" si="1"/>
        <v>44309</v>
      </c>
      <c r="J26" s="126">
        <v>9</v>
      </c>
      <c r="K26" s="126" t="b">
        <v>1</v>
      </c>
      <c r="L26" s="126" t="s">
        <v>4022</v>
      </c>
      <c r="M26" s="126" t="b">
        <v>1</v>
      </c>
      <c r="N26" s="126" t="s">
        <v>3687</v>
      </c>
      <c r="O26" s="322" t="str">
        <f>LEFT(PPG!D26,19)&amp;"."&amp;PPGCR!F26</f>
        <v>Beis Yaakov.2079.PPFSM.I05.Ap21</v>
      </c>
      <c r="P26" s="325" t="str">
        <f>PPG!I26</f>
        <v>11334/543965</v>
      </c>
      <c r="Q26" s="126" t="b">
        <v>1</v>
      </c>
      <c r="R26" s="126" t="b">
        <v>1</v>
      </c>
      <c r="S26" s="126" t="b">
        <v>1</v>
      </c>
    </row>
    <row r="27" spans="1:20" x14ac:dyDescent="0.25">
      <c r="A27" s="126" t="s">
        <v>4021</v>
      </c>
      <c r="B27" s="200">
        <v>1</v>
      </c>
      <c r="C27" s="126">
        <v>2</v>
      </c>
      <c r="D27" s="321">
        <f>PPG!J27</f>
        <v>400150</v>
      </c>
      <c r="E27" s="126" t="b">
        <v>1</v>
      </c>
      <c r="F27" s="322" t="str">
        <f>RIGHT(PPG!C27,4)&amp;"."&amp;PPG!M27&amp;"."&amp;PPG!K27&amp;"."&amp;PPGPAY!$C$5</f>
        <v>3524.PPFSM.I05.Ap21</v>
      </c>
      <c r="G27" s="203">
        <f t="shared" ca="1" si="0"/>
        <v>44309</v>
      </c>
      <c r="H27" s="324">
        <f>IF(PPG!Y27&gt;0,0,-PPG!Y27)</f>
        <v>0</v>
      </c>
      <c r="I27" s="205">
        <f t="shared" ca="1" si="1"/>
        <v>44309</v>
      </c>
      <c r="J27" s="126">
        <v>10</v>
      </c>
      <c r="K27" s="126" t="b">
        <v>1</v>
      </c>
      <c r="L27" s="126" t="s">
        <v>4022</v>
      </c>
      <c r="M27" s="126" t="b">
        <v>1</v>
      </c>
      <c r="N27" s="126" t="s">
        <v>3687</v>
      </c>
      <c r="O27" s="322" t="str">
        <f>LEFT(PPG!D27,19)&amp;"."&amp;PPGCR!F27</f>
        <v>Beit Shvidler Prima.3524.PPFSM.I05.Ap21</v>
      </c>
      <c r="P27" s="325" t="str">
        <f>PPG!I27</f>
        <v>11334/543965</v>
      </c>
      <c r="Q27" s="126" t="b">
        <v>1</v>
      </c>
      <c r="R27" s="126" t="b">
        <v>1</v>
      </c>
      <c r="S27" s="126" t="b">
        <v>1</v>
      </c>
    </row>
    <row r="28" spans="1:20" x14ac:dyDescent="0.25">
      <c r="A28" s="126" t="s">
        <v>4021</v>
      </c>
      <c r="B28" s="200">
        <v>1</v>
      </c>
      <c r="C28" s="126">
        <v>2</v>
      </c>
      <c r="D28" s="321">
        <f>PPG!J28</f>
        <v>400051</v>
      </c>
      <c r="E28" s="126" t="b">
        <v>1</v>
      </c>
      <c r="F28" s="322" t="str">
        <f>RIGHT(PPG!C28,4)&amp;"."&amp;PPG!M28&amp;"."&amp;PPG!K28&amp;"."&amp;PPGPAY!$C$5</f>
        <v>2003.PPFSM.I05.Ap21</v>
      </c>
      <c r="G28" s="203">
        <f t="shared" ca="1" si="0"/>
        <v>44309</v>
      </c>
      <c r="H28" s="324">
        <f>IF(PPG!Y28&gt;0,0,-PPG!Y28)</f>
        <v>0</v>
      </c>
      <c r="I28" s="205">
        <f t="shared" ca="1" si="1"/>
        <v>44309</v>
      </c>
      <c r="J28" s="126">
        <v>11</v>
      </c>
      <c r="K28" s="126" t="b">
        <v>1</v>
      </c>
      <c r="L28" s="126" t="s">
        <v>4022</v>
      </c>
      <c r="M28" s="126" t="b">
        <v>1</v>
      </c>
      <c r="N28" s="126" t="s">
        <v>3687</v>
      </c>
      <c r="O28" s="322" t="str">
        <f>LEFT(PPG!D28,19)&amp;"."&amp;PPGCR!F28</f>
        <v>Bell Lane Primary S.2003.PPFSM.I05.Ap21</v>
      </c>
      <c r="P28" s="325" t="str">
        <f>PPG!I28</f>
        <v>11334/543965</v>
      </c>
      <c r="Q28" s="126" t="b">
        <v>1</v>
      </c>
      <c r="R28" s="126" t="b">
        <v>1</v>
      </c>
      <c r="S28" s="126" t="b">
        <v>1</v>
      </c>
    </row>
    <row r="29" spans="1:20" x14ac:dyDescent="0.25">
      <c r="A29" s="126" t="s">
        <v>4021</v>
      </c>
      <c r="B29" s="200">
        <v>1</v>
      </c>
      <c r="C29" s="126">
        <v>2</v>
      </c>
      <c r="D29" s="321">
        <f>PPG!J29</f>
        <v>400024</v>
      </c>
      <c r="E29" s="126" t="b">
        <v>1</v>
      </c>
      <c r="F29" s="322" t="str">
        <f>RIGHT(PPG!C29,4)&amp;"."&amp;PPG!M29&amp;"."&amp;PPG!K29&amp;"."&amp;PPGPAY!$C$5</f>
        <v>3511.PPFSM.I05.Ap21</v>
      </c>
      <c r="G29" s="203">
        <f t="shared" ca="1" si="0"/>
        <v>44309</v>
      </c>
      <c r="H29" s="324">
        <f>IF(PPG!Y29&gt;0,0,-PPG!Y29)</f>
        <v>0</v>
      </c>
      <c r="I29" s="205">
        <f t="shared" ca="1" si="1"/>
        <v>44309</v>
      </c>
      <c r="J29" s="126">
        <v>12</v>
      </c>
      <c r="K29" s="126" t="b">
        <v>1</v>
      </c>
      <c r="L29" s="126" t="s">
        <v>4022</v>
      </c>
      <c r="M29" s="126" t="b">
        <v>1</v>
      </c>
      <c r="N29" s="126" t="s">
        <v>3687</v>
      </c>
      <c r="O29" s="322" t="str">
        <f>LEFT(PPG!D29,19)&amp;"."&amp;PPGCR!F29</f>
        <v>Blessed Dominic Sch.3511.PPFSM.I05.Ap21</v>
      </c>
      <c r="P29" s="325" t="str">
        <f>PPG!I29</f>
        <v>11334/543965</v>
      </c>
      <c r="Q29" s="126" t="b">
        <v>1</v>
      </c>
      <c r="R29" s="126" t="b">
        <v>1</v>
      </c>
      <c r="S29" s="126" t="b">
        <v>1</v>
      </c>
    </row>
    <row r="30" spans="1:20" x14ac:dyDescent="0.25">
      <c r="A30" s="126" t="s">
        <v>4021</v>
      </c>
      <c r="B30" s="200">
        <v>1</v>
      </c>
      <c r="C30" s="126">
        <v>2</v>
      </c>
      <c r="D30" s="321">
        <f>PPG!J30</f>
        <v>400057</v>
      </c>
      <c r="E30" s="126" t="b">
        <v>1</v>
      </c>
      <c r="F30" s="322" t="str">
        <f>RIGHT(PPG!C30,4)&amp;"."&amp;PPG!M30&amp;"."&amp;PPG!K30&amp;"."&amp;PPGPAY!$C$5</f>
        <v>2008.PPFSM.I05.Ap21</v>
      </c>
      <c r="G30" s="203">
        <f t="shared" ca="1" si="0"/>
        <v>44309</v>
      </c>
      <c r="H30" s="324">
        <f>IF(PPG!Y30&gt;0,0,-PPG!Y30)</f>
        <v>0</v>
      </c>
      <c r="I30" s="205">
        <f t="shared" ca="1" si="1"/>
        <v>44309</v>
      </c>
      <c r="J30" s="126">
        <v>13</v>
      </c>
      <c r="K30" s="126" t="b">
        <v>1</v>
      </c>
      <c r="L30" s="126" t="s">
        <v>4022</v>
      </c>
      <c r="M30" s="126" t="b">
        <v>1</v>
      </c>
      <c r="N30" s="126" t="s">
        <v>3687</v>
      </c>
      <c r="O30" s="322" t="str">
        <f>LEFT(PPG!D30,19)&amp;"."&amp;PPGCR!F30</f>
        <v>Brookland Infant  &amp;.2008.PPFSM.I05.Ap21</v>
      </c>
      <c r="P30" s="325" t="str">
        <f>PPG!I30</f>
        <v>11334/543965</v>
      </c>
      <c r="Q30" s="126" t="b">
        <v>1</v>
      </c>
      <c r="R30" s="126" t="b">
        <v>1</v>
      </c>
      <c r="S30" s="126" t="b">
        <v>1</v>
      </c>
    </row>
    <row r="31" spans="1:20" x14ac:dyDescent="0.25">
      <c r="A31" s="126" t="s">
        <v>4021</v>
      </c>
      <c r="B31" s="200">
        <v>1</v>
      </c>
      <c r="C31" s="126">
        <v>2</v>
      </c>
      <c r="D31" s="321">
        <f>PPG!J31</f>
        <v>400040</v>
      </c>
      <c r="E31" s="126" t="b">
        <v>1</v>
      </c>
      <c r="F31" s="322" t="str">
        <f>RIGHT(PPG!C31,4)&amp;"."&amp;PPG!M31&amp;"."&amp;PPG!K31&amp;"."&amp;PPGPAY!$C$5</f>
        <v>2007.PPFSM.I05.Ap21</v>
      </c>
      <c r="G31" s="203">
        <f t="shared" ca="1" si="0"/>
        <v>44309</v>
      </c>
      <c r="H31" s="324">
        <f>IF(PPG!Y31&gt;0,0,-PPG!Y31)</f>
        <v>0</v>
      </c>
      <c r="I31" s="205">
        <f t="shared" ca="1" si="1"/>
        <v>44309</v>
      </c>
      <c r="J31" s="126">
        <v>14</v>
      </c>
      <c r="K31" s="126" t="b">
        <v>1</v>
      </c>
      <c r="L31" s="126" t="s">
        <v>4022</v>
      </c>
      <c r="M31" s="126" t="b">
        <v>1</v>
      </c>
      <c r="N31" s="126" t="s">
        <v>3687</v>
      </c>
      <c r="O31" s="322" t="str">
        <f>LEFT(PPG!D31,19)&amp;"."&amp;PPGCR!F31</f>
        <v>Brookland Junior Sc.2007.PPFSM.I05.Ap21</v>
      </c>
      <c r="P31" s="325" t="str">
        <f>PPG!I31</f>
        <v>11334/543965</v>
      </c>
      <c r="Q31" s="126" t="b">
        <v>1</v>
      </c>
      <c r="R31" s="126" t="b">
        <v>1</v>
      </c>
      <c r="S31" s="126" t="b">
        <v>1</v>
      </c>
    </row>
    <row r="32" spans="1:20" x14ac:dyDescent="0.25">
      <c r="A32" s="126" t="s">
        <v>4021</v>
      </c>
      <c r="B32" s="200">
        <v>1</v>
      </c>
      <c r="C32" s="126">
        <v>2</v>
      </c>
      <c r="D32" s="321">
        <f>PPG!J32</f>
        <v>400061</v>
      </c>
      <c r="E32" s="126" t="b">
        <v>1</v>
      </c>
      <c r="F32" s="322" t="str">
        <f>RIGHT(PPG!C32,4)&amp;"."&amp;PPG!M32&amp;"."&amp;PPG!K32&amp;"."&amp;PPGPAY!$C$5</f>
        <v>2009.PPFSM.I05.Ap21</v>
      </c>
      <c r="G32" s="203">
        <f t="shared" ca="1" si="0"/>
        <v>44309</v>
      </c>
      <c r="H32" s="324">
        <f>IF(PPG!Y32&gt;0,0,-PPG!Y32)</f>
        <v>0</v>
      </c>
      <c r="I32" s="205">
        <f t="shared" ca="1" si="1"/>
        <v>44309</v>
      </c>
      <c r="J32" s="126">
        <v>15</v>
      </c>
      <c r="K32" s="126" t="b">
        <v>1</v>
      </c>
      <c r="L32" s="126" t="s">
        <v>4022</v>
      </c>
      <c r="M32" s="126" t="b">
        <v>1</v>
      </c>
      <c r="N32" s="126" t="s">
        <v>3687</v>
      </c>
      <c r="O32" s="322" t="str">
        <f>LEFT(PPG!D32,19)&amp;"."&amp;PPGCR!F32</f>
        <v>Brunswick Park Prim.2009.PPFSM.I05.Ap21</v>
      </c>
      <c r="P32" s="325" t="str">
        <f>PPG!I32</f>
        <v>11334/543965</v>
      </c>
      <c r="Q32" s="126" t="b">
        <v>1</v>
      </c>
      <c r="R32" s="126" t="b">
        <v>1</v>
      </c>
      <c r="S32" s="126" t="b">
        <v>1</v>
      </c>
    </row>
    <row r="33" spans="1:19" x14ac:dyDescent="0.25">
      <c r="A33" s="126" t="s">
        <v>4021</v>
      </c>
      <c r="B33" s="200">
        <v>1</v>
      </c>
      <c r="C33" s="126">
        <v>2</v>
      </c>
      <c r="D33" s="321">
        <f>PPG!J33</f>
        <v>400065</v>
      </c>
      <c r="E33" s="126" t="b">
        <v>1</v>
      </c>
      <c r="F33" s="322" t="str">
        <f>RIGHT(PPG!C33,4)&amp;"."&amp;PPG!M33&amp;"."&amp;PPG!K33&amp;"."&amp;PPGPAY!$C$5</f>
        <v>2067.PPFSM.I05.Ap21</v>
      </c>
      <c r="G33" s="203">
        <f t="shared" ca="1" si="0"/>
        <v>44309</v>
      </c>
      <c r="H33" s="324">
        <f>IF(PPG!Y33&gt;0,0,-PPG!Y33)</f>
        <v>0</v>
      </c>
      <c r="I33" s="205">
        <f t="shared" ca="1" si="1"/>
        <v>44309</v>
      </c>
      <c r="J33" s="126">
        <v>16</v>
      </c>
      <c r="K33" s="126" t="b">
        <v>1</v>
      </c>
      <c r="L33" s="126" t="s">
        <v>4022</v>
      </c>
      <c r="M33" s="126" t="b">
        <v>1</v>
      </c>
      <c r="N33" s="126" t="s">
        <v>3687</v>
      </c>
      <c r="O33" s="322" t="str">
        <f>LEFT(PPG!D33,19)&amp;"."&amp;PPGCR!F33</f>
        <v>Chalgrove Primary S.2067.PPFSM.I05.Ap21</v>
      </c>
      <c r="P33" s="325" t="str">
        <f>PPG!I33</f>
        <v>11334/543965</v>
      </c>
      <c r="Q33" s="126" t="b">
        <v>1</v>
      </c>
      <c r="R33" s="126" t="b">
        <v>1</v>
      </c>
      <c r="S33" s="126" t="b">
        <v>1</v>
      </c>
    </row>
    <row r="34" spans="1:19" x14ac:dyDescent="0.25">
      <c r="A34" s="126" t="s">
        <v>4021</v>
      </c>
      <c r="B34" s="200">
        <v>1</v>
      </c>
      <c r="C34" s="126">
        <v>2</v>
      </c>
      <c r="D34" s="321">
        <f>PPG!J34</f>
        <v>400039</v>
      </c>
      <c r="E34" s="126" t="b">
        <v>1</v>
      </c>
      <c r="F34" s="322" t="str">
        <f>RIGHT(PPG!C34,4)&amp;"."&amp;PPG!M34&amp;"."&amp;PPG!K34&amp;"."&amp;PPGPAY!$C$5</f>
        <v>3302.PPFSM.I05.Ap21</v>
      </c>
      <c r="G34" s="203">
        <f t="shared" ca="1" si="0"/>
        <v>44309</v>
      </c>
      <c r="H34" s="324">
        <f>IF(PPG!Y34&gt;0,0,-PPG!Y34)</f>
        <v>0</v>
      </c>
      <c r="I34" s="205">
        <f t="shared" ca="1" si="1"/>
        <v>44309</v>
      </c>
      <c r="J34" s="126">
        <v>17</v>
      </c>
      <c r="K34" s="126" t="b">
        <v>1</v>
      </c>
      <c r="L34" s="126" t="s">
        <v>4022</v>
      </c>
      <c r="M34" s="126" t="b">
        <v>1</v>
      </c>
      <c r="N34" s="126" t="s">
        <v>3687</v>
      </c>
      <c r="O34" s="322" t="str">
        <f>LEFT(PPG!D34,19)&amp;"."&amp;PPGCR!F34</f>
        <v>Christ Church CE Pr.3302.PPFSM.I05.Ap21</v>
      </c>
      <c r="P34" s="325" t="str">
        <f>PPG!I34</f>
        <v>11334/543965</v>
      </c>
      <c r="Q34" s="126" t="b">
        <v>1</v>
      </c>
      <c r="R34" s="126" t="b">
        <v>1</v>
      </c>
      <c r="S34" s="126" t="b">
        <v>1</v>
      </c>
    </row>
    <row r="35" spans="1:19" x14ac:dyDescent="0.25">
      <c r="A35" s="126" t="s">
        <v>4021</v>
      </c>
      <c r="B35" s="200">
        <v>1</v>
      </c>
      <c r="C35" s="126">
        <v>2</v>
      </c>
      <c r="D35" s="321">
        <f>PPG!J35</f>
        <v>400020</v>
      </c>
      <c r="E35" s="126" t="b">
        <v>1</v>
      </c>
      <c r="F35" s="322" t="str">
        <f>RIGHT(PPG!C35,4)&amp;"."&amp;PPG!M35&amp;"."&amp;PPG!K35&amp;"."&amp;PPGPAY!$C$5</f>
        <v>2011.PPFSM.I05.Ap21</v>
      </c>
      <c r="G35" s="203">
        <f t="shared" ca="1" si="0"/>
        <v>44309</v>
      </c>
      <c r="H35" s="324">
        <f>IF(PPG!Y35&gt;0,0,-PPG!Y35)</f>
        <v>0</v>
      </c>
      <c r="I35" s="205">
        <f t="shared" ca="1" si="1"/>
        <v>44309</v>
      </c>
      <c r="J35" s="126">
        <v>18</v>
      </c>
      <c r="K35" s="126" t="b">
        <v>1</v>
      </c>
      <c r="L35" s="126" t="s">
        <v>4022</v>
      </c>
      <c r="M35" s="126" t="b">
        <v>1</v>
      </c>
      <c r="N35" s="126" t="s">
        <v>3687</v>
      </c>
      <c r="O35" s="322" t="str">
        <f>LEFT(PPG!D35,19)&amp;"."&amp;PPGCR!F35</f>
        <v>Church Hill Primary.2011.PPFSM.I05.Ap21</v>
      </c>
      <c r="P35" s="325" t="str">
        <f>PPG!I35</f>
        <v>11334/543965</v>
      </c>
      <c r="Q35" s="126" t="b">
        <v>1</v>
      </c>
      <c r="R35" s="126" t="b">
        <v>1</v>
      </c>
      <c r="S35" s="126" t="b">
        <v>1</v>
      </c>
    </row>
    <row r="36" spans="1:19" x14ac:dyDescent="0.25">
      <c r="A36" s="126" t="s">
        <v>4021</v>
      </c>
      <c r="B36" s="200">
        <v>1</v>
      </c>
      <c r="C36" s="126">
        <v>2</v>
      </c>
      <c r="D36" s="321">
        <f>PPG!J36</f>
        <v>400050</v>
      </c>
      <c r="E36" s="126" t="b">
        <v>1</v>
      </c>
      <c r="F36" s="322" t="str">
        <f>RIGHT(PPG!C36,4)&amp;"."&amp;PPG!M36&amp;"."&amp;PPG!K36&amp;"."&amp;PPGPAY!$C$5</f>
        <v>2014.PPFSM.I05.Ap21</v>
      </c>
      <c r="G36" s="203">
        <f t="shared" ca="1" si="0"/>
        <v>44309</v>
      </c>
      <c r="H36" s="324">
        <f>IF(PPG!Y36&gt;0,0,-PPG!Y36)</f>
        <v>0</v>
      </c>
      <c r="I36" s="205">
        <f t="shared" ca="1" si="1"/>
        <v>44309</v>
      </c>
      <c r="J36" s="126">
        <v>19</v>
      </c>
      <c r="K36" s="126" t="b">
        <v>1</v>
      </c>
      <c r="L36" s="126" t="s">
        <v>4022</v>
      </c>
      <c r="M36" s="126" t="b">
        <v>1</v>
      </c>
      <c r="N36" s="126" t="s">
        <v>3687</v>
      </c>
      <c r="O36" s="322" t="str">
        <f>LEFT(PPG!D36,19)&amp;"."&amp;PPGCR!F36</f>
        <v>Colindale School.2014.PPFSM.I05.Ap21</v>
      </c>
      <c r="P36" s="325" t="str">
        <f>PPG!I36</f>
        <v>11334/543965</v>
      </c>
      <c r="Q36" s="126" t="b">
        <v>1</v>
      </c>
      <c r="R36" s="126" t="b">
        <v>1</v>
      </c>
      <c r="S36" s="126" t="b">
        <v>1</v>
      </c>
    </row>
    <row r="37" spans="1:19" x14ac:dyDescent="0.25">
      <c r="A37" s="126" t="s">
        <v>4021</v>
      </c>
      <c r="B37" s="200">
        <v>1</v>
      </c>
      <c r="C37" s="126">
        <v>2</v>
      </c>
      <c r="D37" s="321">
        <f>PPG!J37</f>
        <v>400059</v>
      </c>
      <c r="E37" s="126" t="b">
        <v>1</v>
      </c>
      <c r="F37" s="322" t="str">
        <f>RIGHT(PPG!C37,4)&amp;"."&amp;PPG!M37&amp;"."&amp;PPG!K37&amp;"."&amp;PPGPAY!$C$5</f>
        <v>2015.PPFSM.I05.Ap21</v>
      </c>
      <c r="G37" s="203">
        <f t="shared" ca="1" si="0"/>
        <v>44309</v>
      </c>
      <c r="H37" s="324">
        <f>IF(PPG!Y37&gt;0,0,-PPG!Y37)</f>
        <v>0</v>
      </c>
      <c r="I37" s="205">
        <f t="shared" ca="1" si="1"/>
        <v>44309</v>
      </c>
      <c r="J37" s="126">
        <v>20</v>
      </c>
      <c r="K37" s="126" t="b">
        <v>1</v>
      </c>
      <c r="L37" s="126" t="s">
        <v>4022</v>
      </c>
      <c r="M37" s="126" t="b">
        <v>1</v>
      </c>
      <c r="N37" s="126" t="s">
        <v>3687</v>
      </c>
      <c r="O37" s="322" t="str">
        <f>LEFT(PPG!D37,19)&amp;"."&amp;PPGCR!F37</f>
        <v>Coppetts Wood.2015.PPFSM.I05.Ap21</v>
      </c>
      <c r="P37" s="325" t="str">
        <f>PPG!I37</f>
        <v>11334/543965</v>
      </c>
      <c r="Q37" s="126" t="b">
        <v>1</v>
      </c>
      <c r="R37" s="126" t="b">
        <v>1</v>
      </c>
      <c r="S37" s="126" t="b">
        <v>1</v>
      </c>
    </row>
    <row r="38" spans="1:19" x14ac:dyDescent="0.25">
      <c r="A38" s="126" t="s">
        <v>4021</v>
      </c>
      <c r="B38" s="200">
        <v>1</v>
      </c>
      <c r="C38" s="126">
        <v>2</v>
      </c>
      <c r="D38" s="321">
        <f>PPG!J38</f>
        <v>400049</v>
      </c>
      <c r="E38" s="126" t="b">
        <v>1</v>
      </c>
      <c r="F38" s="322" t="str">
        <f>RIGHT(PPG!C38,4)&amp;"."&amp;PPG!M38&amp;"."&amp;PPG!K38&amp;"."&amp;PPGPAY!$C$5</f>
        <v>2016.PPFSM.I05.Ap21</v>
      </c>
      <c r="G38" s="203">
        <f t="shared" ca="1" si="0"/>
        <v>44309</v>
      </c>
      <c r="H38" s="324">
        <f>IF(PPG!Y38&gt;0,0,-PPG!Y38)</f>
        <v>0</v>
      </c>
      <c r="I38" s="205">
        <f t="shared" ca="1" si="1"/>
        <v>44309</v>
      </c>
      <c r="J38" s="126">
        <v>21</v>
      </c>
      <c r="K38" s="126" t="b">
        <v>1</v>
      </c>
      <c r="L38" s="126" t="s">
        <v>4022</v>
      </c>
      <c r="M38" s="126" t="b">
        <v>1</v>
      </c>
      <c r="N38" s="126" t="s">
        <v>3687</v>
      </c>
      <c r="O38" s="322" t="str">
        <f>LEFT(PPG!D38,19)&amp;"."&amp;PPGCR!F38</f>
        <v>Courtland School.2016.PPFSM.I05.Ap21</v>
      </c>
      <c r="P38" s="325" t="str">
        <f>PPG!I38</f>
        <v>11334/543965</v>
      </c>
      <c r="Q38" s="126" t="b">
        <v>1</v>
      </c>
      <c r="R38" s="126" t="b">
        <v>1</v>
      </c>
      <c r="S38" s="126" t="b">
        <v>1</v>
      </c>
    </row>
    <row r="39" spans="1:19" x14ac:dyDescent="0.25">
      <c r="A39" s="126" t="s">
        <v>4021</v>
      </c>
      <c r="B39" s="200">
        <v>1</v>
      </c>
      <c r="C39" s="126">
        <v>2</v>
      </c>
      <c r="D39" s="321">
        <f>PPG!J39</f>
        <v>400080</v>
      </c>
      <c r="E39" s="126" t="b">
        <v>1</v>
      </c>
      <c r="F39" s="322" t="str">
        <f>RIGHT(PPG!C39,4)&amp;"."&amp;PPG!M39&amp;"."&amp;PPG!K39&amp;"."&amp;PPGPAY!$C$5</f>
        <v>2017.PPFSM.I05.Ap21</v>
      </c>
      <c r="G39" s="203">
        <f t="shared" ca="1" si="0"/>
        <v>44309</v>
      </c>
      <c r="H39" s="324">
        <f>IF(PPG!Y39&gt;0,0,-PPG!Y39)</f>
        <v>0</v>
      </c>
      <c r="I39" s="205">
        <f t="shared" ca="1" si="1"/>
        <v>44309</v>
      </c>
      <c r="J39" s="126">
        <v>22</v>
      </c>
      <c r="K39" s="126" t="b">
        <v>1</v>
      </c>
      <c r="L39" s="126" t="s">
        <v>4022</v>
      </c>
      <c r="M39" s="126" t="b">
        <v>1</v>
      </c>
      <c r="N39" s="126" t="s">
        <v>3687</v>
      </c>
      <c r="O39" s="322" t="str">
        <f>LEFT(PPG!D39,19)&amp;"."&amp;PPGCR!F39</f>
        <v>Cromer Road Primary.2017.PPFSM.I05.Ap21</v>
      </c>
      <c r="P39" s="325" t="str">
        <f>PPG!I39</f>
        <v>11334/543965</v>
      </c>
      <c r="Q39" s="126" t="b">
        <v>1</v>
      </c>
      <c r="R39" s="126" t="b">
        <v>1</v>
      </c>
      <c r="S39" s="126" t="b">
        <v>1</v>
      </c>
    </row>
    <row r="40" spans="1:19" x14ac:dyDescent="0.25">
      <c r="A40" s="126" t="s">
        <v>4021</v>
      </c>
      <c r="B40" s="200">
        <v>1</v>
      </c>
      <c r="C40" s="126">
        <v>2</v>
      </c>
      <c r="D40" s="321">
        <f>PPG!J40</f>
        <v>400105</v>
      </c>
      <c r="E40" s="126" t="b">
        <v>1</v>
      </c>
      <c r="F40" s="322" t="str">
        <f>RIGHT(PPG!C40,4)&amp;"."&amp;PPG!M40&amp;"."&amp;PPG!K40&amp;"."&amp;PPGPAY!$C$5</f>
        <v>2073.PPFSM.I05.Ap21</v>
      </c>
      <c r="G40" s="203">
        <f t="shared" ca="1" si="0"/>
        <v>44309</v>
      </c>
      <c r="H40" s="324">
        <f>IF(PPG!Y40&gt;0,0,-PPG!Y40)</f>
        <v>0</v>
      </c>
      <c r="I40" s="205">
        <f t="shared" ca="1" si="1"/>
        <v>44309</v>
      </c>
      <c r="J40" s="126">
        <v>23</v>
      </c>
      <c r="K40" s="126" t="b">
        <v>1</v>
      </c>
      <c r="L40" s="126" t="s">
        <v>4022</v>
      </c>
      <c r="M40" s="126" t="b">
        <v>1</v>
      </c>
      <c r="N40" s="126" t="s">
        <v>3687</v>
      </c>
      <c r="O40" s="322" t="str">
        <f>LEFT(PPG!D40,19)&amp;"."&amp;PPGCR!F40</f>
        <v>Danegrove JMI Schoo.2073.PPFSM.I05.Ap21</v>
      </c>
      <c r="P40" s="325" t="str">
        <f>PPG!I40</f>
        <v>11334/543965</v>
      </c>
      <c r="Q40" s="126" t="b">
        <v>1</v>
      </c>
      <c r="R40" s="126" t="b">
        <v>1</v>
      </c>
      <c r="S40" s="126" t="b">
        <v>1</v>
      </c>
    </row>
    <row r="41" spans="1:19" x14ac:dyDescent="0.25">
      <c r="A41" s="126" t="s">
        <v>4021</v>
      </c>
      <c r="B41" s="200">
        <v>1</v>
      </c>
      <c r="C41" s="126">
        <v>2</v>
      </c>
      <c r="D41" s="321">
        <f>PPG!J41</f>
        <v>400036</v>
      </c>
      <c r="E41" s="126" t="b">
        <v>1</v>
      </c>
      <c r="F41" s="322" t="str">
        <f>RIGHT(PPG!C41,4)&amp;"."&amp;PPG!M41&amp;"."&amp;PPG!K41&amp;"."&amp;PPGPAY!$C$5</f>
        <v>2019.PPFSM.I05.Ap21</v>
      </c>
      <c r="G41" s="203">
        <f t="shared" ca="1" si="0"/>
        <v>44309</v>
      </c>
      <c r="H41" s="324">
        <f>IF(PPG!Y41&gt;0,0,-PPG!Y41)</f>
        <v>0</v>
      </c>
      <c r="I41" s="205">
        <f t="shared" ca="1" si="1"/>
        <v>44309</v>
      </c>
      <c r="J41" s="126">
        <v>24</v>
      </c>
      <c r="K41" s="126" t="b">
        <v>1</v>
      </c>
      <c r="L41" s="126" t="s">
        <v>4022</v>
      </c>
      <c r="M41" s="126" t="b">
        <v>1</v>
      </c>
      <c r="N41" s="126" t="s">
        <v>3687</v>
      </c>
      <c r="O41" s="322" t="str">
        <f>LEFT(PPG!D41,19)&amp;"."&amp;PPGCR!F41</f>
        <v>Deansbrook Infant S.2019.PPFSM.I05.Ap21</v>
      </c>
      <c r="P41" s="325" t="str">
        <f>PPG!I41</f>
        <v>11334/543965</v>
      </c>
      <c r="Q41" s="126" t="b">
        <v>1</v>
      </c>
      <c r="R41" s="126" t="b">
        <v>1</v>
      </c>
      <c r="S41" s="126" t="b">
        <v>1</v>
      </c>
    </row>
    <row r="42" spans="1:19" x14ac:dyDescent="0.25">
      <c r="A42" s="126" t="s">
        <v>4021</v>
      </c>
      <c r="B42" s="200">
        <v>1</v>
      </c>
      <c r="C42" s="126">
        <v>2</v>
      </c>
      <c r="D42" s="321">
        <f>PPG!J42</f>
        <v>400042</v>
      </c>
      <c r="E42" s="126" t="b">
        <v>1</v>
      </c>
      <c r="F42" s="322" t="str">
        <f>RIGHT(PPG!C42,4)&amp;"."&amp;PPG!M42&amp;"."&amp;PPG!K42&amp;"."&amp;PPGPAY!$C$5</f>
        <v>2021.PPFSM.I05.Ap21</v>
      </c>
      <c r="G42" s="203">
        <f t="shared" ca="1" si="0"/>
        <v>44309</v>
      </c>
      <c r="H42" s="324">
        <f>IF(PPG!Y42&gt;0,0,-PPG!Y42)</f>
        <v>0</v>
      </c>
      <c r="I42" s="205">
        <f t="shared" ca="1" si="1"/>
        <v>44309</v>
      </c>
      <c r="J42" s="126">
        <v>25</v>
      </c>
      <c r="K42" s="126" t="b">
        <v>1</v>
      </c>
      <c r="L42" s="126" t="s">
        <v>4022</v>
      </c>
      <c r="M42" s="126" t="b">
        <v>1</v>
      </c>
      <c r="N42" s="126" t="s">
        <v>3687</v>
      </c>
      <c r="O42" s="322" t="str">
        <f>LEFT(PPG!D42,19)&amp;"."&amp;PPGCR!F42</f>
        <v>Dollis Primary Scho.2021.PPFSM.I05.Ap21</v>
      </c>
      <c r="P42" s="325" t="str">
        <f>PPG!I42</f>
        <v>11334/543965</v>
      </c>
      <c r="Q42" s="126" t="b">
        <v>1</v>
      </c>
      <c r="R42" s="126" t="b">
        <v>1</v>
      </c>
      <c r="S42" s="126" t="b">
        <v>1</v>
      </c>
    </row>
    <row r="43" spans="1:19" x14ac:dyDescent="0.25">
      <c r="A43" s="126" t="s">
        <v>4021</v>
      </c>
      <c r="B43" s="200">
        <v>1</v>
      </c>
      <c r="C43" s="126">
        <v>2</v>
      </c>
      <c r="D43" s="321">
        <f>PPG!J43</f>
        <v>400159</v>
      </c>
      <c r="E43" s="126" t="b">
        <v>1</v>
      </c>
      <c r="F43" s="322" t="str">
        <f>RIGHT(PPG!C43,4)&amp;"."&amp;PPG!M43&amp;"."&amp;PPG!K43&amp;"."&amp;PPGPAY!$C$5</f>
        <v>2023.PPFSM.I05.Ap21</v>
      </c>
      <c r="G43" s="203">
        <f t="shared" ca="1" si="0"/>
        <v>44309</v>
      </c>
      <c r="H43" s="324">
        <f>IF(PPG!Y43&gt;0,0,-PPG!Y43)</f>
        <v>0</v>
      </c>
      <c r="I43" s="205">
        <f t="shared" ca="1" si="1"/>
        <v>44309</v>
      </c>
      <c r="J43" s="126">
        <v>26</v>
      </c>
      <c r="K43" s="126" t="b">
        <v>1</v>
      </c>
      <c r="L43" s="126" t="s">
        <v>4022</v>
      </c>
      <c r="M43" s="126" t="b">
        <v>1</v>
      </c>
      <c r="N43" s="126" t="s">
        <v>3687</v>
      </c>
      <c r="O43" s="322" t="str">
        <f>LEFT(PPG!D43,19)&amp;"."&amp;PPGCR!F43</f>
        <v>Edgware Primary Sch.2023.PPFSM.I05.Ap21</v>
      </c>
      <c r="P43" s="325" t="str">
        <f>PPG!I43</f>
        <v>11334/543965</v>
      </c>
      <c r="Q43" s="126" t="b">
        <v>1</v>
      </c>
      <c r="R43" s="126" t="b">
        <v>1</v>
      </c>
      <c r="S43" s="126" t="b">
        <v>1</v>
      </c>
    </row>
    <row r="44" spans="1:19" x14ac:dyDescent="0.25">
      <c r="A44" s="126" t="s">
        <v>4021</v>
      </c>
      <c r="B44" s="200">
        <v>1</v>
      </c>
      <c r="C44" s="126">
        <v>2</v>
      </c>
      <c r="D44" s="321">
        <f>PPG!J44</f>
        <v>400047</v>
      </c>
      <c r="E44" s="126" t="b">
        <v>1</v>
      </c>
      <c r="F44" s="322" t="str">
        <f>RIGHT(PPG!C44,4)&amp;"."&amp;PPG!M44&amp;"."&amp;PPG!K44&amp;"."&amp;PPGPAY!$C$5</f>
        <v>2024.PPFSM.I05.Ap21</v>
      </c>
      <c r="G44" s="203">
        <f t="shared" ca="1" si="0"/>
        <v>44309</v>
      </c>
      <c r="H44" s="324">
        <f>IF(PPG!Y44&gt;0,0,-PPG!Y44)</f>
        <v>0</v>
      </c>
      <c r="I44" s="205">
        <f t="shared" ca="1" si="1"/>
        <v>44309</v>
      </c>
      <c r="J44" s="126">
        <v>27</v>
      </c>
      <c r="K44" s="126" t="b">
        <v>1</v>
      </c>
      <c r="L44" s="126" t="s">
        <v>4022</v>
      </c>
      <c r="M44" s="126" t="b">
        <v>1</v>
      </c>
      <c r="N44" s="126" t="s">
        <v>3687</v>
      </c>
      <c r="O44" s="322" t="str">
        <f>LEFT(PPG!D44,19)&amp;"."&amp;PPGCR!F44</f>
        <v>Fairway Primary Sch.2024.PPFSM.I05.Ap21</v>
      </c>
      <c r="P44" s="325" t="str">
        <f>PPG!I44</f>
        <v>11334/543965</v>
      </c>
      <c r="Q44" s="126" t="b">
        <v>1</v>
      </c>
      <c r="R44" s="126" t="b">
        <v>1</v>
      </c>
      <c r="S44" s="126" t="b">
        <v>1</v>
      </c>
    </row>
    <row r="45" spans="1:19" x14ac:dyDescent="0.25">
      <c r="A45" s="126" t="s">
        <v>4021</v>
      </c>
      <c r="B45" s="200">
        <v>1</v>
      </c>
      <c r="C45" s="126">
        <v>2</v>
      </c>
      <c r="D45" s="321">
        <f>PPG!J45</f>
        <v>400001</v>
      </c>
      <c r="E45" s="126" t="b">
        <v>1</v>
      </c>
      <c r="F45" s="322" t="str">
        <f>RIGHT(PPG!C45,4)&amp;"."&amp;PPG!M45&amp;"."&amp;PPG!K45&amp;"."&amp;PPGPAY!$C$5</f>
        <v>2025.PPFSM.I05.Ap21</v>
      </c>
      <c r="G45" s="203">
        <f t="shared" ca="1" si="0"/>
        <v>44309</v>
      </c>
      <c r="H45" s="324">
        <f>IF(PPG!Y45&gt;0,0,-PPG!Y45)</f>
        <v>0</v>
      </c>
      <c r="I45" s="205">
        <f t="shared" ca="1" si="1"/>
        <v>44309</v>
      </c>
      <c r="J45" s="126">
        <v>28</v>
      </c>
      <c r="K45" s="126" t="b">
        <v>1</v>
      </c>
      <c r="L45" s="126" t="s">
        <v>4022</v>
      </c>
      <c r="M45" s="126" t="b">
        <v>1</v>
      </c>
      <c r="N45" s="126" t="s">
        <v>3687</v>
      </c>
      <c r="O45" s="322" t="str">
        <f>LEFT(PPG!D45,19)&amp;"."&amp;PPGCR!F45</f>
        <v>Foulds.2025.PPFSM.I05.Ap21</v>
      </c>
      <c r="P45" s="325" t="str">
        <f>PPG!I45</f>
        <v>11334/543965</v>
      </c>
      <c r="Q45" s="126" t="b">
        <v>1</v>
      </c>
      <c r="R45" s="126" t="b">
        <v>1</v>
      </c>
      <c r="S45" s="126" t="b">
        <v>1</v>
      </c>
    </row>
    <row r="46" spans="1:19" x14ac:dyDescent="0.25">
      <c r="A46" s="126" t="s">
        <v>4021</v>
      </c>
      <c r="B46" s="200">
        <v>1</v>
      </c>
      <c r="C46" s="126">
        <v>2</v>
      </c>
      <c r="D46" s="321">
        <f>PPG!J46</f>
        <v>400082</v>
      </c>
      <c r="E46" s="126" t="b">
        <v>1</v>
      </c>
      <c r="F46" s="322" t="str">
        <f>RIGHT(PPG!C46,4)&amp;"."&amp;PPG!M46&amp;"."&amp;PPG!K46&amp;"."&amp;PPGPAY!$C$5</f>
        <v>2026.PPFSM.I05.Ap21</v>
      </c>
      <c r="G46" s="203">
        <f t="shared" ca="1" si="0"/>
        <v>44309</v>
      </c>
      <c r="H46" s="324">
        <f>IF(PPG!Y46&gt;0,0,-PPG!Y46)</f>
        <v>0</v>
      </c>
      <c r="I46" s="205">
        <f t="shared" ca="1" si="1"/>
        <v>44309</v>
      </c>
      <c r="J46" s="126">
        <v>29</v>
      </c>
      <c r="K46" s="126" t="b">
        <v>1</v>
      </c>
      <c r="L46" s="126" t="s">
        <v>4022</v>
      </c>
      <c r="M46" s="126" t="b">
        <v>1</v>
      </c>
      <c r="N46" s="126" t="s">
        <v>3687</v>
      </c>
      <c r="O46" s="322" t="str">
        <f>LEFT(PPG!D46,19)&amp;"."&amp;PPGCR!F46</f>
        <v>Frith Manor School.2026.PPFSM.I05.Ap21</v>
      </c>
      <c r="P46" s="325" t="str">
        <f>PPG!I46</f>
        <v>11334/543965</v>
      </c>
      <c r="Q46" s="126" t="b">
        <v>1</v>
      </c>
      <c r="R46" s="126" t="b">
        <v>1</v>
      </c>
      <c r="S46" s="126" t="b">
        <v>1</v>
      </c>
    </row>
    <row r="47" spans="1:19" x14ac:dyDescent="0.25">
      <c r="A47" s="126" t="s">
        <v>4021</v>
      </c>
      <c r="B47" s="200">
        <v>1</v>
      </c>
      <c r="C47" s="126">
        <v>2</v>
      </c>
      <c r="D47" s="321">
        <f>PPG!J47</f>
        <v>400067</v>
      </c>
      <c r="E47" s="126" t="b">
        <v>1</v>
      </c>
      <c r="F47" s="322" t="str">
        <f>RIGHT(PPG!C47,4)&amp;"."&amp;PPG!M47&amp;"."&amp;PPG!K47&amp;"."&amp;PPGPAY!$C$5</f>
        <v>2028.PPFSM.I05.Ap21</v>
      </c>
      <c r="G47" s="203">
        <f t="shared" ca="1" si="0"/>
        <v>44309</v>
      </c>
      <c r="H47" s="324">
        <f>IF(PPG!Y47&gt;0,0,-PPG!Y47)</f>
        <v>0</v>
      </c>
      <c r="I47" s="205">
        <f t="shared" ca="1" si="1"/>
        <v>44309</v>
      </c>
      <c r="J47" s="126">
        <v>30</v>
      </c>
      <c r="K47" s="126" t="b">
        <v>1</v>
      </c>
      <c r="L47" s="126" t="s">
        <v>4022</v>
      </c>
      <c r="M47" s="126" t="b">
        <v>1</v>
      </c>
      <c r="N47" s="126" t="s">
        <v>3687</v>
      </c>
      <c r="O47" s="322" t="str">
        <f>LEFT(PPG!D47,19)&amp;"."&amp;PPGCR!F47</f>
        <v>Garden Suburb Infan.2028.PPFSM.I05.Ap21</v>
      </c>
      <c r="P47" s="325" t="str">
        <f>PPG!I47</f>
        <v>11334/543965</v>
      </c>
      <c r="Q47" s="126" t="b">
        <v>1</v>
      </c>
      <c r="R47" s="126" t="b">
        <v>1</v>
      </c>
      <c r="S47" s="126" t="b">
        <v>1</v>
      </c>
    </row>
    <row r="48" spans="1:19" x14ac:dyDescent="0.25">
      <c r="A48" s="126" t="s">
        <v>4021</v>
      </c>
      <c r="B48" s="200">
        <v>1</v>
      </c>
      <c r="C48" s="126">
        <v>2</v>
      </c>
      <c r="D48" s="321">
        <f>PPG!J48</f>
        <v>400002</v>
      </c>
      <c r="E48" s="126" t="b">
        <v>1</v>
      </c>
      <c r="F48" s="322" t="str">
        <f>RIGHT(PPG!C48,4)&amp;"."&amp;PPG!M48&amp;"."&amp;PPG!K48&amp;"."&amp;PPGPAY!$C$5</f>
        <v>2027.PPFSM.I05.Ap21</v>
      </c>
      <c r="G48" s="203">
        <f t="shared" ca="1" si="0"/>
        <v>44309</v>
      </c>
      <c r="H48" s="324">
        <f>IF(PPG!Y48&gt;0,0,-PPG!Y48)</f>
        <v>0</v>
      </c>
      <c r="I48" s="205">
        <f t="shared" ca="1" si="1"/>
        <v>44309</v>
      </c>
      <c r="J48" s="126">
        <v>31</v>
      </c>
      <c r="K48" s="126" t="b">
        <v>1</v>
      </c>
      <c r="L48" s="126" t="s">
        <v>4022</v>
      </c>
      <c r="M48" s="126" t="b">
        <v>1</v>
      </c>
      <c r="N48" s="126" t="s">
        <v>3687</v>
      </c>
      <c r="O48" s="322" t="str">
        <f>LEFT(PPG!D48,19)&amp;"."&amp;PPGCR!F48</f>
        <v>Garden Suburb Junio.2027.PPFSM.I05.Ap21</v>
      </c>
      <c r="P48" s="325" t="str">
        <f>PPG!I48</f>
        <v>11334/543965</v>
      </c>
      <c r="Q48" s="126" t="b">
        <v>1</v>
      </c>
      <c r="R48" s="126" t="b">
        <v>1</v>
      </c>
      <c r="S48" s="126" t="b">
        <v>1</v>
      </c>
    </row>
    <row r="49" spans="1:19" x14ac:dyDescent="0.25">
      <c r="A49" s="126" t="s">
        <v>4021</v>
      </c>
      <c r="B49" s="200">
        <v>1</v>
      </c>
      <c r="C49" s="126">
        <v>2</v>
      </c>
      <c r="D49" s="321">
        <f>PPG!J49</f>
        <v>400035</v>
      </c>
      <c r="E49" s="126" t="b">
        <v>1</v>
      </c>
      <c r="F49" s="322" t="str">
        <f>RIGHT(PPG!C49,4)&amp;"."&amp;PPG!M49&amp;"."&amp;PPG!K49&amp;"."&amp;PPGPAY!$C$5</f>
        <v>2029.PPFSM.I05.Ap21</v>
      </c>
      <c r="G49" s="203">
        <f t="shared" ca="1" si="0"/>
        <v>44309</v>
      </c>
      <c r="H49" s="324">
        <f>IF(PPG!Y49&gt;0,0,-PPG!Y49)</f>
        <v>0</v>
      </c>
      <c r="I49" s="205">
        <f t="shared" ca="1" si="1"/>
        <v>44309</v>
      </c>
      <c r="J49" s="126">
        <v>32</v>
      </c>
      <c r="K49" s="126" t="b">
        <v>1</v>
      </c>
      <c r="L49" s="126" t="s">
        <v>4022</v>
      </c>
      <c r="M49" s="126" t="b">
        <v>1</v>
      </c>
      <c r="N49" s="126" t="s">
        <v>3687</v>
      </c>
      <c r="O49" s="322" t="str">
        <f>LEFT(PPG!D49,19)&amp;"."&amp;PPGCR!F49</f>
        <v>Goldbeaters Primary.2029.PPFSM.I05.Ap21</v>
      </c>
      <c r="P49" s="325" t="str">
        <f>PPG!I49</f>
        <v>11334/543965</v>
      </c>
      <c r="Q49" s="126" t="b">
        <v>1</v>
      </c>
      <c r="R49" s="126" t="b">
        <v>1</v>
      </c>
      <c r="S49" s="126" t="b">
        <v>1</v>
      </c>
    </row>
    <row r="50" spans="1:19" x14ac:dyDescent="0.25">
      <c r="A50" s="126" t="s">
        <v>4021</v>
      </c>
      <c r="B50" s="200">
        <v>1</v>
      </c>
      <c r="C50" s="126">
        <v>2</v>
      </c>
      <c r="D50" s="321">
        <f>PPG!J50</f>
        <v>400108</v>
      </c>
      <c r="E50" s="126" t="b">
        <v>1</v>
      </c>
      <c r="F50" s="322" t="str">
        <f>RIGHT(PPG!C50,4)&amp;"."&amp;PPG!M50&amp;"."&amp;PPG!K50&amp;"."&amp;PPGPAY!$C$5</f>
        <v>3516.PPFSM.I05.Ap21</v>
      </c>
      <c r="G50" s="203">
        <f t="shared" ca="1" si="0"/>
        <v>44309</v>
      </c>
      <c r="H50" s="324">
        <f>IF(PPG!Y50&gt;0,0,-PPG!Y50)</f>
        <v>0</v>
      </c>
      <c r="I50" s="205">
        <f t="shared" ca="1" si="1"/>
        <v>44309</v>
      </c>
      <c r="J50" s="126">
        <v>33</v>
      </c>
      <c r="K50" s="126" t="b">
        <v>1</v>
      </c>
      <c r="L50" s="126" t="s">
        <v>4022</v>
      </c>
      <c r="M50" s="126" t="b">
        <v>1</v>
      </c>
      <c r="N50" s="126" t="s">
        <v>3687</v>
      </c>
      <c r="O50" s="322" t="str">
        <f>LEFT(PPG!D50,19)&amp;"."&amp;PPGCR!F50</f>
        <v>Hasmonean Primary S.3516.PPFSM.I05.Ap21</v>
      </c>
      <c r="P50" s="325" t="str">
        <f>PPG!I50</f>
        <v>11334/543965</v>
      </c>
      <c r="Q50" s="126" t="b">
        <v>1</v>
      </c>
      <c r="R50" s="126" t="b">
        <v>1</v>
      </c>
      <c r="S50" s="126" t="b">
        <v>1</v>
      </c>
    </row>
    <row r="51" spans="1:19" x14ac:dyDescent="0.25">
      <c r="A51" s="126" t="s">
        <v>4021</v>
      </c>
      <c r="B51" s="200">
        <v>1</v>
      </c>
      <c r="C51" s="126">
        <v>2</v>
      </c>
      <c r="D51" s="321">
        <f>PPG!J51</f>
        <v>400026</v>
      </c>
      <c r="E51" s="126" t="b">
        <v>1</v>
      </c>
      <c r="F51" s="322" t="str">
        <f>RIGHT(PPG!C51,4)&amp;"."&amp;PPG!M51&amp;"."&amp;PPG!K51&amp;"."&amp;PPGPAY!$C$5</f>
        <v>2031.PPFSM.I05.Ap21</v>
      </c>
      <c r="G51" s="203">
        <f t="shared" ca="1" si="0"/>
        <v>44309</v>
      </c>
      <c r="H51" s="324">
        <f>IF(PPG!Y51&gt;0,0,-PPG!Y51)</f>
        <v>0</v>
      </c>
      <c r="I51" s="205">
        <f t="shared" ca="1" si="1"/>
        <v>44309</v>
      </c>
      <c r="J51" s="126">
        <v>34</v>
      </c>
      <c r="K51" s="126" t="b">
        <v>1</v>
      </c>
      <c r="L51" s="126" t="s">
        <v>4022</v>
      </c>
      <c r="M51" s="126" t="b">
        <v>1</v>
      </c>
      <c r="N51" s="126" t="s">
        <v>3687</v>
      </c>
      <c r="O51" s="322" t="str">
        <f>LEFT(PPG!D51,19)&amp;"."&amp;PPGCR!F51</f>
        <v>Hollickwood JMI Sch.2031.PPFSM.I05.Ap21</v>
      </c>
      <c r="P51" s="325" t="str">
        <f>PPG!I51</f>
        <v>11334/543965</v>
      </c>
      <c r="Q51" s="126" t="b">
        <v>1</v>
      </c>
      <c r="R51" s="126" t="b">
        <v>1</v>
      </c>
      <c r="S51" s="126" t="b">
        <v>1</v>
      </c>
    </row>
    <row r="52" spans="1:19" x14ac:dyDescent="0.25">
      <c r="A52" s="126" t="s">
        <v>4021</v>
      </c>
      <c r="B52" s="200">
        <v>1</v>
      </c>
      <c r="C52" s="126">
        <v>2</v>
      </c>
      <c r="D52" s="321">
        <f>PPG!J52</f>
        <v>400084</v>
      </c>
      <c r="E52" s="126" t="b">
        <v>1</v>
      </c>
      <c r="F52" s="322" t="str">
        <f>RIGHT(PPG!C52,4)&amp;"."&amp;PPG!M52&amp;"."&amp;PPG!K52&amp;"."&amp;PPGPAY!$C$5</f>
        <v>2032.PPFSM.I05.Ap21</v>
      </c>
      <c r="G52" s="203">
        <f t="shared" ca="1" si="0"/>
        <v>44309</v>
      </c>
      <c r="H52" s="324">
        <f>IF(PPG!Y52&gt;0,0,-PPG!Y52)</f>
        <v>0</v>
      </c>
      <c r="I52" s="205">
        <f t="shared" ca="1" si="1"/>
        <v>44309</v>
      </c>
      <c r="J52" s="126">
        <v>35</v>
      </c>
      <c r="K52" s="126" t="b">
        <v>1</v>
      </c>
      <c r="L52" s="126" t="s">
        <v>4022</v>
      </c>
      <c r="M52" s="126" t="b">
        <v>1</v>
      </c>
      <c r="N52" s="126" t="s">
        <v>3687</v>
      </c>
      <c r="O52" s="322" t="str">
        <f>LEFT(PPG!D52,19)&amp;"."&amp;PPGCR!F52</f>
        <v>Holly Park School.2032.PPFSM.I05.Ap21</v>
      </c>
      <c r="P52" s="325" t="str">
        <f>PPG!I52</f>
        <v>11334/543965</v>
      </c>
      <c r="Q52" s="126" t="b">
        <v>1</v>
      </c>
      <c r="R52" s="126" t="b">
        <v>1</v>
      </c>
      <c r="S52" s="126" t="b">
        <v>1</v>
      </c>
    </row>
    <row r="53" spans="1:19" x14ac:dyDescent="0.25">
      <c r="A53" s="126" t="s">
        <v>4021</v>
      </c>
      <c r="B53" s="200">
        <v>1</v>
      </c>
      <c r="C53" s="126">
        <v>2</v>
      </c>
      <c r="D53" s="321">
        <f>PPG!J53</f>
        <v>400008</v>
      </c>
      <c r="E53" s="126" t="b">
        <v>1</v>
      </c>
      <c r="F53" s="322" t="str">
        <f>RIGHT(PPG!C53,4)&amp;"."&amp;PPG!M53&amp;"."&amp;PPG!K53&amp;"."&amp;PPGPAY!$C$5</f>
        <v>3304.PPFSM.I05.Ap21</v>
      </c>
      <c r="G53" s="203">
        <f t="shared" ca="1" si="0"/>
        <v>44309</v>
      </c>
      <c r="H53" s="324">
        <f>IF(PPG!Y53&gt;0,0,-PPG!Y53)</f>
        <v>0</v>
      </c>
      <c r="I53" s="205">
        <f t="shared" ca="1" si="1"/>
        <v>44309</v>
      </c>
      <c r="J53" s="126">
        <v>36</v>
      </c>
      <c r="K53" s="126" t="b">
        <v>1</v>
      </c>
      <c r="L53" s="126" t="s">
        <v>4022</v>
      </c>
      <c r="M53" s="126" t="b">
        <v>1</v>
      </c>
      <c r="N53" s="126" t="s">
        <v>3687</v>
      </c>
      <c r="O53" s="322" t="str">
        <f>LEFT(PPG!D53,19)&amp;"."&amp;PPGCR!F53</f>
        <v>Holy Trinity School.3304.PPFSM.I05.Ap21</v>
      </c>
      <c r="P53" s="325" t="str">
        <f>PPG!I53</f>
        <v>11334/543965</v>
      </c>
      <c r="Q53" s="126" t="b">
        <v>1</v>
      </c>
      <c r="R53" s="126" t="b">
        <v>1</v>
      </c>
      <c r="S53" s="126" t="b">
        <v>1</v>
      </c>
    </row>
    <row r="54" spans="1:19" x14ac:dyDescent="0.25">
      <c r="A54" s="126" t="s">
        <v>4021</v>
      </c>
      <c r="B54" s="200">
        <v>1</v>
      </c>
      <c r="C54" s="126">
        <v>2</v>
      </c>
      <c r="D54" s="321">
        <f>PPG!J54</f>
        <v>400046</v>
      </c>
      <c r="E54" s="126" t="b">
        <v>1</v>
      </c>
      <c r="F54" s="322" t="str">
        <f>RIGHT(PPG!C54,4)&amp;"."&amp;PPG!M54&amp;"."&amp;PPG!K54&amp;"."&amp;PPGPAY!$C$5</f>
        <v>2036.PPFSM.I05.Ap21</v>
      </c>
      <c r="G54" s="203">
        <f t="shared" ca="1" si="0"/>
        <v>44309</v>
      </c>
      <c r="H54" s="324">
        <f>IF(PPG!Y54&gt;0,0,-PPG!Y54)</f>
        <v>0</v>
      </c>
      <c r="I54" s="205">
        <f t="shared" ca="1" si="1"/>
        <v>44309</v>
      </c>
      <c r="J54" s="126">
        <v>37</v>
      </c>
      <c r="K54" s="126" t="b">
        <v>1</v>
      </c>
      <c r="L54" s="126" t="s">
        <v>4022</v>
      </c>
      <c r="M54" s="126" t="b">
        <v>1</v>
      </c>
      <c r="N54" s="126" t="s">
        <v>3687</v>
      </c>
      <c r="O54" s="322" t="str">
        <f>LEFT(PPG!D54,19)&amp;"."&amp;PPGCR!F54</f>
        <v>Livingstone School.2036.PPFSM.I05.Ap21</v>
      </c>
      <c r="P54" s="325" t="str">
        <f>PPG!I54</f>
        <v>11334/543965</v>
      </c>
      <c r="Q54" s="126" t="b">
        <v>1</v>
      </c>
      <c r="R54" s="126" t="b">
        <v>1</v>
      </c>
      <c r="S54" s="126" t="b">
        <v>1</v>
      </c>
    </row>
    <row r="55" spans="1:19" x14ac:dyDescent="0.25">
      <c r="A55" s="126" t="s">
        <v>4021</v>
      </c>
      <c r="B55" s="200">
        <v>1</v>
      </c>
      <c r="C55" s="126">
        <v>2</v>
      </c>
      <c r="D55" s="321">
        <f>PPG!J55</f>
        <v>400030</v>
      </c>
      <c r="E55" s="126" t="b">
        <v>1</v>
      </c>
      <c r="F55" s="322" t="str">
        <f>RIGHT(PPG!C55,4)&amp;"."&amp;PPG!M55&amp;"."&amp;PPG!K55&amp;"."&amp;PPGPAY!$C$5</f>
        <v>2037.PPFSM.I05.Ap21</v>
      </c>
      <c r="G55" s="203">
        <f t="shared" ca="1" si="0"/>
        <v>44309</v>
      </c>
      <c r="H55" s="324">
        <f>IF(PPG!Y55&gt;0,0,-PPG!Y55)</f>
        <v>0</v>
      </c>
      <c r="I55" s="205">
        <f t="shared" ca="1" si="1"/>
        <v>44309</v>
      </c>
      <c r="J55" s="126">
        <v>38</v>
      </c>
      <c r="K55" s="126" t="b">
        <v>1</v>
      </c>
      <c r="L55" s="126" t="s">
        <v>4022</v>
      </c>
      <c r="M55" s="126" t="b">
        <v>1</v>
      </c>
      <c r="N55" s="126" t="s">
        <v>3687</v>
      </c>
      <c r="O55" s="322" t="str">
        <f>LEFT(PPG!D55,19)&amp;"."&amp;PPGCR!F55</f>
        <v>Manorside Primary S.2037.PPFSM.I05.Ap21</v>
      </c>
      <c r="P55" s="325" t="str">
        <f>PPG!I55</f>
        <v>11334/543965</v>
      </c>
      <c r="Q55" s="126" t="b">
        <v>1</v>
      </c>
      <c r="R55" s="126" t="b">
        <v>1</v>
      </c>
      <c r="S55" s="126" t="b">
        <v>1</v>
      </c>
    </row>
    <row r="56" spans="1:19" x14ac:dyDescent="0.25">
      <c r="A56" s="126" t="s">
        <v>4021</v>
      </c>
      <c r="B56" s="200">
        <v>1</v>
      </c>
      <c r="C56" s="126">
        <v>2</v>
      </c>
      <c r="D56" s="321">
        <f>PPG!J56</f>
        <v>400130</v>
      </c>
      <c r="E56" s="126" t="b">
        <v>1</v>
      </c>
      <c r="F56" s="322" t="str">
        <f>RIGHT(PPG!C56,4)&amp;"."&amp;PPG!M56&amp;"."&amp;PPG!K56&amp;"."&amp;PPGPAY!$C$5</f>
        <v>3523.PPFSM.I05.Ap21</v>
      </c>
      <c r="G56" s="203">
        <f t="shared" ca="1" si="0"/>
        <v>44309</v>
      </c>
      <c r="H56" s="324">
        <f>IF(PPG!Y56&gt;0,0,-PPG!Y56)</f>
        <v>0</v>
      </c>
      <c r="I56" s="205">
        <f t="shared" ca="1" si="1"/>
        <v>44309</v>
      </c>
      <c r="J56" s="126">
        <v>39</v>
      </c>
      <c r="K56" s="126" t="b">
        <v>1</v>
      </c>
      <c r="L56" s="126" t="s">
        <v>4022</v>
      </c>
      <c r="M56" s="126" t="b">
        <v>1</v>
      </c>
      <c r="N56" s="126" t="s">
        <v>3687</v>
      </c>
      <c r="O56" s="322" t="str">
        <f>LEFT(PPG!D56,19)&amp;"."&amp;PPGCR!F56</f>
        <v>Martin Primary Scho.3523.PPFSM.I05.Ap21</v>
      </c>
      <c r="P56" s="325" t="str">
        <f>PPG!I56</f>
        <v>11334/543965</v>
      </c>
      <c r="Q56" s="126" t="b">
        <v>1</v>
      </c>
      <c r="R56" s="126" t="b">
        <v>1</v>
      </c>
      <c r="S56" s="126" t="b">
        <v>1</v>
      </c>
    </row>
    <row r="57" spans="1:19" x14ac:dyDescent="0.25">
      <c r="A57" s="126" t="s">
        <v>4021</v>
      </c>
      <c r="B57" s="200">
        <v>1</v>
      </c>
      <c r="C57" s="126">
        <v>2</v>
      </c>
      <c r="D57" s="321">
        <f>PPG!J57</f>
        <v>400112</v>
      </c>
      <c r="E57" s="126" t="b">
        <v>1</v>
      </c>
      <c r="F57" s="322" t="str">
        <f>RIGHT(PPG!C57,4)&amp;"."&amp;PPG!M57&amp;"."&amp;PPG!K57&amp;"."&amp;PPGPAY!$C$5</f>
        <v>5948.PPFSM.I05.Ap21</v>
      </c>
      <c r="G57" s="203">
        <f t="shared" ca="1" si="0"/>
        <v>44309</v>
      </c>
      <c r="H57" s="324">
        <f>IF(PPG!Y57&gt;0,0,-PPG!Y57)</f>
        <v>0</v>
      </c>
      <c r="I57" s="205">
        <f t="shared" ca="1" si="1"/>
        <v>44309</v>
      </c>
      <c r="J57" s="126">
        <v>40</v>
      </c>
      <c r="K57" s="126" t="b">
        <v>1</v>
      </c>
      <c r="L57" s="126" t="s">
        <v>4022</v>
      </c>
      <c r="M57" s="126" t="b">
        <v>1</v>
      </c>
      <c r="N57" s="126" t="s">
        <v>3687</v>
      </c>
      <c r="O57" s="322" t="str">
        <f>LEFT(PPG!D57,19)&amp;"."&amp;PPGCR!F57</f>
        <v>Mathilda Marks-Kenn.5948.PPFSM.I05.Ap21</v>
      </c>
      <c r="P57" s="325" t="str">
        <f>PPG!I57</f>
        <v>11334/543965</v>
      </c>
      <c r="Q57" s="126" t="b">
        <v>1</v>
      </c>
      <c r="R57" s="126" t="b">
        <v>1</v>
      </c>
      <c r="S57" s="126" t="b">
        <v>1</v>
      </c>
    </row>
    <row r="58" spans="1:19" x14ac:dyDescent="0.25">
      <c r="A58" s="126" t="s">
        <v>4021</v>
      </c>
      <c r="B58" s="200">
        <v>1</v>
      </c>
      <c r="C58" s="126">
        <v>2</v>
      </c>
      <c r="D58" s="321">
        <f>PPG!J58</f>
        <v>400110</v>
      </c>
      <c r="E58" s="126" t="b">
        <v>1</v>
      </c>
      <c r="F58" s="322" t="str">
        <f>RIGHT(PPG!C58,4)&amp;"."&amp;PPG!M58&amp;"."&amp;PPG!K58&amp;"."&amp;PPGPAY!$C$5</f>
        <v>5949.PPFSM.I05.Ap21</v>
      </c>
      <c r="G58" s="203">
        <f t="shared" ca="1" si="0"/>
        <v>44309</v>
      </c>
      <c r="H58" s="324">
        <f>IF(PPG!Y58&gt;0,0,-PPG!Y58)</f>
        <v>0</v>
      </c>
      <c r="I58" s="205">
        <f t="shared" ca="1" si="1"/>
        <v>44309</v>
      </c>
      <c r="J58" s="126">
        <v>41</v>
      </c>
      <c r="K58" s="126" t="b">
        <v>1</v>
      </c>
      <c r="L58" s="126" t="s">
        <v>4022</v>
      </c>
      <c r="M58" s="126" t="b">
        <v>1</v>
      </c>
      <c r="N58" s="126" t="s">
        <v>3687</v>
      </c>
      <c r="O58" s="322" t="str">
        <f>LEFT(PPG!D58,19)&amp;"."&amp;PPGCR!F58</f>
        <v>Menorah Foundation .5949.PPFSM.I05.Ap21</v>
      </c>
      <c r="P58" s="325" t="str">
        <f>PPG!I58</f>
        <v>11334/543965</v>
      </c>
      <c r="Q58" s="126" t="b">
        <v>1</v>
      </c>
      <c r="R58" s="126" t="b">
        <v>1</v>
      </c>
      <c r="S58" s="126" t="b">
        <v>1</v>
      </c>
    </row>
    <row r="59" spans="1:19" x14ac:dyDescent="0.25">
      <c r="A59" s="126" t="s">
        <v>4021</v>
      </c>
      <c r="B59" s="200">
        <v>1</v>
      </c>
      <c r="C59" s="126">
        <v>2</v>
      </c>
      <c r="D59" s="321">
        <f>PPG!J59</f>
        <v>400007</v>
      </c>
      <c r="E59" s="126" t="b">
        <v>1</v>
      </c>
      <c r="F59" s="322" t="str">
        <f>RIGHT(PPG!C59,4)&amp;"."&amp;PPG!M59&amp;"."&amp;PPG!K59&amp;"."&amp;PPGPAY!$C$5</f>
        <v>3513.PPFSM.I05.Ap21</v>
      </c>
      <c r="G59" s="203">
        <f t="shared" ca="1" si="0"/>
        <v>44309</v>
      </c>
      <c r="H59" s="324">
        <f>IF(PPG!Y59&gt;0,0,-PPG!Y59)</f>
        <v>0</v>
      </c>
      <c r="I59" s="205">
        <f t="shared" ca="1" si="1"/>
        <v>44309</v>
      </c>
      <c r="J59" s="126">
        <v>42</v>
      </c>
      <c r="K59" s="126" t="b">
        <v>1</v>
      </c>
      <c r="L59" s="126" t="s">
        <v>4022</v>
      </c>
      <c r="M59" s="126" t="b">
        <v>1</v>
      </c>
      <c r="N59" s="126" t="s">
        <v>3687</v>
      </c>
      <c r="O59" s="322" t="str">
        <f>LEFT(PPG!D59,19)&amp;"."&amp;PPGCR!F59</f>
        <v>Menorah Primary Sch.3513.PPFSM.I05.Ap21</v>
      </c>
      <c r="P59" s="325" t="str">
        <f>PPG!I59</f>
        <v>11334/543965</v>
      </c>
      <c r="Q59" s="126" t="b">
        <v>1</v>
      </c>
      <c r="R59" s="126" t="b">
        <v>1</v>
      </c>
      <c r="S59" s="126" t="b">
        <v>1</v>
      </c>
    </row>
    <row r="60" spans="1:19" x14ac:dyDescent="0.25">
      <c r="A60" s="126" t="s">
        <v>4021</v>
      </c>
      <c r="B60" s="200">
        <v>1</v>
      </c>
      <c r="C60" s="126">
        <v>2</v>
      </c>
      <c r="D60" s="321">
        <f>PPG!J60</f>
        <v>400086</v>
      </c>
      <c r="E60" s="126" t="b">
        <v>1</v>
      </c>
      <c r="F60" s="322" t="str">
        <f>RIGHT(PPG!C60,4)&amp;"."&amp;PPG!M60&amp;"."&amp;PPG!K60&amp;"."&amp;PPGPAY!$C$5</f>
        <v>3305.PPFSM.I05.Ap21</v>
      </c>
      <c r="G60" s="203">
        <f t="shared" ca="1" si="0"/>
        <v>44309</v>
      </c>
      <c r="H60" s="324">
        <f>IF(PPG!Y60&gt;0,0,-PPG!Y60)</f>
        <v>0</v>
      </c>
      <c r="I60" s="205">
        <f t="shared" ca="1" si="1"/>
        <v>44309</v>
      </c>
      <c r="J60" s="126">
        <v>43</v>
      </c>
      <c r="K60" s="126" t="b">
        <v>1</v>
      </c>
      <c r="L60" s="126" t="s">
        <v>4022</v>
      </c>
      <c r="M60" s="126" t="b">
        <v>1</v>
      </c>
      <c r="N60" s="126" t="s">
        <v>3687</v>
      </c>
      <c r="O60" s="322" t="str">
        <f>LEFT(PPG!D60,19)&amp;"."&amp;PPGCR!F60</f>
        <v>Monken Hadley C E P.3305.PPFSM.I05.Ap21</v>
      </c>
      <c r="P60" s="325" t="str">
        <f>PPG!I60</f>
        <v>11334/543965</v>
      </c>
      <c r="Q60" s="126" t="b">
        <v>1</v>
      </c>
      <c r="R60" s="126" t="b">
        <v>1</v>
      </c>
      <c r="S60" s="126" t="b">
        <v>1</v>
      </c>
    </row>
    <row r="61" spans="1:19" x14ac:dyDescent="0.25">
      <c r="A61" s="126" t="s">
        <v>4021</v>
      </c>
      <c r="B61" s="200">
        <v>1</v>
      </c>
      <c r="C61" s="126">
        <v>2</v>
      </c>
      <c r="D61" s="321">
        <f>PPG!J61</f>
        <v>400048</v>
      </c>
      <c r="E61" s="126" t="b">
        <v>1</v>
      </c>
      <c r="F61" s="322" t="str">
        <f>RIGHT(PPG!C61,4)&amp;"."&amp;PPG!M61&amp;"."&amp;PPG!K61&amp;"."&amp;PPGPAY!$C$5</f>
        <v>2042.PPFSM.I05.Ap21</v>
      </c>
      <c r="G61" s="203">
        <f t="shared" ca="1" si="0"/>
        <v>44309</v>
      </c>
      <c r="H61" s="324">
        <f>IF(PPG!Y61&gt;0,0,-PPG!Y61)</f>
        <v>0</v>
      </c>
      <c r="I61" s="205">
        <f t="shared" ca="1" si="1"/>
        <v>44309</v>
      </c>
      <c r="J61" s="126">
        <v>44</v>
      </c>
      <c r="K61" s="126" t="b">
        <v>1</v>
      </c>
      <c r="L61" s="126" t="s">
        <v>4022</v>
      </c>
      <c r="M61" s="126" t="b">
        <v>1</v>
      </c>
      <c r="N61" s="126" t="s">
        <v>3687</v>
      </c>
      <c r="O61" s="322" t="str">
        <f>LEFT(PPG!D61,19)&amp;"."&amp;PPGCR!F61</f>
        <v>Monkfrith School.2042.PPFSM.I05.Ap21</v>
      </c>
      <c r="P61" s="325" t="str">
        <f>PPG!I61</f>
        <v>11334/543965</v>
      </c>
      <c r="Q61" s="126" t="b">
        <v>1</v>
      </c>
      <c r="R61" s="126" t="b">
        <v>1</v>
      </c>
      <c r="S61" s="126" t="b">
        <v>1</v>
      </c>
    </row>
    <row r="62" spans="1:19" x14ac:dyDescent="0.25">
      <c r="A62" s="126" t="s">
        <v>4021</v>
      </c>
      <c r="B62" s="200">
        <v>1</v>
      </c>
      <c r="C62" s="126">
        <v>2</v>
      </c>
      <c r="D62" s="321">
        <f>PPG!J62</f>
        <v>400087</v>
      </c>
      <c r="E62" s="126" t="b">
        <v>1</v>
      </c>
      <c r="F62" s="322" t="str">
        <f>RIGHT(PPG!C62,4)&amp;"."&amp;PPG!M62&amp;"."&amp;PPG!K62&amp;"."&amp;PPGPAY!$C$5</f>
        <v>2044.PPFSM.I05.Ap21</v>
      </c>
      <c r="G62" s="203">
        <f t="shared" ca="1" si="0"/>
        <v>44309</v>
      </c>
      <c r="H62" s="324">
        <f>IF(PPG!Y62&gt;0,0,-PPG!Y62)</f>
        <v>0</v>
      </c>
      <c r="I62" s="205">
        <f t="shared" ca="1" si="1"/>
        <v>44309</v>
      </c>
      <c r="J62" s="126">
        <v>45</v>
      </c>
      <c r="K62" s="126" t="b">
        <v>1</v>
      </c>
      <c r="L62" s="126" t="s">
        <v>4022</v>
      </c>
      <c r="M62" s="126" t="b">
        <v>1</v>
      </c>
      <c r="N62" s="126" t="s">
        <v>3687</v>
      </c>
      <c r="O62" s="322" t="str">
        <f>LEFT(PPG!D62,19)&amp;"."&amp;PPGCR!F62</f>
        <v>Moss Hall Infant Sc.2044.PPFSM.I05.Ap21</v>
      </c>
      <c r="P62" s="325" t="str">
        <f>PPG!I62</f>
        <v>11334/543965</v>
      </c>
      <c r="Q62" s="126" t="b">
        <v>1</v>
      </c>
      <c r="R62" s="126" t="b">
        <v>1</v>
      </c>
      <c r="S62" s="126" t="b">
        <v>1</v>
      </c>
    </row>
    <row r="63" spans="1:19" x14ac:dyDescent="0.25">
      <c r="A63" s="126" t="s">
        <v>4021</v>
      </c>
      <c r="B63" s="200">
        <v>1</v>
      </c>
      <c r="C63" s="126">
        <v>2</v>
      </c>
      <c r="D63" s="321">
        <f>PPG!J63</f>
        <v>400088</v>
      </c>
      <c r="E63" s="126" t="b">
        <v>1</v>
      </c>
      <c r="F63" s="322" t="str">
        <f>RIGHT(PPG!C63,4)&amp;"."&amp;PPG!M63&amp;"."&amp;PPG!K63&amp;"."&amp;PPGPAY!$C$5</f>
        <v>2043.PPFSM.I05.Ap21</v>
      </c>
      <c r="G63" s="203">
        <f t="shared" ca="1" si="0"/>
        <v>44309</v>
      </c>
      <c r="H63" s="324">
        <f>IF(PPG!Y63&gt;0,0,-PPG!Y63)</f>
        <v>0</v>
      </c>
      <c r="I63" s="205">
        <f t="shared" ca="1" si="1"/>
        <v>44309</v>
      </c>
      <c r="J63" s="126">
        <v>46</v>
      </c>
      <c r="K63" s="126" t="b">
        <v>1</v>
      </c>
      <c r="L63" s="126" t="s">
        <v>4022</v>
      </c>
      <c r="M63" s="126" t="b">
        <v>1</v>
      </c>
      <c r="N63" s="126" t="s">
        <v>3687</v>
      </c>
      <c r="O63" s="322" t="str">
        <f>LEFT(PPG!D63,19)&amp;"."&amp;PPGCR!F63</f>
        <v>Moss Hall Junior Sc.2043.PPFSM.I05.Ap21</v>
      </c>
      <c r="P63" s="325" t="str">
        <f>PPG!I63</f>
        <v>11334/543965</v>
      </c>
      <c r="Q63" s="126" t="b">
        <v>1</v>
      </c>
      <c r="R63" s="126" t="b">
        <v>1</v>
      </c>
      <c r="S63" s="126" t="b">
        <v>1</v>
      </c>
    </row>
    <row r="64" spans="1:19" x14ac:dyDescent="0.25">
      <c r="A64" s="126" t="s">
        <v>4021</v>
      </c>
      <c r="B64" s="200">
        <v>1</v>
      </c>
      <c r="C64" s="126">
        <v>2</v>
      </c>
      <c r="D64" s="321">
        <f>PPG!J64</f>
        <v>158733</v>
      </c>
      <c r="E64" s="126" t="b">
        <v>1</v>
      </c>
      <c r="F64" s="322" t="str">
        <f>RIGHT(PPG!C64,4)&amp;"."&amp;PPG!M64&amp;"."&amp;PPG!K64&amp;"."&amp;PPGPAY!$C$5</f>
        <v>2053.PPFSM.I05.Ap21</v>
      </c>
      <c r="G64" s="203">
        <f t="shared" ca="1" si="0"/>
        <v>44309</v>
      </c>
      <c r="H64" s="324">
        <f>IF(PPG!Y64&gt;0,0,-PPG!Y64)</f>
        <v>0</v>
      </c>
      <c r="I64" s="205">
        <f t="shared" ca="1" si="1"/>
        <v>44309</v>
      </c>
      <c r="J64" s="126">
        <v>47</v>
      </c>
      <c r="K64" s="126" t="b">
        <v>1</v>
      </c>
      <c r="L64" s="126" t="s">
        <v>4022</v>
      </c>
      <c r="M64" s="126" t="b">
        <v>1</v>
      </c>
      <c r="N64" s="126" t="s">
        <v>3687</v>
      </c>
      <c r="O64" s="322" t="str">
        <f>LEFT(PPG!D64,19)&amp;"."&amp;PPGCR!F64</f>
        <v>Noam Primary School.2053.PPFSM.I05.Ap21</v>
      </c>
      <c r="P64" s="325" t="str">
        <f>PPG!I64</f>
        <v>11334/543965</v>
      </c>
      <c r="Q64" s="126" t="b">
        <v>1</v>
      </c>
      <c r="R64" s="126" t="b">
        <v>1</v>
      </c>
      <c r="S64" s="126" t="b">
        <v>1</v>
      </c>
    </row>
    <row r="65" spans="1:19" x14ac:dyDescent="0.25">
      <c r="A65" s="126" t="s">
        <v>4021</v>
      </c>
      <c r="B65" s="200">
        <v>1</v>
      </c>
      <c r="C65" s="126">
        <v>2</v>
      </c>
      <c r="D65" s="321">
        <f>PPG!J65</f>
        <v>400089</v>
      </c>
      <c r="E65" s="126" t="b">
        <v>1</v>
      </c>
      <c r="F65" s="322" t="str">
        <f>RIGHT(PPG!C65,4)&amp;"."&amp;PPG!M65&amp;"."&amp;PPG!K65&amp;"."&amp;PPGPAY!$C$5</f>
        <v>2045.PPFSM.I05.Ap21</v>
      </c>
      <c r="G65" s="203">
        <f t="shared" ca="1" si="0"/>
        <v>44309</v>
      </c>
      <c r="H65" s="324">
        <f>IF(PPG!Y65&gt;0,0,-PPG!Y65)</f>
        <v>0</v>
      </c>
      <c r="I65" s="205">
        <f t="shared" ca="1" si="1"/>
        <v>44309</v>
      </c>
      <c r="J65" s="126">
        <v>48</v>
      </c>
      <c r="K65" s="126" t="b">
        <v>1</v>
      </c>
      <c r="L65" s="126" t="s">
        <v>4022</v>
      </c>
      <c r="M65" s="126" t="b">
        <v>1</v>
      </c>
      <c r="N65" s="126" t="s">
        <v>3687</v>
      </c>
      <c r="O65" s="322" t="str">
        <f>LEFT(PPG!D65,19)&amp;"."&amp;PPGCR!F65</f>
        <v>Northside School.2045.PPFSM.I05.Ap21</v>
      </c>
      <c r="P65" s="325" t="str">
        <f>PPG!I65</f>
        <v>11334/543965</v>
      </c>
      <c r="Q65" s="126" t="b">
        <v>1</v>
      </c>
      <c r="R65" s="126" t="b">
        <v>1</v>
      </c>
      <c r="S65" s="126" t="b">
        <v>1</v>
      </c>
    </row>
    <row r="66" spans="1:19" x14ac:dyDescent="0.25">
      <c r="A66" s="126" t="s">
        <v>4021</v>
      </c>
      <c r="B66" s="200">
        <v>1</v>
      </c>
      <c r="C66" s="126">
        <v>2</v>
      </c>
      <c r="D66" s="321">
        <f>PPG!J66</f>
        <v>400113</v>
      </c>
      <c r="E66" s="126" t="b">
        <v>1</v>
      </c>
      <c r="F66" s="322" t="str">
        <f>RIGHT(PPG!C66,4)&amp;"."&amp;PPG!M66&amp;"."&amp;PPG!K66&amp;"."&amp;PPGPAY!$C$5</f>
        <v>2077.PPFSM.I05.Ap21</v>
      </c>
      <c r="G66" s="203">
        <f t="shared" ca="1" si="0"/>
        <v>44309</v>
      </c>
      <c r="H66" s="324">
        <f>IF(PPG!Y66&gt;0,0,-PPG!Y66)</f>
        <v>0</v>
      </c>
      <c r="I66" s="205">
        <f t="shared" ca="1" si="1"/>
        <v>44309</v>
      </c>
      <c r="J66" s="126">
        <v>49</v>
      </c>
      <c r="K66" s="126" t="b">
        <v>1</v>
      </c>
      <c r="L66" s="126" t="s">
        <v>4022</v>
      </c>
      <c r="M66" s="126" t="b">
        <v>1</v>
      </c>
      <c r="N66" s="126" t="s">
        <v>3687</v>
      </c>
      <c r="O66" s="322" t="str">
        <f>LEFT(PPG!D66,19)&amp;"."&amp;PPGCR!F66</f>
        <v>Orion Primary Schoo.2077.PPFSM.I05.Ap21</v>
      </c>
      <c r="P66" s="325" t="str">
        <f>PPG!I66</f>
        <v>11334/543965</v>
      </c>
      <c r="Q66" s="126" t="b">
        <v>1</v>
      </c>
      <c r="R66" s="126" t="b">
        <v>1</v>
      </c>
      <c r="S66" s="126" t="b">
        <v>1</v>
      </c>
    </row>
    <row r="67" spans="1:19" x14ac:dyDescent="0.25">
      <c r="A67" s="126" t="s">
        <v>4021</v>
      </c>
      <c r="B67" s="200">
        <v>1</v>
      </c>
      <c r="C67" s="126">
        <v>2</v>
      </c>
      <c r="D67" s="321">
        <f>PPG!J67</f>
        <v>400021</v>
      </c>
      <c r="E67" s="126" t="b">
        <v>1</v>
      </c>
      <c r="F67" s="322" t="str">
        <f>RIGHT(PPG!C67,4)&amp;"."&amp;PPG!M67&amp;"."&amp;PPG!K67&amp;"."&amp;PPGPAY!$C$5</f>
        <v>5201.PPFSM.I05.Ap21</v>
      </c>
      <c r="G67" s="203">
        <f t="shared" ca="1" si="0"/>
        <v>44309</v>
      </c>
      <c r="H67" s="324">
        <f>IF(PPG!Y67&gt;0,0,-PPG!Y67)</f>
        <v>0</v>
      </c>
      <c r="I67" s="205">
        <f t="shared" ca="1" si="1"/>
        <v>44309</v>
      </c>
      <c r="J67" s="126">
        <v>50</v>
      </c>
      <c r="K67" s="126" t="b">
        <v>1</v>
      </c>
      <c r="L67" s="126" t="s">
        <v>4022</v>
      </c>
      <c r="M67" s="126" t="b">
        <v>1</v>
      </c>
      <c r="N67" s="126" t="s">
        <v>3687</v>
      </c>
      <c r="O67" s="322" t="str">
        <f>LEFT(PPG!D67,19)&amp;"."&amp;PPGCR!F67</f>
        <v>Osidge Primary Scho.5201.PPFSM.I05.Ap21</v>
      </c>
      <c r="P67" s="325" t="str">
        <f>PPG!I67</f>
        <v>11334/543965</v>
      </c>
      <c r="Q67" s="126" t="b">
        <v>1</v>
      </c>
      <c r="R67" s="126" t="b">
        <v>1</v>
      </c>
      <c r="S67" s="126" t="b">
        <v>1</v>
      </c>
    </row>
    <row r="68" spans="1:19" x14ac:dyDescent="0.25">
      <c r="A68" s="126" t="s">
        <v>4021</v>
      </c>
      <c r="B68" s="200">
        <v>1</v>
      </c>
      <c r="C68" s="126">
        <v>2</v>
      </c>
      <c r="D68" s="321">
        <f>PPG!J68</f>
        <v>400003</v>
      </c>
      <c r="E68" s="126" t="b">
        <v>1</v>
      </c>
      <c r="F68" s="322" t="str">
        <f>RIGHT(PPG!C68,4)&amp;"."&amp;PPG!M68&amp;"."&amp;PPG!K68&amp;"."&amp;PPGPAY!$C$5</f>
        <v>3501.PPFSM.I05.Ap21</v>
      </c>
      <c r="G68" s="203">
        <f t="shared" ca="1" si="0"/>
        <v>44309</v>
      </c>
      <c r="H68" s="324">
        <f>IF(PPG!Y68&gt;0,0,-PPG!Y68)</f>
        <v>0</v>
      </c>
      <c r="I68" s="205">
        <f t="shared" ca="1" si="1"/>
        <v>44309</v>
      </c>
      <c r="J68" s="126">
        <v>51</v>
      </c>
      <c r="K68" s="126" t="b">
        <v>1</v>
      </c>
      <c r="L68" s="126" t="s">
        <v>4022</v>
      </c>
      <c r="M68" s="126" t="b">
        <v>1</v>
      </c>
      <c r="N68" s="126" t="s">
        <v>3687</v>
      </c>
      <c r="O68" s="322" t="str">
        <f>LEFT(PPG!D68,19)&amp;"."&amp;PPGCR!F68</f>
        <v>Our Lady of Lourdes.3501.PPFSM.I05.Ap21</v>
      </c>
      <c r="P68" s="325" t="str">
        <f>PPG!I68</f>
        <v>11334/543965</v>
      </c>
      <c r="Q68" s="126" t="b">
        <v>1</v>
      </c>
      <c r="R68" s="126" t="b">
        <v>1</v>
      </c>
      <c r="S68" s="126" t="b">
        <v>1</v>
      </c>
    </row>
    <row r="69" spans="1:19" x14ac:dyDescent="0.25">
      <c r="A69" s="126" t="s">
        <v>4021</v>
      </c>
      <c r="B69" s="200">
        <v>1</v>
      </c>
      <c r="C69" s="126">
        <v>2</v>
      </c>
      <c r="D69" s="321">
        <f>PPG!J69</f>
        <v>400014</v>
      </c>
      <c r="E69" s="126" t="b">
        <v>1</v>
      </c>
      <c r="F69" s="322" t="str">
        <f>RIGHT(PPG!C69,4)&amp;"."&amp;PPG!M69&amp;"."&amp;PPG!K69&amp;"."&amp;PPGPAY!$C$5</f>
        <v>2078.PPFSM.I05.Ap21</v>
      </c>
      <c r="G69" s="203">
        <f t="shared" ca="1" si="0"/>
        <v>44309</v>
      </c>
      <c r="H69" s="324">
        <f>IF(PPG!Y69&gt;0,0,-PPG!Y69)</f>
        <v>0</v>
      </c>
      <c r="I69" s="205">
        <f t="shared" ca="1" si="1"/>
        <v>44309</v>
      </c>
      <c r="J69" s="126">
        <v>52</v>
      </c>
      <c r="K69" s="126" t="b">
        <v>1</v>
      </c>
      <c r="L69" s="126" t="s">
        <v>4022</v>
      </c>
      <c r="M69" s="126" t="b">
        <v>1</v>
      </c>
      <c r="N69" s="126" t="s">
        <v>3687</v>
      </c>
      <c r="O69" s="322" t="str">
        <f>LEFT(PPG!D69,19)&amp;"."&amp;PPGCR!F69</f>
        <v>Pardes House School.2078.PPFSM.I05.Ap21</v>
      </c>
      <c r="P69" s="325" t="str">
        <f>PPG!I69</f>
        <v>11334/543965</v>
      </c>
      <c r="Q69" s="126" t="b">
        <v>1</v>
      </c>
      <c r="R69" s="126" t="b">
        <v>1</v>
      </c>
      <c r="S69" s="126" t="b">
        <v>1</v>
      </c>
    </row>
    <row r="70" spans="1:19" x14ac:dyDescent="0.25">
      <c r="A70" s="126" t="s">
        <v>4021</v>
      </c>
      <c r="B70" s="200">
        <v>1</v>
      </c>
      <c r="C70" s="126">
        <v>2</v>
      </c>
      <c r="D70" s="321">
        <f>PPG!J70</f>
        <v>400010</v>
      </c>
      <c r="E70" s="126" t="b">
        <v>1</v>
      </c>
      <c r="F70" s="322" t="str">
        <f>RIGHT(PPG!C70,4)&amp;"."&amp;PPG!M70&amp;"."&amp;PPG!K70&amp;"."&amp;PPGPAY!$C$5</f>
        <v>2071.PPFSM.I05.Ap21</v>
      </c>
      <c r="G70" s="203">
        <f t="shared" ca="1" si="0"/>
        <v>44309</v>
      </c>
      <c r="H70" s="324">
        <f>IF(PPG!Y70&gt;0,0,-PPG!Y70)</f>
        <v>0</v>
      </c>
      <c r="I70" s="205">
        <f t="shared" ca="1" si="1"/>
        <v>44309</v>
      </c>
      <c r="J70" s="126">
        <v>53</v>
      </c>
      <c r="K70" s="126" t="b">
        <v>1</v>
      </c>
      <c r="L70" s="126" t="s">
        <v>4022</v>
      </c>
      <c r="M70" s="126" t="b">
        <v>1</v>
      </c>
      <c r="N70" s="126" t="s">
        <v>3687</v>
      </c>
      <c r="O70" s="322" t="str">
        <f>LEFT(PPG!D70,19)&amp;"."&amp;PPGCR!F70</f>
        <v>Queenswell Infant a.2071.PPFSM.I05.Ap21</v>
      </c>
      <c r="P70" s="325" t="str">
        <f>PPG!I70</f>
        <v>11334/543965</v>
      </c>
      <c r="Q70" s="126" t="b">
        <v>1</v>
      </c>
      <c r="R70" s="126" t="b">
        <v>1</v>
      </c>
      <c r="S70" s="126" t="b">
        <v>1</v>
      </c>
    </row>
    <row r="71" spans="1:19" x14ac:dyDescent="0.25">
      <c r="A71" s="126" t="s">
        <v>4021</v>
      </c>
      <c r="B71" s="200">
        <v>1</v>
      </c>
      <c r="C71" s="126">
        <v>2</v>
      </c>
      <c r="D71" s="321">
        <f>PPG!J71</f>
        <v>400012</v>
      </c>
      <c r="E71" s="126" t="b">
        <v>1</v>
      </c>
      <c r="F71" s="322" t="str">
        <f>RIGHT(PPG!C71,4)&amp;"."&amp;PPG!M71&amp;"."&amp;PPG!K71&amp;"."&amp;PPGPAY!$C$5</f>
        <v>2072.PPFSM.I05.Ap21</v>
      </c>
      <c r="G71" s="203">
        <f t="shared" ca="1" si="0"/>
        <v>44309</v>
      </c>
      <c r="H71" s="324">
        <f>IF(PPG!Y71&gt;0,0,-PPG!Y71)</f>
        <v>0</v>
      </c>
      <c r="I71" s="205">
        <f t="shared" ca="1" si="1"/>
        <v>44309</v>
      </c>
      <c r="J71" s="126">
        <v>54</v>
      </c>
      <c r="K71" s="126" t="b">
        <v>1</v>
      </c>
      <c r="L71" s="126" t="s">
        <v>4022</v>
      </c>
      <c r="M71" s="126" t="b">
        <v>1</v>
      </c>
      <c r="N71" s="126" t="s">
        <v>3687</v>
      </c>
      <c r="O71" s="322" t="str">
        <f>LEFT(PPG!D71,19)&amp;"."&amp;PPGCR!F71</f>
        <v>Queenswell Junior S.2072.PPFSM.I05.Ap21</v>
      </c>
      <c r="P71" s="325" t="str">
        <f>PPG!I71</f>
        <v>11334/543965</v>
      </c>
      <c r="Q71" s="126" t="b">
        <v>1</v>
      </c>
      <c r="R71" s="126" t="b">
        <v>1</v>
      </c>
      <c r="S71" s="126" t="b">
        <v>1</v>
      </c>
    </row>
    <row r="72" spans="1:19" x14ac:dyDescent="0.25">
      <c r="A72" s="126" t="s">
        <v>4021</v>
      </c>
      <c r="B72" s="200">
        <v>1</v>
      </c>
      <c r="C72" s="126">
        <v>2</v>
      </c>
      <c r="D72" s="321">
        <f>PPG!J72</f>
        <v>400093</v>
      </c>
      <c r="E72" s="126" t="b">
        <v>1</v>
      </c>
      <c r="F72" s="322" t="str">
        <f>RIGHT(PPG!C72,4)&amp;"."&amp;PPG!M72&amp;"."&amp;PPG!K72&amp;"."&amp;PPGPAY!$C$5</f>
        <v>3512.PPFSM.I05.Ap21</v>
      </c>
      <c r="G72" s="203">
        <f t="shared" ca="1" si="0"/>
        <v>44309</v>
      </c>
      <c r="H72" s="324">
        <f>IF(PPG!Y72&gt;0,0,-PPG!Y72)</f>
        <v>0</v>
      </c>
      <c r="I72" s="205">
        <f t="shared" ca="1" si="1"/>
        <v>44309</v>
      </c>
      <c r="J72" s="126">
        <v>55</v>
      </c>
      <c r="K72" s="126" t="b">
        <v>1</v>
      </c>
      <c r="L72" s="126" t="s">
        <v>4022</v>
      </c>
      <c r="M72" s="126" t="b">
        <v>1</v>
      </c>
      <c r="N72" s="126" t="s">
        <v>3687</v>
      </c>
      <c r="O72" s="322" t="str">
        <f>LEFT(PPG!D72,19)&amp;"."&amp;PPGCR!F72</f>
        <v>Rosh Pinah.3512.PPFSM.I05.Ap21</v>
      </c>
      <c r="P72" s="325" t="str">
        <f>PPG!I72</f>
        <v>11334/543965</v>
      </c>
      <c r="Q72" s="126" t="b">
        <v>1</v>
      </c>
      <c r="R72" s="126" t="b">
        <v>1</v>
      </c>
      <c r="S72" s="126" t="b">
        <v>1</v>
      </c>
    </row>
    <row r="73" spans="1:19" x14ac:dyDescent="0.25">
      <c r="A73" s="126" t="s">
        <v>4021</v>
      </c>
      <c r="B73" s="200">
        <v>1</v>
      </c>
      <c r="C73" s="126">
        <v>2</v>
      </c>
      <c r="D73" s="321">
        <f>PPG!J73</f>
        <v>400071</v>
      </c>
      <c r="E73" s="126" t="b">
        <v>1</v>
      </c>
      <c r="F73" s="322" t="str">
        <f>RIGHT(PPG!C73,4)&amp;"."&amp;PPG!M73&amp;"."&amp;PPG!K73&amp;"."&amp;PPGPAY!$C$5</f>
        <v>3510.PPFSM.I05.Ap21</v>
      </c>
      <c r="G73" s="203">
        <f t="shared" ca="1" si="0"/>
        <v>44309</v>
      </c>
      <c r="H73" s="324">
        <f>IF(PPG!Y73&gt;0,0,-PPG!Y73)</f>
        <v>0</v>
      </c>
      <c r="I73" s="205">
        <f t="shared" ca="1" si="1"/>
        <v>44309</v>
      </c>
      <c r="J73" s="126">
        <v>56</v>
      </c>
      <c r="K73" s="126" t="b">
        <v>1</v>
      </c>
      <c r="L73" s="126" t="s">
        <v>4022</v>
      </c>
      <c r="M73" s="126" t="b">
        <v>1</v>
      </c>
      <c r="N73" s="126" t="s">
        <v>3687</v>
      </c>
      <c r="O73" s="322" t="str">
        <f>LEFT(PPG!D73,19)&amp;"."&amp;PPGCR!F73</f>
        <v>Sacred Heart School.3510.PPFSM.I05.Ap21</v>
      </c>
      <c r="P73" s="325" t="str">
        <f>PPG!I73</f>
        <v>11334/543965</v>
      </c>
      <c r="Q73" s="126" t="b">
        <v>1</v>
      </c>
      <c r="R73" s="126" t="b">
        <v>1</v>
      </c>
      <c r="S73" s="126" t="b">
        <v>1</v>
      </c>
    </row>
    <row r="74" spans="1:19" x14ac:dyDescent="0.25">
      <c r="A74" s="126" t="s">
        <v>4021</v>
      </c>
      <c r="B74" s="200">
        <v>1</v>
      </c>
      <c r="C74" s="126">
        <v>2</v>
      </c>
      <c r="D74" s="321">
        <f>PPG!J74</f>
        <v>400096</v>
      </c>
      <c r="E74" s="126" t="b">
        <v>1</v>
      </c>
      <c r="F74" s="322" t="str">
        <f>RIGHT(PPG!C74,4)&amp;"."&amp;PPG!M74&amp;"."&amp;PPG!K74&amp;"."&amp;PPGPAY!$C$5</f>
        <v>3502.PPFSM.I05.Ap21</v>
      </c>
      <c r="G74" s="203">
        <f t="shared" ca="1" si="0"/>
        <v>44309</v>
      </c>
      <c r="H74" s="324">
        <f>IF(PPG!Y74&gt;0,0,-PPG!Y74)</f>
        <v>0</v>
      </c>
      <c r="I74" s="205">
        <f t="shared" ca="1" si="1"/>
        <v>44309</v>
      </c>
      <c r="J74" s="126">
        <v>57</v>
      </c>
      <c r="K74" s="126" t="b">
        <v>1</v>
      </c>
      <c r="L74" s="126" t="s">
        <v>4022</v>
      </c>
      <c r="M74" s="126" t="b">
        <v>1</v>
      </c>
      <c r="N74" s="126" t="s">
        <v>3687</v>
      </c>
      <c r="O74" s="322" t="str">
        <f>LEFT(PPG!D74,19)&amp;"."&amp;PPGCR!F74</f>
        <v>St Agnes RC Primary.3502.PPFSM.I05.Ap21</v>
      </c>
      <c r="P74" s="325" t="str">
        <f>PPG!I74</f>
        <v>11334/543965</v>
      </c>
      <c r="Q74" s="126" t="b">
        <v>1</v>
      </c>
      <c r="R74" s="126" t="b">
        <v>1</v>
      </c>
      <c r="S74" s="126" t="b">
        <v>1</v>
      </c>
    </row>
    <row r="75" spans="1:19" x14ac:dyDescent="0.25">
      <c r="A75" s="126" t="s">
        <v>4021</v>
      </c>
      <c r="B75" s="200">
        <v>1</v>
      </c>
      <c r="C75" s="126">
        <v>2</v>
      </c>
      <c r="D75" s="321">
        <f>PPG!J75</f>
        <v>400062</v>
      </c>
      <c r="E75" s="126" t="b">
        <v>1</v>
      </c>
      <c r="F75" s="322" t="str">
        <f>RIGHT(PPG!C75,4)&amp;"."&amp;PPG!M75&amp;"."&amp;PPG!K75&amp;"."&amp;PPGPAY!$C$5</f>
        <v>3315.PPFSM.I05.Ap21</v>
      </c>
      <c r="G75" s="203">
        <f t="shared" ca="1" si="0"/>
        <v>44309</v>
      </c>
      <c r="H75" s="324">
        <f>IF(PPG!Y75&gt;0,0,-PPG!Y75)</f>
        <v>0</v>
      </c>
      <c r="I75" s="205">
        <f t="shared" ca="1" si="1"/>
        <v>44309</v>
      </c>
      <c r="J75" s="126">
        <v>58</v>
      </c>
      <c r="K75" s="126" t="b">
        <v>1</v>
      </c>
      <c r="L75" s="126" t="s">
        <v>4022</v>
      </c>
      <c r="M75" s="126" t="b">
        <v>1</v>
      </c>
      <c r="N75" s="126" t="s">
        <v>3687</v>
      </c>
      <c r="O75" s="322" t="str">
        <f>LEFT(PPG!D75,19)&amp;"."&amp;PPGCR!F75</f>
        <v>St Andrew's C E.3315.PPFSM.I05.Ap21</v>
      </c>
      <c r="P75" s="325" t="str">
        <f>PPG!I75</f>
        <v>11334/543965</v>
      </c>
      <c r="Q75" s="126" t="b">
        <v>1</v>
      </c>
      <c r="R75" s="126" t="b">
        <v>1</v>
      </c>
      <c r="S75" s="126" t="b">
        <v>1</v>
      </c>
    </row>
    <row r="76" spans="1:19" x14ac:dyDescent="0.25">
      <c r="A76" s="126" t="s">
        <v>4021</v>
      </c>
      <c r="B76" s="200">
        <v>1</v>
      </c>
      <c r="C76" s="126">
        <v>2</v>
      </c>
      <c r="D76" s="321">
        <f>PPG!J76</f>
        <v>400064</v>
      </c>
      <c r="E76" s="126" t="b">
        <v>1</v>
      </c>
      <c r="F76" s="322" t="str">
        <f>RIGHT(PPG!C76,4)&amp;"."&amp;PPG!M76&amp;"."&amp;PPG!K76&amp;"."&amp;PPGPAY!$C$5</f>
        <v>3504.PPFSM.I05.Ap21</v>
      </c>
      <c r="G76" s="203">
        <f t="shared" ca="1" si="0"/>
        <v>44309</v>
      </c>
      <c r="H76" s="324">
        <f>IF(PPG!Y76&gt;0,0,-PPG!Y76)</f>
        <v>0</v>
      </c>
      <c r="I76" s="205">
        <f t="shared" ca="1" si="1"/>
        <v>44309</v>
      </c>
      <c r="J76" s="126">
        <v>59</v>
      </c>
      <c r="K76" s="126" t="b">
        <v>1</v>
      </c>
      <c r="L76" s="126" t="s">
        <v>4022</v>
      </c>
      <c r="M76" s="126" t="b">
        <v>1</v>
      </c>
      <c r="N76" s="126" t="s">
        <v>3687</v>
      </c>
      <c r="O76" s="322" t="str">
        <f>LEFT(PPG!D76,19)&amp;"."&amp;PPGCR!F76</f>
        <v>St Catherines R C P.3504.PPFSM.I05.Ap21</v>
      </c>
      <c r="P76" s="325" t="str">
        <f>PPG!I76</f>
        <v>11334/543965</v>
      </c>
      <c r="Q76" s="126" t="b">
        <v>1</v>
      </c>
      <c r="R76" s="126" t="b">
        <v>1</v>
      </c>
      <c r="S76" s="126" t="b">
        <v>1</v>
      </c>
    </row>
    <row r="77" spans="1:19" x14ac:dyDescent="0.25">
      <c r="A77" s="126" t="s">
        <v>4021</v>
      </c>
      <c r="B77" s="200">
        <v>1</v>
      </c>
      <c r="C77" s="126">
        <v>2</v>
      </c>
      <c r="D77" s="321">
        <f>PPG!J77</f>
        <v>400098</v>
      </c>
      <c r="E77" s="126" t="b">
        <v>1</v>
      </c>
      <c r="F77" s="322" t="str">
        <f>RIGHT(PPG!C77,4)&amp;"."&amp;PPG!M77&amp;"."&amp;PPG!K77&amp;"."&amp;PPGPAY!$C$5</f>
        <v>3309.PPFSM.I05.Ap21</v>
      </c>
      <c r="G77" s="203">
        <f t="shared" ca="1" si="0"/>
        <v>44309</v>
      </c>
      <c r="H77" s="324">
        <f>IF(PPG!Y77&gt;0,0,-PPG!Y77)</f>
        <v>0</v>
      </c>
      <c r="I77" s="205">
        <f t="shared" ca="1" si="1"/>
        <v>44309</v>
      </c>
      <c r="J77" s="126">
        <v>60</v>
      </c>
      <c r="K77" s="126" t="b">
        <v>1</v>
      </c>
      <c r="L77" s="126" t="s">
        <v>4022</v>
      </c>
      <c r="M77" s="126" t="b">
        <v>1</v>
      </c>
      <c r="N77" s="126" t="s">
        <v>3687</v>
      </c>
      <c r="O77" s="322" t="str">
        <f>LEFT(PPG!D77,19)&amp;"."&amp;PPGCR!F77</f>
        <v>St Johns CE N20.3309.PPFSM.I05.Ap21</v>
      </c>
      <c r="P77" s="325" t="str">
        <f>PPG!I77</f>
        <v>11334/543965</v>
      </c>
      <c r="Q77" s="126" t="b">
        <v>1</v>
      </c>
      <c r="R77" s="126" t="b">
        <v>1</v>
      </c>
      <c r="S77" s="126" t="b">
        <v>1</v>
      </c>
    </row>
    <row r="78" spans="1:19" x14ac:dyDescent="0.25">
      <c r="A78" s="126" t="s">
        <v>4021</v>
      </c>
      <c r="B78" s="200">
        <v>1</v>
      </c>
      <c r="C78" s="126">
        <v>2</v>
      </c>
      <c r="D78" s="321">
        <f>PPG!J78</f>
        <v>400114</v>
      </c>
      <c r="E78" s="126" t="b">
        <v>1</v>
      </c>
      <c r="F78" s="322" t="str">
        <f>RIGHT(PPG!C78,4)&amp;"."&amp;PPG!M78&amp;"."&amp;PPG!K78&amp;"."&amp;PPGPAY!$C$5</f>
        <v>3307.PPFSM.I05.Ap21</v>
      </c>
      <c r="G78" s="203">
        <f t="shared" ca="1" si="0"/>
        <v>44309</v>
      </c>
      <c r="H78" s="324">
        <f>IF(PPG!Y78&gt;0,0,-PPG!Y78)</f>
        <v>0</v>
      </c>
      <c r="I78" s="205">
        <f t="shared" ca="1" si="1"/>
        <v>44309</v>
      </c>
      <c r="J78" s="126">
        <v>61</v>
      </c>
      <c r="K78" s="126" t="b">
        <v>1</v>
      </c>
      <c r="L78" s="126" t="s">
        <v>4022</v>
      </c>
      <c r="M78" s="126" t="b">
        <v>1</v>
      </c>
      <c r="N78" s="126" t="s">
        <v>3687</v>
      </c>
      <c r="O78" s="322" t="str">
        <f>LEFT(PPG!D78,19)&amp;"."&amp;PPGCR!F78</f>
        <v>St John's CE School.3307.PPFSM.I05.Ap21</v>
      </c>
      <c r="P78" s="325" t="str">
        <f>PPG!I78</f>
        <v>11334/543965</v>
      </c>
      <c r="Q78" s="126" t="b">
        <v>1</v>
      </c>
      <c r="R78" s="126" t="b">
        <v>1</v>
      </c>
      <c r="S78" s="126" t="b">
        <v>1</v>
      </c>
    </row>
    <row r="79" spans="1:19" x14ac:dyDescent="0.25">
      <c r="A79" s="126" t="s">
        <v>4021</v>
      </c>
      <c r="B79" s="200">
        <v>1</v>
      </c>
      <c r="C79" s="126">
        <v>2</v>
      </c>
      <c r="D79" s="321">
        <f>PPG!J79</f>
        <v>400066</v>
      </c>
      <c r="E79" s="126" t="b">
        <v>1</v>
      </c>
      <c r="F79" s="322" t="str">
        <f>RIGHT(PPG!C79,4)&amp;"."&amp;PPG!M79&amp;"."&amp;PPG!K79&amp;"."&amp;PPGPAY!$C$5</f>
        <v>3509.PPFSM.I05.Ap21</v>
      </c>
      <c r="G79" s="203">
        <f t="shared" ca="1" si="0"/>
        <v>44309</v>
      </c>
      <c r="H79" s="324">
        <f>IF(PPG!Y79&gt;0,0,-PPG!Y79)</f>
        <v>0</v>
      </c>
      <c r="I79" s="205">
        <f t="shared" ca="1" si="1"/>
        <v>44309</v>
      </c>
      <c r="J79" s="126">
        <v>62</v>
      </c>
      <c r="K79" s="126" t="b">
        <v>1</v>
      </c>
      <c r="L79" s="126" t="s">
        <v>4022</v>
      </c>
      <c r="M79" s="126" t="b">
        <v>1</v>
      </c>
      <c r="N79" s="126" t="s">
        <v>3687</v>
      </c>
      <c r="O79" s="322" t="str">
        <f>LEFT(PPG!D79,19)&amp;"."&amp;PPGCR!F79</f>
        <v>St Joseph's Primary.3509.PPFSM.I05.Ap21</v>
      </c>
      <c r="P79" s="325" t="str">
        <f>PPG!I79</f>
        <v>11334/543965</v>
      </c>
      <c r="Q79" s="126" t="b">
        <v>1</v>
      </c>
      <c r="R79" s="126" t="b">
        <v>1</v>
      </c>
      <c r="S79" s="126" t="b">
        <v>1</v>
      </c>
    </row>
    <row r="80" spans="1:19" x14ac:dyDescent="0.25">
      <c r="A80" s="126" t="s">
        <v>4021</v>
      </c>
      <c r="B80" s="200">
        <v>1</v>
      </c>
      <c r="C80" s="126">
        <v>2</v>
      </c>
      <c r="D80" s="321">
        <f>PPG!J80</f>
        <v>400058</v>
      </c>
      <c r="E80" s="126" t="b">
        <v>1</v>
      </c>
      <c r="F80" s="322" t="str">
        <f>RIGHT(PPG!C80,4)&amp;"."&amp;PPG!M80&amp;"."&amp;PPG!K80&amp;"."&amp;PPGPAY!$C$5</f>
        <v>3311.PPFSM.I05.Ap21</v>
      </c>
      <c r="G80" s="203">
        <f t="shared" ca="1" si="0"/>
        <v>44309</v>
      </c>
      <c r="H80" s="324">
        <f>IF(PPG!Y80&gt;0,0,-PPG!Y80)</f>
        <v>0</v>
      </c>
      <c r="I80" s="205">
        <f t="shared" ca="1" si="1"/>
        <v>44309</v>
      </c>
      <c r="J80" s="126">
        <v>63</v>
      </c>
      <c r="K80" s="126" t="b">
        <v>1</v>
      </c>
      <c r="L80" s="126" t="s">
        <v>4022</v>
      </c>
      <c r="M80" s="126" t="b">
        <v>1</v>
      </c>
      <c r="N80" s="126" t="s">
        <v>3687</v>
      </c>
      <c r="O80" s="322" t="str">
        <f>LEFT(PPG!D80,19)&amp;"."&amp;PPGCR!F80</f>
        <v>St Mary's C E Prima.3311.PPFSM.I05.Ap21</v>
      </c>
      <c r="P80" s="325" t="str">
        <f>PPG!I80</f>
        <v>11334/543965</v>
      </c>
      <c r="Q80" s="126" t="b">
        <v>1</v>
      </c>
      <c r="R80" s="126" t="b">
        <v>1</v>
      </c>
      <c r="S80" s="126" t="b">
        <v>1</v>
      </c>
    </row>
    <row r="81" spans="1:19" x14ac:dyDescent="0.25">
      <c r="A81" s="126" t="s">
        <v>4021</v>
      </c>
      <c r="B81" s="200">
        <v>1</v>
      </c>
      <c r="C81" s="126">
        <v>2</v>
      </c>
      <c r="D81" s="321">
        <f>PPG!J81</f>
        <v>400017</v>
      </c>
      <c r="E81" s="126" t="b">
        <v>1</v>
      </c>
      <c r="F81" s="322" t="str">
        <f>RIGHT(PPG!C81,4)&amp;"."&amp;PPG!M81&amp;"."&amp;PPG!K81&amp;"."&amp;PPGPAY!$C$5</f>
        <v>3312.PPFSM.I05.Ap21</v>
      </c>
      <c r="G81" s="203">
        <f t="shared" ca="1" si="0"/>
        <v>44309</v>
      </c>
      <c r="H81" s="324">
        <f>IF(PPG!Y81&gt;0,0,-PPG!Y81)</f>
        <v>0</v>
      </c>
      <c r="I81" s="205">
        <f t="shared" ca="1" si="1"/>
        <v>44309</v>
      </c>
      <c r="J81" s="126">
        <v>64</v>
      </c>
      <c r="K81" s="126" t="b">
        <v>1</v>
      </c>
      <c r="L81" s="126" t="s">
        <v>4022</v>
      </c>
      <c r="M81" s="126" t="b">
        <v>1</v>
      </c>
      <c r="N81" s="126" t="s">
        <v>3687</v>
      </c>
      <c r="O81" s="322" t="str">
        <f>LEFT(PPG!D81,19)&amp;"."&amp;PPGCR!F81</f>
        <v>St Mary's School EN.3312.PPFSM.I05.Ap21</v>
      </c>
      <c r="P81" s="325" t="str">
        <f>PPG!I81</f>
        <v>11334/543965</v>
      </c>
      <c r="Q81" s="126" t="b">
        <v>1</v>
      </c>
      <c r="R81" s="126" t="b">
        <v>1</v>
      </c>
      <c r="S81" s="126" t="b">
        <v>1</v>
      </c>
    </row>
    <row r="82" spans="1:19" x14ac:dyDescent="0.25">
      <c r="A82" s="126" t="s">
        <v>4021</v>
      </c>
      <c r="B82" s="200">
        <v>1</v>
      </c>
      <c r="C82" s="126">
        <v>2</v>
      </c>
      <c r="D82" s="321">
        <f>PPG!J82</f>
        <v>400094</v>
      </c>
      <c r="E82" s="126" t="b">
        <v>1</v>
      </c>
      <c r="F82" s="322" t="str">
        <f>RIGHT(PPG!C82,4)&amp;"."&amp;PPG!M82&amp;"."&amp;PPG!K82&amp;"."&amp;PPGPAY!$C$5</f>
        <v>3314.PPFSM.I05.Ap21</v>
      </c>
      <c r="G82" s="203">
        <f t="shared" ca="1" si="0"/>
        <v>44309</v>
      </c>
      <c r="H82" s="324">
        <f>IF(PPG!Y82&gt;0,0,-PPG!Y82)</f>
        <v>0</v>
      </c>
      <c r="I82" s="205">
        <f t="shared" ca="1" si="1"/>
        <v>44309</v>
      </c>
      <c r="J82" s="126">
        <v>65</v>
      </c>
      <c r="K82" s="126" t="b">
        <v>1</v>
      </c>
      <c r="L82" s="126" t="s">
        <v>4022</v>
      </c>
      <c r="M82" s="126" t="b">
        <v>1</v>
      </c>
      <c r="N82" s="126" t="s">
        <v>3687</v>
      </c>
      <c r="O82" s="322" t="str">
        <f>LEFT(PPG!D82,19)&amp;"."&amp;PPGCR!F82</f>
        <v>St Pauls CE Primary.3314.PPFSM.I05.Ap21</v>
      </c>
      <c r="P82" s="325" t="str">
        <f>PPG!I82</f>
        <v>11334/543965</v>
      </c>
      <c r="Q82" s="126" t="b">
        <v>1</v>
      </c>
      <c r="R82" s="126" t="b">
        <v>1</v>
      </c>
      <c r="S82" s="126" t="b">
        <v>1</v>
      </c>
    </row>
    <row r="83" spans="1:19" x14ac:dyDescent="0.25">
      <c r="A83" s="126" t="s">
        <v>4021</v>
      </c>
      <c r="B83" s="200">
        <v>1</v>
      </c>
      <c r="C83" s="126">
        <v>2</v>
      </c>
      <c r="D83" s="321">
        <f>PPG!J83</f>
        <v>400006</v>
      </c>
      <c r="E83" s="126" t="b">
        <v>1</v>
      </c>
      <c r="F83" s="322" t="str">
        <f>RIGHT(PPG!C83,4)&amp;"."&amp;PPG!M83&amp;"."&amp;PPG!K83&amp;"."&amp;PPGPAY!$C$5</f>
        <v>3313.PPFSM.I05.Ap21</v>
      </c>
      <c r="G83" s="203">
        <f t="shared" ca="1" si="0"/>
        <v>44309</v>
      </c>
      <c r="H83" s="324">
        <f>IF(PPG!Y83&gt;0,0,-PPG!Y83)</f>
        <v>0</v>
      </c>
      <c r="I83" s="205">
        <f t="shared" ca="1" si="1"/>
        <v>44309</v>
      </c>
      <c r="J83" s="126">
        <v>66</v>
      </c>
      <c r="K83" s="126" t="b">
        <v>1</v>
      </c>
      <c r="L83" s="126" t="s">
        <v>4022</v>
      </c>
      <c r="M83" s="126" t="b">
        <v>1</v>
      </c>
      <c r="N83" s="126" t="s">
        <v>3687</v>
      </c>
      <c r="O83" s="322" t="str">
        <f>LEFT(PPG!D83,19)&amp;"."&amp;PPGCR!F83</f>
        <v>St. Pauls CE Primar.3313.PPFSM.I05.Ap21</v>
      </c>
      <c r="P83" s="325" t="str">
        <f>PPG!I83</f>
        <v>11334/543965</v>
      </c>
      <c r="Q83" s="126" t="b">
        <v>1</v>
      </c>
      <c r="R83" s="126" t="b">
        <v>1</v>
      </c>
      <c r="S83" s="126" t="b">
        <v>1</v>
      </c>
    </row>
    <row r="84" spans="1:19" x14ac:dyDescent="0.25">
      <c r="A84" s="126" t="s">
        <v>4021</v>
      </c>
      <c r="B84" s="200">
        <v>1</v>
      </c>
      <c r="C84" s="126">
        <v>2</v>
      </c>
      <c r="D84" s="321">
        <f>PPG!J84</f>
        <v>400037</v>
      </c>
      <c r="E84" s="126" t="b">
        <v>1</v>
      </c>
      <c r="F84" s="322" t="str">
        <f>RIGHT(PPG!C84,4)&amp;"."&amp;PPG!M84&amp;"."&amp;PPG!K84&amp;"."&amp;PPGPAY!$C$5</f>
        <v>3507.PPFSM.I05.Ap21</v>
      </c>
      <c r="G84" s="203">
        <f t="shared" ca="1" si="0"/>
        <v>44309</v>
      </c>
      <c r="H84" s="324">
        <f>IF(PPG!Y84&gt;0,0,-PPG!Y84)</f>
        <v>0</v>
      </c>
      <c r="I84" s="205">
        <f t="shared" ca="1" si="1"/>
        <v>44309</v>
      </c>
      <c r="J84" s="126">
        <v>67</v>
      </c>
      <c r="K84" s="126" t="b">
        <v>1</v>
      </c>
      <c r="L84" s="126" t="s">
        <v>4022</v>
      </c>
      <c r="M84" s="126" t="b">
        <v>1</v>
      </c>
      <c r="N84" s="126" t="s">
        <v>3687</v>
      </c>
      <c r="O84" s="322" t="str">
        <f>LEFT(PPG!D84,19)&amp;"."&amp;PPGCR!F84</f>
        <v>St Theresa's R.C. P.3507.PPFSM.I05.Ap21</v>
      </c>
      <c r="P84" s="325" t="str">
        <f>PPG!I84</f>
        <v>11334/543965</v>
      </c>
      <c r="Q84" s="126" t="b">
        <v>1</v>
      </c>
      <c r="R84" s="126" t="b">
        <v>1</v>
      </c>
      <c r="S84" s="126" t="b">
        <v>1</v>
      </c>
    </row>
    <row r="85" spans="1:19" x14ac:dyDescent="0.25">
      <c r="A85" s="126" t="s">
        <v>4021</v>
      </c>
      <c r="B85" s="200">
        <v>1</v>
      </c>
      <c r="C85" s="126">
        <v>2</v>
      </c>
      <c r="D85" s="321">
        <f>PPG!J85</f>
        <v>400009</v>
      </c>
      <c r="E85" s="126" t="b">
        <v>1</v>
      </c>
      <c r="F85" s="322" t="str">
        <f>RIGHT(PPG!C85,4)&amp;"."&amp;PPG!M85&amp;"."&amp;PPG!K85&amp;"."&amp;PPGPAY!$C$5</f>
        <v>3506.PPFSM.I05.Ap21</v>
      </c>
      <c r="G85" s="203">
        <f t="shared" ref="G85:G148" ca="1" si="2">TODAY()</f>
        <v>44309</v>
      </c>
      <c r="H85" s="324">
        <f>IF(PPG!Y85&gt;0,0,-PPG!Y85)</f>
        <v>0</v>
      </c>
      <c r="I85" s="205">
        <f t="shared" ref="I85:I148" ca="1" si="3">G85</f>
        <v>44309</v>
      </c>
      <c r="J85" s="126">
        <v>68</v>
      </c>
      <c r="K85" s="126" t="b">
        <v>1</v>
      </c>
      <c r="L85" s="126" t="s">
        <v>4022</v>
      </c>
      <c r="M85" s="126" t="b">
        <v>1</v>
      </c>
      <c r="N85" s="126" t="s">
        <v>3687</v>
      </c>
      <c r="O85" s="322" t="str">
        <f>LEFT(PPG!D85,19)&amp;"."&amp;PPGCR!F85</f>
        <v>St Vincent's Cathol.3506.PPFSM.I05.Ap21</v>
      </c>
      <c r="P85" s="325" t="str">
        <f>PPG!I85</f>
        <v>11334/543965</v>
      </c>
      <c r="Q85" s="126" t="b">
        <v>1</v>
      </c>
      <c r="R85" s="126" t="b">
        <v>1</v>
      </c>
      <c r="S85" s="126" t="b">
        <v>1</v>
      </c>
    </row>
    <row r="86" spans="1:19" x14ac:dyDescent="0.25">
      <c r="A86" s="126" t="s">
        <v>4021</v>
      </c>
      <c r="B86" s="200">
        <v>1</v>
      </c>
      <c r="C86" s="126">
        <v>2</v>
      </c>
      <c r="D86" s="321">
        <f>PPG!J86</f>
        <v>400038</v>
      </c>
      <c r="E86" s="126" t="b">
        <v>1</v>
      </c>
      <c r="F86" s="322" t="str">
        <f>RIGHT(PPG!C86,4)&amp;"."&amp;PPG!M86&amp;"."&amp;PPG!K86&amp;"."&amp;PPGPAY!$C$5</f>
        <v>2070.PPFSM.I05.Ap21</v>
      </c>
      <c r="G86" s="203">
        <f t="shared" ca="1" si="2"/>
        <v>44309</v>
      </c>
      <c r="H86" s="324">
        <f>IF(PPG!Y86&gt;0,0,-PPG!Y86)</f>
        <v>0</v>
      </c>
      <c r="I86" s="205">
        <f t="shared" ca="1" si="3"/>
        <v>44309</v>
      </c>
      <c r="J86" s="126">
        <v>69</v>
      </c>
      <c r="K86" s="126" t="b">
        <v>1</v>
      </c>
      <c r="L86" s="126" t="s">
        <v>4022</v>
      </c>
      <c r="M86" s="126" t="b">
        <v>1</v>
      </c>
      <c r="N86" s="126" t="s">
        <v>3687</v>
      </c>
      <c r="O86" s="322" t="str">
        <f>LEFT(PPG!D86,19)&amp;"."&amp;PPGCR!F86</f>
        <v>Sunnyfields Primary.2070.PPFSM.I05.Ap21</v>
      </c>
      <c r="P86" s="325" t="str">
        <f>PPG!I86</f>
        <v>11334/543965</v>
      </c>
      <c r="Q86" s="126" t="b">
        <v>1</v>
      </c>
      <c r="R86" s="126" t="b">
        <v>1</v>
      </c>
      <c r="S86" s="126" t="b">
        <v>1</v>
      </c>
    </row>
    <row r="87" spans="1:19" x14ac:dyDescent="0.25">
      <c r="A87" s="126" t="s">
        <v>4021</v>
      </c>
      <c r="B87" s="200">
        <v>1</v>
      </c>
      <c r="C87" s="126">
        <v>2</v>
      </c>
      <c r="D87" s="321">
        <f>PPG!J87</f>
        <v>400100</v>
      </c>
      <c r="E87" s="126" t="b">
        <v>1</v>
      </c>
      <c r="F87" s="322" t="str">
        <f>RIGHT(PPG!C87,4)&amp;"."&amp;PPG!M87&amp;"."&amp;PPG!K87&amp;"."&amp;PPGPAY!$C$5</f>
        <v>3316.PPFSM.I05.Ap21</v>
      </c>
      <c r="G87" s="203">
        <f t="shared" ca="1" si="2"/>
        <v>44309</v>
      </c>
      <c r="H87" s="324">
        <f>IF(PPG!Y87&gt;0,0,-PPG!Y87)</f>
        <v>0</v>
      </c>
      <c r="I87" s="205">
        <f t="shared" ca="1" si="3"/>
        <v>44309</v>
      </c>
      <c r="J87" s="126">
        <v>70</v>
      </c>
      <c r="K87" s="126" t="b">
        <v>1</v>
      </c>
      <c r="L87" s="126" t="s">
        <v>4022</v>
      </c>
      <c r="M87" s="126" t="b">
        <v>1</v>
      </c>
      <c r="N87" s="126" t="s">
        <v>3687</v>
      </c>
      <c r="O87" s="322" t="str">
        <f>LEFT(PPG!D87,19)&amp;"."&amp;PPGCR!F87</f>
        <v>Trent  C of E Prima.3316.PPFSM.I05.Ap21</v>
      </c>
      <c r="P87" s="325" t="str">
        <f>PPG!I87</f>
        <v>11334/543965</v>
      </c>
      <c r="Q87" s="126" t="b">
        <v>1</v>
      </c>
      <c r="R87" s="126" t="b">
        <v>1</v>
      </c>
      <c r="S87" s="126" t="b">
        <v>1</v>
      </c>
    </row>
    <row r="88" spans="1:19" x14ac:dyDescent="0.25">
      <c r="A88" s="126" t="s">
        <v>4021</v>
      </c>
      <c r="B88" s="200">
        <v>1</v>
      </c>
      <c r="C88" s="126">
        <v>2</v>
      </c>
      <c r="D88" s="321">
        <f>PPG!J88</f>
        <v>400101</v>
      </c>
      <c r="E88" s="126" t="b">
        <v>1</v>
      </c>
      <c r="F88" s="322" t="str">
        <f>RIGHT(PPG!C88,4)&amp;"."&amp;PPG!M88&amp;"."&amp;PPG!K88&amp;"."&amp;PPGPAY!$C$5</f>
        <v>2055.PPFSM.I05.Ap21</v>
      </c>
      <c r="G88" s="203">
        <f t="shared" ca="1" si="2"/>
        <v>44309</v>
      </c>
      <c r="H88" s="324">
        <f>IF(PPG!Y88&gt;0,0,-PPG!Y88)</f>
        <v>0</v>
      </c>
      <c r="I88" s="205">
        <f t="shared" ca="1" si="3"/>
        <v>44309</v>
      </c>
      <c r="J88" s="126">
        <v>71</v>
      </c>
      <c r="K88" s="126" t="b">
        <v>1</v>
      </c>
      <c r="L88" s="126" t="s">
        <v>4022</v>
      </c>
      <c r="M88" s="126" t="b">
        <v>1</v>
      </c>
      <c r="N88" s="126" t="s">
        <v>3687</v>
      </c>
      <c r="O88" s="322" t="str">
        <f>LEFT(PPG!D88,19)&amp;"."&amp;PPGCR!F88</f>
        <v>Tudor School.2055.PPFSM.I05.Ap21</v>
      </c>
      <c r="P88" s="325" t="str">
        <f>PPG!I88</f>
        <v>11334/543965</v>
      </c>
      <c r="Q88" s="126" t="b">
        <v>1</v>
      </c>
      <c r="R88" s="126" t="b">
        <v>1</v>
      </c>
      <c r="S88" s="126" t="b">
        <v>1</v>
      </c>
    </row>
    <row r="89" spans="1:19" x14ac:dyDescent="0.25">
      <c r="A89" s="126" t="s">
        <v>4021</v>
      </c>
      <c r="B89" s="200">
        <v>1</v>
      </c>
      <c r="C89" s="126">
        <v>2</v>
      </c>
      <c r="D89" s="321">
        <f>PPG!J89</f>
        <v>400053</v>
      </c>
      <c r="E89" s="126" t="b">
        <v>1</v>
      </c>
      <c r="F89" s="322" t="str">
        <f>RIGHT(PPG!C89,4)&amp;"."&amp;PPG!M89&amp;"."&amp;PPG!K89&amp;"."&amp;PPGPAY!$C$5</f>
        <v>2057.PPFSM.I05.Ap21</v>
      </c>
      <c r="G89" s="203">
        <f t="shared" ca="1" si="2"/>
        <v>44309</v>
      </c>
      <c r="H89" s="324">
        <f>IF(PPG!Y89&gt;0,0,-PPG!Y89)</f>
        <v>0</v>
      </c>
      <c r="I89" s="205">
        <f t="shared" ca="1" si="3"/>
        <v>44309</v>
      </c>
      <c r="J89" s="126">
        <v>72</v>
      </c>
      <c r="K89" s="126" t="b">
        <v>1</v>
      </c>
      <c r="L89" s="126" t="s">
        <v>4022</v>
      </c>
      <c r="M89" s="126" t="b">
        <v>1</v>
      </c>
      <c r="N89" s="126" t="s">
        <v>3687</v>
      </c>
      <c r="O89" s="322" t="str">
        <f>LEFT(PPG!D89,19)&amp;"."&amp;PPGCR!F89</f>
        <v>Underhill School.2057.PPFSM.I05.Ap21</v>
      </c>
      <c r="P89" s="325" t="str">
        <f>PPG!I89</f>
        <v>11334/543965</v>
      </c>
      <c r="Q89" s="126" t="b">
        <v>1</v>
      </c>
      <c r="R89" s="126" t="b">
        <v>1</v>
      </c>
      <c r="S89" s="126" t="b">
        <v>1</v>
      </c>
    </row>
    <row r="90" spans="1:19" x14ac:dyDescent="0.25">
      <c r="A90" s="126" t="s">
        <v>4021</v>
      </c>
      <c r="B90" s="200">
        <v>1</v>
      </c>
      <c r="C90" s="126">
        <v>2</v>
      </c>
      <c r="D90" s="321">
        <f>PPG!J90</f>
        <v>400111</v>
      </c>
      <c r="E90" s="126" t="b">
        <v>1</v>
      </c>
      <c r="F90" s="322" t="str">
        <f>RIGHT(PPG!C90,4)&amp;"."&amp;PPG!M90&amp;"."&amp;PPG!K90&amp;"."&amp;PPGPAY!$C$5</f>
        <v>2076.PPFSM.I05.Ap21</v>
      </c>
      <c r="G90" s="203">
        <f t="shared" ca="1" si="2"/>
        <v>44309</v>
      </c>
      <c r="H90" s="324">
        <f>IF(PPG!Y90&gt;0,0,-PPG!Y90)</f>
        <v>0</v>
      </c>
      <c r="I90" s="205">
        <f t="shared" ca="1" si="3"/>
        <v>44309</v>
      </c>
      <c r="J90" s="126">
        <v>73</v>
      </c>
      <c r="K90" s="126" t="b">
        <v>1</v>
      </c>
      <c r="L90" s="126" t="s">
        <v>4022</v>
      </c>
      <c r="M90" s="126" t="b">
        <v>1</v>
      </c>
      <c r="N90" s="126" t="s">
        <v>3687</v>
      </c>
      <c r="O90" s="322" t="str">
        <f>LEFT(PPG!D90,19)&amp;"."&amp;PPGCR!F90</f>
        <v>Wessex  Gardens Pri.2076.PPFSM.I05.Ap21</v>
      </c>
      <c r="P90" s="325" t="str">
        <f>PPG!I90</f>
        <v>11334/543965</v>
      </c>
      <c r="Q90" s="126" t="b">
        <v>1</v>
      </c>
      <c r="R90" s="126" t="b">
        <v>1</v>
      </c>
      <c r="S90" s="126" t="b">
        <v>1</v>
      </c>
    </row>
    <row r="91" spans="1:19" x14ac:dyDescent="0.25">
      <c r="A91" s="126" t="s">
        <v>4021</v>
      </c>
      <c r="B91" s="200">
        <v>1</v>
      </c>
      <c r="C91" s="126">
        <v>2</v>
      </c>
      <c r="D91" s="321">
        <f>PPG!J91</f>
        <v>400011</v>
      </c>
      <c r="E91" s="126" t="b">
        <v>1</v>
      </c>
      <c r="F91" s="322" t="str">
        <f>RIGHT(PPG!C91,4)&amp;"."&amp;PPG!M91&amp;"."&amp;PPG!K91&amp;"."&amp;PPGPAY!$C$5</f>
        <v>2060.PPFSM.I05.Ap21</v>
      </c>
      <c r="G91" s="203">
        <f t="shared" ca="1" si="2"/>
        <v>44309</v>
      </c>
      <c r="H91" s="324">
        <f>IF(PPG!Y91&gt;0,0,-PPG!Y91)</f>
        <v>0</v>
      </c>
      <c r="I91" s="205">
        <f t="shared" ca="1" si="3"/>
        <v>44309</v>
      </c>
      <c r="J91" s="126">
        <v>74</v>
      </c>
      <c r="K91" s="126" t="b">
        <v>1</v>
      </c>
      <c r="L91" s="126" t="s">
        <v>4022</v>
      </c>
      <c r="M91" s="126" t="b">
        <v>1</v>
      </c>
      <c r="N91" s="126" t="s">
        <v>3687</v>
      </c>
      <c r="O91" s="322" t="str">
        <f>LEFT(PPG!D91,19)&amp;"."&amp;PPGCR!F91</f>
        <v>Whitings Hill Prima.2060.PPFSM.I05.Ap21</v>
      </c>
      <c r="P91" s="325" t="str">
        <f>PPG!I91</f>
        <v>11334/543965</v>
      </c>
      <c r="Q91" s="126" t="b">
        <v>1</v>
      </c>
      <c r="R91" s="126" t="b">
        <v>1</v>
      </c>
      <c r="S91" s="126" t="b">
        <v>1</v>
      </c>
    </row>
    <row r="92" spans="1:19" x14ac:dyDescent="0.25">
      <c r="A92" s="126" t="s">
        <v>4021</v>
      </c>
      <c r="B92" s="200">
        <v>1</v>
      </c>
      <c r="C92" s="126">
        <v>2</v>
      </c>
      <c r="D92" s="321">
        <f>PPG!J92</f>
        <v>400117</v>
      </c>
      <c r="E92" s="126" t="b">
        <v>1</v>
      </c>
      <c r="F92" s="322" t="str">
        <f>RIGHT(PPG!C92,4)&amp;"."&amp;PPG!M92&amp;"."&amp;PPG!K92&amp;"."&amp;PPGPAY!$C$5</f>
        <v>3518.PPFSM.I05.Ap21</v>
      </c>
      <c r="G92" s="203">
        <f t="shared" ca="1" si="2"/>
        <v>44309</v>
      </c>
      <c r="H92" s="324">
        <f>IF(PPG!Y92&gt;0,0,-PPG!Y92)</f>
        <v>0</v>
      </c>
      <c r="I92" s="205">
        <f t="shared" ca="1" si="3"/>
        <v>44309</v>
      </c>
      <c r="J92" s="126">
        <v>75</v>
      </c>
      <c r="K92" s="126" t="b">
        <v>1</v>
      </c>
      <c r="L92" s="126" t="s">
        <v>4022</v>
      </c>
      <c r="M92" s="126" t="b">
        <v>1</v>
      </c>
      <c r="N92" s="126" t="s">
        <v>3687</v>
      </c>
      <c r="O92" s="322" t="str">
        <f>LEFT(PPG!D92,19)&amp;"."&amp;PPGCR!F92</f>
        <v>Woodcroft Primary S.3518.PPFSM.I05.Ap21</v>
      </c>
      <c r="P92" s="325" t="str">
        <f>PPG!I92</f>
        <v>11334/543965</v>
      </c>
      <c r="Q92" s="126" t="b">
        <v>1</v>
      </c>
      <c r="R92" s="126" t="b">
        <v>1</v>
      </c>
      <c r="S92" s="126" t="b">
        <v>1</v>
      </c>
    </row>
    <row r="93" spans="1:19" x14ac:dyDescent="0.25">
      <c r="A93" s="126" t="s">
        <v>4021</v>
      </c>
      <c r="B93" s="200">
        <v>1</v>
      </c>
      <c r="C93" s="126">
        <v>2</v>
      </c>
      <c r="D93" s="321">
        <f>PPG!J93</f>
        <v>400004</v>
      </c>
      <c r="E93" s="126" t="b">
        <v>1</v>
      </c>
      <c r="F93" s="322" t="str">
        <f>RIGHT(PPG!C93,4)&amp;"."&amp;PPG!M93&amp;"."&amp;PPG!K93&amp;"."&amp;PPGPAY!$C$5</f>
        <v>2054.PPFSM.I05.Ap21</v>
      </c>
      <c r="G93" s="203">
        <f t="shared" ca="1" si="2"/>
        <v>44309</v>
      </c>
      <c r="H93" s="324">
        <f>IF(PPG!Y93&gt;0,0,-PPG!Y93)</f>
        <v>0</v>
      </c>
      <c r="I93" s="205">
        <f t="shared" ca="1" si="3"/>
        <v>44309</v>
      </c>
      <c r="J93" s="126">
        <v>76</v>
      </c>
      <c r="K93" s="126" t="b">
        <v>1</v>
      </c>
      <c r="L93" s="126" t="s">
        <v>4022</v>
      </c>
      <c r="M93" s="126" t="b">
        <v>1</v>
      </c>
      <c r="N93" s="126" t="s">
        <v>3687</v>
      </c>
      <c r="O93" s="322" t="str">
        <f>LEFT(PPG!D93,19)&amp;"."&amp;PPGCR!F93</f>
        <v>Woodridge  Primary .2054.PPFSM.I05.Ap21</v>
      </c>
      <c r="P93" s="325" t="str">
        <f>PPG!I93</f>
        <v>11334/543965</v>
      </c>
      <c r="Q93" s="126" t="b">
        <v>1</v>
      </c>
      <c r="R93" s="126" t="b">
        <v>1</v>
      </c>
      <c r="S93" s="126" t="b">
        <v>1</v>
      </c>
    </row>
    <row r="94" spans="1:19" x14ac:dyDescent="0.25">
      <c r="A94" s="126" t="s">
        <v>4021</v>
      </c>
      <c r="B94" s="200">
        <v>1</v>
      </c>
      <c r="C94" s="126">
        <v>2</v>
      </c>
      <c r="D94" s="321">
        <f>PPG!J94</f>
        <v>400157</v>
      </c>
      <c r="E94" s="126" t="b">
        <v>1</v>
      </c>
      <c r="F94" s="322" t="str">
        <f>RIGHT(PPG!C94,4)&amp;"."&amp;PPG!M94&amp;"."&amp;PPG!K94&amp;"."&amp;PPGPAY!$C$5</f>
        <v>1102.PPFSM.I05.Ap21</v>
      </c>
      <c r="G94" s="203">
        <f t="shared" ca="1" si="2"/>
        <v>44309</v>
      </c>
      <c r="H94" s="324">
        <f>IF(PPG!Y94&gt;0,0,-PPG!Y94)</f>
        <v>0</v>
      </c>
      <c r="I94" s="205">
        <f t="shared" ca="1" si="3"/>
        <v>44309</v>
      </c>
      <c r="J94" s="126">
        <v>77</v>
      </c>
      <c r="K94" s="126" t="b">
        <v>1</v>
      </c>
      <c r="L94" s="126" t="s">
        <v>4022</v>
      </c>
      <c r="M94" s="126" t="b">
        <v>1</v>
      </c>
      <c r="N94" s="126" t="s">
        <v>3687</v>
      </c>
      <c r="O94" s="322" t="str">
        <f>LEFT(PPG!D94,19)&amp;"."&amp;PPGCR!F94</f>
        <v>Northgate.1102.PPFSM.I05.Ap21</v>
      </c>
      <c r="P94" s="325" t="str">
        <f>PPG!I94</f>
        <v>11332/543965</v>
      </c>
      <c r="Q94" s="126" t="b">
        <v>1</v>
      </c>
      <c r="R94" s="126" t="b">
        <v>1</v>
      </c>
      <c r="S94" s="126" t="b">
        <v>1</v>
      </c>
    </row>
    <row r="95" spans="1:19" x14ac:dyDescent="0.25">
      <c r="A95" s="126" t="s">
        <v>4021</v>
      </c>
      <c r="B95" s="200">
        <v>1</v>
      </c>
      <c r="C95" s="126">
        <v>2</v>
      </c>
      <c r="D95" s="321">
        <f>PPG!J95</f>
        <v>400156</v>
      </c>
      <c r="E95" s="126" t="b">
        <v>1</v>
      </c>
      <c r="F95" s="322" t="str">
        <f>RIGHT(PPG!C95,4)&amp;"."&amp;PPG!M95&amp;"."&amp;PPG!K95&amp;"."&amp;PPGPAY!$C$5</f>
        <v>1100.PPFSM.I05.Ap21</v>
      </c>
      <c r="G95" s="203">
        <f t="shared" ca="1" si="2"/>
        <v>44309</v>
      </c>
      <c r="H95" s="324">
        <f>IF(PPG!Y95&gt;0,0,-PPG!Y95)</f>
        <v>0</v>
      </c>
      <c r="I95" s="205">
        <f t="shared" ca="1" si="3"/>
        <v>44309</v>
      </c>
      <c r="J95" s="126">
        <v>78</v>
      </c>
      <c r="K95" s="126" t="b">
        <v>1</v>
      </c>
      <c r="L95" s="126" t="s">
        <v>4022</v>
      </c>
      <c r="M95" s="126" t="b">
        <v>1</v>
      </c>
      <c r="N95" s="126" t="s">
        <v>3687</v>
      </c>
      <c r="O95" s="322" t="str">
        <f>LEFT(PPG!D95,19)&amp;"."&amp;PPGCR!F95</f>
        <v>Pavilion.1100.PPFSM.I05.Ap21</v>
      </c>
      <c r="P95" s="325" t="str">
        <f>PPG!I95</f>
        <v>11332/543965</v>
      </c>
      <c r="Q95" s="126" t="b">
        <v>1</v>
      </c>
      <c r="R95" s="126" t="b">
        <v>1</v>
      </c>
      <c r="S95" s="126" t="b">
        <v>1</v>
      </c>
    </row>
    <row r="96" spans="1:19" x14ac:dyDescent="0.25">
      <c r="A96" s="126" t="s">
        <v>4021</v>
      </c>
      <c r="B96" s="200">
        <v>1</v>
      </c>
      <c r="C96" s="126">
        <v>2</v>
      </c>
      <c r="D96" s="321">
        <f>PPG!J96</f>
        <v>400041</v>
      </c>
      <c r="E96" s="126" t="b">
        <v>1</v>
      </c>
      <c r="F96" s="322" t="str">
        <f>RIGHT(PPG!C96,4)&amp;"."&amp;PPG!M96&amp;"."&amp;PPG!K96&amp;"."&amp;PPGPAY!$C$5</f>
        <v>5405.PPFSM.I05.Ap21</v>
      </c>
      <c r="G96" s="203">
        <f t="shared" ca="1" si="2"/>
        <v>44309</v>
      </c>
      <c r="H96" s="324">
        <f>IF(PPG!Y96&gt;0,0,-PPG!Y96)</f>
        <v>0</v>
      </c>
      <c r="I96" s="205">
        <f t="shared" ca="1" si="3"/>
        <v>44309</v>
      </c>
      <c r="J96" s="126">
        <v>79</v>
      </c>
      <c r="K96" s="126" t="b">
        <v>1</v>
      </c>
      <c r="L96" s="126" t="s">
        <v>4022</v>
      </c>
      <c r="M96" s="126" t="b">
        <v>1</v>
      </c>
      <c r="N96" s="126" t="s">
        <v>3687</v>
      </c>
      <c r="O96" s="322" t="str">
        <f>LEFT(PPG!D96,19)&amp;"."&amp;PPGCR!F96</f>
        <v>Finchley Catholic H.5405.PPFSM.I05.Ap21</v>
      </c>
      <c r="P96" s="325" t="str">
        <f>PPG!I96</f>
        <v>11333/543965</v>
      </c>
      <c r="Q96" s="126" t="b">
        <v>1</v>
      </c>
      <c r="R96" s="126" t="b">
        <v>1</v>
      </c>
      <c r="S96" s="126" t="b">
        <v>1</v>
      </c>
    </row>
    <row r="97" spans="1:19" x14ac:dyDescent="0.25">
      <c r="A97" s="126" t="s">
        <v>4021</v>
      </c>
      <c r="B97" s="200">
        <v>1</v>
      </c>
      <c r="C97" s="126">
        <v>2</v>
      </c>
      <c r="D97" s="321">
        <f>PPG!J97</f>
        <v>400033</v>
      </c>
      <c r="E97" s="126" t="b">
        <v>1</v>
      </c>
      <c r="F97" s="322" t="str">
        <f>RIGHT(PPG!C97,4)&amp;"."&amp;PPG!M97&amp;"."&amp;PPG!K97&amp;"."&amp;PPGPAY!$C$5</f>
        <v>4003.PPFSM.I05.Ap21</v>
      </c>
      <c r="G97" s="203">
        <f t="shared" ca="1" si="2"/>
        <v>44309</v>
      </c>
      <c r="H97" s="324">
        <f>IF(PPG!Y97&gt;0,0,-PPG!Y97)</f>
        <v>0</v>
      </c>
      <c r="I97" s="205">
        <f t="shared" ca="1" si="3"/>
        <v>44309</v>
      </c>
      <c r="J97" s="126">
        <v>80</v>
      </c>
      <c r="K97" s="126" t="b">
        <v>1</v>
      </c>
      <c r="L97" s="126" t="s">
        <v>4022</v>
      </c>
      <c r="M97" s="126" t="b">
        <v>1</v>
      </c>
      <c r="N97" s="126" t="s">
        <v>3687</v>
      </c>
      <c r="O97" s="322" t="str">
        <f>LEFT(PPG!D97,19)&amp;"."&amp;PPGCR!F97</f>
        <v>Friern Barnet Schoo.4003.PPFSM.I05.Ap21</v>
      </c>
      <c r="P97" s="325" t="str">
        <f>PPG!I97</f>
        <v>11333/543965</v>
      </c>
      <c r="Q97" s="126" t="b">
        <v>1</v>
      </c>
      <c r="R97" s="126" t="b">
        <v>1</v>
      </c>
      <c r="S97" s="126" t="b">
        <v>1</v>
      </c>
    </row>
    <row r="98" spans="1:19" x14ac:dyDescent="0.25">
      <c r="A98" s="126" t="s">
        <v>4021</v>
      </c>
      <c r="B98" s="200">
        <v>1</v>
      </c>
      <c r="C98" s="126">
        <v>2</v>
      </c>
      <c r="D98" s="321">
        <f>PPG!J98</f>
        <v>400140</v>
      </c>
      <c r="E98" s="126" t="b">
        <v>1</v>
      </c>
      <c r="F98" s="322" t="str">
        <f>RIGHT(PPG!C98,4)&amp;"."&amp;PPG!M98&amp;"."&amp;PPG!K98&amp;"."&amp;PPGPAY!$C$5</f>
        <v>5427.PPFSM.I05.Ap21</v>
      </c>
      <c r="G98" s="203">
        <f t="shared" ca="1" si="2"/>
        <v>44309</v>
      </c>
      <c r="H98" s="324">
        <f>IF(PPG!Y98&gt;0,0,-PPG!Y98)</f>
        <v>0</v>
      </c>
      <c r="I98" s="205">
        <f t="shared" ca="1" si="3"/>
        <v>44309</v>
      </c>
      <c r="J98" s="126">
        <v>81</v>
      </c>
      <c r="K98" s="126" t="b">
        <v>1</v>
      </c>
      <c r="L98" s="126" t="s">
        <v>4022</v>
      </c>
      <c r="M98" s="126" t="b">
        <v>1</v>
      </c>
      <c r="N98" s="126" t="s">
        <v>3687</v>
      </c>
      <c r="O98" s="322" t="str">
        <f>LEFT(PPG!D98,19)&amp;"."&amp;PPGCR!F98</f>
        <v>JCoSS.5427.PPFSM.I05.Ap21</v>
      </c>
      <c r="P98" s="325" t="str">
        <f>PPG!I98</f>
        <v>11333/543965</v>
      </c>
      <c r="Q98" s="126" t="b">
        <v>1</v>
      </c>
      <c r="R98" s="126" t="b">
        <v>1</v>
      </c>
      <c r="S98" s="126" t="b">
        <v>1</v>
      </c>
    </row>
    <row r="99" spans="1:19" x14ac:dyDescent="0.25">
      <c r="A99" s="126" t="s">
        <v>4021</v>
      </c>
      <c r="B99" s="200">
        <v>1</v>
      </c>
      <c r="C99" s="126">
        <v>2</v>
      </c>
      <c r="D99" s="321">
        <f>PPG!J99</f>
        <v>107953</v>
      </c>
      <c r="E99" s="126" t="b">
        <v>1</v>
      </c>
      <c r="F99" s="322" t="str">
        <f>RIGHT(PPG!C99,4)&amp;"."&amp;PPG!M99&amp;"."&amp;PPG!K99&amp;"."&amp;PPGPAY!$C$5</f>
        <v>4004.PPFSM.I05.Ap21</v>
      </c>
      <c r="G99" s="203">
        <f t="shared" ca="1" si="2"/>
        <v>44309</v>
      </c>
      <c r="H99" s="324">
        <f>IF(PPG!Y99&gt;0,0,-PPG!Y99)</f>
        <v>0</v>
      </c>
      <c r="I99" s="205">
        <f t="shared" ca="1" si="3"/>
        <v>44309</v>
      </c>
      <c r="J99" s="126">
        <v>82</v>
      </c>
      <c r="K99" s="126" t="b">
        <v>1</v>
      </c>
      <c r="L99" s="126" t="s">
        <v>4022</v>
      </c>
      <c r="M99" s="126" t="b">
        <v>1</v>
      </c>
      <c r="N99" s="126" t="s">
        <v>3687</v>
      </c>
      <c r="O99" s="322" t="str">
        <f>LEFT(PPG!D99,19)&amp;"."&amp;PPGCR!F99</f>
        <v>Menorah High School.4004.PPFSM.I05.Ap21</v>
      </c>
      <c r="P99" s="325" t="str">
        <f>PPG!I99</f>
        <v>11333/543965</v>
      </c>
      <c r="Q99" s="126" t="b">
        <v>1</v>
      </c>
      <c r="R99" s="126" t="b">
        <v>1</v>
      </c>
      <c r="S99" s="126" t="b">
        <v>1</v>
      </c>
    </row>
    <row r="100" spans="1:19" x14ac:dyDescent="0.25">
      <c r="A100" s="126" t="s">
        <v>4021</v>
      </c>
      <c r="B100" s="200">
        <v>1</v>
      </c>
      <c r="C100" s="126">
        <v>2</v>
      </c>
      <c r="D100" s="321">
        <f>PPG!J100</f>
        <v>400029</v>
      </c>
      <c r="E100" s="126" t="b">
        <v>1</v>
      </c>
      <c r="F100" s="322" t="str">
        <f>RIGHT(PPG!C100,4)&amp;"."&amp;PPG!M100&amp;"."&amp;PPG!K100&amp;"."&amp;PPGPAY!$C$5</f>
        <v>5404.PPFSM.I05.Ap21</v>
      </c>
      <c r="G100" s="203">
        <f t="shared" ca="1" si="2"/>
        <v>44309</v>
      </c>
      <c r="H100" s="324">
        <f>IF(PPG!Y100&gt;0,0,-PPG!Y100)</f>
        <v>0</v>
      </c>
      <c r="I100" s="205">
        <f t="shared" ca="1" si="3"/>
        <v>44309</v>
      </c>
      <c r="J100" s="126">
        <v>83</v>
      </c>
      <c r="K100" s="126" t="b">
        <v>1</v>
      </c>
      <c r="L100" s="126" t="s">
        <v>4022</v>
      </c>
      <c r="M100" s="126" t="b">
        <v>1</v>
      </c>
      <c r="N100" s="126" t="s">
        <v>3687</v>
      </c>
      <c r="O100" s="322" t="str">
        <f>LEFT(PPG!D100,19)&amp;"."&amp;PPGCR!F100</f>
        <v>St Michaels Catholi.5404.PPFSM.I05.Ap21</v>
      </c>
      <c r="P100" s="325" t="str">
        <f>PPG!I100</f>
        <v>11333/543965</v>
      </c>
      <c r="Q100" s="126" t="b">
        <v>1</v>
      </c>
      <c r="R100" s="126" t="b">
        <v>1</v>
      </c>
      <c r="S100" s="126" t="b">
        <v>1</v>
      </c>
    </row>
    <row r="101" spans="1:19" x14ac:dyDescent="0.25">
      <c r="A101" s="126" t="s">
        <v>4021</v>
      </c>
      <c r="B101" s="200">
        <v>1</v>
      </c>
      <c r="C101" s="126">
        <v>2</v>
      </c>
      <c r="D101" s="321">
        <f>PPG!J101</f>
        <v>400013</v>
      </c>
      <c r="E101" s="126" t="b">
        <v>1</v>
      </c>
      <c r="F101" s="322" t="str">
        <f>RIGHT(PPG!C101,4)&amp;"."&amp;PPG!M101&amp;"."&amp;PPG!K101&amp;"."&amp;PPGPAY!$C$5</f>
        <v>5407.PPFSM.I05.Ap21</v>
      </c>
      <c r="G101" s="203">
        <f t="shared" ca="1" si="2"/>
        <v>44309</v>
      </c>
      <c r="H101" s="324">
        <f>IF(PPG!Y101&gt;0,0,-PPG!Y101)</f>
        <v>0</v>
      </c>
      <c r="I101" s="205">
        <f t="shared" ca="1" si="3"/>
        <v>44309</v>
      </c>
      <c r="J101" s="126">
        <v>84</v>
      </c>
      <c r="K101" s="126" t="b">
        <v>1</v>
      </c>
      <c r="L101" s="126" t="s">
        <v>4022</v>
      </c>
      <c r="M101" s="126" t="b">
        <v>1</v>
      </c>
      <c r="N101" s="126" t="s">
        <v>3687</v>
      </c>
      <c r="O101" s="322" t="str">
        <f>LEFT(PPG!D101,19)&amp;"."&amp;PPGCR!F101</f>
        <v>St. James' Catholic.5407.PPFSM.I05.Ap21</v>
      </c>
      <c r="P101" s="325" t="str">
        <f>PPG!I101</f>
        <v>11333/543965</v>
      </c>
      <c r="Q101" s="126" t="b">
        <v>1</v>
      </c>
      <c r="R101" s="126" t="b">
        <v>1</v>
      </c>
      <c r="S101" s="126" t="b">
        <v>1</v>
      </c>
    </row>
    <row r="102" spans="1:19" x14ac:dyDescent="0.25">
      <c r="A102" s="126" t="s">
        <v>4021</v>
      </c>
      <c r="B102" s="200">
        <v>1</v>
      </c>
      <c r="C102" s="126">
        <v>2</v>
      </c>
      <c r="D102" s="321">
        <f>PPG!J102</f>
        <v>400063</v>
      </c>
      <c r="E102" s="126" t="b">
        <v>1</v>
      </c>
      <c r="F102" s="322" t="str">
        <f>RIGHT(PPG!C102,4)&amp;"."&amp;PPG!M102&amp;"."&amp;PPG!K102&amp;"."&amp;PPGPAY!$C$5</f>
        <v>7010.PPFSM.I05.Ap21</v>
      </c>
      <c r="G102" s="203">
        <f t="shared" ca="1" si="2"/>
        <v>44309</v>
      </c>
      <c r="H102" s="324">
        <f>IF(PPG!Y102&gt;0,0,-PPG!Y102)</f>
        <v>0</v>
      </c>
      <c r="I102" s="205">
        <f t="shared" ca="1" si="3"/>
        <v>44309</v>
      </c>
      <c r="J102" s="126">
        <v>85</v>
      </c>
      <c r="K102" s="126" t="b">
        <v>1</v>
      </c>
      <c r="L102" s="126" t="s">
        <v>4022</v>
      </c>
      <c r="M102" s="126" t="b">
        <v>1</v>
      </c>
      <c r="N102" s="126" t="s">
        <v>3687</v>
      </c>
      <c r="O102" s="322" t="str">
        <f>LEFT(PPG!D102,19)&amp;"."&amp;PPGCR!F102</f>
        <v>Mapledown.7010.PPFSM.I05.Ap21</v>
      </c>
      <c r="P102" s="325" t="str">
        <f>PPG!I102</f>
        <v>11332/543965</v>
      </c>
      <c r="Q102" s="126" t="b">
        <v>1</v>
      </c>
      <c r="R102" s="126" t="b">
        <v>1</v>
      </c>
      <c r="S102" s="126" t="b">
        <v>1</v>
      </c>
    </row>
    <row r="103" spans="1:19" x14ac:dyDescent="0.25">
      <c r="A103" s="126" t="s">
        <v>4021</v>
      </c>
      <c r="B103" s="200">
        <v>1</v>
      </c>
      <c r="C103" s="126">
        <v>2</v>
      </c>
      <c r="D103" s="321">
        <f>PPG!J103</f>
        <v>400034</v>
      </c>
      <c r="E103" s="126" t="b">
        <v>1</v>
      </c>
      <c r="F103" s="322" t="str">
        <f>RIGHT(PPG!C103,4)&amp;"."&amp;PPG!M103&amp;"."&amp;PPG!K103&amp;"."&amp;PPGPAY!$C$5</f>
        <v>7005.PPFSM.I05.Ap21</v>
      </c>
      <c r="G103" s="203">
        <f t="shared" ca="1" si="2"/>
        <v>44309</v>
      </c>
      <c r="H103" s="324">
        <f>IF(PPG!Y103&gt;0,0,-PPG!Y103)</f>
        <v>0</v>
      </c>
      <c r="I103" s="205">
        <f t="shared" ca="1" si="3"/>
        <v>44309</v>
      </c>
      <c r="J103" s="126">
        <v>86</v>
      </c>
      <c r="K103" s="126" t="b">
        <v>1</v>
      </c>
      <c r="L103" s="126" t="s">
        <v>4022</v>
      </c>
      <c r="M103" s="126" t="b">
        <v>1</v>
      </c>
      <c r="N103" s="126" t="s">
        <v>3687</v>
      </c>
      <c r="O103" s="322" t="str">
        <f>LEFT(PPG!D103,19)&amp;"."&amp;PPGCR!F103</f>
        <v>Northway.7005.PPFSM.I05.Ap21</v>
      </c>
      <c r="P103" s="325" t="str">
        <f>PPG!I103</f>
        <v>11332/543965</v>
      </c>
      <c r="Q103" s="126" t="b">
        <v>1</v>
      </c>
      <c r="R103" s="126" t="b">
        <v>1</v>
      </c>
      <c r="S103" s="126" t="b">
        <v>1</v>
      </c>
    </row>
    <row r="104" spans="1:19" x14ac:dyDescent="0.25">
      <c r="A104" s="126" t="s">
        <v>4021</v>
      </c>
      <c r="B104" s="200">
        <v>1</v>
      </c>
      <c r="C104" s="126">
        <v>2</v>
      </c>
      <c r="D104" s="321">
        <f>PPG!J104</f>
        <v>400091</v>
      </c>
      <c r="E104" s="126" t="b">
        <v>1</v>
      </c>
      <c r="F104" s="322" t="str">
        <f>RIGHT(PPG!C104,4)&amp;"."&amp;PPG!M104&amp;"."&amp;PPG!K104&amp;"."&amp;PPGPAY!$C$5</f>
        <v>7009.PPFSM.I05.Ap21</v>
      </c>
      <c r="G104" s="203">
        <f t="shared" ca="1" si="2"/>
        <v>44309</v>
      </c>
      <c r="H104" s="324">
        <f>IF(PPG!Y104&gt;0,0,-PPG!Y104)</f>
        <v>0</v>
      </c>
      <c r="I104" s="205">
        <f t="shared" ca="1" si="3"/>
        <v>44309</v>
      </c>
      <c r="J104" s="126">
        <v>87</v>
      </c>
      <c r="K104" s="126" t="b">
        <v>1</v>
      </c>
      <c r="L104" s="126" t="s">
        <v>4022</v>
      </c>
      <c r="M104" s="126" t="b">
        <v>1</v>
      </c>
      <c r="N104" s="126" t="s">
        <v>3687</v>
      </c>
      <c r="O104" s="322" t="str">
        <f>LEFT(PPG!D104,19)&amp;"."&amp;PPGCR!F104</f>
        <v>Oakleigh.7009.PPFSM.I05.Ap21</v>
      </c>
      <c r="P104" s="325" t="str">
        <f>PPG!I104</f>
        <v>11332/543965</v>
      </c>
      <c r="Q104" s="126" t="b">
        <v>1</v>
      </c>
      <c r="R104" s="126" t="b">
        <v>1</v>
      </c>
      <c r="S104" s="126" t="b">
        <v>1</v>
      </c>
    </row>
    <row r="105" spans="1:19" x14ac:dyDescent="0.25">
      <c r="A105" s="126" t="s">
        <v>4021</v>
      </c>
      <c r="B105" s="200">
        <v>1</v>
      </c>
      <c r="C105" s="126">
        <v>2</v>
      </c>
      <c r="D105" s="321">
        <f>PPG!J105</f>
        <v>400135</v>
      </c>
      <c r="E105" s="126" t="b">
        <v>1</v>
      </c>
      <c r="F105" s="322" t="str">
        <f>RIGHT(PPG!C105,4)&amp;"."&amp;PPG!M105&amp;"."&amp;PPG!K105&amp;"."&amp;PPGPAY!$C$5</f>
        <v>3521.PPFSM.I05.Ap21</v>
      </c>
      <c r="G105" s="203">
        <f t="shared" ca="1" si="2"/>
        <v>44309</v>
      </c>
      <c r="H105" s="324">
        <f>IF(PPG!Y105&gt;0,0,-PPG!Y105)</f>
        <v>0</v>
      </c>
      <c r="I105" s="205">
        <f t="shared" ca="1" si="3"/>
        <v>44309</v>
      </c>
      <c r="J105" s="126">
        <v>88</v>
      </c>
      <c r="K105" s="126" t="b">
        <v>1</v>
      </c>
      <c r="L105" s="126" t="s">
        <v>4022</v>
      </c>
      <c r="M105" s="126" t="b">
        <v>1</v>
      </c>
      <c r="N105" s="126" t="s">
        <v>3687</v>
      </c>
      <c r="O105" s="322" t="str">
        <f>LEFT(PPG!D105,19)&amp;"."&amp;PPGCR!F105</f>
        <v>St Mary's &amp; St John.3521.PPFSM.I05.Ap21</v>
      </c>
      <c r="P105" s="325" t="str">
        <f>PPG!I105</f>
        <v>11333/543965</v>
      </c>
      <c r="Q105" s="126" t="b">
        <v>1</v>
      </c>
      <c r="R105" s="126" t="b">
        <v>1</v>
      </c>
      <c r="S105" s="126" t="b">
        <v>1</v>
      </c>
    </row>
    <row r="106" spans="1:19" x14ac:dyDescent="0.25">
      <c r="A106" s="126" t="s">
        <v>4021</v>
      </c>
      <c r="B106" s="200">
        <v>1</v>
      </c>
      <c r="C106" s="126">
        <v>2</v>
      </c>
      <c r="D106" s="321">
        <f>PPG!J106</f>
        <v>400135</v>
      </c>
      <c r="E106" s="126" t="b">
        <v>1</v>
      </c>
      <c r="F106" s="322" t="str">
        <f>RIGHT(PPG!C106,4)&amp;"."&amp;PPG!M106&amp;"."&amp;PPG!K106&amp;"."&amp;PPGPAY!$C$5</f>
        <v>3521.PPFSM.I05.Ap21</v>
      </c>
      <c r="G106" s="203">
        <f t="shared" ca="1" si="2"/>
        <v>44309</v>
      </c>
      <c r="H106" s="324">
        <f>IF(PPG!Y106&gt;0,0,-PPG!Y106)</f>
        <v>0</v>
      </c>
      <c r="I106" s="205">
        <f t="shared" ca="1" si="3"/>
        <v>44309</v>
      </c>
      <c r="J106" s="126">
        <v>89</v>
      </c>
      <c r="K106" s="126" t="b">
        <v>1</v>
      </c>
      <c r="L106" s="126" t="s">
        <v>4022</v>
      </c>
      <c r="M106" s="126" t="b">
        <v>1</v>
      </c>
      <c r="N106" s="126" t="s">
        <v>3687</v>
      </c>
      <c r="O106" s="322" t="str">
        <f>LEFT(PPG!D106,19)&amp;"."&amp;PPGCR!F106</f>
        <v>St Mary's &amp; St John.3521.PPFSM.I05.Ap21</v>
      </c>
      <c r="P106" s="325" t="str">
        <f>PPG!I106</f>
        <v>11334/543965</v>
      </c>
      <c r="Q106" s="126" t="b">
        <v>1</v>
      </c>
      <c r="R106" s="126" t="b">
        <v>1</v>
      </c>
      <c r="S106" s="126" t="b">
        <v>1</v>
      </c>
    </row>
    <row r="107" spans="1:19" x14ac:dyDescent="0.25">
      <c r="A107" s="126" t="s">
        <v>4021</v>
      </c>
      <c r="B107" s="200">
        <v>1</v>
      </c>
      <c r="C107" s="126">
        <v>2</v>
      </c>
      <c r="D107" s="321">
        <f>PPG!J107</f>
        <v>400156</v>
      </c>
      <c r="E107" s="126" t="b">
        <v>1</v>
      </c>
      <c r="F107" s="322" t="str">
        <f>RIGHT(PPG!C107,4)&amp;"."&amp;PPG!M107&amp;"."&amp;PPG!K107&amp;"."&amp;PPGPAY!$C$5</f>
        <v>1100.PPFSM.I05.Ap21</v>
      </c>
      <c r="G107" s="203">
        <f t="shared" ca="1" si="2"/>
        <v>44309</v>
      </c>
      <c r="H107" s="324">
        <f>IF(PPG!Y107&gt;0,0,-PPG!Y107)</f>
        <v>0</v>
      </c>
      <c r="I107" s="205">
        <f t="shared" ca="1" si="3"/>
        <v>44309</v>
      </c>
      <c r="J107" s="126">
        <v>90</v>
      </c>
      <c r="K107" s="126" t="b">
        <v>1</v>
      </c>
      <c r="L107" s="126" t="s">
        <v>4022</v>
      </c>
      <c r="M107" s="126" t="b">
        <v>1</v>
      </c>
      <c r="N107" s="126" t="s">
        <v>3687</v>
      </c>
      <c r="O107" s="322" t="str">
        <f>LEFT(PPG!D107,19)&amp;"."&amp;PPGCR!F107</f>
        <v>Pavilion.1100.PPFSM.I05.Ap21</v>
      </c>
      <c r="P107" s="325" t="str">
        <f>PPG!I107</f>
        <v>11332/543965</v>
      </c>
      <c r="Q107" s="126" t="b">
        <v>1</v>
      </c>
      <c r="R107" s="126" t="b">
        <v>1</v>
      </c>
      <c r="S107" s="126" t="b">
        <v>1</v>
      </c>
    </row>
    <row r="108" spans="1:19" x14ac:dyDescent="0.25">
      <c r="A108" s="126" t="s">
        <v>4021</v>
      </c>
      <c r="B108" s="200">
        <v>1</v>
      </c>
      <c r="C108" s="126">
        <v>2</v>
      </c>
      <c r="D108" s="321">
        <f>PPG!J108</f>
        <v>400015</v>
      </c>
      <c r="E108" s="126" t="b">
        <v>1</v>
      </c>
      <c r="F108" s="322" t="str">
        <f>RIGHT(PPG!C108,4)&amp;"."&amp;PPG!M108&amp;"."&amp;PPG!K108&amp;"."&amp;PPGPAY!$C$5</f>
        <v>3317.PPSER.I05.Ap21</v>
      </c>
      <c r="G108" s="203">
        <f t="shared" ca="1" si="2"/>
        <v>44309</v>
      </c>
      <c r="H108" s="324">
        <f>IF(PPG!Y108&gt;0,0,-PPG!Y108)</f>
        <v>0</v>
      </c>
      <c r="I108" s="205">
        <f t="shared" ca="1" si="3"/>
        <v>44309</v>
      </c>
      <c r="J108" s="126">
        <v>91</v>
      </c>
      <c r="K108" s="126" t="b">
        <v>1</v>
      </c>
      <c r="L108" s="126" t="s">
        <v>4022</v>
      </c>
      <c r="M108" s="126" t="b">
        <v>1</v>
      </c>
      <c r="N108" s="126" t="s">
        <v>3687</v>
      </c>
      <c r="O108" s="322" t="str">
        <f>LEFT(PPG!D108,19)&amp;"."&amp;PPGCR!F108</f>
        <v>All Saints' CE Prim.3317.PPSER.I05.Ap21</v>
      </c>
      <c r="P108" s="325" t="str">
        <f>PPG!I108</f>
        <v>11334/543965</v>
      </c>
      <c r="Q108" s="126" t="b">
        <v>1</v>
      </c>
      <c r="R108" s="126" t="b">
        <v>1</v>
      </c>
      <c r="S108" s="126" t="b">
        <v>1</v>
      </c>
    </row>
    <row r="109" spans="1:19" x14ac:dyDescent="0.25">
      <c r="A109" s="126" t="s">
        <v>4021</v>
      </c>
      <c r="B109" s="200">
        <v>1</v>
      </c>
      <c r="C109" s="126">
        <v>2</v>
      </c>
      <c r="D109" s="321">
        <f>PPG!J109</f>
        <v>400002</v>
      </c>
      <c r="E109" s="126" t="b">
        <v>1</v>
      </c>
      <c r="F109" s="322" t="str">
        <f>RIGHT(PPG!C109,4)&amp;"."&amp;PPG!M109&amp;"."&amp;PPG!K109&amp;"."&amp;PPGPAY!$C$5</f>
        <v>2027.PPSER.I05.Ap21</v>
      </c>
      <c r="G109" s="203">
        <f t="shared" ca="1" si="2"/>
        <v>44309</v>
      </c>
      <c r="H109" s="324">
        <f>IF(PPG!Y109&gt;0,0,-PPG!Y109)</f>
        <v>0</v>
      </c>
      <c r="I109" s="205">
        <f t="shared" ca="1" si="3"/>
        <v>44309</v>
      </c>
      <c r="J109" s="126">
        <v>92</v>
      </c>
      <c r="K109" s="126" t="b">
        <v>1</v>
      </c>
      <c r="L109" s="126" t="s">
        <v>4022</v>
      </c>
      <c r="M109" s="126" t="b">
        <v>1</v>
      </c>
      <c r="N109" s="126" t="s">
        <v>3687</v>
      </c>
      <c r="O109" s="322" t="str">
        <f>LEFT(PPG!D109,19)&amp;"."&amp;PPGCR!F109</f>
        <v>Garden Suburb Junio.2027.PPSER.I05.Ap21</v>
      </c>
      <c r="P109" s="325" t="str">
        <f>PPG!I109</f>
        <v>11334/543965</v>
      </c>
      <c r="Q109" s="126" t="b">
        <v>1</v>
      </c>
      <c r="R109" s="126" t="b">
        <v>1</v>
      </c>
      <c r="S109" s="126" t="b">
        <v>1</v>
      </c>
    </row>
    <row r="110" spans="1:19" x14ac:dyDescent="0.25">
      <c r="A110" s="126" t="s">
        <v>4021</v>
      </c>
      <c r="B110" s="200">
        <v>1</v>
      </c>
      <c r="C110" s="126">
        <v>2</v>
      </c>
      <c r="D110" s="321">
        <f>PPG!J110</f>
        <v>400010</v>
      </c>
      <c r="E110" s="126" t="b">
        <v>1</v>
      </c>
      <c r="F110" s="322" t="str">
        <f>RIGHT(PPG!C110,4)&amp;"."&amp;PPG!M110&amp;"."&amp;PPG!K110&amp;"."&amp;PPGPAY!$C$5</f>
        <v>2071.PPSER.I05.Ap21</v>
      </c>
      <c r="G110" s="203">
        <f t="shared" ca="1" si="2"/>
        <v>44309</v>
      </c>
      <c r="H110" s="324">
        <f>IF(PPG!Y110&gt;0,0,-PPG!Y110)</f>
        <v>0</v>
      </c>
      <c r="I110" s="205">
        <f t="shared" ca="1" si="3"/>
        <v>44309</v>
      </c>
      <c r="J110" s="126">
        <v>93</v>
      </c>
      <c r="K110" s="126" t="b">
        <v>1</v>
      </c>
      <c r="L110" s="126" t="s">
        <v>4022</v>
      </c>
      <c r="M110" s="126" t="b">
        <v>1</v>
      </c>
      <c r="N110" s="126" t="s">
        <v>3687</v>
      </c>
      <c r="O110" s="322" t="str">
        <f>LEFT(PPG!D110,19)&amp;"."&amp;PPGCR!F110</f>
        <v>Queenswell Infant a.2071.PPSER.I05.Ap21</v>
      </c>
      <c r="P110" s="325" t="str">
        <f>PPG!I110</f>
        <v>11334/543965</v>
      </c>
      <c r="Q110" s="126" t="b">
        <v>1</v>
      </c>
      <c r="R110" s="126" t="b">
        <v>1</v>
      </c>
      <c r="S110" s="126" t="b">
        <v>1</v>
      </c>
    </row>
    <row r="111" spans="1:19" x14ac:dyDescent="0.25">
      <c r="A111" s="126" t="s">
        <v>4021</v>
      </c>
      <c r="B111" s="200">
        <v>1</v>
      </c>
      <c r="C111" s="126">
        <v>2</v>
      </c>
      <c r="D111" s="321">
        <f>PPG!J111</f>
        <v>400098</v>
      </c>
      <c r="E111" s="126" t="b">
        <v>1</v>
      </c>
      <c r="F111" s="322" t="str">
        <f>RIGHT(PPG!C111,4)&amp;"."&amp;PPG!M111&amp;"."&amp;PPG!K111&amp;"."&amp;PPGPAY!$C$5</f>
        <v>3309.PPSER.I05.Ap21</v>
      </c>
      <c r="G111" s="203">
        <f t="shared" ca="1" si="2"/>
        <v>44309</v>
      </c>
      <c r="H111" s="324">
        <f>IF(PPG!Y111&gt;0,0,-PPG!Y111)</f>
        <v>0</v>
      </c>
      <c r="I111" s="205">
        <f t="shared" ca="1" si="3"/>
        <v>44309</v>
      </c>
      <c r="J111" s="126">
        <v>94</v>
      </c>
      <c r="K111" s="126" t="b">
        <v>1</v>
      </c>
      <c r="L111" s="126" t="s">
        <v>4022</v>
      </c>
      <c r="M111" s="126" t="b">
        <v>1</v>
      </c>
      <c r="N111" s="126" t="s">
        <v>3687</v>
      </c>
      <c r="O111" s="322" t="str">
        <f>LEFT(PPG!D111,19)&amp;"."&amp;PPGCR!F111</f>
        <v>St Johns CE N20.3309.PPSER.I05.Ap21</v>
      </c>
      <c r="P111" s="325" t="str">
        <f>PPG!I111</f>
        <v>11334/543965</v>
      </c>
      <c r="Q111" s="126" t="b">
        <v>1</v>
      </c>
      <c r="R111" s="126" t="b">
        <v>1</v>
      </c>
      <c r="S111" s="126" t="b">
        <v>1</v>
      </c>
    </row>
    <row r="112" spans="1:19" x14ac:dyDescent="0.25">
      <c r="A112" s="126" t="s">
        <v>4021</v>
      </c>
      <c r="B112" s="200">
        <v>1</v>
      </c>
      <c r="C112" s="126">
        <v>2</v>
      </c>
      <c r="D112" s="321">
        <f>PPG!J112</f>
        <v>400094</v>
      </c>
      <c r="E112" s="126" t="b">
        <v>1</v>
      </c>
      <c r="F112" s="322" t="str">
        <f>RIGHT(PPG!C112,4)&amp;"."&amp;PPG!M112&amp;"."&amp;PPG!K112&amp;"."&amp;PPGPAY!$C$5</f>
        <v>3314.PPSER.I05.Ap21</v>
      </c>
      <c r="G112" s="203">
        <f t="shared" ca="1" si="2"/>
        <v>44309</v>
      </c>
      <c r="H112" s="324">
        <f>IF(PPG!Y112&gt;0,0,-PPG!Y112)</f>
        <v>0</v>
      </c>
      <c r="I112" s="205">
        <f t="shared" ca="1" si="3"/>
        <v>44309</v>
      </c>
      <c r="J112" s="126">
        <v>95</v>
      </c>
      <c r="K112" s="126" t="b">
        <v>1</v>
      </c>
      <c r="L112" s="126" t="s">
        <v>4022</v>
      </c>
      <c r="M112" s="126" t="b">
        <v>1</v>
      </c>
      <c r="N112" s="126" t="s">
        <v>3687</v>
      </c>
      <c r="O112" s="322" t="str">
        <f>LEFT(PPG!D112,19)&amp;"."&amp;PPGCR!F112</f>
        <v>St Pauls CE Primary.3314.PPSER.I05.Ap21</v>
      </c>
      <c r="P112" s="325" t="str">
        <f>PPG!I112</f>
        <v>11334/543965</v>
      </c>
      <c r="Q112" s="126" t="b">
        <v>1</v>
      </c>
      <c r="R112" s="126" t="b">
        <v>1</v>
      </c>
      <c r="S112" s="126" t="b">
        <v>1</v>
      </c>
    </row>
    <row r="113" spans="1:19" x14ac:dyDescent="0.25">
      <c r="A113" s="126" t="s">
        <v>4021</v>
      </c>
      <c r="B113" s="200">
        <v>1</v>
      </c>
      <c r="C113" s="126">
        <v>2</v>
      </c>
      <c r="D113" s="321">
        <f>PPG!J113</f>
        <v>400037</v>
      </c>
      <c r="E113" s="126" t="b">
        <v>1</v>
      </c>
      <c r="F113" s="322" t="str">
        <f>RIGHT(PPG!C113,4)&amp;"."&amp;PPG!M113&amp;"."&amp;PPG!K113&amp;"."&amp;PPGPAY!$C$5</f>
        <v>3507.PPSER.I05.Ap21</v>
      </c>
      <c r="G113" s="203">
        <f t="shared" ca="1" si="2"/>
        <v>44309</v>
      </c>
      <c r="H113" s="324">
        <f>IF(PPG!Y113&gt;0,0,-PPG!Y113)</f>
        <v>0</v>
      </c>
      <c r="I113" s="205">
        <f t="shared" ca="1" si="3"/>
        <v>44309</v>
      </c>
      <c r="J113" s="126">
        <v>96</v>
      </c>
      <c r="K113" s="126" t="b">
        <v>1</v>
      </c>
      <c r="L113" s="126" t="s">
        <v>4022</v>
      </c>
      <c r="M113" s="126" t="b">
        <v>1</v>
      </c>
      <c r="N113" s="126" t="s">
        <v>3687</v>
      </c>
      <c r="O113" s="322" t="str">
        <f>LEFT(PPG!D113,19)&amp;"."&amp;PPGCR!F113</f>
        <v>St Theresa's R.C. P.3507.PPSER.I05.Ap21</v>
      </c>
      <c r="P113" s="325" t="str">
        <f>PPG!I113</f>
        <v>11334/543965</v>
      </c>
      <c r="Q113" s="126" t="b">
        <v>1</v>
      </c>
      <c r="R113" s="126" t="b">
        <v>1</v>
      </c>
      <c r="S113" s="126" t="b">
        <v>1</v>
      </c>
    </row>
    <row r="114" spans="1:19" x14ac:dyDescent="0.25">
      <c r="A114" s="126" t="s">
        <v>4021</v>
      </c>
      <c r="B114" s="200">
        <v>1</v>
      </c>
      <c r="C114" s="126">
        <v>2</v>
      </c>
      <c r="D114" s="321">
        <f>PPG!J114</f>
        <v>400100</v>
      </c>
      <c r="E114" s="126" t="b">
        <v>1</v>
      </c>
      <c r="F114" s="322" t="str">
        <f>RIGHT(PPG!C114,4)&amp;"."&amp;PPG!M114&amp;"."&amp;PPG!K114&amp;"."&amp;PPGPAY!$C$5</f>
        <v>3316.PPSER.I05.Ap21</v>
      </c>
      <c r="G114" s="203">
        <f t="shared" ca="1" si="2"/>
        <v>44309</v>
      </c>
      <c r="H114" s="324">
        <f>IF(PPG!Y114&gt;0,0,-PPG!Y114)</f>
        <v>0</v>
      </c>
      <c r="I114" s="205">
        <f t="shared" ca="1" si="3"/>
        <v>44309</v>
      </c>
      <c r="J114" s="126">
        <v>97</v>
      </c>
      <c r="K114" s="126" t="b">
        <v>1</v>
      </c>
      <c r="L114" s="126" t="s">
        <v>4022</v>
      </c>
      <c r="M114" s="126" t="b">
        <v>1</v>
      </c>
      <c r="N114" s="126" t="s">
        <v>3687</v>
      </c>
      <c r="O114" s="322" t="str">
        <f>LEFT(PPG!D114,19)&amp;"."&amp;PPGCR!F114</f>
        <v>Trent  C of E Prima.3316.PPSER.I05.Ap21</v>
      </c>
      <c r="P114" s="325" t="str">
        <f>PPG!I114</f>
        <v>11334/543965</v>
      </c>
      <c r="Q114" s="126" t="b">
        <v>1</v>
      </c>
      <c r="R114" s="126" t="b">
        <v>1</v>
      </c>
      <c r="S114" s="126" t="b">
        <v>1</v>
      </c>
    </row>
    <row r="115" spans="1:19" x14ac:dyDescent="0.25">
      <c r="A115" s="126" t="s">
        <v>4021</v>
      </c>
      <c r="B115" s="200">
        <v>1</v>
      </c>
      <c r="C115" s="126">
        <v>2</v>
      </c>
      <c r="D115" s="321">
        <f>PPG!J115</f>
        <v>400033</v>
      </c>
      <c r="E115" s="126" t="b">
        <v>1</v>
      </c>
      <c r="F115" s="322" t="str">
        <f>RIGHT(PPG!C115,4)&amp;"."&amp;PPG!M115&amp;"."&amp;PPG!K115&amp;"."&amp;PPGPAY!$C$5</f>
        <v>4003.PPSER.I05.Ap21</v>
      </c>
      <c r="G115" s="203">
        <f t="shared" ca="1" si="2"/>
        <v>44309</v>
      </c>
      <c r="H115" s="324">
        <f>IF(PPG!Y115&gt;0,0,-PPG!Y115)</f>
        <v>0</v>
      </c>
      <c r="I115" s="205">
        <f t="shared" ca="1" si="3"/>
        <v>44309</v>
      </c>
      <c r="J115" s="126">
        <v>98</v>
      </c>
      <c r="K115" s="126" t="b">
        <v>1</v>
      </c>
      <c r="L115" s="126" t="s">
        <v>4022</v>
      </c>
      <c r="M115" s="126" t="b">
        <v>1</v>
      </c>
      <c r="N115" s="126" t="s">
        <v>3687</v>
      </c>
      <c r="O115" s="322" t="str">
        <f>LEFT(PPG!D115,19)&amp;"."&amp;PPGCR!F115</f>
        <v>Friern Barnet Schoo.4003.PPSER.I05.Ap21</v>
      </c>
      <c r="P115" s="325" t="str">
        <f>PPG!I115</f>
        <v>11333/543965</v>
      </c>
      <c r="Q115" s="126" t="b">
        <v>1</v>
      </c>
      <c r="R115" s="126" t="b">
        <v>1</v>
      </c>
      <c r="S115" s="126" t="b">
        <v>1</v>
      </c>
    </row>
    <row r="116" spans="1:19" x14ac:dyDescent="0.25">
      <c r="A116" s="126" t="s">
        <v>4021</v>
      </c>
      <c r="B116" s="200">
        <v>1</v>
      </c>
      <c r="C116" s="126">
        <v>2</v>
      </c>
      <c r="D116" s="321">
        <f>PPG!J116</f>
        <v>400125</v>
      </c>
      <c r="E116" s="126" t="b">
        <v>1</v>
      </c>
      <c r="F116" s="322" t="str">
        <f>RIGHT(PPG!C116,4)&amp;"."&amp;PPG!M116&amp;"."&amp;PPG!K116&amp;"."&amp;PPGPAY!$C$5</f>
        <v>3520.PPPL.I05.Ap21</v>
      </c>
      <c r="G116" s="203">
        <f t="shared" ca="1" si="2"/>
        <v>44309</v>
      </c>
      <c r="H116" s="324">
        <f>IF(PPG!Y116&gt;0,0,-PPG!Y116)</f>
        <v>0</v>
      </c>
      <c r="I116" s="205">
        <f t="shared" ca="1" si="3"/>
        <v>44309</v>
      </c>
      <c r="J116" s="126">
        <v>99</v>
      </c>
      <c r="K116" s="126" t="b">
        <v>1</v>
      </c>
      <c r="L116" s="126" t="s">
        <v>4022</v>
      </c>
      <c r="M116" s="126" t="b">
        <v>1</v>
      </c>
      <c r="N116" s="126" t="s">
        <v>3687</v>
      </c>
      <c r="O116" s="322" t="str">
        <f>LEFT(PPG!D116,19)&amp;"."&amp;PPGCR!F116</f>
        <v>Akiva School.3520.PPPL.I05.Ap21</v>
      </c>
      <c r="P116" s="325" t="str">
        <f>PPG!I116</f>
        <v>11334/543965</v>
      </c>
      <c r="Q116" s="126" t="b">
        <v>1</v>
      </c>
      <c r="R116" s="126" t="b">
        <v>1</v>
      </c>
      <c r="S116" s="126" t="b">
        <v>1</v>
      </c>
    </row>
    <row r="117" spans="1:19" x14ac:dyDescent="0.25">
      <c r="A117" s="126" t="s">
        <v>4021</v>
      </c>
      <c r="B117" s="200">
        <v>1</v>
      </c>
      <c r="C117" s="126">
        <v>2</v>
      </c>
      <c r="D117" s="321">
        <f>PPG!J117</f>
        <v>400015</v>
      </c>
      <c r="E117" s="126" t="b">
        <v>1</v>
      </c>
      <c r="F117" s="322" t="str">
        <f>RIGHT(PPG!C117,4)&amp;"."&amp;PPG!M117&amp;"."&amp;PPG!K117&amp;"."&amp;PPGPAY!$C$5</f>
        <v>3317.PPPL.I05.Ap21</v>
      </c>
      <c r="G117" s="203">
        <f t="shared" ca="1" si="2"/>
        <v>44309</v>
      </c>
      <c r="H117" s="324">
        <f>IF(PPG!Y117&gt;0,0,-PPG!Y117)</f>
        <v>0</v>
      </c>
      <c r="I117" s="205">
        <f t="shared" ca="1" si="3"/>
        <v>44309</v>
      </c>
      <c r="J117" s="126">
        <v>100</v>
      </c>
      <c r="K117" s="126" t="b">
        <v>1</v>
      </c>
      <c r="L117" s="126" t="s">
        <v>4022</v>
      </c>
      <c r="M117" s="126" t="b">
        <v>1</v>
      </c>
      <c r="N117" s="126" t="s">
        <v>3687</v>
      </c>
      <c r="O117" s="322" t="str">
        <f>LEFT(PPG!D117,19)&amp;"."&amp;PPGCR!F117</f>
        <v>All Saints' CE Prim.3317.PPPL.I05.Ap21</v>
      </c>
      <c r="P117" s="325" t="str">
        <f>PPG!I117</f>
        <v>11334/543965</v>
      </c>
      <c r="Q117" s="126" t="b">
        <v>1</v>
      </c>
      <c r="R117" s="126" t="b">
        <v>1</v>
      </c>
      <c r="S117" s="126" t="b">
        <v>1</v>
      </c>
    </row>
    <row r="118" spans="1:19" x14ac:dyDescent="0.25">
      <c r="A118" s="126" t="s">
        <v>4021</v>
      </c>
      <c r="B118" s="200">
        <v>1</v>
      </c>
      <c r="C118" s="126">
        <v>2</v>
      </c>
      <c r="D118" s="321">
        <f>PPG!J118</f>
        <v>400024</v>
      </c>
      <c r="E118" s="126" t="b">
        <v>1</v>
      </c>
      <c r="F118" s="322" t="str">
        <f>RIGHT(PPG!C118,4)&amp;"."&amp;PPG!M118&amp;"."&amp;PPG!K118&amp;"."&amp;PPGPAY!$C$5</f>
        <v>3511.PPPL.I05.Ap21</v>
      </c>
      <c r="G118" s="203">
        <f t="shared" ca="1" si="2"/>
        <v>44309</v>
      </c>
      <c r="H118" s="324">
        <f>IF(PPG!Y118&gt;0,0,-PPG!Y118)</f>
        <v>0</v>
      </c>
      <c r="I118" s="205">
        <f t="shared" ca="1" si="3"/>
        <v>44309</v>
      </c>
      <c r="J118" s="126">
        <v>101</v>
      </c>
      <c r="K118" s="126" t="b">
        <v>1</v>
      </c>
      <c r="L118" s="126" t="s">
        <v>4022</v>
      </c>
      <c r="M118" s="126" t="b">
        <v>1</v>
      </c>
      <c r="N118" s="126" t="s">
        <v>3687</v>
      </c>
      <c r="O118" s="322" t="str">
        <f>LEFT(PPG!D118,19)&amp;"."&amp;PPGCR!F118</f>
        <v>Blessed Dominic Sch.3511.PPPL.I05.Ap21</v>
      </c>
      <c r="P118" s="325" t="str">
        <f>PPG!I118</f>
        <v>11334/543965</v>
      </c>
      <c r="Q118" s="126" t="b">
        <v>1</v>
      </c>
      <c r="R118" s="126" t="b">
        <v>1</v>
      </c>
      <c r="S118" s="126" t="b">
        <v>1</v>
      </c>
    </row>
    <row r="119" spans="1:19" x14ac:dyDescent="0.25">
      <c r="A119" s="126" t="s">
        <v>4021</v>
      </c>
      <c r="B119" s="200">
        <v>1</v>
      </c>
      <c r="C119" s="126">
        <v>2</v>
      </c>
      <c r="D119" s="321">
        <f>PPG!J119</f>
        <v>400057</v>
      </c>
      <c r="E119" s="126" t="b">
        <v>1</v>
      </c>
      <c r="F119" s="322" t="str">
        <f>RIGHT(PPG!C119,4)&amp;"."&amp;PPG!M119&amp;"."&amp;PPG!K119&amp;"."&amp;PPGPAY!$C$5</f>
        <v>2008.PPPL.I05.Ap21</v>
      </c>
      <c r="G119" s="203">
        <f t="shared" ca="1" si="2"/>
        <v>44309</v>
      </c>
      <c r="H119" s="324">
        <f>IF(PPG!Y119&gt;0,0,-PPG!Y119)</f>
        <v>0</v>
      </c>
      <c r="I119" s="205">
        <f t="shared" ca="1" si="3"/>
        <v>44309</v>
      </c>
      <c r="J119" s="126">
        <v>102</v>
      </c>
      <c r="K119" s="126" t="b">
        <v>1</v>
      </c>
      <c r="L119" s="126" t="s">
        <v>4022</v>
      </c>
      <c r="M119" s="126" t="b">
        <v>1</v>
      </c>
      <c r="N119" s="126" t="s">
        <v>3687</v>
      </c>
      <c r="O119" s="322" t="str">
        <f>LEFT(PPG!D119,19)&amp;"."&amp;PPGCR!F119</f>
        <v>Brookland Infant  &amp;.2008.PPPL.I05.Ap21</v>
      </c>
      <c r="P119" s="325" t="str">
        <f>PPG!I119</f>
        <v>11334/543965</v>
      </c>
      <c r="Q119" s="126" t="b">
        <v>1</v>
      </c>
      <c r="R119" s="126" t="b">
        <v>1</v>
      </c>
      <c r="S119" s="126" t="b">
        <v>1</v>
      </c>
    </row>
    <row r="120" spans="1:19" x14ac:dyDescent="0.25">
      <c r="A120" s="126" t="s">
        <v>4021</v>
      </c>
      <c r="B120" s="200">
        <v>1</v>
      </c>
      <c r="C120" s="126">
        <v>2</v>
      </c>
      <c r="D120" s="321">
        <f>PPG!J120</f>
        <v>400061</v>
      </c>
      <c r="E120" s="126" t="b">
        <v>1</v>
      </c>
      <c r="F120" s="322" t="str">
        <f>RIGHT(PPG!C120,4)&amp;"."&amp;PPG!M120&amp;"."&amp;PPG!K120&amp;"."&amp;PPGPAY!$C$5</f>
        <v>2009.PPPL.I05.Ap21</v>
      </c>
      <c r="G120" s="203">
        <f t="shared" ca="1" si="2"/>
        <v>44309</v>
      </c>
      <c r="H120" s="324">
        <f>IF(PPG!Y120&gt;0,0,-PPG!Y120)</f>
        <v>0</v>
      </c>
      <c r="I120" s="205">
        <f t="shared" ca="1" si="3"/>
        <v>44309</v>
      </c>
      <c r="J120" s="126">
        <v>103</v>
      </c>
      <c r="K120" s="126" t="b">
        <v>1</v>
      </c>
      <c r="L120" s="126" t="s">
        <v>4022</v>
      </c>
      <c r="M120" s="126" t="b">
        <v>1</v>
      </c>
      <c r="N120" s="126" t="s">
        <v>3687</v>
      </c>
      <c r="O120" s="322" t="str">
        <f>LEFT(PPG!D120,19)&amp;"."&amp;PPGCR!F120</f>
        <v>Brunswick Park Prim.2009.PPPL.I05.Ap21</v>
      </c>
      <c r="P120" s="325" t="str">
        <f>PPG!I120</f>
        <v>11334/543965</v>
      </c>
      <c r="Q120" s="126" t="b">
        <v>1</v>
      </c>
      <c r="R120" s="126" t="b">
        <v>1</v>
      </c>
      <c r="S120" s="126" t="b">
        <v>1</v>
      </c>
    </row>
    <row r="121" spans="1:19" x14ac:dyDescent="0.25">
      <c r="A121" s="126" t="s">
        <v>4021</v>
      </c>
      <c r="B121" s="200">
        <v>1</v>
      </c>
      <c r="C121" s="126">
        <v>2</v>
      </c>
      <c r="D121" s="321">
        <f>PPG!J121</f>
        <v>400039</v>
      </c>
      <c r="E121" s="126" t="b">
        <v>1</v>
      </c>
      <c r="F121" s="322" t="str">
        <f>RIGHT(PPG!C121,4)&amp;"."&amp;PPG!M121&amp;"."&amp;PPG!K121&amp;"."&amp;PPGPAY!$C$5</f>
        <v>3302.PPPL.I05.Ap21</v>
      </c>
      <c r="G121" s="203">
        <f t="shared" ca="1" si="2"/>
        <v>44309</v>
      </c>
      <c r="H121" s="324">
        <f>IF(PPG!Y121&gt;0,0,-PPG!Y121)</f>
        <v>0</v>
      </c>
      <c r="I121" s="205">
        <f t="shared" ca="1" si="3"/>
        <v>44309</v>
      </c>
      <c r="J121" s="126">
        <v>104</v>
      </c>
      <c r="K121" s="126" t="b">
        <v>1</v>
      </c>
      <c r="L121" s="126" t="s">
        <v>4022</v>
      </c>
      <c r="M121" s="126" t="b">
        <v>1</v>
      </c>
      <c r="N121" s="126" t="s">
        <v>3687</v>
      </c>
      <c r="O121" s="322" t="str">
        <f>LEFT(PPG!D121,19)&amp;"."&amp;PPGCR!F121</f>
        <v>Christ Church CE Pr.3302.PPPL.I05.Ap21</v>
      </c>
      <c r="P121" s="325" t="str">
        <f>PPG!I121</f>
        <v>11334/543965</v>
      </c>
      <c r="Q121" s="126" t="b">
        <v>1</v>
      </c>
      <c r="R121" s="126" t="b">
        <v>1</v>
      </c>
      <c r="S121" s="126" t="b">
        <v>1</v>
      </c>
    </row>
    <row r="122" spans="1:19" x14ac:dyDescent="0.25">
      <c r="A122" s="126" t="s">
        <v>4021</v>
      </c>
      <c r="B122" s="200">
        <v>1</v>
      </c>
      <c r="C122" s="126">
        <v>2</v>
      </c>
      <c r="D122" s="321">
        <f>PPG!J122</f>
        <v>400020</v>
      </c>
      <c r="E122" s="126" t="b">
        <v>1</v>
      </c>
      <c r="F122" s="322" t="str">
        <f>RIGHT(PPG!C122,4)&amp;"."&amp;PPG!M122&amp;"."&amp;PPG!K122&amp;"."&amp;PPGPAY!$C$5</f>
        <v>2011.PPPL.I05.Ap21</v>
      </c>
      <c r="G122" s="203">
        <f t="shared" ca="1" si="2"/>
        <v>44309</v>
      </c>
      <c r="H122" s="324">
        <f>IF(PPG!Y122&gt;0,0,-PPG!Y122)</f>
        <v>0</v>
      </c>
      <c r="I122" s="205">
        <f t="shared" ca="1" si="3"/>
        <v>44309</v>
      </c>
      <c r="J122" s="126">
        <v>105</v>
      </c>
      <c r="K122" s="126" t="b">
        <v>1</v>
      </c>
      <c r="L122" s="126" t="s">
        <v>4022</v>
      </c>
      <c r="M122" s="126" t="b">
        <v>1</v>
      </c>
      <c r="N122" s="126" t="s">
        <v>3687</v>
      </c>
      <c r="O122" s="322" t="str">
        <f>LEFT(PPG!D122,19)&amp;"."&amp;PPGCR!F122</f>
        <v>Church Hill Primary.2011.PPPL.I05.Ap21</v>
      </c>
      <c r="P122" s="325" t="str">
        <f>PPG!I122</f>
        <v>11334/543965</v>
      </c>
      <c r="Q122" s="126" t="b">
        <v>1</v>
      </c>
      <c r="R122" s="126" t="b">
        <v>1</v>
      </c>
      <c r="S122" s="126" t="b">
        <v>1</v>
      </c>
    </row>
    <row r="123" spans="1:19" x14ac:dyDescent="0.25">
      <c r="A123" s="126" t="s">
        <v>4021</v>
      </c>
      <c r="B123" s="200">
        <v>1</v>
      </c>
      <c r="C123" s="126">
        <v>2</v>
      </c>
      <c r="D123" s="321">
        <f>PPG!J123</f>
        <v>400105</v>
      </c>
      <c r="E123" s="126" t="b">
        <v>1</v>
      </c>
      <c r="F123" s="322" t="str">
        <f>RIGHT(PPG!C123,4)&amp;"."&amp;PPG!M123&amp;"."&amp;PPG!K123&amp;"."&amp;PPGPAY!$C$5</f>
        <v>2073.PPPL.I05.Ap21</v>
      </c>
      <c r="G123" s="203">
        <f t="shared" ca="1" si="2"/>
        <v>44309</v>
      </c>
      <c r="H123" s="324">
        <f>IF(PPG!Y123&gt;0,0,-PPG!Y123)</f>
        <v>0</v>
      </c>
      <c r="I123" s="205">
        <f t="shared" ca="1" si="3"/>
        <v>44309</v>
      </c>
      <c r="J123" s="126">
        <v>106</v>
      </c>
      <c r="K123" s="126" t="b">
        <v>1</v>
      </c>
      <c r="L123" s="126" t="s">
        <v>4022</v>
      </c>
      <c r="M123" s="126" t="b">
        <v>1</v>
      </c>
      <c r="N123" s="126" t="s">
        <v>3687</v>
      </c>
      <c r="O123" s="322" t="str">
        <f>LEFT(PPG!D123,19)&amp;"."&amp;PPGCR!F123</f>
        <v>Danegrove JMI Schoo.2073.PPPL.I05.Ap21</v>
      </c>
      <c r="P123" s="325" t="str">
        <f>PPG!I123</f>
        <v>11334/543965</v>
      </c>
      <c r="Q123" s="126" t="b">
        <v>1</v>
      </c>
      <c r="R123" s="126" t="b">
        <v>1</v>
      </c>
      <c r="S123" s="126" t="b">
        <v>1</v>
      </c>
    </row>
    <row r="124" spans="1:19" x14ac:dyDescent="0.25">
      <c r="A124" s="126" t="s">
        <v>4021</v>
      </c>
      <c r="B124" s="200">
        <v>1</v>
      </c>
      <c r="C124" s="126">
        <v>2</v>
      </c>
      <c r="D124" s="321">
        <f>PPG!J124</f>
        <v>400159</v>
      </c>
      <c r="E124" s="126" t="b">
        <v>1</v>
      </c>
      <c r="F124" s="322" t="str">
        <f>RIGHT(PPG!C124,4)&amp;"."&amp;PPG!M124&amp;"."&amp;PPG!K124&amp;"."&amp;PPGPAY!$C$5</f>
        <v>2023.PPPL.I05.Ap21</v>
      </c>
      <c r="G124" s="203">
        <f t="shared" ca="1" si="2"/>
        <v>44309</v>
      </c>
      <c r="H124" s="324">
        <f>IF(PPG!Y124&gt;0,0,-PPG!Y124)</f>
        <v>0</v>
      </c>
      <c r="I124" s="205">
        <f t="shared" ca="1" si="3"/>
        <v>44309</v>
      </c>
      <c r="J124" s="126">
        <v>107</v>
      </c>
      <c r="K124" s="126" t="b">
        <v>1</v>
      </c>
      <c r="L124" s="126" t="s">
        <v>4022</v>
      </c>
      <c r="M124" s="126" t="b">
        <v>1</v>
      </c>
      <c r="N124" s="126" t="s">
        <v>3687</v>
      </c>
      <c r="O124" s="322" t="str">
        <f>LEFT(PPG!D124,19)&amp;"."&amp;PPGCR!F124</f>
        <v>Edgware Primary Sch.2023.PPPL.I05.Ap21</v>
      </c>
      <c r="P124" s="325" t="str">
        <f>PPG!I124</f>
        <v>11334/543965</v>
      </c>
      <c r="Q124" s="126" t="b">
        <v>1</v>
      </c>
      <c r="R124" s="126" t="b">
        <v>1</v>
      </c>
      <c r="S124" s="126" t="b">
        <v>1</v>
      </c>
    </row>
    <row r="125" spans="1:19" x14ac:dyDescent="0.25">
      <c r="A125" s="126" t="s">
        <v>4021</v>
      </c>
      <c r="B125" s="200">
        <v>1</v>
      </c>
      <c r="C125" s="126">
        <v>2</v>
      </c>
      <c r="D125" s="321">
        <f>PPG!J125</f>
        <v>400047</v>
      </c>
      <c r="E125" s="126" t="b">
        <v>1</v>
      </c>
      <c r="F125" s="322" t="str">
        <f>RIGHT(PPG!C125,4)&amp;"."&amp;PPG!M125&amp;"."&amp;PPG!K125&amp;"."&amp;PPGPAY!$C$5</f>
        <v>2024.PPPL.I05.Ap21</v>
      </c>
      <c r="G125" s="203">
        <f t="shared" ca="1" si="2"/>
        <v>44309</v>
      </c>
      <c r="H125" s="324">
        <f>IF(PPG!Y125&gt;0,0,-PPG!Y125)</f>
        <v>0</v>
      </c>
      <c r="I125" s="205">
        <f t="shared" ca="1" si="3"/>
        <v>44309</v>
      </c>
      <c r="J125" s="126">
        <v>108</v>
      </c>
      <c r="K125" s="126" t="b">
        <v>1</v>
      </c>
      <c r="L125" s="126" t="s">
        <v>4022</v>
      </c>
      <c r="M125" s="126" t="b">
        <v>1</v>
      </c>
      <c r="N125" s="126" t="s">
        <v>3687</v>
      </c>
      <c r="O125" s="322" t="str">
        <f>LEFT(PPG!D125,19)&amp;"."&amp;PPGCR!F125</f>
        <v>Fairway Primary Sch.2024.PPPL.I05.Ap21</v>
      </c>
      <c r="P125" s="325" t="str">
        <f>PPG!I125</f>
        <v>11334/543965</v>
      </c>
      <c r="Q125" s="126" t="b">
        <v>1</v>
      </c>
      <c r="R125" s="126" t="b">
        <v>1</v>
      </c>
      <c r="S125" s="126" t="b">
        <v>1</v>
      </c>
    </row>
    <row r="126" spans="1:19" x14ac:dyDescent="0.25">
      <c r="A126" s="126" t="s">
        <v>4021</v>
      </c>
      <c r="B126" s="200">
        <v>1</v>
      </c>
      <c r="C126" s="126">
        <v>2</v>
      </c>
      <c r="D126" s="321">
        <f>PPG!J126</f>
        <v>400001</v>
      </c>
      <c r="E126" s="126" t="b">
        <v>1</v>
      </c>
      <c r="F126" s="322" t="str">
        <f>RIGHT(PPG!C126,4)&amp;"."&amp;PPG!M126&amp;"."&amp;PPG!K126&amp;"."&amp;PPGPAY!$C$5</f>
        <v>2025.PPPL.I05.Ap21</v>
      </c>
      <c r="G126" s="203">
        <f t="shared" ca="1" si="2"/>
        <v>44309</v>
      </c>
      <c r="H126" s="324">
        <f>IF(PPG!Y126&gt;0,0,-PPG!Y126)</f>
        <v>0</v>
      </c>
      <c r="I126" s="205">
        <f t="shared" ca="1" si="3"/>
        <v>44309</v>
      </c>
      <c r="J126" s="126">
        <v>109</v>
      </c>
      <c r="K126" s="126" t="b">
        <v>1</v>
      </c>
      <c r="L126" s="126" t="s">
        <v>4022</v>
      </c>
      <c r="M126" s="126" t="b">
        <v>1</v>
      </c>
      <c r="N126" s="126" t="s">
        <v>3687</v>
      </c>
      <c r="O126" s="322" t="str">
        <f>LEFT(PPG!D126,19)&amp;"."&amp;PPGCR!F126</f>
        <v>Foulds.2025.PPPL.I05.Ap21</v>
      </c>
      <c r="P126" s="325" t="str">
        <f>PPG!I126</f>
        <v>11334/543965</v>
      </c>
      <c r="Q126" s="126" t="b">
        <v>1</v>
      </c>
      <c r="R126" s="126" t="b">
        <v>1</v>
      </c>
      <c r="S126" s="126" t="b">
        <v>1</v>
      </c>
    </row>
    <row r="127" spans="1:19" x14ac:dyDescent="0.25">
      <c r="A127" s="126" t="s">
        <v>4021</v>
      </c>
      <c r="B127" s="200">
        <v>1</v>
      </c>
      <c r="C127" s="126">
        <v>2</v>
      </c>
      <c r="D127" s="321">
        <f>PPG!J127</f>
        <v>400067</v>
      </c>
      <c r="E127" s="126" t="b">
        <v>1</v>
      </c>
      <c r="F127" s="322" t="str">
        <f>RIGHT(PPG!C127,4)&amp;"."&amp;PPG!M127&amp;"."&amp;PPG!K127&amp;"."&amp;PPGPAY!$C$5</f>
        <v>2028.PPPL.I05.Ap21</v>
      </c>
      <c r="G127" s="203">
        <f t="shared" ca="1" si="2"/>
        <v>44309</v>
      </c>
      <c r="H127" s="324">
        <f>IF(PPG!Y127&gt;0,0,-PPG!Y127)</f>
        <v>0</v>
      </c>
      <c r="I127" s="205">
        <f t="shared" ca="1" si="3"/>
        <v>44309</v>
      </c>
      <c r="J127" s="126">
        <v>110</v>
      </c>
      <c r="K127" s="126" t="b">
        <v>1</v>
      </c>
      <c r="L127" s="126" t="s">
        <v>4022</v>
      </c>
      <c r="M127" s="126" t="b">
        <v>1</v>
      </c>
      <c r="N127" s="126" t="s">
        <v>3687</v>
      </c>
      <c r="O127" s="322" t="str">
        <f>LEFT(PPG!D127,19)&amp;"."&amp;PPGCR!F127</f>
        <v>Garden Suburb Infan.2028.PPPL.I05.Ap21</v>
      </c>
      <c r="P127" s="325" t="str">
        <f>PPG!I127</f>
        <v>11334/543965</v>
      </c>
      <c r="Q127" s="126" t="b">
        <v>1</v>
      </c>
      <c r="R127" s="126" t="b">
        <v>1</v>
      </c>
      <c r="S127" s="126" t="b">
        <v>1</v>
      </c>
    </row>
    <row r="128" spans="1:19" x14ac:dyDescent="0.25">
      <c r="A128" s="126" t="s">
        <v>4021</v>
      </c>
      <c r="B128" s="200">
        <v>1</v>
      </c>
      <c r="C128" s="126">
        <v>2</v>
      </c>
      <c r="D128" s="321">
        <f>PPG!J128</f>
        <v>400002</v>
      </c>
      <c r="E128" s="126" t="b">
        <v>1</v>
      </c>
      <c r="F128" s="322" t="str">
        <f>RIGHT(PPG!C128,4)&amp;"."&amp;PPG!M128&amp;"."&amp;PPG!K128&amp;"."&amp;PPGPAY!$C$5</f>
        <v>2027.PPPL.I05.Ap21</v>
      </c>
      <c r="G128" s="203">
        <f t="shared" ca="1" si="2"/>
        <v>44309</v>
      </c>
      <c r="H128" s="324">
        <f>IF(PPG!Y128&gt;0,0,-PPG!Y128)</f>
        <v>0</v>
      </c>
      <c r="I128" s="205">
        <f t="shared" ca="1" si="3"/>
        <v>44309</v>
      </c>
      <c r="J128" s="126">
        <v>111</v>
      </c>
      <c r="K128" s="126" t="b">
        <v>1</v>
      </c>
      <c r="L128" s="126" t="s">
        <v>4022</v>
      </c>
      <c r="M128" s="126" t="b">
        <v>1</v>
      </c>
      <c r="N128" s="126" t="s">
        <v>3687</v>
      </c>
      <c r="O128" s="322" t="str">
        <f>LEFT(PPG!D128,19)&amp;"."&amp;PPGCR!F128</f>
        <v>Garden Suburb Junio.2027.PPPL.I05.Ap21</v>
      </c>
      <c r="P128" s="325" t="str">
        <f>PPG!I128</f>
        <v>11334/543965</v>
      </c>
      <c r="Q128" s="126" t="b">
        <v>1</v>
      </c>
      <c r="R128" s="126" t="b">
        <v>1</v>
      </c>
      <c r="S128" s="126" t="b">
        <v>1</v>
      </c>
    </row>
    <row r="129" spans="1:19" x14ac:dyDescent="0.25">
      <c r="A129" s="126" t="s">
        <v>4021</v>
      </c>
      <c r="B129" s="200">
        <v>1</v>
      </c>
      <c r="C129" s="126">
        <v>2</v>
      </c>
      <c r="D129" s="321">
        <f>PPG!J129</f>
        <v>400035</v>
      </c>
      <c r="E129" s="126" t="b">
        <v>1</v>
      </c>
      <c r="F129" s="322" t="str">
        <f>RIGHT(PPG!C129,4)&amp;"."&amp;PPG!M129&amp;"."&amp;PPG!K129&amp;"."&amp;PPGPAY!$C$5</f>
        <v>2029.PPPL.I05.Ap21</v>
      </c>
      <c r="G129" s="203">
        <f t="shared" ca="1" si="2"/>
        <v>44309</v>
      </c>
      <c r="H129" s="324">
        <f>IF(PPG!Y129&gt;0,0,-PPG!Y129)</f>
        <v>0</v>
      </c>
      <c r="I129" s="205">
        <f t="shared" ca="1" si="3"/>
        <v>44309</v>
      </c>
      <c r="J129" s="126">
        <v>112</v>
      </c>
      <c r="K129" s="126" t="b">
        <v>1</v>
      </c>
      <c r="L129" s="126" t="s">
        <v>4022</v>
      </c>
      <c r="M129" s="126" t="b">
        <v>1</v>
      </c>
      <c r="N129" s="126" t="s">
        <v>3687</v>
      </c>
      <c r="O129" s="322" t="str">
        <f>LEFT(PPG!D129,19)&amp;"."&amp;PPGCR!F129</f>
        <v>Goldbeaters Primary.2029.PPPL.I05.Ap21</v>
      </c>
      <c r="P129" s="325" t="str">
        <f>PPG!I129</f>
        <v>11334/543965</v>
      </c>
      <c r="Q129" s="126" t="b">
        <v>1</v>
      </c>
      <c r="R129" s="126" t="b">
        <v>1</v>
      </c>
      <c r="S129" s="126" t="b">
        <v>1</v>
      </c>
    </row>
    <row r="130" spans="1:19" x14ac:dyDescent="0.25">
      <c r="A130" s="126" t="s">
        <v>4021</v>
      </c>
      <c r="B130" s="200">
        <v>1</v>
      </c>
      <c r="C130" s="126">
        <v>2</v>
      </c>
      <c r="D130" s="321">
        <f>PPG!J130</f>
        <v>400084</v>
      </c>
      <c r="E130" s="126" t="b">
        <v>1</v>
      </c>
      <c r="F130" s="322" t="str">
        <f>RIGHT(PPG!C130,4)&amp;"."&amp;PPG!M130&amp;"."&amp;PPG!K130&amp;"."&amp;PPGPAY!$C$5</f>
        <v>2032.PPPL.I05.Ap21</v>
      </c>
      <c r="G130" s="203">
        <f t="shared" ca="1" si="2"/>
        <v>44309</v>
      </c>
      <c r="H130" s="324">
        <f>IF(PPG!Y130&gt;0,0,-PPG!Y130)</f>
        <v>0</v>
      </c>
      <c r="I130" s="205">
        <f t="shared" ca="1" si="3"/>
        <v>44309</v>
      </c>
      <c r="J130" s="126">
        <v>113</v>
      </c>
      <c r="K130" s="126" t="b">
        <v>1</v>
      </c>
      <c r="L130" s="126" t="s">
        <v>4022</v>
      </c>
      <c r="M130" s="126" t="b">
        <v>1</v>
      </c>
      <c r="N130" s="126" t="s">
        <v>3687</v>
      </c>
      <c r="O130" s="322" t="str">
        <f>LEFT(PPG!D130,19)&amp;"."&amp;PPGCR!F130</f>
        <v>Holly Park School.2032.PPPL.I05.Ap21</v>
      </c>
      <c r="P130" s="325" t="str">
        <f>PPG!I130</f>
        <v>11334/543965</v>
      </c>
      <c r="Q130" s="126" t="b">
        <v>1</v>
      </c>
      <c r="R130" s="126" t="b">
        <v>1</v>
      </c>
      <c r="S130" s="126" t="b">
        <v>1</v>
      </c>
    </row>
    <row r="131" spans="1:19" x14ac:dyDescent="0.25">
      <c r="A131" s="126" t="s">
        <v>4021</v>
      </c>
      <c r="B131" s="200">
        <v>1</v>
      </c>
      <c r="C131" s="126">
        <v>2</v>
      </c>
      <c r="D131" s="321">
        <f>PPG!J131</f>
        <v>400008</v>
      </c>
      <c r="E131" s="126" t="b">
        <v>1</v>
      </c>
      <c r="F131" s="322" t="str">
        <f>RIGHT(PPG!C131,4)&amp;"."&amp;PPG!M131&amp;"."&amp;PPG!K131&amp;"."&amp;PPGPAY!$C$5</f>
        <v>3304.PPPL.I05.Ap21</v>
      </c>
      <c r="G131" s="203">
        <f t="shared" ca="1" si="2"/>
        <v>44309</v>
      </c>
      <c r="H131" s="324">
        <f>IF(PPG!Y131&gt;0,0,-PPG!Y131)</f>
        <v>0</v>
      </c>
      <c r="I131" s="205">
        <f t="shared" ca="1" si="3"/>
        <v>44309</v>
      </c>
      <c r="J131" s="126">
        <v>114</v>
      </c>
      <c r="K131" s="126" t="b">
        <v>1</v>
      </c>
      <c r="L131" s="126" t="s">
        <v>4022</v>
      </c>
      <c r="M131" s="126" t="b">
        <v>1</v>
      </c>
      <c r="N131" s="126" t="s">
        <v>3687</v>
      </c>
      <c r="O131" s="322" t="str">
        <f>LEFT(PPG!D131,19)&amp;"."&amp;PPGCR!F131</f>
        <v>Holy Trinity School.3304.PPPL.I05.Ap21</v>
      </c>
      <c r="P131" s="325" t="str">
        <f>PPG!I131</f>
        <v>11334/543965</v>
      </c>
      <c r="Q131" s="126" t="b">
        <v>1</v>
      </c>
      <c r="R131" s="126" t="b">
        <v>1</v>
      </c>
      <c r="S131" s="126" t="b">
        <v>1</v>
      </c>
    </row>
    <row r="132" spans="1:19" x14ac:dyDescent="0.25">
      <c r="A132" s="126" t="s">
        <v>4021</v>
      </c>
      <c r="B132" s="200">
        <v>1</v>
      </c>
      <c r="C132" s="126">
        <v>2</v>
      </c>
      <c r="D132" s="321">
        <f>PPG!J132</f>
        <v>400130</v>
      </c>
      <c r="E132" s="126" t="b">
        <v>1</v>
      </c>
      <c r="F132" s="322" t="str">
        <f>RIGHT(PPG!C132,4)&amp;"."&amp;PPG!M132&amp;"."&amp;PPG!K132&amp;"."&amp;PPGPAY!$C$5</f>
        <v>3523.PPPL.I05.Ap21</v>
      </c>
      <c r="G132" s="203">
        <f t="shared" ca="1" si="2"/>
        <v>44309</v>
      </c>
      <c r="H132" s="324">
        <f>IF(PPG!Y132&gt;0,0,-PPG!Y132)</f>
        <v>0</v>
      </c>
      <c r="I132" s="205">
        <f t="shared" ca="1" si="3"/>
        <v>44309</v>
      </c>
      <c r="J132" s="126">
        <v>115</v>
      </c>
      <c r="K132" s="126" t="b">
        <v>1</v>
      </c>
      <c r="L132" s="126" t="s">
        <v>4022</v>
      </c>
      <c r="M132" s="126" t="b">
        <v>1</v>
      </c>
      <c r="N132" s="126" t="s">
        <v>3687</v>
      </c>
      <c r="O132" s="322" t="str">
        <f>LEFT(PPG!D132,19)&amp;"."&amp;PPGCR!F132</f>
        <v>Martin Primary Scho.3523.PPPL.I05.Ap21</v>
      </c>
      <c r="P132" s="325" t="str">
        <f>PPG!I132</f>
        <v>11334/543965</v>
      </c>
      <c r="Q132" s="126" t="b">
        <v>1</v>
      </c>
      <c r="R132" s="126" t="b">
        <v>1</v>
      </c>
      <c r="S132" s="126" t="b">
        <v>1</v>
      </c>
    </row>
    <row r="133" spans="1:19" x14ac:dyDescent="0.25">
      <c r="A133" s="126" t="s">
        <v>4021</v>
      </c>
      <c r="B133" s="200">
        <v>1</v>
      </c>
      <c r="C133" s="126">
        <v>2</v>
      </c>
      <c r="D133" s="321">
        <f>PPG!J133</f>
        <v>400086</v>
      </c>
      <c r="E133" s="126" t="b">
        <v>1</v>
      </c>
      <c r="F133" s="322" t="str">
        <f>RIGHT(PPG!C133,4)&amp;"."&amp;PPG!M133&amp;"."&amp;PPG!K133&amp;"."&amp;PPGPAY!$C$5</f>
        <v>3305.PPPL.I05.Ap21</v>
      </c>
      <c r="G133" s="203">
        <f t="shared" ca="1" si="2"/>
        <v>44309</v>
      </c>
      <c r="H133" s="324">
        <f>IF(PPG!Y133&gt;0,0,-PPG!Y133)</f>
        <v>0</v>
      </c>
      <c r="I133" s="205">
        <f t="shared" ca="1" si="3"/>
        <v>44309</v>
      </c>
      <c r="J133" s="126">
        <v>116</v>
      </c>
      <c r="K133" s="126" t="b">
        <v>1</v>
      </c>
      <c r="L133" s="126" t="s">
        <v>4022</v>
      </c>
      <c r="M133" s="126" t="b">
        <v>1</v>
      </c>
      <c r="N133" s="126" t="s">
        <v>3687</v>
      </c>
      <c r="O133" s="322" t="str">
        <f>LEFT(PPG!D133,19)&amp;"."&amp;PPGCR!F133</f>
        <v>Monken Hadley C E P.3305.PPPL.I05.Ap21</v>
      </c>
      <c r="P133" s="325" t="str">
        <f>PPG!I133</f>
        <v>11334/543965</v>
      </c>
      <c r="Q133" s="126" t="b">
        <v>1</v>
      </c>
      <c r="R133" s="126" t="b">
        <v>1</v>
      </c>
      <c r="S133" s="126" t="b">
        <v>1</v>
      </c>
    </row>
    <row r="134" spans="1:19" x14ac:dyDescent="0.25">
      <c r="A134" s="126" t="s">
        <v>4021</v>
      </c>
      <c r="B134" s="200">
        <v>1</v>
      </c>
      <c r="C134" s="126">
        <v>2</v>
      </c>
      <c r="D134" s="321">
        <f>PPG!J134</f>
        <v>400048</v>
      </c>
      <c r="E134" s="126" t="b">
        <v>1</v>
      </c>
      <c r="F134" s="322" t="str">
        <f>RIGHT(PPG!C134,4)&amp;"."&amp;PPG!M134&amp;"."&amp;PPG!K134&amp;"."&amp;PPGPAY!$C$5</f>
        <v>2042.PPPL.I05.Ap21</v>
      </c>
      <c r="G134" s="203">
        <f t="shared" ca="1" si="2"/>
        <v>44309</v>
      </c>
      <c r="H134" s="324">
        <f>IF(PPG!Y134&gt;0,0,-PPG!Y134)</f>
        <v>0</v>
      </c>
      <c r="I134" s="205">
        <f t="shared" ca="1" si="3"/>
        <v>44309</v>
      </c>
      <c r="J134" s="126">
        <v>117</v>
      </c>
      <c r="K134" s="126" t="b">
        <v>1</v>
      </c>
      <c r="L134" s="126" t="s">
        <v>4022</v>
      </c>
      <c r="M134" s="126" t="b">
        <v>1</v>
      </c>
      <c r="N134" s="126" t="s">
        <v>3687</v>
      </c>
      <c r="O134" s="322" t="str">
        <f>LEFT(PPG!D134,19)&amp;"."&amp;PPGCR!F134</f>
        <v>Monkfrith School.2042.PPPL.I05.Ap21</v>
      </c>
      <c r="P134" s="325" t="str">
        <f>PPG!I134</f>
        <v>11334/543965</v>
      </c>
      <c r="Q134" s="126" t="b">
        <v>1</v>
      </c>
      <c r="R134" s="126" t="b">
        <v>1</v>
      </c>
      <c r="S134" s="126" t="b">
        <v>1</v>
      </c>
    </row>
    <row r="135" spans="1:19" x14ac:dyDescent="0.25">
      <c r="A135" s="126" t="s">
        <v>4021</v>
      </c>
      <c r="B135" s="200">
        <v>1</v>
      </c>
      <c r="C135" s="126">
        <v>2</v>
      </c>
      <c r="D135" s="321">
        <f>PPG!J135</f>
        <v>400087</v>
      </c>
      <c r="E135" s="126" t="b">
        <v>1</v>
      </c>
      <c r="F135" s="322" t="str">
        <f>RIGHT(PPG!C135,4)&amp;"."&amp;PPG!M135&amp;"."&amp;PPG!K135&amp;"."&amp;PPGPAY!$C$5</f>
        <v>2044.PPPL.I05.Ap21</v>
      </c>
      <c r="G135" s="203">
        <f t="shared" ca="1" si="2"/>
        <v>44309</v>
      </c>
      <c r="H135" s="324">
        <f>IF(PPG!Y135&gt;0,0,-PPG!Y135)</f>
        <v>0</v>
      </c>
      <c r="I135" s="205">
        <f t="shared" ca="1" si="3"/>
        <v>44309</v>
      </c>
      <c r="J135" s="126">
        <v>118</v>
      </c>
      <c r="K135" s="126" t="b">
        <v>1</v>
      </c>
      <c r="L135" s="126" t="s">
        <v>4022</v>
      </c>
      <c r="M135" s="126" t="b">
        <v>1</v>
      </c>
      <c r="N135" s="126" t="s">
        <v>3687</v>
      </c>
      <c r="O135" s="322" t="str">
        <f>LEFT(PPG!D135,19)&amp;"."&amp;PPGCR!F135</f>
        <v>Moss Hall Infant Sc.2044.PPPL.I05.Ap21</v>
      </c>
      <c r="P135" s="325" t="str">
        <f>PPG!I135</f>
        <v>11334/543965</v>
      </c>
      <c r="Q135" s="126" t="b">
        <v>1</v>
      </c>
      <c r="R135" s="126" t="b">
        <v>1</v>
      </c>
      <c r="S135" s="126" t="b">
        <v>1</v>
      </c>
    </row>
    <row r="136" spans="1:19" x14ac:dyDescent="0.25">
      <c r="A136" s="126" t="s">
        <v>4021</v>
      </c>
      <c r="B136" s="200">
        <v>1</v>
      </c>
      <c r="C136" s="126">
        <v>2</v>
      </c>
      <c r="D136" s="321">
        <f>PPG!J136</f>
        <v>400088</v>
      </c>
      <c r="E136" s="126" t="b">
        <v>1</v>
      </c>
      <c r="F136" s="322" t="str">
        <f>RIGHT(PPG!C136,4)&amp;"."&amp;PPG!M136&amp;"."&amp;PPG!K136&amp;"."&amp;PPGPAY!$C$5</f>
        <v>2043.PPPL.I05.Ap21</v>
      </c>
      <c r="G136" s="203">
        <f t="shared" ca="1" si="2"/>
        <v>44309</v>
      </c>
      <c r="H136" s="324">
        <f>IF(PPG!Y136&gt;0,0,-PPG!Y136)</f>
        <v>0</v>
      </c>
      <c r="I136" s="205">
        <f t="shared" ca="1" si="3"/>
        <v>44309</v>
      </c>
      <c r="J136" s="126">
        <v>119</v>
      </c>
      <c r="K136" s="126" t="b">
        <v>1</v>
      </c>
      <c r="L136" s="126" t="s">
        <v>4022</v>
      </c>
      <c r="M136" s="126" t="b">
        <v>1</v>
      </c>
      <c r="N136" s="126" t="s">
        <v>3687</v>
      </c>
      <c r="O136" s="322" t="str">
        <f>LEFT(PPG!D136,19)&amp;"."&amp;PPGCR!F136</f>
        <v>Moss Hall Junior Sc.2043.PPPL.I05.Ap21</v>
      </c>
      <c r="P136" s="325" t="str">
        <f>PPG!I136</f>
        <v>11334/543965</v>
      </c>
      <c r="Q136" s="126" t="b">
        <v>1</v>
      </c>
      <c r="R136" s="126" t="b">
        <v>1</v>
      </c>
      <c r="S136" s="126" t="b">
        <v>1</v>
      </c>
    </row>
    <row r="137" spans="1:19" x14ac:dyDescent="0.25">
      <c r="A137" s="126" t="s">
        <v>4021</v>
      </c>
      <c r="B137" s="200">
        <v>1</v>
      </c>
      <c r="C137" s="126">
        <v>2</v>
      </c>
      <c r="D137" s="321">
        <f>PPG!J137</f>
        <v>400089</v>
      </c>
      <c r="E137" s="126" t="b">
        <v>1</v>
      </c>
      <c r="F137" s="322" t="str">
        <f>RIGHT(PPG!C137,4)&amp;"."&amp;PPG!M137&amp;"."&amp;PPG!K137&amp;"."&amp;PPGPAY!$C$5</f>
        <v>2045.PPPL.I05.Ap21</v>
      </c>
      <c r="G137" s="203">
        <f t="shared" ca="1" si="2"/>
        <v>44309</v>
      </c>
      <c r="H137" s="324">
        <f>IF(PPG!Y137&gt;0,0,-PPG!Y137)</f>
        <v>0</v>
      </c>
      <c r="I137" s="205">
        <f t="shared" ca="1" si="3"/>
        <v>44309</v>
      </c>
      <c r="J137" s="126">
        <v>120</v>
      </c>
      <c r="K137" s="126" t="b">
        <v>1</v>
      </c>
      <c r="L137" s="126" t="s">
        <v>4022</v>
      </c>
      <c r="M137" s="126" t="b">
        <v>1</v>
      </c>
      <c r="N137" s="126" t="s">
        <v>3687</v>
      </c>
      <c r="O137" s="322" t="str">
        <f>LEFT(PPG!D137,19)&amp;"."&amp;PPGCR!F137</f>
        <v>Northside School.2045.PPPL.I05.Ap21</v>
      </c>
      <c r="P137" s="325" t="str">
        <f>PPG!I137</f>
        <v>11334/543965</v>
      </c>
      <c r="Q137" s="126" t="b">
        <v>1</v>
      </c>
      <c r="R137" s="126" t="b">
        <v>1</v>
      </c>
      <c r="S137" s="126" t="b">
        <v>1</v>
      </c>
    </row>
    <row r="138" spans="1:19" x14ac:dyDescent="0.25">
      <c r="A138" s="126" t="s">
        <v>4021</v>
      </c>
      <c r="B138" s="200">
        <v>1</v>
      </c>
      <c r="C138" s="126">
        <v>2</v>
      </c>
      <c r="D138" s="321">
        <f>PPG!J138</f>
        <v>400021</v>
      </c>
      <c r="E138" s="126" t="b">
        <v>1</v>
      </c>
      <c r="F138" s="322" t="str">
        <f>RIGHT(PPG!C138,4)&amp;"."&amp;PPG!M138&amp;"."&amp;PPG!K138&amp;"."&amp;PPGPAY!$C$5</f>
        <v>5201.PPPL.I05.Ap21</v>
      </c>
      <c r="G138" s="203">
        <f t="shared" ca="1" si="2"/>
        <v>44309</v>
      </c>
      <c r="H138" s="324">
        <f>IF(PPG!Y138&gt;0,0,-PPG!Y138)</f>
        <v>0</v>
      </c>
      <c r="I138" s="205">
        <f t="shared" ca="1" si="3"/>
        <v>44309</v>
      </c>
      <c r="J138" s="126">
        <v>121</v>
      </c>
      <c r="K138" s="126" t="b">
        <v>1</v>
      </c>
      <c r="L138" s="126" t="s">
        <v>4022</v>
      </c>
      <c r="M138" s="126" t="b">
        <v>1</v>
      </c>
      <c r="N138" s="126" t="s">
        <v>3687</v>
      </c>
      <c r="O138" s="322" t="str">
        <f>LEFT(PPG!D138,19)&amp;"."&amp;PPGCR!F138</f>
        <v>Osidge Primary Scho.5201.PPPL.I05.Ap21</v>
      </c>
      <c r="P138" s="325" t="str">
        <f>PPG!I138</f>
        <v>11334/543965</v>
      </c>
      <c r="Q138" s="126" t="b">
        <v>1</v>
      </c>
      <c r="R138" s="126" t="b">
        <v>1</v>
      </c>
      <c r="S138" s="126" t="b">
        <v>1</v>
      </c>
    </row>
    <row r="139" spans="1:19" x14ac:dyDescent="0.25">
      <c r="A139" s="126" t="s">
        <v>4021</v>
      </c>
      <c r="B139" s="200">
        <v>1</v>
      </c>
      <c r="C139" s="126">
        <v>2</v>
      </c>
      <c r="D139" s="321">
        <f>PPG!J139</f>
        <v>400003</v>
      </c>
      <c r="E139" s="126" t="b">
        <v>1</v>
      </c>
      <c r="F139" s="322" t="str">
        <f>RIGHT(PPG!C139,4)&amp;"."&amp;PPG!M139&amp;"."&amp;PPG!K139&amp;"."&amp;PPGPAY!$C$5</f>
        <v>3501.PPPL.I05.Ap21</v>
      </c>
      <c r="G139" s="203">
        <f t="shared" ca="1" si="2"/>
        <v>44309</v>
      </c>
      <c r="H139" s="324">
        <f>IF(PPG!Y139&gt;0,0,-PPG!Y139)</f>
        <v>0</v>
      </c>
      <c r="I139" s="205">
        <f t="shared" ca="1" si="3"/>
        <v>44309</v>
      </c>
      <c r="J139" s="126">
        <v>122</v>
      </c>
      <c r="K139" s="126" t="b">
        <v>1</v>
      </c>
      <c r="L139" s="126" t="s">
        <v>4022</v>
      </c>
      <c r="M139" s="126" t="b">
        <v>1</v>
      </c>
      <c r="N139" s="126" t="s">
        <v>3687</v>
      </c>
      <c r="O139" s="322" t="str">
        <f>LEFT(PPG!D139,19)&amp;"."&amp;PPGCR!F139</f>
        <v>Our Lady of Lourdes.3501.PPPL.I05.Ap21</v>
      </c>
      <c r="P139" s="325" t="str">
        <f>PPG!I139</f>
        <v>11334/543965</v>
      </c>
      <c r="Q139" s="126" t="b">
        <v>1</v>
      </c>
      <c r="R139" s="126" t="b">
        <v>1</v>
      </c>
      <c r="S139" s="126" t="b">
        <v>1</v>
      </c>
    </row>
    <row r="140" spans="1:19" x14ac:dyDescent="0.25">
      <c r="A140" s="126" t="s">
        <v>4021</v>
      </c>
      <c r="B140" s="200">
        <v>1</v>
      </c>
      <c r="C140" s="126">
        <v>2</v>
      </c>
      <c r="D140" s="321">
        <f>PPG!J140</f>
        <v>400012</v>
      </c>
      <c r="E140" s="126" t="b">
        <v>1</v>
      </c>
      <c r="F140" s="322" t="str">
        <f>RIGHT(PPG!C140,4)&amp;"."&amp;PPG!M140&amp;"."&amp;PPG!K140&amp;"."&amp;PPGPAY!$C$5</f>
        <v>2072.PPPL.I05.Ap21</v>
      </c>
      <c r="G140" s="203">
        <f t="shared" ca="1" si="2"/>
        <v>44309</v>
      </c>
      <c r="H140" s="324">
        <f>IF(PPG!Y140&gt;0,0,-PPG!Y140)</f>
        <v>0</v>
      </c>
      <c r="I140" s="205">
        <f t="shared" ca="1" si="3"/>
        <v>44309</v>
      </c>
      <c r="J140" s="126">
        <v>123</v>
      </c>
      <c r="K140" s="126" t="b">
        <v>1</v>
      </c>
      <c r="L140" s="126" t="s">
        <v>4022</v>
      </c>
      <c r="M140" s="126" t="b">
        <v>1</v>
      </c>
      <c r="N140" s="126" t="s">
        <v>3687</v>
      </c>
      <c r="O140" s="322" t="str">
        <f>LEFT(PPG!D140,19)&amp;"."&amp;PPGCR!F140</f>
        <v>Queenswell Junior S.2072.PPPL.I05.Ap21</v>
      </c>
      <c r="P140" s="325" t="str">
        <f>PPG!I140</f>
        <v>11334/543965</v>
      </c>
      <c r="Q140" s="126" t="b">
        <v>1</v>
      </c>
      <c r="R140" s="126" t="b">
        <v>1</v>
      </c>
      <c r="S140" s="126" t="b">
        <v>1</v>
      </c>
    </row>
    <row r="141" spans="1:19" x14ac:dyDescent="0.25">
      <c r="A141" s="126" t="s">
        <v>4021</v>
      </c>
      <c r="B141" s="200">
        <v>1</v>
      </c>
      <c r="C141" s="126">
        <v>2</v>
      </c>
      <c r="D141" s="321">
        <f>PPG!J141</f>
        <v>400071</v>
      </c>
      <c r="E141" s="126" t="b">
        <v>1</v>
      </c>
      <c r="F141" s="322" t="str">
        <f>RIGHT(PPG!C141,4)&amp;"."&amp;PPG!M141&amp;"."&amp;PPG!K141&amp;"."&amp;PPGPAY!$C$5</f>
        <v>3510.PPPL.I05.Ap21</v>
      </c>
      <c r="G141" s="203">
        <f t="shared" ca="1" si="2"/>
        <v>44309</v>
      </c>
      <c r="H141" s="324">
        <f>IF(PPG!Y141&gt;0,0,-PPG!Y141)</f>
        <v>0</v>
      </c>
      <c r="I141" s="205">
        <f t="shared" ca="1" si="3"/>
        <v>44309</v>
      </c>
      <c r="J141" s="126">
        <v>124</v>
      </c>
      <c r="K141" s="126" t="b">
        <v>1</v>
      </c>
      <c r="L141" s="126" t="s">
        <v>4022</v>
      </c>
      <c r="M141" s="126" t="b">
        <v>1</v>
      </c>
      <c r="N141" s="126" t="s">
        <v>3687</v>
      </c>
      <c r="O141" s="322" t="str">
        <f>LEFT(PPG!D141,19)&amp;"."&amp;PPGCR!F141</f>
        <v>Sacred Heart School.3510.PPPL.I05.Ap21</v>
      </c>
      <c r="P141" s="325" t="str">
        <f>PPG!I141</f>
        <v>11334/543965</v>
      </c>
      <c r="Q141" s="126" t="b">
        <v>1</v>
      </c>
      <c r="R141" s="126" t="b">
        <v>1</v>
      </c>
      <c r="S141" s="126" t="b">
        <v>1</v>
      </c>
    </row>
    <row r="142" spans="1:19" x14ac:dyDescent="0.25">
      <c r="A142" s="126" t="s">
        <v>4021</v>
      </c>
      <c r="B142" s="200">
        <v>1</v>
      </c>
      <c r="C142" s="126">
        <v>2</v>
      </c>
      <c r="D142" s="321">
        <f>PPG!J142</f>
        <v>400064</v>
      </c>
      <c r="E142" s="126" t="b">
        <v>1</v>
      </c>
      <c r="F142" s="322" t="str">
        <f>RIGHT(PPG!C142,4)&amp;"."&amp;PPG!M142&amp;"."&amp;PPG!K142&amp;"."&amp;PPGPAY!$C$5</f>
        <v>3504.PPPL.I05.Ap21</v>
      </c>
      <c r="G142" s="203">
        <f t="shared" ca="1" si="2"/>
        <v>44309</v>
      </c>
      <c r="H142" s="324">
        <f>IF(PPG!Y142&gt;0,0,-PPG!Y142)</f>
        <v>0</v>
      </c>
      <c r="I142" s="205">
        <f t="shared" ca="1" si="3"/>
        <v>44309</v>
      </c>
      <c r="J142" s="126">
        <v>125</v>
      </c>
      <c r="K142" s="126" t="b">
        <v>1</v>
      </c>
      <c r="L142" s="126" t="s">
        <v>4022</v>
      </c>
      <c r="M142" s="126" t="b">
        <v>1</v>
      </c>
      <c r="N142" s="126" t="s">
        <v>3687</v>
      </c>
      <c r="O142" s="322" t="str">
        <f>LEFT(PPG!D142,19)&amp;"."&amp;PPGCR!F142</f>
        <v>St Catherines R C P.3504.PPPL.I05.Ap21</v>
      </c>
      <c r="P142" s="325" t="str">
        <f>PPG!I142</f>
        <v>11334/543965</v>
      </c>
      <c r="Q142" s="126" t="b">
        <v>1</v>
      </c>
      <c r="R142" s="126" t="b">
        <v>1</v>
      </c>
      <c r="S142" s="126" t="b">
        <v>1</v>
      </c>
    </row>
    <row r="143" spans="1:19" x14ac:dyDescent="0.25">
      <c r="A143" s="126" t="s">
        <v>4021</v>
      </c>
      <c r="B143" s="200">
        <v>1</v>
      </c>
      <c r="C143" s="126">
        <v>2</v>
      </c>
      <c r="D143" s="321">
        <f>PPG!J143</f>
        <v>400098</v>
      </c>
      <c r="E143" s="126" t="b">
        <v>1</v>
      </c>
      <c r="F143" s="322" t="str">
        <f>RIGHT(PPG!C143,4)&amp;"."&amp;PPG!M143&amp;"."&amp;PPG!K143&amp;"."&amp;PPGPAY!$C$5</f>
        <v>3309.PPPL.I05.Ap21</v>
      </c>
      <c r="G143" s="203">
        <f t="shared" ca="1" si="2"/>
        <v>44309</v>
      </c>
      <c r="H143" s="324">
        <f>IF(PPG!Y143&gt;0,0,-PPG!Y143)</f>
        <v>0</v>
      </c>
      <c r="I143" s="205">
        <f t="shared" ca="1" si="3"/>
        <v>44309</v>
      </c>
      <c r="J143" s="126">
        <v>126</v>
      </c>
      <c r="K143" s="126" t="b">
        <v>1</v>
      </c>
      <c r="L143" s="126" t="s">
        <v>4022</v>
      </c>
      <c r="M143" s="126" t="b">
        <v>1</v>
      </c>
      <c r="N143" s="126" t="s">
        <v>3687</v>
      </c>
      <c r="O143" s="322" t="str">
        <f>LEFT(PPG!D143,19)&amp;"."&amp;PPGCR!F143</f>
        <v>St Johns CE N20.3309.PPPL.I05.Ap21</v>
      </c>
      <c r="P143" s="325" t="str">
        <f>PPG!I143</f>
        <v>11334/543965</v>
      </c>
      <c r="Q143" s="126" t="b">
        <v>1</v>
      </c>
      <c r="R143" s="126" t="b">
        <v>1</v>
      </c>
      <c r="S143" s="126" t="b">
        <v>1</v>
      </c>
    </row>
    <row r="144" spans="1:19" x14ac:dyDescent="0.25">
      <c r="A144" s="126" t="s">
        <v>4021</v>
      </c>
      <c r="B144" s="200">
        <v>1</v>
      </c>
      <c r="C144" s="126">
        <v>2</v>
      </c>
      <c r="D144" s="321">
        <f>PPG!J144</f>
        <v>400114</v>
      </c>
      <c r="E144" s="126" t="b">
        <v>1</v>
      </c>
      <c r="F144" s="322" t="str">
        <f>RIGHT(PPG!C144,4)&amp;"."&amp;PPG!M144&amp;"."&amp;PPG!K144&amp;"."&amp;PPGPAY!$C$5</f>
        <v>3307.PPPL.I05.Ap21</v>
      </c>
      <c r="G144" s="203">
        <f t="shared" ca="1" si="2"/>
        <v>44309</v>
      </c>
      <c r="H144" s="324">
        <f>IF(PPG!Y144&gt;0,0,-PPG!Y144)</f>
        <v>0</v>
      </c>
      <c r="I144" s="205">
        <f t="shared" ca="1" si="3"/>
        <v>44309</v>
      </c>
      <c r="J144" s="126">
        <v>127</v>
      </c>
      <c r="K144" s="126" t="b">
        <v>1</v>
      </c>
      <c r="L144" s="126" t="s">
        <v>4022</v>
      </c>
      <c r="M144" s="126" t="b">
        <v>1</v>
      </c>
      <c r="N144" s="126" t="s">
        <v>3687</v>
      </c>
      <c r="O144" s="322" t="str">
        <f>LEFT(PPG!D144,19)&amp;"."&amp;PPGCR!F144</f>
        <v>St John's CE School.3307.PPPL.I05.Ap21</v>
      </c>
      <c r="P144" s="325" t="str">
        <f>PPG!I144</f>
        <v>11334/543965</v>
      </c>
      <c r="Q144" s="126" t="b">
        <v>1</v>
      </c>
      <c r="R144" s="126" t="b">
        <v>1</v>
      </c>
      <c r="S144" s="126" t="b">
        <v>1</v>
      </c>
    </row>
    <row r="145" spans="1:19" x14ac:dyDescent="0.25">
      <c r="A145" s="126" t="s">
        <v>4021</v>
      </c>
      <c r="B145" s="200">
        <v>1</v>
      </c>
      <c r="C145" s="126">
        <v>2</v>
      </c>
      <c r="D145" s="321">
        <f>PPG!J145</f>
        <v>400058</v>
      </c>
      <c r="E145" s="126" t="b">
        <v>1</v>
      </c>
      <c r="F145" s="322" t="str">
        <f>RIGHT(PPG!C145,4)&amp;"."&amp;PPG!M145&amp;"."&amp;PPG!K145&amp;"."&amp;PPGPAY!$C$5</f>
        <v>3311.PPPL.I05.Ap21</v>
      </c>
      <c r="G145" s="203">
        <f t="shared" ca="1" si="2"/>
        <v>44309</v>
      </c>
      <c r="H145" s="324">
        <f>IF(PPG!Y145&gt;0,0,-PPG!Y145)</f>
        <v>0</v>
      </c>
      <c r="I145" s="205">
        <f t="shared" ca="1" si="3"/>
        <v>44309</v>
      </c>
      <c r="J145" s="126">
        <v>128</v>
      </c>
      <c r="K145" s="126" t="b">
        <v>1</v>
      </c>
      <c r="L145" s="126" t="s">
        <v>4022</v>
      </c>
      <c r="M145" s="126" t="b">
        <v>1</v>
      </c>
      <c r="N145" s="126" t="s">
        <v>3687</v>
      </c>
      <c r="O145" s="322" t="str">
        <f>LEFT(PPG!D145,19)&amp;"."&amp;PPGCR!F145</f>
        <v>St Mary's C E Prima.3311.PPPL.I05.Ap21</v>
      </c>
      <c r="P145" s="325" t="str">
        <f>PPG!I145</f>
        <v>11334/543965</v>
      </c>
      <c r="Q145" s="126" t="b">
        <v>1</v>
      </c>
      <c r="R145" s="126" t="b">
        <v>1</v>
      </c>
      <c r="S145" s="126" t="b">
        <v>1</v>
      </c>
    </row>
    <row r="146" spans="1:19" x14ac:dyDescent="0.25">
      <c r="A146" s="126" t="s">
        <v>4021</v>
      </c>
      <c r="B146" s="200">
        <v>1</v>
      </c>
      <c r="C146" s="126">
        <v>2</v>
      </c>
      <c r="D146" s="321">
        <f>PPG!J146</f>
        <v>400017</v>
      </c>
      <c r="E146" s="126" t="b">
        <v>1</v>
      </c>
      <c r="F146" s="322" t="str">
        <f>RIGHT(PPG!C146,4)&amp;"."&amp;PPG!M146&amp;"."&amp;PPG!K146&amp;"."&amp;PPGPAY!$C$5</f>
        <v>3312.PPPL.I05.Ap21</v>
      </c>
      <c r="G146" s="203">
        <f t="shared" ca="1" si="2"/>
        <v>44309</v>
      </c>
      <c r="H146" s="324">
        <f>IF(PPG!Y146&gt;0,0,-PPG!Y146)</f>
        <v>0</v>
      </c>
      <c r="I146" s="205">
        <f t="shared" ca="1" si="3"/>
        <v>44309</v>
      </c>
      <c r="J146" s="126">
        <v>129</v>
      </c>
      <c r="K146" s="126" t="b">
        <v>1</v>
      </c>
      <c r="L146" s="126" t="s">
        <v>4022</v>
      </c>
      <c r="M146" s="126" t="b">
        <v>1</v>
      </c>
      <c r="N146" s="126" t="s">
        <v>3687</v>
      </c>
      <c r="O146" s="322" t="str">
        <f>LEFT(PPG!D146,19)&amp;"."&amp;PPGCR!F146</f>
        <v>St Mary's School EN.3312.PPPL.I05.Ap21</v>
      </c>
      <c r="P146" s="325" t="str">
        <f>PPG!I146</f>
        <v>11334/543965</v>
      </c>
      <c r="Q146" s="126" t="b">
        <v>1</v>
      </c>
      <c r="R146" s="126" t="b">
        <v>1</v>
      </c>
      <c r="S146" s="126" t="b">
        <v>1</v>
      </c>
    </row>
    <row r="147" spans="1:19" x14ac:dyDescent="0.25">
      <c r="A147" s="126" t="s">
        <v>4021</v>
      </c>
      <c r="B147" s="200">
        <v>1</v>
      </c>
      <c r="C147" s="126">
        <v>2</v>
      </c>
      <c r="D147" s="321">
        <f>PPG!J147</f>
        <v>400094</v>
      </c>
      <c r="E147" s="126" t="b">
        <v>1</v>
      </c>
      <c r="F147" s="322" t="str">
        <f>RIGHT(PPG!C147,4)&amp;"."&amp;PPG!M147&amp;"."&amp;PPG!K147&amp;"."&amp;PPGPAY!$C$5</f>
        <v>3314.PPPL.I05.Ap21</v>
      </c>
      <c r="G147" s="203">
        <f t="shared" ca="1" si="2"/>
        <v>44309</v>
      </c>
      <c r="H147" s="324">
        <f>IF(PPG!Y147&gt;0,0,-PPG!Y147)</f>
        <v>0</v>
      </c>
      <c r="I147" s="205">
        <f t="shared" ca="1" si="3"/>
        <v>44309</v>
      </c>
      <c r="J147" s="126">
        <v>130</v>
      </c>
      <c r="K147" s="126" t="b">
        <v>1</v>
      </c>
      <c r="L147" s="126" t="s">
        <v>4022</v>
      </c>
      <c r="M147" s="126" t="b">
        <v>1</v>
      </c>
      <c r="N147" s="126" t="s">
        <v>3687</v>
      </c>
      <c r="O147" s="322" t="str">
        <f>LEFT(PPG!D147,19)&amp;"."&amp;PPGCR!F147</f>
        <v>St Pauls CE Primary.3314.PPPL.I05.Ap21</v>
      </c>
      <c r="P147" s="325" t="str">
        <f>PPG!I147</f>
        <v>11334/543965</v>
      </c>
      <c r="Q147" s="126" t="b">
        <v>1</v>
      </c>
      <c r="R147" s="126" t="b">
        <v>1</v>
      </c>
      <c r="S147" s="126" t="b">
        <v>1</v>
      </c>
    </row>
    <row r="148" spans="1:19" x14ac:dyDescent="0.25">
      <c r="A148" s="126" t="s">
        <v>4021</v>
      </c>
      <c r="B148" s="200">
        <v>1</v>
      </c>
      <c r="C148" s="126">
        <v>2</v>
      </c>
      <c r="D148" s="321">
        <f>PPG!J148</f>
        <v>400006</v>
      </c>
      <c r="E148" s="126" t="b">
        <v>1</v>
      </c>
      <c r="F148" s="322" t="str">
        <f>RIGHT(PPG!C148,4)&amp;"."&amp;PPG!M148&amp;"."&amp;PPG!K148&amp;"."&amp;PPGPAY!$C$5</f>
        <v>3313.PPPL.I05.Ap21</v>
      </c>
      <c r="G148" s="203">
        <f t="shared" ca="1" si="2"/>
        <v>44309</v>
      </c>
      <c r="H148" s="324">
        <f>IF(PPG!Y148&gt;0,0,-PPG!Y148)</f>
        <v>0</v>
      </c>
      <c r="I148" s="205">
        <f t="shared" ca="1" si="3"/>
        <v>44309</v>
      </c>
      <c r="J148" s="126">
        <v>131</v>
      </c>
      <c r="K148" s="126" t="b">
        <v>1</v>
      </c>
      <c r="L148" s="126" t="s">
        <v>4022</v>
      </c>
      <c r="M148" s="126" t="b">
        <v>1</v>
      </c>
      <c r="N148" s="126" t="s">
        <v>3687</v>
      </c>
      <c r="O148" s="322" t="str">
        <f>LEFT(PPG!D148,19)&amp;"."&amp;PPGCR!F148</f>
        <v>St. Pauls CE Primar.3313.PPPL.I05.Ap21</v>
      </c>
      <c r="P148" s="325" t="str">
        <f>PPG!I148</f>
        <v>11334/543965</v>
      </c>
      <c r="Q148" s="126" t="b">
        <v>1</v>
      </c>
      <c r="R148" s="126" t="b">
        <v>1</v>
      </c>
      <c r="S148" s="126" t="b">
        <v>1</v>
      </c>
    </row>
    <row r="149" spans="1:19" x14ac:dyDescent="0.25">
      <c r="A149" s="126" t="s">
        <v>4021</v>
      </c>
      <c r="B149" s="200">
        <v>1</v>
      </c>
      <c r="C149" s="126">
        <v>2</v>
      </c>
      <c r="D149" s="321">
        <f>PPG!J149</f>
        <v>400037</v>
      </c>
      <c r="E149" s="126" t="b">
        <v>1</v>
      </c>
      <c r="F149" s="322" t="str">
        <f>RIGHT(PPG!C149,4)&amp;"."&amp;PPG!M149&amp;"."&amp;PPG!K149&amp;"."&amp;PPGPAY!$C$5</f>
        <v>3507.PPPL.I05.Ap21</v>
      </c>
      <c r="G149" s="203">
        <f t="shared" ref="G149:G212" ca="1" si="4">TODAY()</f>
        <v>44309</v>
      </c>
      <c r="H149" s="324">
        <f>IF(PPG!Y149&gt;0,0,-PPG!Y149)</f>
        <v>0</v>
      </c>
      <c r="I149" s="205">
        <f t="shared" ref="I149:I212" ca="1" si="5">G149</f>
        <v>44309</v>
      </c>
      <c r="J149" s="126">
        <v>132</v>
      </c>
      <c r="K149" s="126" t="b">
        <v>1</v>
      </c>
      <c r="L149" s="126" t="s">
        <v>4022</v>
      </c>
      <c r="M149" s="126" t="b">
        <v>1</v>
      </c>
      <c r="N149" s="126" t="s">
        <v>3687</v>
      </c>
      <c r="O149" s="322" t="str">
        <f>LEFT(PPG!D149,19)&amp;"."&amp;PPGCR!F149</f>
        <v>St Theresa's R.C. P.3507.PPPL.I05.Ap21</v>
      </c>
      <c r="P149" s="325" t="str">
        <f>PPG!I149</f>
        <v>11334/543965</v>
      </c>
      <c r="Q149" s="126" t="b">
        <v>1</v>
      </c>
      <c r="R149" s="126" t="b">
        <v>1</v>
      </c>
      <c r="S149" s="126" t="b">
        <v>1</v>
      </c>
    </row>
    <row r="150" spans="1:19" x14ac:dyDescent="0.25">
      <c r="A150" s="126" t="s">
        <v>4021</v>
      </c>
      <c r="B150" s="200">
        <v>1</v>
      </c>
      <c r="C150" s="126">
        <v>2</v>
      </c>
      <c r="D150" s="321">
        <f>PPG!J150</f>
        <v>400009</v>
      </c>
      <c r="E150" s="126" t="b">
        <v>1</v>
      </c>
      <c r="F150" s="322" t="str">
        <f>RIGHT(PPG!C150,4)&amp;"."&amp;PPG!M150&amp;"."&amp;PPG!K150&amp;"."&amp;PPGPAY!$C$5</f>
        <v>3506.PPPL.I05.Ap21</v>
      </c>
      <c r="G150" s="203">
        <f t="shared" ca="1" si="4"/>
        <v>44309</v>
      </c>
      <c r="H150" s="324">
        <f>IF(PPG!Y150&gt;0,0,-PPG!Y150)</f>
        <v>0</v>
      </c>
      <c r="I150" s="205">
        <f t="shared" ca="1" si="5"/>
        <v>44309</v>
      </c>
      <c r="J150" s="126">
        <v>133</v>
      </c>
      <c r="K150" s="126" t="b">
        <v>1</v>
      </c>
      <c r="L150" s="126" t="s">
        <v>4022</v>
      </c>
      <c r="M150" s="126" t="b">
        <v>1</v>
      </c>
      <c r="N150" s="126" t="s">
        <v>3687</v>
      </c>
      <c r="O150" s="322" t="str">
        <f>LEFT(PPG!D150,19)&amp;"."&amp;PPGCR!F150</f>
        <v>St Vincent's Cathol.3506.PPPL.I05.Ap21</v>
      </c>
      <c r="P150" s="325" t="str">
        <f>PPG!I150</f>
        <v>11334/543965</v>
      </c>
      <c r="Q150" s="126" t="b">
        <v>1</v>
      </c>
      <c r="R150" s="126" t="b">
        <v>1</v>
      </c>
      <c r="S150" s="126" t="b">
        <v>1</v>
      </c>
    </row>
    <row r="151" spans="1:19" x14ac:dyDescent="0.25">
      <c r="A151" s="126" t="s">
        <v>4021</v>
      </c>
      <c r="B151" s="200">
        <v>1</v>
      </c>
      <c r="C151" s="126">
        <v>2</v>
      </c>
      <c r="D151" s="321">
        <f>PPG!J151</f>
        <v>400100</v>
      </c>
      <c r="E151" s="126" t="b">
        <v>1</v>
      </c>
      <c r="F151" s="322" t="str">
        <f>RIGHT(PPG!C151,4)&amp;"."&amp;PPG!M151&amp;"."&amp;PPG!K151&amp;"."&amp;PPGPAY!$C$5</f>
        <v>3316.PPPL.I05.Ap21</v>
      </c>
      <c r="G151" s="203">
        <f t="shared" ca="1" si="4"/>
        <v>44309</v>
      </c>
      <c r="H151" s="324">
        <f>IF(PPG!Y151&gt;0,0,-PPG!Y151)</f>
        <v>0</v>
      </c>
      <c r="I151" s="205">
        <f t="shared" ca="1" si="5"/>
        <v>44309</v>
      </c>
      <c r="J151" s="126">
        <v>134</v>
      </c>
      <c r="K151" s="126" t="b">
        <v>1</v>
      </c>
      <c r="L151" s="126" t="s">
        <v>4022</v>
      </c>
      <c r="M151" s="126" t="b">
        <v>1</v>
      </c>
      <c r="N151" s="126" t="s">
        <v>3687</v>
      </c>
      <c r="O151" s="322" t="str">
        <f>LEFT(PPG!D151,19)&amp;"."&amp;PPGCR!F151</f>
        <v>Trent  C of E Prima.3316.PPPL.I05.Ap21</v>
      </c>
      <c r="P151" s="325" t="str">
        <f>PPG!I151</f>
        <v>11334/543965</v>
      </c>
      <c r="Q151" s="126" t="b">
        <v>1</v>
      </c>
      <c r="R151" s="126" t="b">
        <v>1</v>
      </c>
      <c r="S151" s="126" t="b">
        <v>1</v>
      </c>
    </row>
    <row r="152" spans="1:19" x14ac:dyDescent="0.25">
      <c r="A152" s="126" t="s">
        <v>4021</v>
      </c>
      <c r="B152" s="200">
        <v>1</v>
      </c>
      <c r="C152" s="126">
        <v>2</v>
      </c>
      <c r="D152" s="321">
        <f>PPG!J152</f>
        <v>400053</v>
      </c>
      <c r="E152" s="126" t="b">
        <v>1</v>
      </c>
      <c r="F152" s="322" t="str">
        <f>RIGHT(PPG!C152,4)&amp;"."&amp;PPG!M152&amp;"."&amp;PPG!K152&amp;"."&amp;PPGPAY!$C$5</f>
        <v>2057.PPPL.I05.Ap21</v>
      </c>
      <c r="G152" s="203">
        <f t="shared" ca="1" si="4"/>
        <v>44309</v>
      </c>
      <c r="H152" s="324">
        <f>IF(PPG!Y152&gt;0,0,-PPG!Y152)</f>
        <v>0</v>
      </c>
      <c r="I152" s="205">
        <f t="shared" ca="1" si="5"/>
        <v>44309</v>
      </c>
      <c r="J152" s="126">
        <v>135</v>
      </c>
      <c r="K152" s="126" t="b">
        <v>1</v>
      </c>
      <c r="L152" s="126" t="s">
        <v>4022</v>
      </c>
      <c r="M152" s="126" t="b">
        <v>1</v>
      </c>
      <c r="N152" s="126" t="s">
        <v>3687</v>
      </c>
      <c r="O152" s="322" t="str">
        <f>LEFT(PPG!D152,19)&amp;"."&amp;PPGCR!F152</f>
        <v>Underhill School.2057.PPPL.I05.Ap21</v>
      </c>
      <c r="P152" s="325" t="str">
        <f>PPG!I152</f>
        <v>11334/543965</v>
      </c>
      <c r="Q152" s="126" t="b">
        <v>1</v>
      </c>
      <c r="R152" s="126" t="b">
        <v>1</v>
      </c>
      <c r="S152" s="126" t="b">
        <v>1</v>
      </c>
    </row>
    <row r="153" spans="1:19" x14ac:dyDescent="0.25">
      <c r="A153" s="126" t="s">
        <v>4021</v>
      </c>
      <c r="B153" s="200">
        <v>1</v>
      </c>
      <c r="C153" s="126">
        <v>2</v>
      </c>
      <c r="D153" s="321">
        <f>PPG!J153</f>
        <v>400011</v>
      </c>
      <c r="E153" s="126" t="b">
        <v>1</v>
      </c>
      <c r="F153" s="322" t="str">
        <f>RIGHT(PPG!C153,4)&amp;"."&amp;PPG!M153&amp;"."&amp;PPG!K153&amp;"."&amp;PPGPAY!$C$5</f>
        <v>2060.PPPL.I05.Ap21</v>
      </c>
      <c r="G153" s="203">
        <f t="shared" ca="1" si="4"/>
        <v>44309</v>
      </c>
      <c r="H153" s="324">
        <f>IF(PPG!Y153&gt;0,0,-PPG!Y153)</f>
        <v>0</v>
      </c>
      <c r="I153" s="205">
        <f t="shared" ca="1" si="5"/>
        <v>44309</v>
      </c>
      <c r="J153" s="126">
        <v>136</v>
      </c>
      <c r="K153" s="126" t="b">
        <v>1</v>
      </c>
      <c r="L153" s="126" t="s">
        <v>4022</v>
      </c>
      <c r="M153" s="126" t="b">
        <v>1</v>
      </c>
      <c r="N153" s="126" t="s">
        <v>3687</v>
      </c>
      <c r="O153" s="322" t="str">
        <f>LEFT(PPG!D153,19)&amp;"."&amp;PPGCR!F153</f>
        <v>Whitings Hill Prima.2060.PPPL.I05.Ap21</v>
      </c>
      <c r="P153" s="325" t="str">
        <f>PPG!I153</f>
        <v>11334/543965</v>
      </c>
      <c r="Q153" s="126" t="b">
        <v>1</v>
      </c>
      <c r="R153" s="126" t="b">
        <v>1</v>
      </c>
      <c r="S153" s="126" t="b">
        <v>1</v>
      </c>
    </row>
    <row r="154" spans="1:19" x14ac:dyDescent="0.25">
      <c r="A154" s="126" t="s">
        <v>4021</v>
      </c>
      <c r="B154" s="200">
        <v>1</v>
      </c>
      <c r="C154" s="126">
        <v>2</v>
      </c>
      <c r="D154" s="321">
        <f>PPG!J154</f>
        <v>400157</v>
      </c>
      <c r="E154" s="126" t="b">
        <v>1</v>
      </c>
      <c r="F154" s="322" t="str">
        <f>RIGHT(PPG!C154,4)&amp;"."&amp;PPG!M154&amp;"."&amp;PPG!K154&amp;"."&amp;PPGPAY!$C$5</f>
        <v>1102.PPPL.I05.Ap21</v>
      </c>
      <c r="G154" s="203">
        <f t="shared" ca="1" si="4"/>
        <v>44309</v>
      </c>
      <c r="H154" s="324">
        <f>IF(PPG!Y154&gt;0,0,-PPG!Y154)</f>
        <v>0</v>
      </c>
      <c r="I154" s="205">
        <f t="shared" ca="1" si="5"/>
        <v>44309</v>
      </c>
      <c r="J154" s="126">
        <v>137</v>
      </c>
      <c r="K154" s="126" t="b">
        <v>1</v>
      </c>
      <c r="L154" s="126" t="s">
        <v>4022</v>
      </c>
      <c r="M154" s="126" t="b">
        <v>1</v>
      </c>
      <c r="N154" s="126" t="s">
        <v>3687</v>
      </c>
      <c r="O154" s="322" t="str">
        <f>LEFT(PPG!D154,19)&amp;"."&amp;PPGCR!F154</f>
        <v>Northgate.1102.PPPL.I05.Ap21</v>
      </c>
      <c r="P154" s="325" t="str">
        <f>PPG!I154</f>
        <v>11332/543965</v>
      </c>
      <c r="Q154" s="126" t="b">
        <v>1</v>
      </c>
      <c r="R154" s="126" t="b">
        <v>1</v>
      </c>
      <c r="S154" s="126" t="b">
        <v>1</v>
      </c>
    </row>
    <row r="155" spans="1:19" x14ac:dyDescent="0.25">
      <c r="A155" s="126" t="s">
        <v>4021</v>
      </c>
      <c r="B155" s="200">
        <v>1</v>
      </c>
      <c r="C155" s="126">
        <v>2</v>
      </c>
      <c r="D155" s="321">
        <f>PPG!J155</f>
        <v>400041</v>
      </c>
      <c r="E155" s="126" t="b">
        <v>1</v>
      </c>
      <c r="F155" s="322" t="str">
        <f>RIGHT(PPG!C155,4)&amp;"."&amp;PPG!M155&amp;"."&amp;PPG!K155&amp;"."&amp;PPGPAY!$C$5</f>
        <v>5405.PPPL.I05.Ap21</v>
      </c>
      <c r="G155" s="203">
        <f t="shared" ca="1" si="4"/>
        <v>44309</v>
      </c>
      <c r="H155" s="324">
        <f>IF(PPG!Y155&gt;0,0,-PPG!Y155)</f>
        <v>0</v>
      </c>
      <c r="I155" s="205">
        <f t="shared" ca="1" si="5"/>
        <v>44309</v>
      </c>
      <c r="J155" s="126">
        <v>138</v>
      </c>
      <c r="K155" s="126" t="b">
        <v>1</v>
      </c>
      <c r="L155" s="126" t="s">
        <v>4022</v>
      </c>
      <c r="M155" s="126" t="b">
        <v>1</v>
      </c>
      <c r="N155" s="126" t="s">
        <v>3687</v>
      </c>
      <c r="O155" s="322" t="str">
        <f>LEFT(PPG!D155,19)&amp;"."&amp;PPGCR!F155</f>
        <v>Finchley Catholic H.5405.PPPL.I05.Ap21</v>
      </c>
      <c r="P155" s="325" t="str">
        <f>PPG!I155</f>
        <v>11333/543965</v>
      </c>
      <c r="Q155" s="126" t="b">
        <v>1</v>
      </c>
      <c r="R155" s="126" t="b">
        <v>1</v>
      </c>
      <c r="S155" s="126" t="b">
        <v>1</v>
      </c>
    </row>
    <row r="156" spans="1:19" x14ac:dyDescent="0.25">
      <c r="A156" s="126" t="s">
        <v>4021</v>
      </c>
      <c r="B156" s="200">
        <v>1</v>
      </c>
      <c r="C156" s="126">
        <v>2</v>
      </c>
      <c r="D156" s="321">
        <f>PPG!J156</f>
        <v>400140</v>
      </c>
      <c r="E156" s="126" t="b">
        <v>1</v>
      </c>
      <c r="F156" s="322" t="str">
        <f>RIGHT(PPG!C156,4)&amp;"."&amp;PPG!M156&amp;"."&amp;PPG!K156&amp;"."&amp;PPGPAY!$C$5</f>
        <v>5427.PPPL.I05.Ap21</v>
      </c>
      <c r="G156" s="203">
        <f t="shared" ca="1" si="4"/>
        <v>44309</v>
      </c>
      <c r="H156" s="324">
        <f>IF(PPG!Y156&gt;0,0,-PPG!Y156)</f>
        <v>0</v>
      </c>
      <c r="I156" s="205">
        <f t="shared" ca="1" si="5"/>
        <v>44309</v>
      </c>
      <c r="J156" s="126">
        <v>139</v>
      </c>
      <c r="K156" s="126" t="b">
        <v>1</v>
      </c>
      <c r="L156" s="126" t="s">
        <v>4022</v>
      </c>
      <c r="M156" s="126" t="b">
        <v>1</v>
      </c>
      <c r="N156" s="126" t="s">
        <v>3687</v>
      </c>
      <c r="O156" s="322" t="str">
        <f>LEFT(PPG!D156,19)&amp;"."&amp;PPGCR!F156</f>
        <v>JCoSS.5427.PPPL.I05.Ap21</v>
      </c>
      <c r="P156" s="325" t="str">
        <f>PPG!I156</f>
        <v>11333/543965</v>
      </c>
      <c r="Q156" s="126" t="b">
        <v>1</v>
      </c>
      <c r="R156" s="126" t="b">
        <v>1</v>
      </c>
      <c r="S156" s="126" t="b">
        <v>1</v>
      </c>
    </row>
    <row r="157" spans="1:19" x14ac:dyDescent="0.25">
      <c r="A157" s="126" t="s">
        <v>4021</v>
      </c>
      <c r="B157" s="200">
        <v>1</v>
      </c>
      <c r="C157" s="126">
        <v>2</v>
      </c>
      <c r="D157" s="321">
        <f>PPG!J157</f>
        <v>400013</v>
      </c>
      <c r="E157" s="126" t="b">
        <v>1</v>
      </c>
      <c r="F157" s="322" t="str">
        <f>RIGHT(PPG!C157,4)&amp;"."&amp;PPG!M157&amp;"."&amp;PPG!K157&amp;"."&amp;PPGPAY!$C$5</f>
        <v>5407.PPPL.I05.Ap21</v>
      </c>
      <c r="G157" s="203">
        <f t="shared" ca="1" si="4"/>
        <v>44309</v>
      </c>
      <c r="H157" s="324">
        <f>IF(PPG!Y157&gt;0,0,-PPG!Y157)</f>
        <v>0</v>
      </c>
      <c r="I157" s="205">
        <f t="shared" ca="1" si="5"/>
        <v>44309</v>
      </c>
      <c r="J157" s="126">
        <v>140</v>
      </c>
      <c r="K157" s="126" t="b">
        <v>1</v>
      </c>
      <c r="L157" s="126" t="s">
        <v>4022</v>
      </c>
      <c r="M157" s="126" t="b">
        <v>1</v>
      </c>
      <c r="N157" s="126" t="s">
        <v>3687</v>
      </c>
      <c r="O157" s="322" t="str">
        <f>LEFT(PPG!D157,19)&amp;"."&amp;PPGCR!F157</f>
        <v>St. James' Catholic.5407.PPPL.I05.Ap21</v>
      </c>
      <c r="P157" s="325" t="str">
        <f>PPG!I157</f>
        <v>11333/543965</v>
      </c>
      <c r="Q157" s="126" t="b">
        <v>1</v>
      </c>
      <c r="R157" s="126" t="b">
        <v>1</v>
      </c>
      <c r="S157" s="126" t="b">
        <v>1</v>
      </c>
    </row>
    <row r="158" spans="1:19" x14ac:dyDescent="0.25">
      <c r="A158" s="126" t="s">
        <v>4021</v>
      </c>
      <c r="B158" s="200">
        <v>1</v>
      </c>
      <c r="C158" s="126">
        <v>2</v>
      </c>
      <c r="D158" s="321">
        <f>PPG!J158</f>
        <v>400135</v>
      </c>
      <c r="E158" s="126" t="b">
        <v>1</v>
      </c>
      <c r="F158" s="322" t="str">
        <f>RIGHT(PPG!C158,4)&amp;"."&amp;PPG!M158&amp;"."&amp;PPG!K158&amp;"."&amp;PPGPAY!$C$5</f>
        <v>3521.PPPL.I05.Ap21</v>
      </c>
      <c r="G158" s="203">
        <f t="shared" ca="1" si="4"/>
        <v>44309</v>
      </c>
      <c r="H158" s="324">
        <f>IF(PPG!Y158&gt;0,0,-PPG!Y158)</f>
        <v>0</v>
      </c>
      <c r="I158" s="205">
        <f t="shared" ca="1" si="5"/>
        <v>44309</v>
      </c>
      <c r="J158" s="126">
        <v>141</v>
      </c>
      <c r="K158" s="126" t="b">
        <v>1</v>
      </c>
      <c r="L158" s="126" t="s">
        <v>4022</v>
      </c>
      <c r="M158" s="126" t="b">
        <v>1</v>
      </c>
      <c r="N158" s="126" t="s">
        <v>3687</v>
      </c>
      <c r="O158" s="322" t="str">
        <f>LEFT(PPG!D158,19)&amp;"."&amp;PPGCR!F158</f>
        <v>St Mary's &amp; St John.3521.PPPL.I05.Ap21</v>
      </c>
      <c r="P158" s="325" t="str">
        <f>PPG!I158</f>
        <v>11334/543965</v>
      </c>
      <c r="Q158" s="126" t="b">
        <v>1</v>
      </c>
      <c r="R158" s="126" t="b">
        <v>1</v>
      </c>
      <c r="S158" s="126" t="b">
        <v>1</v>
      </c>
    </row>
    <row r="159" spans="1:19" x14ac:dyDescent="0.25">
      <c r="A159" s="126" t="s">
        <v>4021</v>
      </c>
      <c r="B159" s="200">
        <v>1</v>
      </c>
      <c r="C159" s="126">
        <v>2</v>
      </c>
      <c r="D159" s="321">
        <f>PPG!J159</f>
        <v>0</v>
      </c>
      <c r="E159" s="126" t="b">
        <v>1</v>
      </c>
      <c r="F159" s="322" t="str">
        <f>RIGHT(PPG!C159,4)&amp;"."&amp;PPG!M159&amp;"."&amp;PPG!K159&amp;"."&amp;PPGPAY!$C$5</f>
        <v>...Ap21</v>
      </c>
      <c r="G159" s="203">
        <f t="shared" ca="1" si="4"/>
        <v>44309</v>
      </c>
      <c r="H159" s="324">
        <f>IF(PPG!Y159&gt;0,0,-PPG!Y159)</f>
        <v>0</v>
      </c>
      <c r="I159" s="205">
        <f t="shared" ca="1" si="5"/>
        <v>44309</v>
      </c>
      <c r="J159" s="126">
        <v>142</v>
      </c>
      <c r="K159" s="126" t="b">
        <v>1</v>
      </c>
      <c r="L159" s="126" t="s">
        <v>4022</v>
      </c>
      <c r="M159" s="126" t="b">
        <v>1</v>
      </c>
      <c r="N159" s="126" t="s">
        <v>3687</v>
      </c>
      <c r="O159" s="322" t="str">
        <f>LEFT(PPG!D159,19)&amp;"."&amp;PPGCR!F159</f>
        <v xml:space="preserve"> Please choose a sc....Ap21</v>
      </c>
      <c r="P159" s="325" t="str">
        <f>PPG!I159</f>
        <v>/</v>
      </c>
      <c r="Q159" s="126" t="b">
        <v>1</v>
      </c>
      <c r="R159" s="126" t="b">
        <v>1</v>
      </c>
      <c r="S159" s="126" t="b">
        <v>1</v>
      </c>
    </row>
    <row r="160" spans="1:19" x14ac:dyDescent="0.25">
      <c r="A160" s="126" t="s">
        <v>4021</v>
      </c>
      <c r="B160" s="200">
        <v>1</v>
      </c>
      <c r="C160" s="126">
        <v>2</v>
      </c>
      <c r="D160" s="321">
        <f>PPG!K160</f>
        <v>0</v>
      </c>
      <c r="E160" s="126" t="b">
        <v>1</v>
      </c>
      <c r="F160" s="322" t="str">
        <f>RIGHT(PPG!D160,4)&amp;"."&amp;PPG!N160&amp;"."&amp;PPG!L160&amp;"."&amp;PPGPAY!$C$5</f>
        <v>hool...Ap21</v>
      </c>
      <c r="G160" s="203">
        <f t="shared" ca="1" si="4"/>
        <v>44309</v>
      </c>
      <c r="H160" s="324">
        <f>IF(PPG!Z160&gt;0,0,-PPG!Z160)</f>
        <v>0</v>
      </c>
      <c r="I160" s="205">
        <f t="shared" ca="1" si="5"/>
        <v>44309</v>
      </c>
      <c r="J160" s="126">
        <v>143</v>
      </c>
      <c r="K160" s="126" t="b">
        <v>1</v>
      </c>
      <c r="L160" s="126" t="s">
        <v>4022</v>
      </c>
      <c r="M160" s="126" t="b">
        <v>1</v>
      </c>
      <c r="N160" s="126" t="s">
        <v>3687</v>
      </c>
      <c r="O160" s="322" t="str">
        <f>LEFT(PPG!E160,19)&amp;"."&amp;PPGCR!F160</f>
        <v>None.hool...Ap21</v>
      </c>
      <c r="P160" s="325">
        <f>PPG!J160</f>
        <v>0</v>
      </c>
      <c r="Q160" s="126" t="b">
        <v>1</v>
      </c>
      <c r="R160" s="126" t="b">
        <v>1</v>
      </c>
      <c r="S160" s="126" t="b">
        <v>1</v>
      </c>
    </row>
    <row r="161" spans="1:19" x14ac:dyDescent="0.25">
      <c r="A161" s="126" t="s">
        <v>4021</v>
      </c>
      <c r="B161" s="200">
        <v>1</v>
      </c>
      <c r="C161" s="126">
        <v>2</v>
      </c>
      <c r="D161" s="321">
        <f>PPG!K161</f>
        <v>0</v>
      </c>
      <c r="E161" s="126" t="b">
        <v>1</v>
      </c>
      <c r="F161" s="322" t="str">
        <f>RIGHT(PPG!D161,4)&amp;"."&amp;PPG!N161&amp;"."&amp;PPG!L161&amp;"."&amp;PPGPAY!$C$5</f>
        <v>hool...Ap21</v>
      </c>
      <c r="G161" s="203">
        <f t="shared" ca="1" si="4"/>
        <v>44309</v>
      </c>
      <c r="H161" s="324">
        <f>IF(PPG!Z161&gt;0,0,-PPG!Z161)</f>
        <v>0</v>
      </c>
      <c r="I161" s="205">
        <f t="shared" ca="1" si="5"/>
        <v>44309</v>
      </c>
      <c r="J161" s="126">
        <v>144</v>
      </c>
      <c r="K161" s="126" t="b">
        <v>1</v>
      </c>
      <c r="L161" s="126" t="s">
        <v>4022</v>
      </c>
      <c r="M161" s="126" t="b">
        <v>1</v>
      </c>
      <c r="N161" s="126" t="s">
        <v>3687</v>
      </c>
      <c r="O161" s="322" t="str">
        <f>LEFT(PPG!E161,19)&amp;"."&amp;PPGCR!F161</f>
        <v>None.hool...Ap21</v>
      </c>
      <c r="P161" s="325">
        <f>PPG!J161</f>
        <v>0</v>
      </c>
      <c r="Q161" s="126" t="b">
        <v>1</v>
      </c>
      <c r="R161" s="126" t="b">
        <v>1</v>
      </c>
      <c r="S161" s="126" t="b">
        <v>1</v>
      </c>
    </row>
    <row r="162" spans="1:19" x14ac:dyDescent="0.25">
      <c r="A162" s="126" t="s">
        <v>4021</v>
      </c>
      <c r="B162" s="200">
        <v>1</v>
      </c>
      <c r="C162" s="126">
        <v>2</v>
      </c>
      <c r="D162" s="321">
        <f>PPG!K162</f>
        <v>0</v>
      </c>
      <c r="E162" s="126" t="b">
        <v>1</v>
      </c>
      <c r="F162" s="322" t="str">
        <f>RIGHT(PPG!D162,4)&amp;"."&amp;PPG!N162&amp;"."&amp;PPG!L162&amp;"."&amp;PPGPAY!$C$5</f>
        <v>hool...Ap21</v>
      </c>
      <c r="G162" s="203">
        <f t="shared" ca="1" si="4"/>
        <v>44309</v>
      </c>
      <c r="H162" s="324">
        <f>IF(PPG!Z162&gt;0,0,-PPG!Z162)</f>
        <v>0</v>
      </c>
      <c r="I162" s="205">
        <f t="shared" ca="1" si="5"/>
        <v>44309</v>
      </c>
      <c r="J162" s="126">
        <v>145</v>
      </c>
      <c r="K162" s="126" t="b">
        <v>1</v>
      </c>
      <c r="L162" s="126" t="s">
        <v>4022</v>
      </c>
      <c r="M162" s="126" t="b">
        <v>1</v>
      </c>
      <c r="N162" s="126" t="s">
        <v>3687</v>
      </c>
      <c r="O162" s="322" t="str">
        <f>LEFT(PPG!E162,19)&amp;"."&amp;PPGCR!F162</f>
        <v>None.hool...Ap21</v>
      </c>
      <c r="P162" s="325">
        <f>PPG!J162</f>
        <v>0</v>
      </c>
      <c r="Q162" s="126" t="b">
        <v>1</v>
      </c>
      <c r="R162" s="126" t="b">
        <v>1</v>
      </c>
      <c r="S162" s="126" t="b">
        <v>1</v>
      </c>
    </row>
    <row r="163" spans="1:19" x14ac:dyDescent="0.25">
      <c r="A163" s="126" t="s">
        <v>4021</v>
      </c>
      <c r="B163" s="200">
        <v>1</v>
      </c>
      <c r="C163" s="126">
        <v>2</v>
      </c>
      <c r="D163" s="321">
        <f>PPG!K163</f>
        <v>0</v>
      </c>
      <c r="E163" s="126" t="b">
        <v>1</v>
      </c>
      <c r="F163" s="322" t="str">
        <f>RIGHT(PPG!D163,4)&amp;"."&amp;PPG!N163&amp;"."&amp;PPG!L163&amp;"."&amp;PPGPAY!$C$5</f>
        <v>hool...Ap21</v>
      </c>
      <c r="G163" s="203">
        <f t="shared" ca="1" si="4"/>
        <v>44309</v>
      </c>
      <c r="H163" s="324">
        <f>IF(PPG!Z163&gt;0,0,-PPG!Z163)</f>
        <v>0</v>
      </c>
      <c r="I163" s="205">
        <f t="shared" ca="1" si="5"/>
        <v>44309</v>
      </c>
      <c r="J163" s="126">
        <v>146</v>
      </c>
      <c r="K163" s="126" t="b">
        <v>1</v>
      </c>
      <c r="L163" s="126" t="s">
        <v>4022</v>
      </c>
      <c r="M163" s="126" t="b">
        <v>1</v>
      </c>
      <c r="N163" s="126" t="s">
        <v>3687</v>
      </c>
      <c r="O163" s="322" t="str">
        <f>LEFT(PPG!E163,19)&amp;"."&amp;PPGCR!F163</f>
        <v>None.hool...Ap21</v>
      </c>
      <c r="P163" s="325">
        <f>PPG!J163</f>
        <v>0</v>
      </c>
      <c r="Q163" s="126" t="b">
        <v>1</v>
      </c>
      <c r="R163" s="126" t="b">
        <v>1</v>
      </c>
      <c r="S163" s="126" t="b">
        <v>1</v>
      </c>
    </row>
    <row r="164" spans="1:19" x14ac:dyDescent="0.25">
      <c r="A164" s="126" t="s">
        <v>4021</v>
      </c>
      <c r="B164" s="200">
        <v>1</v>
      </c>
      <c r="C164" s="126">
        <v>2</v>
      </c>
      <c r="D164" s="321">
        <f>PPG!K164</f>
        <v>0</v>
      </c>
      <c r="E164" s="126" t="b">
        <v>1</v>
      </c>
      <c r="F164" s="322" t="str">
        <f>RIGHT(PPG!D164,4)&amp;"."&amp;PPG!N164&amp;"."&amp;PPG!L164&amp;"."&amp;PPGPAY!$C$5</f>
        <v>hool...Ap21</v>
      </c>
      <c r="G164" s="203">
        <f t="shared" ca="1" si="4"/>
        <v>44309</v>
      </c>
      <c r="H164" s="324">
        <f>IF(PPG!Z164&gt;0,0,-PPG!Z164)</f>
        <v>0</v>
      </c>
      <c r="I164" s="205">
        <f t="shared" ca="1" si="5"/>
        <v>44309</v>
      </c>
      <c r="J164" s="126">
        <v>147</v>
      </c>
      <c r="K164" s="126" t="b">
        <v>1</v>
      </c>
      <c r="L164" s="126" t="s">
        <v>4022</v>
      </c>
      <c r="M164" s="126" t="b">
        <v>1</v>
      </c>
      <c r="N164" s="126" t="s">
        <v>3687</v>
      </c>
      <c r="O164" s="322" t="str">
        <f>LEFT(PPG!E164,19)&amp;"."&amp;PPGCR!F164</f>
        <v>None.hool...Ap21</v>
      </c>
      <c r="P164" s="325">
        <f>PPG!J164</f>
        <v>0</v>
      </c>
      <c r="Q164" s="126" t="b">
        <v>1</v>
      </c>
      <c r="R164" s="126" t="b">
        <v>1</v>
      </c>
      <c r="S164" s="126" t="b">
        <v>1</v>
      </c>
    </row>
    <row r="165" spans="1:19" x14ac:dyDescent="0.25">
      <c r="A165" s="126" t="s">
        <v>4021</v>
      </c>
      <c r="B165" s="200">
        <v>1</v>
      </c>
      <c r="C165" s="126">
        <v>2</v>
      </c>
      <c r="D165" s="321">
        <f>PPG!K165</f>
        <v>0</v>
      </c>
      <c r="E165" s="126" t="b">
        <v>1</v>
      </c>
      <c r="F165" s="322" t="str">
        <f>RIGHT(PPG!D165,4)&amp;"."&amp;PPG!N165&amp;"."&amp;PPG!L165&amp;"."&amp;PPGPAY!$C$5</f>
        <v>hool...Ap21</v>
      </c>
      <c r="G165" s="203">
        <f t="shared" ca="1" si="4"/>
        <v>44309</v>
      </c>
      <c r="H165" s="324">
        <f>IF(PPG!Z165&gt;0,0,-PPG!Z165)</f>
        <v>0</v>
      </c>
      <c r="I165" s="205">
        <f t="shared" ca="1" si="5"/>
        <v>44309</v>
      </c>
      <c r="J165" s="126">
        <v>148</v>
      </c>
      <c r="K165" s="126" t="b">
        <v>1</v>
      </c>
      <c r="L165" s="126" t="s">
        <v>4022</v>
      </c>
      <c r="M165" s="126" t="b">
        <v>1</v>
      </c>
      <c r="N165" s="126" t="s">
        <v>3687</v>
      </c>
      <c r="O165" s="322" t="str">
        <f>LEFT(PPG!E165,19)&amp;"."&amp;PPGCR!F165</f>
        <v>None.hool...Ap21</v>
      </c>
      <c r="P165" s="325">
        <f>PPG!J165</f>
        <v>0</v>
      </c>
      <c r="Q165" s="126" t="b">
        <v>1</v>
      </c>
      <c r="R165" s="126" t="b">
        <v>1</v>
      </c>
      <c r="S165" s="126" t="b">
        <v>1</v>
      </c>
    </row>
    <row r="166" spans="1:19" x14ac:dyDescent="0.25">
      <c r="A166" s="126" t="s">
        <v>4021</v>
      </c>
      <c r="B166" s="200">
        <v>1</v>
      </c>
      <c r="C166" s="126">
        <v>2</v>
      </c>
      <c r="D166" s="321">
        <f>PPG!K166</f>
        <v>0</v>
      </c>
      <c r="E166" s="126" t="b">
        <v>1</v>
      </c>
      <c r="F166" s="322" t="str">
        <f>RIGHT(PPG!D166,4)&amp;"."&amp;PPG!N166&amp;"."&amp;PPG!L166&amp;"."&amp;PPGPAY!$C$5</f>
        <v>hool...Ap21</v>
      </c>
      <c r="G166" s="203">
        <f t="shared" ca="1" si="4"/>
        <v>44309</v>
      </c>
      <c r="H166" s="324">
        <f>IF(PPG!Z166&gt;0,0,-PPG!Z166)</f>
        <v>0</v>
      </c>
      <c r="I166" s="205">
        <f t="shared" ca="1" si="5"/>
        <v>44309</v>
      </c>
      <c r="J166" s="126">
        <v>149</v>
      </c>
      <c r="K166" s="126" t="b">
        <v>1</v>
      </c>
      <c r="L166" s="126" t="s">
        <v>4022</v>
      </c>
      <c r="M166" s="126" t="b">
        <v>1</v>
      </c>
      <c r="N166" s="126" t="s">
        <v>3687</v>
      </c>
      <c r="O166" s="322" t="str">
        <f>LEFT(PPG!E166,19)&amp;"."&amp;PPGCR!F166</f>
        <v>None.hool...Ap21</v>
      </c>
      <c r="P166" s="325">
        <f>PPG!J166</f>
        <v>0</v>
      </c>
      <c r="Q166" s="126" t="b">
        <v>1</v>
      </c>
      <c r="R166" s="126" t="b">
        <v>1</v>
      </c>
      <c r="S166" s="126" t="b">
        <v>1</v>
      </c>
    </row>
    <row r="167" spans="1:19" x14ac:dyDescent="0.25">
      <c r="A167" s="126" t="s">
        <v>4021</v>
      </c>
      <c r="B167" s="200">
        <v>1</v>
      </c>
      <c r="C167" s="126">
        <v>2</v>
      </c>
      <c r="D167" s="321">
        <f>PPG!K167</f>
        <v>0</v>
      </c>
      <c r="E167" s="126" t="b">
        <v>1</v>
      </c>
      <c r="F167" s="322" t="str">
        <f>RIGHT(PPG!D167,4)&amp;"."&amp;PPG!N167&amp;"."&amp;PPG!L167&amp;"."&amp;PPGPAY!$C$5</f>
        <v>hool...Ap21</v>
      </c>
      <c r="G167" s="203">
        <f t="shared" ca="1" si="4"/>
        <v>44309</v>
      </c>
      <c r="H167" s="324">
        <f>IF(PPG!Z167&gt;0,0,-PPG!Z167)</f>
        <v>0</v>
      </c>
      <c r="I167" s="205">
        <f t="shared" ca="1" si="5"/>
        <v>44309</v>
      </c>
      <c r="J167" s="126">
        <v>150</v>
      </c>
      <c r="K167" s="126" t="b">
        <v>1</v>
      </c>
      <c r="L167" s="126" t="s">
        <v>4022</v>
      </c>
      <c r="M167" s="126" t="b">
        <v>1</v>
      </c>
      <c r="N167" s="126" t="s">
        <v>3687</v>
      </c>
      <c r="O167" s="322" t="str">
        <f>LEFT(PPG!E167,19)&amp;"."&amp;PPGCR!F167</f>
        <v>None.hool...Ap21</v>
      </c>
      <c r="P167" s="325">
        <f>PPG!J167</f>
        <v>0</v>
      </c>
      <c r="Q167" s="126" t="b">
        <v>1</v>
      </c>
      <c r="R167" s="126" t="b">
        <v>1</v>
      </c>
      <c r="S167" s="126" t="b">
        <v>1</v>
      </c>
    </row>
    <row r="168" spans="1:19" x14ac:dyDescent="0.25">
      <c r="A168" s="126" t="s">
        <v>4021</v>
      </c>
      <c r="B168" s="200">
        <v>1</v>
      </c>
      <c r="C168" s="126">
        <v>2</v>
      </c>
      <c r="D168" s="321">
        <f>PPG!K168</f>
        <v>0</v>
      </c>
      <c r="E168" s="126" t="b">
        <v>1</v>
      </c>
      <c r="F168" s="322" t="str">
        <f>RIGHT(PPG!D168,4)&amp;"."&amp;PPG!N168&amp;"."&amp;PPG!L168&amp;"."&amp;PPGPAY!$C$5</f>
        <v>hool...Ap21</v>
      </c>
      <c r="G168" s="203">
        <f t="shared" ca="1" si="4"/>
        <v>44309</v>
      </c>
      <c r="H168" s="324">
        <f>IF(PPG!Z168&gt;0,0,-PPG!Z168)</f>
        <v>0</v>
      </c>
      <c r="I168" s="205">
        <f t="shared" ca="1" si="5"/>
        <v>44309</v>
      </c>
      <c r="J168" s="126">
        <v>151</v>
      </c>
      <c r="K168" s="126" t="b">
        <v>1</v>
      </c>
      <c r="L168" s="126" t="s">
        <v>4022</v>
      </c>
      <c r="M168" s="126" t="b">
        <v>1</v>
      </c>
      <c r="N168" s="126" t="s">
        <v>3687</v>
      </c>
      <c r="O168" s="322" t="str">
        <f>LEFT(PPG!E168,19)&amp;"."&amp;PPGCR!F168</f>
        <v>None.hool...Ap21</v>
      </c>
      <c r="P168" s="325">
        <f>PPG!J168</f>
        <v>0</v>
      </c>
      <c r="Q168" s="126" t="b">
        <v>1</v>
      </c>
      <c r="R168" s="126" t="b">
        <v>1</v>
      </c>
      <c r="S168" s="126" t="b">
        <v>1</v>
      </c>
    </row>
    <row r="169" spans="1:19" x14ac:dyDescent="0.25">
      <c r="A169" s="126" t="s">
        <v>4021</v>
      </c>
      <c r="B169" s="200">
        <v>1</v>
      </c>
      <c r="C169" s="126">
        <v>2</v>
      </c>
      <c r="D169" s="321">
        <f>PPG!K169</f>
        <v>0</v>
      </c>
      <c r="E169" s="126" t="b">
        <v>1</v>
      </c>
      <c r="F169" s="322" t="str">
        <f>RIGHT(PPG!D169,4)&amp;"."&amp;PPG!N169&amp;"."&amp;PPG!L169&amp;"."&amp;PPGPAY!$C$5</f>
        <v>hool...Ap21</v>
      </c>
      <c r="G169" s="203">
        <f t="shared" ca="1" si="4"/>
        <v>44309</v>
      </c>
      <c r="H169" s="324">
        <f>IF(PPG!Z169&gt;0,0,-PPG!Z169)</f>
        <v>0</v>
      </c>
      <c r="I169" s="205">
        <f t="shared" ca="1" si="5"/>
        <v>44309</v>
      </c>
      <c r="J169" s="126">
        <v>152</v>
      </c>
      <c r="K169" s="126" t="b">
        <v>1</v>
      </c>
      <c r="L169" s="126" t="s">
        <v>4022</v>
      </c>
      <c r="M169" s="126" t="b">
        <v>1</v>
      </c>
      <c r="N169" s="126" t="s">
        <v>3687</v>
      </c>
      <c r="O169" s="322" t="str">
        <f>LEFT(PPG!E169,19)&amp;"."&amp;PPGCR!F169</f>
        <v>None.hool...Ap21</v>
      </c>
      <c r="P169" s="325">
        <f>PPG!J169</f>
        <v>0</v>
      </c>
      <c r="Q169" s="126" t="b">
        <v>1</v>
      </c>
      <c r="R169" s="126" t="b">
        <v>1</v>
      </c>
      <c r="S169" s="126" t="b">
        <v>1</v>
      </c>
    </row>
    <row r="170" spans="1:19" x14ac:dyDescent="0.25">
      <c r="A170" s="126" t="s">
        <v>4021</v>
      </c>
      <c r="B170" s="200">
        <v>1</v>
      </c>
      <c r="C170" s="126">
        <v>2</v>
      </c>
      <c r="D170" s="321">
        <f>PPG!K170</f>
        <v>0</v>
      </c>
      <c r="E170" s="126" t="b">
        <v>1</v>
      </c>
      <c r="F170" s="322" t="str">
        <f>RIGHT(PPG!D170,4)&amp;"."&amp;PPG!N170&amp;"."&amp;PPG!L170&amp;"."&amp;PPGPAY!$C$5</f>
        <v>...Ap21</v>
      </c>
      <c r="G170" s="203">
        <f t="shared" ca="1" si="4"/>
        <v>44309</v>
      </c>
      <c r="H170" s="324">
        <f>IF(PPG!Z170&gt;0,0,-PPG!Z170)</f>
        <v>0</v>
      </c>
      <c r="I170" s="205">
        <f t="shared" ca="1" si="5"/>
        <v>44309</v>
      </c>
      <c r="J170" s="126">
        <v>153</v>
      </c>
      <c r="K170" s="126" t="b">
        <v>1</v>
      </c>
      <c r="L170" s="126" t="s">
        <v>4022</v>
      </c>
      <c r="M170" s="126" t="b">
        <v>1</v>
      </c>
      <c r="N170" s="126" t="s">
        <v>3687</v>
      </c>
      <c r="O170" s="322" t="str">
        <f>LEFT(PPG!E170,19)&amp;"."&amp;PPGCR!F170</f>
        <v>....Ap21</v>
      </c>
      <c r="P170" s="325">
        <f>PPG!J170</f>
        <v>0</v>
      </c>
      <c r="Q170" s="126" t="b">
        <v>1</v>
      </c>
      <c r="R170" s="126" t="b">
        <v>1</v>
      </c>
      <c r="S170" s="126" t="b">
        <v>1</v>
      </c>
    </row>
    <row r="171" spans="1:19" x14ac:dyDescent="0.25">
      <c r="A171" s="126" t="s">
        <v>4021</v>
      </c>
      <c r="B171" s="200">
        <v>1</v>
      </c>
      <c r="C171" s="126">
        <v>2</v>
      </c>
      <c r="D171" s="321">
        <f>PPG!K171</f>
        <v>0</v>
      </c>
      <c r="E171" s="126" t="b">
        <v>1</v>
      </c>
      <c r="F171" s="322" t="str">
        <f>RIGHT(PPG!D171,4)&amp;"."&amp;PPG!N171&amp;"."&amp;PPG!L171&amp;"."&amp;PPGPAY!$C$5</f>
        <v>...Ap21</v>
      </c>
      <c r="G171" s="203">
        <f t="shared" ca="1" si="4"/>
        <v>44309</v>
      </c>
      <c r="H171" s="324">
        <f>IF(PPG!Z171&gt;0,0,-PPG!Z171)</f>
        <v>0</v>
      </c>
      <c r="I171" s="205">
        <f t="shared" ca="1" si="5"/>
        <v>44309</v>
      </c>
      <c r="J171" s="126">
        <v>154</v>
      </c>
      <c r="K171" s="126" t="b">
        <v>1</v>
      </c>
      <c r="L171" s="126" t="s">
        <v>4022</v>
      </c>
      <c r="M171" s="126" t="b">
        <v>1</v>
      </c>
      <c r="N171" s="126" t="s">
        <v>3687</v>
      </c>
      <c r="O171" s="322" t="str">
        <f>LEFT(PPG!E171,19)&amp;"."&amp;PPGCR!F171</f>
        <v>....Ap21</v>
      </c>
      <c r="P171" s="325">
        <f>PPG!J171</f>
        <v>0</v>
      </c>
      <c r="Q171" s="126" t="b">
        <v>1</v>
      </c>
      <c r="R171" s="126" t="b">
        <v>1</v>
      </c>
      <c r="S171" s="126" t="b">
        <v>1</v>
      </c>
    </row>
    <row r="172" spans="1:19" x14ac:dyDescent="0.25">
      <c r="A172" s="126" t="s">
        <v>4021</v>
      </c>
      <c r="B172" s="200">
        <v>1</v>
      </c>
      <c r="C172" s="126">
        <v>2</v>
      </c>
      <c r="D172" s="321">
        <f>PPG!K172</f>
        <v>0</v>
      </c>
      <c r="E172" s="126" t="b">
        <v>1</v>
      </c>
      <c r="F172" s="322" t="str">
        <f>RIGHT(PPG!D172,4)&amp;"."&amp;PPG!N172&amp;"."&amp;PPG!L172&amp;"."&amp;PPGPAY!$C$5</f>
        <v>...Ap21</v>
      </c>
      <c r="G172" s="203">
        <f t="shared" ca="1" si="4"/>
        <v>44309</v>
      </c>
      <c r="H172" s="324">
        <f>IF(PPG!Z172&gt;0,0,-PPG!Z172)</f>
        <v>0</v>
      </c>
      <c r="I172" s="205">
        <f t="shared" ca="1" si="5"/>
        <v>44309</v>
      </c>
      <c r="J172" s="126">
        <v>155</v>
      </c>
      <c r="K172" s="126" t="b">
        <v>1</v>
      </c>
      <c r="L172" s="126" t="s">
        <v>4022</v>
      </c>
      <c r="M172" s="126" t="b">
        <v>1</v>
      </c>
      <c r="N172" s="126" t="s">
        <v>3687</v>
      </c>
      <c r="O172" s="322" t="str">
        <f>LEFT(PPG!E172,19)&amp;"."&amp;PPGCR!F172</f>
        <v>....Ap21</v>
      </c>
      <c r="P172" s="325">
        <f>PPG!J172</f>
        <v>0</v>
      </c>
      <c r="Q172" s="126" t="b">
        <v>1</v>
      </c>
      <c r="R172" s="126" t="b">
        <v>1</v>
      </c>
      <c r="S172" s="126" t="b">
        <v>1</v>
      </c>
    </row>
    <row r="173" spans="1:19" x14ac:dyDescent="0.25">
      <c r="A173" s="126" t="s">
        <v>4021</v>
      </c>
      <c r="B173" s="200">
        <v>1</v>
      </c>
      <c r="C173" s="126">
        <v>2</v>
      </c>
      <c r="D173" s="321">
        <f>PPG!K173</f>
        <v>0</v>
      </c>
      <c r="E173" s="126" t="b">
        <v>1</v>
      </c>
      <c r="F173" s="322" t="str">
        <f>RIGHT(PPG!D173,4)&amp;"."&amp;PPG!N173&amp;"."&amp;PPG!L173&amp;"."&amp;PPGPAY!$C$5</f>
        <v>...Ap21</v>
      </c>
      <c r="G173" s="203">
        <f t="shared" ca="1" si="4"/>
        <v>44309</v>
      </c>
      <c r="H173" s="324">
        <f>IF(PPG!Z173&gt;0,0,-PPG!Z173)</f>
        <v>0</v>
      </c>
      <c r="I173" s="205">
        <f t="shared" ca="1" si="5"/>
        <v>44309</v>
      </c>
      <c r="J173" s="126">
        <v>156</v>
      </c>
      <c r="K173" s="126" t="b">
        <v>1</v>
      </c>
      <c r="L173" s="126" t="s">
        <v>4022</v>
      </c>
      <c r="M173" s="126" t="b">
        <v>1</v>
      </c>
      <c r="N173" s="126" t="s">
        <v>3687</v>
      </c>
      <c r="O173" s="322" t="str">
        <f>LEFT(PPG!E173,19)&amp;"."&amp;PPGCR!F173</f>
        <v>....Ap21</v>
      </c>
      <c r="P173" s="325">
        <f>PPG!J173</f>
        <v>0</v>
      </c>
      <c r="Q173" s="126" t="b">
        <v>1</v>
      </c>
      <c r="R173" s="126" t="b">
        <v>1</v>
      </c>
      <c r="S173" s="126" t="b">
        <v>1</v>
      </c>
    </row>
    <row r="174" spans="1:19" x14ac:dyDescent="0.25">
      <c r="A174" s="126" t="s">
        <v>4021</v>
      </c>
      <c r="B174" s="200">
        <v>1</v>
      </c>
      <c r="C174" s="126">
        <v>2</v>
      </c>
      <c r="D174" s="321">
        <f>PPG!K174</f>
        <v>0</v>
      </c>
      <c r="E174" s="126" t="b">
        <v>1</v>
      </c>
      <c r="F174" s="322" t="str">
        <f>RIGHT(PPG!D174,4)&amp;"."&amp;PPG!N174&amp;"."&amp;PPG!L174&amp;"."&amp;PPGPAY!$C$5</f>
        <v>...Ap21</v>
      </c>
      <c r="G174" s="203">
        <f t="shared" ca="1" si="4"/>
        <v>44309</v>
      </c>
      <c r="H174" s="324">
        <f>IF(PPG!Z174&gt;0,0,-PPG!Z174)</f>
        <v>0</v>
      </c>
      <c r="I174" s="205">
        <f t="shared" ca="1" si="5"/>
        <v>44309</v>
      </c>
      <c r="J174" s="126">
        <v>157</v>
      </c>
      <c r="K174" s="126" t="b">
        <v>1</v>
      </c>
      <c r="L174" s="126" t="s">
        <v>4022</v>
      </c>
      <c r="M174" s="126" t="b">
        <v>1</v>
      </c>
      <c r="N174" s="126" t="s">
        <v>3687</v>
      </c>
      <c r="O174" s="322" t="str">
        <f>LEFT(PPG!E174,19)&amp;"."&amp;PPGCR!F174</f>
        <v>....Ap21</v>
      </c>
      <c r="P174" s="325">
        <f>PPG!J174</f>
        <v>0</v>
      </c>
      <c r="Q174" s="126" t="b">
        <v>1</v>
      </c>
      <c r="R174" s="126" t="b">
        <v>1</v>
      </c>
      <c r="S174" s="126" t="b">
        <v>1</v>
      </c>
    </row>
    <row r="175" spans="1:19" x14ac:dyDescent="0.25">
      <c r="A175" s="126" t="s">
        <v>4021</v>
      </c>
      <c r="B175" s="200">
        <v>1</v>
      </c>
      <c r="C175" s="126">
        <v>2</v>
      </c>
      <c r="D175" s="321">
        <f>PPG!K175</f>
        <v>0</v>
      </c>
      <c r="E175" s="126" t="b">
        <v>1</v>
      </c>
      <c r="F175" s="322" t="str">
        <f>RIGHT(PPG!D175,4)&amp;"."&amp;PPG!N175&amp;"."&amp;PPG!L175&amp;"."&amp;PPGPAY!$C$5</f>
        <v>...Ap21</v>
      </c>
      <c r="G175" s="203">
        <f t="shared" ca="1" si="4"/>
        <v>44309</v>
      </c>
      <c r="H175" s="324">
        <f>IF(PPG!Z175&gt;0,0,-PPG!Z175)</f>
        <v>0</v>
      </c>
      <c r="I175" s="205">
        <f t="shared" ca="1" si="5"/>
        <v>44309</v>
      </c>
      <c r="J175" s="126">
        <v>158</v>
      </c>
      <c r="K175" s="126" t="b">
        <v>1</v>
      </c>
      <c r="L175" s="126" t="s">
        <v>4022</v>
      </c>
      <c r="M175" s="126" t="b">
        <v>1</v>
      </c>
      <c r="N175" s="126" t="s">
        <v>3687</v>
      </c>
      <c r="O175" s="322" t="str">
        <f>LEFT(PPG!E175,19)&amp;"."&amp;PPGCR!F175</f>
        <v>....Ap21</v>
      </c>
      <c r="P175" s="325">
        <f>PPG!J175</f>
        <v>0</v>
      </c>
      <c r="Q175" s="126" t="b">
        <v>1</v>
      </c>
      <c r="R175" s="126" t="b">
        <v>1</v>
      </c>
      <c r="S175" s="126" t="b">
        <v>1</v>
      </c>
    </row>
    <row r="176" spans="1:19" x14ac:dyDescent="0.25">
      <c r="A176" s="126" t="s">
        <v>4021</v>
      </c>
      <c r="B176" s="200">
        <v>1</v>
      </c>
      <c r="C176" s="126">
        <v>2</v>
      </c>
      <c r="D176" s="321">
        <f>PPG!K176</f>
        <v>0</v>
      </c>
      <c r="E176" s="126" t="b">
        <v>1</v>
      </c>
      <c r="F176" s="322" t="str">
        <f>RIGHT(PPG!D176,4)&amp;"."&amp;PPG!N176&amp;"."&amp;PPG!L176&amp;"."&amp;PPGPAY!$C$5</f>
        <v>...Ap21</v>
      </c>
      <c r="G176" s="203">
        <f t="shared" ca="1" si="4"/>
        <v>44309</v>
      </c>
      <c r="H176" s="324">
        <f>IF(PPG!Z176&gt;0,0,-PPG!Z176)</f>
        <v>0</v>
      </c>
      <c r="I176" s="205">
        <f t="shared" ca="1" si="5"/>
        <v>44309</v>
      </c>
      <c r="J176" s="126">
        <v>159</v>
      </c>
      <c r="K176" s="126" t="b">
        <v>1</v>
      </c>
      <c r="L176" s="126" t="s">
        <v>4022</v>
      </c>
      <c r="M176" s="126" t="b">
        <v>1</v>
      </c>
      <c r="N176" s="126" t="s">
        <v>3687</v>
      </c>
      <c r="O176" s="322" t="str">
        <f>LEFT(PPG!E176,19)&amp;"."&amp;PPGCR!F176</f>
        <v>....Ap21</v>
      </c>
      <c r="P176" s="325">
        <f>PPG!J176</f>
        <v>0</v>
      </c>
      <c r="Q176" s="126" t="b">
        <v>1</v>
      </c>
      <c r="R176" s="126" t="b">
        <v>1</v>
      </c>
      <c r="S176" s="126" t="b">
        <v>1</v>
      </c>
    </row>
    <row r="177" spans="1:19" x14ac:dyDescent="0.25">
      <c r="A177" s="126" t="s">
        <v>4021</v>
      </c>
      <c r="B177" s="200">
        <v>1</v>
      </c>
      <c r="C177" s="126">
        <v>2</v>
      </c>
      <c r="D177" s="321">
        <f>PPG!K177</f>
        <v>0</v>
      </c>
      <c r="E177" s="126" t="b">
        <v>1</v>
      </c>
      <c r="F177" s="322" t="str">
        <f>RIGHT(PPG!D177,4)&amp;"."&amp;PPG!N177&amp;"."&amp;PPG!L177&amp;"."&amp;PPGPAY!$C$5</f>
        <v>...Ap21</v>
      </c>
      <c r="G177" s="203">
        <f t="shared" ca="1" si="4"/>
        <v>44309</v>
      </c>
      <c r="H177" s="324">
        <f>IF(PPG!Z177&gt;0,0,-PPG!Z177)</f>
        <v>0</v>
      </c>
      <c r="I177" s="205">
        <f t="shared" ca="1" si="5"/>
        <v>44309</v>
      </c>
      <c r="J177" s="126">
        <v>160</v>
      </c>
      <c r="K177" s="126" t="b">
        <v>1</v>
      </c>
      <c r="L177" s="126" t="s">
        <v>4022</v>
      </c>
      <c r="M177" s="126" t="b">
        <v>1</v>
      </c>
      <c r="N177" s="126" t="s">
        <v>3687</v>
      </c>
      <c r="O177" s="322" t="str">
        <f>LEFT(PPG!E177,19)&amp;"."&amp;PPGCR!F177</f>
        <v>....Ap21</v>
      </c>
      <c r="P177" s="325">
        <f>PPG!J177</f>
        <v>0</v>
      </c>
      <c r="Q177" s="126" t="b">
        <v>1</v>
      </c>
      <c r="R177" s="126" t="b">
        <v>1</v>
      </c>
      <c r="S177" s="126" t="b">
        <v>1</v>
      </c>
    </row>
    <row r="178" spans="1:19" x14ac:dyDescent="0.25">
      <c r="A178" s="126" t="s">
        <v>4021</v>
      </c>
      <c r="B178" s="200">
        <v>1</v>
      </c>
      <c r="C178" s="126">
        <v>2</v>
      </c>
      <c r="D178" s="321">
        <f>PPG!K178</f>
        <v>0</v>
      </c>
      <c r="E178" s="126" t="b">
        <v>1</v>
      </c>
      <c r="F178" s="322" t="str">
        <f>RIGHT(PPG!D178,4)&amp;"."&amp;PPG!N178&amp;"."&amp;PPG!L178&amp;"."&amp;PPGPAY!$C$5</f>
        <v>...Ap21</v>
      </c>
      <c r="G178" s="203">
        <f t="shared" ca="1" si="4"/>
        <v>44309</v>
      </c>
      <c r="H178" s="324">
        <f>IF(PPG!Z178&gt;0,0,-PPG!Z178)</f>
        <v>0</v>
      </c>
      <c r="I178" s="205">
        <f t="shared" ca="1" si="5"/>
        <v>44309</v>
      </c>
      <c r="J178" s="126">
        <v>161</v>
      </c>
      <c r="K178" s="126" t="b">
        <v>1</v>
      </c>
      <c r="L178" s="126" t="s">
        <v>4022</v>
      </c>
      <c r="M178" s="126" t="b">
        <v>1</v>
      </c>
      <c r="N178" s="126" t="s">
        <v>3687</v>
      </c>
      <c r="O178" s="322" t="str">
        <f>LEFT(PPG!E178,19)&amp;"."&amp;PPGCR!F178</f>
        <v>....Ap21</v>
      </c>
      <c r="P178" s="325">
        <f>PPG!J178</f>
        <v>0</v>
      </c>
      <c r="Q178" s="126" t="b">
        <v>1</v>
      </c>
      <c r="R178" s="126" t="b">
        <v>1</v>
      </c>
      <c r="S178" s="126" t="b">
        <v>1</v>
      </c>
    </row>
    <row r="179" spans="1:19" x14ac:dyDescent="0.25">
      <c r="A179" s="126" t="s">
        <v>4021</v>
      </c>
      <c r="B179" s="200">
        <v>1</v>
      </c>
      <c r="C179" s="126">
        <v>2</v>
      </c>
      <c r="D179" s="321">
        <f>PPG!K179</f>
        <v>0</v>
      </c>
      <c r="E179" s="126" t="b">
        <v>1</v>
      </c>
      <c r="F179" s="322" t="str">
        <f>RIGHT(PPG!D179,4)&amp;"."&amp;PPG!N179&amp;"."&amp;PPG!L179&amp;"."&amp;PPGPAY!$C$5</f>
        <v>...Ap21</v>
      </c>
      <c r="G179" s="203">
        <f t="shared" ca="1" si="4"/>
        <v>44309</v>
      </c>
      <c r="H179" s="324">
        <f>IF(PPG!Z179&gt;0,0,-PPG!Z179)</f>
        <v>0</v>
      </c>
      <c r="I179" s="205">
        <f t="shared" ca="1" si="5"/>
        <v>44309</v>
      </c>
      <c r="J179" s="126">
        <v>162</v>
      </c>
      <c r="K179" s="126" t="b">
        <v>1</v>
      </c>
      <c r="L179" s="126" t="s">
        <v>4022</v>
      </c>
      <c r="M179" s="126" t="b">
        <v>1</v>
      </c>
      <c r="N179" s="126" t="s">
        <v>3687</v>
      </c>
      <c r="O179" s="322" t="str">
        <f>LEFT(PPG!E179,19)&amp;"."&amp;PPGCR!F179</f>
        <v>....Ap21</v>
      </c>
      <c r="P179" s="325">
        <f>PPG!J179</f>
        <v>0</v>
      </c>
      <c r="Q179" s="126" t="b">
        <v>1</v>
      </c>
      <c r="R179" s="126" t="b">
        <v>1</v>
      </c>
      <c r="S179" s="126" t="b">
        <v>1</v>
      </c>
    </row>
    <row r="180" spans="1:19" x14ac:dyDescent="0.25">
      <c r="A180" s="126" t="s">
        <v>4021</v>
      </c>
      <c r="B180" s="200">
        <v>1</v>
      </c>
      <c r="C180" s="126">
        <v>2</v>
      </c>
      <c r="D180" s="321">
        <f>PPG!K180</f>
        <v>0</v>
      </c>
      <c r="E180" s="126" t="b">
        <v>1</v>
      </c>
      <c r="F180" s="322" t="str">
        <f>RIGHT(PPG!D180,4)&amp;"."&amp;PPG!N180&amp;"."&amp;PPG!L180&amp;"."&amp;PPGPAY!$C$5</f>
        <v>...Ap21</v>
      </c>
      <c r="G180" s="203">
        <f t="shared" ca="1" si="4"/>
        <v>44309</v>
      </c>
      <c r="H180" s="324">
        <f>IF(PPG!Z180&gt;0,0,-PPG!Z180)</f>
        <v>0</v>
      </c>
      <c r="I180" s="205">
        <f t="shared" ca="1" si="5"/>
        <v>44309</v>
      </c>
      <c r="J180" s="126">
        <v>163</v>
      </c>
      <c r="K180" s="126" t="b">
        <v>1</v>
      </c>
      <c r="L180" s="126" t="s">
        <v>4022</v>
      </c>
      <c r="M180" s="126" t="b">
        <v>1</v>
      </c>
      <c r="N180" s="126" t="s">
        <v>3687</v>
      </c>
      <c r="O180" s="322" t="str">
        <f>LEFT(PPG!E180,19)&amp;"."&amp;PPGCR!F180</f>
        <v>....Ap21</v>
      </c>
      <c r="P180" s="325">
        <f>PPG!J180</f>
        <v>0</v>
      </c>
      <c r="Q180" s="126" t="b">
        <v>1</v>
      </c>
      <c r="R180" s="126" t="b">
        <v>1</v>
      </c>
      <c r="S180" s="126" t="b">
        <v>1</v>
      </c>
    </row>
    <row r="181" spans="1:19" x14ac:dyDescent="0.25">
      <c r="A181" s="126" t="s">
        <v>4021</v>
      </c>
      <c r="B181" s="200">
        <v>1</v>
      </c>
      <c r="C181" s="126">
        <v>2</v>
      </c>
      <c r="D181" s="321">
        <f>PPG!K181</f>
        <v>0</v>
      </c>
      <c r="E181" s="126" t="b">
        <v>1</v>
      </c>
      <c r="F181" s="322" t="str">
        <f>RIGHT(PPG!D181,4)&amp;"."&amp;PPG!N181&amp;"."&amp;PPG!L181&amp;"."&amp;PPGPAY!$C$5</f>
        <v>...Ap21</v>
      </c>
      <c r="G181" s="203">
        <f t="shared" ca="1" si="4"/>
        <v>44309</v>
      </c>
      <c r="H181" s="324">
        <f>IF(PPG!Z181&gt;0,0,-PPG!Z181)</f>
        <v>0</v>
      </c>
      <c r="I181" s="205">
        <f t="shared" ca="1" si="5"/>
        <v>44309</v>
      </c>
      <c r="J181" s="126">
        <v>164</v>
      </c>
      <c r="K181" s="126" t="b">
        <v>1</v>
      </c>
      <c r="L181" s="126" t="s">
        <v>4022</v>
      </c>
      <c r="M181" s="126" t="b">
        <v>1</v>
      </c>
      <c r="N181" s="126" t="s">
        <v>3687</v>
      </c>
      <c r="O181" s="322" t="str">
        <f>LEFT(PPG!E181,19)&amp;"."&amp;PPGCR!F181</f>
        <v>....Ap21</v>
      </c>
      <c r="P181" s="325">
        <f>PPG!J181</f>
        <v>0</v>
      </c>
      <c r="Q181" s="126" t="b">
        <v>1</v>
      </c>
      <c r="R181" s="126" t="b">
        <v>1</v>
      </c>
      <c r="S181" s="126" t="b">
        <v>1</v>
      </c>
    </row>
    <row r="182" spans="1:19" x14ac:dyDescent="0.25">
      <c r="A182" s="126" t="s">
        <v>4021</v>
      </c>
      <c r="B182" s="200">
        <v>1</v>
      </c>
      <c r="C182" s="126">
        <v>2</v>
      </c>
      <c r="D182" s="321">
        <f>PPG!K182</f>
        <v>0</v>
      </c>
      <c r="E182" s="126" t="b">
        <v>1</v>
      </c>
      <c r="F182" s="322" t="str">
        <f>RIGHT(PPG!D182,4)&amp;"."&amp;PPG!N182&amp;"."&amp;PPG!L182&amp;"."&amp;PPGPAY!$C$5</f>
        <v>...Ap21</v>
      </c>
      <c r="G182" s="203">
        <f t="shared" ca="1" si="4"/>
        <v>44309</v>
      </c>
      <c r="H182" s="324">
        <f>IF(PPG!Z182&gt;0,0,-PPG!Z182)</f>
        <v>0</v>
      </c>
      <c r="I182" s="205">
        <f t="shared" ca="1" si="5"/>
        <v>44309</v>
      </c>
      <c r="J182" s="126">
        <v>165</v>
      </c>
      <c r="K182" s="126" t="b">
        <v>1</v>
      </c>
      <c r="L182" s="126" t="s">
        <v>4022</v>
      </c>
      <c r="M182" s="126" t="b">
        <v>1</v>
      </c>
      <c r="N182" s="126" t="s">
        <v>3687</v>
      </c>
      <c r="O182" s="322" t="str">
        <f>LEFT(PPG!E182,19)&amp;"."&amp;PPGCR!F182</f>
        <v>....Ap21</v>
      </c>
      <c r="P182" s="325">
        <f>PPG!J182</f>
        <v>0</v>
      </c>
      <c r="Q182" s="126" t="b">
        <v>1</v>
      </c>
      <c r="R182" s="126" t="b">
        <v>1</v>
      </c>
      <c r="S182" s="126" t="b">
        <v>1</v>
      </c>
    </row>
    <row r="183" spans="1:19" x14ac:dyDescent="0.25">
      <c r="A183" s="126" t="s">
        <v>4021</v>
      </c>
      <c r="B183" s="200">
        <v>1</v>
      </c>
      <c r="C183" s="126">
        <v>2</v>
      </c>
      <c r="D183" s="321">
        <f>PPG!K183</f>
        <v>0</v>
      </c>
      <c r="E183" s="126" t="b">
        <v>1</v>
      </c>
      <c r="F183" s="322" t="str">
        <f>RIGHT(PPG!D183,4)&amp;"."&amp;PPG!N183&amp;"."&amp;PPG!L183&amp;"."&amp;PPGPAY!$C$5</f>
        <v>...Ap21</v>
      </c>
      <c r="G183" s="203">
        <f t="shared" ca="1" si="4"/>
        <v>44309</v>
      </c>
      <c r="H183" s="324">
        <f>IF(PPG!Z183&gt;0,0,-PPG!Z183)</f>
        <v>0</v>
      </c>
      <c r="I183" s="205">
        <f t="shared" ca="1" si="5"/>
        <v>44309</v>
      </c>
      <c r="J183" s="126">
        <v>166</v>
      </c>
      <c r="K183" s="126" t="b">
        <v>1</v>
      </c>
      <c r="L183" s="126" t="s">
        <v>4022</v>
      </c>
      <c r="M183" s="126" t="b">
        <v>1</v>
      </c>
      <c r="N183" s="126" t="s">
        <v>3687</v>
      </c>
      <c r="O183" s="322" t="str">
        <f>LEFT(PPG!E183,19)&amp;"."&amp;PPGCR!F183</f>
        <v>....Ap21</v>
      </c>
      <c r="P183" s="325">
        <f>PPG!J183</f>
        <v>0</v>
      </c>
      <c r="Q183" s="126" t="b">
        <v>1</v>
      </c>
      <c r="R183" s="126" t="b">
        <v>1</v>
      </c>
      <c r="S183" s="126" t="b">
        <v>1</v>
      </c>
    </row>
    <row r="184" spans="1:19" x14ac:dyDescent="0.25">
      <c r="A184" s="126" t="s">
        <v>4021</v>
      </c>
      <c r="B184" s="200">
        <v>1</v>
      </c>
      <c r="C184" s="126">
        <v>2</v>
      </c>
      <c r="D184" s="321">
        <f>PPG!K184</f>
        <v>0</v>
      </c>
      <c r="E184" s="126" t="b">
        <v>1</v>
      </c>
      <c r="F184" s="322" t="str">
        <f>RIGHT(PPG!D184,4)&amp;"."&amp;PPG!N184&amp;"."&amp;PPG!L184&amp;"."&amp;PPGPAY!$C$5</f>
        <v>...Ap21</v>
      </c>
      <c r="G184" s="203">
        <f t="shared" ca="1" si="4"/>
        <v>44309</v>
      </c>
      <c r="H184" s="324">
        <f>IF(PPG!Z184&gt;0,0,-PPG!Z184)</f>
        <v>0</v>
      </c>
      <c r="I184" s="205">
        <f t="shared" ca="1" si="5"/>
        <v>44309</v>
      </c>
      <c r="J184" s="126">
        <v>167</v>
      </c>
      <c r="K184" s="126" t="b">
        <v>1</v>
      </c>
      <c r="L184" s="126" t="s">
        <v>4022</v>
      </c>
      <c r="M184" s="126" t="b">
        <v>1</v>
      </c>
      <c r="N184" s="126" t="s">
        <v>3687</v>
      </c>
      <c r="O184" s="322" t="str">
        <f>LEFT(PPG!E184,19)&amp;"."&amp;PPGCR!F184</f>
        <v>....Ap21</v>
      </c>
      <c r="P184" s="325">
        <f>PPG!J184</f>
        <v>0</v>
      </c>
      <c r="Q184" s="126" t="b">
        <v>1</v>
      </c>
      <c r="R184" s="126" t="b">
        <v>1</v>
      </c>
      <c r="S184" s="126" t="b">
        <v>1</v>
      </c>
    </row>
    <row r="185" spans="1:19" x14ac:dyDescent="0.25">
      <c r="A185" s="126" t="s">
        <v>4021</v>
      </c>
      <c r="B185" s="200">
        <v>1</v>
      </c>
      <c r="C185" s="126">
        <v>2</v>
      </c>
      <c r="D185" s="321">
        <f>PPG!K185</f>
        <v>0</v>
      </c>
      <c r="E185" s="126" t="b">
        <v>1</v>
      </c>
      <c r="F185" s="322" t="str">
        <f>RIGHT(PPG!D185,4)&amp;"."&amp;PPG!N185&amp;"."&amp;PPG!L185&amp;"."&amp;PPGPAY!$C$5</f>
        <v>...Ap21</v>
      </c>
      <c r="G185" s="203">
        <f t="shared" ca="1" si="4"/>
        <v>44309</v>
      </c>
      <c r="H185" s="324">
        <f>IF(PPG!Z185&gt;0,0,-PPG!Z185)</f>
        <v>0</v>
      </c>
      <c r="I185" s="205">
        <f t="shared" ca="1" si="5"/>
        <v>44309</v>
      </c>
      <c r="J185" s="126">
        <v>168</v>
      </c>
      <c r="K185" s="126" t="b">
        <v>1</v>
      </c>
      <c r="L185" s="126" t="s">
        <v>4022</v>
      </c>
      <c r="M185" s="126" t="b">
        <v>1</v>
      </c>
      <c r="N185" s="126" t="s">
        <v>3687</v>
      </c>
      <c r="O185" s="322" t="str">
        <f>LEFT(PPG!E185,19)&amp;"."&amp;PPGCR!F185</f>
        <v>....Ap21</v>
      </c>
      <c r="P185" s="325">
        <f>PPG!J185</f>
        <v>0</v>
      </c>
      <c r="Q185" s="126" t="b">
        <v>1</v>
      </c>
      <c r="R185" s="126" t="b">
        <v>1</v>
      </c>
      <c r="S185" s="126" t="b">
        <v>1</v>
      </c>
    </row>
    <row r="186" spans="1:19" x14ac:dyDescent="0.25">
      <c r="A186" s="126" t="s">
        <v>4021</v>
      </c>
      <c r="B186" s="200">
        <v>1</v>
      </c>
      <c r="C186" s="126">
        <v>2</v>
      </c>
      <c r="D186" s="321">
        <f>PPG!K186</f>
        <v>0</v>
      </c>
      <c r="E186" s="126" t="b">
        <v>1</v>
      </c>
      <c r="F186" s="322" t="str">
        <f>RIGHT(PPG!D186,4)&amp;"."&amp;PPG!N186&amp;"."&amp;PPG!L186&amp;"."&amp;PPGPAY!$C$5</f>
        <v>...Ap21</v>
      </c>
      <c r="G186" s="203">
        <f t="shared" ca="1" si="4"/>
        <v>44309</v>
      </c>
      <c r="H186" s="324">
        <f>IF(PPG!Z186&gt;0,0,-PPG!Z186)</f>
        <v>0</v>
      </c>
      <c r="I186" s="205">
        <f t="shared" ca="1" si="5"/>
        <v>44309</v>
      </c>
      <c r="J186" s="126">
        <v>169</v>
      </c>
      <c r="K186" s="126" t="b">
        <v>1</v>
      </c>
      <c r="L186" s="126" t="s">
        <v>4022</v>
      </c>
      <c r="M186" s="126" t="b">
        <v>1</v>
      </c>
      <c r="N186" s="126" t="s">
        <v>3687</v>
      </c>
      <c r="O186" s="322" t="str">
        <f>LEFT(PPG!E186,19)&amp;"."&amp;PPGCR!F186</f>
        <v>....Ap21</v>
      </c>
      <c r="P186" s="325">
        <f>PPG!J186</f>
        <v>0</v>
      </c>
      <c r="Q186" s="126" t="b">
        <v>1</v>
      </c>
      <c r="R186" s="126" t="b">
        <v>1</v>
      </c>
      <c r="S186" s="126" t="b">
        <v>1</v>
      </c>
    </row>
    <row r="187" spans="1:19" x14ac:dyDescent="0.25">
      <c r="A187" s="126" t="s">
        <v>4021</v>
      </c>
      <c r="B187" s="200">
        <v>1</v>
      </c>
      <c r="C187" s="126">
        <v>2</v>
      </c>
      <c r="D187" s="321">
        <f>PPG!K187</f>
        <v>0</v>
      </c>
      <c r="E187" s="126" t="b">
        <v>1</v>
      </c>
      <c r="F187" s="322" t="str">
        <f>RIGHT(PPG!D187,4)&amp;"."&amp;PPG!N187&amp;"."&amp;PPG!L187&amp;"."&amp;PPGPAY!$C$5</f>
        <v>...Ap21</v>
      </c>
      <c r="G187" s="203">
        <f t="shared" ca="1" si="4"/>
        <v>44309</v>
      </c>
      <c r="H187" s="324">
        <f>IF(PPG!Z187&gt;0,0,-PPG!Z187)</f>
        <v>0</v>
      </c>
      <c r="I187" s="205">
        <f t="shared" ca="1" si="5"/>
        <v>44309</v>
      </c>
      <c r="J187" s="126">
        <v>170</v>
      </c>
      <c r="K187" s="126" t="b">
        <v>1</v>
      </c>
      <c r="L187" s="126" t="s">
        <v>4022</v>
      </c>
      <c r="M187" s="126" t="b">
        <v>1</v>
      </c>
      <c r="N187" s="126" t="s">
        <v>3687</v>
      </c>
      <c r="O187" s="322" t="str">
        <f>LEFT(PPG!E187,19)&amp;"."&amp;PPGCR!F187</f>
        <v>....Ap21</v>
      </c>
      <c r="P187" s="325">
        <f>PPG!J187</f>
        <v>0</v>
      </c>
      <c r="Q187" s="126" t="b">
        <v>1</v>
      </c>
      <c r="R187" s="126" t="b">
        <v>1</v>
      </c>
      <c r="S187" s="126" t="b">
        <v>1</v>
      </c>
    </row>
    <row r="188" spans="1:19" x14ac:dyDescent="0.25">
      <c r="A188" s="126" t="s">
        <v>4021</v>
      </c>
      <c r="B188" s="200">
        <v>1</v>
      </c>
      <c r="C188" s="126">
        <v>2</v>
      </c>
      <c r="D188" s="321">
        <f>PPG!K188</f>
        <v>0</v>
      </c>
      <c r="E188" s="126" t="b">
        <v>1</v>
      </c>
      <c r="F188" s="322" t="str">
        <f>RIGHT(PPG!D188,4)&amp;"."&amp;PPG!N188&amp;"."&amp;PPG!L188&amp;"."&amp;PPGPAY!$C$5</f>
        <v>...Ap21</v>
      </c>
      <c r="G188" s="203">
        <f t="shared" ca="1" si="4"/>
        <v>44309</v>
      </c>
      <c r="H188" s="324">
        <f>IF(PPG!Z188&gt;0,0,-PPG!Z188)</f>
        <v>0</v>
      </c>
      <c r="I188" s="205">
        <f t="shared" ca="1" si="5"/>
        <v>44309</v>
      </c>
      <c r="J188" s="126">
        <v>171</v>
      </c>
      <c r="K188" s="126" t="b">
        <v>1</v>
      </c>
      <c r="L188" s="126" t="s">
        <v>4022</v>
      </c>
      <c r="M188" s="126" t="b">
        <v>1</v>
      </c>
      <c r="N188" s="126" t="s">
        <v>3687</v>
      </c>
      <c r="O188" s="322" t="str">
        <f>LEFT(PPG!E188,19)&amp;"."&amp;PPGCR!F188</f>
        <v>....Ap21</v>
      </c>
      <c r="P188" s="325">
        <f>PPG!J188</f>
        <v>0</v>
      </c>
      <c r="Q188" s="126" t="b">
        <v>1</v>
      </c>
      <c r="R188" s="126" t="b">
        <v>1</v>
      </c>
      <c r="S188" s="126" t="b">
        <v>1</v>
      </c>
    </row>
    <row r="189" spans="1:19" x14ac:dyDescent="0.25">
      <c r="A189" s="126" t="s">
        <v>4021</v>
      </c>
      <c r="B189" s="200">
        <v>1</v>
      </c>
      <c r="C189" s="126">
        <v>2</v>
      </c>
      <c r="D189" s="321">
        <f>PPG!K189</f>
        <v>0</v>
      </c>
      <c r="E189" s="126" t="b">
        <v>1</v>
      </c>
      <c r="F189" s="322" t="str">
        <f>RIGHT(PPG!D189,4)&amp;"."&amp;PPG!N189&amp;"."&amp;PPG!L189&amp;"."&amp;PPGPAY!$C$5</f>
        <v>...Ap21</v>
      </c>
      <c r="G189" s="203">
        <f t="shared" ca="1" si="4"/>
        <v>44309</v>
      </c>
      <c r="H189" s="324">
        <f>IF(PPG!Z189&gt;0,0,-PPG!Z189)</f>
        <v>0</v>
      </c>
      <c r="I189" s="205">
        <f t="shared" ca="1" si="5"/>
        <v>44309</v>
      </c>
      <c r="J189" s="126">
        <v>172</v>
      </c>
      <c r="K189" s="126" t="b">
        <v>1</v>
      </c>
      <c r="L189" s="126" t="s">
        <v>4022</v>
      </c>
      <c r="M189" s="126" t="b">
        <v>1</v>
      </c>
      <c r="N189" s="126" t="s">
        <v>3687</v>
      </c>
      <c r="O189" s="322" t="str">
        <f>LEFT(PPG!E189,19)&amp;"."&amp;PPGCR!F189</f>
        <v>....Ap21</v>
      </c>
      <c r="P189" s="325">
        <f>PPG!J189</f>
        <v>0</v>
      </c>
      <c r="Q189" s="126" t="b">
        <v>1</v>
      </c>
      <c r="R189" s="126" t="b">
        <v>1</v>
      </c>
      <c r="S189" s="126" t="b">
        <v>1</v>
      </c>
    </row>
    <row r="190" spans="1:19" x14ac:dyDescent="0.25">
      <c r="A190" s="126" t="s">
        <v>4021</v>
      </c>
      <c r="B190" s="200">
        <v>1</v>
      </c>
      <c r="C190" s="126">
        <v>2</v>
      </c>
      <c r="D190" s="321">
        <f>PPG!K190</f>
        <v>0</v>
      </c>
      <c r="E190" s="126" t="b">
        <v>1</v>
      </c>
      <c r="F190" s="322" t="str">
        <f>RIGHT(PPG!D190,4)&amp;"."&amp;PPG!N190&amp;"."&amp;PPG!L190&amp;"."&amp;PPGPAY!$C$5</f>
        <v>...Ap21</v>
      </c>
      <c r="G190" s="203">
        <f t="shared" ca="1" si="4"/>
        <v>44309</v>
      </c>
      <c r="H190" s="324">
        <f>IF(PPG!Z190&gt;0,0,-PPG!Z190)</f>
        <v>0</v>
      </c>
      <c r="I190" s="205">
        <f t="shared" ca="1" si="5"/>
        <v>44309</v>
      </c>
      <c r="J190" s="126">
        <v>173</v>
      </c>
      <c r="K190" s="126" t="b">
        <v>1</v>
      </c>
      <c r="L190" s="126" t="s">
        <v>4022</v>
      </c>
      <c r="M190" s="126" t="b">
        <v>1</v>
      </c>
      <c r="N190" s="126" t="s">
        <v>3687</v>
      </c>
      <c r="O190" s="322" t="str">
        <f>LEFT(PPG!E190,19)&amp;"."&amp;PPGCR!F190</f>
        <v>....Ap21</v>
      </c>
      <c r="P190" s="325">
        <f>PPG!J190</f>
        <v>0</v>
      </c>
      <c r="Q190" s="126" t="b">
        <v>1</v>
      </c>
      <c r="R190" s="126" t="b">
        <v>1</v>
      </c>
      <c r="S190" s="126" t="b">
        <v>1</v>
      </c>
    </row>
    <row r="191" spans="1:19" x14ac:dyDescent="0.25">
      <c r="A191" s="126" t="s">
        <v>4021</v>
      </c>
      <c r="B191" s="200">
        <v>1</v>
      </c>
      <c r="C191" s="126">
        <v>2</v>
      </c>
      <c r="D191" s="321">
        <f>PPG!K191</f>
        <v>0</v>
      </c>
      <c r="E191" s="126" t="b">
        <v>1</v>
      </c>
      <c r="F191" s="322" t="str">
        <f>RIGHT(PPG!D191,4)&amp;"."&amp;PPG!N191&amp;"."&amp;PPG!L191&amp;"."&amp;PPGPAY!$C$5</f>
        <v>...Ap21</v>
      </c>
      <c r="G191" s="203">
        <f t="shared" ca="1" si="4"/>
        <v>44309</v>
      </c>
      <c r="H191" s="324">
        <f>IF(PPG!Z191&gt;0,0,-PPG!Z191)</f>
        <v>0</v>
      </c>
      <c r="I191" s="205">
        <f t="shared" ca="1" si="5"/>
        <v>44309</v>
      </c>
      <c r="J191" s="126">
        <v>174</v>
      </c>
      <c r="K191" s="126" t="b">
        <v>1</v>
      </c>
      <c r="L191" s="126" t="s">
        <v>4022</v>
      </c>
      <c r="M191" s="126" t="b">
        <v>1</v>
      </c>
      <c r="N191" s="126" t="s">
        <v>3687</v>
      </c>
      <c r="O191" s="322" t="str">
        <f>LEFT(PPG!E191,19)&amp;"."&amp;PPGCR!F191</f>
        <v>....Ap21</v>
      </c>
      <c r="P191" s="325">
        <f>PPG!J191</f>
        <v>0</v>
      </c>
      <c r="Q191" s="126" t="b">
        <v>1</v>
      </c>
      <c r="R191" s="126" t="b">
        <v>1</v>
      </c>
      <c r="S191" s="126" t="b">
        <v>1</v>
      </c>
    </row>
    <row r="192" spans="1:19" x14ac:dyDescent="0.25">
      <c r="A192" s="126" t="s">
        <v>4021</v>
      </c>
      <c r="B192" s="200">
        <v>1</v>
      </c>
      <c r="C192" s="126">
        <v>2</v>
      </c>
      <c r="D192" s="321">
        <f>PPG!K192</f>
        <v>0</v>
      </c>
      <c r="E192" s="126" t="b">
        <v>1</v>
      </c>
      <c r="F192" s="322" t="str">
        <f>RIGHT(PPG!D192,4)&amp;"."&amp;PPG!N192&amp;"."&amp;PPG!L192&amp;"."&amp;PPGPAY!$C$5</f>
        <v>...Ap21</v>
      </c>
      <c r="G192" s="203">
        <f t="shared" ca="1" si="4"/>
        <v>44309</v>
      </c>
      <c r="H192" s="324">
        <f>IF(PPG!Z192&gt;0,0,-PPG!Z192)</f>
        <v>0</v>
      </c>
      <c r="I192" s="205">
        <f t="shared" ca="1" si="5"/>
        <v>44309</v>
      </c>
      <c r="J192" s="126">
        <v>175</v>
      </c>
      <c r="K192" s="126" t="b">
        <v>1</v>
      </c>
      <c r="L192" s="126" t="s">
        <v>4022</v>
      </c>
      <c r="M192" s="126" t="b">
        <v>1</v>
      </c>
      <c r="N192" s="126" t="s">
        <v>3687</v>
      </c>
      <c r="O192" s="322" t="str">
        <f>LEFT(PPG!E192,19)&amp;"."&amp;PPGCR!F192</f>
        <v>....Ap21</v>
      </c>
      <c r="P192" s="325">
        <f>PPG!J192</f>
        <v>0</v>
      </c>
      <c r="Q192" s="126" t="b">
        <v>1</v>
      </c>
      <c r="R192" s="126" t="b">
        <v>1</v>
      </c>
      <c r="S192" s="126" t="b">
        <v>1</v>
      </c>
    </row>
    <row r="193" spans="1:19" x14ac:dyDescent="0.25">
      <c r="A193" s="126" t="s">
        <v>4021</v>
      </c>
      <c r="B193" s="200">
        <v>1</v>
      </c>
      <c r="C193" s="126">
        <v>2</v>
      </c>
      <c r="D193" s="321">
        <f>PPG!K193</f>
        <v>0</v>
      </c>
      <c r="E193" s="126" t="b">
        <v>1</v>
      </c>
      <c r="F193" s="322" t="str">
        <f>RIGHT(PPG!D193,4)&amp;"."&amp;PPG!N193&amp;"."&amp;PPG!L193&amp;"."&amp;PPGPAY!$C$5</f>
        <v>...Ap21</v>
      </c>
      <c r="G193" s="203">
        <f t="shared" ca="1" si="4"/>
        <v>44309</v>
      </c>
      <c r="H193" s="324">
        <f>IF(PPG!Z193&gt;0,0,-PPG!Z193)</f>
        <v>0</v>
      </c>
      <c r="I193" s="205">
        <f t="shared" ca="1" si="5"/>
        <v>44309</v>
      </c>
      <c r="J193" s="126">
        <v>176</v>
      </c>
      <c r="K193" s="126" t="b">
        <v>1</v>
      </c>
      <c r="L193" s="126" t="s">
        <v>4022</v>
      </c>
      <c r="M193" s="126" t="b">
        <v>1</v>
      </c>
      <c r="N193" s="126" t="s">
        <v>3687</v>
      </c>
      <c r="O193" s="322" t="str">
        <f>LEFT(PPG!E193,19)&amp;"."&amp;PPGCR!F193</f>
        <v>....Ap21</v>
      </c>
      <c r="P193" s="325">
        <f>PPG!J193</f>
        <v>0</v>
      </c>
      <c r="Q193" s="126" t="b">
        <v>1</v>
      </c>
      <c r="R193" s="126" t="b">
        <v>1</v>
      </c>
      <c r="S193" s="126" t="b">
        <v>1</v>
      </c>
    </row>
    <row r="194" spans="1:19" x14ac:dyDescent="0.25">
      <c r="A194" s="126" t="s">
        <v>4021</v>
      </c>
      <c r="B194" s="200">
        <v>1</v>
      </c>
      <c r="C194" s="126">
        <v>2</v>
      </c>
      <c r="D194" s="321">
        <f>PPG!K194</f>
        <v>0</v>
      </c>
      <c r="E194" s="126" t="b">
        <v>1</v>
      </c>
      <c r="F194" s="322" t="str">
        <f>RIGHT(PPG!D194,4)&amp;"."&amp;PPG!N194&amp;"."&amp;PPG!L194&amp;"."&amp;PPGPAY!$C$5</f>
        <v>...Ap21</v>
      </c>
      <c r="G194" s="203">
        <f t="shared" ca="1" si="4"/>
        <v>44309</v>
      </c>
      <c r="H194" s="324">
        <f>IF(PPG!Z194&gt;0,0,-PPG!Z194)</f>
        <v>0</v>
      </c>
      <c r="I194" s="205">
        <f t="shared" ca="1" si="5"/>
        <v>44309</v>
      </c>
      <c r="J194" s="126">
        <v>177</v>
      </c>
      <c r="K194" s="126" t="b">
        <v>1</v>
      </c>
      <c r="L194" s="126" t="s">
        <v>4022</v>
      </c>
      <c r="M194" s="126" t="b">
        <v>1</v>
      </c>
      <c r="N194" s="126" t="s">
        <v>3687</v>
      </c>
      <c r="O194" s="322" t="str">
        <f>LEFT(PPG!E194,19)&amp;"."&amp;PPGCR!F194</f>
        <v>....Ap21</v>
      </c>
      <c r="P194" s="325">
        <f>PPG!J194</f>
        <v>0</v>
      </c>
      <c r="Q194" s="126" t="b">
        <v>1</v>
      </c>
      <c r="R194" s="126" t="b">
        <v>1</v>
      </c>
      <c r="S194" s="126" t="b">
        <v>1</v>
      </c>
    </row>
    <row r="195" spans="1:19" x14ac:dyDescent="0.25">
      <c r="A195" s="126" t="s">
        <v>4021</v>
      </c>
      <c r="B195" s="200">
        <v>1</v>
      </c>
      <c r="C195" s="126">
        <v>2</v>
      </c>
      <c r="D195" s="321">
        <f>PPG!K195</f>
        <v>0</v>
      </c>
      <c r="E195" s="126" t="b">
        <v>1</v>
      </c>
      <c r="F195" s="322" t="str">
        <f>RIGHT(PPG!D195,4)&amp;"."&amp;PPG!N195&amp;"."&amp;PPG!L195&amp;"."&amp;PPGPAY!$C$5</f>
        <v>...Ap21</v>
      </c>
      <c r="G195" s="203">
        <f t="shared" ca="1" si="4"/>
        <v>44309</v>
      </c>
      <c r="H195" s="324">
        <f>IF(PPG!Z195&gt;0,0,-PPG!Z195)</f>
        <v>0</v>
      </c>
      <c r="I195" s="205">
        <f t="shared" ca="1" si="5"/>
        <v>44309</v>
      </c>
      <c r="J195" s="126">
        <v>178</v>
      </c>
      <c r="K195" s="126" t="b">
        <v>1</v>
      </c>
      <c r="L195" s="126" t="s">
        <v>4022</v>
      </c>
      <c r="M195" s="126" t="b">
        <v>1</v>
      </c>
      <c r="N195" s="126" t="s">
        <v>3687</v>
      </c>
      <c r="O195" s="322" t="str">
        <f>LEFT(PPG!E195,19)&amp;"."&amp;PPGCR!F195</f>
        <v>....Ap21</v>
      </c>
      <c r="P195" s="325">
        <f>PPG!J195</f>
        <v>0</v>
      </c>
      <c r="Q195" s="126" t="b">
        <v>1</v>
      </c>
      <c r="R195" s="126" t="b">
        <v>1</v>
      </c>
      <c r="S195" s="126" t="b">
        <v>1</v>
      </c>
    </row>
    <row r="196" spans="1:19" x14ac:dyDescent="0.25">
      <c r="A196" s="126" t="s">
        <v>4021</v>
      </c>
      <c r="B196" s="200">
        <v>1</v>
      </c>
      <c r="C196" s="126">
        <v>2</v>
      </c>
      <c r="D196" s="321">
        <f>PPG!K196</f>
        <v>0</v>
      </c>
      <c r="E196" s="126" t="b">
        <v>1</v>
      </c>
      <c r="F196" s="322" t="str">
        <f>RIGHT(PPG!D196,4)&amp;"."&amp;PPG!N196&amp;"."&amp;PPG!L196&amp;"."&amp;PPGPAY!$C$5</f>
        <v>...Ap21</v>
      </c>
      <c r="G196" s="203">
        <f t="shared" ca="1" si="4"/>
        <v>44309</v>
      </c>
      <c r="H196" s="324">
        <f>IF(PPG!Z196&gt;0,0,-PPG!Z196)</f>
        <v>0</v>
      </c>
      <c r="I196" s="205">
        <f t="shared" ca="1" si="5"/>
        <v>44309</v>
      </c>
      <c r="J196" s="126">
        <v>179</v>
      </c>
      <c r="K196" s="126" t="b">
        <v>1</v>
      </c>
      <c r="L196" s="126" t="s">
        <v>4022</v>
      </c>
      <c r="M196" s="126" t="b">
        <v>1</v>
      </c>
      <c r="N196" s="126" t="s">
        <v>3687</v>
      </c>
      <c r="O196" s="322" t="str">
        <f>LEFT(PPG!E196,19)&amp;"."&amp;PPGCR!F196</f>
        <v>....Ap21</v>
      </c>
      <c r="P196" s="325">
        <f>PPG!J196</f>
        <v>0</v>
      </c>
      <c r="Q196" s="126" t="b">
        <v>1</v>
      </c>
      <c r="R196" s="126" t="b">
        <v>1</v>
      </c>
      <c r="S196" s="126" t="b">
        <v>1</v>
      </c>
    </row>
    <row r="197" spans="1:19" x14ac:dyDescent="0.25">
      <c r="A197" s="126" t="s">
        <v>4021</v>
      </c>
      <c r="B197" s="200">
        <v>1</v>
      </c>
      <c r="C197" s="126">
        <v>2</v>
      </c>
      <c r="D197" s="321">
        <f>PPG!K197</f>
        <v>0</v>
      </c>
      <c r="E197" s="126" t="b">
        <v>1</v>
      </c>
      <c r="F197" s="322" t="str">
        <f>RIGHT(PPG!D197,4)&amp;"."&amp;PPG!N197&amp;"."&amp;PPG!L197&amp;"."&amp;PPGPAY!$C$5</f>
        <v>...Ap21</v>
      </c>
      <c r="G197" s="203">
        <f t="shared" ca="1" si="4"/>
        <v>44309</v>
      </c>
      <c r="H197" s="324">
        <f>IF(PPG!Z197&gt;0,0,-PPG!Z197)</f>
        <v>0</v>
      </c>
      <c r="I197" s="205">
        <f t="shared" ca="1" si="5"/>
        <v>44309</v>
      </c>
      <c r="J197" s="126">
        <v>180</v>
      </c>
      <c r="K197" s="126" t="b">
        <v>1</v>
      </c>
      <c r="L197" s="126" t="s">
        <v>4022</v>
      </c>
      <c r="M197" s="126" t="b">
        <v>1</v>
      </c>
      <c r="N197" s="126" t="s">
        <v>3687</v>
      </c>
      <c r="O197" s="322" t="str">
        <f>LEFT(PPG!E197,19)&amp;"."&amp;PPGCR!F197</f>
        <v>....Ap21</v>
      </c>
      <c r="P197" s="325">
        <f>PPG!J197</f>
        <v>0</v>
      </c>
      <c r="Q197" s="126" t="b">
        <v>1</v>
      </c>
      <c r="R197" s="126" t="b">
        <v>1</v>
      </c>
      <c r="S197" s="126" t="b">
        <v>1</v>
      </c>
    </row>
    <row r="198" spans="1:19" x14ac:dyDescent="0.25">
      <c r="A198" s="126" t="s">
        <v>4021</v>
      </c>
      <c r="B198" s="200">
        <v>1</v>
      </c>
      <c r="C198" s="126">
        <v>2</v>
      </c>
      <c r="D198" s="321">
        <f>PPG!K198</f>
        <v>0</v>
      </c>
      <c r="E198" s="126" t="b">
        <v>1</v>
      </c>
      <c r="F198" s="322" t="str">
        <f>RIGHT(PPG!D198,4)&amp;"."&amp;PPG!N198&amp;"."&amp;PPG!L198&amp;"."&amp;PPGPAY!$C$5</f>
        <v>...Ap21</v>
      </c>
      <c r="G198" s="203">
        <f t="shared" ca="1" si="4"/>
        <v>44309</v>
      </c>
      <c r="H198" s="324">
        <f>IF(PPG!Z198&gt;0,0,-PPG!Z198)</f>
        <v>0</v>
      </c>
      <c r="I198" s="205">
        <f t="shared" ca="1" si="5"/>
        <v>44309</v>
      </c>
      <c r="J198" s="126">
        <v>181</v>
      </c>
      <c r="K198" s="126" t="b">
        <v>1</v>
      </c>
      <c r="L198" s="126" t="s">
        <v>4022</v>
      </c>
      <c r="M198" s="126" t="b">
        <v>1</v>
      </c>
      <c r="N198" s="126" t="s">
        <v>3687</v>
      </c>
      <c r="O198" s="322" t="str">
        <f>LEFT(PPG!E198,19)&amp;"."&amp;PPGCR!F198</f>
        <v>....Ap21</v>
      </c>
      <c r="P198" s="325">
        <f>PPG!J198</f>
        <v>0</v>
      </c>
      <c r="Q198" s="126" t="b">
        <v>1</v>
      </c>
      <c r="R198" s="126" t="b">
        <v>1</v>
      </c>
      <c r="S198" s="126" t="b">
        <v>1</v>
      </c>
    </row>
    <row r="199" spans="1:19" x14ac:dyDescent="0.25">
      <c r="A199" s="126" t="s">
        <v>4021</v>
      </c>
      <c r="B199" s="200">
        <v>1</v>
      </c>
      <c r="C199" s="126">
        <v>2</v>
      </c>
      <c r="D199" s="321">
        <f>PPG!K199</f>
        <v>0</v>
      </c>
      <c r="E199" s="126" t="b">
        <v>1</v>
      </c>
      <c r="F199" s="322" t="str">
        <f>RIGHT(PPG!D199,4)&amp;"."&amp;PPG!N199&amp;"."&amp;PPG!L199&amp;"."&amp;PPGPAY!$C$5</f>
        <v>...Ap21</v>
      </c>
      <c r="G199" s="203">
        <f t="shared" ca="1" si="4"/>
        <v>44309</v>
      </c>
      <c r="H199" s="324">
        <f>IF(PPG!Z199&gt;0,0,-PPG!Z199)</f>
        <v>0</v>
      </c>
      <c r="I199" s="205">
        <f t="shared" ca="1" si="5"/>
        <v>44309</v>
      </c>
      <c r="J199" s="126">
        <v>182</v>
      </c>
      <c r="K199" s="126" t="b">
        <v>1</v>
      </c>
      <c r="L199" s="126" t="s">
        <v>4022</v>
      </c>
      <c r="M199" s="126" t="b">
        <v>1</v>
      </c>
      <c r="N199" s="126" t="s">
        <v>3687</v>
      </c>
      <c r="O199" s="322" t="str">
        <f>LEFT(PPG!E199,19)&amp;"."&amp;PPGCR!F199</f>
        <v>....Ap21</v>
      </c>
      <c r="P199" s="325">
        <f>PPG!J199</f>
        <v>0</v>
      </c>
      <c r="Q199" s="126" t="b">
        <v>1</v>
      </c>
      <c r="R199" s="126" t="b">
        <v>1</v>
      </c>
      <c r="S199" s="126" t="b">
        <v>1</v>
      </c>
    </row>
    <row r="200" spans="1:19" x14ac:dyDescent="0.25">
      <c r="A200" s="126" t="s">
        <v>4021</v>
      </c>
      <c r="B200" s="200">
        <v>1</v>
      </c>
      <c r="C200" s="126">
        <v>2</v>
      </c>
      <c r="D200" s="321">
        <f>PPG!K200</f>
        <v>0</v>
      </c>
      <c r="E200" s="126" t="b">
        <v>1</v>
      </c>
      <c r="F200" s="322" t="str">
        <f>RIGHT(PPG!D200,4)&amp;"."&amp;PPG!N200&amp;"."&amp;PPG!L200&amp;"."&amp;PPGPAY!$C$5</f>
        <v>...Ap21</v>
      </c>
      <c r="G200" s="203">
        <f t="shared" ca="1" si="4"/>
        <v>44309</v>
      </c>
      <c r="H200" s="324">
        <f>IF(PPG!Z200&gt;0,0,-PPG!Z200)</f>
        <v>0</v>
      </c>
      <c r="I200" s="205">
        <f t="shared" ca="1" si="5"/>
        <v>44309</v>
      </c>
      <c r="J200" s="126">
        <v>183</v>
      </c>
      <c r="K200" s="126" t="b">
        <v>1</v>
      </c>
      <c r="L200" s="126" t="s">
        <v>4022</v>
      </c>
      <c r="M200" s="126" t="b">
        <v>1</v>
      </c>
      <c r="N200" s="126" t="s">
        <v>3687</v>
      </c>
      <c r="O200" s="322" t="str">
        <f>LEFT(PPG!E200,19)&amp;"."&amp;PPGCR!F200</f>
        <v>....Ap21</v>
      </c>
      <c r="P200" s="325">
        <f>PPG!J200</f>
        <v>0</v>
      </c>
      <c r="Q200" s="126" t="b">
        <v>1</v>
      </c>
      <c r="R200" s="126" t="b">
        <v>1</v>
      </c>
      <c r="S200" s="126" t="b">
        <v>1</v>
      </c>
    </row>
    <row r="201" spans="1:19" x14ac:dyDescent="0.25">
      <c r="A201" s="126" t="s">
        <v>4021</v>
      </c>
      <c r="B201" s="200">
        <v>1</v>
      </c>
      <c r="C201" s="126">
        <v>2</v>
      </c>
      <c r="D201" s="321">
        <f>PPG!K201</f>
        <v>0</v>
      </c>
      <c r="E201" s="126" t="b">
        <v>1</v>
      </c>
      <c r="F201" s="322" t="str">
        <f>RIGHT(PPG!D201,4)&amp;"."&amp;PPG!N201&amp;"."&amp;PPG!L201&amp;"."&amp;PPGPAY!$C$5</f>
        <v>...Ap21</v>
      </c>
      <c r="G201" s="203">
        <f t="shared" ca="1" si="4"/>
        <v>44309</v>
      </c>
      <c r="H201" s="324">
        <f>IF(PPG!Z201&gt;0,0,-PPG!Z201)</f>
        <v>0</v>
      </c>
      <c r="I201" s="205">
        <f t="shared" ca="1" si="5"/>
        <v>44309</v>
      </c>
      <c r="J201" s="126">
        <v>184</v>
      </c>
      <c r="K201" s="126" t="b">
        <v>1</v>
      </c>
      <c r="L201" s="126" t="s">
        <v>4022</v>
      </c>
      <c r="M201" s="126" t="b">
        <v>1</v>
      </c>
      <c r="N201" s="126" t="s">
        <v>3687</v>
      </c>
      <c r="O201" s="322" t="str">
        <f>LEFT(PPG!E201,19)&amp;"."&amp;PPGCR!F201</f>
        <v>....Ap21</v>
      </c>
      <c r="P201" s="325">
        <f>PPG!J201</f>
        <v>0</v>
      </c>
      <c r="Q201" s="126" t="b">
        <v>1</v>
      </c>
      <c r="R201" s="126" t="b">
        <v>1</v>
      </c>
      <c r="S201" s="126" t="b">
        <v>1</v>
      </c>
    </row>
    <row r="202" spans="1:19" x14ac:dyDescent="0.25">
      <c r="A202" s="126" t="s">
        <v>4021</v>
      </c>
      <c r="B202" s="200">
        <v>1</v>
      </c>
      <c r="C202" s="126">
        <v>2</v>
      </c>
      <c r="D202" s="321">
        <f>PPG!K202</f>
        <v>0</v>
      </c>
      <c r="E202" s="126" t="b">
        <v>1</v>
      </c>
      <c r="F202" s="322" t="str">
        <f>RIGHT(PPG!D202,4)&amp;"."&amp;PPG!N202&amp;"."&amp;PPG!L202&amp;"."&amp;PPGPAY!$C$5</f>
        <v>...Ap21</v>
      </c>
      <c r="G202" s="203">
        <f t="shared" ca="1" si="4"/>
        <v>44309</v>
      </c>
      <c r="H202" s="324">
        <f>IF(PPG!Z202&gt;0,0,-PPG!Z202)</f>
        <v>0</v>
      </c>
      <c r="I202" s="205">
        <f t="shared" ca="1" si="5"/>
        <v>44309</v>
      </c>
      <c r="J202" s="126">
        <v>185</v>
      </c>
      <c r="K202" s="126" t="b">
        <v>1</v>
      </c>
      <c r="L202" s="126" t="s">
        <v>4022</v>
      </c>
      <c r="M202" s="126" t="b">
        <v>1</v>
      </c>
      <c r="N202" s="126" t="s">
        <v>3687</v>
      </c>
      <c r="O202" s="322" t="str">
        <f>LEFT(PPG!E202,19)&amp;"."&amp;PPGCR!F202</f>
        <v>....Ap21</v>
      </c>
      <c r="P202" s="325">
        <f>PPG!J202</f>
        <v>0</v>
      </c>
      <c r="Q202" s="126" t="b">
        <v>1</v>
      </c>
      <c r="R202" s="126" t="b">
        <v>1</v>
      </c>
      <c r="S202" s="126" t="b">
        <v>1</v>
      </c>
    </row>
    <row r="203" spans="1:19" x14ac:dyDescent="0.25">
      <c r="A203" s="126" t="s">
        <v>4021</v>
      </c>
      <c r="B203" s="200">
        <v>1</v>
      </c>
      <c r="C203" s="126">
        <v>2</v>
      </c>
      <c r="D203" s="321">
        <f>PPG!K203</f>
        <v>0</v>
      </c>
      <c r="E203" s="126" t="b">
        <v>1</v>
      </c>
      <c r="F203" s="322" t="str">
        <f>RIGHT(PPG!D203,4)&amp;"."&amp;PPG!N203&amp;"."&amp;PPG!L203&amp;"."&amp;PPGPAY!$C$5</f>
        <v>...Ap21</v>
      </c>
      <c r="G203" s="203">
        <f t="shared" ca="1" si="4"/>
        <v>44309</v>
      </c>
      <c r="H203" s="324">
        <f>IF(PPG!Z203&gt;0,0,-PPG!Z203)</f>
        <v>0</v>
      </c>
      <c r="I203" s="205">
        <f t="shared" ca="1" si="5"/>
        <v>44309</v>
      </c>
      <c r="J203" s="126">
        <v>186</v>
      </c>
      <c r="K203" s="126" t="b">
        <v>1</v>
      </c>
      <c r="L203" s="126" t="s">
        <v>4022</v>
      </c>
      <c r="M203" s="126" t="b">
        <v>1</v>
      </c>
      <c r="N203" s="126" t="s">
        <v>3687</v>
      </c>
      <c r="O203" s="322" t="str">
        <f>LEFT(PPG!E203,19)&amp;"."&amp;PPGCR!F203</f>
        <v>....Ap21</v>
      </c>
      <c r="P203" s="325">
        <f>PPG!J203</f>
        <v>0</v>
      </c>
      <c r="Q203" s="126" t="b">
        <v>1</v>
      </c>
      <c r="R203" s="126" t="b">
        <v>1</v>
      </c>
      <c r="S203" s="126" t="b">
        <v>1</v>
      </c>
    </row>
    <row r="204" spans="1:19" x14ac:dyDescent="0.25">
      <c r="A204" s="126" t="s">
        <v>4021</v>
      </c>
      <c r="B204" s="200">
        <v>1</v>
      </c>
      <c r="C204" s="126">
        <v>2</v>
      </c>
      <c r="D204" s="321">
        <f>PPG!K204</f>
        <v>0</v>
      </c>
      <c r="E204" s="126" t="b">
        <v>1</v>
      </c>
      <c r="F204" s="322" t="str">
        <f>RIGHT(PPG!D204,4)&amp;"."&amp;PPG!N204&amp;"."&amp;PPG!L204&amp;"."&amp;PPGPAY!$C$5</f>
        <v>...Ap21</v>
      </c>
      <c r="G204" s="203">
        <f t="shared" ca="1" si="4"/>
        <v>44309</v>
      </c>
      <c r="H204" s="324">
        <f>IF(PPG!Z204&gt;0,0,-PPG!Z204)</f>
        <v>0</v>
      </c>
      <c r="I204" s="205">
        <f t="shared" ca="1" si="5"/>
        <v>44309</v>
      </c>
      <c r="J204" s="126">
        <v>187</v>
      </c>
      <c r="K204" s="126" t="b">
        <v>1</v>
      </c>
      <c r="L204" s="126" t="s">
        <v>4022</v>
      </c>
      <c r="M204" s="126" t="b">
        <v>1</v>
      </c>
      <c r="N204" s="126" t="s">
        <v>3687</v>
      </c>
      <c r="O204" s="322" t="str">
        <f>LEFT(PPG!E204,19)&amp;"."&amp;PPGCR!F204</f>
        <v>....Ap21</v>
      </c>
      <c r="P204" s="325">
        <f>PPG!J204</f>
        <v>0</v>
      </c>
      <c r="Q204" s="126" t="b">
        <v>1</v>
      </c>
      <c r="R204" s="126" t="b">
        <v>1</v>
      </c>
      <c r="S204" s="126" t="b">
        <v>1</v>
      </c>
    </row>
    <row r="205" spans="1:19" x14ac:dyDescent="0.25">
      <c r="A205" s="126" t="s">
        <v>4021</v>
      </c>
      <c r="B205" s="200">
        <v>1</v>
      </c>
      <c r="C205" s="126">
        <v>2</v>
      </c>
      <c r="D205" s="321">
        <f>PPG!K205</f>
        <v>0</v>
      </c>
      <c r="E205" s="126" t="b">
        <v>1</v>
      </c>
      <c r="F205" s="322" t="str">
        <f>RIGHT(PPG!D205,4)&amp;"."&amp;PPG!N205&amp;"."&amp;PPG!L205&amp;"."&amp;PPGPAY!$C$5</f>
        <v>...Ap21</v>
      </c>
      <c r="G205" s="203">
        <f t="shared" ca="1" si="4"/>
        <v>44309</v>
      </c>
      <c r="H205" s="324">
        <f>IF(PPG!Z205&gt;0,0,-PPG!Z205)</f>
        <v>0</v>
      </c>
      <c r="I205" s="205">
        <f t="shared" ca="1" si="5"/>
        <v>44309</v>
      </c>
      <c r="J205" s="126">
        <v>188</v>
      </c>
      <c r="K205" s="126" t="b">
        <v>1</v>
      </c>
      <c r="L205" s="126" t="s">
        <v>4022</v>
      </c>
      <c r="M205" s="126" t="b">
        <v>1</v>
      </c>
      <c r="N205" s="126" t="s">
        <v>3687</v>
      </c>
      <c r="O205" s="322" t="str">
        <f>LEFT(PPG!E205,19)&amp;"."&amp;PPGCR!F205</f>
        <v>....Ap21</v>
      </c>
      <c r="P205" s="325">
        <f>PPG!J205</f>
        <v>0</v>
      </c>
      <c r="Q205" s="126" t="b">
        <v>1</v>
      </c>
      <c r="R205" s="126" t="b">
        <v>1</v>
      </c>
      <c r="S205" s="126" t="b">
        <v>1</v>
      </c>
    </row>
    <row r="206" spans="1:19" x14ac:dyDescent="0.25">
      <c r="A206" s="126" t="s">
        <v>4021</v>
      </c>
      <c r="B206" s="200">
        <v>1</v>
      </c>
      <c r="C206" s="126">
        <v>2</v>
      </c>
      <c r="D206" s="321">
        <f>PPG!K206</f>
        <v>0</v>
      </c>
      <c r="E206" s="126" t="b">
        <v>1</v>
      </c>
      <c r="F206" s="322" t="str">
        <f>RIGHT(PPG!D206,4)&amp;"."&amp;PPG!N206&amp;"."&amp;PPG!L206&amp;"."&amp;PPGPAY!$C$5</f>
        <v>...Ap21</v>
      </c>
      <c r="G206" s="203">
        <f t="shared" ca="1" si="4"/>
        <v>44309</v>
      </c>
      <c r="H206" s="324">
        <f>IF(PPG!Z206&gt;0,0,-PPG!Z206)</f>
        <v>0</v>
      </c>
      <c r="I206" s="205">
        <f t="shared" ca="1" si="5"/>
        <v>44309</v>
      </c>
      <c r="J206" s="126">
        <v>189</v>
      </c>
      <c r="K206" s="126" t="b">
        <v>1</v>
      </c>
      <c r="L206" s="126" t="s">
        <v>4022</v>
      </c>
      <c r="M206" s="126" t="b">
        <v>1</v>
      </c>
      <c r="N206" s="126" t="s">
        <v>3687</v>
      </c>
      <c r="O206" s="322" t="str">
        <f>LEFT(PPG!E206,19)&amp;"."&amp;PPGCR!F206</f>
        <v>....Ap21</v>
      </c>
      <c r="P206" s="325">
        <f>PPG!J206</f>
        <v>0</v>
      </c>
      <c r="Q206" s="126" t="b">
        <v>1</v>
      </c>
      <c r="R206" s="126" t="b">
        <v>1</v>
      </c>
      <c r="S206" s="126" t="b">
        <v>1</v>
      </c>
    </row>
    <row r="207" spans="1:19" x14ac:dyDescent="0.25">
      <c r="A207" s="126" t="s">
        <v>4021</v>
      </c>
      <c r="B207" s="200">
        <v>1</v>
      </c>
      <c r="C207" s="126">
        <v>2</v>
      </c>
      <c r="D207" s="321">
        <f>PPG!K207</f>
        <v>0</v>
      </c>
      <c r="E207" s="126" t="b">
        <v>1</v>
      </c>
      <c r="F207" s="322" t="str">
        <f>RIGHT(PPG!D207,4)&amp;"."&amp;PPG!N207&amp;"."&amp;PPG!L207&amp;"."&amp;PPGPAY!$C$5</f>
        <v>...Ap21</v>
      </c>
      <c r="G207" s="203">
        <f t="shared" ca="1" si="4"/>
        <v>44309</v>
      </c>
      <c r="H207" s="324">
        <f>IF(PPG!Z207&gt;0,0,-PPG!Z207)</f>
        <v>0</v>
      </c>
      <c r="I207" s="205">
        <f t="shared" ca="1" si="5"/>
        <v>44309</v>
      </c>
      <c r="J207" s="126">
        <v>190</v>
      </c>
      <c r="K207" s="126" t="b">
        <v>1</v>
      </c>
      <c r="L207" s="126" t="s">
        <v>4022</v>
      </c>
      <c r="M207" s="126" t="b">
        <v>1</v>
      </c>
      <c r="N207" s="126" t="s">
        <v>3687</v>
      </c>
      <c r="O207" s="322" t="str">
        <f>LEFT(PPG!E207,19)&amp;"."&amp;PPGCR!F207</f>
        <v>....Ap21</v>
      </c>
      <c r="P207" s="325">
        <f>PPG!J207</f>
        <v>0</v>
      </c>
      <c r="Q207" s="126" t="b">
        <v>1</v>
      </c>
      <c r="R207" s="126" t="b">
        <v>1</v>
      </c>
      <c r="S207" s="126" t="b">
        <v>1</v>
      </c>
    </row>
    <row r="208" spans="1:19" x14ac:dyDescent="0.25">
      <c r="A208" s="126" t="s">
        <v>4021</v>
      </c>
      <c r="B208" s="200">
        <v>1</v>
      </c>
      <c r="C208" s="126">
        <v>2</v>
      </c>
      <c r="D208" s="321">
        <f>PPG!K208</f>
        <v>0</v>
      </c>
      <c r="E208" s="126" t="b">
        <v>1</v>
      </c>
      <c r="F208" s="322" t="str">
        <f>RIGHT(PPG!D208,4)&amp;"."&amp;PPG!N208&amp;"."&amp;PPG!L208&amp;"."&amp;PPGPAY!$C$5</f>
        <v>...Ap21</v>
      </c>
      <c r="G208" s="203">
        <f t="shared" ca="1" si="4"/>
        <v>44309</v>
      </c>
      <c r="H208" s="324">
        <f>IF(PPG!Z208&gt;0,0,-PPG!Z208)</f>
        <v>0</v>
      </c>
      <c r="I208" s="205">
        <f t="shared" ca="1" si="5"/>
        <v>44309</v>
      </c>
      <c r="J208" s="126">
        <v>191</v>
      </c>
      <c r="K208" s="126" t="b">
        <v>1</v>
      </c>
      <c r="L208" s="126" t="s">
        <v>4022</v>
      </c>
      <c r="M208" s="126" t="b">
        <v>1</v>
      </c>
      <c r="N208" s="126" t="s">
        <v>3687</v>
      </c>
      <c r="O208" s="322" t="str">
        <f>LEFT(PPG!E208,19)&amp;"."&amp;PPGCR!F208</f>
        <v>....Ap21</v>
      </c>
      <c r="P208" s="325">
        <f>PPG!J208</f>
        <v>0</v>
      </c>
      <c r="Q208" s="126" t="b">
        <v>1</v>
      </c>
      <c r="R208" s="126" t="b">
        <v>1</v>
      </c>
      <c r="S208" s="126" t="b">
        <v>1</v>
      </c>
    </row>
    <row r="209" spans="1:19" x14ac:dyDescent="0.25">
      <c r="A209" s="126" t="s">
        <v>4021</v>
      </c>
      <c r="B209" s="200">
        <v>1</v>
      </c>
      <c r="C209" s="126">
        <v>2</v>
      </c>
      <c r="D209" s="321">
        <f>PPG!K209</f>
        <v>0</v>
      </c>
      <c r="E209" s="126" t="b">
        <v>1</v>
      </c>
      <c r="F209" s="322" t="str">
        <f>RIGHT(PPG!D209,4)&amp;"."&amp;PPG!N209&amp;"."&amp;PPG!L209&amp;"."&amp;PPGPAY!$C$5</f>
        <v>...Ap21</v>
      </c>
      <c r="G209" s="203">
        <f t="shared" ca="1" si="4"/>
        <v>44309</v>
      </c>
      <c r="H209" s="324">
        <f>IF(PPG!Z209&gt;0,0,-PPG!Z209)</f>
        <v>0</v>
      </c>
      <c r="I209" s="205">
        <f t="shared" ca="1" si="5"/>
        <v>44309</v>
      </c>
      <c r="J209" s="126">
        <v>192</v>
      </c>
      <c r="K209" s="126" t="b">
        <v>1</v>
      </c>
      <c r="L209" s="126" t="s">
        <v>4022</v>
      </c>
      <c r="M209" s="126" t="b">
        <v>1</v>
      </c>
      <c r="N209" s="126" t="s">
        <v>3687</v>
      </c>
      <c r="O209" s="322" t="str">
        <f>LEFT(PPG!E209,19)&amp;"."&amp;PPGCR!F209</f>
        <v>....Ap21</v>
      </c>
      <c r="P209" s="325">
        <f>PPG!J209</f>
        <v>0</v>
      </c>
      <c r="Q209" s="126" t="b">
        <v>1</v>
      </c>
      <c r="R209" s="126" t="b">
        <v>1</v>
      </c>
      <c r="S209" s="126" t="b">
        <v>1</v>
      </c>
    </row>
    <row r="210" spans="1:19" x14ac:dyDescent="0.25">
      <c r="A210" s="126" t="s">
        <v>4021</v>
      </c>
      <c r="B210" s="200">
        <v>1</v>
      </c>
      <c r="C210" s="126">
        <v>2</v>
      </c>
      <c r="D210" s="321">
        <f>PPG!K210</f>
        <v>0</v>
      </c>
      <c r="E210" s="126" t="b">
        <v>1</v>
      </c>
      <c r="F210" s="322" t="str">
        <f>RIGHT(PPG!D210,4)&amp;"."&amp;PPG!N210&amp;"."&amp;PPG!L210&amp;"."&amp;PPGPAY!$C$5</f>
        <v>...Ap21</v>
      </c>
      <c r="G210" s="203">
        <f t="shared" ca="1" si="4"/>
        <v>44309</v>
      </c>
      <c r="H210" s="324">
        <f>IF(PPG!Z210&gt;0,0,-PPG!Z210)</f>
        <v>0</v>
      </c>
      <c r="I210" s="205">
        <f t="shared" ca="1" si="5"/>
        <v>44309</v>
      </c>
      <c r="J210" s="126">
        <v>193</v>
      </c>
      <c r="K210" s="126" t="b">
        <v>1</v>
      </c>
      <c r="L210" s="126" t="s">
        <v>4022</v>
      </c>
      <c r="M210" s="126" t="b">
        <v>1</v>
      </c>
      <c r="N210" s="126" t="s">
        <v>3687</v>
      </c>
      <c r="O210" s="322" t="str">
        <f>LEFT(PPG!E210,19)&amp;"."&amp;PPGCR!F210</f>
        <v>....Ap21</v>
      </c>
      <c r="P210" s="325">
        <f>PPG!J210</f>
        <v>0</v>
      </c>
      <c r="Q210" s="126" t="b">
        <v>1</v>
      </c>
      <c r="R210" s="126" t="b">
        <v>1</v>
      </c>
      <c r="S210" s="126" t="b">
        <v>1</v>
      </c>
    </row>
    <row r="211" spans="1:19" x14ac:dyDescent="0.25">
      <c r="A211" s="126" t="s">
        <v>4021</v>
      </c>
      <c r="B211" s="200">
        <v>1</v>
      </c>
      <c r="C211" s="126">
        <v>2</v>
      </c>
      <c r="D211" s="321">
        <f>PPG!K211</f>
        <v>0</v>
      </c>
      <c r="E211" s="126" t="b">
        <v>1</v>
      </c>
      <c r="F211" s="322" t="str">
        <f>RIGHT(PPG!D211,4)&amp;"."&amp;PPG!N211&amp;"."&amp;PPG!L211&amp;"."&amp;PPGPAY!$C$5</f>
        <v>...Ap21</v>
      </c>
      <c r="G211" s="203">
        <f t="shared" ca="1" si="4"/>
        <v>44309</v>
      </c>
      <c r="H211" s="324">
        <f>IF(PPG!Z211&gt;0,0,-PPG!Z211)</f>
        <v>0</v>
      </c>
      <c r="I211" s="205">
        <f t="shared" ca="1" si="5"/>
        <v>44309</v>
      </c>
      <c r="J211" s="126">
        <v>194</v>
      </c>
      <c r="K211" s="126" t="b">
        <v>1</v>
      </c>
      <c r="L211" s="126" t="s">
        <v>4022</v>
      </c>
      <c r="M211" s="126" t="b">
        <v>1</v>
      </c>
      <c r="N211" s="126" t="s">
        <v>3687</v>
      </c>
      <c r="O211" s="322" t="str">
        <f>LEFT(PPG!E211,19)&amp;"."&amp;PPGCR!F211</f>
        <v>....Ap21</v>
      </c>
      <c r="P211" s="325">
        <f>PPG!J211</f>
        <v>0</v>
      </c>
      <c r="Q211" s="126" t="b">
        <v>1</v>
      </c>
      <c r="R211" s="126" t="b">
        <v>1</v>
      </c>
      <c r="S211" s="126" t="b">
        <v>1</v>
      </c>
    </row>
    <row r="212" spans="1:19" x14ac:dyDescent="0.25">
      <c r="A212" s="126" t="s">
        <v>4021</v>
      </c>
      <c r="B212" s="200">
        <v>1</v>
      </c>
      <c r="C212" s="126">
        <v>2</v>
      </c>
      <c r="D212" s="321">
        <f>PPG!K212</f>
        <v>0</v>
      </c>
      <c r="E212" s="126" t="b">
        <v>1</v>
      </c>
      <c r="F212" s="322" t="str">
        <f>RIGHT(PPG!D212,4)&amp;"."&amp;PPG!N212&amp;"."&amp;PPG!L212&amp;"."&amp;PPGPAY!$C$5</f>
        <v>...Ap21</v>
      </c>
      <c r="G212" s="203">
        <f t="shared" ca="1" si="4"/>
        <v>44309</v>
      </c>
      <c r="H212" s="324">
        <f>IF(PPG!Z212&gt;0,0,-PPG!Z212)</f>
        <v>0</v>
      </c>
      <c r="I212" s="205">
        <f t="shared" ca="1" si="5"/>
        <v>44309</v>
      </c>
      <c r="J212" s="126">
        <v>195</v>
      </c>
      <c r="K212" s="126" t="b">
        <v>1</v>
      </c>
      <c r="L212" s="126" t="s">
        <v>4022</v>
      </c>
      <c r="M212" s="126" t="b">
        <v>1</v>
      </c>
      <c r="N212" s="126" t="s">
        <v>3687</v>
      </c>
      <c r="O212" s="322" t="str">
        <f>LEFT(PPG!E212,19)&amp;"."&amp;PPGCR!F212</f>
        <v>....Ap21</v>
      </c>
      <c r="P212" s="325">
        <f>PPG!J212</f>
        <v>0</v>
      </c>
      <c r="Q212" s="126" t="b">
        <v>1</v>
      </c>
      <c r="R212" s="126" t="b">
        <v>1</v>
      </c>
      <c r="S212" s="126" t="b">
        <v>1</v>
      </c>
    </row>
    <row r="213" spans="1:19" x14ac:dyDescent="0.25">
      <c r="A213" s="126" t="s">
        <v>4021</v>
      </c>
      <c r="B213" s="200">
        <v>1</v>
      </c>
      <c r="C213" s="126">
        <v>2</v>
      </c>
      <c r="D213" s="321">
        <f>PPG!K213</f>
        <v>0</v>
      </c>
      <c r="E213" s="126" t="b">
        <v>1</v>
      </c>
      <c r="F213" s="322" t="str">
        <f>RIGHT(PPG!D213,4)&amp;"."&amp;PPG!N213&amp;"."&amp;PPG!L213&amp;"."&amp;PPGPAY!$C$5</f>
        <v>...Ap21</v>
      </c>
      <c r="G213" s="203">
        <f t="shared" ref="G213:G276" ca="1" si="6">TODAY()</f>
        <v>44309</v>
      </c>
      <c r="H213" s="324">
        <f>IF(PPG!Z213&gt;0,0,-PPG!Z213)</f>
        <v>0</v>
      </c>
      <c r="I213" s="205">
        <f t="shared" ref="I213:I276" ca="1" si="7">G213</f>
        <v>44309</v>
      </c>
      <c r="J213" s="126">
        <v>196</v>
      </c>
      <c r="K213" s="126" t="b">
        <v>1</v>
      </c>
      <c r="L213" s="126" t="s">
        <v>4022</v>
      </c>
      <c r="M213" s="126" t="b">
        <v>1</v>
      </c>
      <c r="N213" s="126" t="s">
        <v>3687</v>
      </c>
      <c r="O213" s="322" t="str">
        <f>LEFT(PPG!E213,19)&amp;"."&amp;PPGCR!F213</f>
        <v>....Ap21</v>
      </c>
      <c r="P213" s="325">
        <f>PPG!J213</f>
        <v>0</v>
      </c>
      <c r="Q213" s="126" t="b">
        <v>1</v>
      </c>
      <c r="R213" s="126" t="b">
        <v>1</v>
      </c>
      <c r="S213" s="126" t="b">
        <v>1</v>
      </c>
    </row>
    <row r="214" spans="1:19" x14ac:dyDescent="0.25">
      <c r="A214" s="126" t="s">
        <v>4021</v>
      </c>
      <c r="B214" s="200">
        <v>1</v>
      </c>
      <c r="C214" s="126">
        <v>2</v>
      </c>
      <c r="D214" s="321">
        <f>PPG!K214</f>
        <v>0</v>
      </c>
      <c r="E214" s="126" t="b">
        <v>1</v>
      </c>
      <c r="F214" s="322" t="str">
        <f>RIGHT(PPG!D214,4)&amp;"."&amp;PPG!N214&amp;"."&amp;PPG!L214&amp;"."&amp;PPGPAY!$C$5</f>
        <v>...Ap21</v>
      </c>
      <c r="G214" s="203">
        <f t="shared" ca="1" si="6"/>
        <v>44309</v>
      </c>
      <c r="H214" s="324">
        <f>IF(PPG!Z214&gt;0,0,-PPG!Z214)</f>
        <v>0</v>
      </c>
      <c r="I214" s="205">
        <f t="shared" ca="1" si="7"/>
        <v>44309</v>
      </c>
      <c r="J214" s="126">
        <v>197</v>
      </c>
      <c r="K214" s="126" t="b">
        <v>1</v>
      </c>
      <c r="L214" s="126" t="s">
        <v>4022</v>
      </c>
      <c r="M214" s="126" t="b">
        <v>1</v>
      </c>
      <c r="N214" s="126" t="s">
        <v>3687</v>
      </c>
      <c r="O214" s="322" t="str">
        <f>LEFT(PPG!E214,19)&amp;"."&amp;PPGCR!F214</f>
        <v>....Ap21</v>
      </c>
      <c r="P214" s="325">
        <f>PPG!J214</f>
        <v>0</v>
      </c>
      <c r="Q214" s="126" t="b">
        <v>1</v>
      </c>
      <c r="R214" s="126" t="b">
        <v>1</v>
      </c>
      <c r="S214" s="126" t="b">
        <v>1</v>
      </c>
    </row>
    <row r="215" spans="1:19" x14ac:dyDescent="0.25">
      <c r="A215" s="126" t="s">
        <v>4021</v>
      </c>
      <c r="B215" s="200">
        <v>1</v>
      </c>
      <c r="C215" s="126">
        <v>2</v>
      </c>
      <c r="D215" s="321">
        <f>PPG!K215</f>
        <v>0</v>
      </c>
      <c r="E215" s="126" t="b">
        <v>1</v>
      </c>
      <c r="F215" s="322" t="str">
        <f>RIGHT(PPG!D215,4)&amp;"."&amp;PPG!N215&amp;"."&amp;PPG!L215&amp;"."&amp;PPGPAY!$C$5</f>
        <v>...Ap21</v>
      </c>
      <c r="G215" s="203">
        <f t="shared" ca="1" si="6"/>
        <v>44309</v>
      </c>
      <c r="H215" s="324">
        <f>IF(PPG!Z215&gt;0,0,-PPG!Z215)</f>
        <v>0</v>
      </c>
      <c r="I215" s="205">
        <f t="shared" ca="1" si="7"/>
        <v>44309</v>
      </c>
      <c r="J215" s="126">
        <v>198</v>
      </c>
      <c r="K215" s="126" t="b">
        <v>1</v>
      </c>
      <c r="L215" s="126" t="s">
        <v>4022</v>
      </c>
      <c r="M215" s="126" t="b">
        <v>1</v>
      </c>
      <c r="N215" s="126" t="s">
        <v>3687</v>
      </c>
      <c r="O215" s="322" t="str">
        <f>LEFT(PPG!E215,19)&amp;"."&amp;PPGCR!F215</f>
        <v>....Ap21</v>
      </c>
      <c r="P215" s="325">
        <f>PPG!J215</f>
        <v>0</v>
      </c>
      <c r="Q215" s="126" t="b">
        <v>1</v>
      </c>
      <c r="R215" s="126" t="b">
        <v>1</v>
      </c>
      <c r="S215" s="126" t="b">
        <v>1</v>
      </c>
    </row>
    <row r="216" spans="1:19" x14ac:dyDescent="0.25">
      <c r="A216" s="126" t="s">
        <v>4021</v>
      </c>
      <c r="B216" s="200">
        <v>1</v>
      </c>
      <c r="C216" s="126">
        <v>2</v>
      </c>
      <c r="D216" s="321">
        <f>PPG!K216</f>
        <v>0</v>
      </c>
      <c r="E216" s="126" t="b">
        <v>1</v>
      </c>
      <c r="F216" s="322" t="str">
        <f>RIGHT(PPG!D216,4)&amp;"."&amp;PPG!N216&amp;"."&amp;PPG!L216&amp;"."&amp;PPGPAY!$C$5</f>
        <v>...Ap21</v>
      </c>
      <c r="G216" s="203">
        <f t="shared" ca="1" si="6"/>
        <v>44309</v>
      </c>
      <c r="H216" s="324">
        <f>IF(PPG!Z216&gt;0,0,-PPG!Z216)</f>
        <v>0</v>
      </c>
      <c r="I216" s="205">
        <f t="shared" ca="1" si="7"/>
        <v>44309</v>
      </c>
      <c r="J216" s="126">
        <v>199</v>
      </c>
      <c r="K216" s="126" t="b">
        <v>1</v>
      </c>
      <c r="L216" s="126" t="s">
        <v>4022</v>
      </c>
      <c r="M216" s="126" t="b">
        <v>1</v>
      </c>
      <c r="N216" s="126" t="s">
        <v>3687</v>
      </c>
      <c r="O216" s="322" t="str">
        <f>LEFT(PPG!E216,19)&amp;"."&amp;PPGCR!F216</f>
        <v>....Ap21</v>
      </c>
      <c r="P216" s="325">
        <f>PPG!J216</f>
        <v>0</v>
      </c>
      <c r="Q216" s="126" t="b">
        <v>1</v>
      </c>
      <c r="R216" s="126" t="b">
        <v>1</v>
      </c>
      <c r="S216" s="126" t="b">
        <v>1</v>
      </c>
    </row>
    <row r="217" spans="1:19" x14ac:dyDescent="0.25">
      <c r="A217" s="126" t="s">
        <v>4021</v>
      </c>
      <c r="B217" s="200">
        <v>1</v>
      </c>
      <c r="C217" s="126">
        <v>2</v>
      </c>
      <c r="D217" s="321">
        <f>PPG!K217</f>
        <v>0</v>
      </c>
      <c r="E217" s="126" t="b">
        <v>1</v>
      </c>
      <c r="F217" s="322" t="str">
        <f>RIGHT(PPG!D217,4)&amp;"."&amp;PPG!N217&amp;"."&amp;PPG!L217&amp;"."&amp;PPGPAY!$C$5</f>
        <v>...Ap21</v>
      </c>
      <c r="G217" s="203">
        <f t="shared" ca="1" si="6"/>
        <v>44309</v>
      </c>
      <c r="H217" s="324">
        <f>IF(PPG!Z217&gt;0,0,-PPG!Z217)</f>
        <v>0</v>
      </c>
      <c r="I217" s="205">
        <f t="shared" ca="1" si="7"/>
        <v>44309</v>
      </c>
      <c r="J217" s="126">
        <v>200</v>
      </c>
      <c r="K217" s="126" t="b">
        <v>1</v>
      </c>
      <c r="L217" s="126" t="s">
        <v>4022</v>
      </c>
      <c r="M217" s="126" t="b">
        <v>1</v>
      </c>
      <c r="N217" s="126" t="s">
        <v>3687</v>
      </c>
      <c r="O217" s="322" t="str">
        <f>LEFT(PPG!E217,19)&amp;"."&amp;PPGCR!F217</f>
        <v>....Ap21</v>
      </c>
      <c r="P217" s="325">
        <f>PPG!J217</f>
        <v>0</v>
      </c>
      <c r="Q217" s="126" t="b">
        <v>1</v>
      </c>
      <c r="R217" s="126" t="b">
        <v>1</v>
      </c>
      <c r="S217" s="126" t="b">
        <v>1</v>
      </c>
    </row>
    <row r="218" spans="1:19" x14ac:dyDescent="0.25">
      <c r="A218" s="126" t="s">
        <v>4021</v>
      </c>
      <c r="B218" s="200">
        <v>1</v>
      </c>
      <c r="C218" s="126">
        <v>2</v>
      </c>
      <c r="D218" s="321">
        <f>PPG!K218</f>
        <v>0</v>
      </c>
      <c r="E218" s="126" t="b">
        <v>1</v>
      </c>
      <c r="F218" s="322" t="str">
        <f>RIGHT(PPG!D218,4)&amp;"."&amp;PPG!N218&amp;"."&amp;PPG!L218&amp;"."&amp;PPGPAY!$C$5</f>
        <v>...Ap21</v>
      </c>
      <c r="G218" s="203">
        <f t="shared" ca="1" si="6"/>
        <v>44309</v>
      </c>
      <c r="H218" s="324">
        <f>IF(PPG!Z218&gt;0,0,-PPG!Z218)</f>
        <v>0</v>
      </c>
      <c r="I218" s="205">
        <f t="shared" ca="1" si="7"/>
        <v>44309</v>
      </c>
      <c r="J218" s="126">
        <v>201</v>
      </c>
      <c r="K218" s="126" t="b">
        <v>1</v>
      </c>
      <c r="L218" s="126" t="s">
        <v>4022</v>
      </c>
      <c r="M218" s="126" t="b">
        <v>1</v>
      </c>
      <c r="N218" s="126" t="s">
        <v>3687</v>
      </c>
      <c r="O218" s="322" t="str">
        <f>LEFT(PPG!E218,19)&amp;"."&amp;PPGCR!F218</f>
        <v>....Ap21</v>
      </c>
      <c r="P218" s="325">
        <f>PPG!J218</f>
        <v>0</v>
      </c>
      <c r="Q218" s="126" t="b">
        <v>1</v>
      </c>
      <c r="R218" s="126" t="b">
        <v>1</v>
      </c>
      <c r="S218" s="126" t="b">
        <v>1</v>
      </c>
    </row>
    <row r="219" spans="1:19" x14ac:dyDescent="0.25">
      <c r="A219" s="126" t="s">
        <v>4021</v>
      </c>
      <c r="B219" s="200">
        <v>1</v>
      </c>
      <c r="C219" s="126">
        <v>2</v>
      </c>
      <c r="D219" s="321">
        <f>PPG!K219</f>
        <v>0</v>
      </c>
      <c r="E219" s="126" t="b">
        <v>1</v>
      </c>
      <c r="F219" s="322" t="str">
        <f>RIGHT(PPG!D219,4)&amp;"."&amp;PPG!N219&amp;"."&amp;PPG!L219&amp;"."&amp;PPGPAY!$C$5</f>
        <v>...Ap21</v>
      </c>
      <c r="G219" s="203">
        <f t="shared" ca="1" si="6"/>
        <v>44309</v>
      </c>
      <c r="H219" s="324">
        <f>IF(PPG!Z219&gt;0,0,-PPG!Z219)</f>
        <v>0</v>
      </c>
      <c r="I219" s="205">
        <f t="shared" ca="1" si="7"/>
        <v>44309</v>
      </c>
      <c r="J219" s="126">
        <v>202</v>
      </c>
      <c r="K219" s="126" t="b">
        <v>1</v>
      </c>
      <c r="L219" s="126" t="s">
        <v>4022</v>
      </c>
      <c r="M219" s="126" t="b">
        <v>1</v>
      </c>
      <c r="N219" s="126" t="s">
        <v>3687</v>
      </c>
      <c r="O219" s="322" t="str">
        <f>LEFT(PPG!E219,19)&amp;"."&amp;PPGCR!F219</f>
        <v>....Ap21</v>
      </c>
      <c r="P219" s="325">
        <f>PPG!J219</f>
        <v>0</v>
      </c>
      <c r="Q219" s="126" t="b">
        <v>1</v>
      </c>
      <c r="R219" s="126" t="b">
        <v>1</v>
      </c>
      <c r="S219" s="126" t="b">
        <v>1</v>
      </c>
    </row>
    <row r="220" spans="1:19" x14ac:dyDescent="0.25">
      <c r="A220" s="126" t="s">
        <v>4021</v>
      </c>
      <c r="B220" s="200">
        <v>1</v>
      </c>
      <c r="C220" s="126">
        <v>2</v>
      </c>
      <c r="D220" s="321">
        <f>PPG!K220</f>
        <v>0</v>
      </c>
      <c r="E220" s="126" t="b">
        <v>1</v>
      </c>
      <c r="F220" s="322" t="str">
        <f>RIGHT(PPG!D220,4)&amp;"."&amp;PPG!N220&amp;"."&amp;PPG!L220&amp;"."&amp;PPGPAY!$C$5</f>
        <v>...Ap21</v>
      </c>
      <c r="G220" s="203">
        <f t="shared" ca="1" si="6"/>
        <v>44309</v>
      </c>
      <c r="H220" s="324">
        <f>IF(PPG!Z220&gt;0,0,-PPG!Z220)</f>
        <v>0</v>
      </c>
      <c r="I220" s="205">
        <f t="shared" ca="1" si="7"/>
        <v>44309</v>
      </c>
      <c r="J220" s="126">
        <v>203</v>
      </c>
      <c r="K220" s="126" t="b">
        <v>1</v>
      </c>
      <c r="L220" s="126" t="s">
        <v>4022</v>
      </c>
      <c r="M220" s="126" t="b">
        <v>1</v>
      </c>
      <c r="N220" s="126" t="s">
        <v>3687</v>
      </c>
      <c r="O220" s="322" t="str">
        <f>LEFT(PPG!E220,19)&amp;"."&amp;PPGCR!F220</f>
        <v>....Ap21</v>
      </c>
      <c r="P220" s="325">
        <f>PPG!J220</f>
        <v>0</v>
      </c>
      <c r="Q220" s="126" t="b">
        <v>1</v>
      </c>
      <c r="R220" s="126" t="b">
        <v>1</v>
      </c>
      <c r="S220" s="126" t="b">
        <v>1</v>
      </c>
    </row>
    <row r="221" spans="1:19" x14ac:dyDescent="0.25">
      <c r="A221" s="126" t="s">
        <v>4021</v>
      </c>
      <c r="B221" s="200">
        <v>1</v>
      </c>
      <c r="C221" s="126">
        <v>2</v>
      </c>
      <c r="D221" s="321">
        <f>PPG!K221</f>
        <v>0</v>
      </c>
      <c r="E221" s="126" t="b">
        <v>1</v>
      </c>
      <c r="F221" s="322" t="str">
        <f>RIGHT(PPG!D221,4)&amp;"."&amp;PPG!N221&amp;"."&amp;PPG!L221&amp;"."&amp;PPGPAY!$C$5</f>
        <v>...Ap21</v>
      </c>
      <c r="G221" s="203">
        <f t="shared" ca="1" si="6"/>
        <v>44309</v>
      </c>
      <c r="H221" s="324">
        <f>IF(PPG!Z221&gt;0,0,-PPG!Z221)</f>
        <v>0</v>
      </c>
      <c r="I221" s="205">
        <f t="shared" ca="1" si="7"/>
        <v>44309</v>
      </c>
      <c r="J221" s="126">
        <v>204</v>
      </c>
      <c r="K221" s="126" t="b">
        <v>1</v>
      </c>
      <c r="L221" s="126" t="s">
        <v>4022</v>
      </c>
      <c r="M221" s="126" t="b">
        <v>1</v>
      </c>
      <c r="N221" s="126" t="s">
        <v>3687</v>
      </c>
      <c r="O221" s="322" t="str">
        <f>LEFT(PPG!E221,19)&amp;"."&amp;PPGCR!F221</f>
        <v>....Ap21</v>
      </c>
      <c r="P221" s="325">
        <f>PPG!J221</f>
        <v>0</v>
      </c>
      <c r="Q221" s="126" t="b">
        <v>1</v>
      </c>
      <c r="R221" s="126" t="b">
        <v>1</v>
      </c>
      <c r="S221" s="126" t="b">
        <v>1</v>
      </c>
    </row>
    <row r="222" spans="1:19" x14ac:dyDescent="0.25">
      <c r="A222" s="126" t="s">
        <v>4021</v>
      </c>
      <c r="B222" s="200">
        <v>1</v>
      </c>
      <c r="C222" s="126">
        <v>2</v>
      </c>
      <c r="D222" s="321">
        <f>PPG!K222</f>
        <v>0</v>
      </c>
      <c r="E222" s="126" t="b">
        <v>1</v>
      </c>
      <c r="F222" s="322" t="str">
        <f>RIGHT(PPG!D222,4)&amp;"."&amp;PPG!N222&amp;"."&amp;PPG!L222&amp;"."&amp;PPGPAY!$C$5</f>
        <v>...Ap21</v>
      </c>
      <c r="G222" s="203">
        <f t="shared" ca="1" si="6"/>
        <v>44309</v>
      </c>
      <c r="H222" s="324">
        <f>IF(PPG!Z222&gt;0,0,-PPG!Z222)</f>
        <v>0</v>
      </c>
      <c r="I222" s="205">
        <f t="shared" ca="1" si="7"/>
        <v>44309</v>
      </c>
      <c r="J222" s="126">
        <v>205</v>
      </c>
      <c r="K222" s="126" t="b">
        <v>1</v>
      </c>
      <c r="L222" s="126" t="s">
        <v>4022</v>
      </c>
      <c r="M222" s="126" t="b">
        <v>1</v>
      </c>
      <c r="N222" s="126" t="s">
        <v>3687</v>
      </c>
      <c r="O222" s="322" t="str">
        <f>LEFT(PPG!E222,19)&amp;"."&amp;PPGCR!F222</f>
        <v>....Ap21</v>
      </c>
      <c r="P222" s="325">
        <f>PPG!J222</f>
        <v>0</v>
      </c>
      <c r="Q222" s="126" t="b">
        <v>1</v>
      </c>
      <c r="R222" s="126" t="b">
        <v>1</v>
      </c>
      <c r="S222" s="126" t="b">
        <v>1</v>
      </c>
    </row>
    <row r="223" spans="1:19" x14ac:dyDescent="0.25">
      <c r="A223" s="126" t="s">
        <v>4021</v>
      </c>
      <c r="B223" s="200">
        <v>1</v>
      </c>
      <c r="C223" s="126">
        <v>2</v>
      </c>
      <c r="D223" s="321">
        <f>PPG!K223</f>
        <v>0</v>
      </c>
      <c r="E223" s="126" t="b">
        <v>1</v>
      </c>
      <c r="F223" s="322" t="str">
        <f>RIGHT(PPG!D223,4)&amp;"."&amp;PPG!N223&amp;"."&amp;PPG!L223&amp;"."&amp;PPGPAY!$C$5</f>
        <v>...Ap21</v>
      </c>
      <c r="G223" s="203">
        <f t="shared" ca="1" si="6"/>
        <v>44309</v>
      </c>
      <c r="H223" s="324">
        <f>IF(PPG!Z223&gt;0,0,-PPG!Z223)</f>
        <v>0</v>
      </c>
      <c r="I223" s="205">
        <f t="shared" ca="1" si="7"/>
        <v>44309</v>
      </c>
      <c r="J223" s="126">
        <v>206</v>
      </c>
      <c r="K223" s="126" t="b">
        <v>1</v>
      </c>
      <c r="L223" s="126" t="s">
        <v>4022</v>
      </c>
      <c r="M223" s="126" t="b">
        <v>1</v>
      </c>
      <c r="N223" s="126" t="s">
        <v>3687</v>
      </c>
      <c r="O223" s="322" t="str">
        <f>LEFT(PPG!E223,19)&amp;"."&amp;PPGCR!F223</f>
        <v>....Ap21</v>
      </c>
      <c r="P223" s="325">
        <f>PPG!J223</f>
        <v>0</v>
      </c>
      <c r="Q223" s="126" t="b">
        <v>1</v>
      </c>
      <c r="R223" s="126" t="b">
        <v>1</v>
      </c>
      <c r="S223" s="126" t="b">
        <v>1</v>
      </c>
    </row>
    <row r="224" spans="1:19" x14ac:dyDescent="0.25">
      <c r="A224" s="126" t="s">
        <v>4021</v>
      </c>
      <c r="B224" s="200">
        <v>1</v>
      </c>
      <c r="C224" s="126">
        <v>2</v>
      </c>
      <c r="D224" s="321">
        <f>PPG!K224</f>
        <v>0</v>
      </c>
      <c r="E224" s="126" t="b">
        <v>1</v>
      </c>
      <c r="F224" s="322" t="str">
        <f>RIGHT(PPG!D224,4)&amp;"."&amp;PPG!N224&amp;"."&amp;PPG!L224&amp;"."&amp;PPGPAY!$C$5</f>
        <v>...Ap21</v>
      </c>
      <c r="G224" s="203">
        <f t="shared" ca="1" si="6"/>
        <v>44309</v>
      </c>
      <c r="H224" s="324">
        <f>IF(PPG!Z224&gt;0,0,-PPG!Z224)</f>
        <v>0</v>
      </c>
      <c r="I224" s="205">
        <f t="shared" ca="1" si="7"/>
        <v>44309</v>
      </c>
      <c r="J224" s="126">
        <v>207</v>
      </c>
      <c r="K224" s="126" t="b">
        <v>1</v>
      </c>
      <c r="L224" s="126" t="s">
        <v>4022</v>
      </c>
      <c r="M224" s="126" t="b">
        <v>1</v>
      </c>
      <c r="N224" s="126" t="s">
        <v>3687</v>
      </c>
      <c r="O224" s="322" t="str">
        <f>LEFT(PPG!E224,19)&amp;"."&amp;PPGCR!F224</f>
        <v>....Ap21</v>
      </c>
      <c r="P224" s="325">
        <f>PPG!J224</f>
        <v>0</v>
      </c>
      <c r="Q224" s="126" t="b">
        <v>1</v>
      </c>
      <c r="R224" s="126" t="b">
        <v>1</v>
      </c>
      <c r="S224" s="126" t="b">
        <v>1</v>
      </c>
    </row>
    <row r="225" spans="1:19" x14ac:dyDescent="0.25">
      <c r="A225" s="126" t="s">
        <v>4021</v>
      </c>
      <c r="B225" s="200">
        <v>1</v>
      </c>
      <c r="C225" s="126">
        <v>2</v>
      </c>
      <c r="D225" s="321">
        <f>PPG!K225</f>
        <v>0</v>
      </c>
      <c r="E225" s="126" t="b">
        <v>1</v>
      </c>
      <c r="F225" s="322" t="str">
        <f>RIGHT(PPG!D225,4)&amp;"."&amp;PPG!N225&amp;"."&amp;PPG!L225&amp;"."&amp;PPGPAY!$C$5</f>
        <v>...Ap21</v>
      </c>
      <c r="G225" s="203">
        <f t="shared" ca="1" si="6"/>
        <v>44309</v>
      </c>
      <c r="H225" s="324">
        <f>IF(PPG!Z225&gt;0,0,-PPG!Z225)</f>
        <v>0</v>
      </c>
      <c r="I225" s="205">
        <f t="shared" ca="1" si="7"/>
        <v>44309</v>
      </c>
      <c r="J225" s="126">
        <v>208</v>
      </c>
      <c r="K225" s="126" t="b">
        <v>1</v>
      </c>
      <c r="L225" s="126" t="s">
        <v>4022</v>
      </c>
      <c r="M225" s="126" t="b">
        <v>1</v>
      </c>
      <c r="N225" s="126" t="s">
        <v>3687</v>
      </c>
      <c r="O225" s="322" t="str">
        <f>LEFT(PPG!E225,19)&amp;"."&amp;PPGCR!F225</f>
        <v>....Ap21</v>
      </c>
      <c r="P225" s="325">
        <f>PPG!J225</f>
        <v>0</v>
      </c>
      <c r="Q225" s="126" t="b">
        <v>1</v>
      </c>
      <c r="R225" s="126" t="b">
        <v>1</v>
      </c>
      <c r="S225" s="126" t="b">
        <v>1</v>
      </c>
    </row>
    <row r="226" spans="1:19" x14ac:dyDescent="0.25">
      <c r="A226" s="126" t="s">
        <v>4021</v>
      </c>
      <c r="B226" s="200">
        <v>1</v>
      </c>
      <c r="C226" s="126">
        <v>2</v>
      </c>
      <c r="D226" s="321">
        <f>PPG!K226</f>
        <v>0</v>
      </c>
      <c r="E226" s="126" t="b">
        <v>1</v>
      </c>
      <c r="F226" s="322" t="str">
        <f>RIGHT(PPG!D226,4)&amp;"."&amp;PPG!N226&amp;"."&amp;PPG!L226&amp;"."&amp;PPGPAY!$C$5</f>
        <v>...Ap21</v>
      </c>
      <c r="G226" s="203">
        <f t="shared" ca="1" si="6"/>
        <v>44309</v>
      </c>
      <c r="H226" s="324">
        <f>IF(PPG!Z226&gt;0,0,-PPG!Z226)</f>
        <v>0</v>
      </c>
      <c r="I226" s="205">
        <f t="shared" ca="1" si="7"/>
        <v>44309</v>
      </c>
      <c r="J226" s="126">
        <v>209</v>
      </c>
      <c r="K226" s="126" t="b">
        <v>1</v>
      </c>
      <c r="L226" s="126" t="s">
        <v>4022</v>
      </c>
      <c r="M226" s="126" t="b">
        <v>1</v>
      </c>
      <c r="N226" s="126" t="s">
        <v>3687</v>
      </c>
      <c r="O226" s="322" t="str">
        <f>LEFT(PPG!E226,19)&amp;"."&amp;PPGCR!F226</f>
        <v>....Ap21</v>
      </c>
      <c r="P226" s="325">
        <f>PPG!J226</f>
        <v>0</v>
      </c>
      <c r="Q226" s="126" t="b">
        <v>1</v>
      </c>
      <c r="R226" s="126" t="b">
        <v>1</v>
      </c>
      <c r="S226" s="126" t="b">
        <v>1</v>
      </c>
    </row>
    <row r="227" spans="1:19" x14ac:dyDescent="0.25">
      <c r="A227" s="126" t="s">
        <v>4021</v>
      </c>
      <c r="B227" s="200">
        <v>1</v>
      </c>
      <c r="C227" s="126">
        <v>2</v>
      </c>
      <c r="D227" s="321">
        <f>PPG!K227</f>
        <v>0</v>
      </c>
      <c r="E227" s="126" t="b">
        <v>1</v>
      </c>
      <c r="F227" s="322" t="str">
        <f>RIGHT(PPG!D227,4)&amp;"."&amp;PPG!N227&amp;"."&amp;PPG!L227&amp;"."&amp;PPGPAY!$C$5</f>
        <v>...Ap21</v>
      </c>
      <c r="G227" s="203">
        <f t="shared" ca="1" si="6"/>
        <v>44309</v>
      </c>
      <c r="H227" s="324">
        <f>IF(PPG!Z227&gt;0,0,-PPG!Z227)</f>
        <v>0</v>
      </c>
      <c r="I227" s="205">
        <f t="shared" ca="1" si="7"/>
        <v>44309</v>
      </c>
      <c r="J227" s="126">
        <v>210</v>
      </c>
      <c r="K227" s="126" t="b">
        <v>1</v>
      </c>
      <c r="L227" s="126" t="s">
        <v>4022</v>
      </c>
      <c r="M227" s="126" t="b">
        <v>1</v>
      </c>
      <c r="N227" s="126" t="s">
        <v>3687</v>
      </c>
      <c r="O227" s="322" t="str">
        <f>LEFT(PPG!E227,19)&amp;"."&amp;PPGCR!F227</f>
        <v>....Ap21</v>
      </c>
      <c r="P227" s="325">
        <f>PPG!J227</f>
        <v>0</v>
      </c>
      <c r="Q227" s="126" t="b">
        <v>1</v>
      </c>
      <c r="R227" s="126" t="b">
        <v>1</v>
      </c>
      <c r="S227" s="126" t="b">
        <v>1</v>
      </c>
    </row>
    <row r="228" spans="1:19" x14ac:dyDescent="0.25">
      <c r="A228" s="126" t="s">
        <v>4021</v>
      </c>
      <c r="B228" s="200">
        <v>1</v>
      </c>
      <c r="C228" s="126">
        <v>2</v>
      </c>
      <c r="D228" s="321">
        <f>PPG!K228</f>
        <v>0</v>
      </c>
      <c r="E228" s="126" t="b">
        <v>1</v>
      </c>
      <c r="F228" s="322" t="str">
        <f>RIGHT(PPG!D228,4)&amp;"."&amp;PPG!N228&amp;"."&amp;PPG!L228&amp;"."&amp;PPGPAY!$C$5</f>
        <v>...Ap21</v>
      </c>
      <c r="G228" s="203">
        <f t="shared" ca="1" si="6"/>
        <v>44309</v>
      </c>
      <c r="H228" s="324">
        <f>IF(PPG!Z228&gt;0,0,-PPG!Z228)</f>
        <v>0</v>
      </c>
      <c r="I228" s="205">
        <f t="shared" ca="1" si="7"/>
        <v>44309</v>
      </c>
      <c r="J228" s="126">
        <v>211</v>
      </c>
      <c r="K228" s="126" t="b">
        <v>1</v>
      </c>
      <c r="L228" s="126" t="s">
        <v>4022</v>
      </c>
      <c r="M228" s="126" t="b">
        <v>1</v>
      </c>
      <c r="N228" s="126" t="s">
        <v>3687</v>
      </c>
      <c r="O228" s="322" t="str">
        <f>LEFT(PPG!E228,19)&amp;"."&amp;PPGCR!F228</f>
        <v>....Ap21</v>
      </c>
      <c r="P228" s="325">
        <f>PPG!J228</f>
        <v>0</v>
      </c>
      <c r="Q228" s="126" t="b">
        <v>1</v>
      </c>
      <c r="R228" s="126" t="b">
        <v>1</v>
      </c>
      <c r="S228" s="126" t="b">
        <v>1</v>
      </c>
    </row>
    <row r="229" spans="1:19" x14ac:dyDescent="0.25">
      <c r="A229" s="126" t="s">
        <v>4021</v>
      </c>
      <c r="B229" s="200">
        <v>1</v>
      </c>
      <c r="C229" s="126">
        <v>2</v>
      </c>
      <c r="D229" s="321">
        <f>PPG!K229</f>
        <v>0</v>
      </c>
      <c r="E229" s="126" t="b">
        <v>1</v>
      </c>
      <c r="F229" s="322" t="str">
        <f>RIGHT(PPG!D229,4)&amp;"."&amp;PPG!N229&amp;"."&amp;PPG!L229&amp;"."&amp;PPGPAY!$C$5</f>
        <v>...Ap21</v>
      </c>
      <c r="G229" s="203">
        <f t="shared" ca="1" si="6"/>
        <v>44309</v>
      </c>
      <c r="H229" s="324">
        <f>IF(PPG!Z229&gt;0,0,-PPG!Z229)</f>
        <v>0</v>
      </c>
      <c r="I229" s="205">
        <f t="shared" ca="1" si="7"/>
        <v>44309</v>
      </c>
      <c r="J229" s="126">
        <v>212</v>
      </c>
      <c r="K229" s="126" t="b">
        <v>1</v>
      </c>
      <c r="L229" s="126" t="s">
        <v>4022</v>
      </c>
      <c r="M229" s="126" t="b">
        <v>1</v>
      </c>
      <c r="N229" s="126" t="s">
        <v>3687</v>
      </c>
      <c r="O229" s="322" t="str">
        <f>LEFT(PPG!E229,19)&amp;"."&amp;PPGCR!F229</f>
        <v>....Ap21</v>
      </c>
      <c r="P229" s="325">
        <f>PPG!J229</f>
        <v>0</v>
      </c>
      <c r="Q229" s="126" t="b">
        <v>1</v>
      </c>
      <c r="R229" s="126" t="b">
        <v>1</v>
      </c>
      <c r="S229" s="126" t="b">
        <v>1</v>
      </c>
    </row>
    <row r="230" spans="1:19" x14ac:dyDescent="0.25">
      <c r="A230" s="126" t="s">
        <v>4021</v>
      </c>
      <c r="B230" s="200">
        <v>1</v>
      </c>
      <c r="C230" s="126">
        <v>2</v>
      </c>
      <c r="D230" s="321">
        <f>PPG!K230</f>
        <v>0</v>
      </c>
      <c r="E230" s="126" t="b">
        <v>1</v>
      </c>
      <c r="F230" s="322" t="str">
        <f>RIGHT(PPG!D230,4)&amp;"."&amp;PPG!N230&amp;"."&amp;PPG!L230&amp;"."&amp;PPGPAY!$C$5</f>
        <v>...Ap21</v>
      </c>
      <c r="G230" s="203">
        <f t="shared" ca="1" si="6"/>
        <v>44309</v>
      </c>
      <c r="H230" s="324">
        <f>IF(PPG!Z230&gt;0,0,-PPG!Z230)</f>
        <v>0</v>
      </c>
      <c r="I230" s="205">
        <f t="shared" ca="1" si="7"/>
        <v>44309</v>
      </c>
      <c r="J230" s="126">
        <v>213</v>
      </c>
      <c r="K230" s="126" t="b">
        <v>1</v>
      </c>
      <c r="L230" s="126" t="s">
        <v>4022</v>
      </c>
      <c r="M230" s="126" t="b">
        <v>1</v>
      </c>
      <c r="N230" s="126" t="s">
        <v>3687</v>
      </c>
      <c r="O230" s="322" t="str">
        <f>LEFT(PPG!E230,19)&amp;"."&amp;PPGCR!F230</f>
        <v>....Ap21</v>
      </c>
      <c r="P230" s="325">
        <f>PPG!J230</f>
        <v>0</v>
      </c>
      <c r="Q230" s="126" t="b">
        <v>1</v>
      </c>
      <c r="R230" s="126" t="b">
        <v>1</v>
      </c>
      <c r="S230" s="126" t="b">
        <v>1</v>
      </c>
    </row>
    <row r="231" spans="1:19" x14ac:dyDescent="0.25">
      <c r="A231" s="126" t="s">
        <v>4021</v>
      </c>
      <c r="B231" s="200">
        <v>1</v>
      </c>
      <c r="C231" s="126">
        <v>2</v>
      </c>
      <c r="D231" s="321">
        <f>PPG!K231</f>
        <v>0</v>
      </c>
      <c r="E231" s="126" t="b">
        <v>1</v>
      </c>
      <c r="F231" s="322" t="str">
        <f>RIGHT(PPG!D231,4)&amp;"."&amp;PPG!N231&amp;"."&amp;PPG!L231&amp;"."&amp;PPGPAY!$C$5</f>
        <v>...Ap21</v>
      </c>
      <c r="G231" s="203">
        <f t="shared" ca="1" si="6"/>
        <v>44309</v>
      </c>
      <c r="H231" s="324">
        <f>IF(PPG!Z231&gt;0,0,-PPG!Z231)</f>
        <v>0</v>
      </c>
      <c r="I231" s="205">
        <f t="shared" ca="1" si="7"/>
        <v>44309</v>
      </c>
      <c r="J231" s="126">
        <v>214</v>
      </c>
      <c r="K231" s="126" t="b">
        <v>1</v>
      </c>
      <c r="L231" s="126" t="s">
        <v>4022</v>
      </c>
      <c r="M231" s="126" t="b">
        <v>1</v>
      </c>
      <c r="N231" s="126" t="s">
        <v>3687</v>
      </c>
      <c r="O231" s="322" t="str">
        <f>LEFT(PPG!E231,19)&amp;"."&amp;PPGCR!F231</f>
        <v>....Ap21</v>
      </c>
      <c r="P231" s="325">
        <f>PPG!J231</f>
        <v>0</v>
      </c>
      <c r="Q231" s="126" t="b">
        <v>1</v>
      </c>
      <c r="R231" s="126" t="b">
        <v>1</v>
      </c>
      <c r="S231" s="126" t="b">
        <v>1</v>
      </c>
    </row>
    <row r="232" spans="1:19" x14ac:dyDescent="0.25">
      <c r="A232" s="126" t="s">
        <v>4021</v>
      </c>
      <c r="B232" s="200">
        <v>1</v>
      </c>
      <c r="C232" s="126">
        <v>2</v>
      </c>
      <c r="D232" s="321">
        <f>PPG!K232</f>
        <v>0</v>
      </c>
      <c r="E232" s="126" t="b">
        <v>1</v>
      </c>
      <c r="F232" s="322" t="str">
        <f>RIGHT(PPG!D232,4)&amp;"."&amp;PPG!N232&amp;"."&amp;PPG!L232&amp;"."&amp;PPGPAY!$C$5</f>
        <v>...Ap21</v>
      </c>
      <c r="G232" s="203">
        <f t="shared" ca="1" si="6"/>
        <v>44309</v>
      </c>
      <c r="H232" s="324">
        <f>IF(PPG!Z232&gt;0,0,-PPG!Z232)</f>
        <v>0</v>
      </c>
      <c r="I232" s="205">
        <f t="shared" ca="1" si="7"/>
        <v>44309</v>
      </c>
      <c r="J232" s="126">
        <v>215</v>
      </c>
      <c r="K232" s="126" t="b">
        <v>1</v>
      </c>
      <c r="L232" s="126" t="s">
        <v>4022</v>
      </c>
      <c r="M232" s="126" t="b">
        <v>1</v>
      </c>
      <c r="N232" s="126" t="s">
        <v>3687</v>
      </c>
      <c r="O232" s="322" t="str">
        <f>LEFT(PPG!E232,19)&amp;"."&amp;PPGCR!F232</f>
        <v>....Ap21</v>
      </c>
      <c r="P232" s="325">
        <f>PPG!J232</f>
        <v>0</v>
      </c>
      <c r="Q232" s="126" t="b">
        <v>1</v>
      </c>
      <c r="R232" s="126" t="b">
        <v>1</v>
      </c>
      <c r="S232" s="126" t="b">
        <v>1</v>
      </c>
    </row>
    <row r="233" spans="1:19" x14ac:dyDescent="0.25">
      <c r="A233" s="126" t="s">
        <v>4021</v>
      </c>
      <c r="B233" s="200">
        <v>1</v>
      </c>
      <c r="C233" s="126">
        <v>2</v>
      </c>
      <c r="D233" s="321">
        <f>PPG!K233</f>
        <v>0</v>
      </c>
      <c r="E233" s="126" t="b">
        <v>1</v>
      </c>
      <c r="F233" s="322" t="str">
        <f>RIGHT(PPG!D233,4)&amp;"."&amp;PPG!N233&amp;"."&amp;PPG!L233&amp;"."&amp;PPGPAY!$C$5</f>
        <v>...Ap21</v>
      </c>
      <c r="G233" s="203">
        <f t="shared" ca="1" si="6"/>
        <v>44309</v>
      </c>
      <c r="H233" s="324">
        <f>IF(PPG!Z233&gt;0,0,-PPG!Z233)</f>
        <v>0</v>
      </c>
      <c r="I233" s="205">
        <f t="shared" ca="1" si="7"/>
        <v>44309</v>
      </c>
      <c r="J233" s="126">
        <v>216</v>
      </c>
      <c r="K233" s="126" t="b">
        <v>1</v>
      </c>
      <c r="L233" s="126" t="s">
        <v>4022</v>
      </c>
      <c r="M233" s="126" t="b">
        <v>1</v>
      </c>
      <c r="N233" s="126" t="s">
        <v>3687</v>
      </c>
      <c r="O233" s="322" t="str">
        <f>LEFT(PPG!E233,19)&amp;"."&amp;PPGCR!F233</f>
        <v>....Ap21</v>
      </c>
      <c r="P233" s="325">
        <f>PPG!J233</f>
        <v>0</v>
      </c>
      <c r="Q233" s="126" t="b">
        <v>1</v>
      </c>
      <c r="R233" s="126" t="b">
        <v>1</v>
      </c>
      <c r="S233" s="126" t="b">
        <v>1</v>
      </c>
    </row>
    <row r="234" spans="1:19" x14ac:dyDescent="0.25">
      <c r="A234" s="126" t="s">
        <v>4021</v>
      </c>
      <c r="B234" s="200">
        <v>1</v>
      </c>
      <c r="C234" s="126">
        <v>2</v>
      </c>
      <c r="D234" s="321">
        <f>PPG!K234</f>
        <v>0</v>
      </c>
      <c r="E234" s="126" t="b">
        <v>1</v>
      </c>
      <c r="F234" s="322" t="str">
        <f>RIGHT(PPG!D234,4)&amp;"."&amp;PPG!N234&amp;"."&amp;PPG!L234&amp;"."&amp;PPGPAY!$C$5</f>
        <v>...Ap21</v>
      </c>
      <c r="G234" s="203">
        <f t="shared" ca="1" si="6"/>
        <v>44309</v>
      </c>
      <c r="H234" s="324">
        <f>IF(PPG!Z234&gt;0,0,-PPG!Z234)</f>
        <v>0</v>
      </c>
      <c r="I234" s="205">
        <f t="shared" ca="1" si="7"/>
        <v>44309</v>
      </c>
      <c r="J234" s="126">
        <v>217</v>
      </c>
      <c r="K234" s="126" t="b">
        <v>1</v>
      </c>
      <c r="L234" s="126" t="s">
        <v>4022</v>
      </c>
      <c r="M234" s="126" t="b">
        <v>1</v>
      </c>
      <c r="N234" s="126" t="s">
        <v>3687</v>
      </c>
      <c r="O234" s="322" t="str">
        <f>LEFT(PPG!E234,19)&amp;"."&amp;PPGCR!F234</f>
        <v>....Ap21</v>
      </c>
      <c r="P234" s="325">
        <f>PPG!J234</f>
        <v>0</v>
      </c>
      <c r="Q234" s="126" t="b">
        <v>1</v>
      </c>
      <c r="R234" s="126" t="b">
        <v>1</v>
      </c>
      <c r="S234" s="126" t="b">
        <v>1</v>
      </c>
    </row>
    <row r="235" spans="1:19" x14ac:dyDescent="0.25">
      <c r="A235" s="126" t="s">
        <v>4021</v>
      </c>
      <c r="B235" s="200">
        <v>1</v>
      </c>
      <c r="C235" s="126">
        <v>2</v>
      </c>
      <c r="D235" s="321">
        <f>PPG!K235</f>
        <v>0</v>
      </c>
      <c r="E235" s="126" t="b">
        <v>1</v>
      </c>
      <c r="F235" s="322" t="str">
        <f>RIGHT(PPG!D235,4)&amp;"."&amp;PPG!N235&amp;"."&amp;PPG!L235&amp;"."&amp;PPGPAY!$C$5</f>
        <v>...Ap21</v>
      </c>
      <c r="G235" s="203">
        <f t="shared" ca="1" si="6"/>
        <v>44309</v>
      </c>
      <c r="H235" s="324">
        <f>IF(PPG!Z235&gt;0,0,-PPG!Z235)</f>
        <v>0</v>
      </c>
      <c r="I235" s="205">
        <f t="shared" ca="1" si="7"/>
        <v>44309</v>
      </c>
      <c r="J235" s="126">
        <v>218</v>
      </c>
      <c r="K235" s="126" t="b">
        <v>1</v>
      </c>
      <c r="L235" s="126" t="s">
        <v>4022</v>
      </c>
      <c r="M235" s="126" t="b">
        <v>1</v>
      </c>
      <c r="N235" s="126" t="s">
        <v>3687</v>
      </c>
      <c r="O235" s="322" t="str">
        <f>LEFT(PPG!E235,19)&amp;"."&amp;PPGCR!F235</f>
        <v>....Ap21</v>
      </c>
      <c r="P235" s="325">
        <f>PPG!J235</f>
        <v>0</v>
      </c>
      <c r="Q235" s="126" t="b">
        <v>1</v>
      </c>
      <c r="R235" s="126" t="b">
        <v>1</v>
      </c>
      <c r="S235" s="126" t="b">
        <v>1</v>
      </c>
    </row>
    <row r="236" spans="1:19" x14ac:dyDescent="0.25">
      <c r="A236" s="126" t="s">
        <v>4021</v>
      </c>
      <c r="B236" s="200">
        <v>1</v>
      </c>
      <c r="C236" s="126">
        <v>2</v>
      </c>
      <c r="D236" s="321">
        <f>PPG!K236</f>
        <v>0</v>
      </c>
      <c r="E236" s="126" t="b">
        <v>1</v>
      </c>
      <c r="F236" s="322" t="str">
        <f>RIGHT(PPG!D236,4)&amp;"."&amp;PPG!N236&amp;"."&amp;PPG!L236&amp;"."&amp;PPGPAY!$C$5</f>
        <v>...Ap21</v>
      </c>
      <c r="G236" s="203">
        <f t="shared" ca="1" si="6"/>
        <v>44309</v>
      </c>
      <c r="H236" s="324">
        <f>IF(PPG!Z236&gt;0,0,-PPG!Z236)</f>
        <v>0</v>
      </c>
      <c r="I236" s="205">
        <f t="shared" ca="1" si="7"/>
        <v>44309</v>
      </c>
      <c r="J236" s="126">
        <v>219</v>
      </c>
      <c r="K236" s="126" t="b">
        <v>1</v>
      </c>
      <c r="L236" s="126" t="s">
        <v>4022</v>
      </c>
      <c r="M236" s="126" t="b">
        <v>1</v>
      </c>
      <c r="N236" s="126" t="s">
        <v>3687</v>
      </c>
      <c r="O236" s="322" t="str">
        <f>LEFT(PPG!E236,19)&amp;"."&amp;PPGCR!F236</f>
        <v>....Ap21</v>
      </c>
      <c r="P236" s="325">
        <f>PPG!J236</f>
        <v>0</v>
      </c>
      <c r="Q236" s="126" t="b">
        <v>1</v>
      </c>
      <c r="R236" s="126" t="b">
        <v>1</v>
      </c>
      <c r="S236" s="126" t="b">
        <v>1</v>
      </c>
    </row>
    <row r="237" spans="1:19" x14ac:dyDescent="0.25">
      <c r="A237" s="126" t="s">
        <v>4021</v>
      </c>
      <c r="B237" s="200">
        <v>1</v>
      </c>
      <c r="C237" s="126">
        <v>2</v>
      </c>
      <c r="D237" s="321">
        <f>PPG!K237</f>
        <v>0</v>
      </c>
      <c r="E237" s="126" t="b">
        <v>1</v>
      </c>
      <c r="F237" s="322" t="str">
        <f>RIGHT(PPG!D237,4)&amp;"."&amp;PPG!N237&amp;"."&amp;PPG!L237&amp;"."&amp;PPGPAY!$C$5</f>
        <v>...Ap21</v>
      </c>
      <c r="G237" s="203">
        <f t="shared" ca="1" si="6"/>
        <v>44309</v>
      </c>
      <c r="H237" s="324">
        <f>IF(PPG!Z237&gt;0,0,-PPG!Z237)</f>
        <v>0</v>
      </c>
      <c r="I237" s="205">
        <f t="shared" ca="1" si="7"/>
        <v>44309</v>
      </c>
      <c r="J237" s="126">
        <v>220</v>
      </c>
      <c r="K237" s="126" t="b">
        <v>1</v>
      </c>
      <c r="L237" s="126" t="s">
        <v>4022</v>
      </c>
      <c r="M237" s="126" t="b">
        <v>1</v>
      </c>
      <c r="N237" s="126" t="s">
        <v>3687</v>
      </c>
      <c r="O237" s="322" t="str">
        <f>LEFT(PPG!E237,19)&amp;"."&amp;PPGCR!F237</f>
        <v>....Ap21</v>
      </c>
      <c r="P237" s="325">
        <f>PPG!J237</f>
        <v>0</v>
      </c>
      <c r="Q237" s="126" t="b">
        <v>1</v>
      </c>
      <c r="R237" s="126" t="b">
        <v>1</v>
      </c>
      <c r="S237" s="126" t="b">
        <v>1</v>
      </c>
    </row>
    <row r="238" spans="1:19" x14ac:dyDescent="0.25">
      <c r="A238" s="126" t="s">
        <v>4021</v>
      </c>
      <c r="B238" s="200">
        <v>1</v>
      </c>
      <c r="C238" s="126">
        <v>2</v>
      </c>
      <c r="D238" s="321">
        <f>PPG!K238</f>
        <v>0</v>
      </c>
      <c r="E238" s="126" t="b">
        <v>1</v>
      </c>
      <c r="F238" s="322" t="str">
        <f>RIGHT(PPG!D238,4)&amp;"."&amp;PPG!N238&amp;"."&amp;PPG!L238&amp;"."&amp;PPGPAY!$C$5</f>
        <v>...Ap21</v>
      </c>
      <c r="G238" s="203">
        <f t="shared" ca="1" si="6"/>
        <v>44309</v>
      </c>
      <c r="H238" s="324">
        <f>IF(PPG!Z238&gt;0,0,-PPG!Z238)</f>
        <v>0</v>
      </c>
      <c r="I238" s="205">
        <f t="shared" ca="1" si="7"/>
        <v>44309</v>
      </c>
      <c r="J238" s="126">
        <v>221</v>
      </c>
      <c r="K238" s="126" t="b">
        <v>1</v>
      </c>
      <c r="L238" s="126" t="s">
        <v>4022</v>
      </c>
      <c r="M238" s="126" t="b">
        <v>1</v>
      </c>
      <c r="N238" s="126" t="s">
        <v>3687</v>
      </c>
      <c r="O238" s="322" t="str">
        <f>LEFT(PPG!E238,19)&amp;"."&amp;PPGCR!F238</f>
        <v>....Ap21</v>
      </c>
      <c r="P238" s="325">
        <f>PPG!J238</f>
        <v>0</v>
      </c>
      <c r="Q238" s="126" t="b">
        <v>1</v>
      </c>
      <c r="R238" s="126" t="b">
        <v>1</v>
      </c>
      <c r="S238" s="126" t="b">
        <v>1</v>
      </c>
    </row>
    <row r="239" spans="1:19" x14ac:dyDescent="0.25">
      <c r="A239" s="126" t="s">
        <v>4021</v>
      </c>
      <c r="B239" s="200">
        <v>1</v>
      </c>
      <c r="C239" s="126">
        <v>2</v>
      </c>
      <c r="D239" s="321">
        <f>PPG!K239</f>
        <v>0</v>
      </c>
      <c r="E239" s="126" t="b">
        <v>1</v>
      </c>
      <c r="F239" s="322" t="str">
        <f>RIGHT(PPG!D239,4)&amp;"."&amp;PPG!N239&amp;"."&amp;PPG!L239&amp;"."&amp;PPGPAY!$C$5</f>
        <v>...Ap21</v>
      </c>
      <c r="G239" s="203">
        <f t="shared" ca="1" si="6"/>
        <v>44309</v>
      </c>
      <c r="H239" s="324">
        <f>IF(PPG!Z239&gt;0,0,-PPG!Z239)</f>
        <v>0</v>
      </c>
      <c r="I239" s="205">
        <f t="shared" ca="1" si="7"/>
        <v>44309</v>
      </c>
      <c r="J239" s="126">
        <v>222</v>
      </c>
      <c r="K239" s="126" t="b">
        <v>1</v>
      </c>
      <c r="L239" s="126" t="s">
        <v>4022</v>
      </c>
      <c r="M239" s="126" t="b">
        <v>1</v>
      </c>
      <c r="N239" s="126" t="s">
        <v>3687</v>
      </c>
      <c r="O239" s="322" t="str">
        <f>LEFT(PPG!E239,19)&amp;"."&amp;PPGCR!F239</f>
        <v>....Ap21</v>
      </c>
      <c r="P239" s="325">
        <f>PPG!J239</f>
        <v>0</v>
      </c>
      <c r="Q239" s="126" t="b">
        <v>1</v>
      </c>
      <c r="R239" s="126" t="b">
        <v>1</v>
      </c>
      <c r="S239" s="126" t="b">
        <v>1</v>
      </c>
    </row>
    <row r="240" spans="1:19" x14ac:dyDescent="0.25">
      <c r="A240" s="126" t="s">
        <v>4021</v>
      </c>
      <c r="B240" s="200">
        <v>1</v>
      </c>
      <c r="C240" s="126">
        <v>2</v>
      </c>
      <c r="D240" s="321">
        <f>PPG!K240</f>
        <v>0</v>
      </c>
      <c r="E240" s="126" t="b">
        <v>1</v>
      </c>
      <c r="F240" s="322" t="str">
        <f>RIGHT(PPG!D240,4)&amp;"."&amp;PPG!N240&amp;"."&amp;PPG!L240&amp;"."&amp;PPGPAY!$C$5</f>
        <v>...Ap21</v>
      </c>
      <c r="G240" s="203">
        <f t="shared" ca="1" si="6"/>
        <v>44309</v>
      </c>
      <c r="H240" s="324">
        <f>IF(PPG!Z240&gt;0,0,-PPG!Z240)</f>
        <v>0</v>
      </c>
      <c r="I240" s="205">
        <f t="shared" ca="1" si="7"/>
        <v>44309</v>
      </c>
      <c r="J240" s="126">
        <v>223</v>
      </c>
      <c r="K240" s="126" t="b">
        <v>1</v>
      </c>
      <c r="L240" s="126" t="s">
        <v>4022</v>
      </c>
      <c r="M240" s="126" t="b">
        <v>1</v>
      </c>
      <c r="N240" s="126" t="s">
        <v>3687</v>
      </c>
      <c r="O240" s="322" t="str">
        <f>LEFT(PPG!E240,19)&amp;"."&amp;PPGCR!F240</f>
        <v>....Ap21</v>
      </c>
      <c r="P240" s="325">
        <f>PPG!J240</f>
        <v>0</v>
      </c>
      <c r="Q240" s="126" t="b">
        <v>1</v>
      </c>
      <c r="R240" s="126" t="b">
        <v>1</v>
      </c>
      <c r="S240" s="126" t="b">
        <v>1</v>
      </c>
    </row>
    <row r="241" spans="1:19" x14ac:dyDescent="0.25">
      <c r="A241" s="126" t="s">
        <v>4021</v>
      </c>
      <c r="B241" s="200">
        <v>1</v>
      </c>
      <c r="C241" s="126">
        <v>2</v>
      </c>
      <c r="D241" s="321">
        <f>PPG!K241</f>
        <v>0</v>
      </c>
      <c r="E241" s="126" t="b">
        <v>1</v>
      </c>
      <c r="F241" s="322" t="str">
        <f>RIGHT(PPG!D241,4)&amp;"."&amp;PPG!N241&amp;"."&amp;PPG!L241&amp;"."&amp;PPGPAY!$C$5</f>
        <v>...Ap21</v>
      </c>
      <c r="G241" s="203">
        <f t="shared" ca="1" si="6"/>
        <v>44309</v>
      </c>
      <c r="H241" s="324">
        <f>IF(PPG!Z241&gt;0,0,-PPG!Z241)</f>
        <v>0</v>
      </c>
      <c r="I241" s="205">
        <f t="shared" ca="1" si="7"/>
        <v>44309</v>
      </c>
      <c r="J241" s="126">
        <v>224</v>
      </c>
      <c r="K241" s="126" t="b">
        <v>1</v>
      </c>
      <c r="L241" s="126" t="s">
        <v>4022</v>
      </c>
      <c r="M241" s="126" t="b">
        <v>1</v>
      </c>
      <c r="N241" s="126" t="s">
        <v>3687</v>
      </c>
      <c r="O241" s="322" t="str">
        <f>LEFT(PPG!E241,19)&amp;"."&amp;PPGCR!F241</f>
        <v>....Ap21</v>
      </c>
      <c r="P241" s="325">
        <f>PPG!J241</f>
        <v>0</v>
      </c>
      <c r="Q241" s="126" t="b">
        <v>1</v>
      </c>
      <c r="R241" s="126" t="b">
        <v>1</v>
      </c>
      <c r="S241" s="126" t="b">
        <v>1</v>
      </c>
    </row>
    <row r="242" spans="1:19" x14ac:dyDescent="0.25">
      <c r="A242" s="126" t="s">
        <v>4021</v>
      </c>
      <c r="B242" s="200">
        <v>1</v>
      </c>
      <c r="C242" s="126">
        <v>2</v>
      </c>
      <c r="D242" s="321">
        <f>PPG!K242</f>
        <v>0</v>
      </c>
      <c r="E242" s="126" t="b">
        <v>1</v>
      </c>
      <c r="F242" s="322" t="str">
        <f>RIGHT(PPG!D242,4)&amp;"."&amp;PPG!N242&amp;"."&amp;PPG!L242&amp;"."&amp;PPGPAY!$C$5</f>
        <v>...Ap21</v>
      </c>
      <c r="G242" s="203">
        <f t="shared" ca="1" si="6"/>
        <v>44309</v>
      </c>
      <c r="H242" s="324">
        <f>IF(PPG!W242&gt;0,0,-PPG!W242)</f>
        <v>0</v>
      </c>
      <c r="I242" s="205">
        <f t="shared" ca="1" si="7"/>
        <v>44309</v>
      </c>
      <c r="J242" s="126">
        <v>225</v>
      </c>
      <c r="K242" s="126" t="b">
        <v>1</v>
      </c>
      <c r="L242" s="126" t="s">
        <v>4022</v>
      </c>
      <c r="M242" s="126" t="b">
        <v>1</v>
      </c>
      <c r="N242" s="126" t="s">
        <v>3687</v>
      </c>
      <c r="O242" s="322" t="str">
        <f>LEFT(PPG!E242,19)&amp;"."&amp;PPGCR!F242</f>
        <v>....Ap21</v>
      </c>
      <c r="P242" s="325">
        <f>PPG!J242</f>
        <v>0</v>
      </c>
      <c r="Q242" s="126" t="b">
        <v>1</v>
      </c>
      <c r="R242" s="126" t="b">
        <v>1</v>
      </c>
      <c r="S242" s="126" t="b">
        <v>1</v>
      </c>
    </row>
    <row r="243" spans="1:19" x14ac:dyDescent="0.25">
      <c r="A243" s="126" t="s">
        <v>4021</v>
      </c>
      <c r="B243" s="200">
        <v>1</v>
      </c>
      <c r="C243" s="126">
        <v>2</v>
      </c>
      <c r="D243" s="321">
        <f>PPG!K243</f>
        <v>0</v>
      </c>
      <c r="E243" s="126" t="b">
        <v>1</v>
      </c>
      <c r="F243" s="322" t="str">
        <f>RIGHT(PPG!D243,4)&amp;"."&amp;PPG!N243&amp;"."&amp;PPG!L243&amp;"."&amp;PPGPAY!$C$5</f>
        <v>...Ap21</v>
      </c>
      <c r="G243" s="203">
        <f t="shared" ca="1" si="6"/>
        <v>44309</v>
      </c>
      <c r="H243" s="324">
        <f>IF(PPG!W243&gt;0,0,-PPG!W243)</f>
        <v>0</v>
      </c>
      <c r="I243" s="205">
        <f t="shared" ca="1" si="7"/>
        <v>44309</v>
      </c>
      <c r="J243" s="126">
        <v>226</v>
      </c>
      <c r="K243" s="126" t="b">
        <v>1</v>
      </c>
      <c r="L243" s="126" t="s">
        <v>4022</v>
      </c>
      <c r="M243" s="126" t="b">
        <v>1</v>
      </c>
      <c r="N243" s="126" t="s">
        <v>3687</v>
      </c>
      <c r="O243" s="322" t="str">
        <f>LEFT(PPG!E243,19)&amp;"."&amp;PPGCR!F243</f>
        <v>....Ap21</v>
      </c>
      <c r="P243" s="325">
        <f>PPG!J243</f>
        <v>0</v>
      </c>
      <c r="Q243" s="126" t="b">
        <v>1</v>
      </c>
      <c r="R243" s="126" t="b">
        <v>1</v>
      </c>
      <c r="S243" s="126" t="b">
        <v>1</v>
      </c>
    </row>
    <row r="244" spans="1:19" x14ac:dyDescent="0.25">
      <c r="A244" s="126" t="s">
        <v>4021</v>
      </c>
      <c r="B244" s="200">
        <v>1</v>
      </c>
      <c r="C244" s="126">
        <v>2</v>
      </c>
      <c r="D244" s="321">
        <f>PPG!K244</f>
        <v>0</v>
      </c>
      <c r="E244" s="126" t="b">
        <v>1</v>
      </c>
      <c r="F244" s="322" t="str">
        <f>RIGHT(PPG!D244,4)&amp;"."&amp;PPG!N244&amp;"."&amp;PPG!L244&amp;"."&amp;PPGPAY!$C$5</f>
        <v>...Ap21</v>
      </c>
      <c r="G244" s="203">
        <f t="shared" ca="1" si="6"/>
        <v>44309</v>
      </c>
      <c r="H244" s="324">
        <f>IF(PPG!W244&gt;0,0,-PPG!W244)</f>
        <v>0</v>
      </c>
      <c r="I244" s="205">
        <f t="shared" ca="1" si="7"/>
        <v>44309</v>
      </c>
      <c r="J244" s="126">
        <v>227</v>
      </c>
      <c r="K244" s="126" t="b">
        <v>1</v>
      </c>
      <c r="L244" s="126" t="s">
        <v>4022</v>
      </c>
      <c r="M244" s="126" t="b">
        <v>1</v>
      </c>
      <c r="N244" s="126" t="s">
        <v>3687</v>
      </c>
      <c r="O244" s="322" t="str">
        <f>LEFT(PPG!E244,19)&amp;"."&amp;PPGCR!F244</f>
        <v>....Ap21</v>
      </c>
      <c r="P244" s="325">
        <f>PPG!J244</f>
        <v>0</v>
      </c>
      <c r="Q244" s="126" t="b">
        <v>1</v>
      </c>
      <c r="R244" s="126" t="b">
        <v>1</v>
      </c>
      <c r="S244" s="126" t="b">
        <v>1</v>
      </c>
    </row>
    <row r="245" spans="1:19" x14ac:dyDescent="0.25">
      <c r="A245" s="126" t="s">
        <v>4021</v>
      </c>
      <c r="B245" s="200">
        <v>1</v>
      </c>
      <c r="C245" s="126">
        <v>2</v>
      </c>
      <c r="D245" s="321">
        <f>PPG!K245</f>
        <v>0</v>
      </c>
      <c r="E245" s="126" t="b">
        <v>1</v>
      </c>
      <c r="F245" s="322" t="str">
        <f>RIGHT(PPG!D245,4)&amp;"."&amp;PPG!N245&amp;"."&amp;PPG!L245&amp;"."&amp;PPGPAY!$C$5</f>
        <v>...Ap21</v>
      </c>
      <c r="G245" s="203">
        <f t="shared" ca="1" si="6"/>
        <v>44309</v>
      </c>
      <c r="H245" s="324">
        <f>IF(PPG!W245&gt;0,0,-PPG!W245)</f>
        <v>0</v>
      </c>
      <c r="I245" s="205">
        <f t="shared" ca="1" si="7"/>
        <v>44309</v>
      </c>
      <c r="J245" s="126">
        <v>228</v>
      </c>
      <c r="K245" s="126" t="b">
        <v>1</v>
      </c>
      <c r="L245" s="126" t="s">
        <v>4022</v>
      </c>
      <c r="M245" s="126" t="b">
        <v>1</v>
      </c>
      <c r="N245" s="126" t="s">
        <v>3687</v>
      </c>
      <c r="O245" s="322" t="str">
        <f>LEFT(PPG!E245,19)&amp;"."&amp;PPGCR!F245</f>
        <v>....Ap21</v>
      </c>
      <c r="P245" s="325">
        <f>PPG!J245</f>
        <v>0</v>
      </c>
      <c r="Q245" s="126" t="b">
        <v>1</v>
      </c>
      <c r="R245" s="126" t="b">
        <v>1</v>
      </c>
      <c r="S245" s="126" t="b">
        <v>1</v>
      </c>
    </row>
    <row r="246" spans="1:19" x14ac:dyDescent="0.25">
      <c r="A246" s="126" t="s">
        <v>4021</v>
      </c>
      <c r="B246" s="200">
        <v>1</v>
      </c>
      <c r="C246" s="126">
        <v>2</v>
      </c>
      <c r="D246" s="321">
        <f>PPG!K246</f>
        <v>0</v>
      </c>
      <c r="E246" s="126" t="b">
        <v>1</v>
      </c>
      <c r="F246" s="322" t="str">
        <f>RIGHT(PPG!D246,4)&amp;"."&amp;PPG!N246&amp;"."&amp;PPG!L246&amp;"."&amp;PPGPAY!$C$5</f>
        <v>...Ap21</v>
      </c>
      <c r="G246" s="203">
        <f t="shared" ca="1" si="6"/>
        <v>44309</v>
      </c>
      <c r="H246" s="324">
        <f>IF(PPG!W246&gt;0,0,-PPG!W246)</f>
        <v>0</v>
      </c>
      <c r="I246" s="205">
        <f t="shared" ca="1" si="7"/>
        <v>44309</v>
      </c>
      <c r="J246" s="126">
        <v>229</v>
      </c>
      <c r="K246" s="126" t="b">
        <v>1</v>
      </c>
      <c r="L246" s="126" t="s">
        <v>4022</v>
      </c>
      <c r="M246" s="126" t="b">
        <v>1</v>
      </c>
      <c r="N246" s="126" t="s">
        <v>3687</v>
      </c>
      <c r="O246" s="322" t="str">
        <f>LEFT(PPG!E246,19)&amp;"."&amp;PPGCR!F246</f>
        <v>....Ap21</v>
      </c>
      <c r="P246" s="325">
        <f>PPG!J246</f>
        <v>0</v>
      </c>
      <c r="Q246" s="126" t="b">
        <v>1</v>
      </c>
      <c r="R246" s="126" t="b">
        <v>1</v>
      </c>
      <c r="S246" s="126" t="b">
        <v>1</v>
      </c>
    </row>
    <row r="247" spans="1:19" x14ac:dyDescent="0.25">
      <c r="A247" s="126" t="s">
        <v>4021</v>
      </c>
      <c r="B247" s="200">
        <v>1</v>
      </c>
      <c r="C247" s="126">
        <v>2</v>
      </c>
      <c r="D247" s="321">
        <f>PPG!K247</f>
        <v>0</v>
      </c>
      <c r="E247" s="126" t="b">
        <v>1</v>
      </c>
      <c r="F247" s="322" t="str">
        <f>RIGHT(PPG!D247,4)&amp;"."&amp;PPG!N247&amp;"."&amp;PPG!L247&amp;"."&amp;PPGPAY!$C$5</f>
        <v>...Ap21</v>
      </c>
      <c r="G247" s="203">
        <f t="shared" ca="1" si="6"/>
        <v>44309</v>
      </c>
      <c r="H247" s="324">
        <f>IF(PPG!W247&gt;0,0,-PPG!W247)</f>
        <v>0</v>
      </c>
      <c r="I247" s="205">
        <f t="shared" ca="1" si="7"/>
        <v>44309</v>
      </c>
      <c r="J247" s="126">
        <v>230</v>
      </c>
      <c r="K247" s="126" t="b">
        <v>1</v>
      </c>
      <c r="L247" s="126" t="s">
        <v>4022</v>
      </c>
      <c r="M247" s="126" t="b">
        <v>1</v>
      </c>
      <c r="N247" s="126" t="s">
        <v>3687</v>
      </c>
      <c r="O247" s="322" t="str">
        <f>LEFT(PPG!E247,19)&amp;"."&amp;PPGCR!F247</f>
        <v>....Ap21</v>
      </c>
      <c r="P247" s="325">
        <f>PPG!J247</f>
        <v>0</v>
      </c>
      <c r="Q247" s="126" t="b">
        <v>1</v>
      </c>
      <c r="R247" s="126" t="b">
        <v>1</v>
      </c>
      <c r="S247" s="126" t="b">
        <v>1</v>
      </c>
    </row>
    <row r="248" spans="1:19" x14ac:dyDescent="0.25">
      <c r="A248" s="126" t="s">
        <v>4021</v>
      </c>
      <c r="B248" s="200">
        <v>1</v>
      </c>
      <c r="C248" s="126">
        <v>2</v>
      </c>
      <c r="D248" s="321">
        <f>PPG!K248</f>
        <v>0</v>
      </c>
      <c r="E248" s="126" t="b">
        <v>1</v>
      </c>
      <c r="F248" s="322" t="str">
        <f>RIGHT(PPG!D248,4)&amp;"."&amp;PPG!N248&amp;"."&amp;PPG!L248&amp;"."&amp;PPGPAY!$C$5</f>
        <v>...Ap21</v>
      </c>
      <c r="G248" s="203">
        <f t="shared" ca="1" si="6"/>
        <v>44309</v>
      </c>
      <c r="H248" s="324">
        <f>IF(PPG!W248&gt;0,0,-PPG!W248)</f>
        <v>0</v>
      </c>
      <c r="I248" s="205">
        <f t="shared" ca="1" si="7"/>
        <v>44309</v>
      </c>
      <c r="J248" s="126">
        <v>231</v>
      </c>
      <c r="K248" s="126" t="b">
        <v>1</v>
      </c>
      <c r="L248" s="126" t="s">
        <v>4022</v>
      </c>
      <c r="M248" s="126" t="b">
        <v>1</v>
      </c>
      <c r="N248" s="126" t="s">
        <v>3687</v>
      </c>
      <c r="O248" s="322" t="str">
        <f>LEFT(PPG!E248,19)&amp;"."&amp;PPGCR!F248</f>
        <v>....Ap21</v>
      </c>
      <c r="P248" s="325">
        <f>PPG!J248</f>
        <v>0</v>
      </c>
      <c r="Q248" s="126" t="b">
        <v>1</v>
      </c>
      <c r="R248" s="126" t="b">
        <v>1</v>
      </c>
      <c r="S248" s="126" t="b">
        <v>1</v>
      </c>
    </row>
    <row r="249" spans="1:19" x14ac:dyDescent="0.25">
      <c r="A249" s="126" t="s">
        <v>4021</v>
      </c>
      <c r="B249" s="200">
        <v>1</v>
      </c>
      <c r="C249" s="126">
        <v>2</v>
      </c>
      <c r="D249" s="321">
        <f>PPG!K249</f>
        <v>0</v>
      </c>
      <c r="E249" s="126" t="b">
        <v>1</v>
      </c>
      <c r="F249" s="322" t="str">
        <f>RIGHT(PPG!D249,4)&amp;"."&amp;PPG!N249&amp;"."&amp;PPG!L249&amp;"."&amp;PPGPAY!$C$5</f>
        <v>...Ap21</v>
      </c>
      <c r="G249" s="203">
        <f t="shared" ca="1" si="6"/>
        <v>44309</v>
      </c>
      <c r="H249" s="324">
        <f>IF(PPG!W249&gt;0,0,-PPG!W249)</f>
        <v>0</v>
      </c>
      <c r="I249" s="205">
        <f t="shared" ca="1" si="7"/>
        <v>44309</v>
      </c>
      <c r="J249" s="126">
        <v>232</v>
      </c>
      <c r="K249" s="126" t="b">
        <v>1</v>
      </c>
      <c r="L249" s="126" t="s">
        <v>4022</v>
      </c>
      <c r="M249" s="126" t="b">
        <v>1</v>
      </c>
      <c r="N249" s="126" t="s">
        <v>3687</v>
      </c>
      <c r="O249" s="322" t="str">
        <f>LEFT(PPG!E249,19)&amp;"."&amp;PPGCR!F249</f>
        <v>....Ap21</v>
      </c>
      <c r="P249" s="325">
        <f>PPG!J249</f>
        <v>0</v>
      </c>
      <c r="Q249" s="126" t="b">
        <v>1</v>
      </c>
      <c r="R249" s="126" t="b">
        <v>1</v>
      </c>
      <c r="S249" s="126" t="b">
        <v>1</v>
      </c>
    </row>
    <row r="250" spans="1:19" x14ac:dyDescent="0.25">
      <c r="A250" s="126" t="s">
        <v>4021</v>
      </c>
      <c r="B250" s="200">
        <v>1</v>
      </c>
      <c r="C250" s="126">
        <v>2</v>
      </c>
      <c r="D250" s="321">
        <f>PPG!K250</f>
        <v>0</v>
      </c>
      <c r="E250" s="126" t="b">
        <v>1</v>
      </c>
      <c r="F250" s="322" t="str">
        <f>RIGHT(PPG!D250,4)&amp;"."&amp;PPG!N250&amp;"."&amp;PPG!L250&amp;"."&amp;PPGPAY!$C$5</f>
        <v>...Ap21</v>
      </c>
      <c r="G250" s="203">
        <f t="shared" ca="1" si="6"/>
        <v>44309</v>
      </c>
      <c r="H250" s="324">
        <f>IF(PPG!W250&gt;0,0,-PPG!W250)</f>
        <v>0</v>
      </c>
      <c r="I250" s="205">
        <f t="shared" ca="1" si="7"/>
        <v>44309</v>
      </c>
      <c r="J250" s="126">
        <v>233</v>
      </c>
      <c r="K250" s="126" t="b">
        <v>1</v>
      </c>
      <c r="L250" s="126" t="s">
        <v>4022</v>
      </c>
      <c r="M250" s="126" t="b">
        <v>1</v>
      </c>
      <c r="N250" s="126" t="s">
        <v>3687</v>
      </c>
      <c r="O250" s="322" t="str">
        <f>LEFT(PPG!E250,19)&amp;"."&amp;PPGCR!F250</f>
        <v>....Ap21</v>
      </c>
      <c r="P250" s="325">
        <f>PPG!J250</f>
        <v>0</v>
      </c>
      <c r="Q250" s="126" t="b">
        <v>1</v>
      </c>
      <c r="R250" s="126" t="b">
        <v>1</v>
      </c>
      <c r="S250" s="126" t="b">
        <v>1</v>
      </c>
    </row>
    <row r="251" spans="1:19" x14ac:dyDescent="0.25">
      <c r="A251" s="126" t="s">
        <v>4021</v>
      </c>
      <c r="B251" s="200">
        <v>1</v>
      </c>
      <c r="C251" s="126">
        <v>2</v>
      </c>
      <c r="D251" s="321">
        <f>PPG!K251</f>
        <v>0</v>
      </c>
      <c r="E251" s="126" t="b">
        <v>1</v>
      </c>
      <c r="F251" s="322" t="str">
        <f>RIGHT(PPG!D251,4)&amp;"."&amp;PPG!N251&amp;"."&amp;PPG!L251&amp;"."&amp;PPGPAY!$C$5</f>
        <v>...Ap21</v>
      </c>
      <c r="G251" s="203">
        <f t="shared" ca="1" si="6"/>
        <v>44309</v>
      </c>
      <c r="H251" s="324">
        <f>IF(PPG!W251&gt;0,0,-PPG!W251)</f>
        <v>0</v>
      </c>
      <c r="I251" s="205">
        <f t="shared" ca="1" si="7"/>
        <v>44309</v>
      </c>
      <c r="J251" s="126">
        <v>234</v>
      </c>
      <c r="K251" s="126" t="b">
        <v>1</v>
      </c>
      <c r="L251" s="126" t="s">
        <v>4022</v>
      </c>
      <c r="M251" s="126" t="b">
        <v>1</v>
      </c>
      <c r="N251" s="126" t="s">
        <v>3687</v>
      </c>
      <c r="O251" s="322" t="str">
        <f>LEFT(PPG!E251,19)&amp;"."&amp;PPGCR!F251</f>
        <v>....Ap21</v>
      </c>
      <c r="P251" s="325">
        <f>PPG!J251</f>
        <v>0</v>
      </c>
      <c r="Q251" s="126" t="b">
        <v>1</v>
      </c>
      <c r="R251" s="126" t="b">
        <v>1</v>
      </c>
      <c r="S251" s="126" t="b">
        <v>1</v>
      </c>
    </row>
    <row r="252" spans="1:19" x14ac:dyDescent="0.25">
      <c r="A252" s="126" t="s">
        <v>4021</v>
      </c>
      <c r="B252" s="200">
        <v>1</v>
      </c>
      <c r="C252" s="126">
        <v>2</v>
      </c>
      <c r="D252" s="321">
        <f>PPG!K252</f>
        <v>0</v>
      </c>
      <c r="E252" s="126" t="b">
        <v>1</v>
      </c>
      <c r="F252" s="322" t="str">
        <f>RIGHT(PPG!D252,4)&amp;"."&amp;PPG!N252&amp;"."&amp;PPG!L252&amp;"."&amp;PPGPAY!$C$5</f>
        <v>...Ap21</v>
      </c>
      <c r="G252" s="203">
        <f t="shared" ca="1" si="6"/>
        <v>44309</v>
      </c>
      <c r="H252" s="324">
        <f>IF(PPG!W252&gt;0,0,-PPG!W252)</f>
        <v>0</v>
      </c>
      <c r="I252" s="205">
        <f t="shared" ca="1" si="7"/>
        <v>44309</v>
      </c>
      <c r="J252" s="126">
        <v>235</v>
      </c>
      <c r="K252" s="126" t="b">
        <v>1</v>
      </c>
      <c r="L252" s="126" t="s">
        <v>4022</v>
      </c>
      <c r="M252" s="126" t="b">
        <v>1</v>
      </c>
      <c r="N252" s="126" t="s">
        <v>3687</v>
      </c>
      <c r="O252" s="322" t="str">
        <f>LEFT(PPG!E252,19)&amp;"."&amp;PPGCR!F252</f>
        <v>....Ap21</v>
      </c>
      <c r="P252" s="325">
        <f>PPG!J252</f>
        <v>0</v>
      </c>
      <c r="Q252" s="126" t="b">
        <v>1</v>
      </c>
      <c r="R252" s="126" t="b">
        <v>1</v>
      </c>
      <c r="S252" s="126" t="b">
        <v>1</v>
      </c>
    </row>
    <row r="253" spans="1:19" x14ac:dyDescent="0.25">
      <c r="A253" s="126" t="s">
        <v>4021</v>
      </c>
      <c r="B253" s="200">
        <v>1</v>
      </c>
      <c r="C253" s="126">
        <v>2</v>
      </c>
      <c r="D253" s="321">
        <f>PPG!K253</f>
        <v>0</v>
      </c>
      <c r="E253" s="126" t="b">
        <v>1</v>
      </c>
      <c r="F253" s="322" t="str">
        <f>RIGHT(PPG!D253,4)&amp;"."&amp;PPG!N253&amp;"."&amp;PPG!L253&amp;"."&amp;PPGPAY!$C$5</f>
        <v>...Ap21</v>
      </c>
      <c r="G253" s="203">
        <f t="shared" ca="1" si="6"/>
        <v>44309</v>
      </c>
      <c r="H253" s="324">
        <f>IF(PPG!W253&gt;0,0,-PPG!W253)</f>
        <v>0</v>
      </c>
      <c r="I253" s="205">
        <f t="shared" ca="1" si="7"/>
        <v>44309</v>
      </c>
      <c r="J253" s="126">
        <v>236</v>
      </c>
      <c r="K253" s="126" t="b">
        <v>1</v>
      </c>
      <c r="L253" s="126" t="s">
        <v>4022</v>
      </c>
      <c r="M253" s="126" t="b">
        <v>1</v>
      </c>
      <c r="N253" s="126" t="s">
        <v>3687</v>
      </c>
      <c r="O253" s="322" t="str">
        <f>LEFT(PPG!E253,19)&amp;"."&amp;PPGCR!F253</f>
        <v>....Ap21</v>
      </c>
      <c r="P253" s="325">
        <f>PPG!J253</f>
        <v>0</v>
      </c>
      <c r="Q253" s="126" t="b">
        <v>1</v>
      </c>
      <c r="R253" s="126" t="b">
        <v>1</v>
      </c>
      <c r="S253" s="126" t="b">
        <v>1</v>
      </c>
    </row>
    <row r="254" spans="1:19" x14ac:dyDescent="0.25">
      <c r="A254" s="126" t="s">
        <v>4021</v>
      </c>
      <c r="B254" s="200">
        <v>1</v>
      </c>
      <c r="C254" s="126">
        <v>2</v>
      </c>
      <c r="D254" s="321">
        <f>PPG!K254</f>
        <v>0</v>
      </c>
      <c r="E254" s="126" t="b">
        <v>1</v>
      </c>
      <c r="F254" s="322" t="str">
        <f>RIGHT(PPG!D254,4)&amp;"."&amp;PPG!N254&amp;"."&amp;PPG!L254&amp;"."&amp;PPGPAY!$C$5</f>
        <v>...Ap21</v>
      </c>
      <c r="G254" s="203">
        <f t="shared" ca="1" si="6"/>
        <v>44309</v>
      </c>
      <c r="H254" s="324">
        <f>IF(PPG!W254&gt;0,0,-PPG!W254)</f>
        <v>0</v>
      </c>
      <c r="I254" s="205">
        <f t="shared" ca="1" si="7"/>
        <v>44309</v>
      </c>
      <c r="J254" s="126">
        <v>237</v>
      </c>
      <c r="K254" s="126" t="b">
        <v>1</v>
      </c>
      <c r="L254" s="126" t="s">
        <v>4022</v>
      </c>
      <c r="M254" s="126" t="b">
        <v>1</v>
      </c>
      <c r="N254" s="126" t="s">
        <v>3687</v>
      </c>
      <c r="O254" s="322" t="str">
        <f>LEFT(PPG!E254,19)&amp;"."&amp;PPGCR!F254</f>
        <v>....Ap21</v>
      </c>
      <c r="P254" s="325">
        <f>PPG!J254</f>
        <v>0</v>
      </c>
      <c r="Q254" s="126" t="b">
        <v>1</v>
      </c>
      <c r="R254" s="126" t="b">
        <v>1</v>
      </c>
      <c r="S254" s="126" t="b">
        <v>1</v>
      </c>
    </row>
    <row r="255" spans="1:19" x14ac:dyDescent="0.25">
      <c r="A255" s="126" t="s">
        <v>4021</v>
      </c>
      <c r="B255" s="200">
        <v>1</v>
      </c>
      <c r="C255" s="126">
        <v>2</v>
      </c>
      <c r="D255" s="321">
        <f>PPG!K255</f>
        <v>0</v>
      </c>
      <c r="E255" s="126" t="b">
        <v>1</v>
      </c>
      <c r="F255" s="322" t="str">
        <f>RIGHT(PPG!D255,4)&amp;"."&amp;PPG!N255&amp;"."&amp;PPG!L255&amp;"."&amp;PPGPAY!$C$5</f>
        <v>...Ap21</v>
      </c>
      <c r="G255" s="203">
        <f t="shared" ca="1" si="6"/>
        <v>44309</v>
      </c>
      <c r="H255" s="324">
        <f>IF(PPG!W255&gt;0,0,-PPG!W255)</f>
        <v>0</v>
      </c>
      <c r="I255" s="205">
        <f t="shared" ca="1" si="7"/>
        <v>44309</v>
      </c>
      <c r="J255" s="126">
        <v>238</v>
      </c>
      <c r="K255" s="126" t="b">
        <v>1</v>
      </c>
      <c r="L255" s="126" t="s">
        <v>4022</v>
      </c>
      <c r="M255" s="126" t="b">
        <v>1</v>
      </c>
      <c r="N255" s="126" t="s">
        <v>3687</v>
      </c>
      <c r="O255" s="322" t="str">
        <f>LEFT(PPG!E255,19)&amp;"."&amp;PPGCR!F255</f>
        <v>....Ap21</v>
      </c>
      <c r="P255" s="325">
        <f>PPG!J255</f>
        <v>0</v>
      </c>
      <c r="Q255" s="126" t="b">
        <v>1</v>
      </c>
      <c r="R255" s="126" t="b">
        <v>1</v>
      </c>
      <c r="S255" s="126" t="b">
        <v>1</v>
      </c>
    </row>
    <row r="256" spans="1:19" x14ac:dyDescent="0.25">
      <c r="A256" s="126" t="s">
        <v>4021</v>
      </c>
      <c r="B256" s="200">
        <v>1</v>
      </c>
      <c r="C256" s="126">
        <v>2</v>
      </c>
      <c r="D256" s="321">
        <f>PPG!K256</f>
        <v>0</v>
      </c>
      <c r="E256" s="126" t="b">
        <v>1</v>
      </c>
      <c r="F256" s="322" t="str">
        <f>RIGHT(PPG!D256,4)&amp;"."&amp;PPG!N256&amp;"."&amp;PPG!L256&amp;"."&amp;PPGPAY!$C$5</f>
        <v>...Ap21</v>
      </c>
      <c r="G256" s="203">
        <f t="shared" ca="1" si="6"/>
        <v>44309</v>
      </c>
      <c r="H256" s="324">
        <f>IF(PPG!W256&gt;0,0,-PPG!W256)</f>
        <v>0</v>
      </c>
      <c r="I256" s="205">
        <f t="shared" ca="1" si="7"/>
        <v>44309</v>
      </c>
      <c r="J256" s="126">
        <v>239</v>
      </c>
      <c r="K256" s="126" t="b">
        <v>1</v>
      </c>
      <c r="L256" s="126" t="s">
        <v>4022</v>
      </c>
      <c r="M256" s="126" t="b">
        <v>1</v>
      </c>
      <c r="N256" s="126" t="s">
        <v>3687</v>
      </c>
      <c r="O256" s="322" t="str">
        <f>LEFT(PPG!E256,19)&amp;"."&amp;PPGCR!F256</f>
        <v>....Ap21</v>
      </c>
      <c r="P256" s="325">
        <f>PPG!J256</f>
        <v>0</v>
      </c>
      <c r="Q256" s="126" t="b">
        <v>1</v>
      </c>
      <c r="R256" s="126" t="b">
        <v>1</v>
      </c>
      <c r="S256" s="126" t="b">
        <v>1</v>
      </c>
    </row>
    <row r="257" spans="1:19" x14ac:dyDescent="0.25">
      <c r="A257" s="126" t="s">
        <v>4021</v>
      </c>
      <c r="B257" s="200">
        <v>1</v>
      </c>
      <c r="C257" s="126">
        <v>2</v>
      </c>
      <c r="D257" s="321">
        <f>PPG!K257</f>
        <v>0</v>
      </c>
      <c r="E257" s="126" t="b">
        <v>1</v>
      </c>
      <c r="F257" s="322" t="str">
        <f>RIGHT(PPG!D257,4)&amp;"."&amp;PPG!N257&amp;"."&amp;PPG!L257&amp;"."&amp;PPGPAY!$C$5</f>
        <v>...Ap21</v>
      </c>
      <c r="G257" s="203">
        <f t="shared" ca="1" si="6"/>
        <v>44309</v>
      </c>
      <c r="H257" s="324">
        <f>IF(PPG!W257&gt;0,0,-PPG!W257)</f>
        <v>0</v>
      </c>
      <c r="I257" s="205">
        <f t="shared" ca="1" si="7"/>
        <v>44309</v>
      </c>
      <c r="J257" s="126">
        <v>240</v>
      </c>
      <c r="K257" s="126" t="b">
        <v>1</v>
      </c>
      <c r="L257" s="126" t="s">
        <v>4022</v>
      </c>
      <c r="M257" s="126" t="b">
        <v>1</v>
      </c>
      <c r="N257" s="126" t="s">
        <v>3687</v>
      </c>
      <c r="O257" s="322" t="str">
        <f>LEFT(PPG!E257,19)&amp;"."&amp;PPGCR!F257</f>
        <v>....Ap21</v>
      </c>
      <c r="P257" s="325">
        <f>PPG!J257</f>
        <v>0</v>
      </c>
      <c r="Q257" s="126" t="b">
        <v>1</v>
      </c>
      <c r="R257" s="126" t="b">
        <v>1</v>
      </c>
      <c r="S257" s="126" t="b">
        <v>1</v>
      </c>
    </row>
    <row r="258" spans="1:19" x14ac:dyDescent="0.25">
      <c r="A258" s="126" t="s">
        <v>4021</v>
      </c>
      <c r="B258" s="200">
        <v>1</v>
      </c>
      <c r="C258" s="126">
        <v>2</v>
      </c>
      <c r="D258" s="321">
        <f>PPG!K258</f>
        <v>0</v>
      </c>
      <c r="E258" s="126" t="b">
        <v>1</v>
      </c>
      <c r="F258" s="322" t="str">
        <f>RIGHT(PPG!D258,4)&amp;"."&amp;PPG!N258&amp;"."&amp;PPG!L258&amp;"."&amp;PPGPAY!$C$5</f>
        <v>...Ap21</v>
      </c>
      <c r="G258" s="203">
        <f t="shared" ca="1" si="6"/>
        <v>44309</v>
      </c>
      <c r="H258" s="324">
        <f>IF(PPG!W258&gt;0,0,-PPG!W258)</f>
        <v>0</v>
      </c>
      <c r="I258" s="205">
        <f t="shared" ca="1" si="7"/>
        <v>44309</v>
      </c>
      <c r="J258" s="126">
        <v>241</v>
      </c>
      <c r="K258" s="126" t="b">
        <v>1</v>
      </c>
      <c r="L258" s="126" t="s">
        <v>4022</v>
      </c>
      <c r="M258" s="126" t="b">
        <v>1</v>
      </c>
      <c r="N258" s="126" t="s">
        <v>3687</v>
      </c>
      <c r="O258" s="322" t="str">
        <f>LEFT(PPG!E258,19)&amp;"."&amp;PPGCR!F258</f>
        <v>....Ap21</v>
      </c>
      <c r="P258" s="325">
        <f>PPG!J258</f>
        <v>0</v>
      </c>
      <c r="Q258" s="126" t="b">
        <v>1</v>
      </c>
      <c r="R258" s="126" t="b">
        <v>1</v>
      </c>
      <c r="S258" s="126" t="b">
        <v>1</v>
      </c>
    </row>
    <row r="259" spans="1:19" x14ac:dyDescent="0.25">
      <c r="A259" s="126" t="s">
        <v>4021</v>
      </c>
      <c r="B259" s="200">
        <v>1</v>
      </c>
      <c r="C259" s="126">
        <v>2</v>
      </c>
      <c r="D259" s="321">
        <f>PPG!K259</f>
        <v>0</v>
      </c>
      <c r="E259" s="126" t="b">
        <v>1</v>
      </c>
      <c r="F259" s="322" t="str">
        <f>RIGHT(PPG!D259,4)&amp;"."&amp;PPG!N259&amp;"."&amp;PPG!L259&amp;"."&amp;PPGPAY!$C$5</f>
        <v>...Ap21</v>
      </c>
      <c r="G259" s="203">
        <f t="shared" ca="1" si="6"/>
        <v>44309</v>
      </c>
      <c r="H259" s="324">
        <f>IF(PPG!W259&gt;0,0,-PPG!W259)</f>
        <v>0</v>
      </c>
      <c r="I259" s="205">
        <f t="shared" ca="1" si="7"/>
        <v>44309</v>
      </c>
      <c r="J259" s="126">
        <v>242</v>
      </c>
      <c r="K259" s="126" t="b">
        <v>1</v>
      </c>
      <c r="L259" s="126" t="s">
        <v>4022</v>
      </c>
      <c r="M259" s="126" t="b">
        <v>1</v>
      </c>
      <c r="N259" s="126" t="s">
        <v>3687</v>
      </c>
      <c r="O259" s="322" t="str">
        <f>LEFT(PPG!E259,19)&amp;"."&amp;PPGCR!F259</f>
        <v>....Ap21</v>
      </c>
      <c r="P259" s="325">
        <f>PPG!J259</f>
        <v>0</v>
      </c>
      <c r="Q259" s="126" t="b">
        <v>1</v>
      </c>
      <c r="R259" s="126" t="b">
        <v>1</v>
      </c>
      <c r="S259" s="126" t="b">
        <v>1</v>
      </c>
    </row>
    <row r="260" spans="1:19" x14ac:dyDescent="0.25">
      <c r="A260" s="126" t="s">
        <v>4021</v>
      </c>
      <c r="B260" s="200">
        <v>1</v>
      </c>
      <c r="C260" s="126">
        <v>2</v>
      </c>
      <c r="D260" s="321">
        <f>PPG!K260</f>
        <v>0</v>
      </c>
      <c r="E260" s="126" t="b">
        <v>1</v>
      </c>
      <c r="F260" s="322" t="str">
        <f>RIGHT(PPG!D260,4)&amp;"."&amp;PPG!N260&amp;"."&amp;PPG!L260&amp;"."&amp;PPGPAY!$C$5</f>
        <v>...Ap21</v>
      </c>
      <c r="G260" s="203">
        <f t="shared" ca="1" si="6"/>
        <v>44309</v>
      </c>
      <c r="H260" s="324">
        <f>IF(PPG!W260&gt;0,0,-PPG!W260)</f>
        <v>0</v>
      </c>
      <c r="I260" s="205">
        <f t="shared" ca="1" si="7"/>
        <v>44309</v>
      </c>
      <c r="J260" s="126">
        <v>243</v>
      </c>
      <c r="K260" s="126" t="b">
        <v>1</v>
      </c>
      <c r="L260" s="126" t="s">
        <v>4022</v>
      </c>
      <c r="M260" s="126" t="b">
        <v>1</v>
      </c>
      <c r="N260" s="126" t="s">
        <v>3687</v>
      </c>
      <c r="O260" s="322" t="str">
        <f>LEFT(PPG!E260,19)&amp;"."&amp;PPGCR!F260</f>
        <v>....Ap21</v>
      </c>
      <c r="P260" s="325">
        <f>PPG!J260</f>
        <v>0</v>
      </c>
      <c r="Q260" s="126" t="b">
        <v>1</v>
      </c>
      <c r="R260" s="126" t="b">
        <v>1</v>
      </c>
      <c r="S260" s="126" t="b">
        <v>1</v>
      </c>
    </row>
    <row r="261" spans="1:19" x14ac:dyDescent="0.25">
      <c r="A261" s="126" t="s">
        <v>4021</v>
      </c>
      <c r="B261" s="200">
        <v>1</v>
      </c>
      <c r="C261" s="126">
        <v>2</v>
      </c>
      <c r="D261" s="321">
        <f>PPG!K261</f>
        <v>0</v>
      </c>
      <c r="E261" s="126" t="b">
        <v>1</v>
      </c>
      <c r="F261" s="322" t="str">
        <f>RIGHT(PPG!D261,4)&amp;"."&amp;PPG!N261&amp;"."&amp;PPG!L261&amp;"."&amp;PPGPAY!$C$5</f>
        <v>...Ap21</v>
      </c>
      <c r="G261" s="203">
        <f t="shared" ca="1" si="6"/>
        <v>44309</v>
      </c>
      <c r="H261" s="324">
        <f>IF(PPG!W261&gt;0,0,-PPG!W261)</f>
        <v>0</v>
      </c>
      <c r="I261" s="205">
        <f t="shared" ca="1" si="7"/>
        <v>44309</v>
      </c>
      <c r="J261" s="126">
        <v>244</v>
      </c>
      <c r="K261" s="126" t="b">
        <v>1</v>
      </c>
      <c r="L261" s="126" t="s">
        <v>4022</v>
      </c>
      <c r="M261" s="126" t="b">
        <v>1</v>
      </c>
      <c r="N261" s="126" t="s">
        <v>3687</v>
      </c>
      <c r="O261" s="322" t="str">
        <f>LEFT(PPG!E261,19)&amp;"."&amp;PPGCR!F261</f>
        <v>....Ap21</v>
      </c>
      <c r="P261" s="325">
        <f>PPG!J261</f>
        <v>0</v>
      </c>
      <c r="Q261" s="126" t="b">
        <v>1</v>
      </c>
      <c r="R261" s="126" t="b">
        <v>1</v>
      </c>
      <c r="S261" s="126" t="b">
        <v>1</v>
      </c>
    </row>
    <row r="262" spans="1:19" x14ac:dyDescent="0.25">
      <c r="A262" s="126" t="s">
        <v>4021</v>
      </c>
      <c r="B262" s="200">
        <v>1</v>
      </c>
      <c r="C262" s="126">
        <v>2</v>
      </c>
      <c r="D262" s="321">
        <f>PPG!K262</f>
        <v>0</v>
      </c>
      <c r="E262" s="126" t="b">
        <v>1</v>
      </c>
      <c r="F262" s="322" t="str">
        <f>RIGHT(PPG!D262,4)&amp;"."&amp;PPG!N262&amp;"."&amp;PPG!L262&amp;"."&amp;PPGPAY!$C$5</f>
        <v>...Ap21</v>
      </c>
      <c r="G262" s="203">
        <f t="shared" ca="1" si="6"/>
        <v>44309</v>
      </c>
      <c r="H262" s="324">
        <f>IF(PPG!W262&gt;0,0,-PPG!W262)</f>
        <v>0</v>
      </c>
      <c r="I262" s="205">
        <f t="shared" ca="1" si="7"/>
        <v>44309</v>
      </c>
      <c r="J262" s="126">
        <v>245</v>
      </c>
      <c r="K262" s="126" t="b">
        <v>1</v>
      </c>
      <c r="L262" s="126" t="s">
        <v>4022</v>
      </c>
      <c r="M262" s="126" t="b">
        <v>1</v>
      </c>
      <c r="N262" s="126" t="s">
        <v>3687</v>
      </c>
      <c r="O262" s="322" t="str">
        <f>LEFT(PPG!E262,19)&amp;"."&amp;PPGCR!F262</f>
        <v>....Ap21</v>
      </c>
      <c r="P262" s="325">
        <f>PPG!J262</f>
        <v>0</v>
      </c>
      <c r="Q262" s="126" t="b">
        <v>1</v>
      </c>
      <c r="R262" s="126" t="b">
        <v>1</v>
      </c>
      <c r="S262" s="126" t="b">
        <v>1</v>
      </c>
    </row>
    <row r="263" spans="1:19" x14ac:dyDescent="0.25">
      <c r="A263" s="126" t="s">
        <v>4021</v>
      </c>
      <c r="B263" s="200">
        <v>1</v>
      </c>
      <c r="C263" s="126">
        <v>2</v>
      </c>
      <c r="D263" s="321">
        <f>PPG!K263</f>
        <v>0</v>
      </c>
      <c r="E263" s="126" t="b">
        <v>1</v>
      </c>
      <c r="F263" s="322" t="str">
        <f>RIGHT(PPG!D263,4)&amp;"."&amp;PPG!N263&amp;"."&amp;PPG!L263&amp;"."&amp;PPGPAY!$C$5</f>
        <v>...Ap21</v>
      </c>
      <c r="G263" s="203">
        <f t="shared" ca="1" si="6"/>
        <v>44309</v>
      </c>
      <c r="H263" s="324">
        <f>IF(PPG!W263&gt;0,0,-PPG!W263)</f>
        <v>0</v>
      </c>
      <c r="I263" s="205">
        <f t="shared" ca="1" si="7"/>
        <v>44309</v>
      </c>
      <c r="J263" s="126">
        <v>246</v>
      </c>
      <c r="K263" s="126" t="b">
        <v>1</v>
      </c>
      <c r="L263" s="126" t="s">
        <v>4022</v>
      </c>
      <c r="M263" s="126" t="b">
        <v>1</v>
      </c>
      <c r="N263" s="126" t="s">
        <v>3687</v>
      </c>
      <c r="O263" s="322" t="str">
        <f>LEFT(PPG!E263,19)&amp;"."&amp;PPGCR!F263</f>
        <v>....Ap21</v>
      </c>
      <c r="P263" s="325">
        <f>PPG!J263</f>
        <v>0</v>
      </c>
      <c r="Q263" s="126" t="b">
        <v>1</v>
      </c>
      <c r="R263" s="126" t="b">
        <v>1</v>
      </c>
      <c r="S263" s="126" t="b">
        <v>1</v>
      </c>
    </row>
    <row r="264" spans="1:19" x14ac:dyDescent="0.25">
      <c r="A264" s="126" t="s">
        <v>4021</v>
      </c>
      <c r="B264" s="200">
        <v>1</v>
      </c>
      <c r="C264" s="126">
        <v>2</v>
      </c>
      <c r="D264" s="321">
        <f>PPG!K264</f>
        <v>0</v>
      </c>
      <c r="E264" s="126" t="b">
        <v>1</v>
      </c>
      <c r="F264" s="322" t="str">
        <f>RIGHT(PPG!D264,4)&amp;"."&amp;PPG!N264&amp;"."&amp;PPG!L264&amp;"."&amp;PPGPAY!$C$5</f>
        <v>...Ap21</v>
      </c>
      <c r="G264" s="203">
        <f t="shared" ca="1" si="6"/>
        <v>44309</v>
      </c>
      <c r="H264" s="324">
        <f>IF(PPG!W264&gt;0,0,-PPG!W264)</f>
        <v>0</v>
      </c>
      <c r="I264" s="205">
        <f t="shared" ca="1" si="7"/>
        <v>44309</v>
      </c>
      <c r="J264" s="126">
        <v>247</v>
      </c>
      <c r="K264" s="126" t="b">
        <v>1</v>
      </c>
      <c r="L264" s="126" t="s">
        <v>4022</v>
      </c>
      <c r="M264" s="126" t="b">
        <v>1</v>
      </c>
      <c r="N264" s="126" t="s">
        <v>3687</v>
      </c>
      <c r="O264" s="322" t="str">
        <f>LEFT(PPG!E264,19)&amp;"."&amp;PPGCR!F264</f>
        <v>....Ap21</v>
      </c>
      <c r="P264" s="325">
        <f>PPG!J264</f>
        <v>0</v>
      </c>
      <c r="Q264" s="126" t="b">
        <v>1</v>
      </c>
      <c r="R264" s="126" t="b">
        <v>1</v>
      </c>
      <c r="S264" s="126" t="b">
        <v>1</v>
      </c>
    </row>
    <row r="265" spans="1:19" x14ac:dyDescent="0.25">
      <c r="A265" s="126" t="s">
        <v>4021</v>
      </c>
      <c r="B265" s="200">
        <v>1</v>
      </c>
      <c r="C265" s="126">
        <v>2</v>
      </c>
      <c r="D265" s="321">
        <f>PPG!K265</f>
        <v>0</v>
      </c>
      <c r="E265" s="126" t="b">
        <v>1</v>
      </c>
      <c r="F265" s="322" t="str">
        <f>RIGHT(PPG!D265,4)&amp;"."&amp;PPG!N265&amp;"."&amp;PPG!L265&amp;"."&amp;PPGPAY!$C$5</f>
        <v>...Ap21</v>
      </c>
      <c r="G265" s="203">
        <f t="shared" ca="1" si="6"/>
        <v>44309</v>
      </c>
      <c r="H265" s="324">
        <f>IF(PPG!W265&gt;0,0,-PPG!W265)</f>
        <v>0</v>
      </c>
      <c r="I265" s="205">
        <f t="shared" ca="1" si="7"/>
        <v>44309</v>
      </c>
      <c r="J265" s="126">
        <v>248</v>
      </c>
      <c r="K265" s="126" t="b">
        <v>1</v>
      </c>
      <c r="L265" s="126" t="s">
        <v>4022</v>
      </c>
      <c r="M265" s="126" t="b">
        <v>1</v>
      </c>
      <c r="N265" s="126" t="s">
        <v>3687</v>
      </c>
      <c r="O265" s="322" t="str">
        <f>LEFT(PPG!E265,19)&amp;"."&amp;PPGCR!F265</f>
        <v>....Ap21</v>
      </c>
      <c r="P265" s="325">
        <f>PPG!J265</f>
        <v>0</v>
      </c>
      <c r="Q265" s="126" t="b">
        <v>1</v>
      </c>
      <c r="R265" s="126" t="b">
        <v>1</v>
      </c>
      <c r="S265" s="126" t="b">
        <v>1</v>
      </c>
    </row>
    <row r="266" spans="1:19" x14ac:dyDescent="0.25">
      <c r="A266" s="126" t="s">
        <v>4021</v>
      </c>
      <c r="B266" s="200">
        <v>1</v>
      </c>
      <c r="C266" s="126">
        <v>2</v>
      </c>
      <c r="D266" s="321">
        <f>PPG!K266</f>
        <v>0</v>
      </c>
      <c r="E266" s="126" t="b">
        <v>1</v>
      </c>
      <c r="F266" s="322" t="str">
        <f>RIGHT(PPG!D266,4)&amp;"."&amp;PPG!N266&amp;"."&amp;PPG!L266&amp;"."&amp;PPGPAY!$C$5</f>
        <v>...Ap21</v>
      </c>
      <c r="G266" s="203">
        <f t="shared" ca="1" si="6"/>
        <v>44309</v>
      </c>
      <c r="H266" s="324">
        <f>IF(PPG!W266&gt;0,0,-PPG!W266)</f>
        <v>0</v>
      </c>
      <c r="I266" s="205">
        <f t="shared" ca="1" si="7"/>
        <v>44309</v>
      </c>
      <c r="J266" s="126">
        <v>249</v>
      </c>
      <c r="K266" s="126" t="b">
        <v>1</v>
      </c>
      <c r="L266" s="126" t="s">
        <v>4022</v>
      </c>
      <c r="M266" s="126" t="b">
        <v>1</v>
      </c>
      <c r="N266" s="126" t="s">
        <v>3687</v>
      </c>
      <c r="O266" s="322" t="str">
        <f>LEFT(PPG!E266,19)&amp;"."&amp;PPGCR!F266</f>
        <v>....Ap21</v>
      </c>
      <c r="P266" s="325">
        <f>PPG!J266</f>
        <v>0</v>
      </c>
      <c r="Q266" s="126" t="b">
        <v>1</v>
      </c>
      <c r="R266" s="126" t="b">
        <v>1</v>
      </c>
      <c r="S266" s="126" t="b">
        <v>1</v>
      </c>
    </row>
    <row r="267" spans="1:19" x14ac:dyDescent="0.25">
      <c r="A267" s="126" t="s">
        <v>4021</v>
      </c>
      <c r="B267" s="200">
        <v>1</v>
      </c>
      <c r="C267" s="126">
        <v>2</v>
      </c>
      <c r="D267" s="321">
        <f>PPG!K267</f>
        <v>0</v>
      </c>
      <c r="E267" s="126" t="b">
        <v>1</v>
      </c>
      <c r="F267" s="322" t="str">
        <f>RIGHT(PPG!D267,4)&amp;"."&amp;PPG!N267&amp;"."&amp;PPG!L267&amp;"."&amp;PPGPAY!$C$5</f>
        <v>...Ap21</v>
      </c>
      <c r="G267" s="203">
        <f t="shared" ca="1" si="6"/>
        <v>44309</v>
      </c>
      <c r="H267" s="324">
        <f>IF(PPG!W267&gt;0,0,-PPG!W267)</f>
        <v>0</v>
      </c>
      <c r="I267" s="205">
        <f t="shared" ca="1" si="7"/>
        <v>44309</v>
      </c>
      <c r="J267" s="126">
        <v>250</v>
      </c>
      <c r="K267" s="126" t="b">
        <v>1</v>
      </c>
      <c r="L267" s="126" t="s">
        <v>4022</v>
      </c>
      <c r="M267" s="126" t="b">
        <v>1</v>
      </c>
      <c r="N267" s="126" t="s">
        <v>3687</v>
      </c>
      <c r="O267" s="322" t="str">
        <f>LEFT(PPG!E267,19)&amp;"."&amp;PPGCR!F267</f>
        <v>....Ap21</v>
      </c>
      <c r="P267" s="325">
        <f>PPG!J267</f>
        <v>0</v>
      </c>
      <c r="Q267" s="126" t="b">
        <v>1</v>
      </c>
      <c r="R267" s="126" t="b">
        <v>1</v>
      </c>
      <c r="S267" s="126" t="b">
        <v>1</v>
      </c>
    </row>
    <row r="268" spans="1:19" x14ac:dyDescent="0.25">
      <c r="A268" s="126" t="s">
        <v>4021</v>
      </c>
      <c r="B268" s="200">
        <v>1</v>
      </c>
      <c r="C268" s="126">
        <v>2</v>
      </c>
      <c r="D268" s="321">
        <f>PPG!K268</f>
        <v>0</v>
      </c>
      <c r="E268" s="126" t="b">
        <v>1</v>
      </c>
      <c r="F268" s="322" t="str">
        <f>RIGHT(PPG!D268,4)&amp;"."&amp;PPG!N268&amp;"."&amp;PPG!L268&amp;"."&amp;PPGPAY!$C$5</f>
        <v>...Ap21</v>
      </c>
      <c r="G268" s="203">
        <f t="shared" ca="1" si="6"/>
        <v>44309</v>
      </c>
      <c r="H268" s="324">
        <f>IF(PPG!W268&gt;0,0,-PPG!W268)</f>
        <v>0</v>
      </c>
      <c r="I268" s="205">
        <f t="shared" ca="1" si="7"/>
        <v>44309</v>
      </c>
      <c r="J268" s="126">
        <v>251</v>
      </c>
      <c r="K268" s="126" t="b">
        <v>1</v>
      </c>
      <c r="L268" s="126" t="s">
        <v>4022</v>
      </c>
      <c r="M268" s="126" t="b">
        <v>1</v>
      </c>
      <c r="N268" s="126" t="s">
        <v>3687</v>
      </c>
      <c r="O268" s="322" t="str">
        <f>LEFT(PPG!E268,19)&amp;"."&amp;PPGCR!F268</f>
        <v>....Ap21</v>
      </c>
      <c r="P268" s="325">
        <f>PPG!J268</f>
        <v>0</v>
      </c>
      <c r="Q268" s="126" t="b">
        <v>1</v>
      </c>
      <c r="R268" s="126" t="b">
        <v>1</v>
      </c>
      <c r="S268" s="126" t="b">
        <v>1</v>
      </c>
    </row>
    <row r="269" spans="1:19" x14ac:dyDescent="0.25">
      <c r="A269" s="126" t="s">
        <v>4021</v>
      </c>
      <c r="B269" s="200">
        <v>1</v>
      </c>
      <c r="C269" s="126">
        <v>2</v>
      </c>
      <c r="D269" s="321">
        <f>PPG!K269</f>
        <v>0</v>
      </c>
      <c r="E269" s="126" t="b">
        <v>1</v>
      </c>
      <c r="F269" s="322" t="str">
        <f>RIGHT(PPG!D269,4)&amp;"."&amp;PPG!N269&amp;"."&amp;PPG!L269&amp;"."&amp;PPGPAY!$C$5</f>
        <v>...Ap21</v>
      </c>
      <c r="G269" s="203">
        <f t="shared" ca="1" si="6"/>
        <v>44309</v>
      </c>
      <c r="H269" s="324">
        <f>IF(PPG!W269&gt;0,0,-PPG!W269)</f>
        <v>0</v>
      </c>
      <c r="I269" s="205">
        <f t="shared" ca="1" si="7"/>
        <v>44309</v>
      </c>
      <c r="J269" s="126">
        <v>252</v>
      </c>
      <c r="K269" s="126" t="b">
        <v>1</v>
      </c>
      <c r="L269" s="126" t="s">
        <v>4022</v>
      </c>
      <c r="M269" s="126" t="b">
        <v>1</v>
      </c>
      <c r="N269" s="126" t="s">
        <v>3687</v>
      </c>
      <c r="O269" s="322" t="str">
        <f>LEFT(PPG!E269,19)&amp;"."&amp;PPGCR!F269</f>
        <v>....Ap21</v>
      </c>
      <c r="P269" s="325">
        <f>PPG!J269</f>
        <v>0</v>
      </c>
      <c r="Q269" s="126" t="b">
        <v>1</v>
      </c>
      <c r="R269" s="126" t="b">
        <v>1</v>
      </c>
      <c r="S269" s="126" t="b">
        <v>1</v>
      </c>
    </row>
    <row r="270" spans="1:19" x14ac:dyDescent="0.25">
      <c r="A270" s="126" t="s">
        <v>4021</v>
      </c>
      <c r="B270" s="200">
        <v>1</v>
      </c>
      <c r="C270" s="126">
        <v>2</v>
      </c>
      <c r="D270" s="321">
        <f>PPG!K270</f>
        <v>0</v>
      </c>
      <c r="E270" s="126" t="b">
        <v>1</v>
      </c>
      <c r="F270" s="322" t="str">
        <f>RIGHT(PPG!D270,4)&amp;"."&amp;PPG!N270&amp;"."&amp;PPG!L270&amp;"."&amp;PPGPAY!$C$5</f>
        <v>...Ap21</v>
      </c>
      <c r="G270" s="203">
        <f t="shared" ca="1" si="6"/>
        <v>44309</v>
      </c>
      <c r="H270" s="324">
        <f>IF(PPG!W270&gt;0,0,-PPG!W270)</f>
        <v>0</v>
      </c>
      <c r="I270" s="205">
        <f t="shared" ca="1" si="7"/>
        <v>44309</v>
      </c>
      <c r="J270" s="126">
        <v>253</v>
      </c>
      <c r="K270" s="126" t="b">
        <v>1</v>
      </c>
      <c r="L270" s="126" t="s">
        <v>4022</v>
      </c>
      <c r="M270" s="126" t="b">
        <v>1</v>
      </c>
      <c r="N270" s="126" t="s">
        <v>3687</v>
      </c>
      <c r="O270" s="322" t="str">
        <f>LEFT(PPG!E270,19)&amp;"."&amp;PPGCR!F270</f>
        <v>....Ap21</v>
      </c>
      <c r="P270" s="325">
        <f>PPG!J270</f>
        <v>0</v>
      </c>
      <c r="Q270" s="126" t="b">
        <v>1</v>
      </c>
      <c r="R270" s="126" t="b">
        <v>1</v>
      </c>
      <c r="S270" s="126" t="b">
        <v>1</v>
      </c>
    </row>
    <row r="271" spans="1:19" x14ac:dyDescent="0.25">
      <c r="A271" s="126" t="s">
        <v>4021</v>
      </c>
      <c r="B271" s="200">
        <v>1</v>
      </c>
      <c r="C271" s="126">
        <v>2</v>
      </c>
      <c r="D271" s="321">
        <f>PPG!K271</f>
        <v>0</v>
      </c>
      <c r="E271" s="126" t="b">
        <v>1</v>
      </c>
      <c r="F271" s="322" t="str">
        <f>RIGHT(PPG!D271,4)&amp;"."&amp;PPG!N271&amp;"."&amp;PPG!L271&amp;"."&amp;PPGPAY!$C$5</f>
        <v>...Ap21</v>
      </c>
      <c r="G271" s="203">
        <f t="shared" ca="1" si="6"/>
        <v>44309</v>
      </c>
      <c r="H271" s="324">
        <f>IF(PPG!W271&gt;0,0,-PPG!W271)</f>
        <v>0</v>
      </c>
      <c r="I271" s="205">
        <f t="shared" ca="1" si="7"/>
        <v>44309</v>
      </c>
      <c r="J271" s="126">
        <v>254</v>
      </c>
      <c r="K271" s="126" t="b">
        <v>1</v>
      </c>
      <c r="L271" s="126" t="s">
        <v>4022</v>
      </c>
      <c r="M271" s="126" t="b">
        <v>1</v>
      </c>
      <c r="N271" s="126" t="s">
        <v>3687</v>
      </c>
      <c r="O271" s="322" t="str">
        <f>LEFT(PPG!E271,19)&amp;"."&amp;PPGCR!F271</f>
        <v>....Ap21</v>
      </c>
      <c r="P271" s="325">
        <f>PPG!J271</f>
        <v>0</v>
      </c>
      <c r="Q271" s="126" t="b">
        <v>1</v>
      </c>
      <c r="R271" s="126" t="b">
        <v>1</v>
      </c>
      <c r="S271" s="126" t="b">
        <v>1</v>
      </c>
    </row>
    <row r="272" spans="1:19" x14ac:dyDescent="0.25">
      <c r="A272" s="126" t="s">
        <v>4021</v>
      </c>
      <c r="B272" s="200">
        <v>1</v>
      </c>
      <c r="C272" s="126">
        <v>2</v>
      </c>
      <c r="D272" s="321">
        <f>PPG!K272</f>
        <v>0</v>
      </c>
      <c r="E272" s="126" t="b">
        <v>1</v>
      </c>
      <c r="F272" s="322" t="str">
        <f>RIGHT(PPG!D272,4)&amp;"."&amp;PPG!N272&amp;"."&amp;PPG!L272&amp;"."&amp;PPGPAY!$C$5</f>
        <v>...Ap21</v>
      </c>
      <c r="G272" s="203">
        <f t="shared" ca="1" si="6"/>
        <v>44309</v>
      </c>
      <c r="H272" s="324">
        <f>IF(PPG!W272&gt;0,0,-PPG!W272)</f>
        <v>0</v>
      </c>
      <c r="I272" s="205">
        <f t="shared" ca="1" si="7"/>
        <v>44309</v>
      </c>
      <c r="J272" s="126">
        <v>255</v>
      </c>
      <c r="K272" s="126" t="b">
        <v>1</v>
      </c>
      <c r="L272" s="126" t="s">
        <v>4022</v>
      </c>
      <c r="M272" s="126" t="b">
        <v>1</v>
      </c>
      <c r="N272" s="126" t="s">
        <v>3687</v>
      </c>
      <c r="O272" s="322" t="str">
        <f>LEFT(PPG!E272,19)&amp;"."&amp;PPGCR!F272</f>
        <v>....Ap21</v>
      </c>
      <c r="P272" s="325">
        <f>PPG!J272</f>
        <v>0</v>
      </c>
      <c r="Q272" s="126" t="b">
        <v>1</v>
      </c>
      <c r="R272" s="126" t="b">
        <v>1</v>
      </c>
      <c r="S272" s="126" t="b">
        <v>1</v>
      </c>
    </row>
    <row r="273" spans="1:19" x14ac:dyDescent="0.25">
      <c r="A273" s="126" t="s">
        <v>4021</v>
      </c>
      <c r="B273" s="200">
        <v>1</v>
      </c>
      <c r="C273" s="126">
        <v>2</v>
      </c>
      <c r="D273" s="321">
        <f>PPG!K273</f>
        <v>0</v>
      </c>
      <c r="E273" s="126" t="b">
        <v>1</v>
      </c>
      <c r="F273" s="322" t="str">
        <f>RIGHT(PPG!D273,4)&amp;"."&amp;PPG!N273&amp;"."&amp;PPG!L273&amp;"."&amp;PPGPAY!$C$5</f>
        <v>...Ap21</v>
      </c>
      <c r="G273" s="203">
        <f t="shared" ca="1" si="6"/>
        <v>44309</v>
      </c>
      <c r="H273" s="324">
        <f>IF(PPG!W273&gt;0,0,-PPG!W273)</f>
        <v>0</v>
      </c>
      <c r="I273" s="205">
        <f t="shared" ca="1" si="7"/>
        <v>44309</v>
      </c>
      <c r="J273" s="126">
        <v>256</v>
      </c>
      <c r="K273" s="126" t="b">
        <v>1</v>
      </c>
      <c r="L273" s="126" t="s">
        <v>4022</v>
      </c>
      <c r="M273" s="126" t="b">
        <v>1</v>
      </c>
      <c r="N273" s="126" t="s">
        <v>3687</v>
      </c>
      <c r="O273" s="322" t="str">
        <f>LEFT(PPG!E273,19)&amp;"."&amp;PPGCR!F273</f>
        <v>....Ap21</v>
      </c>
      <c r="P273" s="325">
        <f>PPG!J273</f>
        <v>0</v>
      </c>
      <c r="Q273" s="126" t="b">
        <v>1</v>
      </c>
      <c r="R273" s="126" t="b">
        <v>1</v>
      </c>
      <c r="S273" s="126" t="b">
        <v>1</v>
      </c>
    </row>
    <row r="274" spans="1:19" x14ac:dyDescent="0.25">
      <c r="A274" s="126" t="s">
        <v>4021</v>
      </c>
      <c r="B274" s="200">
        <v>1</v>
      </c>
      <c r="C274" s="126">
        <v>2</v>
      </c>
      <c r="D274" s="321">
        <f>PPG!K274</f>
        <v>0</v>
      </c>
      <c r="E274" s="126" t="b">
        <v>1</v>
      </c>
      <c r="F274" s="322" t="str">
        <f>RIGHT(PPG!D274,4)&amp;"."&amp;PPG!N274&amp;"."&amp;PPG!L274&amp;"."&amp;PPGPAY!$C$5</f>
        <v>...Ap21</v>
      </c>
      <c r="G274" s="203">
        <f t="shared" ca="1" si="6"/>
        <v>44309</v>
      </c>
      <c r="H274" s="324">
        <f>IF(PPG!W274&gt;0,0,-PPG!W274)</f>
        <v>0</v>
      </c>
      <c r="I274" s="205">
        <f t="shared" ca="1" si="7"/>
        <v>44309</v>
      </c>
      <c r="J274" s="126">
        <v>257</v>
      </c>
      <c r="K274" s="126" t="b">
        <v>1</v>
      </c>
      <c r="L274" s="126" t="s">
        <v>4022</v>
      </c>
      <c r="M274" s="126" t="b">
        <v>1</v>
      </c>
      <c r="N274" s="126" t="s">
        <v>3687</v>
      </c>
      <c r="O274" s="322" t="str">
        <f>LEFT(PPG!E274,19)&amp;"."&amp;PPGCR!F274</f>
        <v>....Ap21</v>
      </c>
      <c r="P274" s="325">
        <f>PPG!J274</f>
        <v>0</v>
      </c>
      <c r="Q274" s="126" t="b">
        <v>1</v>
      </c>
      <c r="R274" s="126" t="b">
        <v>1</v>
      </c>
      <c r="S274" s="126" t="b">
        <v>1</v>
      </c>
    </row>
    <row r="275" spans="1:19" x14ac:dyDescent="0.25">
      <c r="A275" s="126" t="s">
        <v>4021</v>
      </c>
      <c r="B275" s="200">
        <v>1</v>
      </c>
      <c r="C275" s="126">
        <v>2</v>
      </c>
      <c r="D275" s="321">
        <f>PPG!K275</f>
        <v>0</v>
      </c>
      <c r="E275" s="126" t="b">
        <v>1</v>
      </c>
      <c r="F275" s="322" t="str">
        <f>RIGHT(PPG!D275,4)&amp;"."&amp;PPG!N275&amp;"."&amp;PPG!L275&amp;"."&amp;PPGPAY!$C$5</f>
        <v>...Ap21</v>
      </c>
      <c r="G275" s="203">
        <f t="shared" ca="1" si="6"/>
        <v>44309</v>
      </c>
      <c r="H275" s="324">
        <f>IF(PPG!W275&gt;0,0,-PPG!W275)</f>
        <v>0</v>
      </c>
      <c r="I275" s="205">
        <f t="shared" ca="1" si="7"/>
        <v>44309</v>
      </c>
      <c r="J275" s="126">
        <v>258</v>
      </c>
      <c r="K275" s="126" t="b">
        <v>1</v>
      </c>
      <c r="L275" s="126" t="s">
        <v>4022</v>
      </c>
      <c r="M275" s="126" t="b">
        <v>1</v>
      </c>
      <c r="N275" s="126" t="s">
        <v>3687</v>
      </c>
      <c r="O275" s="322" t="str">
        <f>LEFT(PPG!E275,19)&amp;"."&amp;PPGCR!F275</f>
        <v>....Ap21</v>
      </c>
      <c r="P275" s="325">
        <f>PPG!J275</f>
        <v>0</v>
      </c>
      <c r="Q275" s="126" t="b">
        <v>1</v>
      </c>
      <c r="R275" s="126" t="b">
        <v>1</v>
      </c>
      <c r="S275" s="126" t="b">
        <v>1</v>
      </c>
    </row>
    <row r="276" spans="1:19" x14ac:dyDescent="0.25">
      <c r="A276" s="126" t="s">
        <v>4021</v>
      </c>
      <c r="B276" s="200">
        <v>1</v>
      </c>
      <c r="C276" s="126">
        <v>2</v>
      </c>
      <c r="D276" s="321">
        <f>PPG!K276</f>
        <v>0</v>
      </c>
      <c r="E276" s="126" t="b">
        <v>1</v>
      </c>
      <c r="F276" s="322" t="str">
        <f>RIGHT(PPG!D276,4)&amp;"."&amp;PPG!N276&amp;"."&amp;PPG!L276&amp;"."&amp;PPGPAY!$C$5</f>
        <v>...Ap21</v>
      </c>
      <c r="G276" s="203">
        <f t="shared" ca="1" si="6"/>
        <v>44309</v>
      </c>
      <c r="H276" s="324">
        <f>IF(PPG!W276&gt;0,0,-PPG!W276)</f>
        <v>0</v>
      </c>
      <c r="I276" s="205">
        <f t="shared" ca="1" si="7"/>
        <v>44309</v>
      </c>
      <c r="J276" s="126">
        <v>259</v>
      </c>
      <c r="K276" s="126" t="b">
        <v>1</v>
      </c>
      <c r="L276" s="126" t="s">
        <v>4022</v>
      </c>
      <c r="M276" s="126" t="b">
        <v>1</v>
      </c>
      <c r="N276" s="126" t="s">
        <v>3687</v>
      </c>
      <c r="O276" s="322" t="str">
        <f>LEFT(PPG!E276,19)&amp;"."&amp;PPGCR!F276</f>
        <v>....Ap21</v>
      </c>
      <c r="P276" s="325">
        <f>PPG!J276</f>
        <v>0</v>
      </c>
      <c r="Q276" s="126" t="b">
        <v>1</v>
      </c>
      <c r="R276" s="126" t="b">
        <v>1</v>
      </c>
      <c r="S276" s="126" t="b">
        <v>1</v>
      </c>
    </row>
    <row r="277" spans="1:19" x14ac:dyDescent="0.25">
      <c r="A277" s="126" t="s">
        <v>4021</v>
      </c>
      <c r="B277" s="200">
        <v>1</v>
      </c>
      <c r="C277" s="126">
        <v>2</v>
      </c>
      <c r="D277" s="321">
        <f>PPG!K277</f>
        <v>0</v>
      </c>
      <c r="E277" s="126" t="b">
        <v>1</v>
      </c>
      <c r="F277" s="322" t="str">
        <f>RIGHT(PPG!D277,4)&amp;"."&amp;PPG!N277&amp;"."&amp;PPG!L277&amp;"."&amp;PPGPAY!$C$5</f>
        <v>...Ap21</v>
      </c>
      <c r="G277" s="203">
        <f t="shared" ref="G277:G340" ca="1" si="8">TODAY()</f>
        <v>44309</v>
      </c>
      <c r="H277" s="324">
        <f>IF(PPG!W277&gt;0,0,-PPG!W277)</f>
        <v>0</v>
      </c>
      <c r="I277" s="205">
        <f t="shared" ref="I277:I340" ca="1" si="9">G277</f>
        <v>44309</v>
      </c>
      <c r="J277" s="126">
        <v>260</v>
      </c>
      <c r="K277" s="126" t="b">
        <v>1</v>
      </c>
      <c r="L277" s="126" t="s">
        <v>4022</v>
      </c>
      <c r="M277" s="126" t="b">
        <v>1</v>
      </c>
      <c r="N277" s="126" t="s">
        <v>3687</v>
      </c>
      <c r="O277" s="322" t="str">
        <f>LEFT(PPG!E277,19)&amp;"."&amp;PPGCR!F277</f>
        <v>....Ap21</v>
      </c>
      <c r="P277" s="325">
        <f>PPG!J277</f>
        <v>0</v>
      </c>
      <c r="Q277" s="126" t="b">
        <v>1</v>
      </c>
      <c r="R277" s="126" t="b">
        <v>1</v>
      </c>
      <c r="S277" s="126" t="b">
        <v>1</v>
      </c>
    </row>
    <row r="278" spans="1:19" x14ac:dyDescent="0.25">
      <c r="A278" s="126" t="s">
        <v>4021</v>
      </c>
      <c r="B278" s="200">
        <v>1</v>
      </c>
      <c r="C278" s="126">
        <v>2</v>
      </c>
      <c r="D278" s="321">
        <f>PPG!K278</f>
        <v>0</v>
      </c>
      <c r="E278" s="126" t="b">
        <v>1</v>
      </c>
      <c r="F278" s="322" t="str">
        <f>RIGHT(PPG!D278,4)&amp;"."&amp;PPG!N278&amp;"."&amp;PPG!L278&amp;"."&amp;PPGPAY!$C$5</f>
        <v>...Ap21</v>
      </c>
      <c r="G278" s="203">
        <f t="shared" ca="1" si="8"/>
        <v>44309</v>
      </c>
      <c r="H278" s="324">
        <f>IF(PPG!W278&gt;0,0,-PPG!W278)</f>
        <v>0</v>
      </c>
      <c r="I278" s="205">
        <f t="shared" ca="1" si="9"/>
        <v>44309</v>
      </c>
      <c r="J278" s="126">
        <v>261</v>
      </c>
      <c r="K278" s="126" t="b">
        <v>1</v>
      </c>
      <c r="L278" s="126" t="s">
        <v>4022</v>
      </c>
      <c r="M278" s="126" t="b">
        <v>1</v>
      </c>
      <c r="N278" s="126" t="s">
        <v>3687</v>
      </c>
      <c r="O278" s="322" t="str">
        <f>LEFT(PPG!E278,19)&amp;"."&amp;PPGCR!F278</f>
        <v>....Ap21</v>
      </c>
      <c r="P278" s="325">
        <f>PPG!J278</f>
        <v>0</v>
      </c>
      <c r="Q278" s="126" t="b">
        <v>1</v>
      </c>
      <c r="R278" s="126" t="b">
        <v>1</v>
      </c>
      <c r="S278" s="126" t="b">
        <v>1</v>
      </c>
    </row>
    <row r="279" spans="1:19" x14ac:dyDescent="0.25">
      <c r="A279" s="126" t="s">
        <v>4021</v>
      </c>
      <c r="B279" s="200">
        <v>1</v>
      </c>
      <c r="C279" s="126">
        <v>2</v>
      </c>
      <c r="D279" s="321">
        <f>PPG!K279</f>
        <v>0</v>
      </c>
      <c r="E279" s="126" t="b">
        <v>1</v>
      </c>
      <c r="F279" s="322" t="str">
        <f>RIGHT(PPG!D279,4)&amp;"."&amp;PPG!N279&amp;"."&amp;PPG!L279&amp;"."&amp;PPGPAY!$C$5</f>
        <v>...Ap21</v>
      </c>
      <c r="G279" s="203">
        <f t="shared" ca="1" si="8"/>
        <v>44309</v>
      </c>
      <c r="H279" s="324">
        <f>IF(PPG!W279&gt;0,0,-PPG!W279)</f>
        <v>0</v>
      </c>
      <c r="I279" s="205">
        <f t="shared" ca="1" si="9"/>
        <v>44309</v>
      </c>
      <c r="J279" s="126">
        <v>262</v>
      </c>
      <c r="K279" s="126" t="b">
        <v>1</v>
      </c>
      <c r="L279" s="126" t="s">
        <v>4022</v>
      </c>
      <c r="M279" s="126" t="b">
        <v>1</v>
      </c>
      <c r="N279" s="126" t="s">
        <v>3687</v>
      </c>
      <c r="O279" s="322" t="str">
        <f>LEFT(PPG!E279,19)&amp;"."&amp;PPGCR!F279</f>
        <v>....Ap21</v>
      </c>
      <c r="P279" s="325">
        <f>PPG!J279</f>
        <v>0</v>
      </c>
      <c r="Q279" s="126" t="b">
        <v>1</v>
      </c>
      <c r="R279" s="126" t="b">
        <v>1</v>
      </c>
      <c r="S279" s="126" t="b">
        <v>1</v>
      </c>
    </row>
    <row r="280" spans="1:19" x14ac:dyDescent="0.25">
      <c r="A280" s="126" t="s">
        <v>4021</v>
      </c>
      <c r="B280" s="200">
        <v>1</v>
      </c>
      <c r="C280" s="126">
        <v>2</v>
      </c>
      <c r="D280" s="321">
        <f>PPG!K280</f>
        <v>0</v>
      </c>
      <c r="E280" s="126" t="b">
        <v>1</v>
      </c>
      <c r="F280" s="322" t="str">
        <f>RIGHT(PPG!D280,4)&amp;"."&amp;PPG!N280&amp;"."&amp;PPG!L280&amp;"."&amp;PPGPAY!$C$5</f>
        <v>...Ap21</v>
      </c>
      <c r="G280" s="203">
        <f t="shared" ca="1" si="8"/>
        <v>44309</v>
      </c>
      <c r="H280" s="324">
        <f>IF(PPG!W280&gt;0,0,-PPG!W280)</f>
        <v>0</v>
      </c>
      <c r="I280" s="205">
        <f t="shared" ca="1" si="9"/>
        <v>44309</v>
      </c>
      <c r="J280" s="126">
        <v>263</v>
      </c>
      <c r="K280" s="126" t="b">
        <v>1</v>
      </c>
      <c r="L280" s="126" t="s">
        <v>4022</v>
      </c>
      <c r="M280" s="126" t="b">
        <v>1</v>
      </c>
      <c r="N280" s="126" t="s">
        <v>3687</v>
      </c>
      <c r="O280" s="322" t="str">
        <f>LEFT(PPG!E280,19)&amp;"."&amp;PPGCR!F280</f>
        <v>....Ap21</v>
      </c>
      <c r="P280" s="325">
        <f>PPG!J280</f>
        <v>0</v>
      </c>
      <c r="Q280" s="126" t="b">
        <v>1</v>
      </c>
      <c r="R280" s="126" t="b">
        <v>1</v>
      </c>
      <c r="S280" s="126" t="b">
        <v>1</v>
      </c>
    </row>
    <row r="281" spans="1:19" x14ac:dyDescent="0.25">
      <c r="A281" s="126" t="s">
        <v>4021</v>
      </c>
      <c r="B281" s="200">
        <v>1</v>
      </c>
      <c r="C281" s="126">
        <v>2</v>
      </c>
      <c r="D281" s="321">
        <f>PPG!K281</f>
        <v>0</v>
      </c>
      <c r="E281" s="126" t="b">
        <v>1</v>
      </c>
      <c r="F281" s="322" t="str">
        <f>RIGHT(PPG!D281,4)&amp;"."&amp;PPG!N281&amp;"."&amp;PPG!L281&amp;"."&amp;PPGPAY!$C$5</f>
        <v>...Ap21</v>
      </c>
      <c r="G281" s="203">
        <f t="shared" ca="1" si="8"/>
        <v>44309</v>
      </c>
      <c r="H281" s="324">
        <f>IF(PPG!W281&gt;0,0,-PPG!W281)</f>
        <v>0</v>
      </c>
      <c r="I281" s="205">
        <f t="shared" ca="1" si="9"/>
        <v>44309</v>
      </c>
      <c r="J281" s="126">
        <v>264</v>
      </c>
      <c r="K281" s="126" t="b">
        <v>1</v>
      </c>
      <c r="L281" s="126" t="s">
        <v>4022</v>
      </c>
      <c r="M281" s="126" t="b">
        <v>1</v>
      </c>
      <c r="N281" s="126" t="s">
        <v>3687</v>
      </c>
      <c r="O281" s="322" t="str">
        <f>LEFT(PPG!E281,19)&amp;"."&amp;PPGCR!F281</f>
        <v>....Ap21</v>
      </c>
      <c r="P281" s="325">
        <f>PPG!J281</f>
        <v>0</v>
      </c>
      <c r="Q281" s="126" t="b">
        <v>1</v>
      </c>
      <c r="R281" s="126" t="b">
        <v>1</v>
      </c>
      <c r="S281" s="126" t="b">
        <v>1</v>
      </c>
    </row>
    <row r="282" spans="1:19" x14ac:dyDescent="0.25">
      <c r="A282" s="126" t="s">
        <v>4021</v>
      </c>
      <c r="B282" s="200">
        <v>1</v>
      </c>
      <c r="C282" s="126">
        <v>2</v>
      </c>
      <c r="D282" s="321">
        <f>PPG!K282</f>
        <v>0</v>
      </c>
      <c r="E282" s="126" t="b">
        <v>1</v>
      </c>
      <c r="F282" s="322" t="str">
        <f>RIGHT(PPG!D282,4)&amp;"."&amp;PPG!N282&amp;"."&amp;PPG!L282&amp;"."&amp;PPGPAY!$C$5</f>
        <v>...Ap21</v>
      </c>
      <c r="G282" s="203">
        <f t="shared" ca="1" si="8"/>
        <v>44309</v>
      </c>
      <c r="H282" s="324">
        <f>IF(PPG!W282&gt;0,0,-PPG!W282)</f>
        <v>0</v>
      </c>
      <c r="I282" s="205">
        <f t="shared" ca="1" si="9"/>
        <v>44309</v>
      </c>
      <c r="J282" s="126">
        <v>265</v>
      </c>
      <c r="K282" s="126" t="b">
        <v>1</v>
      </c>
      <c r="L282" s="126" t="s">
        <v>4022</v>
      </c>
      <c r="M282" s="126" t="b">
        <v>1</v>
      </c>
      <c r="N282" s="126" t="s">
        <v>3687</v>
      </c>
      <c r="O282" s="322" t="str">
        <f>LEFT(PPG!E282,19)&amp;"."&amp;PPGCR!F282</f>
        <v>....Ap21</v>
      </c>
      <c r="P282" s="325">
        <f>PPG!J282</f>
        <v>0</v>
      </c>
      <c r="Q282" s="126" t="b">
        <v>1</v>
      </c>
      <c r="R282" s="126" t="b">
        <v>1</v>
      </c>
      <c r="S282" s="126" t="b">
        <v>1</v>
      </c>
    </row>
    <row r="283" spans="1:19" x14ac:dyDescent="0.25">
      <c r="A283" s="126" t="s">
        <v>4021</v>
      </c>
      <c r="B283" s="200">
        <v>1</v>
      </c>
      <c r="C283" s="126">
        <v>2</v>
      </c>
      <c r="D283" s="321">
        <f>PPG!K283</f>
        <v>0</v>
      </c>
      <c r="E283" s="126" t="b">
        <v>1</v>
      </c>
      <c r="F283" s="322" t="str">
        <f>RIGHT(PPG!D283,4)&amp;"."&amp;PPG!N283&amp;"."&amp;PPG!L283&amp;"."&amp;PPGPAY!$C$5</f>
        <v>...Ap21</v>
      </c>
      <c r="G283" s="203">
        <f t="shared" ca="1" si="8"/>
        <v>44309</v>
      </c>
      <c r="H283" s="324">
        <f>IF(PPG!W283&gt;0,0,-PPG!W283)</f>
        <v>0</v>
      </c>
      <c r="I283" s="205">
        <f t="shared" ca="1" si="9"/>
        <v>44309</v>
      </c>
      <c r="J283" s="126">
        <v>266</v>
      </c>
      <c r="K283" s="126" t="b">
        <v>1</v>
      </c>
      <c r="L283" s="126" t="s">
        <v>4022</v>
      </c>
      <c r="M283" s="126" t="b">
        <v>1</v>
      </c>
      <c r="N283" s="126" t="s">
        <v>3687</v>
      </c>
      <c r="O283" s="322" t="str">
        <f>LEFT(PPG!E283,19)&amp;"."&amp;PPGCR!F283</f>
        <v>....Ap21</v>
      </c>
      <c r="P283" s="325">
        <f>PPG!J283</f>
        <v>0</v>
      </c>
      <c r="Q283" s="126" t="b">
        <v>1</v>
      </c>
      <c r="R283" s="126" t="b">
        <v>1</v>
      </c>
      <c r="S283" s="126" t="b">
        <v>1</v>
      </c>
    </row>
    <row r="284" spans="1:19" x14ac:dyDescent="0.25">
      <c r="A284" s="126" t="s">
        <v>4021</v>
      </c>
      <c r="B284" s="200">
        <v>1</v>
      </c>
      <c r="C284" s="126">
        <v>2</v>
      </c>
      <c r="D284" s="321">
        <f>PPG!K284</f>
        <v>0</v>
      </c>
      <c r="E284" s="126" t="b">
        <v>1</v>
      </c>
      <c r="F284" s="322" t="str">
        <f>RIGHT(PPG!D284,4)&amp;"."&amp;PPG!N284&amp;"."&amp;PPG!L284&amp;"."&amp;PPGPAY!$C$5</f>
        <v>...Ap21</v>
      </c>
      <c r="G284" s="203">
        <f t="shared" ca="1" si="8"/>
        <v>44309</v>
      </c>
      <c r="H284" s="324">
        <f>IF(PPG!W284&gt;0,0,-PPG!W284)</f>
        <v>0</v>
      </c>
      <c r="I284" s="205">
        <f t="shared" ca="1" si="9"/>
        <v>44309</v>
      </c>
      <c r="J284" s="126">
        <v>267</v>
      </c>
      <c r="K284" s="126" t="b">
        <v>1</v>
      </c>
      <c r="L284" s="126" t="s">
        <v>4022</v>
      </c>
      <c r="M284" s="126" t="b">
        <v>1</v>
      </c>
      <c r="N284" s="126" t="s">
        <v>3687</v>
      </c>
      <c r="O284" s="322" t="str">
        <f>LEFT(PPG!E284,19)&amp;"."&amp;PPGCR!F284</f>
        <v>....Ap21</v>
      </c>
      <c r="P284" s="325">
        <f>PPG!J284</f>
        <v>0</v>
      </c>
      <c r="Q284" s="126" t="b">
        <v>1</v>
      </c>
      <c r="R284" s="126" t="b">
        <v>1</v>
      </c>
      <c r="S284" s="126" t="b">
        <v>1</v>
      </c>
    </row>
    <row r="285" spans="1:19" x14ac:dyDescent="0.25">
      <c r="A285" s="126" t="s">
        <v>4021</v>
      </c>
      <c r="B285" s="200">
        <v>1</v>
      </c>
      <c r="C285" s="126">
        <v>2</v>
      </c>
      <c r="D285" s="321">
        <f>PPG!K285</f>
        <v>0</v>
      </c>
      <c r="E285" s="126" t="b">
        <v>1</v>
      </c>
      <c r="F285" s="322" t="str">
        <f>RIGHT(PPG!D285,4)&amp;"."&amp;PPG!N285&amp;"."&amp;PPG!L285&amp;"."&amp;PPGPAY!$C$5</f>
        <v>...Ap21</v>
      </c>
      <c r="G285" s="203">
        <f t="shared" ca="1" si="8"/>
        <v>44309</v>
      </c>
      <c r="H285" s="324">
        <f>IF(PPG!W285&gt;0,0,-PPG!W285)</f>
        <v>0</v>
      </c>
      <c r="I285" s="205">
        <f t="shared" ca="1" si="9"/>
        <v>44309</v>
      </c>
      <c r="J285" s="126">
        <v>268</v>
      </c>
      <c r="K285" s="126" t="b">
        <v>1</v>
      </c>
      <c r="L285" s="126" t="s">
        <v>4022</v>
      </c>
      <c r="M285" s="126" t="b">
        <v>1</v>
      </c>
      <c r="N285" s="126" t="s">
        <v>3687</v>
      </c>
      <c r="O285" s="322" t="str">
        <f>LEFT(PPG!E285,19)&amp;"."&amp;PPGCR!F285</f>
        <v>....Ap21</v>
      </c>
      <c r="P285" s="325">
        <f>PPG!J285</f>
        <v>0</v>
      </c>
      <c r="Q285" s="126" t="b">
        <v>1</v>
      </c>
      <c r="R285" s="126" t="b">
        <v>1</v>
      </c>
      <c r="S285" s="126" t="b">
        <v>1</v>
      </c>
    </row>
    <row r="286" spans="1:19" x14ac:dyDescent="0.25">
      <c r="A286" s="126" t="s">
        <v>4021</v>
      </c>
      <c r="B286" s="200">
        <v>1</v>
      </c>
      <c r="C286" s="126">
        <v>2</v>
      </c>
      <c r="D286" s="321">
        <f>PPG!K286</f>
        <v>0</v>
      </c>
      <c r="E286" s="126" t="b">
        <v>1</v>
      </c>
      <c r="F286" s="322" t="str">
        <f>RIGHT(PPG!D286,4)&amp;"."&amp;PPG!N286&amp;"."&amp;PPG!L286&amp;"."&amp;PPGPAY!$C$5</f>
        <v>...Ap21</v>
      </c>
      <c r="G286" s="203">
        <f t="shared" ca="1" si="8"/>
        <v>44309</v>
      </c>
      <c r="H286" s="324">
        <f>IF(PPG!W286&gt;0,0,-PPG!W286)</f>
        <v>0</v>
      </c>
      <c r="I286" s="205">
        <f t="shared" ca="1" si="9"/>
        <v>44309</v>
      </c>
      <c r="J286" s="126">
        <v>269</v>
      </c>
      <c r="K286" s="126" t="b">
        <v>1</v>
      </c>
      <c r="L286" s="126" t="s">
        <v>4022</v>
      </c>
      <c r="M286" s="126" t="b">
        <v>1</v>
      </c>
      <c r="N286" s="126" t="s">
        <v>3687</v>
      </c>
      <c r="O286" s="322" t="str">
        <f>LEFT(PPG!E286,19)&amp;"."&amp;PPGCR!F286</f>
        <v>....Ap21</v>
      </c>
      <c r="P286" s="325">
        <f>PPG!J286</f>
        <v>0</v>
      </c>
      <c r="Q286" s="126" t="b">
        <v>1</v>
      </c>
      <c r="R286" s="126" t="b">
        <v>1</v>
      </c>
      <c r="S286" s="126" t="b">
        <v>1</v>
      </c>
    </row>
    <row r="287" spans="1:19" x14ac:dyDescent="0.25">
      <c r="A287" s="126" t="s">
        <v>4021</v>
      </c>
      <c r="B287" s="200">
        <v>1</v>
      </c>
      <c r="C287" s="126">
        <v>2</v>
      </c>
      <c r="D287" s="321">
        <f>PPG!K287</f>
        <v>0</v>
      </c>
      <c r="E287" s="126" t="b">
        <v>1</v>
      </c>
      <c r="F287" s="322" t="str">
        <f>RIGHT(PPG!D287,4)&amp;"."&amp;PPG!N287&amp;"."&amp;PPG!L287&amp;"."&amp;PPGPAY!$C$5</f>
        <v>...Ap21</v>
      </c>
      <c r="G287" s="203">
        <f t="shared" ca="1" si="8"/>
        <v>44309</v>
      </c>
      <c r="H287" s="324">
        <f>IF(PPG!W287&gt;0,0,-PPG!W287)</f>
        <v>0</v>
      </c>
      <c r="I287" s="205">
        <f t="shared" ca="1" si="9"/>
        <v>44309</v>
      </c>
      <c r="J287" s="126">
        <v>270</v>
      </c>
      <c r="K287" s="126" t="b">
        <v>1</v>
      </c>
      <c r="L287" s="126" t="s">
        <v>4022</v>
      </c>
      <c r="M287" s="126" t="b">
        <v>1</v>
      </c>
      <c r="N287" s="126" t="s">
        <v>3687</v>
      </c>
      <c r="O287" s="322" t="str">
        <f>LEFT(PPG!E287,19)&amp;"."&amp;PPGCR!F287</f>
        <v>....Ap21</v>
      </c>
      <c r="P287" s="325">
        <f>PPG!J287</f>
        <v>0</v>
      </c>
      <c r="Q287" s="126" t="b">
        <v>1</v>
      </c>
      <c r="R287" s="126" t="b">
        <v>1</v>
      </c>
      <c r="S287" s="126" t="b">
        <v>1</v>
      </c>
    </row>
    <row r="288" spans="1:19" x14ac:dyDescent="0.25">
      <c r="A288" s="126" t="s">
        <v>4021</v>
      </c>
      <c r="B288" s="200">
        <v>1</v>
      </c>
      <c r="C288" s="126">
        <v>2</v>
      </c>
      <c r="D288" s="321">
        <f>PPG!K288</f>
        <v>0</v>
      </c>
      <c r="E288" s="126" t="b">
        <v>1</v>
      </c>
      <c r="F288" s="322" t="str">
        <f>RIGHT(PPG!D288,4)&amp;"."&amp;PPG!N288&amp;"."&amp;PPG!L288&amp;"."&amp;PPGPAY!$C$5</f>
        <v>...Ap21</v>
      </c>
      <c r="G288" s="203">
        <f t="shared" ca="1" si="8"/>
        <v>44309</v>
      </c>
      <c r="H288" s="324">
        <f>IF(PPG!W288&gt;0,0,-PPG!W288)</f>
        <v>0</v>
      </c>
      <c r="I288" s="205">
        <f t="shared" ca="1" si="9"/>
        <v>44309</v>
      </c>
      <c r="J288" s="126">
        <v>271</v>
      </c>
      <c r="K288" s="126" t="b">
        <v>1</v>
      </c>
      <c r="L288" s="126" t="s">
        <v>4022</v>
      </c>
      <c r="M288" s="126" t="b">
        <v>1</v>
      </c>
      <c r="N288" s="126" t="s">
        <v>3687</v>
      </c>
      <c r="O288" s="322" t="str">
        <f>LEFT(PPG!E288,19)&amp;"."&amp;PPGCR!F288</f>
        <v>....Ap21</v>
      </c>
      <c r="P288" s="325">
        <f>PPG!J288</f>
        <v>0</v>
      </c>
      <c r="Q288" s="126" t="b">
        <v>1</v>
      </c>
      <c r="R288" s="126" t="b">
        <v>1</v>
      </c>
      <c r="S288" s="126" t="b">
        <v>1</v>
      </c>
    </row>
    <row r="289" spans="1:19" x14ac:dyDescent="0.25">
      <c r="A289" s="126" t="s">
        <v>4021</v>
      </c>
      <c r="B289" s="200">
        <v>1</v>
      </c>
      <c r="C289" s="126">
        <v>2</v>
      </c>
      <c r="D289" s="321">
        <f>PPG!K289</f>
        <v>0</v>
      </c>
      <c r="E289" s="126" t="b">
        <v>1</v>
      </c>
      <c r="F289" s="322" t="str">
        <f>RIGHT(PPG!D289,4)&amp;"."&amp;PPG!N289&amp;"."&amp;PPG!L289&amp;"."&amp;PPGPAY!$C$5</f>
        <v>...Ap21</v>
      </c>
      <c r="G289" s="203">
        <f t="shared" ca="1" si="8"/>
        <v>44309</v>
      </c>
      <c r="H289" s="324">
        <f>IF(PPG!W289&gt;0,0,-PPG!W289)</f>
        <v>0</v>
      </c>
      <c r="I289" s="205">
        <f t="shared" ca="1" si="9"/>
        <v>44309</v>
      </c>
      <c r="J289" s="126">
        <v>272</v>
      </c>
      <c r="K289" s="126" t="b">
        <v>1</v>
      </c>
      <c r="L289" s="126" t="s">
        <v>4022</v>
      </c>
      <c r="M289" s="126" t="b">
        <v>1</v>
      </c>
      <c r="N289" s="126" t="s">
        <v>3687</v>
      </c>
      <c r="O289" s="322" t="str">
        <f>LEFT(PPG!E289,19)&amp;"."&amp;PPGCR!F289</f>
        <v>....Ap21</v>
      </c>
      <c r="P289" s="325">
        <f>PPG!J289</f>
        <v>0</v>
      </c>
      <c r="Q289" s="126" t="b">
        <v>1</v>
      </c>
      <c r="R289" s="126" t="b">
        <v>1</v>
      </c>
      <c r="S289" s="126" t="b">
        <v>1</v>
      </c>
    </row>
    <row r="290" spans="1:19" x14ac:dyDescent="0.25">
      <c r="A290" s="126" t="s">
        <v>4021</v>
      </c>
      <c r="B290" s="200">
        <v>1</v>
      </c>
      <c r="C290" s="126">
        <v>2</v>
      </c>
      <c r="D290" s="321">
        <f>PPG!K290</f>
        <v>0</v>
      </c>
      <c r="E290" s="126" t="b">
        <v>1</v>
      </c>
      <c r="F290" s="322" t="str">
        <f>RIGHT(PPG!D290,4)&amp;"."&amp;PPG!N290&amp;"."&amp;PPG!L290&amp;"."&amp;PPGPAY!$C$5</f>
        <v>...Ap21</v>
      </c>
      <c r="G290" s="203">
        <f t="shared" ca="1" si="8"/>
        <v>44309</v>
      </c>
      <c r="H290" s="324">
        <f>IF(PPG!W290&gt;0,0,-PPG!W290)</f>
        <v>0</v>
      </c>
      <c r="I290" s="205">
        <f t="shared" ca="1" si="9"/>
        <v>44309</v>
      </c>
      <c r="J290" s="126">
        <v>273</v>
      </c>
      <c r="K290" s="126" t="b">
        <v>1</v>
      </c>
      <c r="L290" s="126" t="s">
        <v>4022</v>
      </c>
      <c r="M290" s="126" t="b">
        <v>1</v>
      </c>
      <c r="N290" s="126" t="s">
        <v>3687</v>
      </c>
      <c r="O290" s="322" t="str">
        <f>LEFT(PPG!E290,19)&amp;"."&amp;PPGCR!F290</f>
        <v>....Ap21</v>
      </c>
      <c r="P290" s="325">
        <f>PPG!J290</f>
        <v>0</v>
      </c>
      <c r="Q290" s="126" t="b">
        <v>1</v>
      </c>
      <c r="R290" s="126" t="b">
        <v>1</v>
      </c>
      <c r="S290" s="126" t="b">
        <v>1</v>
      </c>
    </row>
    <row r="291" spans="1:19" x14ac:dyDescent="0.25">
      <c r="A291" s="126" t="s">
        <v>4021</v>
      </c>
      <c r="B291" s="200">
        <v>1</v>
      </c>
      <c r="C291" s="126">
        <v>2</v>
      </c>
      <c r="D291" s="321">
        <f>PPG!K291</f>
        <v>0</v>
      </c>
      <c r="E291" s="126" t="b">
        <v>1</v>
      </c>
      <c r="F291" s="322" t="str">
        <f>RIGHT(PPG!D291,4)&amp;"."&amp;PPG!N291&amp;"."&amp;PPG!L291&amp;"."&amp;PPGPAY!$C$5</f>
        <v>...Ap21</v>
      </c>
      <c r="G291" s="203">
        <f t="shared" ca="1" si="8"/>
        <v>44309</v>
      </c>
      <c r="H291" s="324">
        <f>IF(PPG!W291&gt;0,0,-PPG!W291)</f>
        <v>0</v>
      </c>
      <c r="I291" s="205">
        <f t="shared" ca="1" si="9"/>
        <v>44309</v>
      </c>
      <c r="J291" s="126">
        <v>274</v>
      </c>
      <c r="K291" s="126" t="b">
        <v>1</v>
      </c>
      <c r="L291" s="126" t="s">
        <v>4022</v>
      </c>
      <c r="M291" s="126" t="b">
        <v>1</v>
      </c>
      <c r="N291" s="126" t="s">
        <v>3687</v>
      </c>
      <c r="O291" s="322" t="str">
        <f>LEFT(PPG!E291,19)&amp;"."&amp;PPGCR!F291</f>
        <v>....Ap21</v>
      </c>
      <c r="P291" s="325">
        <f>PPG!J291</f>
        <v>0</v>
      </c>
      <c r="Q291" s="126" t="b">
        <v>1</v>
      </c>
      <c r="R291" s="126" t="b">
        <v>1</v>
      </c>
      <c r="S291" s="126" t="b">
        <v>1</v>
      </c>
    </row>
    <row r="292" spans="1:19" x14ac:dyDescent="0.25">
      <c r="A292" s="126" t="s">
        <v>4021</v>
      </c>
      <c r="B292" s="200">
        <v>1</v>
      </c>
      <c r="C292" s="126">
        <v>2</v>
      </c>
      <c r="D292" s="321">
        <f>PPG!K292</f>
        <v>0</v>
      </c>
      <c r="E292" s="126" t="b">
        <v>1</v>
      </c>
      <c r="F292" s="322" t="str">
        <f>RIGHT(PPG!D292,4)&amp;"."&amp;PPG!N292&amp;"."&amp;PPG!L292&amp;"."&amp;PPGPAY!$C$5</f>
        <v>...Ap21</v>
      </c>
      <c r="G292" s="203">
        <f t="shared" ca="1" si="8"/>
        <v>44309</v>
      </c>
      <c r="H292" s="324">
        <f>IF(PPG!W292&gt;0,0,-PPG!W292)</f>
        <v>0</v>
      </c>
      <c r="I292" s="205">
        <f t="shared" ca="1" si="9"/>
        <v>44309</v>
      </c>
      <c r="J292" s="126">
        <v>275</v>
      </c>
      <c r="K292" s="126" t="b">
        <v>1</v>
      </c>
      <c r="L292" s="126" t="s">
        <v>4022</v>
      </c>
      <c r="M292" s="126" t="b">
        <v>1</v>
      </c>
      <c r="N292" s="126" t="s">
        <v>3687</v>
      </c>
      <c r="O292" s="322" t="str">
        <f>LEFT(PPG!E292,19)&amp;"."&amp;PPGCR!F292</f>
        <v>....Ap21</v>
      </c>
      <c r="P292" s="325">
        <f>PPG!J292</f>
        <v>0</v>
      </c>
      <c r="Q292" s="126" t="b">
        <v>1</v>
      </c>
      <c r="R292" s="126" t="b">
        <v>1</v>
      </c>
      <c r="S292" s="126" t="b">
        <v>1</v>
      </c>
    </row>
    <row r="293" spans="1:19" x14ac:dyDescent="0.25">
      <c r="A293" s="126" t="s">
        <v>4021</v>
      </c>
      <c r="B293" s="200">
        <v>1</v>
      </c>
      <c r="C293" s="126">
        <v>2</v>
      </c>
      <c r="D293" s="321">
        <f>PPG!K293</f>
        <v>0</v>
      </c>
      <c r="E293" s="126" t="b">
        <v>1</v>
      </c>
      <c r="F293" s="322" t="str">
        <f>RIGHT(PPG!D293,4)&amp;"."&amp;PPG!N293&amp;"."&amp;PPG!L293&amp;"."&amp;PPGPAY!$C$5</f>
        <v>...Ap21</v>
      </c>
      <c r="G293" s="203">
        <f t="shared" ca="1" si="8"/>
        <v>44309</v>
      </c>
      <c r="H293" s="324">
        <f>IF(PPG!W293&gt;0,0,-PPG!W293)</f>
        <v>0</v>
      </c>
      <c r="I293" s="205">
        <f t="shared" ca="1" si="9"/>
        <v>44309</v>
      </c>
      <c r="J293" s="126">
        <v>276</v>
      </c>
      <c r="K293" s="126" t="b">
        <v>1</v>
      </c>
      <c r="L293" s="126" t="s">
        <v>4022</v>
      </c>
      <c r="M293" s="126" t="b">
        <v>1</v>
      </c>
      <c r="N293" s="126" t="s">
        <v>3687</v>
      </c>
      <c r="O293" s="322" t="str">
        <f>LEFT(PPG!E293,19)&amp;"."&amp;PPGCR!F293</f>
        <v>....Ap21</v>
      </c>
      <c r="P293" s="325">
        <f>PPG!J293</f>
        <v>0</v>
      </c>
      <c r="Q293" s="126" t="b">
        <v>1</v>
      </c>
      <c r="R293" s="126" t="b">
        <v>1</v>
      </c>
      <c r="S293" s="126" t="b">
        <v>1</v>
      </c>
    </row>
    <row r="294" spans="1:19" x14ac:dyDescent="0.25">
      <c r="A294" s="126" t="s">
        <v>4021</v>
      </c>
      <c r="B294" s="200">
        <v>1</v>
      </c>
      <c r="C294" s="126">
        <v>2</v>
      </c>
      <c r="D294" s="321">
        <f>PPG!K294</f>
        <v>0</v>
      </c>
      <c r="E294" s="126" t="b">
        <v>1</v>
      </c>
      <c r="F294" s="322" t="str">
        <f>RIGHT(PPG!D294,4)&amp;"."&amp;PPG!N294&amp;"."&amp;PPG!L294&amp;"."&amp;PPGPAY!$C$5</f>
        <v>...Ap21</v>
      </c>
      <c r="G294" s="203">
        <f t="shared" ca="1" si="8"/>
        <v>44309</v>
      </c>
      <c r="H294" s="324">
        <f>IF(PPG!W294&gt;0,0,-PPG!W294)</f>
        <v>0</v>
      </c>
      <c r="I294" s="205">
        <f t="shared" ca="1" si="9"/>
        <v>44309</v>
      </c>
      <c r="J294" s="126">
        <v>277</v>
      </c>
      <c r="K294" s="126" t="b">
        <v>1</v>
      </c>
      <c r="L294" s="126" t="s">
        <v>4022</v>
      </c>
      <c r="M294" s="126" t="b">
        <v>1</v>
      </c>
      <c r="N294" s="126" t="s">
        <v>3687</v>
      </c>
      <c r="O294" s="322" t="str">
        <f>LEFT(PPG!E294,19)&amp;"."&amp;PPGCR!F294</f>
        <v>....Ap21</v>
      </c>
      <c r="P294" s="325">
        <f>PPG!J294</f>
        <v>0</v>
      </c>
      <c r="Q294" s="126" t="b">
        <v>1</v>
      </c>
      <c r="R294" s="126" t="b">
        <v>1</v>
      </c>
      <c r="S294" s="126" t="b">
        <v>1</v>
      </c>
    </row>
    <row r="295" spans="1:19" x14ac:dyDescent="0.25">
      <c r="A295" s="126" t="s">
        <v>4021</v>
      </c>
      <c r="B295" s="200">
        <v>1</v>
      </c>
      <c r="C295" s="126">
        <v>2</v>
      </c>
      <c r="D295" s="321">
        <f>PPG!K295</f>
        <v>0</v>
      </c>
      <c r="E295" s="126" t="b">
        <v>1</v>
      </c>
      <c r="F295" s="322" t="str">
        <f>RIGHT(PPG!D295,4)&amp;"."&amp;PPG!N295&amp;"."&amp;PPG!L295&amp;"."&amp;PPGPAY!$C$5</f>
        <v>...Ap21</v>
      </c>
      <c r="G295" s="203">
        <f t="shared" ca="1" si="8"/>
        <v>44309</v>
      </c>
      <c r="H295" s="324">
        <f>IF(PPG!W295&gt;0,0,-PPG!W295)</f>
        <v>0</v>
      </c>
      <c r="I295" s="205">
        <f t="shared" ca="1" si="9"/>
        <v>44309</v>
      </c>
      <c r="J295" s="126">
        <v>278</v>
      </c>
      <c r="K295" s="126" t="b">
        <v>1</v>
      </c>
      <c r="L295" s="126" t="s">
        <v>4022</v>
      </c>
      <c r="M295" s="126" t="b">
        <v>1</v>
      </c>
      <c r="N295" s="126" t="s">
        <v>3687</v>
      </c>
      <c r="O295" s="322" t="str">
        <f>LEFT(PPG!E295,19)&amp;"."&amp;PPGCR!F295</f>
        <v>....Ap21</v>
      </c>
      <c r="P295" s="325">
        <f>PPG!J295</f>
        <v>0</v>
      </c>
      <c r="Q295" s="126" t="b">
        <v>1</v>
      </c>
      <c r="R295" s="126" t="b">
        <v>1</v>
      </c>
      <c r="S295" s="126" t="b">
        <v>1</v>
      </c>
    </row>
    <row r="296" spans="1:19" x14ac:dyDescent="0.25">
      <c r="A296" s="126" t="s">
        <v>4021</v>
      </c>
      <c r="B296" s="200">
        <v>1</v>
      </c>
      <c r="C296" s="126">
        <v>2</v>
      </c>
      <c r="D296" s="321">
        <f>PPG!K296</f>
        <v>0</v>
      </c>
      <c r="E296" s="126" t="b">
        <v>1</v>
      </c>
      <c r="F296" s="322" t="str">
        <f>RIGHT(PPG!D296,4)&amp;"."&amp;PPG!N296&amp;"."&amp;PPG!L296&amp;"."&amp;PPGPAY!$C$5</f>
        <v>...Ap21</v>
      </c>
      <c r="G296" s="203">
        <f t="shared" ca="1" si="8"/>
        <v>44309</v>
      </c>
      <c r="H296" s="324">
        <f>IF(PPG!W296&gt;0,0,-PPG!W296)</f>
        <v>0</v>
      </c>
      <c r="I296" s="205">
        <f t="shared" ca="1" si="9"/>
        <v>44309</v>
      </c>
      <c r="J296" s="126">
        <v>279</v>
      </c>
      <c r="K296" s="126" t="b">
        <v>1</v>
      </c>
      <c r="L296" s="126" t="s">
        <v>4022</v>
      </c>
      <c r="M296" s="126" t="b">
        <v>1</v>
      </c>
      <c r="N296" s="126" t="s">
        <v>3687</v>
      </c>
      <c r="O296" s="322" t="str">
        <f>LEFT(PPG!E296,19)&amp;"."&amp;PPGCR!F296</f>
        <v>....Ap21</v>
      </c>
      <c r="P296" s="325">
        <f>PPG!J296</f>
        <v>0</v>
      </c>
      <c r="Q296" s="126" t="b">
        <v>1</v>
      </c>
      <c r="R296" s="126" t="b">
        <v>1</v>
      </c>
      <c r="S296" s="126" t="b">
        <v>1</v>
      </c>
    </row>
    <row r="297" spans="1:19" x14ac:dyDescent="0.25">
      <c r="A297" s="126" t="s">
        <v>4021</v>
      </c>
      <c r="B297" s="200">
        <v>1</v>
      </c>
      <c r="C297" s="126">
        <v>2</v>
      </c>
      <c r="D297" s="321">
        <f>PPG!K297</f>
        <v>0</v>
      </c>
      <c r="E297" s="126" t="b">
        <v>1</v>
      </c>
      <c r="F297" s="322" t="str">
        <f>RIGHT(PPG!D297,4)&amp;"."&amp;PPG!N297&amp;"."&amp;PPG!L297&amp;"."&amp;PPGPAY!$C$5</f>
        <v>...Ap21</v>
      </c>
      <c r="G297" s="203">
        <f t="shared" ca="1" si="8"/>
        <v>44309</v>
      </c>
      <c r="H297" s="324">
        <f>IF(PPG!W297&gt;0,0,-PPG!W297)</f>
        <v>0</v>
      </c>
      <c r="I297" s="205">
        <f t="shared" ca="1" si="9"/>
        <v>44309</v>
      </c>
      <c r="J297" s="126">
        <v>280</v>
      </c>
      <c r="K297" s="126" t="b">
        <v>1</v>
      </c>
      <c r="L297" s="126" t="s">
        <v>4022</v>
      </c>
      <c r="M297" s="126" t="b">
        <v>1</v>
      </c>
      <c r="N297" s="126" t="s">
        <v>3687</v>
      </c>
      <c r="O297" s="322" t="str">
        <f>LEFT(PPG!E297,19)&amp;"."&amp;PPGCR!F297</f>
        <v>....Ap21</v>
      </c>
      <c r="P297" s="325">
        <f>PPG!J297</f>
        <v>0</v>
      </c>
      <c r="Q297" s="126" t="b">
        <v>1</v>
      </c>
      <c r="R297" s="126" t="b">
        <v>1</v>
      </c>
      <c r="S297" s="126" t="b">
        <v>1</v>
      </c>
    </row>
    <row r="298" spans="1:19" x14ac:dyDescent="0.25">
      <c r="A298" s="126" t="s">
        <v>4021</v>
      </c>
      <c r="B298" s="200">
        <v>1</v>
      </c>
      <c r="C298" s="126">
        <v>2</v>
      </c>
      <c r="D298" s="321">
        <f>PPG!K298</f>
        <v>0</v>
      </c>
      <c r="E298" s="126" t="b">
        <v>1</v>
      </c>
      <c r="F298" s="322" t="str">
        <f>RIGHT(PPG!D298,4)&amp;"."&amp;PPG!N298&amp;"."&amp;PPG!L298&amp;"."&amp;PPGPAY!$C$5</f>
        <v>...Ap21</v>
      </c>
      <c r="G298" s="203">
        <f t="shared" ca="1" si="8"/>
        <v>44309</v>
      </c>
      <c r="H298" s="324">
        <f>IF(PPG!W298&gt;0,0,-PPG!W298)</f>
        <v>0</v>
      </c>
      <c r="I298" s="205">
        <f t="shared" ca="1" si="9"/>
        <v>44309</v>
      </c>
      <c r="J298" s="126">
        <v>281</v>
      </c>
      <c r="K298" s="126" t="b">
        <v>1</v>
      </c>
      <c r="L298" s="126" t="s">
        <v>4022</v>
      </c>
      <c r="M298" s="126" t="b">
        <v>1</v>
      </c>
      <c r="N298" s="126" t="s">
        <v>3687</v>
      </c>
      <c r="O298" s="322" t="str">
        <f>LEFT(PPG!E298,19)&amp;"."&amp;PPGCR!F298</f>
        <v>....Ap21</v>
      </c>
      <c r="P298" s="325">
        <f>PPG!J298</f>
        <v>0</v>
      </c>
      <c r="Q298" s="126" t="b">
        <v>1</v>
      </c>
      <c r="R298" s="126" t="b">
        <v>1</v>
      </c>
      <c r="S298" s="126" t="b">
        <v>1</v>
      </c>
    </row>
    <row r="299" spans="1:19" x14ac:dyDescent="0.25">
      <c r="A299" s="126" t="s">
        <v>4021</v>
      </c>
      <c r="B299" s="200">
        <v>1</v>
      </c>
      <c r="C299" s="126">
        <v>2</v>
      </c>
      <c r="D299" s="321">
        <f>PPG!K299</f>
        <v>0</v>
      </c>
      <c r="E299" s="126" t="b">
        <v>1</v>
      </c>
      <c r="F299" s="322" t="str">
        <f>RIGHT(PPG!D299,4)&amp;"."&amp;PPG!N299&amp;"."&amp;PPG!L299&amp;"."&amp;PPGPAY!$C$5</f>
        <v>...Ap21</v>
      </c>
      <c r="G299" s="203">
        <f t="shared" ca="1" si="8"/>
        <v>44309</v>
      </c>
      <c r="H299" s="324">
        <f>IF(PPG!W299&gt;0,0,-PPG!W299)</f>
        <v>0</v>
      </c>
      <c r="I299" s="205">
        <f t="shared" ca="1" si="9"/>
        <v>44309</v>
      </c>
      <c r="J299" s="126">
        <v>282</v>
      </c>
      <c r="K299" s="126" t="b">
        <v>1</v>
      </c>
      <c r="L299" s="126" t="s">
        <v>4022</v>
      </c>
      <c r="M299" s="126" t="b">
        <v>1</v>
      </c>
      <c r="N299" s="126" t="s">
        <v>3687</v>
      </c>
      <c r="O299" s="322" t="str">
        <f>LEFT(PPG!E299,19)&amp;"."&amp;PPGCR!F299</f>
        <v>....Ap21</v>
      </c>
      <c r="P299" s="325">
        <f>PPG!J299</f>
        <v>0</v>
      </c>
      <c r="Q299" s="126" t="b">
        <v>1</v>
      </c>
      <c r="R299" s="126" t="b">
        <v>1</v>
      </c>
      <c r="S299" s="126" t="b">
        <v>1</v>
      </c>
    </row>
    <row r="300" spans="1:19" x14ac:dyDescent="0.25">
      <c r="A300" s="126" t="s">
        <v>4021</v>
      </c>
      <c r="B300" s="200">
        <v>1</v>
      </c>
      <c r="C300" s="126">
        <v>2</v>
      </c>
      <c r="D300" s="321">
        <f>PPG!K300</f>
        <v>0</v>
      </c>
      <c r="E300" s="126" t="b">
        <v>1</v>
      </c>
      <c r="F300" s="322" t="str">
        <f>RIGHT(PPG!D300,4)&amp;"."&amp;PPG!N300&amp;"."&amp;PPG!L300&amp;"."&amp;PPGPAY!$C$5</f>
        <v>...Ap21</v>
      </c>
      <c r="G300" s="203">
        <f t="shared" ca="1" si="8"/>
        <v>44309</v>
      </c>
      <c r="H300" s="324">
        <f>IF(PPG!W300&gt;0,0,-PPG!W300)</f>
        <v>0</v>
      </c>
      <c r="I300" s="205">
        <f t="shared" ca="1" si="9"/>
        <v>44309</v>
      </c>
      <c r="J300" s="126">
        <v>283</v>
      </c>
      <c r="K300" s="126" t="b">
        <v>1</v>
      </c>
      <c r="L300" s="126" t="s">
        <v>4022</v>
      </c>
      <c r="M300" s="126" t="b">
        <v>1</v>
      </c>
      <c r="N300" s="126" t="s">
        <v>3687</v>
      </c>
      <c r="O300" s="322" t="str">
        <f>LEFT(PPG!E300,19)&amp;"."&amp;PPGCR!F300</f>
        <v>....Ap21</v>
      </c>
      <c r="P300" s="325">
        <f>PPG!J300</f>
        <v>0</v>
      </c>
      <c r="Q300" s="126" t="b">
        <v>1</v>
      </c>
      <c r="R300" s="126" t="b">
        <v>1</v>
      </c>
      <c r="S300" s="126" t="b">
        <v>1</v>
      </c>
    </row>
    <row r="301" spans="1:19" x14ac:dyDescent="0.25">
      <c r="A301" s="126" t="s">
        <v>4021</v>
      </c>
      <c r="B301" s="200">
        <v>1</v>
      </c>
      <c r="C301" s="126">
        <v>2</v>
      </c>
      <c r="D301" s="321">
        <f>PPG!K301</f>
        <v>0</v>
      </c>
      <c r="E301" s="126" t="b">
        <v>1</v>
      </c>
      <c r="F301" s="322" t="str">
        <f>RIGHT(PPG!D301,4)&amp;"."&amp;PPG!N301&amp;"."&amp;PPG!L301&amp;"."&amp;PPGPAY!$C$5</f>
        <v>...Ap21</v>
      </c>
      <c r="G301" s="203">
        <f t="shared" ca="1" si="8"/>
        <v>44309</v>
      </c>
      <c r="H301" s="324">
        <f>IF(PPG!W301&gt;0,0,-PPG!W301)</f>
        <v>0</v>
      </c>
      <c r="I301" s="205">
        <f t="shared" ca="1" si="9"/>
        <v>44309</v>
      </c>
      <c r="J301" s="126">
        <v>284</v>
      </c>
      <c r="K301" s="126" t="b">
        <v>1</v>
      </c>
      <c r="L301" s="126" t="s">
        <v>4022</v>
      </c>
      <c r="M301" s="126" t="b">
        <v>1</v>
      </c>
      <c r="N301" s="126" t="s">
        <v>3687</v>
      </c>
      <c r="O301" s="322" t="str">
        <f>LEFT(PPG!E301,19)&amp;"."&amp;PPGCR!F301</f>
        <v>....Ap21</v>
      </c>
      <c r="P301" s="325">
        <f>PPG!J301</f>
        <v>0</v>
      </c>
      <c r="Q301" s="126" t="b">
        <v>1</v>
      </c>
      <c r="R301" s="126" t="b">
        <v>1</v>
      </c>
      <c r="S301" s="126" t="b">
        <v>1</v>
      </c>
    </row>
    <row r="302" spans="1:19" x14ac:dyDescent="0.25">
      <c r="A302" s="126" t="s">
        <v>4021</v>
      </c>
      <c r="B302" s="200">
        <v>1</v>
      </c>
      <c r="C302" s="126">
        <v>2</v>
      </c>
      <c r="D302" s="321">
        <f>PPG!K302</f>
        <v>0</v>
      </c>
      <c r="E302" s="126" t="b">
        <v>1</v>
      </c>
      <c r="F302" s="322" t="str">
        <f>RIGHT(PPG!D302,4)&amp;"."&amp;PPG!N302&amp;"."&amp;PPG!L302&amp;"."&amp;PPGPAY!$C$5</f>
        <v>...Ap21</v>
      </c>
      <c r="G302" s="203">
        <f t="shared" ca="1" si="8"/>
        <v>44309</v>
      </c>
      <c r="H302" s="324">
        <f>IF(PPG!W302&gt;0,0,-PPG!W302)</f>
        <v>0</v>
      </c>
      <c r="I302" s="205">
        <f t="shared" ca="1" si="9"/>
        <v>44309</v>
      </c>
      <c r="J302" s="126">
        <v>285</v>
      </c>
      <c r="K302" s="126" t="b">
        <v>1</v>
      </c>
      <c r="L302" s="126" t="s">
        <v>4022</v>
      </c>
      <c r="M302" s="126" t="b">
        <v>1</v>
      </c>
      <c r="N302" s="126" t="s">
        <v>3687</v>
      </c>
      <c r="O302" s="322" t="str">
        <f>LEFT(PPG!E302,19)&amp;"."&amp;PPGCR!F302</f>
        <v>....Ap21</v>
      </c>
      <c r="P302" s="325">
        <f>PPG!J302</f>
        <v>0</v>
      </c>
      <c r="Q302" s="126" t="b">
        <v>1</v>
      </c>
      <c r="R302" s="126" t="b">
        <v>1</v>
      </c>
      <c r="S302" s="126" t="b">
        <v>1</v>
      </c>
    </row>
    <row r="303" spans="1:19" x14ac:dyDescent="0.25">
      <c r="A303" s="126" t="s">
        <v>4021</v>
      </c>
      <c r="B303" s="200">
        <v>1</v>
      </c>
      <c r="C303" s="126">
        <v>2</v>
      </c>
      <c r="D303" s="321">
        <f>PPG!K303</f>
        <v>0</v>
      </c>
      <c r="E303" s="126" t="b">
        <v>1</v>
      </c>
      <c r="F303" s="322" t="str">
        <f>RIGHT(PPG!D303,4)&amp;"."&amp;PPG!N303&amp;"."&amp;PPG!L303&amp;"."&amp;PPGPAY!$C$5</f>
        <v>...Ap21</v>
      </c>
      <c r="G303" s="203">
        <f t="shared" ca="1" si="8"/>
        <v>44309</v>
      </c>
      <c r="H303" s="324">
        <f>IF(PPG!W303&gt;0,0,-PPG!W303)</f>
        <v>0</v>
      </c>
      <c r="I303" s="205">
        <f t="shared" ca="1" si="9"/>
        <v>44309</v>
      </c>
      <c r="J303" s="126">
        <v>286</v>
      </c>
      <c r="K303" s="126" t="b">
        <v>1</v>
      </c>
      <c r="L303" s="126" t="s">
        <v>4022</v>
      </c>
      <c r="M303" s="126" t="b">
        <v>1</v>
      </c>
      <c r="N303" s="126" t="s">
        <v>3687</v>
      </c>
      <c r="O303" s="322" t="str">
        <f>LEFT(PPG!E303,19)&amp;"."&amp;PPGCR!F303</f>
        <v>....Ap21</v>
      </c>
      <c r="P303" s="325">
        <f>PPG!J303</f>
        <v>0</v>
      </c>
      <c r="Q303" s="126" t="b">
        <v>1</v>
      </c>
      <c r="R303" s="126" t="b">
        <v>1</v>
      </c>
      <c r="S303" s="126" t="b">
        <v>1</v>
      </c>
    </row>
    <row r="304" spans="1:19" x14ac:dyDescent="0.25">
      <c r="A304" s="126" t="s">
        <v>4021</v>
      </c>
      <c r="B304" s="200">
        <v>1</v>
      </c>
      <c r="C304" s="126">
        <v>2</v>
      </c>
      <c r="D304" s="321">
        <f>PPG!K304</f>
        <v>0</v>
      </c>
      <c r="E304" s="126" t="b">
        <v>1</v>
      </c>
      <c r="F304" s="322" t="str">
        <f>RIGHT(PPG!D304,4)&amp;"."&amp;PPG!N304&amp;"."&amp;PPG!L304&amp;"."&amp;PPGPAY!$C$5</f>
        <v>...Ap21</v>
      </c>
      <c r="G304" s="203">
        <f t="shared" ca="1" si="8"/>
        <v>44309</v>
      </c>
      <c r="H304" s="324">
        <f>IF(PPG!W304&gt;0,0,-PPG!W304)</f>
        <v>0</v>
      </c>
      <c r="I304" s="205">
        <f t="shared" ca="1" si="9"/>
        <v>44309</v>
      </c>
      <c r="J304" s="126">
        <v>287</v>
      </c>
      <c r="K304" s="126" t="b">
        <v>1</v>
      </c>
      <c r="L304" s="126" t="s">
        <v>4022</v>
      </c>
      <c r="M304" s="126" t="b">
        <v>1</v>
      </c>
      <c r="N304" s="126" t="s">
        <v>3687</v>
      </c>
      <c r="O304" s="322" t="str">
        <f>LEFT(PPG!E304,19)&amp;"."&amp;PPGCR!F304</f>
        <v>....Ap21</v>
      </c>
      <c r="P304" s="325">
        <f>PPG!J304</f>
        <v>0</v>
      </c>
      <c r="Q304" s="126" t="b">
        <v>1</v>
      </c>
      <c r="R304" s="126" t="b">
        <v>1</v>
      </c>
      <c r="S304" s="126" t="b">
        <v>1</v>
      </c>
    </row>
    <row r="305" spans="1:19" x14ac:dyDescent="0.25">
      <c r="A305" s="126" t="s">
        <v>4021</v>
      </c>
      <c r="B305" s="200">
        <v>1</v>
      </c>
      <c r="C305" s="126">
        <v>2</v>
      </c>
      <c r="D305" s="321">
        <f>PPG!K305</f>
        <v>0</v>
      </c>
      <c r="E305" s="126" t="b">
        <v>1</v>
      </c>
      <c r="F305" s="322" t="str">
        <f>RIGHT(PPG!D305,4)&amp;"."&amp;PPG!N305&amp;"."&amp;PPG!L305&amp;"."&amp;PPGPAY!$C$5</f>
        <v>...Ap21</v>
      </c>
      <c r="G305" s="203">
        <f t="shared" ca="1" si="8"/>
        <v>44309</v>
      </c>
      <c r="H305" s="324">
        <f>IF(PPG!W305&gt;0,0,-PPG!W305)</f>
        <v>0</v>
      </c>
      <c r="I305" s="205">
        <f t="shared" ca="1" si="9"/>
        <v>44309</v>
      </c>
      <c r="J305" s="126">
        <v>288</v>
      </c>
      <c r="K305" s="126" t="b">
        <v>1</v>
      </c>
      <c r="L305" s="126" t="s">
        <v>4022</v>
      </c>
      <c r="M305" s="126" t="b">
        <v>1</v>
      </c>
      <c r="N305" s="126" t="s">
        <v>3687</v>
      </c>
      <c r="O305" s="322" t="str">
        <f>LEFT(PPG!E305,19)&amp;"."&amp;PPGCR!F305</f>
        <v>....Ap21</v>
      </c>
      <c r="P305" s="325">
        <f>PPG!J305</f>
        <v>0</v>
      </c>
      <c r="Q305" s="126" t="b">
        <v>1</v>
      </c>
      <c r="R305" s="126" t="b">
        <v>1</v>
      </c>
      <c r="S305" s="126" t="b">
        <v>1</v>
      </c>
    </row>
    <row r="306" spans="1:19" x14ac:dyDescent="0.25">
      <c r="A306" s="126" t="s">
        <v>4021</v>
      </c>
      <c r="B306" s="200">
        <v>1</v>
      </c>
      <c r="C306" s="126">
        <v>2</v>
      </c>
      <c r="D306" s="321">
        <f>PPG!K306</f>
        <v>0</v>
      </c>
      <c r="E306" s="126" t="b">
        <v>1</v>
      </c>
      <c r="F306" s="322" t="str">
        <f>RIGHT(PPG!D306,4)&amp;"."&amp;PPG!N306&amp;"."&amp;PPG!L306&amp;"."&amp;PPGPAY!$C$5</f>
        <v>...Ap21</v>
      </c>
      <c r="G306" s="203">
        <f t="shared" ca="1" si="8"/>
        <v>44309</v>
      </c>
      <c r="H306" s="324">
        <f>IF(PPG!W306&gt;0,0,-PPG!W306)</f>
        <v>0</v>
      </c>
      <c r="I306" s="205">
        <f t="shared" ca="1" si="9"/>
        <v>44309</v>
      </c>
      <c r="J306" s="126">
        <v>289</v>
      </c>
      <c r="K306" s="126" t="b">
        <v>1</v>
      </c>
      <c r="L306" s="126" t="s">
        <v>4022</v>
      </c>
      <c r="M306" s="126" t="b">
        <v>1</v>
      </c>
      <c r="N306" s="126" t="s">
        <v>3687</v>
      </c>
      <c r="O306" s="322" t="str">
        <f>LEFT(PPG!E306,19)&amp;"."&amp;PPGCR!F306</f>
        <v>....Ap21</v>
      </c>
      <c r="P306" s="325">
        <f>PPG!J306</f>
        <v>0</v>
      </c>
      <c r="Q306" s="126" t="b">
        <v>1</v>
      </c>
      <c r="R306" s="126" t="b">
        <v>1</v>
      </c>
      <c r="S306" s="126" t="b">
        <v>1</v>
      </c>
    </row>
    <row r="307" spans="1:19" x14ac:dyDescent="0.25">
      <c r="A307" s="126" t="s">
        <v>4021</v>
      </c>
      <c r="B307" s="200">
        <v>1</v>
      </c>
      <c r="C307" s="126">
        <v>2</v>
      </c>
      <c r="D307" s="321">
        <f>PPG!K307</f>
        <v>0</v>
      </c>
      <c r="E307" s="126" t="b">
        <v>1</v>
      </c>
      <c r="F307" s="322" t="str">
        <f>RIGHT(PPG!D307,4)&amp;"."&amp;PPG!N307&amp;"."&amp;PPG!L307&amp;"."&amp;PPGPAY!$C$5</f>
        <v>...Ap21</v>
      </c>
      <c r="G307" s="203">
        <f t="shared" ca="1" si="8"/>
        <v>44309</v>
      </c>
      <c r="H307" s="324">
        <f>IF(PPG!W307&gt;0,0,-PPG!W307)</f>
        <v>0</v>
      </c>
      <c r="I307" s="205">
        <f t="shared" ca="1" si="9"/>
        <v>44309</v>
      </c>
      <c r="J307" s="126">
        <v>290</v>
      </c>
      <c r="K307" s="126" t="b">
        <v>1</v>
      </c>
      <c r="L307" s="126" t="s">
        <v>4022</v>
      </c>
      <c r="M307" s="126" t="b">
        <v>1</v>
      </c>
      <c r="N307" s="126" t="s">
        <v>3687</v>
      </c>
      <c r="O307" s="322" t="str">
        <f>LEFT(PPG!E307,19)&amp;"."&amp;PPGCR!F307</f>
        <v>....Ap21</v>
      </c>
      <c r="P307" s="325">
        <f>PPG!J307</f>
        <v>0</v>
      </c>
      <c r="Q307" s="126" t="b">
        <v>1</v>
      </c>
      <c r="R307" s="126" t="b">
        <v>1</v>
      </c>
      <c r="S307" s="126" t="b">
        <v>1</v>
      </c>
    </row>
    <row r="308" spans="1:19" x14ac:dyDescent="0.25">
      <c r="A308" s="126" t="s">
        <v>4021</v>
      </c>
      <c r="B308" s="200">
        <v>1</v>
      </c>
      <c r="C308" s="126">
        <v>2</v>
      </c>
      <c r="D308" s="321">
        <f>PPG!K308</f>
        <v>0</v>
      </c>
      <c r="E308" s="126" t="b">
        <v>1</v>
      </c>
      <c r="F308" s="322" t="str">
        <f>RIGHT(PPG!D308,4)&amp;"."&amp;PPG!N308&amp;"."&amp;PPG!L308&amp;"."&amp;PPGPAY!$C$5</f>
        <v>...Ap21</v>
      </c>
      <c r="G308" s="203">
        <f t="shared" ca="1" si="8"/>
        <v>44309</v>
      </c>
      <c r="H308" s="324">
        <f>IF(PPG!W308&gt;0,0,-PPG!W308)</f>
        <v>0</v>
      </c>
      <c r="I308" s="205">
        <f t="shared" ca="1" si="9"/>
        <v>44309</v>
      </c>
      <c r="J308" s="126">
        <v>291</v>
      </c>
      <c r="K308" s="126" t="b">
        <v>1</v>
      </c>
      <c r="L308" s="126" t="s">
        <v>4022</v>
      </c>
      <c r="M308" s="126" t="b">
        <v>1</v>
      </c>
      <c r="N308" s="126" t="s">
        <v>3687</v>
      </c>
      <c r="O308" s="322" t="str">
        <f>LEFT(PPG!E308,19)&amp;"."&amp;PPGCR!F308</f>
        <v>....Ap21</v>
      </c>
      <c r="P308" s="325">
        <f>PPG!J308</f>
        <v>0</v>
      </c>
      <c r="Q308" s="126" t="b">
        <v>1</v>
      </c>
      <c r="R308" s="126" t="b">
        <v>1</v>
      </c>
      <c r="S308" s="126" t="b">
        <v>1</v>
      </c>
    </row>
    <row r="309" spans="1:19" x14ac:dyDescent="0.25">
      <c r="A309" s="126" t="s">
        <v>4021</v>
      </c>
      <c r="B309" s="200">
        <v>1</v>
      </c>
      <c r="C309" s="126">
        <v>2</v>
      </c>
      <c r="D309" s="321">
        <f>PPG!K309</f>
        <v>0</v>
      </c>
      <c r="E309" s="126" t="b">
        <v>1</v>
      </c>
      <c r="F309" s="322" t="str">
        <f>RIGHT(PPG!D309,4)&amp;"."&amp;PPG!N309&amp;"."&amp;PPG!L309&amp;"."&amp;PPGPAY!$C$5</f>
        <v>...Ap21</v>
      </c>
      <c r="G309" s="203">
        <f t="shared" ca="1" si="8"/>
        <v>44309</v>
      </c>
      <c r="H309" s="324">
        <f>IF(PPG!W309&gt;0,0,-PPG!W309)</f>
        <v>0</v>
      </c>
      <c r="I309" s="205">
        <f t="shared" ca="1" si="9"/>
        <v>44309</v>
      </c>
      <c r="J309" s="126">
        <v>292</v>
      </c>
      <c r="K309" s="126" t="b">
        <v>1</v>
      </c>
      <c r="L309" s="126" t="s">
        <v>4022</v>
      </c>
      <c r="M309" s="126" t="b">
        <v>1</v>
      </c>
      <c r="N309" s="126" t="s">
        <v>3687</v>
      </c>
      <c r="O309" s="322" t="str">
        <f>LEFT(PPG!E309,19)&amp;"."&amp;PPGCR!F309</f>
        <v>....Ap21</v>
      </c>
      <c r="P309" s="325">
        <f>PPG!J309</f>
        <v>0</v>
      </c>
      <c r="Q309" s="126" t="b">
        <v>1</v>
      </c>
      <c r="R309" s="126" t="b">
        <v>1</v>
      </c>
      <c r="S309" s="126" t="b">
        <v>1</v>
      </c>
    </row>
    <row r="310" spans="1:19" x14ac:dyDescent="0.25">
      <c r="A310" s="126" t="s">
        <v>4021</v>
      </c>
      <c r="B310" s="200">
        <v>1</v>
      </c>
      <c r="C310" s="126">
        <v>2</v>
      </c>
      <c r="D310" s="321">
        <f>PPG!K310</f>
        <v>0</v>
      </c>
      <c r="E310" s="126" t="b">
        <v>1</v>
      </c>
      <c r="F310" s="322" t="str">
        <f>RIGHT(PPG!D310,4)&amp;"."&amp;PPG!N310&amp;"."&amp;PPG!L310&amp;"."&amp;PPGPAY!$C$5</f>
        <v>...Ap21</v>
      </c>
      <c r="G310" s="203">
        <f t="shared" ca="1" si="8"/>
        <v>44309</v>
      </c>
      <c r="H310" s="324">
        <f>IF(PPG!W310&gt;0,0,-PPG!W310)</f>
        <v>0</v>
      </c>
      <c r="I310" s="205">
        <f t="shared" ca="1" si="9"/>
        <v>44309</v>
      </c>
      <c r="J310" s="126">
        <v>293</v>
      </c>
      <c r="K310" s="126" t="b">
        <v>1</v>
      </c>
      <c r="L310" s="126" t="s">
        <v>4022</v>
      </c>
      <c r="M310" s="126" t="b">
        <v>1</v>
      </c>
      <c r="N310" s="126" t="s">
        <v>3687</v>
      </c>
      <c r="O310" s="322" t="str">
        <f>LEFT(PPG!E310,19)&amp;"."&amp;PPGCR!F310</f>
        <v>....Ap21</v>
      </c>
      <c r="P310" s="325">
        <f>PPG!J310</f>
        <v>0</v>
      </c>
      <c r="Q310" s="126" t="b">
        <v>1</v>
      </c>
      <c r="R310" s="126" t="b">
        <v>1</v>
      </c>
      <c r="S310" s="126" t="b">
        <v>1</v>
      </c>
    </row>
    <row r="311" spans="1:19" x14ac:dyDescent="0.25">
      <c r="A311" s="126" t="s">
        <v>4021</v>
      </c>
      <c r="B311" s="200">
        <v>1</v>
      </c>
      <c r="C311" s="126">
        <v>2</v>
      </c>
      <c r="D311" s="321">
        <f>PPG!K311</f>
        <v>0</v>
      </c>
      <c r="E311" s="126" t="b">
        <v>1</v>
      </c>
      <c r="F311" s="322" t="str">
        <f>RIGHT(PPG!D311,4)&amp;"."&amp;PPG!N311&amp;"."&amp;PPG!L311&amp;"."&amp;PPGPAY!$C$5</f>
        <v>...Ap21</v>
      </c>
      <c r="G311" s="203">
        <f t="shared" ca="1" si="8"/>
        <v>44309</v>
      </c>
      <c r="H311" s="324">
        <f>IF(PPG!W311&gt;0,0,-PPG!W311)</f>
        <v>0</v>
      </c>
      <c r="I311" s="205">
        <f t="shared" ca="1" si="9"/>
        <v>44309</v>
      </c>
      <c r="J311" s="126">
        <v>294</v>
      </c>
      <c r="K311" s="126" t="b">
        <v>1</v>
      </c>
      <c r="L311" s="126" t="s">
        <v>4022</v>
      </c>
      <c r="M311" s="126" t="b">
        <v>1</v>
      </c>
      <c r="N311" s="126" t="s">
        <v>3687</v>
      </c>
      <c r="O311" s="322" t="str">
        <f>LEFT(PPG!E311,19)&amp;"."&amp;PPGCR!F311</f>
        <v>....Ap21</v>
      </c>
      <c r="P311" s="325">
        <f>PPG!J311</f>
        <v>0</v>
      </c>
      <c r="Q311" s="126" t="b">
        <v>1</v>
      </c>
      <c r="R311" s="126" t="b">
        <v>1</v>
      </c>
      <c r="S311" s="126" t="b">
        <v>1</v>
      </c>
    </row>
    <row r="312" spans="1:19" x14ac:dyDescent="0.25">
      <c r="A312" s="126" t="s">
        <v>4021</v>
      </c>
      <c r="B312" s="200">
        <v>1</v>
      </c>
      <c r="C312" s="126">
        <v>2</v>
      </c>
      <c r="D312" s="321">
        <f>PPG!K312</f>
        <v>0</v>
      </c>
      <c r="E312" s="126" t="b">
        <v>1</v>
      </c>
      <c r="F312" s="322" t="str">
        <f>RIGHT(PPG!D312,4)&amp;"."&amp;PPG!N312&amp;"."&amp;PPG!L312&amp;"."&amp;PPGPAY!$C$5</f>
        <v>...Ap21</v>
      </c>
      <c r="G312" s="203">
        <f t="shared" ca="1" si="8"/>
        <v>44309</v>
      </c>
      <c r="H312" s="324">
        <f>IF(PPG!W312&gt;0,0,-PPG!W312)</f>
        <v>0</v>
      </c>
      <c r="I312" s="205">
        <f t="shared" ca="1" si="9"/>
        <v>44309</v>
      </c>
      <c r="J312" s="126">
        <v>295</v>
      </c>
      <c r="K312" s="126" t="b">
        <v>1</v>
      </c>
      <c r="L312" s="126" t="s">
        <v>4022</v>
      </c>
      <c r="M312" s="126" t="b">
        <v>1</v>
      </c>
      <c r="N312" s="126" t="s">
        <v>3687</v>
      </c>
      <c r="O312" s="322" t="str">
        <f>LEFT(PPG!E312,19)&amp;"."&amp;PPGCR!F312</f>
        <v>....Ap21</v>
      </c>
      <c r="P312" s="325">
        <f>PPG!J312</f>
        <v>0</v>
      </c>
      <c r="Q312" s="126" t="b">
        <v>1</v>
      </c>
      <c r="R312" s="126" t="b">
        <v>1</v>
      </c>
      <c r="S312" s="126" t="b">
        <v>1</v>
      </c>
    </row>
    <row r="313" spans="1:19" x14ac:dyDescent="0.25">
      <c r="A313" s="126" t="s">
        <v>4021</v>
      </c>
      <c r="B313" s="200">
        <v>1</v>
      </c>
      <c r="C313" s="126">
        <v>2</v>
      </c>
      <c r="D313" s="321">
        <f>PPG!K313</f>
        <v>0</v>
      </c>
      <c r="E313" s="126" t="b">
        <v>1</v>
      </c>
      <c r="F313" s="322" t="str">
        <f>RIGHT(PPG!D313,4)&amp;"."&amp;PPG!N313&amp;"."&amp;PPG!L313&amp;"."&amp;PPGPAY!$C$5</f>
        <v>...Ap21</v>
      </c>
      <c r="G313" s="203">
        <f t="shared" ca="1" si="8"/>
        <v>44309</v>
      </c>
      <c r="H313" s="324">
        <f>IF(PPG!W313&gt;0,0,-PPG!W313)</f>
        <v>0</v>
      </c>
      <c r="I313" s="205">
        <f t="shared" ca="1" si="9"/>
        <v>44309</v>
      </c>
      <c r="J313" s="126">
        <v>296</v>
      </c>
      <c r="K313" s="126" t="b">
        <v>1</v>
      </c>
      <c r="L313" s="126" t="s">
        <v>4022</v>
      </c>
      <c r="M313" s="126" t="b">
        <v>1</v>
      </c>
      <c r="N313" s="126" t="s">
        <v>3687</v>
      </c>
      <c r="O313" s="322" t="str">
        <f>LEFT(PPG!E313,19)&amp;"."&amp;PPGCR!F313</f>
        <v>....Ap21</v>
      </c>
      <c r="P313" s="325">
        <f>PPG!J313</f>
        <v>0</v>
      </c>
      <c r="Q313" s="126" t="b">
        <v>1</v>
      </c>
      <c r="R313" s="126" t="b">
        <v>1</v>
      </c>
      <c r="S313" s="126" t="b">
        <v>1</v>
      </c>
    </row>
    <row r="314" spans="1:19" x14ac:dyDescent="0.25">
      <c r="A314" s="126" t="s">
        <v>4021</v>
      </c>
      <c r="B314" s="200">
        <v>1</v>
      </c>
      <c r="C314" s="126">
        <v>2</v>
      </c>
      <c r="D314" s="321">
        <f>PPG!K314</f>
        <v>0</v>
      </c>
      <c r="E314" s="126" t="b">
        <v>1</v>
      </c>
      <c r="F314" s="322" t="str">
        <f>RIGHT(PPG!D314,4)&amp;"."&amp;PPG!N314&amp;"."&amp;PPG!L314&amp;"."&amp;PPGPAY!$C$5</f>
        <v>...Ap21</v>
      </c>
      <c r="G314" s="203">
        <f t="shared" ca="1" si="8"/>
        <v>44309</v>
      </c>
      <c r="H314" s="324">
        <f>IF(PPG!W314&gt;0,0,-PPG!W314)</f>
        <v>0</v>
      </c>
      <c r="I314" s="205">
        <f t="shared" ca="1" si="9"/>
        <v>44309</v>
      </c>
      <c r="J314" s="126">
        <v>297</v>
      </c>
      <c r="K314" s="126" t="b">
        <v>1</v>
      </c>
      <c r="L314" s="126" t="s">
        <v>4022</v>
      </c>
      <c r="M314" s="126" t="b">
        <v>1</v>
      </c>
      <c r="N314" s="126" t="s">
        <v>3687</v>
      </c>
      <c r="O314" s="322" t="str">
        <f>LEFT(PPG!E314,19)&amp;"."&amp;PPGCR!F314</f>
        <v>....Ap21</v>
      </c>
      <c r="P314" s="325">
        <f>PPG!J314</f>
        <v>0</v>
      </c>
      <c r="Q314" s="126" t="b">
        <v>1</v>
      </c>
      <c r="R314" s="126" t="b">
        <v>1</v>
      </c>
      <c r="S314" s="126" t="b">
        <v>1</v>
      </c>
    </row>
    <row r="315" spans="1:19" x14ac:dyDescent="0.25">
      <c r="A315" s="126" t="s">
        <v>4021</v>
      </c>
      <c r="B315" s="200">
        <v>1</v>
      </c>
      <c r="C315" s="126">
        <v>2</v>
      </c>
      <c r="D315" s="321">
        <f>PPG!K315</f>
        <v>0</v>
      </c>
      <c r="E315" s="126" t="b">
        <v>1</v>
      </c>
      <c r="F315" s="322" t="str">
        <f>RIGHT(PPG!D315,4)&amp;"."&amp;PPG!N315&amp;"."&amp;PPG!L315&amp;"."&amp;PPGPAY!$C$5</f>
        <v>...Ap21</v>
      </c>
      <c r="G315" s="203">
        <f t="shared" ca="1" si="8"/>
        <v>44309</v>
      </c>
      <c r="H315" s="324">
        <f>IF(PPG!W315&gt;0,0,-PPG!W315)</f>
        <v>0</v>
      </c>
      <c r="I315" s="205">
        <f t="shared" ca="1" si="9"/>
        <v>44309</v>
      </c>
      <c r="J315" s="126">
        <v>298</v>
      </c>
      <c r="K315" s="126" t="b">
        <v>1</v>
      </c>
      <c r="L315" s="126" t="s">
        <v>4022</v>
      </c>
      <c r="M315" s="126" t="b">
        <v>1</v>
      </c>
      <c r="N315" s="126" t="s">
        <v>3687</v>
      </c>
      <c r="O315" s="322" t="str">
        <f>LEFT(PPG!E315,19)&amp;"."&amp;PPGCR!F315</f>
        <v>....Ap21</v>
      </c>
      <c r="P315" s="325">
        <f>PPG!J315</f>
        <v>0</v>
      </c>
      <c r="Q315" s="126" t="b">
        <v>1</v>
      </c>
      <c r="R315" s="126" t="b">
        <v>1</v>
      </c>
      <c r="S315" s="126" t="b">
        <v>1</v>
      </c>
    </row>
    <row r="316" spans="1:19" x14ac:dyDescent="0.25">
      <c r="A316" s="126" t="s">
        <v>4021</v>
      </c>
      <c r="B316" s="200">
        <v>1</v>
      </c>
      <c r="C316" s="126">
        <v>2</v>
      </c>
      <c r="D316" s="321">
        <f>PPG!K316</f>
        <v>0</v>
      </c>
      <c r="E316" s="126" t="b">
        <v>1</v>
      </c>
      <c r="F316" s="322" t="str">
        <f>RIGHT(PPG!D316,4)&amp;"."&amp;PPG!N316&amp;"."&amp;PPG!L316&amp;"."&amp;PPGPAY!$C$5</f>
        <v>...Ap21</v>
      </c>
      <c r="G316" s="203">
        <f t="shared" ca="1" si="8"/>
        <v>44309</v>
      </c>
      <c r="H316" s="324">
        <f>IF(PPG!W316&gt;0,0,-PPG!W316)</f>
        <v>0</v>
      </c>
      <c r="I316" s="205">
        <f t="shared" ca="1" si="9"/>
        <v>44309</v>
      </c>
      <c r="J316" s="126">
        <v>299</v>
      </c>
      <c r="K316" s="126" t="b">
        <v>1</v>
      </c>
      <c r="L316" s="126" t="s">
        <v>4022</v>
      </c>
      <c r="M316" s="126" t="b">
        <v>1</v>
      </c>
      <c r="N316" s="126" t="s">
        <v>3687</v>
      </c>
      <c r="O316" s="322" t="str">
        <f>LEFT(PPG!E316,19)&amp;"."&amp;PPGCR!F316</f>
        <v>....Ap21</v>
      </c>
      <c r="P316" s="325">
        <f>PPG!J316</f>
        <v>0</v>
      </c>
      <c r="Q316" s="126" t="b">
        <v>1</v>
      </c>
      <c r="R316" s="126" t="b">
        <v>1</v>
      </c>
      <c r="S316" s="126" t="b">
        <v>1</v>
      </c>
    </row>
    <row r="317" spans="1:19" x14ac:dyDescent="0.25">
      <c r="A317" s="126" t="s">
        <v>4021</v>
      </c>
      <c r="B317" s="200">
        <v>1</v>
      </c>
      <c r="C317" s="126">
        <v>2</v>
      </c>
      <c r="D317" s="321">
        <f>PPG!K317</f>
        <v>0</v>
      </c>
      <c r="E317" s="126" t="b">
        <v>1</v>
      </c>
      <c r="F317" s="322" t="str">
        <f>RIGHT(PPG!D317,4)&amp;"."&amp;PPG!N317&amp;"."&amp;PPG!L317&amp;"."&amp;PPGPAY!$C$5</f>
        <v>...Ap21</v>
      </c>
      <c r="G317" s="203">
        <f t="shared" ca="1" si="8"/>
        <v>44309</v>
      </c>
      <c r="H317" s="324">
        <f>IF(PPG!W317&gt;0,0,-PPG!W317)</f>
        <v>0</v>
      </c>
      <c r="I317" s="205">
        <f t="shared" ca="1" si="9"/>
        <v>44309</v>
      </c>
      <c r="J317" s="126">
        <v>300</v>
      </c>
      <c r="K317" s="126" t="b">
        <v>1</v>
      </c>
      <c r="L317" s="126" t="s">
        <v>4022</v>
      </c>
      <c r="M317" s="126" t="b">
        <v>1</v>
      </c>
      <c r="N317" s="126" t="s">
        <v>3687</v>
      </c>
      <c r="O317" s="322" t="str">
        <f>LEFT(PPG!E317,19)&amp;"."&amp;PPGCR!F317</f>
        <v>....Ap21</v>
      </c>
      <c r="P317" s="325">
        <f>PPG!J317</f>
        <v>0</v>
      </c>
      <c r="Q317" s="126" t="b">
        <v>1</v>
      </c>
      <c r="R317" s="126" t="b">
        <v>1</v>
      </c>
      <c r="S317" s="126" t="b">
        <v>1</v>
      </c>
    </row>
    <row r="318" spans="1:19" x14ac:dyDescent="0.25">
      <c r="A318" s="126" t="s">
        <v>4021</v>
      </c>
      <c r="B318" s="200">
        <v>1</v>
      </c>
      <c r="C318" s="126">
        <v>2</v>
      </c>
      <c r="D318" s="321">
        <f>PPG!K318</f>
        <v>0</v>
      </c>
      <c r="E318" s="126" t="b">
        <v>1</v>
      </c>
      <c r="F318" s="322" t="str">
        <f>RIGHT(PPG!D318,4)&amp;"."&amp;PPG!N318&amp;"."&amp;PPG!L318&amp;"."&amp;PPGPAY!$C$5</f>
        <v>...Ap21</v>
      </c>
      <c r="G318" s="203">
        <f t="shared" ca="1" si="8"/>
        <v>44309</v>
      </c>
      <c r="H318" s="324">
        <f>IF(PPG!W318&gt;0,0,-PPG!W318)</f>
        <v>0</v>
      </c>
      <c r="I318" s="205">
        <f t="shared" ca="1" si="9"/>
        <v>44309</v>
      </c>
      <c r="J318" s="126">
        <v>301</v>
      </c>
      <c r="K318" s="126" t="b">
        <v>1</v>
      </c>
      <c r="L318" s="126" t="s">
        <v>4022</v>
      </c>
      <c r="M318" s="126" t="b">
        <v>1</v>
      </c>
      <c r="N318" s="126" t="s">
        <v>3687</v>
      </c>
      <c r="O318" s="322" t="str">
        <f>LEFT(PPG!E318,19)&amp;"."&amp;PPGCR!F318</f>
        <v>....Ap21</v>
      </c>
      <c r="P318" s="325">
        <f>PPG!J318</f>
        <v>0</v>
      </c>
      <c r="Q318" s="126" t="b">
        <v>1</v>
      </c>
      <c r="R318" s="126" t="b">
        <v>1</v>
      </c>
      <c r="S318" s="126" t="b">
        <v>1</v>
      </c>
    </row>
    <row r="319" spans="1:19" x14ac:dyDescent="0.25">
      <c r="A319" s="126" t="s">
        <v>4021</v>
      </c>
      <c r="B319" s="200">
        <v>1</v>
      </c>
      <c r="C319" s="126">
        <v>2</v>
      </c>
      <c r="D319" s="321">
        <f>PPG!K319</f>
        <v>0</v>
      </c>
      <c r="E319" s="126" t="b">
        <v>1</v>
      </c>
      <c r="F319" s="322" t="str">
        <f>RIGHT(PPG!D319,4)&amp;"."&amp;PPG!N319&amp;"."&amp;PPG!L319&amp;"."&amp;PPGPAY!$C$5</f>
        <v>...Ap21</v>
      </c>
      <c r="G319" s="203">
        <f t="shared" ca="1" si="8"/>
        <v>44309</v>
      </c>
      <c r="H319" s="324">
        <f>IF(PPG!W319&gt;0,0,-PPG!W319)</f>
        <v>0</v>
      </c>
      <c r="I319" s="205">
        <f t="shared" ca="1" si="9"/>
        <v>44309</v>
      </c>
      <c r="J319" s="126">
        <v>302</v>
      </c>
      <c r="K319" s="126" t="b">
        <v>1</v>
      </c>
      <c r="L319" s="126" t="s">
        <v>4022</v>
      </c>
      <c r="M319" s="126" t="b">
        <v>1</v>
      </c>
      <c r="N319" s="126" t="s">
        <v>3687</v>
      </c>
      <c r="O319" s="322" t="str">
        <f>LEFT(PPG!E319,19)&amp;"."&amp;PPGCR!F319</f>
        <v>....Ap21</v>
      </c>
      <c r="P319" s="325">
        <f>PPG!J319</f>
        <v>0</v>
      </c>
      <c r="Q319" s="126" t="b">
        <v>1</v>
      </c>
      <c r="R319" s="126" t="b">
        <v>1</v>
      </c>
      <c r="S319" s="126" t="b">
        <v>1</v>
      </c>
    </row>
    <row r="320" spans="1:19" x14ac:dyDescent="0.25">
      <c r="A320" s="126" t="s">
        <v>4021</v>
      </c>
      <c r="B320" s="200">
        <v>1</v>
      </c>
      <c r="C320" s="126">
        <v>2</v>
      </c>
      <c r="D320" s="321">
        <f>PPG!K320</f>
        <v>0</v>
      </c>
      <c r="E320" s="126" t="b">
        <v>1</v>
      </c>
      <c r="F320" s="322" t="str">
        <f>RIGHT(PPG!D320,4)&amp;"."&amp;PPG!N320&amp;"."&amp;PPG!L320&amp;"."&amp;PPGPAY!$C$5</f>
        <v>...Ap21</v>
      </c>
      <c r="G320" s="203">
        <f t="shared" ca="1" si="8"/>
        <v>44309</v>
      </c>
      <c r="H320" s="324">
        <f>IF(PPG!W320&gt;0,0,-PPG!W320)</f>
        <v>0</v>
      </c>
      <c r="I320" s="205">
        <f t="shared" ca="1" si="9"/>
        <v>44309</v>
      </c>
      <c r="J320" s="126">
        <v>303</v>
      </c>
      <c r="K320" s="126" t="b">
        <v>1</v>
      </c>
      <c r="L320" s="126" t="s">
        <v>4022</v>
      </c>
      <c r="M320" s="126" t="b">
        <v>1</v>
      </c>
      <c r="N320" s="126" t="s">
        <v>3687</v>
      </c>
      <c r="O320" s="322" t="str">
        <f>LEFT(PPG!E320,19)&amp;"."&amp;PPGCR!F320</f>
        <v>....Ap21</v>
      </c>
      <c r="P320" s="325">
        <f>PPG!J320</f>
        <v>0</v>
      </c>
      <c r="Q320" s="126" t="b">
        <v>1</v>
      </c>
      <c r="R320" s="126" t="b">
        <v>1</v>
      </c>
      <c r="S320" s="126" t="b">
        <v>1</v>
      </c>
    </row>
    <row r="321" spans="1:19" x14ac:dyDescent="0.25">
      <c r="A321" s="126" t="s">
        <v>4021</v>
      </c>
      <c r="B321" s="200">
        <v>1</v>
      </c>
      <c r="C321" s="126">
        <v>2</v>
      </c>
      <c r="D321" s="321">
        <f>PPG!K321</f>
        <v>0</v>
      </c>
      <c r="E321" s="126" t="b">
        <v>1</v>
      </c>
      <c r="F321" s="322" t="str">
        <f>RIGHT(PPG!D321,4)&amp;"."&amp;PPG!N321&amp;"."&amp;PPG!L321&amp;"."&amp;PPGPAY!$C$5</f>
        <v>...Ap21</v>
      </c>
      <c r="G321" s="203">
        <f t="shared" ca="1" si="8"/>
        <v>44309</v>
      </c>
      <c r="H321" s="324">
        <f>IF(PPG!W321&gt;0,0,-PPG!W321)</f>
        <v>0</v>
      </c>
      <c r="I321" s="205">
        <f t="shared" ca="1" si="9"/>
        <v>44309</v>
      </c>
      <c r="J321" s="126">
        <v>304</v>
      </c>
      <c r="K321" s="126" t="b">
        <v>1</v>
      </c>
      <c r="L321" s="126" t="s">
        <v>4022</v>
      </c>
      <c r="M321" s="126" t="b">
        <v>1</v>
      </c>
      <c r="N321" s="126" t="s">
        <v>3687</v>
      </c>
      <c r="O321" s="322" t="str">
        <f>LEFT(PPG!E321,19)&amp;"."&amp;PPGCR!F321</f>
        <v>....Ap21</v>
      </c>
      <c r="P321" s="325">
        <f>PPG!J321</f>
        <v>0</v>
      </c>
      <c r="Q321" s="126" t="b">
        <v>1</v>
      </c>
      <c r="R321" s="126" t="b">
        <v>1</v>
      </c>
      <c r="S321" s="126" t="b">
        <v>1</v>
      </c>
    </row>
    <row r="322" spans="1:19" x14ac:dyDescent="0.25">
      <c r="A322" s="126" t="s">
        <v>4021</v>
      </c>
      <c r="B322" s="200">
        <v>1</v>
      </c>
      <c r="C322" s="126">
        <v>2</v>
      </c>
      <c r="D322" s="321">
        <f>PPG!K322</f>
        <v>0</v>
      </c>
      <c r="E322" s="126" t="b">
        <v>1</v>
      </c>
      <c r="F322" s="322" t="str">
        <f>RIGHT(PPG!D322,4)&amp;"."&amp;PPG!N322&amp;"."&amp;PPG!L322&amp;"."&amp;PPGPAY!$C$5</f>
        <v>...Ap21</v>
      </c>
      <c r="G322" s="203">
        <f t="shared" ca="1" si="8"/>
        <v>44309</v>
      </c>
      <c r="H322" s="324">
        <f>IF(PPG!W322&gt;0,0,-PPG!W322)</f>
        <v>0</v>
      </c>
      <c r="I322" s="205">
        <f t="shared" ca="1" si="9"/>
        <v>44309</v>
      </c>
      <c r="J322" s="126">
        <v>305</v>
      </c>
      <c r="K322" s="126" t="b">
        <v>1</v>
      </c>
      <c r="L322" s="126" t="s">
        <v>4022</v>
      </c>
      <c r="M322" s="126" t="b">
        <v>1</v>
      </c>
      <c r="N322" s="126" t="s">
        <v>3687</v>
      </c>
      <c r="O322" s="322" t="str">
        <f>LEFT(PPG!E322,19)&amp;"."&amp;PPGCR!F322</f>
        <v>....Ap21</v>
      </c>
      <c r="P322" s="325">
        <f>PPG!J322</f>
        <v>0</v>
      </c>
      <c r="Q322" s="126" t="b">
        <v>1</v>
      </c>
      <c r="R322" s="126" t="b">
        <v>1</v>
      </c>
      <c r="S322" s="126" t="b">
        <v>1</v>
      </c>
    </row>
    <row r="323" spans="1:19" x14ac:dyDescent="0.25">
      <c r="A323" s="126" t="s">
        <v>4021</v>
      </c>
      <c r="B323" s="200">
        <v>1</v>
      </c>
      <c r="C323" s="126">
        <v>2</v>
      </c>
      <c r="D323" s="321">
        <f>PPG!K323</f>
        <v>0</v>
      </c>
      <c r="E323" s="126" t="b">
        <v>1</v>
      </c>
      <c r="F323" s="322" t="str">
        <f>RIGHT(PPG!D323,4)&amp;"."&amp;PPG!N323&amp;"."&amp;PPG!L323&amp;"."&amp;PPGPAY!$C$5</f>
        <v>...Ap21</v>
      </c>
      <c r="G323" s="203">
        <f t="shared" ca="1" si="8"/>
        <v>44309</v>
      </c>
      <c r="H323" s="324">
        <f>IF(PPG!W323&gt;0,0,-PPG!W323)</f>
        <v>0</v>
      </c>
      <c r="I323" s="205">
        <f t="shared" ca="1" si="9"/>
        <v>44309</v>
      </c>
      <c r="J323" s="126">
        <v>306</v>
      </c>
      <c r="K323" s="126" t="b">
        <v>1</v>
      </c>
      <c r="L323" s="126" t="s">
        <v>4022</v>
      </c>
      <c r="M323" s="126" t="b">
        <v>1</v>
      </c>
      <c r="N323" s="126" t="s">
        <v>3687</v>
      </c>
      <c r="O323" s="322" t="str">
        <f>LEFT(PPG!E323,19)&amp;"."&amp;PPGCR!F323</f>
        <v>....Ap21</v>
      </c>
      <c r="P323" s="325">
        <f>PPG!J323</f>
        <v>0</v>
      </c>
      <c r="Q323" s="126" t="b">
        <v>1</v>
      </c>
      <c r="R323" s="126" t="b">
        <v>1</v>
      </c>
      <c r="S323" s="126" t="b">
        <v>1</v>
      </c>
    </row>
    <row r="324" spans="1:19" x14ac:dyDescent="0.25">
      <c r="A324" s="126" t="s">
        <v>4021</v>
      </c>
      <c r="B324" s="200">
        <v>1</v>
      </c>
      <c r="C324" s="126">
        <v>2</v>
      </c>
      <c r="D324" s="321">
        <f>PPG!K324</f>
        <v>0</v>
      </c>
      <c r="E324" s="126" t="b">
        <v>1</v>
      </c>
      <c r="F324" s="322" t="str">
        <f>RIGHT(PPG!D324,4)&amp;"."&amp;PPG!N324&amp;"."&amp;PPG!L324&amp;"."&amp;PPGPAY!$C$5</f>
        <v>...Ap21</v>
      </c>
      <c r="G324" s="203">
        <f t="shared" ca="1" si="8"/>
        <v>44309</v>
      </c>
      <c r="H324" s="324">
        <f>IF(PPG!W324&gt;0,0,-PPG!W324)</f>
        <v>0</v>
      </c>
      <c r="I324" s="205">
        <f t="shared" ca="1" si="9"/>
        <v>44309</v>
      </c>
      <c r="J324" s="126">
        <v>307</v>
      </c>
      <c r="K324" s="126" t="b">
        <v>1</v>
      </c>
      <c r="L324" s="126" t="s">
        <v>4022</v>
      </c>
      <c r="M324" s="126" t="b">
        <v>1</v>
      </c>
      <c r="N324" s="126" t="s">
        <v>3687</v>
      </c>
      <c r="O324" s="322" t="str">
        <f>LEFT(PPG!E324,19)&amp;"."&amp;PPGCR!F324</f>
        <v>....Ap21</v>
      </c>
      <c r="P324" s="325">
        <f>PPG!J324</f>
        <v>0</v>
      </c>
      <c r="Q324" s="126" t="b">
        <v>1</v>
      </c>
      <c r="R324" s="126" t="b">
        <v>1</v>
      </c>
      <c r="S324" s="126" t="b">
        <v>1</v>
      </c>
    </row>
    <row r="325" spans="1:19" x14ac:dyDescent="0.25">
      <c r="A325" s="126" t="s">
        <v>4021</v>
      </c>
      <c r="B325" s="200">
        <v>1</v>
      </c>
      <c r="C325" s="126">
        <v>2</v>
      </c>
      <c r="D325" s="321">
        <f>PPG!K325</f>
        <v>0</v>
      </c>
      <c r="E325" s="126" t="b">
        <v>1</v>
      </c>
      <c r="F325" s="322" t="str">
        <f>RIGHT(PPG!D325,4)&amp;"."&amp;PPG!N325&amp;"."&amp;PPG!L325&amp;"."&amp;PPGPAY!$C$5</f>
        <v>...Ap21</v>
      </c>
      <c r="G325" s="203">
        <f t="shared" ca="1" si="8"/>
        <v>44309</v>
      </c>
      <c r="H325" s="324">
        <f>IF(PPG!W325&gt;0,0,-PPG!W325)</f>
        <v>0</v>
      </c>
      <c r="I325" s="205">
        <f t="shared" ca="1" si="9"/>
        <v>44309</v>
      </c>
      <c r="J325" s="126">
        <v>308</v>
      </c>
      <c r="K325" s="126" t="b">
        <v>1</v>
      </c>
      <c r="L325" s="126" t="s">
        <v>4022</v>
      </c>
      <c r="M325" s="126" t="b">
        <v>1</v>
      </c>
      <c r="N325" s="126" t="s">
        <v>3687</v>
      </c>
      <c r="O325" s="322" t="str">
        <f>LEFT(PPG!E325,19)&amp;"."&amp;PPGCR!F325</f>
        <v>....Ap21</v>
      </c>
      <c r="P325" s="325">
        <f>PPG!J325</f>
        <v>0</v>
      </c>
      <c r="Q325" s="126" t="b">
        <v>1</v>
      </c>
      <c r="R325" s="126" t="b">
        <v>1</v>
      </c>
      <c r="S325" s="126" t="b">
        <v>1</v>
      </c>
    </row>
    <row r="326" spans="1:19" x14ac:dyDescent="0.25">
      <c r="A326" s="126" t="s">
        <v>4021</v>
      </c>
      <c r="B326" s="200">
        <v>1</v>
      </c>
      <c r="C326" s="126">
        <v>2</v>
      </c>
      <c r="D326" s="321">
        <f>PPG!K326</f>
        <v>0</v>
      </c>
      <c r="E326" s="126" t="b">
        <v>1</v>
      </c>
      <c r="F326" s="322" t="str">
        <f>RIGHT(PPG!D326,4)&amp;"."&amp;PPG!N326&amp;"."&amp;PPG!L326&amp;"."&amp;PPGPAY!$C$5</f>
        <v>...Ap21</v>
      </c>
      <c r="G326" s="203">
        <f t="shared" ca="1" si="8"/>
        <v>44309</v>
      </c>
      <c r="H326" s="324">
        <f>IF(PPG!W326&gt;0,0,-PPG!W326)</f>
        <v>0</v>
      </c>
      <c r="I326" s="205">
        <f t="shared" ca="1" si="9"/>
        <v>44309</v>
      </c>
      <c r="J326" s="126">
        <v>309</v>
      </c>
      <c r="K326" s="126" t="b">
        <v>1</v>
      </c>
      <c r="L326" s="126" t="s">
        <v>4022</v>
      </c>
      <c r="M326" s="126" t="b">
        <v>1</v>
      </c>
      <c r="N326" s="126" t="s">
        <v>3687</v>
      </c>
      <c r="O326" s="322" t="str">
        <f>LEFT(PPG!E326,19)&amp;"."&amp;PPGCR!F326</f>
        <v>....Ap21</v>
      </c>
      <c r="P326" s="325">
        <f>PPG!J326</f>
        <v>0</v>
      </c>
      <c r="Q326" s="126" t="b">
        <v>1</v>
      </c>
      <c r="R326" s="126" t="b">
        <v>1</v>
      </c>
      <c r="S326" s="126" t="b">
        <v>1</v>
      </c>
    </row>
    <row r="327" spans="1:19" x14ac:dyDescent="0.25">
      <c r="A327" s="126" t="s">
        <v>4021</v>
      </c>
      <c r="B327" s="200">
        <v>1</v>
      </c>
      <c r="C327" s="126">
        <v>2</v>
      </c>
      <c r="D327" s="321">
        <f>PPG!K327</f>
        <v>0</v>
      </c>
      <c r="E327" s="126" t="b">
        <v>1</v>
      </c>
      <c r="F327" s="322" t="str">
        <f>RIGHT(PPG!D327,4)&amp;"."&amp;PPG!N327&amp;"."&amp;PPG!L327&amp;"."&amp;PPGPAY!$C$5</f>
        <v>...Ap21</v>
      </c>
      <c r="G327" s="203">
        <f t="shared" ca="1" si="8"/>
        <v>44309</v>
      </c>
      <c r="H327" s="324">
        <f>IF(PPG!W327&gt;0,0,-PPG!W327)</f>
        <v>0</v>
      </c>
      <c r="I327" s="205">
        <f t="shared" ca="1" si="9"/>
        <v>44309</v>
      </c>
      <c r="J327" s="126">
        <v>310</v>
      </c>
      <c r="K327" s="126" t="b">
        <v>1</v>
      </c>
      <c r="L327" s="126" t="s">
        <v>4022</v>
      </c>
      <c r="M327" s="126" t="b">
        <v>1</v>
      </c>
      <c r="N327" s="126" t="s">
        <v>3687</v>
      </c>
      <c r="O327" s="322" t="str">
        <f>LEFT(PPG!E327,19)&amp;"."&amp;PPGCR!F327</f>
        <v>....Ap21</v>
      </c>
      <c r="P327" s="325">
        <f>PPG!J327</f>
        <v>0</v>
      </c>
      <c r="Q327" s="126" t="b">
        <v>1</v>
      </c>
      <c r="R327" s="126" t="b">
        <v>1</v>
      </c>
      <c r="S327" s="126" t="b">
        <v>1</v>
      </c>
    </row>
    <row r="328" spans="1:19" x14ac:dyDescent="0.25">
      <c r="A328" s="126" t="s">
        <v>4021</v>
      </c>
      <c r="B328" s="200">
        <v>1</v>
      </c>
      <c r="C328" s="126">
        <v>2</v>
      </c>
      <c r="D328" s="321">
        <f>PPG!K328</f>
        <v>0</v>
      </c>
      <c r="E328" s="126" t="b">
        <v>1</v>
      </c>
      <c r="F328" s="322" t="str">
        <f>RIGHT(PPG!D328,4)&amp;"."&amp;PPG!N328&amp;"."&amp;PPG!L328&amp;"."&amp;PPGPAY!$C$5</f>
        <v>...Ap21</v>
      </c>
      <c r="G328" s="203">
        <f t="shared" ca="1" si="8"/>
        <v>44309</v>
      </c>
      <c r="H328" s="324">
        <f>IF(PPG!W328&gt;0,0,-PPG!W328)</f>
        <v>0</v>
      </c>
      <c r="I328" s="205">
        <f t="shared" ca="1" si="9"/>
        <v>44309</v>
      </c>
      <c r="J328" s="126">
        <v>311</v>
      </c>
      <c r="K328" s="126" t="b">
        <v>1</v>
      </c>
      <c r="L328" s="126" t="s">
        <v>4022</v>
      </c>
      <c r="M328" s="126" t="b">
        <v>1</v>
      </c>
      <c r="N328" s="126" t="s">
        <v>3687</v>
      </c>
      <c r="O328" s="322" t="str">
        <f>LEFT(PPG!E328,19)&amp;"."&amp;PPGCR!F328</f>
        <v>....Ap21</v>
      </c>
      <c r="P328" s="325">
        <f>PPG!J328</f>
        <v>0</v>
      </c>
      <c r="Q328" s="126" t="b">
        <v>1</v>
      </c>
      <c r="R328" s="126" t="b">
        <v>1</v>
      </c>
      <c r="S328" s="126" t="b">
        <v>1</v>
      </c>
    </row>
    <row r="329" spans="1:19" x14ac:dyDescent="0.25">
      <c r="A329" s="126" t="s">
        <v>4021</v>
      </c>
      <c r="B329" s="200">
        <v>1</v>
      </c>
      <c r="C329" s="126">
        <v>2</v>
      </c>
      <c r="D329" s="321">
        <f>PPG!K329</f>
        <v>0</v>
      </c>
      <c r="E329" s="126" t="b">
        <v>1</v>
      </c>
      <c r="F329" s="322" t="str">
        <f>RIGHT(PPG!D329,4)&amp;"."&amp;PPG!N329&amp;"."&amp;PPG!L329&amp;"."&amp;PPGPAY!$C$5</f>
        <v>...Ap21</v>
      </c>
      <c r="G329" s="203">
        <f t="shared" ca="1" si="8"/>
        <v>44309</v>
      </c>
      <c r="H329" s="324">
        <f>IF(PPG!W329&gt;0,0,-PPG!W329)</f>
        <v>0</v>
      </c>
      <c r="I329" s="205">
        <f t="shared" ca="1" si="9"/>
        <v>44309</v>
      </c>
      <c r="J329" s="126">
        <v>312</v>
      </c>
      <c r="K329" s="126" t="b">
        <v>1</v>
      </c>
      <c r="L329" s="126" t="s">
        <v>4022</v>
      </c>
      <c r="M329" s="126" t="b">
        <v>1</v>
      </c>
      <c r="N329" s="126" t="s">
        <v>3687</v>
      </c>
      <c r="O329" s="322" t="str">
        <f>LEFT(PPG!E329,19)&amp;"."&amp;PPGCR!F329</f>
        <v>....Ap21</v>
      </c>
      <c r="P329" s="325">
        <f>PPG!J329</f>
        <v>0</v>
      </c>
      <c r="Q329" s="126" t="b">
        <v>1</v>
      </c>
      <c r="R329" s="126" t="b">
        <v>1</v>
      </c>
      <c r="S329" s="126" t="b">
        <v>1</v>
      </c>
    </row>
    <row r="330" spans="1:19" x14ac:dyDescent="0.25">
      <c r="A330" s="126" t="s">
        <v>4021</v>
      </c>
      <c r="B330" s="200">
        <v>1</v>
      </c>
      <c r="C330" s="126">
        <v>2</v>
      </c>
      <c r="D330" s="321">
        <f>PPG!K330</f>
        <v>0</v>
      </c>
      <c r="E330" s="126" t="b">
        <v>1</v>
      </c>
      <c r="F330" s="322" t="str">
        <f>RIGHT(PPG!D330,4)&amp;"."&amp;PPG!N330&amp;"."&amp;PPG!L330&amp;"."&amp;PPGPAY!$C$5</f>
        <v>...Ap21</v>
      </c>
      <c r="G330" s="203">
        <f t="shared" ca="1" si="8"/>
        <v>44309</v>
      </c>
      <c r="H330" s="324">
        <f>IF(PPG!W330&gt;0,0,-PPG!W330)</f>
        <v>0</v>
      </c>
      <c r="I330" s="205">
        <f t="shared" ca="1" si="9"/>
        <v>44309</v>
      </c>
      <c r="J330" s="126">
        <v>313</v>
      </c>
      <c r="K330" s="126" t="b">
        <v>1</v>
      </c>
      <c r="L330" s="126" t="s">
        <v>4022</v>
      </c>
      <c r="M330" s="126" t="b">
        <v>1</v>
      </c>
      <c r="N330" s="126" t="s">
        <v>3687</v>
      </c>
      <c r="O330" s="322" t="str">
        <f>LEFT(PPG!E330,19)&amp;"."&amp;PPGCR!F330</f>
        <v>....Ap21</v>
      </c>
      <c r="P330" s="325">
        <f>PPG!J330</f>
        <v>0</v>
      </c>
      <c r="Q330" s="126" t="b">
        <v>1</v>
      </c>
      <c r="R330" s="126" t="b">
        <v>1</v>
      </c>
      <c r="S330" s="126" t="b">
        <v>1</v>
      </c>
    </row>
    <row r="331" spans="1:19" x14ac:dyDescent="0.25">
      <c r="A331" s="126" t="s">
        <v>4021</v>
      </c>
      <c r="B331" s="200">
        <v>1</v>
      </c>
      <c r="C331" s="126">
        <v>2</v>
      </c>
      <c r="D331" s="321">
        <f>PPG!K331</f>
        <v>0</v>
      </c>
      <c r="E331" s="126" t="b">
        <v>1</v>
      </c>
      <c r="F331" s="322" t="str">
        <f>RIGHT(PPG!D331,4)&amp;"."&amp;PPG!N331&amp;"."&amp;PPG!L331&amp;"."&amp;PPGPAY!$C$5</f>
        <v>...Ap21</v>
      </c>
      <c r="G331" s="203">
        <f t="shared" ca="1" si="8"/>
        <v>44309</v>
      </c>
      <c r="H331" s="324">
        <f>IF(PPG!W331&gt;0,0,-PPG!W331)</f>
        <v>0</v>
      </c>
      <c r="I331" s="205">
        <f t="shared" ca="1" si="9"/>
        <v>44309</v>
      </c>
      <c r="J331" s="126">
        <v>314</v>
      </c>
      <c r="K331" s="126" t="b">
        <v>1</v>
      </c>
      <c r="L331" s="126" t="s">
        <v>4022</v>
      </c>
      <c r="M331" s="126" t="b">
        <v>1</v>
      </c>
      <c r="N331" s="126" t="s">
        <v>3687</v>
      </c>
      <c r="O331" s="322" t="str">
        <f>LEFT(PPG!E331,19)&amp;"."&amp;PPGCR!F331</f>
        <v>....Ap21</v>
      </c>
      <c r="P331" s="325">
        <f>PPG!J331</f>
        <v>0</v>
      </c>
      <c r="Q331" s="126" t="b">
        <v>1</v>
      </c>
      <c r="R331" s="126" t="b">
        <v>1</v>
      </c>
      <c r="S331" s="126" t="b">
        <v>1</v>
      </c>
    </row>
    <row r="332" spans="1:19" x14ac:dyDescent="0.25">
      <c r="A332" s="126" t="s">
        <v>4021</v>
      </c>
      <c r="B332" s="200">
        <v>1</v>
      </c>
      <c r="C332" s="126">
        <v>2</v>
      </c>
      <c r="D332" s="321">
        <f>PPG!K332</f>
        <v>0</v>
      </c>
      <c r="E332" s="126" t="b">
        <v>1</v>
      </c>
      <c r="F332" s="322" t="str">
        <f>RIGHT(PPG!D332,4)&amp;"."&amp;PPG!N332&amp;"."&amp;PPG!L332&amp;"."&amp;PPGPAY!$C$5</f>
        <v>...Ap21</v>
      </c>
      <c r="G332" s="203">
        <f t="shared" ca="1" si="8"/>
        <v>44309</v>
      </c>
      <c r="H332" s="324">
        <f>IF(PPG!W332&gt;0,0,-PPG!W332)</f>
        <v>0</v>
      </c>
      <c r="I332" s="205">
        <f t="shared" ca="1" si="9"/>
        <v>44309</v>
      </c>
      <c r="J332" s="126">
        <v>315</v>
      </c>
      <c r="K332" s="126" t="b">
        <v>1</v>
      </c>
      <c r="L332" s="126" t="s">
        <v>4022</v>
      </c>
      <c r="M332" s="126" t="b">
        <v>1</v>
      </c>
      <c r="N332" s="126" t="s">
        <v>3687</v>
      </c>
      <c r="O332" s="322" t="str">
        <f>LEFT(PPG!E332,19)&amp;"."&amp;PPGCR!F332</f>
        <v>....Ap21</v>
      </c>
      <c r="P332" s="325">
        <f>PPG!J332</f>
        <v>0</v>
      </c>
      <c r="Q332" s="126" t="b">
        <v>1</v>
      </c>
      <c r="R332" s="126" t="b">
        <v>1</v>
      </c>
      <c r="S332" s="126" t="b">
        <v>1</v>
      </c>
    </row>
    <row r="333" spans="1:19" x14ac:dyDescent="0.25">
      <c r="A333" s="126" t="s">
        <v>4021</v>
      </c>
      <c r="B333" s="200">
        <v>1</v>
      </c>
      <c r="C333" s="126">
        <v>2</v>
      </c>
      <c r="D333" s="321">
        <f>PPG!K333</f>
        <v>0</v>
      </c>
      <c r="E333" s="126" t="b">
        <v>1</v>
      </c>
      <c r="F333" s="322" t="str">
        <f>RIGHT(PPG!D333,4)&amp;"."&amp;PPG!N333&amp;"."&amp;PPG!L333&amp;"."&amp;PPGPAY!$C$5</f>
        <v>...Ap21</v>
      </c>
      <c r="G333" s="203">
        <f t="shared" ca="1" si="8"/>
        <v>44309</v>
      </c>
      <c r="H333" s="324">
        <f>IF(PPG!W333&gt;0,0,-PPG!W333)</f>
        <v>0</v>
      </c>
      <c r="I333" s="205">
        <f t="shared" ca="1" si="9"/>
        <v>44309</v>
      </c>
      <c r="J333" s="126">
        <v>316</v>
      </c>
      <c r="K333" s="126" t="b">
        <v>1</v>
      </c>
      <c r="L333" s="126" t="s">
        <v>4022</v>
      </c>
      <c r="M333" s="126" t="b">
        <v>1</v>
      </c>
      <c r="N333" s="126" t="s">
        <v>3687</v>
      </c>
      <c r="O333" s="322" t="str">
        <f>LEFT(PPG!E333,19)&amp;"."&amp;PPGCR!F333</f>
        <v>....Ap21</v>
      </c>
      <c r="P333" s="325">
        <f>PPG!J333</f>
        <v>0</v>
      </c>
      <c r="Q333" s="126" t="b">
        <v>1</v>
      </c>
      <c r="R333" s="126" t="b">
        <v>1</v>
      </c>
      <c r="S333" s="126" t="b">
        <v>1</v>
      </c>
    </row>
    <row r="334" spans="1:19" x14ac:dyDescent="0.25">
      <c r="A334" s="126" t="s">
        <v>4021</v>
      </c>
      <c r="B334" s="200">
        <v>1</v>
      </c>
      <c r="C334" s="126">
        <v>2</v>
      </c>
      <c r="D334" s="321">
        <f>PPG!K334</f>
        <v>0</v>
      </c>
      <c r="E334" s="126" t="b">
        <v>1</v>
      </c>
      <c r="F334" s="322" t="str">
        <f>RIGHT(PPG!D334,4)&amp;"."&amp;PPG!N334&amp;"."&amp;PPG!L334&amp;"."&amp;PPGPAY!$C$5</f>
        <v>...Ap21</v>
      </c>
      <c r="G334" s="203">
        <f t="shared" ca="1" si="8"/>
        <v>44309</v>
      </c>
      <c r="H334" s="324">
        <f>IF(PPG!W334&gt;0,0,-PPG!W334)</f>
        <v>0</v>
      </c>
      <c r="I334" s="205">
        <f t="shared" ca="1" si="9"/>
        <v>44309</v>
      </c>
      <c r="J334" s="126">
        <v>317</v>
      </c>
      <c r="K334" s="126" t="b">
        <v>1</v>
      </c>
      <c r="L334" s="126" t="s">
        <v>4022</v>
      </c>
      <c r="M334" s="126" t="b">
        <v>1</v>
      </c>
      <c r="N334" s="126" t="s">
        <v>3687</v>
      </c>
      <c r="O334" s="322" t="str">
        <f>LEFT(PPG!E334,19)&amp;"."&amp;PPGCR!F334</f>
        <v>....Ap21</v>
      </c>
      <c r="P334" s="325">
        <f>PPG!J334</f>
        <v>0</v>
      </c>
      <c r="Q334" s="126" t="b">
        <v>1</v>
      </c>
      <c r="R334" s="126" t="b">
        <v>1</v>
      </c>
      <c r="S334" s="126" t="b">
        <v>1</v>
      </c>
    </row>
    <row r="335" spans="1:19" x14ac:dyDescent="0.25">
      <c r="A335" s="126" t="s">
        <v>4021</v>
      </c>
      <c r="B335" s="200">
        <v>1</v>
      </c>
      <c r="C335" s="126">
        <v>2</v>
      </c>
      <c r="D335" s="321">
        <f>PPG!K335</f>
        <v>0</v>
      </c>
      <c r="E335" s="126" t="b">
        <v>1</v>
      </c>
      <c r="F335" s="322" t="str">
        <f>RIGHT(PPG!D335,4)&amp;"."&amp;PPG!N335&amp;"."&amp;PPG!L335&amp;"."&amp;PPGPAY!$C$5</f>
        <v>...Ap21</v>
      </c>
      <c r="G335" s="203">
        <f t="shared" ca="1" si="8"/>
        <v>44309</v>
      </c>
      <c r="H335" s="324">
        <f>IF(PPG!W335&gt;0,0,-PPG!W335)</f>
        <v>0</v>
      </c>
      <c r="I335" s="205">
        <f t="shared" ca="1" si="9"/>
        <v>44309</v>
      </c>
      <c r="J335" s="126">
        <v>318</v>
      </c>
      <c r="K335" s="126" t="b">
        <v>1</v>
      </c>
      <c r="L335" s="126" t="s">
        <v>4022</v>
      </c>
      <c r="M335" s="126" t="b">
        <v>1</v>
      </c>
      <c r="N335" s="126" t="s">
        <v>3687</v>
      </c>
      <c r="O335" s="322" t="str">
        <f>LEFT(PPG!E335,19)&amp;"."&amp;PPGCR!F335</f>
        <v>....Ap21</v>
      </c>
      <c r="P335" s="325">
        <f>PPG!J335</f>
        <v>0</v>
      </c>
      <c r="Q335" s="126" t="b">
        <v>1</v>
      </c>
      <c r="R335" s="126" t="b">
        <v>1</v>
      </c>
      <c r="S335" s="126" t="b">
        <v>1</v>
      </c>
    </row>
    <row r="336" spans="1:19" x14ac:dyDescent="0.25">
      <c r="A336" s="126" t="s">
        <v>4021</v>
      </c>
      <c r="B336" s="200">
        <v>1</v>
      </c>
      <c r="C336" s="126">
        <v>2</v>
      </c>
      <c r="D336" s="321">
        <f>PPG!K336</f>
        <v>0</v>
      </c>
      <c r="E336" s="126" t="b">
        <v>1</v>
      </c>
      <c r="F336" s="322" t="str">
        <f>RIGHT(PPG!D336,4)&amp;"."&amp;PPG!N336&amp;"."&amp;PPG!L336&amp;"."&amp;PPGPAY!$C$5</f>
        <v>...Ap21</v>
      </c>
      <c r="G336" s="203">
        <f t="shared" ca="1" si="8"/>
        <v>44309</v>
      </c>
      <c r="H336" s="324">
        <f>IF(PPG!W336&gt;0,0,-PPG!W336)</f>
        <v>0</v>
      </c>
      <c r="I336" s="205">
        <f t="shared" ca="1" si="9"/>
        <v>44309</v>
      </c>
      <c r="J336" s="126">
        <v>319</v>
      </c>
      <c r="K336" s="126" t="b">
        <v>1</v>
      </c>
      <c r="L336" s="126" t="s">
        <v>4022</v>
      </c>
      <c r="M336" s="126" t="b">
        <v>1</v>
      </c>
      <c r="N336" s="126" t="s">
        <v>3687</v>
      </c>
      <c r="O336" s="322" t="str">
        <f>LEFT(PPG!E336,19)&amp;"."&amp;PPGCR!F336</f>
        <v>....Ap21</v>
      </c>
      <c r="P336" s="325">
        <f>PPG!J336</f>
        <v>0</v>
      </c>
      <c r="Q336" s="126" t="b">
        <v>1</v>
      </c>
      <c r="R336" s="126" t="b">
        <v>1</v>
      </c>
      <c r="S336" s="126" t="b">
        <v>1</v>
      </c>
    </row>
    <row r="337" spans="1:19" x14ac:dyDescent="0.25">
      <c r="A337" s="126" t="s">
        <v>4021</v>
      </c>
      <c r="B337" s="200">
        <v>1</v>
      </c>
      <c r="C337" s="126">
        <v>2</v>
      </c>
      <c r="D337" s="321">
        <f>PPG!K337</f>
        <v>0</v>
      </c>
      <c r="E337" s="126" t="b">
        <v>1</v>
      </c>
      <c r="F337" s="322" t="str">
        <f>RIGHT(PPG!D337,4)&amp;"."&amp;PPG!N337&amp;"."&amp;PPG!L337&amp;"."&amp;PPGPAY!$C$5</f>
        <v>...Ap21</v>
      </c>
      <c r="G337" s="203">
        <f t="shared" ca="1" si="8"/>
        <v>44309</v>
      </c>
      <c r="H337" s="324">
        <f>IF(PPG!W337&gt;0,0,-PPG!W337)</f>
        <v>0</v>
      </c>
      <c r="I337" s="205">
        <f t="shared" ca="1" si="9"/>
        <v>44309</v>
      </c>
      <c r="J337" s="126">
        <v>320</v>
      </c>
      <c r="K337" s="126" t="b">
        <v>1</v>
      </c>
      <c r="L337" s="126" t="s">
        <v>4022</v>
      </c>
      <c r="M337" s="126" t="b">
        <v>1</v>
      </c>
      <c r="N337" s="126" t="s">
        <v>3687</v>
      </c>
      <c r="O337" s="322" t="str">
        <f>LEFT(PPG!E337,19)&amp;"."&amp;PPGCR!F337</f>
        <v>....Ap21</v>
      </c>
      <c r="P337" s="325">
        <f>PPG!J337</f>
        <v>0</v>
      </c>
      <c r="Q337" s="126" t="b">
        <v>1</v>
      </c>
      <c r="R337" s="126" t="b">
        <v>1</v>
      </c>
      <c r="S337" s="126" t="b">
        <v>1</v>
      </c>
    </row>
    <row r="338" spans="1:19" x14ac:dyDescent="0.25">
      <c r="A338" s="126" t="s">
        <v>4021</v>
      </c>
      <c r="B338" s="200">
        <v>1</v>
      </c>
      <c r="C338" s="126">
        <v>2</v>
      </c>
      <c r="D338" s="321">
        <f>PPG!K338</f>
        <v>0</v>
      </c>
      <c r="E338" s="126" t="b">
        <v>1</v>
      </c>
      <c r="F338" s="322" t="str">
        <f>RIGHT(PPG!D338,4)&amp;"."&amp;PPG!N338&amp;"."&amp;PPG!L338&amp;"."&amp;PPGPAY!$C$5</f>
        <v>...Ap21</v>
      </c>
      <c r="G338" s="203">
        <f t="shared" ca="1" si="8"/>
        <v>44309</v>
      </c>
      <c r="H338" s="324">
        <f>IF(PPG!W338&gt;0,0,-PPG!W338)</f>
        <v>0</v>
      </c>
      <c r="I338" s="205">
        <f t="shared" ca="1" si="9"/>
        <v>44309</v>
      </c>
      <c r="J338" s="126">
        <v>321</v>
      </c>
      <c r="K338" s="126" t="b">
        <v>1</v>
      </c>
      <c r="L338" s="126" t="s">
        <v>4022</v>
      </c>
      <c r="M338" s="126" t="b">
        <v>1</v>
      </c>
      <c r="N338" s="126" t="s">
        <v>3687</v>
      </c>
      <c r="O338" s="322" t="str">
        <f>LEFT(PPG!E338,19)&amp;"."&amp;PPGCR!F338</f>
        <v>....Ap21</v>
      </c>
      <c r="P338" s="325">
        <f>PPG!J338</f>
        <v>0</v>
      </c>
      <c r="Q338" s="126" t="b">
        <v>1</v>
      </c>
      <c r="R338" s="126" t="b">
        <v>1</v>
      </c>
      <c r="S338" s="126" t="b">
        <v>1</v>
      </c>
    </row>
    <row r="339" spans="1:19" x14ac:dyDescent="0.25">
      <c r="A339" s="126" t="s">
        <v>4021</v>
      </c>
      <c r="B339" s="200">
        <v>1</v>
      </c>
      <c r="C339" s="126">
        <v>2</v>
      </c>
      <c r="D339" s="321">
        <f>PPG!K339</f>
        <v>0</v>
      </c>
      <c r="E339" s="126" t="b">
        <v>1</v>
      </c>
      <c r="F339" s="322" t="str">
        <f>RIGHT(PPG!D339,4)&amp;"."&amp;PPG!N339&amp;"."&amp;PPG!L339&amp;"."&amp;PPGPAY!$C$5</f>
        <v>...Ap21</v>
      </c>
      <c r="G339" s="203">
        <f t="shared" ca="1" si="8"/>
        <v>44309</v>
      </c>
      <c r="H339" s="324">
        <f>IF(PPG!W339&gt;0,0,-PPG!W339)</f>
        <v>0</v>
      </c>
      <c r="I339" s="205">
        <f t="shared" ca="1" si="9"/>
        <v>44309</v>
      </c>
      <c r="J339" s="126">
        <v>322</v>
      </c>
      <c r="K339" s="126" t="b">
        <v>1</v>
      </c>
      <c r="L339" s="126" t="s">
        <v>4022</v>
      </c>
      <c r="M339" s="126" t="b">
        <v>1</v>
      </c>
      <c r="N339" s="126" t="s">
        <v>3687</v>
      </c>
      <c r="O339" s="322" t="str">
        <f>LEFT(PPG!E339,19)&amp;"."&amp;PPGCR!F339</f>
        <v>....Ap21</v>
      </c>
      <c r="P339" s="325">
        <f>PPG!J339</f>
        <v>0</v>
      </c>
      <c r="Q339" s="126" t="b">
        <v>1</v>
      </c>
      <c r="R339" s="126" t="b">
        <v>1</v>
      </c>
      <c r="S339" s="126" t="b">
        <v>1</v>
      </c>
    </row>
    <row r="340" spans="1:19" x14ac:dyDescent="0.25">
      <c r="A340" s="126" t="s">
        <v>4021</v>
      </c>
      <c r="B340" s="200">
        <v>1</v>
      </c>
      <c r="C340" s="126">
        <v>2</v>
      </c>
      <c r="D340" s="321">
        <f>PPG!K340</f>
        <v>0</v>
      </c>
      <c r="E340" s="126" t="b">
        <v>1</v>
      </c>
      <c r="F340" s="322" t="str">
        <f>RIGHT(PPG!D340,4)&amp;"."&amp;PPG!N340&amp;"."&amp;PPG!L340&amp;"."&amp;PPGPAY!$C$5</f>
        <v>...Ap21</v>
      </c>
      <c r="G340" s="203">
        <f t="shared" ca="1" si="8"/>
        <v>44309</v>
      </c>
      <c r="H340" s="324">
        <f>IF(PPG!W340&gt;0,0,-PPG!W340)</f>
        <v>0</v>
      </c>
      <c r="I340" s="205">
        <f t="shared" ca="1" si="9"/>
        <v>44309</v>
      </c>
      <c r="J340" s="126">
        <v>323</v>
      </c>
      <c r="K340" s="126" t="b">
        <v>1</v>
      </c>
      <c r="L340" s="126" t="s">
        <v>4022</v>
      </c>
      <c r="M340" s="126" t="b">
        <v>1</v>
      </c>
      <c r="N340" s="126" t="s">
        <v>3687</v>
      </c>
      <c r="O340" s="322" t="str">
        <f>LEFT(PPG!E340,19)&amp;"."&amp;PPGCR!F340</f>
        <v>....Ap21</v>
      </c>
      <c r="P340" s="325">
        <f>PPG!J340</f>
        <v>0</v>
      </c>
      <c r="Q340" s="126" t="b">
        <v>1</v>
      </c>
      <c r="R340" s="126" t="b">
        <v>1</v>
      </c>
      <c r="S340" s="126" t="b">
        <v>1</v>
      </c>
    </row>
    <row r="341" spans="1:19" x14ac:dyDescent="0.25">
      <c r="A341" s="126" t="s">
        <v>4021</v>
      </c>
      <c r="B341" s="200">
        <v>1</v>
      </c>
      <c r="C341" s="126">
        <v>2</v>
      </c>
      <c r="D341" s="321">
        <f>PPG!K341</f>
        <v>0</v>
      </c>
      <c r="E341" s="126" t="b">
        <v>1</v>
      </c>
      <c r="F341" s="322" t="str">
        <f>RIGHT(PPG!D341,4)&amp;"."&amp;PPG!N341&amp;"."&amp;PPG!L341&amp;"."&amp;PPGPAY!$C$5</f>
        <v>...Ap21</v>
      </c>
      <c r="G341" s="203">
        <f t="shared" ref="G341:G392" ca="1" si="10">TODAY()</f>
        <v>44309</v>
      </c>
      <c r="H341" s="324">
        <f>IF(PPG!W341&gt;0,0,-PPG!W341)</f>
        <v>0</v>
      </c>
      <c r="I341" s="205">
        <f t="shared" ref="I341:I392" ca="1" si="11">G341</f>
        <v>44309</v>
      </c>
      <c r="J341" s="126">
        <v>324</v>
      </c>
      <c r="K341" s="126" t="b">
        <v>1</v>
      </c>
      <c r="L341" s="126" t="s">
        <v>4022</v>
      </c>
      <c r="M341" s="126" t="b">
        <v>1</v>
      </c>
      <c r="N341" s="126" t="s">
        <v>3687</v>
      </c>
      <c r="O341" s="322" t="str">
        <f>LEFT(PPG!E341,19)&amp;"."&amp;PPGCR!F341</f>
        <v>....Ap21</v>
      </c>
      <c r="P341" s="325">
        <f>PPG!J341</f>
        <v>0</v>
      </c>
      <c r="Q341" s="126" t="b">
        <v>1</v>
      </c>
      <c r="R341" s="126" t="b">
        <v>1</v>
      </c>
      <c r="S341" s="126" t="b">
        <v>1</v>
      </c>
    </row>
    <row r="342" spans="1:19" x14ac:dyDescent="0.25">
      <c r="A342" s="126" t="s">
        <v>4021</v>
      </c>
      <c r="B342" s="200">
        <v>1</v>
      </c>
      <c r="C342" s="126">
        <v>2</v>
      </c>
      <c r="D342" s="321">
        <f>PPG!K342</f>
        <v>0</v>
      </c>
      <c r="E342" s="126" t="b">
        <v>1</v>
      </c>
      <c r="F342" s="322" t="str">
        <f>RIGHT(PPG!D342,4)&amp;"."&amp;PPG!N342&amp;"."&amp;PPG!L342&amp;"."&amp;PPGPAY!$C$5</f>
        <v>...Ap21</v>
      </c>
      <c r="G342" s="203">
        <f t="shared" ca="1" si="10"/>
        <v>44309</v>
      </c>
      <c r="H342" s="324">
        <f>IF(PPG!W342&gt;0,0,-PPG!W342)</f>
        <v>0</v>
      </c>
      <c r="I342" s="205">
        <f t="shared" ca="1" si="11"/>
        <v>44309</v>
      </c>
      <c r="J342" s="126">
        <v>325</v>
      </c>
      <c r="K342" s="126" t="b">
        <v>1</v>
      </c>
      <c r="L342" s="126" t="s">
        <v>4022</v>
      </c>
      <c r="M342" s="126" t="b">
        <v>1</v>
      </c>
      <c r="N342" s="126" t="s">
        <v>3687</v>
      </c>
      <c r="O342" s="322" t="str">
        <f>LEFT(PPG!E342,19)&amp;"."&amp;PPGCR!F342</f>
        <v>....Ap21</v>
      </c>
      <c r="P342" s="325">
        <f>PPG!J342</f>
        <v>0</v>
      </c>
      <c r="Q342" s="126" t="b">
        <v>1</v>
      </c>
      <c r="R342" s="126" t="b">
        <v>1</v>
      </c>
      <c r="S342" s="126" t="b">
        <v>1</v>
      </c>
    </row>
    <row r="343" spans="1:19" x14ac:dyDescent="0.25">
      <c r="A343" s="126" t="s">
        <v>4021</v>
      </c>
      <c r="B343" s="200">
        <v>1</v>
      </c>
      <c r="C343" s="126">
        <v>2</v>
      </c>
      <c r="D343" s="321">
        <f>PPG!K343</f>
        <v>0</v>
      </c>
      <c r="E343" s="126" t="b">
        <v>1</v>
      </c>
      <c r="F343" s="322" t="str">
        <f>RIGHT(PPG!D343,4)&amp;"."&amp;PPG!N343&amp;"."&amp;PPG!L343&amp;"."&amp;PPGPAY!$C$5</f>
        <v>...Ap21</v>
      </c>
      <c r="G343" s="203">
        <f t="shared" ca="1" si="10"/>
        <v>44309</v>
      </c>
      <c r="H343" s="324">
        <f>IF(PPG!W343&gt;0,0,-PPG!W343)</f>
        <v>0</v>
      </c>
      <c r="I343" s="205">
        <f t="shared" ca="1" si="11"/>
        <v>44309</v>
      </c>
      <c r="J343" s="126">
        <v>326</v>
      </c>
      <c r="K343" s="126" t="b">
        <v>1</v>
      </c>
      <c r="L343" s="126" t="s">
        <v>4022</v>
      </c>
      <c r="M343" s="126" t="b">
        <v>1</v>
      </c>
      <c r="N343" s="126" t="s">
        <v>3687</v>
      </c>
      <c r="O343" s="322" t="str">
        <f>LEFT(PPG!E343,19)&amp;"."&amp;PPGCR!F343</f>
        <v>....Ap21</v>
      </c>
      <c r="P343" s="325">
        <f>PPG!J343</f>
        <v>0</v>
      </c>
      <c r="Q343" s="126" t="b">
        <v>1</v>
      </c>
      <c r="R343" s="126" t="b">
        <v>1</v>
      </c>
      <c r="S343" s="126" t="b">
        <v>1</v>
      </c>
    </row>
    <row r="344" spans="1:19" x14ac:dyDescent="0.25">
      <c r="A344" s="126" t="s">
        <v>4021</v>
      </c>
      <c r="B344" s="200">
        <v>1</v>
      </c>
      <c r="C344" s="126">
        <v>2</v>
      </c>
      <c r="D344" s="321">
        <f>PPG!K344</f>
        <v>0</v>
      </c>
      <c r="E344" s="126" t="b">
        <v>1</v>
      </c>
      <c r="F344" s="322" t="str">
        <f>RIGHT(PPG!D344,4)&amp;"."&amp;PPG!N344&amp;"."&amp;PPG!L344&amp;"."&amp;PPGPAY!$C$5</f>
        <v>...Ap21</v>
      </c>
      <c r="G344" s="203">
        <f t="shared" ca="1" si="10"/>
        <v>44309</v>
      </c>
      <c r="H344" s="324">
        <f>IF(PPG!W344&gt;0,0,-PPG!W344)</f>
        <v>0</v>
      </c>
      <c r="I344" s="205">
        <f t="shared" ca="1" si="11"/>
        <v>44309</v>
      </c>
      <c r="J344" s="126">
        <v>327</v>
      </c>
      <c r="K344" s="126" t="b">
        <v>1</v>
      </c>
      <c r="L344" s="126" t="s">
        <v>4022</v>
      </c>
      <c r="M344" s="126" t="b">
        <v>1</v>
      </c>
      <c r="N344" s="126" t="s">
        <v>3687</v>
      </c>
      <c r="O344" s="322" t="str">
        <f>LEFT(PPG!E344,19)&amp;"."&amp;PPGCR!F344</f>
        <v>....Ap21</v>
      </c>
      <c r="P344" s="325">
        <f>PPG!J344</f>
        <v>0</v>
      </c>
      <c r="Q344" s="126" t="b">
        <v>1</v>
      </c>
      <c r="R344" s="126" t="b">
        <v>1</v>
      </c>
      <c r="S344" s="126" t="b">
        <v>1</v>
      </c>
    </row>
    <row r="345" spans="1:19" x14ac:dyDescent="0.25">
      <c r="A345" s="126" t="s">
        <v>4021</v>
      </c>
      <c r="B345" s="200">
        <v>1</v>
      </c>
      <c r="C345" s="126">
        <v>2</v>
      </c>
      <c r="D345" s="321">
        <f>PPG!K345</f>
        <v>0</v>
      </c>
      <c r="E345" s="126" t="b">
        <v>1</v>
      </c>
      <c r="F345" s="322" t="str">
        <f>RIGHT(PPG!D345,4)&amp;"."&amp;PPG!N345&amp;"."&amp;PPG!L345&amp;"."&amp;PPGPAY!$C$5</f>
        <v>...Ap21</v>
      </c>
      <c r="G345" s="203">
        <f t="shared" ca="1" si="10"/>
        <v>44309</v>
      </c>
      <c r="H345" s="324">
        <f>IF(PPG!W345&gt;0,0,-PPG!W345)</f>
        <v>0</v>
      </c>
      <c r="I345" s="205">
        <f t="shared" ca="1" si="11"/>
        <v>44309</v>
      </c>
      <c r="J345" s="126">
        <v>328</v>
      </c>
      <c r="K345" s="126" t="b">
        <v>1</v>
      </c>
      <c r="L345" s="126" t="s">
        <v>4022</v>
      </c>
      <c r="M345" s="126" t="b">
        <v>1</v>
      </c>
      <c r="N345" s="126" t="s">
        <v>3687</v>
      </c>
      <c r="O345" s="322" t="str">
        <f>LEFT(PPG!E345,19)&amp;"."&amp;PPGCR!F345</f>
        <v>....Ap21</v>
      </c>
      <c r="P345" s="325">
        <f>PPG!J345</f>
        <v>0</v>
      </c>
      <c r="Q345" s="126" t="b">
        <v>1</v>
      </c>
      <c r="R345" s="126" t="b">
        <v>1</v>
      </c>
      <c r="S345" s="126" t="b">
        <v>1</v>
      </c>
    </row>
    <row r="346" spans="1:19" x14ac:dyDescent="0.25">
      <c r="A346" s="126" t="s">
        <v>4021</v>
      </c>
      <c r="B346" s="200">
        <v>1</v>
      </c>
      <c r="C346" s="126">
        <v>2</v>
      </c>
      <c r="D346" s="321">
        <f>PPG!K346</f>
        <v>0</v>
      </c>
      <c r="E346" s="126" t="b">
        <v>1</v>
      </c>
      <c r="F346" s="322" t="str">
        <f>RIGHT(PPG!D346,4)&amp;"."&amp;PPG!N346&amp;"."&amp;PPG!L346&amp;"."&amp;PPGPAY!$C$5</f>
        <v>...Ap21</v>
      </c>
      <c r="G346" s="203">
        <f t="shared" ca="1" si="10"/>
        <v>44309</v>
      </c>
      <c r="H346" s="324">
        <f>IF(PPG!W346&gt;0,0,-PPG!W346)</f>
        <v>0</v>
      </c>
      <c r="I346" s="205">
        <f t="shared" ca="1" si="11"/>
        <v>44309</v>
      </c>
      <c r="J346" s="126">
        <v>329</v>
      </c>
      <c r="K346" s="126" t="b">
        <v>1</v>
      </c>
      <c r="L346" s="126" t="s">
        <v>4022</v>
      </c>
      <c r="M346" s="126" t="b">
        <v>1</v>
      </c>
      <c r="N346" s="126" t="s">
        <v>3687</v>
      </c>
      <c r="O346" s="322" t="str">
        <f>LEFT(PPG!E346,19)&amp;"."&amp;PPGCR!F346</f>
        <v>....Ap21</v>
      </c>
      <c r="P346" s="325">
        <f>PPG!J346</f>
        <v>0</v>
      </c>
      <c r="Q346" s="126" t="b">
        <v>1</v>
      </c>
      <c r="R346" s="126" t="b">
        <v>1</v>
      </c>
      <c r="S346" s="126" t="b">
        <v>1</v>
      </c>
    </row>
    <row r="347" spans="1:19" x14ac:dyDescent="0.25">
      <c r="A347" s="126" t="s">
        <v>4021</v>
      </c>
      <c r="B347" s="200">
        <v>1</v>
      </c>
      <c r="C347" s="126">
        <v>2</v>
      </c>
      <c r="D347" s="321">
        <f>PPG!K347</f>
        <v>0</v>
      </c>
      <c r="E347" s="126" t="b">
        <v>1</v>
      </c>
      <c r="F347" s="322" t="str">
        <f>RIGHT(PPG!D347,4)&amp;"."&amp;PPG!N347&amp;"."&amp;PPG!L347&amp;"."&amp;PPGPAY!$C$5</f>
        <v>...Ap21</v>
      </c>
      <c r="G347" s="203">
        <f t="shared" ca="1" si="10"/>
        <v>44309</v>
      </c>
      <c r="H347" s="324">
        <f>IF(PPG!W347&gt;0,0,-PPG!W347)</f>
        <v>0</v>
      </c>
      <c r="I347" s="205">
        <f t="shared" ca="1" si="11"/>
        <v>44309</v>
      </c>
      <c r="J347" s="126">
        <v>330</v>
      </c>
      <c r="K347" s="126" t="b">
        <v>1</v>
      </c>
      <c r="L347" s="126" t="s">
        <v>4022</v>
      </c>
      <c r="M347" s="126" t="b">
        <v>1</v>
      </c>
      <c r="N347" s="126" t="s">
        <v>3687</v>
      </c>
      <c r="O347" s="322" t="str">
        <f>LEFT(PPG!E347,19)&amp;"."&amp;PPGCR!F347</f>
        <v>....Ap21</v>
      </c>
      <c r="P347" s="325">
        <f>PPG!J347</f>
        <v>0</v>
      </c>
      <c r="Q347" s="126" t="b">
        <v>1</v>
      </c>
      <c r="R347" s="126" t="b">
        <v>1</v>
      </c>
      <c r="S347" s="126" t="b">
        <v>1</v>
      </c>
    </row>
    <row r="348" spans="1:19" x14ac:dyDescent="0.25">
      <c r="A348" s="126" t="s">
        <v>4021</v>
      </c>
      <c r="B348" s="200">
        <v>1</v>
      </c>
      <c r="C348" s="126">
        <v>2</v>
      </c>
      <c r="D348" s="321">
        <f>PPG!K348</f>
        <v>0</v>
      </c>
      <c r="E348" s="126" t="b">
        <v>1</v>
      </c>
      <c r="F348" s="322" t="str">
        <f>RIGHT(PPG!D348,4)&amp;"."&amp;PPG!N348&amp;"."&amp;PPG!L348&amp;"."&amp;PPGPAY!$C$5</f>
        <v>...Ap21</v>
      </c>
      <c r="G348" s="203">
        <f t="shared" ca="1" si="10"/>
        <v>44309</v>
      </c>
      <c r="H348" s="324">
        <f>IF(PPG!W348&gt;0,0,-PPG!W348)</f>
        <v>0</v>
      </c>
      <c r="I348" s="205">
        <f t="shared" ca="1" si="11"/>
        <v>44309</v>
      </c>
      <c r="J348" s="126">
        <v>331</v>
      </c>
      <c r="K348" s="126" t="b">
        <v>1</v>
      </c>
      <c r="L348" s="126" t="s">
        <v>4022</v>
      </c>
      <c r="M348" s="126" t="b">
        <v>1</v>
      </c>
      <c r="N348" s="126" t="s">
        <v>3687</v>
      </c>
      <c r="O348" s="322" t="str">
        <f>LEFT(PPG!E348,19)&amp;"."&amp;PPGCR!F348</f>
        <v>....Ap21</v>
      </c>
      <c r="P348" s="325">
        <f>PPG!J348</f>
        <v>0</v>
      </c>
      <c r="Q348" s="126" t="b">
        <v>1</v>
      </c>
      <c r="R348" s="126" t="b">
        <v>1</v>
      </c>
      <c r="S348" s="126" t="b">
        <v>1</v>
      </c>
    </row>
    <row r="349" spans="1:19" x14ac:dyDescent="0.25">
      <c r="A349" s="126" t="s">
        <v>4021</v>
      </c>
      <c r="B349" s="200">
        <v>1</v>
      </c>
      <c r="C349" s="126">
        <v>2</v>
      </c>
      <c r="D349" s="321">
        <f>PPG!K349</f>
        <v>0</v>
      </c>
      <c r="E349" s="126" t="b">
        <v>1</v>
      </c>
      <c r="F349" s="322" t="str">
        <f>RIGHT(PPG!D349,4)&amp;"."&amp;PPG!N349&amp;"."&amp;PPG!L349&amp;"."&amp;PPGPAY!$C$5</f>
        <v>...Ap21</v>
      </c>
      <c r="G349" s="203">
        <f t="shared" ca="1" si="10"/>
        <v>44309</v>
      </c>
      <c r="H349" s="324">
        <f>IF(PPG!W349&gt;0,0,-PPG!W349)</f>
        <v>0</v>
      </c>
      <c r="I349" s="205">
        <f t="shared" ca="1" si="11"/>
        <v>44309</v>
      </c>
      <c r="J349" s="126">
        <v>332</v>
      </c>
      <c r="K349" s="126" t="b">
        <v>1</v>
      </c>
      <c r="L349" s="126" t="s">
        <v>4022</v>
      </c>
      <c r="M349" s="126" t="b">
        <v>1</v>
      </c>
      <c r="N349" s="126" t="s">
        <v>3687</v>
      </c>
      <c r="O349" s="322" t="str">
        <f>LEFT(PPG!E349,19)&amp;"."&amp;PPGCR!F349</f>
        <v>....Ap21</v>
      </c>
      <c r="P349" s="325">
        <f>PPG!J349</f>
        <v>0</v>
      </c>
      <c r="Q349" s="126" t="b">
        <v>1</v>
      </c>
      <c r="R349" s="126" t="b">
        <v>1</v>
      </c>
      <c r="S349" s="126" t="b">
        <v>1</v>
      </c>
    </row>
    <row r="350" spans="1:19" x14ac:dyDescent="0.25">
      <c r="A350" s="126" t="s">
        <v>4021</v>
      </c>
      <c r="B350" s="200">
        <v>1</v>
      </c>
      <c r="C350" s="126">
        <v>2</v>
      </c>
      <c r="D350" s="321">
        <f>PPG!K350</f>
        <v>0</v>
      </c>
      <c r="E350" s="126" t="b">
        <v>1</v>
      </c>
      <c r="F350" s="322" t="str">
        <f>RIGHT(PPG!D350,4)&amp;"."&amp;PPG!N350&amp;"."&amp;PPG!L350&amp;"."&amp;PPGPAY!$C$5</f>
        <v>...Ap21</v>
      </c>
      <c r="G350" s="203">
        <f t="shared" ca="1" si="10"/>
        <v>44309</v>
      </c>
      <c r="H350" s="324">
        <f>IF(PPG!W350&gt;0,0,-PPG!W350)</f>
        <v>0</v>
      </c>
      <c r="I350" s="205">
        <f t="shared" ca="1" si="11"/>
        <v>44309</v>
      </c>
      <c r="J350" s="126">
        <v>333</v>
      </c>
      <c r="K350" s="126" t="b">
        <v>1</v>
      </c>
      <c r="L350" s="126" t="s">
        <v>4022</v>
      </c>
      <c r="M350" s="126" t="b">
        <v>1</v>
      </c>
      <c r="N350" s="126" t="s">
        <v>3687</v>
      </c>
      <c r="O350" s="322" t="str">
        <f>LEFT(PPG!E350,19)&amp;"."&amp;PPGCR!F350</f>
        <v>....Ap21</v>
      </c>
      <c r="P350" s="325">
        <f>PPG!J350</f>
        <v>0</v>
      </c>
      <c r="Q350" s="126" t="b">
        <v>1</v>
      </c>
      <c r="R350" s="126" t="b">
        <v>1</v>
      </c>
      <c r="S350" s="126" t="b">
        <v>1</v>
      </c>
    </row>
    <row r="351" spans="1:19" x14ac:dyDescent="0.25">
      <c r="A351" s="126" t="s">
        <v>4021</v>
      </c>
      <c r="B351" s="200">
        <v>1</v>
      </c>
      <c r="C351" s="126">
        <v>2</v>
      </c>
      <c r="D351" s="321">
        <f>PPG!K351</f>
        <v>0</v>
      </c>
      <c r="E351" s="126" t="b">
        <v>1</v>
      </c>
      <c r="F351" s="322" t="str">
        <f>RIGHT(PPG!D351,4)&amp;"."&amp;PPG!N351&amp;"."&amp;PPG!L351&amp;"."&amp;PPGPAY!$C$5</f>
        <v>...Ap21</v>
      </c>
      <c r="G351" s="203">
        <f t="shared" ca="1" si="10"/>
        <v>44309</v>
      </c>
      <c r="H351" s="324">
        <f>IF(PPG!W351&gt;0,0,-PPG!W351)</f>
        <v>0</v>
      </c>
      <c r="I351" s="205">
        <f t="shared" ca="1" si="11"/>
        <v>44309</v>
      </c>
      <c r="J351" s="126">
        <v>334</v>
      </c>
      <c r="K351" s="126" t="b">
        <v>1</v>
      </c>
      <c r="L351" s="126" t="s">
        <v>4022</v>
      </c>
      <c r="M351" s="126" t="b">
        <v>1</v>
      </c>
      <c r="N351" s="126" t="s">
        <v>3687</v>
      </c>
      <c r="O351" s="322" t="str">
        <f>LEFT(PPG!E351,19)&amp;"."&amp;PPGCR!F351</f>
        <v>....Ap21</v>
      </c>
      <c r="P351" s="325">
        <f>PPG!J351</f>
        <v>0</v>
      </c>
      <c r="Q351" s="126" t="b">
        <v>1</v>
      </c>
      <c r="R351" s="126" t="b">
        <v>1</v>
      </c>
      <c r="S351" s="126" t="b">
        <v>1</v>
      </c>
    </row>
    <row r="352" spans="1:19" x14ac:dyDescent="0.25">
      <c r="A352" s="126" t="s">
        <v>4021</v>
      </c>
      <c r="B352" s="200">
        <v>1</v>
      </c>
      <c r="C352" s="126">
        <v>2</v>
      </c>
      <c r="D352" s="321">
        <f>PPG!K352</f>
        <v>0</v>
      </c>
      <c r="E352" s="126" t="b">
        <v>1</v>
      </c>
      <c r="F352" s="322" t="str">
        <f>RIGHT(PPG!D352,4)&amp;"."&amp;PPG!N352&amp;"."&amp;PPG!L352&amp;"."&amp;PPGPAY!$C$5</f>
        <v>...Ap21</v>
      </c>
      <c r="G352" s="203">
        <f t="shared" ca="1" si="10"/>
        <v>44309</v>
      </c>
      <c r="H352" s="324">
        <f>IF(PPG!W352&gt;0,0,-PPG!W352)</f>
        <v>0</v>
      </c>
      <c r="I352" s="205">
        <f t="shared" ca="1" si="11"/>
        <v>44309</v>
      </c>
      <c r="J352" s="126">
        <v>335</v>
      </c>
      <c r="K352" s="126" t="b">
        <v>1</v>
      </c>
      <c r="L352" s="126" t="s">
        <v>4022</v>
      </c>
      <c r="M352" s="126" t="b">
        <v>1</v>
      </c>
      <c r="N352" s="126" t="s">
        <v>3687</v>
      </c>
      <c r="O352" s="322" t="str">
        <f>LEFT(PPG!E352,19)&amp;"."&amp;PPGCR!F352</f>
        <v>....Ap21</v>
      </c>
      <c r="P352" s="325">
        <f>PPG!J352</f>
        <v>0</v>
      </c>
      <c r="Q352" s="126" t="b">
        <v>1</v>
      </c>
      <c r="R352" s="126" t="b">
        <v>1</v>
      </c>
      <c r="S352" s="126" t="b">
        <v>1</v>
      </c>
    </row>
    <row r="353" spans="1:19" x14ac:dyDescent="0.25">
      <c r="A353" s="126" t="s">
        <v>4021</v>
      </c>
      <c r="B353" s="200">
        <v>1</v>
      </c>
      <c r="C353" s="126">
        <v>2</v>
      </c>
      <c r="D353" s="321">
        <f>PPG!K353</f>
        <v>0</v>
      </c>
      <c r="E353" s="126" t="b">
        <v>1</v>
      </c>
      <c r="F353" s="322" t="str">
        <f>RIGHT(PPG!D353,4)&amp;"."&amp;PPG!N353&amp;"."&amp;PPG!L353&amp;"."&amp;PPGPAY!$C$5</f>
        <v>...Ap21</v>
      </c>
      <c r="G353" s="203">
        <f t="shared" ca="1" si="10"/>
        <v>44309</v>
      </c>
      <c r="H353" s="324">
        <f>IF(PPG!W353&gt;0,0,-PPG!W353)</f>
        <v>0</v>
      </c>
      <c r="I353" s="205">
        <f t="shared" ca="1" si="11"/>
        <v>44309</v>
      </c>
      <c r="J353" s="126">
        <v>336</v>
      </c>
      <c r="K353" s="126" t="b">
        <v>1</v>
      </c>
      <c r="L353" s="126" t="s">
        <v>4022</v>
      </c>
      <c r="M353" s="126" t="b">
        <v>1</v>
      </c>
      <c r="N353" s="126" t="s">
        <v>3687</v>
      </c>
      <c r="O353" s="322" t="str">
        <f>LEFT(PPG!E353,19)&amp;"."&amp;PPGCR!F353</f>
        <v>....Ap21</v>
      </c>
      <c r="P353" s="325">
        <f>PPG!J353</f>
        <v>0</v>
      </c>
      <c r="Q353" s="126" t="b">
        <v>1</v>
      </c>
      <c r="R353" s="126" t="b">
        <v>1</v>
      </c>
      <c r="S353" s="126" t="b">
        <v>1</v>
      </c>
    </row>
    <row r="354" spans="1:19" x14ac:dyDescent="0.25">
      <c r="A354" s="126" t="s">
        <v>4021</v>
      </c>
      <c r="B354" s="200">
        <v>1</v>
      </c>
      <c r="C354" s="126">
        <v>2</v>
      </c>
      <c r="D354" s="321">
        <f>PPG!K354</f>
        <v>0</v>
      </c>
      <c r="E354" s="126" t="b">
        <v>1</v>
      </c>
      <c r="F354" s="322" t="str">
        <f>RIGHT(PPG!D354,4)&amp;"."&amp;PPG!N354&amp;"."&amp;PPG!L354&amp;"."&amp;PPGPAY!$C$5</f>
        <v>...Ap21</v>
      </c>
      <c r="G354" s="203">
        <f t="shared" ca="1" si="10"/>
        <v>44309</v>
      </c>
      <c r="H354" s="324">
        <f>IF(PPG!W354&gt;0,0,-PPG!W354)</f>
        <v>0</v>
      </c>
      <c r="I354" s="205">
        <f t="shared" ca="1" si="11"/>
        <v>44309</v>
      </c>
      <c r="J354" s="126">
        <v>337</v>
      </c>
      <c r="K354" s="126" t="b">
        <v>1</v>
      </c>
      <c r="L354" s="126" t="s">
        <v>4022</v>
      </c>
      <c r="M354" s="126" t="b">
        <v>1</v>
      </c>
      <c r="N354" s="126" t="s">
        <v>3687</v>
      </c>
      <c r="O354" s="322" t="str">
        <f>LEFT(PPG!E354,19)&amp;"."&amp;PPGCR!F354</f>
        <v>....Ap21</v>
      </c>
      <c r="P354" s="325">
        <f>PPG!J354</f>
        <v>0</v>
      </c>
      <c r="Q354" s="126" t="b">
        <v>1</v>
      </c>
      <c r="R354" s="126" t="b">
        <v>1</v>
      </c>
      <c r="S354" s="126" t="b">
        <v>1</v>
      </c>
    </row>
    <row r="355" spans="1:19" x14ac:dyDescent="0.25">
      <c r="A355" s="126" t="s">
        <v>4021</v>
      </c>
      <c r="B355" s="200">
        <v>1</v>
      </c>
      <c r="C355" s="126">
        <v>2</v>
      </c>
      <c r="D355" s="321">
        <f>PPG!K355</f>
        <v>0</v>
      </c>
      <c r="E355" s="126" t="b">
        <v>1</v>
      </c>
      <c r="F355" s="322" t="str">
        <f>RIGHT(PPG!D355,4)&amp;"."&amp;PPG!N355&amp;"."&amp;PPG!L355&amp;"."&amp;PPGPAY!$C$5</f>
        <v>...Ap21</v>
      </c>
      <c r="G355" s="203">
        <f t="shared" ca="1" si="10"/>
        <v>44309</v>
      </c>
      <c r="H355" s="324">
        <f>IF(PPG!W355&gt;0,0,-PPG!W355)</f>
        <v>0</v>
      </c>
      <c r="I355" s="205">
        <f t="shared" ca="1" si="11"/>
        <v>44309</v>
      </c>
      <c r="J355" s="126">
        <v>338</v>
      </c>
      <c r="K355" s="126" t="b">
        <v>1</v>
      </c>
      <c r="L355" s="126" t="s">
        <v>4022</v>
      </c>
      <c r="M355" s="126" t="b">
        <v>1</v>
      </c>
      <c r="N355" s="126" t="s">
        <v>3687</v>
      </c>
      <c r="O355" s="322" t="str">
        <f>LEFT(PPG!E355,19)&amp;"."&amp;PPGCR!F355</f>
        <v>....Ap21</v>
      </c>
      <c r="P355" s="325">
        <f>PPG!J355</f>
        <v>0</v>
      </c>
      <c r="Q355" s="126" t="b">
        <v>1</v>
      </c>
      <c r="R355" s="126" t="b">
        <v>1</v>
      </c>
      <c r="S355" s="126" t="b">
        <v>1</v>
      </c>
    </row>
    <row r="356" spans="1:19" x14ac:dyDescent="0.25">
      <c r="A356" s="126" t="s">
        <v>4021</v>
      </c>
      <c r="B356" s="200">
        <v>1</v>
      </c>
      <c r="C356" s="126">
        <v>2</v>
      </c>
      <c r="D356" s="321">
        <f>PPG!K356</f>
        <v>0</v>
      </c>
      <c r="E356" s="126" t="b">
        <v>1</v>
      </c>
      <c r="F356" s="322" t="str">
        <f>RIGHT(PPG!D356,4)&amp;"."&amp;PPG!N356&amp;"."&amp;PPG!L356&amp;"."&amp;PPGPAY!$C$5</f>
        <v>...Ap21</v>
      </c>
      <c r="G356" s="203">
        <f t="shared" ca="1" si="10"/>
        <v>44309</v>
      </c>
      <c r="H356" s="324">
        <f>IF(PPG!W356&gt;0,0,-PPG!W356)</f>
        <v>0</v>
      </c>
      <c r="I356" s="205">
        <f t="shared" ca="1" si="11"/>
        <v>44309</v>
      </c>
      <c r="J356" s="126">
        <v>339</v>
      </c>
      <c r="K356" s="126" t="b">
        <v>1</v>
      </c>
      <c r="L356" s="126" t="s">
        <v>4022</v>
      </c>
      <c r="M356" s="126" t="b">
        <v>1</v>
      </c>
      <c r="N356" s="126" t="s">
        <v>3687</v>
      </c>
      <c r="O356" s="322" t="str">
        <f>LEFT(PPG!E356,19)&amp;"."&amp;PPGCR!F356</f>
        <v>....Ap21</v>
      </c>
      <c r="P356" s="325">
        <f>PPG!J356</f>
        <v>0</v>
      </c>
      <c r="Q356" s="126" t="b">
        <v>1</v>
      </c>
      <c r="R356" s="126" t="b">
        <v>1</v>
      </c>
      <c r="S356" s="126" t="b">
        <v>1</v>
      </c>
    </row>
    <row r="357" spans="1:19" x14ac:dyDescent="0.25">
      <c r="A357" s="126" t="s">
        <v>4021</v>
      </c>
      <c r="B357" s="200">
        <v>1</v>
      </c>
      <c r="C357" s="126">
        <v>2</v>
      </c>
      <c r="D357" s="321">
        <f>PPG!K357</f>
        <v>0</v>
      </c>
      <c r="E357" s="126" t="b">
        <v>1</v>
      </c>
      <c r="F357" s="322" t="str">
        <f>RIGHT(PPG!D357,4)&amp;"."&amp;PPG!N357&amp;"."&amp;PPG!L357&amp;"."&amp;PPGPAY!$C$5</f>
        <v>...Ap21</v>
      </c>
      <c r="G357" s="203">
        <f t="shared" ca="1" si="10"/>
        <v>44309</v>
      </c>
      <c r="H357" s="324">
        <f>IF(PPG!W357&gt;0,0,-PPG!W357)</f>
        <v>0</v>
      </c>
      <c r="I357" s="205">
        <f t="shared" ca="1" si="11"/>
        <v>44309</v>
      </c>
      <c r="J357" s="126">
        <v>340</v>
      </c>
      <c r="K357" s="126" t="b">
        <v>1</v>
      </c>
      <c r="L357" s="126" t="s">
        <v>4022</v>
      </c>
      <c r="M357" s="126" t="b">
        <v>1</v>
      </c>
      <c r="N357" s="126" t="s">
        <v>3687</v>
      </c>
      <c r="O357" s="322" t="str">
        <f>LEFT(PPG!E357,19)&amp;"."&amp;PPGCR!F357</f>
        <v>....Ap21</v>
      </c>
      <c r="P357" s="325">
        <f>PPG!J357</f>
        <v>0</v>
      </c>
      <c r="Q357" s="126" t="b">
        <v>1</v>
      </c>
      <c r="R357" s="126" t="b">
        <v>1</v>
      </c>
      <c r="S357" s="126" t="b">
        <v>1</v>
      </c>
    </row>
    <row r="358" spans="1:19" x14ac:dyDescent="0.25">
      <c r="A358" s="126" t="s">
        <v>4021</v>
      </c>
      <c r="B358" s="200">
        <v>1</v>
      </c>
      <c r="C358" s="126">
        <v>2</v>
      </c>
      <c r="D358" s="321">
        <f>PPG!K358</f>
        <v>0</v>
      </c>
      <c r="E358" s="126" t="b">
        <v>1</v>
      </c>
      <c r="F358" s="322" t="str">
        <f>RIGHT(PPG!D358,4)&amp;"."&amp;PPG!N358&amp;"."&amp;PPG!L358&amp;"."&amp;PPGPAY!$C$5</f>
        <v>...Ap21</v>
      </c>
      <c r="G358" s="203">
        <f t="shared" ca="1" si="10"/>
        <v>44309</v>
      </c>
      <c r="H358" s="324">
        <f>IF(PPG!W358&gt;0,0,-PPG!W358)</f>
        <v>0</v>
      </c>
      <c r="I358" s="205">
        <f t="shared" ca="1" si="11"/>
        <v>44309</v>
      </c>
      <c r="J358" s="126">
        <v>341</v>
      </c>
      <c r="K358" s="126" t="b">
        <v>1</v>
      </c>
      <c r="L358" s="126" t="s">
        <v>4022</v>
      </c>
      <c r="M358" s="126" t="b">
        <v>1</v>
      </c>
      <c r="N358" s="126" t="s">
        <v>3687</v>
      </c>
      <c r="O358" s="322" t="str">
        <f>LEFT(PPG!E358,19)&amp;"."&amp;PPGCR!F358</f>
        <v>....Ap21</v>
      </c>
      <c r="P358" s="325">
        <f>PPG!J358</f>
        <v>0</v>
      </c>
      <c r="Q358" s="126" t="b">
        <v>1</v>
      </c>
      <c r="R358" s="126" t="b">
        <v>1</v>
      </c>
      <c r="S358" s="126" t="b">
        <v>1</v>
      </c>
    </row>
    <row r="359" spans="1:19" x14ac:dyDescent="0.25">
      <c r="A359" s="126" t="s">
        <v>4021</v>
      </c>
      <c r="B359" s="200">
        <v>1</v>
      </c>
      <c r="C359" s="126">
        <v>2</v>
      </c>
      <c r="D359" s="321">
        <f>PPG!K359</f>
        <v>0</v>
      </c>
      <c r="E359" s="126" t="b">
        <v>1</v>
      </c>
      <c r="F359" s="322" t="str">
        <f>RIGHT(PPG!D359,4)&amp;"."&amp;PPG!N359&amp;"."&amp;PPG!L359&amp;"."&amp;PPGPAY!$C$5</f>
        <v>...Ap21</v>
      </c>
      <c r="G359" s="203">
        <f t="shared" ca="1" si="10"/>
        <v>44309</v>
      </c>
      <c r="H359" s="324">
        <f>IF(PPG!W359&gt;0,0,-PPG!W359)</f>
        <v>0</v>
      </c>
      <c r="I359" s="205">
        <f t="shared" ca="1" si="11"/>
        <v>44309</v>
      </c>
      <c r="J359" s="126">
        <v>342</v>
      </c>
      <c r="K359" s="126" t="b">
        <v>1</v>
      </c>
      <c r="L359" s="126" t="s">
        <v>4022</v>
      </c>
      <c r="M359" s="126" t="b">
        <v>1</v>
      </c>
      <c r="N359" s="126" t="s">
        <v>3687</v>
      </c>
      <c r="O359" s="322" t="str">
        <f>LEFT(PPG!E359,19)&amp;"."&amp;PPGCR!F359</f>
        <v>....Ap21</v>
      </c>
      <c r="P359" s="325">
        <f>PPG!J359</f>
        <v>0</v>
      </c>
      <c r="Q359" s="126" t="b">
        <v>1</v>
      </c>
      <c r="R359" s="126" t="b">
        <v>1</v>
      </c>
      <c r="S359" s="126" t="b">
        <v>1</v>
      </c>
    </row>
    <row r="360" spans="1:19" x14ac:dyDescent="0.25">
      <c r="A360" s="126" t="s">
        <v>4021</v>
      </c>
      <c r="B360" s="200">
        <v>1</v>
      </c>
      <c r="C360" s="126">
        <v>2</v>
      </c>
      <c r="D360" s="321">
        <f>PPG!K360</f>
        <v>0</v>
      </c>
      <c r="E360" s="126" t="b">
        <v>1</v>
      </c>
      <c r="F360" s="322" t="str">
        <f>RIGHT(PPG!D360,4)&amp;"."&amp;PPG!N360&amp;"."&amp;PPG!L360&amp;"."&amp;PPGPAY!$C$5</f>
        <v>...Ap21</v>
      </c>
      <c r="G360" s="203">
        <f t="shared" ca="1" si="10"/>
        <v>44309</v>
      </c>
      <c r="H360" s="324">
        <f>IF(PPG!W360&gt;0,0,-PPG!W360)</f>
        <v>0</v>
      </c>
      <c r="I360" s="205">
        <f t="shared" ca="1" si="11"/>
        <v>44309</v>
      </c>
      <c r="J360" s="126">
        <v>343</v>
      </c>
      <c r="K360" s="126" t="b">
        <v>1</v>
      </c>
      <c r="L360" s="126" t="s">
        <v>4022</v>
      </c>
      <c r="M360" s="126" t="b">
        <v>1</v>
      </c>
      <c r="N360" s="126" t="s">
        <v>3687</v>
      </c>
      <c r="O360" s="322" t="str">
        <f>LEFT(PPG!E360,19)&amp;"."&amp;PPGCR!F360</f>
        <v>....Ap21</v>
      </c>
      <c r="P360" s="325">
        <f>PPG!J360</f>
        <v>0</v>
      </c>
      <c r="Q360" s="126" t="b">
        <v>1</v>
      </c>
      <c r="R360" s="126" t="b">
        <v>1</v>
      </c>
      <c r="S360" s="126" t="b">
        <v>1</v>
      </c>
    </row>
    <row r="361" spans="1:19" x14ac:dyDescent="0.25">
      <c r="A361" s="126" t="s">
        <v>4021</v>
      </c>
      <c r="B361" s="200">
        <v>1</v>
      </c>
      <c r="C361" s="126">
        <v>2</v>
      </c>
      <c r="D361" s="321">
        <f>PPG!K361</f>
        <v>0</v>
      </c>
      <c r="E361" s="126" t="b">
        <v>1</v>
      </c>
      <c r="F361" s="322" t="str">
        <f>RIGHT(PPG!D361,4)&amp;"."&amp;PPG!N361&amp;"."&amp;PPG!L361&amp;"."&amp;PPGPAY!$C$5</f>
        <v>...Ap21</v>
      </c>
      <c r="G361" s="203">
        <f t="shared" ca="1" si="10"/>
        <v>44309</v>
      </c>
      <c r="H361" s="324">
        <f>IF(PPG!W361&gt;0,0,-PPG!W361)</f>
        <v>0</v>
      </c>
      <c r="I361" s="205">
        <f t="shared" ca="1" si="11"/>
        <v>44309</v>
      </c>
      <c r="J361" s="126">
        <v>344</v>
      </c>
      <c r="K361" s="126" t="b">
        <v>1</v>
      </c>
      <c r="L361" s="126" t="s">
        <v>4022</v>
      </c>
      <c r="M361" s="126" t="b">
        <v>1</v>
      </c>
      <c r="N361" s="126" t="s">
        <v>3687</v>
      </c>
      <c r="O361" s="322" t="str">
        <f>LEFT(PPG!E361,19)&amp;"."&amp;PPGCR!F361</f>
        <v>....Ap21</v>
      </c>
      <c r="P361" s="325">
        <f>PPG!J361</f>
        <v>0</v>
      </c>
      <c r="Q361" s="126" t="b">
        <v>1</v>
      </c>
      <c r="R361" s="126" t="b">
        <v>1</v>
      </c>
      <c r="S361" s="126" t="b">
        <v>1</v>
      </c>
    </row>
    <row r="362" spans="1:19" x14ac:dyDescent="0.25">
      <c r="A362" s="126" t="s">
        <v>4021</v>
      </c>
      <c r="B362" s="200">
        <v>1</v>
      </c>
      <c r="C362" s="126">
        <v>2</v>
      </c>
      <c r="D362" s="321">
        <f>PPG!K362</f>
        <v>0</v>
      </c>
      <c r="E362" s="126" t="b">
        <v>1</v>
      </c>
      <c r="F362" s="322" t="str">
        <f>RIGHT(PPG!D362,4)&amp;"."&amp;PPG!N362&amp;"."&amp;PPG!L362&amp;"."&amp;PPGPAY!$C$5</f>
        <v>...Ap21</v>
      </c>
      <c r="G362" s="203">
        <f t="shared" ca="1" si="10"/>
        <v>44309</v>
      </c>
      <c r="H362" s="324">
        <f>IF(PPG!W362&gt;0,0,-PPG!W362)</f>
        <v>0</v>
      </c>
      <c r="I362" s="205">
        <f t="shared" ca="1" si="11"/>
        <v>44309</v>
      </c>
      <c r="J362" s="126">
        <v>345</v>
      </c>
      <c r="K362" s="126" t="b">
        <v>1</v>
      </c>
      <c r="L362" s="126" t="s">
        <v>4022</v>
      </c>
      <c r="M362" s="126" t="b">
        <v>1</v>
      </c>
      <c r="N362" s="126" t="s">
        <v>3687</v>
      </c>
      <c r="O362" s="322" t="str">
        <f>LEFT(PPG!E362,19)&amp;"."&amp;PPGCR!F362</f>
        <v>....Ap21</v>
      </c>
      <c r="P362" s="325">
        <f>PPG!J362</f>
        <v>0</v>
      </c>
      <c r="Q362" s="126" t="b">
        <v>1</v>
      </c>
      <c r="R362" s="126" t="b">
        <v>1</v>
      </c>
      <c r="S362" s="126" t="b">
        <v>1</v>
      </c>
    </row>
    <row r="363" spans="1:19" x14ac:dyDescent="0.25">
      <c r="A363" s="126" t="s">
        <v>4021</v>
      </c>
      <c r="B363" s="200">
        <v>1</v>
      </c>
      <c r="C363" s="126">
        <v>2</v>
      </c>
      <c r="D363" s="321">
        <f>PPG!K363</f>
        <v>0</v>
      </c>
      <c r="E363" s="126" t="b">
        <v>1</v>
      </c>
      <c r="F363" s="322" t="str">
        <f>RIGHT(PPG!D363,4)&amp;"."&amp;PPG!N363&amp;"."&amp;PPG!L363&amp;"."&amp;PPGPAY!$C$5</f>
        <v>...Ap21</v>
      </c>
      <c r="G363" s="203">
        <f t="shared" ca="1" si="10"/>
        <v>44309</v>
      </c>
      <c r="H363" s="324">
        <f>IF(PPG!W363&gt;0,0,-PPG!W363)</f>
        <v>0</v>
      </c>
      <c r="I363" s="205">
        <f t="shared" ca="1" si="11"/>
        <v>44309</v>
      </c>
      <c r="J363" s="126">
        <v>346</v>
      </c>
      <c r="K363" s="126" t="b">
        <v>1</v>
      </c>
      <c r="L363" s="126" t="s">
        <v>4022</v>
      </c>
      <c r="M363" s="126" t="b">
        <v>1</v>
      </c>
      <c r="N363" s="126" t="s">
        <v>3687</v>
      </c>
      <c r="O363" s="322" t="str">
        <f>LEFT(PPG!E363,19)&amp;"."&amp;PPGCR!F363</f>
        <v>....Ap21</v>
      </c>
      <c r="P363" s="325">
        <f>PPG!J363</f>
        <v>0</v>
      </c>
      <c r="Q363" s="126" t="b">
        <v>1</v>
      </c>
      <c r="R363" s="126" t="b">
        <v>1</v>
      </c>
      <c r="S363" s="126" t="b">
        <v>1</v>
      </c>
    </row>
    <row r="364" spans="1:19" x14ac:dyDescent="0.25">
      <c r="A364" s="126" t="s">
        <v>4021</v>
      </c>
      <c r="B364" s="200">
        <v>1</v>
      </c>
      <c r="C364" s="126">
        <v>2</v>
      </c>
      <c r="D364" s="321">
        <f>PPG!K364</f>
        <v>0</v>
      </c>
      <c r="E364" s="126" t="b">
        <v>1</v>
      </c>
      <c r="F364" s="322" t="str">
        <f>RIGHT(PPG!D364,4)&amp;"."&amp;PPG!N364&amp;"."&amp;PPG!L364&amp;"."&amp;PPGPAY!$C$5</f>
        <v>...Ap21</v>
      </c>
      <c r="G364" s="203">
        <f t="shared" ca="1" si="10"/>
        <v>44309</v>
      </c>
      <c r="H364" s="324">
        <f>IF(PPG!W364&gt;0,0,-PPG!W364)</f>
        <v>0</v>
      </c>
      <c r="I364" s="205">
        <f t="shared" ca="1" si="11"/>
        <v>44309</v>
      </c>
      <c r="J364" s="126">
        <v>347</v>
      </c>
      <c r="K364" s="126" t="b">
        <v>1</v>
      </c>
      <c r="L364" s="126" t="s">
        <v>4022</v>
      </c>
      <c r="M364" s="126" t="b">
        <v>1</v>
      </c>
      <c r="N364" s="126" t="s">
        <v>3687</v>
      </c>
      <c r="O364" s="322" t="str">
        <f>LEFT(PPG!E364,19)&amp;"."&amp;PPGCR!F364</f>
        <v>....Ap21</v>
      </c>
      <c r="P364" s="325">
        <f>PPG!J364</f>
        <v>0</v>
      </c>
      <c r="Q364" s="126" t="b">
        <v>1</v>
      </c>
      <c r="R364" s="126" t="b">
        <v>1</v>
      </c>
      <c r="S364" s="126" t="b">
        <v>1</v>
      </c>
    </row>
    <row r="365" spans="1:19" x14ac:dyDescent="0.25">
      <c r="A365" s="126" t="s">
        <v>4021</v>
      </c>
      <c r="B365" s="200">
        <v>1</v>
      </c>
      <c r="C365" s="126">
        <v>2</v>
      </c>
      <c r="D365" s="321">
        <f>PPG!K365</f>
        <v>0</v>
      </c>
      <c r="E365" s="126" t="b">
        <v>1</v>
      </c>
      <c r="F365" s="322" t="str">
        <f>RIGHT(PPG!D365,4)&amp;"."&amp;PPG!N365&amp;"."&amp;PPG!L365&amp;"."&amp;PPGPAY!$C$5</f>
        <v>...Ap21</v>
      </c>
      <c r="G365" s="203">
        <f t="shared" ca="1" si="10"/>
        <v>44309</v>
      </c>
      <c r="H365" s="324">
        <f>IF(PPG!W365&gt;0,0,-PPG!W365)</f>
        <v>0</v>
      </c>
      <c r="I365" s="205">
        <f t="shared" ca="1" si="11"/>
        <v>44309</v>
      </c>
      <c r="J365" s="126">
        <v>348</v>
      </c>
      <c r="K365" s="126" t="b">
        <v>1</v>
      </c>
      <c r="L365" s="126" t="s">
        <v>4022</v>
      </c>
      <c r="M365" s="126" t="b">
        <v>1</v>
      </c>
      <c r="N365" s="126" t="s">
        <v>3687</v>
      </c>
      <c r="O365" s="322" t="str">
        <f>LEFT(PPG!E365,19)&amp;"."&amp;PPGCR!F365</f>
        <v>....Ap21</v>
      </c>
      <c r="P365" s="325">
        <f>PPG!J365</f>
        <v>0</v>
      </c>
      <c r="Q365" s="126" t="b">
        <v>1</v>
      </c>
      <c r="R365" s="126" t="b">
        <v>1</v>
      </c>
      <c r="S365" s="126" t="b">
        <v>1</v>
      </c>
    </row>
    <row r="366" spans="1:19" x14ac:dyDescent="0.25">
      <c r="A366" s="126" t="s">
        <v>4021</v>
      </c>
      <c r="B366" s="200">
        <v>1</v>
      </c>
      <c r="C366" s="126">
        <v>2</v>
      </c>
      <c r="D366" s="321">
        <f>PPG!K366</f>
        <v>0</v>
      </c>
      <c r="E366" s="126" t="b">
        <v>1</v>
      </c>
      <c r="F366" s="322" t="str">
        <f>RIGHT(PPG!D366,4)&amp;"."&amp;PPG!N366&amp;"."&amp;PPG!L366&amp;"."&amp;PPGPAY!$C$5</f>
        <v>...Ap21</v>
      </c>
      <c r="G366" s="203">
        <f t="shared" ca="1" si="10"/>
        <v>44309</v>
      </c>
      <c r="H366" s="324">
        <f>IF(PPG!W366&gt;0,0,-PPG!W366)</f>
        <v>0</v>
      </c>
      <c r="I366" s="205">
        <f t="shared" ca="1" si="11"/>
        <v>44309</v>
      </c>
      <c r="J366" s="126">
        <v>349</v>
      </c>
      <c r="K366" s="126" t="b">
        <v>1</v>
      </c>
      <c r="L366" s="126" t="s">
        <v>4022</v>
      </c>
      <c r="M366" s="126" t="b">
        <v>1</v>
      </c>
      <c r="N366" s="126" t="s">
        <v>3687</v>
      </c>
      <c r="O366" s="322" t="str">
        <f>LEFT(PPG!E366,19)&amp;"."&amp;PPGCR!F366</f>
        <v>....Ap21</v>
      </c>
      <c r="P366" s="325">
        <f>PPG!J366</f>
        <v>0</v>
      </c>
      <c r="Q366" s="126" t="b">
        <v>1</v>
      </c>
      <c r="R366" s="126" t="b">
        <v>1</v>
      </c>
      <c r="S366" s="126" t="b">
        <v>1</v>
      </c>
    </row>
    <row r="367" spans="1:19" x14ac:dyDescent="0.25">
      <c r="A367" s="126" t="s">
        <v>4021</v>
      </c>
      <c r="B367" s="200">
        <v>1</v>
      </c>
      <c r="C367" s="126">
        <v>2</v>
      </c>
      <c r="D367" s="321">
        <f>PPG!K367</f>
        <v>0</v>
      </c>
      <c r="E367" s="126" t="b">
        <v>1</v>
      </c>
      <c r="F367" s="322" t="str">
        <f>RIGHT(PPG!D367,4)&amp;"."&amp;PPG!N367&amp;"."&amp;PPG!L367&amp;"."&amp;PPGPAY!$C$5</f>
        <v>...Ap21</v>
      </c>
      <c r="G367" s="203">
        <f t="shared" ca="1" si="10"/>
        <v>44309</v>
      </c>
      <c r="H367" s="324">
        <f>IF(PPG!W367&gt;0,0,-PPG!W367)</f>
        <v>0</v>
      </c>
      <c r="I367" s="205">
        <f t="shared" ca="1" si="11"/>
        <v>44309</v>
      </c>
      <c r="J367" s="126">
        <v>350</v>
      </c>
      <c r="K367" s="126" t="b">
        <v>1</v>
      </c>
      <c r="L367" s="126" t="s">
        <v>4022</v>
      </c>
      <c r="M367" s="126" t="b">
        <v>1</v>
      </c>
      <c r="N367" s="126" t="s">
        <v>3687</v>
      </c>
      <c r="O367" s="322" t="str">
        <f>LEFT(PPG!E367,19)&amp;"."&amp;PPGCR!F367</f>
        <v>....Ap21</v>
      </c>
      <c r="P367" s="325">
        <f>PPG!J367</f>
        <v>0</v>
      </c>
      <c r="Q367" s="126" t="b">
        <v>1</v>
      </c>
      <c r="R367" s="126" t="b">
        <v>1</v>
      </c>
      <c r="S367" s="126" t="b">
        <v>1</v>
      </c>
    </row>
    <row r="368" spans="1:19" x14ac:dyDescent="0.25">
      <c r="A368" s="126" t="s">
        <v>4021</v>
      </c>
      <c r="B368" s="200">
        <v>1</v>
      </c>
      <c r="C368" s="126">
        <v>2</v>
      </c>
      <c r="D368" s="321">
        <f>PPG!K368</f>
        <v>0</v>
      </c>
      <c r="E368" s="126" t="b">
        <v>1</v>
      </c>
      <c r="F368" s="322" t="str">
        <f>RIGHT(PPG!D368,4)&amp;"."&amp;PPG!N368&amp;"."&amp;PPG!L368&amp;"."&amp;PPGPAY!$C$5</f>
        <v>...Ap21</v>
      </c>
      <c r="G368" s="203">
        <f t="shared" ca="1" si="10"/>
        <v>44309</v>
      </c>
      <c r="H368" s="324">
        <f>IF(PPG!W368&gt;0,0,-PPG!W368)</f>
        <v>0</v>
      </c>
      <c r="I368" s="205">
        <f t="shared" ca="1" si="11"/>
        <v>44309</v>
      </c>
      <c r="J368" s="126">
        <v>351</v>
      </c>
      <c r="K368" s="126" t="b">
        <v>1</v>
      </c>
      <c r="L368" s="126" t="s">
        <v>4022</v>
      </c>
      <c r="M368" s="126" t="b">
        <v>1</v>
      </c>
      <c r="N368" s="126" t="s">
        <v>3687</v>
      </c>
      <c r="O368" s="322" t="str">
        <f>LEFT(PPG!E368,19)&amp;"."&amp;PPGCR!F368</f>
        <v>....Ap21</v>
      </c>
      <c r="P368" s="325">
        <f>PPG!J368</f>
        <v>0</v>
      </c>
      <c r="Q368" s="126" t="b">
        <v>1</v>
      </c>
      <c r="R368" s="126" t="b">
        <v>1</v>
      </c>
      <c r="S368" s="126" t="b">
        <v>1</v>
      </c>
    </row>
    <row r="369" spans="1:19" x14ac:dyDescent="0.25">
      <c r="A369" s="126" t="s">
        <v>4021</v>
      </c>
      <c r="B369" s="200">
        <v>1</v>
      </c>
      <c r="C369" s="126">
        <v>2</v>
      </c>
      <c r="D369" s="321">
        <f>PPG!K369</f>
        <v>0</v>
      </c>
      <c r="E369" s="126" t="b">
        <v>1</v>
      </c>
      <c r="F369" s="322" t="str">
        <f>RIGHT(PPG!D369,4)&amp;"."&amp;PPG!N369&amp;"."&amp;PPG!L369&amp;"."&amp;PPGPAY!$C$5</f>
        <v>...Ap21</v>
      </c>
      <c r="G369" s="203">
        <f t="shared" ca="1" si="10"/>
        <v>44309</v>
      </c>
      <c r="H369" s="324">
        <f>IF(PPG!W369&gt;0,0,-PPG!W369)</f>
        <v>0</v>
      </c>
      <c r="I369" s="205">
        <f t="shared" ca="1" si="11"/>
        <v>44309</v>
      </c>
      <c r="J369" s="126">
        <v>352</v>
      </c>
      <c r="K369" s="126" t="b">
        <v>1</v>
      </c>
      <c r="L369" s="126" t="s">
        <v>4022</v>
      </c>
      <c r="M369" s="126" t="b">
        <v>1</v>
      </c>
      <c r="N369" s="126" t="s">
        <v>3687</v>
      </c>
      <c r="O369" s="322" t="str">
        <f>LEFT(PPG!E369,19)&amp;"."&amp;PPGCR!F369</f>
        <v>....Ap21</v>
      </c>
      <c r="P369" s="325">
        <f>PPG!J369</f>
        <v>0</v>
      </c>
      <c r="Q369" s="126" t="b">
        <v>1</v>
      </c>
      <c r="R369" s="126" t="b">
        <v>1</v>
      </c>
      <c r="S369" s="126" t="b">
        <v>1</v>
      </c>
    </row>
    <row r="370" spans="1:19" x14ac:dyDescent="0.25">
      <c r="A370" s="126" t="s">
        <v>4021</v>
      </c>
      <c r="B370" s="200">
        <v>1</v>
      </c>
      <c r="C370" s="126">
        <v>2</v>
      </c>
      <c r="D370" s="321">
        <f>PPG!K370</f>
        <v>0</v>
      </c>
      <c r="E370" s="126" t="b">
        <v>1</v>
      </c>
      <c r="F370" s="322" t="str">
        <f>RIGHT(PPG!D370,4)&amp;"."&amp;PPG!N370&amp;"."&amp;PPG!L370&amp;"."&amp;PPGPAY!$C$5</f>
        <v>...Ap21</v>
      </c>
      <c r="G370" s="203">
        <f t="shared" ca="1" si="10"/>
        <v>44309</v>
      </c>
      <c r="H370" s="324">
        <f>IF(PPG!W370&gt;0,0,-PPG!W370)</f>
        <v>0</v>
      </c>
      <c r="I370" s="205">
        <f t="shared" ca="1" si="11"/>
        <v>44309</v>
      </c>
      <c r="J370" s="126">
        <v>353</v>
      </c>
      <c r="K370" s="126" t="b">
        <v>1</v>
      </c>
      <c r="L370" s="126" t="s">
        <v>4022</v>
      </c>
      <c r="M370" s="126" t="b">
        <v>1</v>
      </c>
      <c r="N370" s="126" t="s">
        <v>3687</v>
      </c>
      <c r="O370" s="322" t="str">
        <f>LEFT(PPG!E370,19)&amp;"."&amp;PPGCR!F370</f>
        <v>....Ap21</v>
      </c>
      <c r="P370" s="325">
        <f>PPG!J370</f>
        <v>0</v>
      </c>
      <c r="Q370" s="126" t="b">
        <v>1</v>
      </c>
      <c r="R370" s="126" t="b">
        <v>1</v>
      </c>
      <c r="S370" s="126" t="b">
        <v>1</v>
      </c>
    </row>
    <row r="371" spans="1:19" x14ac:dyDescent="0.25">
      <c r="A371" s="126" t="s">
        <v>4021</v>
      </c>
      <c r="B371" s="200">
        <v>1</v>
      </c>
      <c r="C371" s="126">
        <v>2</v>
      </c>
      <c r="D371" s="321">
        <f>PPG!K371</f>
        <v>0</v>
      </c>
      <c r="E371" s="126" t="b">
        <v>1</v>
      </c>
      <c r="F371" s="322" t="str">
        <f>RIGHT(PPG!D371,4)&amp;"."&amp;PPG!N371&amp;"."&amp;PPG!L371&amp;"."&amp;PPGPAY!$C$5</f>
        <v>...Ap21</v>
      </c>
      <c r="G371" s="203">
        <f t="shared" ca="1" si="10"/>
        <v>44309</v>
      </c>
      <c r="H371" s="324">
        <f>IF(PPG!W371&gt;0,0,-PPG!W371)</f>
        <v>0</v>
      </c>
      <c r="I371" s="205">
        <f t="shared" ca="1" si="11"/>
        <v>44309</v>
      </c>
      <c r="J371" s="126">
        <v>354</v>
      </c>
      <c r="K371" s="126" t="b">
        <v>1</v>
      </c>
      <c r="L371" s="126" t="s">
        <v>4022</v>
      </c>
      <c r="M371" s="126" t="b">
        <v>1</v>
      </c>
      <c r="N371" s="126" t="s">
        <v>3687</v>
      </c>
      <c r="O371" s="322" t="str">
        <f>LEFT(PPG!E371,19)&amp;"."&amp;PPGCR!F371</f>
        <v>....Ap21</v>
      </c>
      <c r="P371" s="325">
        <f>PPG!J371</f>
        <v>0</v>
      </c>
      <c r="Q371" s="126" t="b">
        <v>1</v>
      </c>
      <c r="R371" s="126" t="b">
        <v>1</v>
      </c>
      <c r="S371" s="126" t="b">
        <v>1</v>
      </c>
    </row>
    <row r="372" spans="1:19" x14ac:dyDescent="0.25">
      <c r="A372" s="126" t="s">
        <v>4021</v>
      </c>
      <c r="B372" s="200">
        <v>1</v>
      </c>
      <c r="C372" s="126">
        <v>2</v>
      </c>
      <c r="D372" s="321">
        <f>PPG!K372</f>
        <v>0</v>
      </c>
      <c r="E372" s="126" t="b">
        <v>1</v>
      </c>
      <c r="F372" s="322" t="str">
        <f>RIGHT(PPG!D372,4)&amp;"."&amp;PPG!N372&amp;"."&amp;PPG!L372&amp;"."&amp;PPGPAY!$C$5</f>
        <v>...Ap21</v>
      </c>
      <c r="G372" s="203">
        <f t="shared" ca="1" si="10"/>
        <v>44309</v>
      </c>
      <c r="H372" s="324">
        <f>IF(PPG!W372&gt;0,0,-PPG!W372)</f>
        <v>0</v>
      </c>
      <c r="I372" s="205">
        <f t="shared" ca="1" si="11"/>
        <v>44309</v>
      </c>
      <c r="J372" s="126">
        <v>355</v>
      </c>
      <c r="K372" s="126" t="b">
        <v>1</v>
      </c>
      <c r="L372" s="126" t="s">
        <v>4022</v>
      </c>
      <c r="M372" s="126" t="b">
        <v>1</v>
      </c>
      <c r="N372" s="126" t="s">
        <v>3687</v>
      </c>
      <c r="O372" s="322" t="str">
        <f>LEFT(PPG!E372,19)&amp;"."&amp;PPGCR!F372</f>
        <v>....Ap21</v>
      </c>
      <c r="P372" s="325">
        <f>PPG!J372</f>
        <v>0</v>
      </c>
      <c r="Q372" s="126" t="b">
        <v>1</v>
      </c>
      <c r="R372" s="126" t="b">
        <v>1</v>
      </c>
      <c r="S372" s="126" t="b">
        <v>1</v>
      </c>
    </row>
    <row r="373" spans="1:19" x14ac:dyDescent="0.25">
      <c r="A373" s="126" t="s">
        <v>4021</v>
      </c>
      <c r="B373" s="200">
        <v>1</v>
      </c>
      <c r="C373" s="126">
        <v>2</v>
      </c>
      <c r="D373" s="321">
        <f>PPG!K373</f>
        <v>0</v>
      </c>
      <c r="E373" s="126" t="b">
        <v>1</v>
      </c>
      <c r="F373" s="322" t="str">
        <f>RIGHT(PPG!D373,4)&amp;"."&amp;PPG!N373&amp;"."&amp;PPG!L373&amp;"."&amp;PPGPAY!$C$5</f>
        <v>...Ap21</v>
      </c>
      <c r="G373" s="203">
        <f t="shared" ca="1" si="10"/>
        <v>44309</v>
      </c>
      <c r="H373" s="324">
        <f>IF(PPG!W373&gt;0,0,-PPG!W373)</f>
        <v>0</v>
      </c>
      <c r="I373" s="205">
        <f t="shared" ca="1" si="11"/>
        <v>44309</v>
      </c>
      <c r="J373" s="126">
        <v>356</v>
      </c>
      <c r="K373" s="126" t="b">
        <v>1</v>
      </c>
      <c r="L373" s="126" t="s">
        <v>4022</v>
      </c>
      <c r="M373" s="126" t="b">
        <v>1</v>
      </c>
      <c r="N373" s="126" t="s">
        <v>3687</v>
      </c>
      <c r="O373" s="322" t="str">
        <f>LEFT(PPG!E373,19)&amp;"."&amp;PPGCR!F373</f>
        <v>....Ap21</v>
      </c>
      <c r="P373" s="325">
        <f>PPG!J373</f>
        <v>0</v>
      </c>
      <c r="Q373" s="126" t="b">
        <v>1</v>
      </c>
      <c r="R373" s="126" t="b">
        <v>1</v>
      </c>
      <c r="S373" s="126" t="b">
        <v>1</v>
      </c>
    </row>
    <row r="374" spans="1:19" x14ac:dyDescent="0.25">
      <c r="A374" s="126" t="s">
        <v>4021</v>
      </c>
      <c r="B374" s="200">
        <v>1</v>
      </c>
      <c r="C374" s="126">
        <v>2</v>
      </c>
      <c r="D374" s="321">
        <f>PPG!K374</f>
        <v>0</v>
      </c>
      <c r="E374" s="126" t="b">
        <v>1</v>
      </c>
      <c r="F374" s="322" t="str">
        <f>RIGHT(PPG!D374,4)&amp;"."&amp;PPG!N374&amp;"."&amp;PPG!L374&amp;"."&amp;PPGPAY!$C$5</f>
        <v>...Ap21</v>
      </c>
      <c r="G374" s="203">
        <f t="shared" ca="1" si="10"/>
        <v>44309</v>
      </c>
      <c r="H374" s="324">
        <f>IF(PPG!W374&gt;0,0,-PPG!W374)</f>
        <v>0</v>
      </c>
      <c r="I374" s="205">
        <f t="shared" ca="1" si="11"/>
        <v>44309</v>
      </c>
      <c r="J374" s="126">
        <v>357</v>
      </c>
      <c r="K374" s="126" t="b">
        <v>1</v>
      </c>
      <c r="L374" s="126" t="s">
        <v>4022</v>
      </c>
      <c r="M374" s="126" t="b">
        <v>1</v>
      </c>
      <c r="N374" s="126" t="s">
        <v>3687</v>
      </c>
      <c r="O374" s="322" t="str">
        <f>LEFT(PPG!E374,19)&amp;"."&amp;PPGCR!F374</f>
        <v>....Ap21</v>
      </c>
      <c r="P374" s="325">
        <f>PPG!J374</f>
        <v>0</v>
      </c>
      <c r="Q374" s="126" t="b">
        <v>1</v>
      </c>
      <c r="R374" s="126" t="b">
        <v>1</v>
      </c>
      <c r="S374" s="126" t="b">
        <v>1</v>
      </c>
    </row>
    <row r="375" spans="1:19" x14ac:dyDescent="0.25">
      <c r="A375" s="126" t="s">
        <v>4021</v>
      </c>
      <c r="B375" s="200">
        <v>1</v>
      </c>
      <c r="C375" s="126">
        <v>2</v>
      </c>
      <c r="D375" s="321">
        <f>PPG!K375</f>
        <v>0</v>
      </c>
      <c r="E375" s="126" t="b">
        <v>1</v>
      </c>
      <c r="F375" s="322" t="str">
        <f>RIGHT(PPG!D375,4)&amp;"."&amp;PPG!N375&amp;"."&amp;PPG!L375&amp;"."&amp;PPGPAY!$C$5</f>
        <v>...Ap21</v>
      </c>
      <c r="G375" s="203">
        <f t="shared" ca="1" si="10"/>
        <v>44309</v>
      </c>
      <c r="H375" s="324">
        <f>IF(PPG!W375&gt;0,0,-PPG!W375)</f>
        <v>0</v>
      </c>
      <c r="I375" s="205">
        <f t="shared" ca="1" si="11"/>
        <v>44309</v>
      </c>
      <c r="J375" s="126">
        <v>358</v>
      </c>
      <c r="K375" s="126" t="b">
        <v>1</v>
      </c>
      <c r="L375" s="126" t="s">
        <v>4022</v>
      </c>
      <c r="M375" s="126" t="b">
        <v>1</v>
      </c>
      <c r="N375" s="126" t="s">
        <v>3687</v>
      </c>
      <c r="O375" s="322" t="str">
        <f>LEFT(PPG!E375,19)&amp;"."&amp;PPGCR!F375</f>
        <v>....Ap21</v>
      </c>
      <c r="P375" s="325">
        <f>PPG!J375</f>
        <v>0</v>
      </c>
      <c r="Q375" s="126" t="b">
        <v>1</v>
      </c>
      <c r="R375" s="126" t="b">
        <v>1</v>
      </c>
      <c r="S375" s="126" t="b">
        <v>1</v>
      </c>
    </row>
    <row r="376" spans="1:19" x14ac:dyDescent="0.25">
      <c r="A376" s="126" t="s">
        <v>4021</v>
      </c>
      <c r="B376" s="200">
        <v>1</v>
      </c>
      <c r="C376" s="126">
        <v>2</v>
      </c>
      <c r="D376" s="321">
        <f>PPG!K376</f>
        <v>0</v>
      </c>
      <c r="E376" s="126" t="b">
        <v>1</v>
      </c>
      <c r="F376" s="322" t="str">
        <f>RIGHT(PPG!D376,4)&amp;"."&amp;PPG!N376&amp;"."&amp;PPG!L376&amp;"."&amp;PPGPAY!$C$5</f>
        <v>...Ap21</v>
      </c>
      <c r="G376" s="203">
        <f t="shared" ca="1" si="10"/>
        <v>44309</v>
      </c>
      <c r="H376" s="324">
        <f>IF(PPG!W376&gt;0,0,-PPG!W376)</f>
        <v>0</v>
      </c>
      <c r="I376" s="205">
        <f t="shared" ca="1" si="11"/>
        <v>44309</v>
      </c>
      <c r="J376" s="126">
        <v>359</v>
      </c>
      <c r="K376" s="126" t="b">
        <v>1</v>
      </c>
      <c r="L376" s="126" t="s">
        <v>4022</v>
      </c>
      <c r="M376" s="126" t="b">
        <v>1</v>
      </c>
      <c r="N376" s="126" t="s">
        <v>3687</v>
      </c>
      <c r="O376" s="322" t="str">
        <f>LEFT(PPG!E376,19)&amp;"."&amp;PPGCR!F376</f>
        <v>....Ap21</v>
      </c>
      <c r="P376" s="325">
        <f>PPG!J376</f>
        <v>0</v>
      </c>
      <c r="Q376" s="126" t="b">
        <v>1</v>
      </c>
      <c r="R376" s="126" t="b">
        <v>1</v>
      </c>
      <c r="S376" s="126" t="b">
        <v>1</v>
      </c>
    </row>
    <row r="377" spans="1:19" x14ac:dyDescent="0.25">
      <c r="A377" s="126" t="s">
        <v>4021</v>
      </c>
      <c r="B377" s="200">
        <v>1</v>
      </c>
      <c r="C377" s="126">
        <v>2</v>
      </c>
      <c r="D377" s="321">
        <f>PPG!K377</f>
        <v>0</v>
      </c>
      <c r="E377" s="126" t="b">
        <v>1</v>
      </c>
      <c r="F377" s="322" t="str">
        <f>RIGHT(PPG!D377,4)&amp;"."&amp;PPG!N377&amp;"."&amp;PPG!L377&amp;"."&amp;PPGPAY!$C$5</f>
        <v>...Ap21</v>
      </c>
      <c r="G377" s="203">
        <f t="shared" ca="1" si="10"/>
        <v>44309</v>
      </c>
      <c r="H377" s="324">
        <f>IF(PPG!W377&gt;0,0,-PPG!W377)</f>
        <v>0</v>
      </c>
      <c r="I377" s="205">
        <f t="shared" ca="1" si="11"/>
        <v>44309</v>
      </c>
      <c r="J377" s="126">
        <v>360</v>
      </c>
      <c r="K377" s="126" t="b">
        <v>1</v>
      </c>
      <c r="L377" s="126" t="s">
        <v>4022</v>
      </c>
      <c r="M377" s="126" t="b">
        <v>1</v>
      </c>
      <c r="N377" s="126" t="s">
        <v>3687</v>
      </c>
      <c r="O377" s="322" t="str">
        <f>LEFT(PPG!E377,19)&amp;"."&amp;PPGCR!F377</f>
        <v>....Ap21</v>
      </c>
      <c r="P377" s="325">
        <f>PPG!J377</f>
        <v>0</v>
      </c>
      <c r="Q377" s="126" t="b">
        <v>1</v>
      </c>
      <c r="R377" s="126" t="b">
        <v>1</v>
      </c>
      <c r="S377" s="126" t="b">
        <v>1</v>
      </c>
    </row>
    <row r="378" spans="1:19" x14ac:dyDescent="0.25">
      <c r="A378" s="126" t="s">
        <v>4021</v>
      </c>
      <c r="B378" s="200">
        <v>1</v>
      </c>
      <c r="C378" s="126">
        <v>2</v>
      </c>
      <c r="D378" s="321">
        <f>PPG!K378</f>
        <v>0</v>
      </c>
      <c r="E378" s="126" t="b">
        <v>1</v>
      </c>
      <c r="F378" s="322" t="str">
        <f>RIGHT(PPG!D378,4)&amp;"."&amp;PPG!N378&amp;"."&amp;PPG!L378&amp;"."&amp;PPGPAY!$C$5</f>
        <v>...Ap21</v>
      </c>
      <c r="G378" s="203">
        <f t="shared" ca="1" si="10"/>
        <v>44309</v>
      </c>
      <c r="H378" s="324">
        <f>IF(PPG!W378&gt;0,0,-PPG!W378)</f>
        <v>0</v>
      </c>
      <c r="I378" s="205">
        <f t="shared" ca="1" si="11"/>
        <v>44309</v>
      </c>
      <c r="J378" s="126">
        <v>361</v>
      </c>
      <c r="K378" s="126" t="b">
        <v>1</v>
      </c>
      <c r="L378" s="126" t="s">
        <v>4022</v>
      </c>
      <c r="M378" s="126" t="b">
        <v>1</v>
      </c>
      <c r="N378" s="126" t="s">
        <v>3687</v>
      </c>
      <c r="O378" s="322" t="str">
        <f>LEFT(PPG!E378,19)&amp;"."&amp;PPGCR!F378</f>
        <v>....Ap21</v>
      </c>
      <c r="P378" s="325">
        <f>PPG!J378</f>
        <v>0</v>
      </c>
      <c r="Q378" s="126" t="b">
        <v>1</v>
      </c>
      <c r="R378" s="126" t="b">
        <v>1</v>
      </c>
      <c r="S378" s="126" t="b">
        <v>1</v>
      </c>
    </row>
    <row r="379" spans="1:19" x14ac:dyDescent="0.25">
      <c r="A379" s="126" t="s">
        <v>4021</v>
      </c>
      <c r="B379" s="200">
        <v>1</v>
      </c>
      <c r="C379" s="126">
        <v>2</v>
      </c>
      <c r="D379" s="321">
        <f>PPG!K379</f>
        <v>0</v>
      </c>
      <c r="E379" s="126" t="b">
        <v>1</v>
      </c>
      <c r="F379" s="322" t="str">
        <f>RIGHT(PPG!D379,4)&amp;"."&amp;PPG!N379&amp;"."&amp;PPG!L379&amp;"."&amp;PPGPAY!$C$5</f>
        <v>...Ap21</v>
      </c>
      <c r="G379" s="203">
        <f t="shared" ca="1" si="10"/>
        <v>44309</v>
      </c>
      <c r="H379" s="324">
        <f>IF(PPG!W379&gt;0,0,-PPG!W379)</f>
        <v>0</v>
      </c>
      <c r="I379" s="205">
        <f t="shared" ca="1" si="11"/>
        <v>44309</v>
      </c>
      <c r="J379" s="126">
        <v>362</v>
      </c>
      <c r="K379" s="126" t="b">
        <v>1</v>
      </c>
      <c r="L379" s="126" t="s">
        <v>4022</v>
      </c>
      <c r="M379" s="126" t="b">
        <v>1</v>
      </c>
      <c r="N379" s="126" t="s">
        <v>3687</v>
      </c>
      <c r="O379" s="322" t="str">
        <f>LEFT(PPG!E379,19)&amp;"."&amp;PPGCR!F379</f>
        <v>....Ap21</v>
      </c>
      <c r="P379" s="325">
        <f>PPG!J379</f>
        <v>0</v>
      </c>
      <c r="Q379" s="126" t="b">
        <v>1</v>
      </c>
      <c r="R379" s="126" t="b">
        <v>1</v>
      </c>
      <c r="S379" s="126" t="b">
        <v>1</v>
      </c>
    </row>
    <row r="380" spans="1:19" x14ac:dyDescent="0.25">
      <c r="A380" s="126" t="s">
        <v>4021</v>
      </c>
      <c r="B380" s="200">
        <v>1</v>
      </c>
      <c r="C380" s="126">
        <v>2</v>
      </c>
      <c r="D380" s="321">
        <f>PPG!K380</f>
        <v>0</v>
      </c>
      <c r="E380" s="126" t="b">
        <v>1</v>
      </c>
      <c r="F380" s="322" t="str">
        <f>RIGHT(PPG!D380,4)&amp;"."&amp;PPG!N380&amp;"."&amp;PPG!L380&amp;"."&amp;PPGPAY!$C$5</f>
        <v>...Ap21</v>
      </c>
      <c r="G380" s="203">
        <f t="shared" ca="1" si="10"/>
        <v>44309</v>
      </c>
      <c r="H380" s="324">
        <f>IF(PPG!W380&gt;0,0,-PPG!W380)</f>
        <v>0</v>
      </c>
      <c r="I380" s="205">
        <f t="shared" ca="1" si="11"/>
        <v>44309</v>
      </c>
      <c r="J380" s="126">
        <v>363</v>
      </c>
      <c r="K380" s="126" t="b">
        <v>1</v>
      </c>
      <c r="L380" s="126" t="s">
        <v>4022</v>
      </c>
      <c r="M380" s="126" t="b">
        <v>1</v>
      </c>
      <c r="N380" s="126" t="s">
        <v>3687</v>
      </c>
      <c r="O380" s="322" t="str">
        <f>LEFT(PPG!E380,19)&amp;"."&amp;PPGCR!F380</f>
        <v>....Ap21</v>
      </c>
      <c r="P380" s="325">
        <f>PPG!J380</f>
        <v>0</v>
      </c>
      <c r="Q380" s="126" t="b">
        <v>1</v>
      </c>
      <c r="R380" s="126" t="b">
        <v>1</v>
      </c>
      <c r="S380" s="126" t="b">
        <v>1</v>
      </c>
    </row>
    <row r="381" spans="1:19" x14ac:dyDescent="0.25">
      <c r="A381" s="126" t="s">
        <v>4021</v>
      </c>
      <c r="B381" s="200">
        <v>1</v>
      </c>
      <c r="C381" s="126">
        <v>2</v>
      </c>
      <c r="D381" s="321">
        <f>PPG!K381</f>
        <v>0</v>
      </c>
      <c r="E381" s="126" t="b">
        <v>1</v>
      </c>
      <c r="F381" s="322" t="str">
        <f>RIGHT(PPG!D381,4)&amp;"."&amp;PPG!N381&amp;"."&amp;PPG!L381&amp;"."&amp;PPGPAY!$C$5</f>
        <v>...Ap21</v>
      </c>
      <c r="G381" s="203">
        <f t="shared" ca="1" si="10"/>
        <v>44309</v>
      </c>
      <c r="H381" s="324">
        <f>IF(PPG!W381&gt;0,0,-PPG!W381)</f>
        <v>0</v>
      </c>
      <c r="I381" s="205">
        <f t="shared" ca="1" si="11"/>
        <v>44309</v>
      </c>
      <c r="J381" s="126">
        <v>364</v>
      </c>
      <c r="K381" s="126" t="b">
        <v>1</v>
      </c>
      <c r="L381" s="126" t="s">
        <v>4022</v>
      </c>
      <c r="M381" s="126" t="b">
        <v>1</v>
      </c>
      <c r="N381" s="126" t="s">
        <v>3687</v>
      </c>
      <c r="O381" s="322" t="str">
        <f>LEFT(PPG!E381,19)&amp;"."&amp;PPGCR!F381</f>
        <v>....Ap21</v>
      </c>
      <c r="P381" s="325">
        <f>PPG!J381</f>
        <v>0</v>
      </c>
      <c r="Q381" s="126" t="b">
        <v>1</v>
      </c>
      <c r="R381" s="126" t="b">
        <v>1</v>
      </c>
      <c r="S381" s="126" t="b">
        <v>1</v>
      </c>
    </row>
    <row r="382" spans="1:19" x14ac:dyDescent="0.25">
      <c r="A382" s="126" t="s">
        <v>4021</v>
      </c>
      <c r="B382" s="200">
        <v>1</v>
      </c>
      <c r="C382" s="126">
        <v>2</v>
      </c>
      <c r="D382" s="321">
        <f>PPG!K382</f>
        <v>0</v>
      </c>
      <c r="E382" s="126" t="b">
        <v>1</v>
      </c>
      <c r="F382" s="322" t="str">
        <f>RIGHT(PPG!D382,4)&amp;"."&amp;PPG!N382&amp;"."&amp;PPG!L382&amp;"."&amp;PPGPAY!$C$5</f>
        <v>...Ap21</v>
      </c>
      <c r="G382" s="203">
        <f t="shared" ca="1" si="10"/>
        <v>44309</v>
      </c>
      <c r="H382" s="324">
        <f>IF(PPG!W382&gt;0,0,-PPG!W382)</f>
        <v>0</v>
      </c>
      <c r="I382" s="205">
        <f t="shared" ca="1" si="11"/>
        <v>44309</v>
      </c>
      <c r="J382" s="126">
        <v>365</v>
      </c>
      <c r="K382" s="126" t="b">
        <v>1</v>
      </c>
      <c r="L382" s="126" t="s">
        <v>4022</v>
      </c>
      <c r="M382" s="126" t="b">
        <v>1</v>
      </c>
      <c r="N382" s="126" t="s">
        <v>3687</v>
      </c>
      <c r="O382" s="322" t="str">
        <f>LEFT(PPG!E382,19)&amp;"."&amp;PPGCR!F382</f>
        <v>....Ap21</v>
      </c>
      <c r="P382" s="325">
        <f>PPG!J382</f>
        <v>0</v>
      </c>
      <c r="Q382" s="126" t="b">
        <v>1</v>
      </c>
      <c r="R382" s="126" t="b">
        <v>1</v>
      </c>
      <c r="S382" s="126" t="b">
        <v>1</v>
      </c>
    </row>
    <row r="383" spans="1:19" x14ac:dyDescent="0.25">
      <c r="A383" s="126" t="s">
        <v>4021</v>
      </c>
      <c r="B383" s="200">
        <v>1</v>
      </c>
      <c r="C383" s="126">
        <v>2</v>
      </c>
      <c r="D383" s="321">
        <f>PPG!K383</f>
        <v>0</v>
      </c>
      <c r="E383" s="126" t="b">
        <v>1</v>
      </c>
      <c r="F383" s="322" t="str">
        <f>RIGHT(PPG!D383,4)&amp;"."&amp;PPG!N383&amp;"."&amp;PPG!L383&amp;"."&amp;PPGPAY!$C$5</f>
        <v>...Ap21</v>
      </c>
      <c r="G383" s="203">
        <f t="shared" ca="1" si="10"/>
        <v>44309</v>
      </c>
      <c r="H383" s="324">
        <f>IF(PPG!W383&gt;0,0,-PPG!W383)</f>
        <v>0</v>
      </c>
      <c r="I383" s="205">
        <f t="shared" ca="1" si="11"/>
        <v>44309</v>
      </c>
      <c r="J383" s="126">
        <v>366</v>
      </c>
      <c r="K383" s="126" t="b">
        <v>1</v>
      </c>
      <c r="L383" s="126" t="s">
        <v>4022</v>
      </c>
      <c r="M383" s="126" t="b">
        <v>1</v>
      </c>
      <c r="N383" s="126" t="s">
        <v>3687</v>
      </c>
      <c r="O383" s="322" t="str">
        <f>LEFT(PPG!E383,19)&amp;"."&amp;PPGCR!F383</f>
        <v>....Ap21</v>
      </c>
      <c r="P383" s="325">
        <f>PPG!J383</f>
        <v>0</v>
      </c>
      <c r="Q383" s="126" t="b">
        <v>1</v>
      </c>
      <c r="R383" s="126" t="b">
        <v>1</v>
      </c>
      <c r="S383" s="126" t="b">
        <v>1</v>
      </c>
    </row>
    <row r="384" spans="1:19" x14ac:dyDescent="0.25">
      <c r="A384" s="126" t="s">
        <v>4021</v>
      </c>
      <c r="B384" s="200">
        <v>1</v>
      </c>
      <c r="C384" s="126">
        <v>2</v>
      </c>
      <c r="D384" s="321">
        <f>PPG!K384</f>
        <v>0</v>
      </c>
      <c r="E384" s="126" t="b">
        <v>1</v>
      </c>
      <c r="F384" s="322" t="str">
        <f>RIGHT(PPG!D384,4)&amp;"."&amp;PPG!N384&amp;"."&amp;PPG!L384&amp;"."&amp;PPGPAY!$C$5</f>
        <v>...Ap21</v>
      </c>
      <c r="G384" s="203">
        <f t="shared" ca="1" si="10"/>
        <v>44309</v>
      </c>
      <c r="H384" s="324">
        <f>IF(PPG!W384&gt;0,0,-PPG!W384)</f>
        <v>0</v>
      </c>
      <c r="I384" s="205">
        <f t="shared" ca="1" si="11"/>
        <v>44309</v>
      </c>
      <c r="J384" s="126">
        <v>367</v>
      </c>
      <c r="K384" s="126" t="b">
        <v>1</v>
      </c>
      <c r="L384" s="126" t="s">
        <v>4022</v>
      </c>
      <c r="M384" s="126" t="b">
        <v>1</v>
      </c>
      <c r="N384" s="126" t="s">
        <v>3687</v>
      </c>
      <c r="O384" s="322" t="str">
        <f>LEFT(PPG!E384,19)&amp;"."&amp;PPGCR!F384</f>
        <v>....Ap21</v>
      </c>
      <c r="P384" s="325">
        <f>PPG!J384</f>
        <v>0</v>
      </c>
      <c r="Q384" s="126" t="b">
        <v>1</v>
      </c>
      <c r="R384" s="126" t="b">
        <v>1</v>
      </c>
      <c r="S384" s="126" t="b">
        <v>1</v>
      </c>
    </row>
    <row r="385" spans="1:19" x14ac:dyDescent="0.25">
      <c r="A385" s="126" t="s">
        <v>4021</v>
      </c>
      <c r="B385" s="200">
        <v>1</v>
      </c>
      <c r="C385" s="126">
        <v>2</v>
      </c>
      <c r="D385" s="321">
        <f>PPG!K385</f>
        <v>0</v>
      </c>
      <c r="E385" s="126" t="b">
        <v>1</v>
      </c>
      <c r="F385" s="322" t="str">
        <f>RIGHT(PPG!D385,4)&amp;"."&amp;PPG!N385&amp;"."&amp;PPG!L385&amp;"."&amp;PPGPAY!$C$5</f>
        <v>...Ap21</v>
      </c>
      <c r="G385" s="203">
        <f t="shared" ca="1" si="10"/>
        <v>44309</v>
      </c>
      <c r="H385" s="324">
        <f>IF(PPG!W385&gt;0,0,-PPG!W385)</f>
        <v>0</v>
      </c>
      <c r="I385" s="205">
        <f t="shared" ca="1" si="11"/>
        <v>44309</v>
      </c>
      <c r="J385" s="126">
        <v>368</v>
      </c>
      <c r="K385" s="126" t="b">
        <v>1</v>
      </c>
      <c r="L385" s="126" t="s">
        <v>4022</v>
      </c>
      <c r="M385" s="126" t="b">
        <v>1</v>
      </c>
      <c r="N385" s="126" t="s">
        <v>3687</v>
      </c>
      <c r="O385" s="322" t="str">
        <f>LEFT(PPG!E385,19)&amp;"."&amp;PPGCR!F385</f>
        <v>....Ap21</v>
      </c>
      <c r="P385" s="325">
        <f>PPG!J385</f>
        <v>0</v>
      </c>
      <c r="Q385" s="126" t="b">
        <v>1</v>
      </c>
      <c r="R385" s="126" t="b">
        <v>1</v>
      </c>
      <c r="S385" s="126" t="b">
        <v>1</v>
      </c>
    </row>
    <row r="386" spans="1:19" x14ac:dyDescent="0.25">
      <c r="A386" s="126" t="s">
        <v>4021</v>
      </c>
      <c r="B386" s="200">
        <v>1</v>
      </c>
      <c r="C386" s="126">
        <v>2</v>
      </c>
      <c r="D386" s="321">
        <f>PPG!K386</f>
        <v>0</v>
      </c>
      <c r="E386" s="126" t="b">
        <v>1</v>
      </c>
      <c r="F386" s="322" t="str">
        <f>RIGHT(PPG!D386,4)&amp;"."&amp;PPG!N386&amp;"."&amp;PPG!L386&amp;"."&amp;PPGPAY!$C$5</f>
        <v>...Ap21</v>
      </c>
      <c r="G386" s="203">
        <f t="shared" ca="1" si="10"/>
        <v>44309</v>
      </c>
      <c r="H386" s="324">
        <f>IF(PPG!W386&gt;0,0,-PPG!W386)</f>
        <v>0</v>
      </c>
      <c r="I386" s="205">
        <f t="shared" ca="1" si="11"/>
        <v>44309</v>
      </c>
      <c r="J386" s="126">
        <v>369</v>
      </c>
      <c r="K386" s="126" t="b">
        <v>1</v>
      </c>
      <c r="L386" s="126" t="s">
        <v>4022</v>
      </c>
      <c r="M386" s="126" t="b">
        <v>1</v>
      </c>
      <c r="N386" s="126" t="s">
        <v>3687</v>
      </c>
      <c r="O386" s="322" t="str">
        <f>LEFT(PPG!E386,19)&amp;"."&amp;PPGCR!F386</f>
        <v>....Ap21</v>
      </c>
      <c r="P386" s="325">
        <f>PPG!J386</f>
        <v>0</v>
      </c>
      <c r="Q386" s="126" t="b">
        <v>1</v>
      </c>
      <c r="R386" s="126" t="b">
        <v>1</v>
      </c>
      <c r="S386" s="126" t="b">
        <v>1</v>
      </c>
    </row>
    <row r="387" spans="1:19" x14ac:dyDescent="0.25">
      <c r="A387" s="126" t="s">
        <v>4021</v>
      </c>
      <c r="B387" s="200">
        <v>1</v>
      </c>
      <c r="C387" s="126">
        <v>2</v>
      </c>
      <c r="D387" s="321">
        <f>PPG!K387</f>
        <v>0</v>
      </c>
      <c r="E387" s="126" t="b">
        <v>1</v>
      </c>
      <c r="F387" s="322" t="str">
        <f>RIGHT(PPG!D387,4)&amp;"."&amp;PPG!N387&amp;"."&amp;PPG!L387&amp;"."&amp;PPGPAY!$C$5</f>
        <v>...Ap21</v>
      </c>
      <c r="G387" s="203">
        <f t="shared" ca="1" si="10"/>
        <v>44309</v>
      </c>
      <c r="H387" s="324">
        <f>IF(PPG!W387&gt;0,0,-PPG!W387)</f>
        <v>0</v>
      </c>
      <c r="I387" s="205">
        <f t="shared" ca="1" si="11"/>
        <v>44309</v>
      </c>
      <c r="J387" s="126">
        <v>370</v>
      </c>
      <c r="K387" s="126" t="b">
        <v>1</v>
      </c>
      <c r="L387" s="126" t="s">
        <v>4022</v>
      </c>
      <c r="M387" s="126" t="b">
        <v>1</v>
      </c>
      <c r="N387" s="126" t="s">
        <v>3687</v>
      </c>
      <c r="O387" s="322" t="str">
        <f>LEFT(PPG!E387,19)&amp;"."&amp;PPGCR!F387</f>
        <v>....Ap21</v>
      </c>
      <c r="P387" s="325">
        <f>PPG!J387</f>
        <v>0</v>
      </c>
      <c r="Q387" s="126" t="b">
        <v>1</v>
      </c>
      <c r="R387" s="126" t="b">
        <v>1</v>
      </c>
      <c r="S387" s="126" t="b">
        <v>1</v>
      </c>
    </row>
    <row r="388" spans="1:19" x14ac:dyDescent="0.25">
      <c r="A388" s="126" t="s">
        <v>4021</v>
      </c>
      <c r="B388" s="200">
        <v>1</v>
      </c>
      <c r="C388" s="126">
        <v>2</v>
      </c>
      <c r="D388" s="321">
        <f>PPG!K388</f>
        <v>0</v>
      </c>
      <c r="E388" s="126" t="b">
        <v>1</v>
      </c>
      <c r="F388" s="322" t="str">
        <f>RIGHT(PPG!D388,4)&amp;"."&amp;PPG!N388&amp;"."&amp;PPG!L388&amp;"."&amp;PPGPAY!$C$5</f>
        <v>...Ap21</v>
      </c>
      <c r="G388" s="203">
        <f t="shared" ca="1" si="10"/>
        <v>44309</v>
      </c>
      <c r="H388" s="324">
        <f>IF(PPG!W388&gt;0,0,-PPG!W388)</f>
        <v>0</v>
      </c>
      <c r="I388" s="205">
        <f t="shared" ca="1" si="11"/>
        <v>44309</v>
      </c>
      <c r="J388" s="126">
        <v>371</v>
      </c>
      <c r="K388" s="126" t="b">
        <v>1</v>
      </c>
      <c r="L388" s="126" t="s">
        <v>4022</v>
      </c>
      <c r="M388" s="126" t="b">
        <v>1</v>
      </c>
      <c r="N388" s="126" t="s">
        <v>3687</v>
      </c>
      <c r="O388" s="322" t="str">
        <f>LEFT(PPG!E388,19)&amp;"."&amp;PPGCR!F388</f>
        <v>....Ap21</v>
      </c>
      <c r="P388" s="325">
        <f>PPG!J388</f>
        <v>0</v>
      </c>
      <c r="Q388" s="126" t="b">
        <v>1</v>
      </c>
      <c r="R388" s="126" t="b">
        <v>1</v>
      </c>
      <c r="S388" s="126" t="b">
        <v>1</v>
      </c>
    </row>
    <row r="389" spans="1:19" x14ac:dyDescent="0.25">
      <c r="A389" s="126" t="s">
        <v>4021</v>
      </c>
      <c r="B389" s="200">
        <v>1</v>
      </c>
      <c r="C389" s="126">
        <v>2</v>
      </c>
      <c r="D389" s="321">
        <f>PPG!K389</f>
        <v>0</v>
      </c>
      <c r="E389" s="126" t="b">
        <v>1</v>
      </c>
      <c r="F389" s="322" t="str">
        <f>RIGHT(PPG!D389,4)&amp;"."&amp;PPG!N389&amp;"."&amp;PPG!L389&amp;"."&amp;PPGPAY!$C$5</f>
        <v>...Ap21</v>
      </c>
      <c r="G389" s="203">
        <f t="shared" ca="1" si="10"/>
        <v>44309</v>
      </c>
      <c r="H389" s="324">
        <f>IF(PPG!W389&gt;0,0,-PPG!W389)</f>
        <v>0</v>
      </c>
      <c r="I389" s="205">
        <f t="shared" ca="1" si="11"/>
        <v>44309</v>
      </c>
      <c r="J389" s="126">
        <v>372</v>
      </c>
      <c r="K389" s="126" t="b">
        <v>1</v>
      </c>
      <c r="L389" s="126" t="s">
        <v>4022</v>
      </c>
      <c r="M389" s="126" t="b">
        <v>1</v>
      </c>
      <c r="N389" s="126" t="s">
        <v>3687</v>
      </c>
      <c r="O389" s="322" t="str">
        <f>LEFT(PPG!E389,19)&amp;"."&amp;PPGCR!F389</f>
        <v>....Ap21</v>
      </c>
      <c r="P389" s="325">
        <f>PPG!J389</f>
        <v>0</v>
      </c>
      <c r="Q389" s="126" t="b">
        <v>1</v>
      </c>
      <c r="R389" s="126" t="b">
        <v>1</v>
      </c>
      <c r="S389" s="126" t="b">
        <v>1</v>
      </c>
    </row>
    <row r="390" spans="1:19" x14ac:dyDescent="0.25">
      <c r="A390" s="126" t="s">
        <v>4021</v>
      </c>
      <c r="B390" s="200">
        <v>1</v>
      </c>
      <c r="C390" s="126">
        <v>2</v>
      </c>
      <c r="D390" s="321">
        <f>PPG!K390</f>
        <v>0</v>
      </c>
      <c r="E390" s="126" t="b">
        <v>1</v>
      </c>
      <c r="F390" s="322" t="str">
        <f>RIGHT(PPG!D390,4)&amp;"."&amp;PPG!N390&amp;"."&amp;PPG!L390&amp;"."&amp;PPGPAY!$C$5</f>
        <v>...Ap21</v>
      </c>
      <c r="G390" s="203">
        <f t="shared" ca="1" si="10"/>
        <v>44309</v>
      </c>
      <c r="H390" s="324">
        <f>IF(PPG!W390&gt;0,0,-PPG!W390)</f>
        <v>0</v>
      </c>
      <c r="I390" s="205">
        <f t="shared" ca="1" si="11"/>
        <v>44309</v>
      </c>
      <c r="J390" s="126">
        <v>373</v>
      </c>
      <c r="K390" s="126" t="b">
        <v>1</v>
      </c>
      <c r="L390" s="126" t="s">
        <v>4022</v>
      </c>
      <c r="M390" s="126" t="b">
        <v>1</v>
      </c>
      <c r="N390" s="126" t="s">
        <v>3687</v>
      </c>
      <c r="O390" s="322" t="str">
        <f>LEFT(PPG!E390,19)&amp;"."&amp;PPGCR!F390</f>
        <v>....Ap21</v>
      </c>
      <c r="P390" s="325">
        <f>PPG!J390</f>
        <v>0</v>
      </c>
      <c r="Q390" s="126" t="b">
        <v>1</v>
      </c>
      <c r="R390" s="126" t="b">
        <v>1</v>
      </c>
      <c r="S390" s="126" t="b">
        <v>1</v>
      </c>
    </row>
    <row r="391" spans="1:19" x14ac:dyDescent="0.25">
      <c r="A391" s="126" t="s">
        <v>4021</v>
      </c>
      <c r="B391" s="200">
        <v>1</v>
      </c>
      <c r="C391" s="126">
        <v>2</v>
      </c>
      <c r="D391" s="321">
        <f>PPG!K391</f>
        <v>0</v>
      </c>
      <c r="E391" s="126" t="b">
        <v>1</v>
      </c>
      <c r="F391" s="322" t="str">
        <f>RIGHT(PPG!D391,4)&amp;"."&amp;PPG!N391&amp;"."&amp;PPG!L391&amp;"."&amp;PPGPAY!$C$5</f>
        <v>...Ap21</v>
      </c>
      <c r="G391" s="203">
        <f t="shared" ca="1" si="10"/>
        <v>44309</v>
      </c>
      <c r="H391" s="324">
        <f>IF(PPG!W391&gt;0,0,-PPG!W391)</f>
        <v>0</v>
      </c>
      <c r="I391" s="205">
        <f t="shared" ca="1" si="11"/>
        <v>44309</v>
      </c>
      <c r="J391" s="126">
        <v>374</v>
      </c>
      <c r="K391" s="126" t="b">
        <v>1</v>
      </c>
      <c r="L391" s="126" t="s">
        <v>4022</v>
      </c>
      <c r="M391" s="126" t="b">
        <v>1</v>
      </c>
      <c r="N391" s="126" t="s">
        <v>3687</v>
      </c>
      <c r="O391" s="322" t="str">
        <f>LEFT(PPG!E391,19)&amp;"."&amp;PPGCR!F391</f>
        <v>....Ap21</v>
      </c>
      <c r="P391" s="325">
        <f>PPG!J391</f>
        <v>0</v>
      </c>
      <c r="Q391" s="126" t="b">
        <v>1</v>
      </c>
      <c r="R391" s="126" t="b">
        <v>1</v>
      </c>
      <c r="S391" s="126" t="b">
        <v>1</v>
      </c>
    </row>
    <row r="392" spans="1:19" x14ac:dyDescent="0.25">
      <c r="A392" s="126" t="s">
        <v>4021</v>
      </c>
      <c r="B392" s="200">
        <v>1</v>
      </c>
      <c r="C392" s="126">
        <v>2</v>
      </c>
      <c r="D392" s="321">
        <f>PPG!K392</f>
        <v>0</v>
      </c>
      <c r="E392" s="126" t="b">
        <v>1</v>
      </c>
      <c r="F392" s="322" t="str">
        <f>RIGHT(PPG!D392,4)&amp;"."&amp;PPG!N392&amp;"."&amp;PPG!L392&amp;"."&amp;PPGPAY!$C$5</f>
        <v>...Ap21</v>
      </c>
      <c r="G392" s="203">
        <f t="shared" ca="1" si="10"/>
        <v>44309</v>
      </c>
      <c r="H392" s="324">
        <f>IF(PPG!W392&gt;0,0,-PPG!W392)</f>
        <v>0</v>
      </c>
      <c r="I392" s="205">
        <f t="shared" ca="1" si="11"/>
        <v>44309</v>
      </c>
      <c r="J392" s="126">
        <v>375</v>
      </c>
      <c r="K392" s="126" t="b">
        <v>1</v>
      </c>
      <c r="L392" s="126" t="s">
        <v>4022</v>
      </c>
      <c r="M392" s="126" t="b">
        <v>1</v>
      </c>
      <c r="N392" s="126" t="s">
        <v>3687</v>
      </c>
      <c r="O392" s="322" t="str">
        <f>LEFT(PPG!E392,19)&amp;"."&amp;PPGCR!F392</f>
        <v>....Ap21</v>
      </c>
      <c r="P392" s="325">
        <f>PPG!J392</f>
        <v>0</v>
      </c>
      <c r="Q392" s="126" t="b">
        <v>1</v>
      </c>
      <c r="R392" s="126" t="b">
        <v>1</v>
      </c>
      <c r="S392" s="126" t="b">
        <v>1</v>
      </c>
    </row>
    <row r="393" spans="1:19" x14ac:dyDescent="0.25">
      <c r="A393" s="126" t="s">
        <v>4021</v>
      </c>
      <c r="B393" s="200">
        <v>1</v>
      </c>
      <c r="C393" s="126">
        <v>2</v>
      </c>
      <c r="D393" s="321">
        <f>PPG!K393</f>
        <v>0</v>
      </c>
      <c r="E393" s="126" t="b">
        <v>1</v>
      </c>
      <c r="F393" s="322" t="str">
        <f>RIGHT(PPG!D393,4)&amp;"."&amp;PPG!N393&amp;"."&amp;PPG!L393&amp;"."&amp;PPGPAY!$C$5</f>
        <v>...Ap21</v>
      </c>
      <c r="G393" s="203">
        <f t="shared" ref="G393:G398" ca="1" si="12">TODAY()</f>
        <v>44309</v>
      </c>
      <c r="H393" s="324">
        <f>IF(PPG!W393&gt;0,0,-PPG!W393)</f>
        <v>0</v>
      </c>
      <c r="I393" s="205">
        <f t="shared" ref="I393:I398" ca="1" si="13">G393</f>
        <v>44309</v>
      </c>
      <c r="J393" s="126">
        <v>376</v>
      </c>
      <c r="K393" s="126" t="b">
        <v>1</v>
      </c>
      <c r="L393" s="126" t="s">
        <v>4022</v>
      </c>
      <c r="M393" s="126" t="b">
        <v>1</v>
      </c>
      <c r="N393" s="126" t="s">
        <v>3687</v>
      </c>
      <c r="O393" s="322" t="str">
        <f>LEFT(PPG!E393,19)&amp;"."&amp;PPGCR!F393</f>
        <v>....Ap21</v>
      </c>
      <c r="P393" s="325">
        <f>PPG!J393</f>
        <v>0</v>
      </c>
      <c r="Q393" s="126" t="b">
        <v>1</v>
      </c>
      <c r="R393" s="126" t="b">
        <v>1</v>
      </c>
      <c r="S393" s="126" t="b">
        <v>1</v>
      </c>
    </row>
    <row r="394" spans="1:19" x14ac:dyDescent="0.25">
      <c r="A394" s="126" t="s">
        <v>4021</v>
      </c>
      <c r="B394" s="200">
        <v>1</v>
      </c>
      <c r="C394" s="126">
        <v>2</v>
      </c>
      <c r="D394" s="321">
        <f>PPG!K394</f>
        <v>0</v>
      </c>
      <c r="E394" s="126" t="b">
        <v>1</v>
      </c>
      <c r="F394" s="322" t="str">
        <f>RIGHT(PPG!D394,4)&amp;"."&amp;PPG!N394&amp;"."&amp;PPG!L394&amp;"."&amp;PPGPAY!$C$5</f>
        <v>...Ap21</v>
      </c>
      <c r="G394" s="203">
        <f t="shared" ca="1" si="12"/>
        <v>44309</v>
      </c>
      <c r="H394" s="324">
        <f>IF(PPG!W394&gt;0,0,-PPG!W394)</f>
        <v>0</v>
      </c>
      <c r="I394" s="205">
        <f t="shared" ca="1" si="13"/>
        <v>44309</v>
      </c>
      <c r="J394" s="126">
        <v>377</v>
      </c>
      <c r="K394" s="126" t="b">
        <v>1</v>
      </c>
      <c r="L394" s="126" t="s">
        <v>4022</v>
      </c>
      <c r="M394" s="126" t="b">
        <v>1</v>
      </c>
      <c r="N394" s="126" t="s">
        <v>3687</v>
      </c>
      <c r="O394" s="322" t="str">
        <f>LEFT(PPG!E394,19)&amp;"."&amp;PPGCR!F394</f>
        <v>....Ap21</v>
      </c>
      <c r="P394" s="325">
        <f>PPG!J394</f>
        <v>0</v>
      </c>
      <c r="Q394" s="126" t="b">
        <v>1</v>
      </c>
      <c r="R394" s="126" t="b">
        <v>1</v>
      </c>
      <c r="S394" s="126" t="b">
        <v>1</v>
      </c>
    </row>
    <row r="395" spans="1:19" x14ac:dyDescent="0.25">
      <c r="A395" s="126" t="s">
        <v>4021</v>
      </c>
      <c r="B395" s="200">
        <v>1</v>
      </c>
      <c r="C395" s="126">
        <v>2</v>
      </c>
      <c r="D395" s="321">
        <f>PPG!K395</f>
        <v>0</v>
      </c>
      <c r="E395" s="126" t="b">
        <v>1</v>
      </c>
      <c r="F395" s="322" t="str">
        <f>RIGHT(PPG!D395,4)&amp;"."&amp;PPG!N395&amp;"."&amp;PPG!L395&amp;"."&amp;PPGPAY!$C$5</f>
        <v>...Ap21</v>
      </c>
      <c r="G395" s="203">
        <f t="shared" ca="1" si="12"/>
        <v>44309</v>
      </c>
      <c r="H395" s="324">
        <f>IF(PPG!W395&gt;0,0,-PPG!W395)</f>
        <v>0</v>
      </c>
      <c r="I395" s="205">
        <f t="shared" ca="1" si="13"/>
        <v>44309</v>
      </c>
      <c r="J395" s="126">
        <v>378</v>
      </c>
      <c r="K395" s="126" t="b">
        <v>1</v>
      </c>
      <c r="L395" s="126" t="s">
        <v>4022</v>
      </c>
      <c r="M395" s="126" t="b">
        <v>1</v>
      </c>
      <c r="N395" s="126" t="s">
        <v>3687</v>
      </c>
      <c r="O395" s="322" t="str">
        <f>LEFT(PPG!E395,19)&amp;"."&amp;PPGCR!F395</f>
        <v>....Ap21</v>
      </c>
      <c r="P395" s="325">
        <f>PPG!J395</f>
        <v>0</v>
      </c>
      <c r="Q395" s="126" t="b">
        <v>1</v>
      </c>
      <c r="R395" s="126" t="b">
        <v>1</v>
      </c>
      <c r="S395" s="126" t="b">
        <v>1</v>
      </c>
    </row>
    <row r="396" spans="1:19" x14ac:dyDescent="0.25">
      <c r="A396" s="126" t="s">
        <v>4021</v>
      </c>
      <c r="B396" s="200">
        <v>1</v>
      </c>
      <c r="C396" s="126">
        <v>2</v>
      </c>
      <c r="D396" s="321">
        <f>PPG!K396</f>
        <v>0</v>
      </c>
      <c r="E396" s="126" t="b">
        <v>1</v>
      </c>
      <c r="F396" s="322" t="str">
        <f>RIGHT(PPG!D396,4)&amp;"."&amp;PPG!N396&amp;"."&amp;PPG!L396&amp;"."&amp;PPGPAY!$C$5</f>
        <v>...Ap21</v>
      </c>
      <c r="G396" s="203">
        <f t="shared" ca="1" si="12"/>
        <v>44309</v>
      </c>
      <c r="H396" s="324">
        <f>IF(PPG!W396&gt;0,0,-PPG!W396)</f>
        <v>0</v>
      </c>
      <c r="I396" s="205">
        <f t="shared" ca="1" si="13"/>
        <v>44309</v>
      </c>
      <c r="J396" s="126">
        <v>379</v>
      </c>
      <c r="K396" s="126" t="b">
        <v>1</v>
      </c>
      <c r="L396" s="126" t="s">
        <v>4022</v>
      </c>
      <c r="M396" s="126" t="b">
        <v>1</v>
      </c>
      <c r="N396" s="126" t="s">
        <v>3687</v>
      </c>
      <c r="O396" s="322" t="str">
        <f>LEFT(PPG!E396,19)&amp;"."&amp;PPGCR!F396</f>
        <v>....Ap21</v>
      </c>
      <c r="P396" s="325">
        <f>PPG!J396</f>
        <v>0</v>
      </c>
      <c r="Q396" s="126" t="b">
        <v>1</v>
      </c>
      <c r="R396" s="126" t="b">
        <v>1</v>
      </c>
      <c r="S396" s="126" t="b">
        <v>1</v>
      </c>
    </row>
    <row r="397" spans="1:19" x14ac:dyDescent="0.25">
      <c r="A397" s="126" t="s">
        <v>4021</v>
      </c>
      <c r="B397" s="200">
        <v>1</v>
      </c>
      <c r="C397" s="126">
        <v>2</v>
      </c>
      <c r="D397" s="321">
        <f>PPG!K397</f>
        <v>0</v>
      </c>
      <c r="E397" s="126" t="b">
        <v>1</v>
      </c>
      <c r="F397" s="322" t="str">
        <f>RIGHT(PPG!D397,4)&amp;"."&amp;PPG!N397&amp;"."&amp;PPG!L397&amp;"."&amp;PPGPAY!$C$5</f>
        <v>...Ap21</v>
      </c>
      <c r="G397" s="203">
        <f t="shared" ca="1" si="12"/>
        <v>44309</v>
      </c>
      <c r="H397" s="324">
        <f>IF(PPG!W397&gt;0,0,-PPG!W397)</f>
        <v>0</v>
      </c>
      <c r="I397" s="205">
        <f t="shared" ca="1" si="13"/>
        <v>44309</v>
      </c>
      <c r="J397" s="126">
        <v>380</v>
      </c>
      <c r="K397" s="126" t="b">
        <v>1</v>
      </c>
      <c r="L397" s="126" t="s">
        <v>4022</v>
      </c>
      <c r="M397" s="126" t="b">
        <v>1</v>
      </c>
      <c r="N397" s="126" t="s">
        <v>3687</v>
      </c>
      <c r="O397" s="322" t="str">
        <f>LEFT(PPG!E397,19)&amp;"."&amp;PPGCR!F397</f>
        <v>....Ap21</v>
      </c>
      <c r="P397" s="325">
        <f>PPG!J397</f>
        <v>0</v>
      </c>
      <c r="Q397" s="126" t="b">
        <v>1</v>
      </c>
      <c r="R397" s="126" t="b">
        <v>1</v>
      </c>
      <c r="S397" s="126" t="b">
        <v>1</v>
      </c>
    </row>
    <row r="398" spans="1:19" x14ac:dyDescent="0.25">
      <c r="A398" s="126" t="s">
        <v>4021</v>
      </c>
      <c r="B398" s="200">
        <v>1</v>
      </c>
      <c r="C398" s="126">
        <v>2</v>
      </c>
      <c r="D398" s="321">
        <f>PPG!K398</f>
        <v>0</v>
      </c>
      <c r="E398" s="126" t="b">
        <v>1</v>
      </c>
      <c r="F398" s="322" t="str">
        <f>RIGHT(PPG!D398,4)&amp;"."&amp;PPG!N398&amp;"."&amp;PPG!L398&amp;"."&amp;PPGPAY!$C$5</f>
        <v>...Ap21</v>
      </c>
      <c r="G398" s="203">
        <f t="shared" ca="1" si="12"/>
        <v>44309</v>
      </c>
      <c r="H398" s="324">
        <f>IF(PPG!W398&gt;0,0,-PPG!W398)</f>
        <v>0</v>
      </c>
      <c r="I398" s="205">
        <f t="shared" ca="1" si="13"/>
        <v>44309</v>
      </c>
      <c r="J398" s="126">
        <v>381</v>
      </c>
      <c r="K398" s="126" t="b">
        <v>1</v>
      </c>
      <c r="L398" s="126" t="s">
        <v>4022</v>
      </c>
      <c r="M398" s="126" t="b">
        <v>1</v>
      </c>
      <c r="N398" s="126" t="s">
        <v>3687</v>
      </c>
      <c r="O398" s="322" t="str">
        <f>LEFT(PPG!E398,19)&amp;"."&amp;PPGCR!F398</f>
        <v>....Ap21</v>
      </c>
      <c r="P398" s="325">
        <f>PPG!J398</f>
        <v>0</v>
      </c>
      <c r="Q398" s="126" t="b">
        <v>1</v>
      </c>
      <c r="R398" s="126" t="b">
        <v>1</v>
      </c>
      <c r="S398" s="126" t="b">
        <v>1</v>
      </c>
    </row>
  </sheetData>
  <mergeCells count="5">
    <mergeCell ref="A1:N1"/>
    <mergeCell ref="B3:E3"/>
    <mergeCell ref="I3:L3"/>
    <mergeCell ref="C7:D8"/>
    <mergeCell ref="C10:D11"/>
  </mergeCells>
  <conditionalFormatting sqref="H20:H398">
    <cfRule type="cellIs" dxfId="77" priority="4" operator="equal">
      <formula>0</formula>
    </cfRule>
  </conditionalFormatting>
  <conditionalFormatting sqref="C7:D8">
    <cfRule type="cellIs" dxfId="76" priority="3" operator="equal">
      <formula>"Error"</formula>
    </cfRule>
  </conditionalFormatting>
  <conditionalFormatting sqref="C10:D11">
    <cfRule type="cellIs" dxfId="75" priority="2" operator="equal">
      <formula>"Error"</formula>
    </cfRule>
  </conditionalFormatting>
  <conditionalFormatting sqref="C7:D8 C10:D11">
    <cfRule type="cellIs" dxfId="7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28" workbookViewId="0">
      <selection activeCell="R20" sqref="A20:R15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3520</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461">
        <f>SUMIF(PPG!Q20:Q158,"&gt;0")</f>
        <v>714927.08333333384</v>
      </c>
      <c r="C7" s="529" t="str">
        <f>IF(ROUND(ABS(B7-B8),0)&gt;0,"Error","OK")</f>
        <v>OK</v>
      </c>
      <c r="D7" s="530"/>
      <c r="P7" s="30" t="s">
        <v>3639</v>
      </c>
      <c r="Q7" s="30">
        <v>21</v>
      </c>
      <c r="R7" s="30" t="s">
        <v>4775</v>
      </c>
      <c r="S7" s="30" t="s">
        <v>3630</v>
      </c>
    </row>
    <row r="8" spans="1:22" ht="16.5" thickTop="1" thickBot="1" x14ac:dyDescent="0.3">
      <c r="A8" s="83" t="s">
        <v>3642</v>
      </c>
      <c r="B8" s="85">
        <f>SUM(G20:G830)</f>
        <v>714927.08333333384</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461">
        <f>COUNTIF(PPG!Q20:Q158,"&gt;0")</f>
        <v>139</v>
      </c>
      <c r="C10" s="529" t="str">
        <f>IF(ROUND(ABS(B10-B11),0)&gt;0,"Error","OK")</f>
        <v>OK</v>
      </c>
      <c r="D10" s="530"/>
      <c r="P10" s="30" t="s">
        <v>3650</v>
      </c>
      <c r="Q10" s="30">
        <v>24</v>
      </c>
      <c r="R10" s="30" t="s">
        <v>4778</v>
      </c>
      <c r="S10" s="30" t="s">
        <v>3641</v>
      </c>
    </row>
    <row r="11" spans="1:22" ht="16.5" thickTop="1" thickBot="1" x14ac:dyDescent="0.3">
      <c r="A11" s="83" t="s">
        <v>3653</v>
      </c>
      <c r="B11" s="83">
        <f>COUNTIF(C20:C839,"&gt;0")</f>
        <v>139</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714927.08333333384</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3520.PPFSM.I05.Ap21</v>
      </c>
      <c r="F20" s="122">
        <f ca="1">TODAY()</f>
        <v>44309</v>
      </c>
      <c r="G20" s="458">
        <f>PPG!Q20</f>
        <v>112.08333333333333</v>
      </c>
      <c r="H20" s="124">
        <f ca="1">F20</f>
        <v>44309</v>
      </c>
      <c r="I20" s="125">
        <v>0</v>
      </c>
      <c r="J20" s="121" t="str">
        <f>LEFT(PPG!D20,20)&amp;"."&amp;PPGPAY!E20</f>
        <v>Akiva School.3520.PPFSM.I05.Ap21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15">
        <f>PPG!J21</f>
        <v>400069</v>
      </c>
      <c r="D21" s="120" t="b">
        <v>1</v>
      </c>
      <c r="E21" s="316" t="str">
        <f>RIGHT(PPG!C21,4)&amp;"."&amp;PPG!M21&amp;"."&amp;PPG!K21&amp;"."&amp;$C$5</f>
        <v>3300.PPFSM.I05.Ap21</v>
      </c>
      <c r="F21" s="122">
        <f t="shared" ref="F21:F84" ca="1" si="0">TODAY()</f>
        <v>44309</v>
      </c>
      <c r="G21" s="318">
        <f>PPG!Q21</f>
        <v>9863.3333333333339</v>
      </c>
      <c r="H21" s="124">
        <f t="shared" ref="H21:H84" ca="1" si="1">F21</f>
        <v>44309</v>
      </c>
      <c r="I21" s="125">
        <v>0</v>
      </c>
      <c r="J21" s="316" t="str">
        <f>LEFT(PPG!D21,20)&amp;"."&amp;PPGPAY!E21</f>
        <v>All Saints' CE Prima.3300.PPFSM.I05.Ap21</v>
      </c>
      <c r="K21" s="120" t="b">
        <v>1</v>
      </c>
      <c r="L21" s="126" t="s">
        <v>3686</v>
      </c>
      <c r="M21" s="120" t="b">
        <v>1</v>
      </c>
      <c r="N21" s="120" t="s">
        <v>3687</v>
      </c>
      <c r="O21" s="319" t="str">
        <f>PPG!I21</f>
        <v>11334/543965</v>
      </c>
      <c r="P21" s="120" t="b">
        <v>1</v>
      </c>
      <c r="Q21" s="120" t="b">
        <v>1</v>
      </c>
      <c r="R21" s="120" t="b">
        <v>1</v>
      </c>
      <c r="T21" s="11"/>
      <c r="U21" s="1"/>
    </row>
    <row r="22" spans="1:21" x14ac:dyDescent="0.25">
      <c r="A22" s="117">
        <v>1</v>
      </c>
      <c r="B22" s="118">
        <v>2</v>
      </c>
      <c r="C22" s="315">
        <f>PPG!J22</f>
        <v>400015</v>
      </c>
      <c r="D22" s="120" t="b">
        <v>1</v>
      </c>
      <c r="E22" s="316" t="str">
        <f>RIGHT(PPG!C22,4)&amp;"."&amp;PPG!M22&amp;"."&amp;PPG!K22&amp;"."&amp;$C$5</f>
        <v>3317.PPFSM.I05.Ap21</v>
      </c>
      <c r="F22" s="122">
        <f t="shared" ca="1" si="0"/>
        <v>44309</v>
      </c>
      <c r="G22" s="318">
        <f>PPG!Q22</f>
        <v>5604.166666666667</v>
      </c>
      <c r="H22" s="124">
        <f t="shared" ca="1" si="1"/>
        <v>44309</v>
      </c>
      <c r="I22" s="125">
        <v>0</v>
      </c>
      <c r="J22" s="316" t="str">
        <f>LEFT(PPG!D22,20)&amp;"."&amp;PPGPAY!E22</f>
        <v>All Saints' CE Prima.3317.PPFSM.I05.Ap21</v>
      </c>
      <c r="K22" s="120" t="b">
        <v>1</v>
      </c>
      <c r="L22" s="126" t="s">
        <v>3686</v>
      </c>
      <c r="M22" s="120" t="b">
        <v>1</v>
      </c>
      <c r="N22" s="120" t="s">
        <v>3687</v>
      </c>
      <c r="O22" s="319" t="str">
        <f>PPG!I22</f>
        <v>11334/543965</v>
      </c>
      <c r="P22" s="120" t="b">
        <v>1</v>
      </c>
      <c r="Q22" s="120" t="b">
        <v>1</v>
      </c>
      <c r="R22" s="120" t="b">
        <v>1</v>
      </c>
      <c r="T22" s="11"/>
      <c r="U22" s="1"/>
    </row>
    <row r="23" spans="1:21" x14ac:dyDescent="0.25">
      <c r="A23" s="117">
        <v>1</v>
      </c>
      <c r="B23" s="118">
        <v>2</v>
      </c>
      <c r="C23" s="315">
        <f>PPG!J23</f>
        <v>400023</v>
      </c>
      <c r="D23" s="120" t="b">
        <v>1</v>
      </c>
      <c r="E23" s="316" t="str">
        <f>RIGHT(PPG!C23,4)&amp;"."&amp;PPG!M23&amp;"."&amp;PPG!K23&amp;"."&amp;$C$5</f>
        <v>3500.PPFSM.I05.Ap21</v>
      </c>
      <c r="F23" s="122">
        <f t="shared" ca="1" si="0"/>
        <v>44309</v>
      </c>
      <c r="G23" s="318">
        <f>PPG!Q23</f>
        <v>2465.8333333333335</v>
      </c>
      <c r="H23" s="124">
        <f t="shared" ca="1" si="1"/>
        <v>44309</v>
      </c>
      <c r="I23" s="125">
        <v>0</v>
      </c>
      <c r="J23" s="316" t="str">
        <f>LEFT(PPG!D23,20)&amp;"."&amp;PPGPAY!E23</f>
        <v>Annunciation Catholi.3500.PPFSM.I05.Ap21</v>
      </c>
      <c r="K23" s="120" t="b">
        <v>1</v>
      </c>
      <c r="L23" s="126" t="s">
        <v>3686</v>
      </c>
      <c r="M23" s="120" t="b">
        <v>1</v>
      </c>
      <c r="N23" s="120" t="s">
        <v>3687</v>
      </c>
      <c r="O23" s="319" t="str">
        <f>PPG!I23</f>
        <v>11334/543965</v>
      </c>
      <c r="P23" s="120" t="b">
        <v>1</v>
      </c>
      <c r="Q23" s="120" t="b">
        <v>1</v>
      </c>
      <c r="R23" s="120" t="b">
        <v>1</v>
      </c>
    </row>
    <row r="24" spans="1:21" x14ac:dyDescent="0.25">
      <c r="A24" s="117">
        <v>1</v>
      </c>
      <c r="B24" s="118">
        <v>2</v>
      </c>
      <c r="C24" s="315">
        <f>PPG!J24</f>
        <v>400107</v>
      </c>
      <c r="D24" s="120" t="b">
        <v>1</v>
      </c>
      <c r="E24" s="316" t="str">
        <f>RIGHT(PPG!C24,4)&amp;"."&amp;PPG!M24&amp;"."&amp;PPG!K24&amp;"."&amp;$C$5</f>
        <v>3514.PPFSM.I05.Ap21</v>
      </c>
      <c r="F24" s="122">
        <f t="shared" ca="1" si="0"/>
        <v>44309</v>
      </c>
      <c r="G24" s="318">
        <f>PPG!Q24</f>
        <v>6276.666666666667</v>
      </c>
      <c r="H24" s="124">
        <f t="shared" ca="1" si="1"/>
        <v>44309</v>
      </c>
      <c r="I24" s="125">
        <v>0</v>
      </c>
      <c r="J24" s="316" t="str">
        <f>LEFT(PPG!D24,20)&amp;"."&amp;PPGPAY!E24</f>
        <v>Annunciation Catholi.3514.PPFSM.I05.Ap21</v>
      </c>
      <c r="K24" s="120" t="b">
        <v>1</v>
      </c>
      <c r="L24" s="126" t="s">
        <v>3686</v>
      </c>
      <c r="M24" s="120" t="b">
        <v>1</v>
      </c>
      <c r="N24" s="120" t="s">
        <v>3687</v>
      </c>
      <c r="O24" s="319" t="str">
        <f>PPG!I24</f>
        <v>11334/543965</v>
      </c>
      <c r="P24" s="120" t="b">
        <v>1</v>
      </c>
      <c r="Q24" s="120" t="b">
        <v>1</v>
      </c>
      <c r="R24" s="120" t="b">
        <v>1</v>
      </c>
    </row>
    <row r="25" spans="1:21" x14ac:dyDescent="0.25">
      <c r="A25" s="117">
        <v>1</v>
      </c>
      <c r="B25" s="118">
        <v>2</v>
      </c>
      <c r="C25" s="315">
        <f>PPG!J25</f>
        <v>400005</v>
      </c>
      <c r="D25" s="120" t="b">
        <v>1</v>
      </c>
      <c r="E25" s="316" t="str">
        <f>RIGHT(PPG!C25,4)&amp;"."&amp;PPG!M25&amp;"."&amp;PPG!K25&amp;"."&amp;$C$5</f>
        <v>2002.PPFSM.I05.Ap21</v>
      </c>
      <c r="F25" s="122">
        <f t="shared" ca="1" si="0"/>
        <v>44309</v>
      </c>
      <c r="G25" s="318">
        <f>PPG!Q25</f>
        <v>14682.916666666666</v>
      </c>
      <c r="H25" s="124">
        <f t="shared" ca="1" si="1"/>
        <v>44309</v>
      </c>
      <c r="I25" s="125">
        <v>0</v>
      </c>
      <c r="J25" s="316" t="str">
        <f>LEFT(PPG!D25,20)&amp;"."&amp;PPGPAY!E25</f>
        <v>Barnfield School.2002.PPFSM.I05.Ap21</v>
      </c>
      <c r="K25" s="120" t="b">
        <v>1</v>
      </c>
      <c r="L25" s="126" t="s">
        <v>3686</v>
      </c>
      <c r="M25" s="120" t="b">
        <v>1</v>
      </c>
      <c r="N25" s="120" t="s">
        <v>3687</v>
      </c>
      <c r="O25" s="319" t="str">
        <f>PPG!I25</f>
        <v>11334/543965</v>
      </c>
      <c r="P25" s="120" t="b">
        <v>1</v>
      </c>
      <c r="Q25" s="120" t="b">
        <v>1</v>
      </c>
      <c r="R25" s="120" t="b">
        <v>1</v>
      </c>
    </row>
    <row r="26" spans="1:21" x14ac:dyDescent="0.25">
      <c r="A26" s="117">
        <v>1</v>
      </c>
      <c r="B26" s="118">
        <v>2</v>
      </c>
      <c r="C26" s="315">
        <f>PPG!J26</f>
        <v>400070</v>
      </c>
      <c r="D26" s="120" t="b">
        <v>1</v>
      </c>
      <c r="E26" s="316" t="str">
        <f>RIGHT(PPG!C26,4)&amp;"."&amp;PPG!M26&amp;"."&amp;PPG!K26&amp;"."&amp;$C$5</f>
        <v>2079.PPFSM.I05.Ap21</v>
      </c>
      <c r="F26" s="122">
        <f t="shared" ca="1" si="0"/>
        <v>44309</v>
      </c>
      <c r="G26" s="318">
        <f>PPG!Q26</f>
        <v>3698.75</v>
      </c>
      <c r="H26" s="124">
        <f t="shared" ca="1" si="1"/>
        <v>44309</v>
      </c>
      <c r="I26" s="125">
        <v>0</v>
      </c>
      <c r="J26" s="316" t="str">
        <f>LEFT(PPG!D26,20)&amp;"."&amp;PPGPAY!E26</f>
        <v>Beis Yaakov.2079.PPFSM.I05.Ap21</v>
      </c>
      <c r="K26" s="120" t="b">
        <v>1</v>
      </c>
      <c r="L26" s="126" t="s">
        <v>3686</v>
      </c>
      <c r="M26" s="120" t="b">
        <v>1</v>
      </c>
      <c r="N26" s="120" t="s">
        <v>3687</v>
      </c>
      <c r="O26" s="319" t="str">
        <f>PPG!I26</f>
        <v>11334/543965</v>
      </c>
      <c r="P26" s="120" t="b">
        <v>1</v>
      </c>
      <c r="Q26" s="120" t="b">
        <v>1</v>
      </c>
      <c r="R26" s="120" t="b">
        <v>1</v>
      </c>
    </row>
    <row r="27" spans="1:21" x14ac:dyDescent="0.25">
      <c r="A27" s="117">
        <v>1</v>
      </c>
      <c r="B27" s="118">
        <v>2</v>
      </c>
      <c r="C27" s="315">
        <f>PPG!J27</f>
        <v>400150</v>
      </c>
      <c r="D27" s="120" t="b">
        <v>1</v>
      </c>
      <c r="E27" s="316" t="str">
        <f>RIGHT(PPG!C27,4)&amp;"."&amp;PPG!M27&amp;"."&amp;PPG!K27&amp;"."&amp;$C$5</f>
        <v>3524.PPFSM.I05.Ap21</v>
      </c>
      <c r="F27" s="122">
        <f t="shared" ca="1" si="0"/>
        <v>44309</v>
      </c>
      <c r="G27" s="318">
        <f>PPG!Q27</f>
        <v>1345</v>
      </c>
      <c r="H27" s="124">
        <f t="shared" ca="1" si="1"/>
        <v>44309</v>
      </c>
      <c r="I27" s="125">
        <v>0</v>
      </c>
      <c r="J27" s="316" t="str">
        <f>LEFT(PPG!D27,20)&amp;"."&amp;PPGPAY!E27</f>
        <v>Beit Shvidler Primar.3524.PPFSM.I05.Ap21</v>
      </c>
      <c r="K27" s="120" t="b">
        <v>1</v>
      </c>
      <c r="L27" s="126" t="s">
        <v>3686</v>
      </c>
      <c r="M27" s="120" t="b">
        <v>1</v>
      </c>
      <c r="N27" s="120" t="s">
        <v>3687</v>
      </c>
      <c r="O27" s="319" t="str">
        <f>PPG!I27</f>
        <v>11334/543965</v>
      </c>
      <c r="P27" s="120" t="b">
        <v>1</v>
      </c>
      <c r="Q27" s="120" t="b">
        <v>1</v>
      </c>
      <c r="R27" s="120" t="b">
        <v>1</v>
      </c>
    </row>
    <row r="28" spans="1:21" x14ac:dyDescent="0.25">
      <c r="A28" s="117">
        <v>1</v>
      </c>
      <c r="B28" s="118">
        <v>2</v>
      </c>
      <c r="C28" s="315">
        <f>PPG!J28</f>
        <v>400051</v>
      </c>
      <c r="D28" s="120" t="b">
        <v>1</v>
      </c>
      <c r="E28" s="316" t="str">
        <f>RIGHT(PPG!C28,4)&amp;"."&amp;PPG!M28&amp;"."&amp;PPG!K28&amp;"."&amp;$C$5</f>
        <v>2003.PPFSM.I05.Ap21</v>
      </c>
      <c r="F28" s="122">
        <f t="shared" ca="1" si="0"/>
        <v>44309</v>
      </c>
      <c r="G28" s="318">
        <f>PPG!Q28</f>
        <v>17597.083333333332</v>
      </c>
      <c r="H28" s="124">
        <f t="shared" ca="1" si="1"/>
        <v>44309</v>
      </c>
      <c r="I28" s="125">
        <v>0</v>
      </c>
      <c r="J28" s="316" t="str">
        <f>LEFT(PPG!D28,20)&amp;"."&amp;PPGPAY!E28</f>
        <v>Bell Lane Primary Sc.2003.PPFSM.I05.Ap21</v>
      </c>
      <c r="K28" s="120" t="b">
        <v>1</v>
      </c>
      <c r="L28" s="126" t="s">
        <v>3686</v>
      </c>
      <c r="M28" s="120" t="b">
        <v>1</v>
      </c>
      <c r="N28" s="120" t="s">
        <v>3687</v>
      </c>
      <c r="O28" s="319" t="str">
        <f>PPG!I28</f>
        <v>11334/543965</v>
      </c>
      <c r="P28" s="120" t="b">
        <v>1</v>
      </c>
      <c r="Q28" s="120" t="b">
        <v>1</v>
      </c>
      <c r="R28" s="120" t="b">
        <v>1</v>
      </c>
    </row>
    <row r="29" spans="1:21" x14ac:dyDescent="0.25">
      <c r="A29" s="117">
        <v>1</v>
      </c>
      <c r="B29" s="118">
        <v>2</v>
      </c>
      <c r="C29" s="315">
        <f>PPG!J29</f>
        <v>400024</v>
      </c>
      <c r="D29" s="120" t="b">
        <v>1</v>
      </c>
      <c r="E29" s="316" t="str">
        <f>RIGHT(PPG!C29,4)&amp;"."&amp;PPG!M29&amp;"."&amp;PPG!K29&amp;"."&amp;$C$5</f>
        <v>3511.PPFSM.I05.Ap21</v>
      </c>
      <c r="F29" s="122">
        <f t="shared" ca="1" si="0"/>
        <v>44309</v>
      </c>
      <c r="G29" s="318">
        <f>PPG!Q29</f>
        <v>11880.833333333334</v>
      </c>
      <c r="H29" s="124">
        <f t="shared" ca="1" si="1"/>
        <v>44309</v>
      </c>
      <c r="I29" s="125">
        <v>0</v>
      </c>
      <c r="J29" s="316" t="str">
        <f>LEFT(PPG!D29,20)&amp;"."&amp;PPGPAY!E29</f>
        <v>Blessed Dominic Scho.3511.PPFSM.I05.Ap21</v>
      </c>
      <c r="K29" s="120" t="b">
        <v>1</v>
      </c>
      <c r="L29" s="126" t="s">
        <v>3686</v>
      </c>
      <c r="M29" s="120" t="b">
        <v>1</v>
      </c>
      <c r="N29" s="120" t="s">
        <v>3687</v>
      </c>
      <c r="O29" s="319" t="str">
        <f>PPG!I29</f>
        <v>11334/543965</v>
      </c>
      <c r="P29" s="120" t="b">
        <v>1</v>
      </c>
      <c r="Q29" s="120" t="b">
        <v>1</v>
      </c>
      <c r="R29" s="120" t="b">
        <v>1</v>
      </c>
    </row>
    <row r="30" spans="1:21" x14ac:dyDescent="0.25">
      <c r="A30" s="117">
        <v>1</v>
      </c>
      <c r="B30" s="118">
        <v>2</v>
      </c>
      <c r="C30" s="315">
        <f>PPG!J30</f>
        <v>400057</v>
      </c>
      <c r="D30" s="120" t="b">
        <v>1</v>
      </c>
      <c r="E30" s="316" t="str">
        <f>RIGHT(PPG!C30,4)&amp;"."&amp;PPG!M30&amp;"."&amp;PPG!K30&amp;"."&amp;$C$5</f>
        <v>2008.PPFSM.I05.Ap21</v>
      </c>
      <c r="F30" s="122">
        <f t="shared" ca="1" si="0"/>
        <v>44309</v>
      </c>
      <c r="G30" s="318">
        <f>PPG!Q30</f>
        <v>4483.333333333333</v>
      </c>
      <c r="H30" s="124">
        <f t="shared" ca="1" si="1"/>
        <v>44309</v>
      </c>
      <c r="I30" s="125">
        <v>0</v>
      </c>
      <c r="J30" s="316" t="str">
        <f>LEFT(PPG!D30,20)&amp;"."&amp;PPGPAY!E30</f>
        <v>Brookland Infant  &amp; .2008.PPFSM.I05.Ap21</v>
      </c>
      <c r="K30" s="120" t="b">
        <v>1</v>
      </c>
      <c r="L30" s="126" t="s">
        <v>3686</v>
      </c>
      <c r="M30" s="120" t="b">
        <v>1</v>
      </c>
      <c r="N30" s="120" t="s">
        <v>3687</v>
      </c>
      <c r="O30" s="319" t="str">
        <f>PPG!I30</f>
        <v>11334/543965</v>
      </c>
      <c r="P30" s="120" t="b">
        <v>1</v>
      </c>
      <c r="Q30" s="120" t="b">
        <v>1</v>
      </c>
      <c r="R30" s="120" t="b">
        <v>1</v>
      </c>
    </row>
    <row r="31" spans="1:21" x14ac:dyDescent="0.25">
      <c r="A31" s="117">
        <v>1</v>
      </c>
      <c r="B31" s="118">
        <v>2</v>
      </c>
      <c r="C31" s="315">
        <f>PPG!J31</f>
        <v>400040</v>
      </c>
      <c r="D31" s="120" t="b">
        <v>1</v>
      </c>
      <c r="E31" s="316" t="str">
        <f>RIGHT(PPG!C31,4)&amp;"."&amp;PPG!M31&amp;"."&amp;PPG!K31&amp;"."&amp;$C$5</f>
        <v>2007.PPFSM.I05.Ap21</v>
      </c>
      <c r="F31" s="122">
        <f t="shared" ca="1" si="0"/>
        <v>44309</v>
      </c>
      <c r="G31" s="318">
        <f>PPG!Q31</f>
        <v>8294.1666666666661</v>
      </c>
      <c r="H31" s="124">
        <f t="shared" ca="1" si="1"/>
        <v>44309</v>
      </c>
      <c r="I31" s="125">
        <v>0</v>
      </c>
      <c r="J31" s="316" t="str">
        <f>LEFT(PPG!D31,20)&amp;"."&amp;PPGPAY!E31</f>
        <v>Brookland Junior Sch.2007.PPFSM.I05.Ap21</v>
      </c>
      <c r="K31" s="120" t="b">
        <v>1</v>
      </c>
      <c r="L31" s="126" t="s">
        <v>3686</v>
      </c>
      <c r="M31" s="120" t="b">
        <v>1</v>
      </c>
      <c r="N31" s="120" t="s">
        <v>3687</v>
      </c>
      <c r="O31" s="319" t="str">
        <f>PPG!I31</f>
        <v>11334/543965</v>
      </c>
      <c r="P31" s="120" t="b">
        <v>1</v>
      </c>
      <c r="Q31" s="120" t="b">
        <v>1</v>
      </c>
      <c r="R31" s="120" t="b">
        <v>1</v>
      </c>
    </row>
    <row r="32" spans="1:21" x14ac:dyDescent="0.25">
      <c r="A32" s="117">
        <v>1</v>
      </c>
      <c r="B32" s="118">
        <v>2</v>
      </c>
      <c r="C32" s="315">
        <f>PPG!J32</f>
        <v>400061</v>
      </c>
      <c r="D32" s="120" t="b">
        <v>1</v>
      </c>
      <c r="E32" s="316" t="str">
        <f>RIGHT(PPG!C32,4)&amp;"."&amp;PPG!M32&amp;"."&amp;PPG!K32&amp;"."&amp;$C$5</f>
        <v>2009.PPFSM.I05.Ap21</v>
      </c>
      <c r="F32" s="122">
        <f t="shared" ca="1" si="0"/>
        <v>44309</v>
      </c>
      <c r="G32" s="318">
        <f>PPG!Q32</f>
        <v>9302.9166666666661</v>
      </c>
      <c r="H32" s="124">
        <f t="shared" ca="1" si="1"/>
        <v>44309</v>
      </c>
      <c r="I32" s="125">
        <v>0</v>
      </c>
      <c r="J32" s="316" t="str">
        <f>LEFT(PPG!D32,20)&amp;"."&amp;PPGPAY!E32</f>
        <v>Brunswick Park Prima.2009.PPFSM.I05.Ap21</v>
      </c>
      <c r="K32" s="120" t="b">
        <v>1</v>
      </c>
      <c r="L32" s="126" t="s">
        <v>3686</v>
      </c>
      <c r="M32" s="120" t="b">
        <v>1</v>
      </c>
      <c r="N32" s="120" t="s">
        <v>3687</v>
      </c>
      <c r="O32" s="319" t="str">
        <f>PPG!I32</f>
        <v>11334/543965</v>
      </c>
      <c r="P32" s="120" t="b">
        <v>1</v>
      </c>
      <c r="Q32" s="120" t="b">
        <v>1</v>
      </c>
      <c r="R32" s="120" t="b">
        <v>1</v>
      </c>
    </row>
    <row r="33" spans="1:18" x14ac:dyDescent="0.25">
      <c r="A33" s="117">
        <v>1</v>
      </c>
      <c r="B33" s="118">
        <v>2</v>
      </c>
      <c r="C33" s="315">
        <f>PPG!J33</f>
        <v>400065</v>
      </c>
      <c r="D33" s="120" t="b">
        <v>1</v>
      </c>
      <c r="E33" s="316" t="str">
        <f>RIGHT(PPG!C33,4)&amp;"."&amp;PPG!M33&amp;"."&amp;PPG!K33&amp;"."&amp;$C$5</f>
        <v>2067.PPFSM.I05.Ap21</v>
      </c>
      <c r="F33" s="122">
        <f t="shared" ca="1" si="0"/>
        <v>44309</v>
      </c>
      <c r="G33" s="318">
        <f>PPG!Q33</f>
        <v>5940.416666666667</v>
      </c>
      <c r="H33" s="124">
        <f t="shared" ca="1" si="1"/>
        <v>44309</v>
      </c>
      <c r="I33" s="125">
        <v>0</v>
      </c>
      <c r="J33" s="316" t="str">
        <f>LEFT(PPG!D33,20)&amp;"."&amp;PPGPAY!E33</f>
        <v>Chalgrove Primary Sc.2067.PPFSM.I05.Ap21</v>
      </c>
      <c r="K33" s="120" t="b">
        <v>1</v>
      </c>
      <c r="L33" s="126" t="s">
        <v>3686</v>
      </c>
      <c r="M33" s="120" t="b">
        <v>1</v>
      </c>
      <c r="N33" s="120" t="s">
        <v>3687</v>
      </c>
      <c r="O33" s="319" t="str">
        <f>PPG!I33</f>
        <v>11334/543965</v>
      </c>
      <c r="P33" s="120" t="b">
        <v>1</v>
      </c>
      <c r="Q33" s="120" t="b">
        <v>1</v>
      </c>
      <c r="R33" s="120" t="b">
        <v>1</v>
      </c>
    </row>
    <row r="34" spans="1:18" x14ac:dyDescent="0.25">
      <c r="A34" s="117">
        <v>1</v>
      </c>
      <c r="B34" s="118">
        <v>2</v>
      </c>
      <c r="C34" s="315">
        <f>PPG!J34</f>
        <v>400039</v>
      </c>
      <c r="D34" s="120" t="b">
        <v>1</v>
      </c>
      <c r="E34" s="316" t="str">
        <f>RIGHT(PPG!C34,4)&amp;"."&amp;PPG!M34&amp;"."&amp;PPG!K34&amp;"."&amp;$C$5</f>
        <v>3302.PPFSM.I05.Ap21</v>
      </c>
      <c r="F34" s="122">
        <f t="shared" ca="1" si="0"/>
        <v>44309</v>
      </c>
      <c r="G34" s="318">
        <f>PPG!Q34</f>
        <v>2017.5</v>
      </c>
      <c r="H34" s="124">
        <f t="shared" ca="1" si="1"/>
        <v>44309</v>
      </c>
      <c r="I34" s="125">
        <v>0</v>
      </c>
      <c r="J34" s="316" t="str">
        <f>LEFT(PPG!D34,20)&amp;"."&amp;PPGPAY!E34</f>
        <v>Christ Church CE Pri.3302.PPFSM.I05.Ap21</v>
      </c>
      <c r="K34" s="120" t="b">
        <v>1</v>
      </c>
      <c r="L34" s="126" t="s">
        <v>3686</v>
      </c>
      <c r="M34" s="120" t="b">
        <v>1</v>
      </c>
      <c r="N34" s="120" t="s">
        <v>3687</v>
      </c>
      <c r="O34" s="319" t="str">
        <f>PPG!I34</f>
        <v>11334/543965</v>
      </c>
      <c r="P34" s="120" t="b">
        <v>1</v>
      </c>
      <c r="Q34" s="120" t="b">
        <v>1</v>
      </c>
      <c r="R34" s="120" t="b">
        <v>1</v>
      </c>
    </row>
    <row r="35" spans="1:18" x14ac:dyDescent="0.25">
      <c r="A35" s="117">
        <v>1</v>
      </c>
      <c r="B35" s="118">
        <v>2</v>
      </c>
      <c r="C35" s="315">
        <f>PPG!J35</f>
        <v>400020</v>
      </c>
      <c r="D35" s="120" t="b">
        <v>1</v>
      </c>
      <c r="E35" s="316" t="str">
        <f>RIGHT(PPG!C35,4)&amp;"."&amp;PPG!M35&amp;"."&amp;PPG!K35&amp;"."&amp;$C$5</f>
        <v>2011.PPFSM.I05.Ap21</v>
      </c>
      <c r="F35" s="122">
        <f t="shared" ca="1" si="0"/>
        <v>44309</v>
      </c>
      <c r="G35" s="318">
        <f>PPG!Q35</f>
        <v>3698.75</v>
      </c>
      <c r="H35" s="124">
        <f t="shared" ca="1" si="1"/>
        <v>44309</v>
      </c>
      <c r="I35" s="125">
        <v>0</v>
      </c>
      <c r="J35" s="316" t="str">
        <f>LEFT(PPG!D35,20)&amp;"."&amp;PPGPAY!E35</f>
        <v>Church Hill Primary .2011.PPFSM.I05.Ap21</v>
      </c>
      <c r="K35" s="120" t="b">
        <v>1</v>
      </c>
      <c r="L35" s="126" t="s">
        <v>3686</v>
      </c>
      <c r="M35" s="120" t="b">
        <v>1</v>
      </c>
      <c r="N35" s="120" t="s">
        <v>3687</v>
      </c>
      <c r="O35" s="319" t="str">
        <f>PPG!I35</f>
        <v>11334/543965</v>
      </c>
      <c r="P35" s="120" t="b">
        <v>1</v>
      </c>
      <c r="Q35" s="120" t="b">
        <v>1</v>
      </c>
      <c r="R35" s="120" t="b">
        <v>1</v>
      </c>
    </row>
    <row r="36" spans="1:18" x14ac:dyDescent="0.25">
      <c r="A36" s="117">
        <v>1</v>
      </c>
      <c r="B36" s="118">
        <v>2</v>
      </c>
      <c r="C36" s="315">
        <f>PPG!J36</f>
        <v>400050</v>
      </c>
      <c r="D36" s="120" t="b">
        <v>1</v>
      </c>
      <c r="E36" s="316" t="str">
        <f>RIGHT(PPG!C36,4)&amp;"."&amp;PPG!M36&amp;"."&amp;PPG!K36&amp;"."&amp;$C$5</f>
        <v>2014.PPFSM.I05.Ap21</v>
      </c>
      <c r="F36" s="122">
        <f t="shared" ca="1" si="0"/>
        <v>44309</v>
      </c>
      <c r="G36" s="318">
        <f>PPG!Q36</f>
        <v>21407.916666666668</v>
      </c>
      <c r="H36" s="124">
        <f t="shared" ca="1" si="1"/>
        <v>44309</v>
      </c>
      <c r="I36" s="125">
        <v>0</v>
      </c>
      <c r="J36" s="316" t="str">
        <f>LEFT(PPG!D36,20)&amp;"."&amp;PPGPAY!E36</f>
        <v>Colindale School.2014.PPFSM.I05.Ap21</v>
      </c>
      <c r="K36" s="120" t="b">
        <v>1</v>
      </c>
      <c r="L36" s="126" t="s">
        <v>3686</v>
      </c>
      <c r="M36" s="120" t="b">
        <v>1</v>
      </c>
      <c r="N36" s="120" t="s">
        <v>3687</v>
      </c>
      <c r="O36" s="319" t="str">
        <f>PPG!I36</f>
        <v>11334/543965</v>
      </c>
      <c r="P36" s="120" t="b">
        <v>1</v>
      </c>
      <c r="Q36" s="120" t="b">
        <v>1</v>
      </c>
      <c r="R36" s="120" t="b">
        <v>1</v>
      </c>
    </row>
    <row r="37" spans="1:18" x14ac:dyDescent="0.25">
      <c r="A37" s="117">
        <v>1</v>
      </c>
      <c r="B37" s="118">
        <v>2</v>
      </c>
      <c r="C37" s="315">
        <f>PPG!J37</f>
        <v>400059</v>
      </c>
      <c r="D37" s="120" t="b">
        <v>1</v>
      </c>
      <c r="E37" s="316" t="str">
        <f>RIGHT(PPG!C37,4)&amp;"."&amp;PPG!M37&amp;"."&amp;PPG!K37&amp;"."&amp;$C$5</f>
        <v>2015.PPFSM.I05.Ap21</v>
      </c>
      <c r="F37" s="122">
        <f t="shared" ca="1" si="0"/>
        <v>44309</v>
      </c>
      <c r="G37" s="318">
        <f>PPG!Q37</f>
        <v>8630.4166666666661</v>
      </c>
      <c r="H37" s="124">
        <f t="shared" ca="1" si="1"/>
        <v>44309</v>
      </c>
      <c r="I37" s="125">
        <v>0</v>
      </c>
      <c r="J37" s="316" t="str">
        <f>LEFT(PPG!D37,20)&amp;"."&amp;PPGPAY!E37</f>
        <v>Coppetts Wood.2015.PPFSM.I05.Ap21</v>
      </c>
      <c r="K37" s="120" t="b">
        <v>1</v>
      </c>
      <c r="L37" s="126" t="s">
        <v>3686</v>
      </c>
      <c r="M37" s="120" t="b">
        <v>1</v>
      </c>
      <c r="N37" s="120" t="s">
        <v>3687</v>
      </c>
      <c r="O37" s="319" t="str">
        <f>PPG!I37</f>
        <v>11334/543965</v>
      </c>
      <c r="P37" s="120" t="b">
        <v>1</v>
      </c>
      <c r="Q37" s="120" t="b">
        <v>1</v>
      </c>
      <c r="R37" s="120" t="b">
        <v>1</v>
      </c>
    </row>
    <row r="38" spans="1:18" x14ac:dyDescent="0.25">
      <c r="A38" s="117">
        <v>1</v>
      </c>
      <c r="B38" s="118">
        <v>2</v>
      </c>
      <c r="C38" s="315">
        <f>PPG!J38</f>
        <v>400049</v>
      </c>
      <c r="D38" s="120" t="b">
        <v>1</v>
      </c>
      <c r="E38" s="316" t="str">
        <f>RIGHT(PPG!C38,4)&amp;"."&amp;PPG!M38&amp;"."&amp;PPG!K38&amp;"."&amp;$C$5</f>
        <v>2016.PPFSM.I05.Ap21</v>
      </c>
      <c r="F38" s="122">
        <f t="shared" ca="1" si="0"/>
        <v>44309</v>
      </c>
      <c r="G38" s="318">
        <f>PPG!Q38</f>
        <v>2353.75</v>
      </c>
      <c r="H38" s="124">
        <f t="shared" ca="1" si="1"/>
        <v>44309</v>
      </c>
      <c r="I38" s="125">
        <v>0</v>
      </c>
      <c r="J38" s="316" t="str">
        <f>LEFT(PPG!D38,20)&amp;"."&amp;PPGPAY!E38</f>
        <v>Courtland School.2016.PPFSM.I05.Ap21</v>
      </c>
      <c r="K38" s="120" t="b">
        <v>1</v>
      </c>
      <c r="L38" s="126" t="s">
        <v>3686</v>
      </c>
      <c r="M38" s="120" t="b">
        <v>1</v>
      </c>
      <c r="N38" s="120" t="s">
        <v>3687</v>
      </c>
      <c r="O38" s="319" t="str">
        <f>PPG!I38</f>
        <v>11334/543965</v>
      </c>
      <c r="P38" s="120" t="b">
        <v>1</v>
      </c>
      <c r="Q38" s="120" t="b">
        <v>1</v>
      </c>
      <c r="R38" s="120" t="b">
        <v>1</v>
      </c>
    </row>
    <row r="39" spans="1:18" x14ac:dyDescent="0.25">
      <c r="A39" s="117">
        <v>1</v>
      </c>
      <c r="B39" s="118">
        <v>2</v>
      </c>
      <c r="C39" s="315">
        <f>PPG!J39</f>
        <v>400080</v>
      </c>
      <c r="D39" s="120" t="b">
        <v>1</v>
      </c>
      <c r="E39" s="316" t="str">
        <f>RIGHT(PPG!C39,4)&amp;"."&amp;PPG!M39&amp;"."&amp;PPG!K39&amp;"."&amp;$C$5</f>
        <v>2017.PPFSM.I05.Ap21</v>
      </c>
      <c r="F39" s="122">
        <f t="shared" ca="1" si="0"/>
        <v>44309</v>
      </c>
      <c r="G39" s="318">
        <f>PPG!Q39</f>
        <v>12105</v>
      </c>
      <c r="H39" s="124">
        <f t="shared" ca="1" si="1"/>
        <v>44309</v>
      </c>
      <c r="I39" s="125">
        <v>0</v>
      </c>
      <c r="J39" s="316" t="str">
        <f>LEFT(PPG!D39,20)&amp;"."&amp;PPGPAY!E39</f>
        <v>Cromer Road Primary .2017.PPFSM.I05.Ap21</v>
      </c>
      <c r="K39" s="120" t="b">
        <v>1</v>
      </c>
      <c r="L39" s="126" t="s">
        <v>3686</v>
      </c>
      <c r="M39" s="120" t="b">
        <v>1</v>
      </c>
      <c r="N39" s="120" t="s">
        <v>3687</v>
      </c>
      <c r="O39" s="319" t="str">
        <f>PPG!I39</f>
        <v>11334/543965</v>
      </c>
      <c r="P39" s="120" t="b">
        <v>1</v>
      </c>
      <c r="Q39" s="120" t="b">
        <v>1</v>
      </c>
      <c r="R39" s="120" t="b">
        <v>1</v>
      </c>
    </row>
    <row r="40" spans="1:18" x14ac:dyDescent="0.25">
      <c r="A40" s="117">
        <v>1</v>
      </c>
      <c r="B40" s="118">
        <v>2</v>
      </c>
      <c r="C40" s="315">
        <f>PPG!J40</f>
        <v>400105</v>
      </c>
      <c r="D40" s="120" t="b">
        <v>1</v>
      </c>
      <c r="E40" s="316" t="str">
        <f>RIGHT(PPG!C40,4)&amp;"."&amp;PPG!M40&amp;"."&amp;PPG!K40&amp;"."&amp;$C$5</f>
        <v>2073.PPFSM.I05.Ap21</v>
      </c>
      <c r="F40" s="122">
        <f t="shared" ca="1" si="0"/>
        <v>44309</v>
      </c>
      <c r="G40" s="318">
        <f>PPG!Q40</f>
        <v>19278.333333333332</v>
      </c>
      <c r="H40" s="124">
        <f t="shared" ca="1" si="1"/>
        <v>44309</v>
      </c>
      <c r="I40" s="125">
        <v>0</v>
      </c>
      <c r="J40" s="316" t="str">
        <f>LEFT(PPG!D40,20)&amp;"."&amp;PPGPAY!E40</f>
        <v>Danegrove JMI School.2073.PPFSM.I05.Ap21</v>
      </c>
      <c r="K40" s="120" t="b">
        <v>1</v>
      </c>
      <c r="L40" s="126" t="s">
        <v>3686</v>
      </c>
      <c r="M40" s="120" t="b">
        <v>1</v>
      </c>
      <c r="N40" s="120" t="s">
        <v>3687</v>
      </c>
      <c r="O40" s="319" t="str">
        <f>PPG!I40</f>
        <v>11334/543965</v>
      </c>
      <c r="P40" s="120" t="b">
        <v>1</v>
      </c>
      <c r="Q40" s="120" t="b">
        <v>1</v>
      </c>
      <c r="R40" s="120" t="b">
        <v>1</v>
      </c>
    </row>
    <row r="41" spans="1:18" x14ac:dyDescent="0.25">
      <c r="A41" s="117">
        <v>1</v>
      </c>
      <c r="B41" s="118">
        <v>2</v>
      </c>
      <c r="C41" s="315">
        <f>PPG!J41</f>
        <v>400036</v>
      </c>
      <c r="D41" s="120" t="b">
        <v>1</v>
      </c>
      <c r="E41" s="316" t="str">
        <f>RIGHT(PPG!C41,4)&amp;"."&amp;PPG!M41&amp;"."&amp;PPG!K41&amp;"."&amp;$C$5</f>
        <v>2019.PPFSM.I05.Ap21</v>
      </c>
      <c r="F41" s="122">
        <f t="shared" ca="1" si="0"/>
        <v>44309</v>
      </c>
      <c r="G41" s="318">
        <f>PPG!Q41</f>
        <v>5604.166666666667</v>
      </c>
      <c r="H41" s="124">
        <f t="shared" ca="1" si="1"/>
        <v>44309</v>
      </c>
      <c r="I41" s="125">
        <v>0</v>
      </c>
      <c r="J41" s="316" t="str">
        <f>LEFT(PPG!D41,20)&amp;"."&amp;PPGPAY!E41</f>
        <v>Deansbrook Infant Sc.2019.PPFSM.I05.Ap21</v>
      </c>
      <c r="K41" s="120" t="b">
        <v>1</v>
      </c>
      <c r="L41" s="126" t="s">
        <v>3686</v>
      </c>
      <c r="M41" s="120" t="b">
        <v>1</v>
      </c>
      <c r="N41" s="120" t="s">
        <v>3687</v>
      </c>
      <c r="O41" s="319" t="str">
        <f>PPG!I41</f>
        <v>11334/543965</v>
      </c>
      <c r="P41" s="120" t="b">
        <v>1</v>
      </c>
      <c r="Q41" s="120" t="b">
        <v>1</v>
      </c>
      <c r="R41" s="120" t="b">
        <v>1</v>
      </c>
    </row>
    <row r="42" spans="1:18" x14ac:dyDescent="0.25">
      <c r="A42" s="117">
        <v>1</v>
      </c>
      <c r="B42" s="118">
        <v>2</v>
      </c>
      <c r="C42" s="315">
        <f>PPG!J42</f>
        <v>400042</v>
      </c>
      <c r="D42" s="120" t="b">
        <v>1</v>
      </c>
      <c r="E42" s="316" t="str">
        <f>RIGHT(PPG!C42,4)&amp;"."&amp;PPG!M42&amp;"."&amp;PPG!K42&amp;"."&amp;$C$5</f>
        <v>2021.PPFSM.I05.Ap21</v>
      </c>
      <c r="F42" s="122">
        <f t="shared" ca="1" si="0"/>
        <v>44309</v>
      </c>
      <c r="G42" s="318">
        <f>PPG!Q42</f>
        <v>16364.166666666666</v>
      </c>
      <c r="H42" s="124">
        <f t="shared" ca="1" si="1"/>
        <v>44309</v>
      </c>
      <c r="I42" s="125">
        <v>0</v>
      </c>
      <c r="J42" s="316" t="str">
        <f>LEFT(PPG!D42,20)&amp;"."&amp;PPGPAY!E42</f>
        <v>Dollis Primary Schoo.2021.PPFSM.I05.Ap21</v>
      </c>
      <c r="K42" s="120" t="b">
        <v>1</v>
      </c>
      <c r="L42" s="126" t="s">
        <v>3686</v>
      </c>
      <c r="M42" s="120" t="b">
        <v>1</v>
      </c>
      <c r="N42" s="120" t="s">
        <v>3687</v>
      </c>
      <c r="O42" s="319" t="str">
        <f>PPG!I42</f>
        <v>11334/543965</v>
      </c>
      <c r="P42" s="120" t="b">
        <v>1</v>
      </c>
      <c r="Q42" s="120" t="b">
        <v>1</v>
      </c>
      <c r="R42" s="120" t="b">
        <v>1</v>
      </c>
    </row>
    <row r="43" spans="1:18" x14ac:dyDescent="0.25">
      <c r="A43" s="117">
        <v>1</v>
      </c>
      <c r="B43" s="118">
        <v>2</v>
      </c>
      <c r="C43" s="315">
        <f>PPG!J43</f>
        <v>400159</v>
      </c>
      <c r="D43" s="120" t="b">
        <v>1</v>
      </c>
      <c r="E43" s="316" t="str">
        <f>RIGHT(PPG!C43,4)&amp;"."&amp;PPG!M43&amp;"."&amp;PPG!K43&amp;"."&amp;$C$5</f>
        <v>2023.PPFSM.I05.Ap21</v>
      </c>
      <c r="F43" s="122">
        <f t="shared" ca="1" si="0"/>
        <v>44309</v>
      </c>
      <c r="G43" s="318">
        <f>PPG!Q43</f>
        <v>20062.916666666668</v>
      </c>
      <c r="H43" s="124">
        <f t="shared" ca="1" si="1"/>
        <v>44309</v>
      </c>
      <c r="I43" s="125">
        <v>0</v>
      </c>
      <c r="J43" s="316" t="str">
        <f>LEFT(PPG!D43,20)&amp;"."&amp;PPGPAY!E43</f>
        <v>Edgware Primary Scho.2023.PPFSM.I05.Ap21</v>
      </c>
      <c r="K43" s="120" t="b">
        <v>1</v>
      </c>
      <c r="L43" s="126" t="s">
        <v>3686</v>
      </c>
      <c r="M43" s="120" t="b">
        <v>1</v>
      </c>
      <c r="N43" s="120" t="s">
        <v>3687</v>
      </c>
      <c r="O43" s="319" t="str">
        <f>PPG!I43</f>
        <v>11334/543965</v>
      </c>
      <c r="P43" s="120" t="b">
        <v>1</v>
      </c>
      <c r="Q43" s="120" t="b">
        <v>1</v>
      </c>
      <c r="R43" s="120" t="b">
        <v>1</v>
      </c>
    </row>
    <row r="44" spans="1:18" x14ac:dyDescent="0.25">
      <c r="A44" s="117">
        <v>1</v>
      </c>
      <c r="B44" s="118">
        <v>2</v>
      </c>
      <c r="C44" s="315">
        <f>PPG!J44</f>
        <v>400047</v>
      </c>
      <c r="D44" s="120" t="b">
        <v>1</v>
      </c>
      <c r="E44" s="316" t="str">
        <f>RIGHT(PPG!C44,4)&amp;"."&amp;PPG!M44&amp;"."&amp;PPG!K44&amp;"."&amp;$C$5</f>
        <v>2024.PPFSM.I05.Ap21</v>
      </c>
      <c r="F44" s="122">
        <f t="shared" ca="1" si="0"/>
        <v>44309</v>
      </c>
      <c r="G44" s="318">
        <f>PPG!Q44</f>
        <v>7789.791666666667</v>
      </c>
      <c r="H44" s="124">
        <f t="shared" ca="1" si="1"/>
        <v>44309</v>
      </c>
      <c r="I44" s="125">
        <v>0</v>
      </c>
      <c r="J44" s="316" t="str">
        <f>LEFT(PPG!D44,20)&amp;"."&amp;PPGPAY!E44</f>
        <v>Fairway Primary Scho.2024.PPFSM.I05.Ap21</v>
      </c>
      <c r="K44" s="120" t="b">
        <v>1</v>
      </c>
      <c r="L44" s="126" t="s">
        <v>3686</v>
      </c>
      <c r="M44" s="120" t="b">
        <v>1</v>
      </c>
      <c r="N44" s="120" t="s">
        <v>3687</v>
      </c>
      <c r="O44" s="319" t="str">
        <f>PPG!I44</f>
        <v>11334/543965</v>
      </c>
      <c r="P44" s="120" t="b">
        <v>1</v>
      </c>
      <c r="Q44" s="120" t="b">
        <v>1</v>
      </c>
      <c r="R44" s="120" t="b">
        <v>1</v>
      </c>
    </row>
    <row r="45" spans="1:18" x14ac:dyDescent="0.25">
      <c r="A45" s="117">
        <v>1</v>
      </c>
      <c r="B45" s="118">
        <v>2</v>
      </c>
      <c r="C45" s="315">
        <f>PPG!J45</f>
        <v>400001</v>
      </c>
      <c r="D45" s="120" t="b">
        <v>1</v>
      </c>
      <c r="E45" s="316" t="str">
        <f>RIGHT(PPG!C45,4)&amp;"."&amp;PPG!M45&amp;"."&amp;PPG!K45&amp;"."&amp;$C$5</f>
        <v>2025.PPFSM.I05.Ap21</v>
      </c>
      <c r="F45" s="122">
        <f t="shared" ca="1" si="0"/>
        <v>44309</v>
      </c>
      <c r="G45" s="318">
        <f>PPG!Q45</f>
        <v>672.5</v>
      </c>
      <c r="H45" s="124">
        <f t="shared" ca="1" si="1"/>
        <v>44309</v>
      </c>
      <c r="I45" s="125">
        <v>0</v>
      </c>
      <c r="J45" s="316" t="str">
        <f>LEFT(PPG!D45,20)&amp;"."&amp;PPGPAY!E45</f>
        <v>Foulds.2025.PPFSM.I05.Ap21</v>
      </c>
      <c r="K45" s="120" t="b">
        <v>1</v>
      </c>
      <c r="L45" s="126" t="s">
        <v>3686</v>
      </c>
      <c r="M45" s="120" t="b">
        <v>1</v>
      </c>
      <c r="N45" s="120" t="s">
        <v>3687</v>
      </c>
      <c r="O45" s="319" t="str">
        <f>PPG!I45</f>
        <v>11334/543965</v>
      </c>
      <c r="P45" s="120" t="b">
        <v>1</v>
      </c>
      <c r="Q45" s="120" t="b">
        <v>1</v>
      </c>
      <c r="R45" s="120" t="b">
        <v>1</v>
      </c>
    </row>
    <row r="46" spans="1:18" x14ac:dyDescent="0.25">
      <c r="A46" s="117">
        <v>1</v>
      </c>
      <c r="B46" s="118">
        <v>2</v>
      </c>
      <c r="C46" s="315">
        <f>PPG!J46</f>
        <v>400082</v>
      </c>
      <c r="D46" s="120" t="b">
        <v>1</v>
      </c>
      <c r="E46" s="316" t="str">
        <f>RIGHT(PPG!C46,4)&amp;"."&amp;PPG!M46&amp;"."&amp;PPG!K46&amp;"."&amp;$C$5</f>
        <v>2026.PPFSM.I05.Ap21</v>
      </c>
      <c r="F46" s="122">
        <f t="shared" ca="1" si="0"/>
        <v>44309</v>
      </c>
      <c r="G46" s="318">
        <f>PPG!Q46</f>
        <v>8966.6666666666661</v>
      </c>
      <c r="H46" s="124">
        <f t="shared" ca="1" si="1"/>
        <v>44309</v>
      </c>
      <c r="I46" s="125">
        <v>0</v>
      </c>
      <c r="J46" s="316" t="str">
        <f>LEFT(PPG!D46,20)&amp;"."&amp;PPGPAY!E46</f>
        <v>Frith Manor School.2026.PPFSM.I05.Ap21</v>
      </c>
      <c r="K46" s="120" t="b">
        <v>1</v>
      </c>
      <c r="L46" s="126" t="s">
        <v>3686</v>
      </c>
      <c r="M46" s="120" t="b">
        <v>1</v>
      </c>
      <c r="N46" s="120" t="s">
        <v>3687</v>
      </c>
      <c r="O46" s="319" t="str">
        <f>PPG!I46</f>
        <v>11334/543965</v>
      </c>
      <c r="P46" s="120" t="b">
        <v>1</v>
      </c>
      <c r="Q46" s="120" t="b">
        <v>1</v>
      </c>
      <c r="R46" s="120" t="b">
        <v>1</v>
      </c>
    </row>
    <row r="47" spans="1:18" x14ac:dyDescent="0.25">
      <c r="A47" s="117">
        <v>1</v>
      </c>
      <c r="B47" s="118">
        <v>2</v>
      </c>
      <c r="C47" s="315">
        <f>PPG!J47</f>
        <v>400067</v>
      </c>
      <c r="D47" s="120" t="b">
        <v>1</v>
      </c>
      <c r="E47" s="316" t="str">
        <f>RIGHT(PPG!C47,4)&amp;"."&amp;PPG!M47&amp;"."&amp;PPG!K47&amp;"."&amp;$C$5</f>
        <v>2028.PPFSM.I05.Ap21</v>
      </c>
      <c r="F47" s="122">
        <f t="shared" ca="1" si="0"/>
        <v>44309</v>
      </c>
      <c r="G47" s="318">
        <f>PPG!Q47</f>
        <v>3810.8333333333335</v>
      </c>
      <c r="H47" s="124">
        <f t="shared" ca="1" si="1"/>
        <v>44309</v>
      </c>
      <c r="I47" s="125">
        <v>0</v>
      </c>
      <c r="J47" s="316" t="str">
        <f>LEFT(PPG!D47,20)&amp;"."&amp;PPGPAY!E47</f>
        <v>Garden Suburb Infant.2028.PPFSM.I05.Ap21</v>
      </c>
      <c r="K47" s="120" t="b">
        <v>1</v>
      </c>
      <c r="L47" s="126" t="s">
        <v>3686</v>
      </c>
      <c r="M47" s="120" t="b">
        <v>1</v>
      </c>
      <c r="N47" s="120" t="s">
        <v>3687</v>
      </c>
      <c r="O47" s="319" t="str">
        <f>PPG!I47</f>
        <v>11334/543965</v>
      </c>
      <c r="P47" s="120" t="b">
        <v>1</v>
      </c>
      <c r="Q47" s="120" t="b">
        <v>1</v>
      </c>
      <c r="R47" s="120" t="b">
        <v>1</v>
      </c>
    </row>
    <row r="48" spans="1:18" x14ac:dyDescent="0.25">
      <c r="A48" s="117">
        <v>1</v>
      </c>
      <c r="B48" s="118">
        <v>2</v>
      </c>
      <c r="C48" s="315">
        <f>PPG!J48</f>
        <v>400002</v>
      </c>
      <c r="D48" s="120" t="b">
        <v>1</v>
      </c>
      <c r="E48" s="316" t="str">
        <f>RIGHT(PPG!C48,4)&amp;"."&amp;PPG!M48&amp;"."&amp;PPG!K48&amp;"."&amp;$C$5</f>
        <v>2027.PPFSM.I05.Ap21</v>
      </c>
      <c r="F48" s="122">
        <f t="shared" ca="1" si="0"/>
        <v>44309</v>
      </c>
      <c r="G48" s="318">
        <f>PPG!Q48</f>
        <v>7061.25</v>
      </c>
      <c r="H48" s="124">
        <f t="shared" ca="1" si="1"/>
        <v>44309</v>
      </c>
      <c r="I48" s="125">
        <v>0</v>
      </c>
      <c r="J48" s="316" t="str">
        <f>LEFT(PPG!D48,20)&amp;"."&amp;PPGPAY!E48</f>
        <v>Garden Suburb Junior.2027.PPFSM.I05.Ap21</v>
      </c>
      <c r="K48" s="120" t="b">
        <v>1</v>
      </c>
      <c r="L48" s="126" t="s">
        <v>3686</v>
      </c>
      <c r="M48" s="120" t="b">
        <v>1</v>
      </c>
      <c r="N48" s="120" t="s">
        <v>3687</v>
      </c>
      <c r="O48" s="319" t="str">
        <f>PPG!I48</f>
        <v>11334/543965</v>
      </c>
      <c r="P48" s="120" t="b">
        <v>1</v>
      </c>
      <c r="Q48" s="120" t="b">
        <v>1</v>
      </c>
      <c r="R48" s="120" t="b">
        <v>1</v>
      </c>
    </row>
    <row r="49" spans="1:18" x14ac:dyDescent="0.25">
      <c r="A49" s="117">
        <v>1</v>
      </c>
      <c r="B49" s="118">
        <v>2</v>
      </c>
      <c r="C49" s="315">
        <f>PPG!J49</f>
        <v>400035</v>
      </c>
      <c r="D49" s="120" t="b">
        <v>1</v>
      </c>
      <c r="E49" s="316" t="str">
        <f>RIGHT(PPG!C49,4)&amp;"."&amp;PPG!M49&amp;"."&amp;PPG!K49&amp;"."&amp;$C$5</f>
        <v>2029.PPFSM.I05.Ap21</v>
      </c>
      <c r="F49" s="122">
        <f t="shared" ca="1" si="0"/>
        <v>44309</v>
      </c>
      <c r="G49" s="318">
        <f>PPG!Q49</f>
        <v>18942.083333333332</v>
      </c>
      <c r="H49" s="124">
        <f t="shared" ca="1" si="1"/>
        <v>44309</v>
      </c>
      <c r="I49" s="125">
        <v>0</v>
      </c>
      <c r="J49" s="316" t="str">
        <f>LEFT(PPG!D49,20)&amp;"."&amp;PPGPAY!E49</f>
        <v>Goldbeaters Primary .2029.PPFSM.I05.Ap21</v>
      </c>
      <c r="K49" s="120" t="b">
        <v>1</v>
      </c>
      <c r="L49" s="126" t="s">
        <v>3686</v>
      </c>
      <c r="M49" s="120" t="b">
        <v>1</v>
      </c>
      <c r="N49" s="120" t="s">
        <v>3687</v>
      </c>
      <c r="O49" s="319" t="str">
        <f>PPG!I49</f>
        <v>11334/543965</v>
      </c>
      <c r="P49" s="120" t="b">
        <v>1</v>
      </c>
      <c r="Q49" s="120" t="b">
        <v>1</v>
      </c>
      <c r="R49" s="120" t="b">
        <v>1</v>
      </c>
    </row>
    <row r="50" spans="1:18" x14ac:dyDescent="0.25">
      <c r="A50" s="117">
        <v>1</v>
      </c>
      <c r="B50" s="118">
        <v>2</v>
      </c>
      <c r="C50" s="315">
        <f>PPG!J50</f>
        <v>400108</v>
      </c>
      <c r="D50" s="120" t="b">
        <v>1</v>
      </c>
      <c r="E50" s="316" t="str">
        <f>RIGHT(PPG!C50,4)&amp;"."&amp;PPG!M50&amp;"."&amp;PPG!K50&amp;"."&amp;$C$5</f>
        <v>3516.PPFSM.I05.Ap21</v>
      </c>
      <c r="F50" s="122">
        <f t="shared" ca="1" si="0"/>
        <v>44309</v>
      </c>
      <c r="G50" s="318">
        <f>PPG!Q50</f>
        <v>2017.5</v>
      </c>
      <c r="H50" s="124">
        <f t="shared" ca="1" si="1"/>
        <v>44309</v>
      </c>
      <c r="I50" s="125">
        <v>0</v>
      </c>
      <c r="J50" s="316" t="str">
        <f>LEFT(PPG!D50,20)&amp;"."&amp;PPGPAY!E50</f>
        <v>Hasmonean Primary Sc.3516.PPFSM.I05.Ap21</v>
      </c>
      <c r="K50" s="120" t="b">
        <v>1</v>
      </c>
      <c r="L50" s="126" t="s">
        <v>3686</v>
      </c>
      <c r="M50" s="120" t="b">
        <v>1</v>
      </c>
      <c r="N50" s="120" t="s">
        <v>3687</v>
      </c>
      <c r="O50" s="319" t="str">
        <f>PPG!I50</f>
        <v>11334/543965</v>
      </c>
      <c r="P50" s="120" t="b">
        <v>1</v>
      </c>
      <c r="Q50" s="120" t="b">
        <v>1</v>
      </c>
      <c r="R50" s="120" t="b">
        <v>1</v>
      </c>
    </row>
    <row r="51" spans="1:18" x14ac:dyDescent="0.25">
      <c r="A51" s="117">
        <v>1</v>
      </c>
      <c r="B51" s="118">
        <v>2</v>
      </c>
      <c r="C51" s="315">
        <f>PPG!J51</f>
        <v>400026</v>
      </c>
      <c r="D51" s="120" t="b">
        <v>1</v>
      </c>
      <c r="E51" s="316" t="str">
        <f>RIGHT(PPG!C51,4)&amp;"."&amp;PPG!M51&amp;"."&amp;PPG!K51&amp;"."&amp;$C$5</f>
        <v>2031.PPFSM.I05.Ap21</v>
      </c>
      <c r="F51" s="122">
        <f t="shared" ca="1" si="0"/>
        <v>44309</v>
      </c>
      <c r="G51" s="318">
        <f>PPG!Q51</f>
        <v>6612.916666666667</v>
      </c>
      <c r="H51" s="124">
        <f t="shared" ca="1" si="1"/>
        <v>44309</v>
      </c>
      <c r="I51" s="125">
        <v>0</v>
      </c>
      <c r="J51" s="316" t="str">
        <f>LEFT(PPG!D51,20)&amp;"."&amp;PPGPAY!E51</f>
        <v>Hollickwood JMI Scho.2031.PPFSM.I05.Ap21</v>
      </c>
      <c r="K51" s="120" t="b">
        <v>1</v>
      </c>
      <c r="L51" s="126" t="s">
        <v>3686</v>
      </c>
      <c r="M51" s="120" t="b">
        <v>1</v>
      </c>
      <c r="N51" s="120" t="s">
        <v>3687</v>
      </c>
      <c r="O51" s="319" t="str">
        <f>PPG!I51</f>
        <v>11334/543965</v>
      </c>
      <c r="P51" s="120" t="b">
        <v>1</v>
      </c>
      <c r="Q51" s="120" t="b">
        <v>1</v>
      </c>
      <c r="R51" s="120" t="b">
        <v>1</v>
      </c>
    </row>
    <row r="52" spans="1:18" x14ac:dyDescent="0.25">
      <c r="A52" s="117">
        <v>1</v>
      </c>
      <c r="B52" s="118">
        <v>2</v>
      </c>
      <c r="C52" s="315">
        <f>PPG!J52</f>
        <v>400084</v>
      </c>
      <c r="D52" s="120" t="b">
        <v>1</v>
      </c>
      <c r="E52" s="316" t="str">
        <f>RIGHT(PPG!C52,4)&amp;"."&amp;PPG!M52&amp;"."&amp;PPG!K52&amp;"."&amp;$C$5</f>
        <v>2032.PPFSM.I05.Ap21</v>
      </c>
      <c r="F52" s="122">
        <f t="shared" ca="1" si="0"/>
        <v>44309</v>
      </c>
      <c r="G52" s="318">
        <f>PPG!Q52</f>
        <v>9302.9166666666661</v>
      </c>
      <c r="H52" s="124">
        <f t="shared" ca="1" si="1"/>
        <v>44309</v>
      </c>
      <c r="I52" s="125">
        <v>0</v>
      </c>
      <c r="J52" s="316" t="str">
        <f>LEFT(PPG!D52,20)&amp;"."&amp;PPGPAY!E52</f>
        <v>Holly Park School.2032.PPFSM.I05.Ap21</v>
      </c>
      <c r="K52" s="120" t="b">
        <v>1</v>
      </c>
      <c r="L52" s="126" t="s">
        <v>3686</v>
      </c>
      <c r="M52" s="120" t="b">
        <v>1</v>
      </c>
      <c r="N52" s="120" t="s">
        <v>3687</v>
      </c>
      <c r="O52" s="319" t="str">
        <f>PPG!I52</f>
        <v>11334/543965</v>
      </c>
      <c r="P52" s="120" t="b">
        <v>1</v>
      </c>
      <c r="Q52" s="120" t="b">
        <v>1</v>
      </c>
      <c r="R52" s="120" t="b">
        <v>1</v>
      </c>
    </row>
    <row r="53" spans="1:18" x14ac:dyDescent="0.25">
      <c r="A53" s="117">
        <v>1</v>
      </c>
      <c r="B53" s="118">
        <v>2</v>
      </c>
      <c r="C53" s="315">
        <f>PPG!J53</f>
        <v>400008</v>
      </c>
      <c r="D53" s="120" t="b">
        <v>1</v>
      </c>
      <c r="E53" s="316" t="str">
        <f>RIGHT(PPG!C53,4)&amp;"."&amp;PPG!M53&amp;"."&amp;PPG!K53&amp;"."&amp;$C$5</f>
        <v>3304.PPFSM.I05.Ap21</v>
      </c>
      <c r="F53" s="122">
        <f t="shared" ca="1" si="0"/>
        <v>44309</v>
      </c>
      <c r="G53" s="318">
        <f>PPG!Q53</f>
        <v>7173.333333333333</v>
      </c>
      <c r="H53" s="124">
        <f t="shared" ca="1" si="1"/>
        <v>44309</v>
      </c>
      <c r="I53" s="125">
        <v>0</v>
      </c>
      <c r="J53" s="316" t="str">
        <f>LEFT(PPG!D53,20)&amp;"."&amp;PPGPAY!E53</f>
        <v>Holy Trinity School.3304.PPFSM.I05.Ap21</v>
      </c>
      <c r="K53" s="120" t="b">
        <v>1</v>
      </c>
      <c r="L53" s="126" t="s">
        <v>3686</v>
      </c>
      <c r="M53" s="120" t="b">
        <v>1</v>
      </c>
      <c r="N53" s="120" t="s">
        <v>3687</v>
      </c>
      <c r="O53" s="319" t="str">
        <f>PPG!I53</f>
        <v>11334/543965</v>
      </c>
      <c r="P53" s="120" t="b">
        <v>1</v>
      </c>
      <c r="Q53" s="120" t="b">
        <v>1</v>
      </c>
      <c r="R53" s="120" t="b">
        <v>1</v>
      </c>
    </row>
    <row r="54" spans="1:18" x14ac:dyDescent="0.25">
      <c r="A54" s="117">
        <v>1</v>
      </c>
      <c r="B54" s="118">
        <v>2</v>
      </c>
      <c r="C54" s="315">
        <f>PPG!J54</f>
        <v>400046</v>
      </c>
      <c r="D54" s="120" t="b">
        <v>1</v>
      </c>
      <c r="E54" s="316" t="str">
        <f>RIGHT(PPG!C54,4)&amp;"."&amp;PPG!M54&amp;"."&amp;PPG!K54&amp;"."&amp;$C$5</f>
        <v>2036.PPFSM.I05.Ap21</v>
      </c>
      <c r="F54" s="122">
        <f t="shared" ca="1" si="0"/>
        <v>44309</v>
      </c>
      <c r="G54" s="318">
        <f>PPG!Q54</f>
        <v>14010.416666666666</v>
      </c>
      <c r="H54" s="124">
        <f t="shared" ca="1" si="1"/>
        <v>44309</v>
      </c>
      <c r="I54" s="125">
        <v>0</v>
      </c>
      <c r="J54" s="316" t="str">
        <f>LEFT(PPG!D54,20)&amp;"."&amp;PPGPAY!E54</f>
        <v>Livingstone School.2036.PPFSM.I05.Ap21</v>
      </c>
      <c r="K54" s="120" t="b">
        <v>1</v>
      </c>
      <c r="L54" s="126" t="s">
        <v>3686</v>
      </c>
      <c r="M54" s="120" t="b">
        <v>1</v>
      </c>
      <c r="N54" s="120" t="s">
        <v>3687</v>
      </c>
      <c r="O54" s="319" t="str">
        <f>PPG!I54</f>
        <v>11334/543965</v>
      </c>
      <c r="P54" s="120" t="b">
        <v>1</v>
      </c>
      <c r="Q54" s="120" t="b">
        <v>1</v>
      </c>
      <c r="R54" s="120" t="b">
        <v>1</v>
      </c>
    </row>
    <row r="55" spans="1:18" x14ac:dyDescent="0.25">
      <c r="A55" s="117">
        <v>1</v>
      </c>
      <c r="B55" s="118">
        <v>2</v>
      </c>
      <c r="C55" s="315">
        <f>PPG!J55</f>
        <v>400030</v>
      </c>
      <c r="D55" s="120" t="b">
        <v>1</v>
      </c>
      <c r="E55" s="316" t="str">
        <f>RIGHT(PPG!C55,4)&amp;"."&amp;PPG!M55&amp;"."&amp;PPG!K55&amp;"."&amp;$C$5</f>
        <v>2037.PPFSM.I05.Ap21</v>
      </c>
      <c r="F55" s="122">
        <f t="shared" ca="1" si="0"/>
        <v>44309</v>
      </c>
      <c r="G55" s="318">
        <f>PPG!Q55</f>
        <v>4147.083333333333</v>
      </c>
      <c r="H55" s="124">
        <f t="shared" ca="1" si="1"/>
        <v>44309</v>
      </c>
      <c r="I55" s="125">
        <v>0</v>
      </c>
      <c r="J55" s="316" t="str">
        <f>LEFT(PPG!D55,20)&amp;"."&amp;PPGPAY!E55</f>
        <v>Manorside Primary Sc.2037.PPFSM.I05.Ap21</v>
      </c>
      <c r="K55" s="120" t="b">
        <v>1</v>
      </c>
      <c r="L55" s="126" t="s">
        <v>3686</v>
      </c>
      <c r="M55" s="120" t="b">
        <v>1</v>
      </c>
      <c r="N55" s="120" t="s">
        <v>3687</v>
      </c>
      <c r="O55" s="319" t="str">
        <f>PPG!I55</f>
        <v>11334/543965</v>
      </c>
      <c r="P55" s="120" t="b">
        <v>1</v>
      </c>
      <c r="Q55" s="120" t="b">
        <v>1</v>
      </c>
      <c r="R55" s="120" t="b">
        <v>1</v>
      </c>
    </row>
    <row r="56" spans="1:18" x14ac:dyDescent="0.25">
      <c r="A56" s="117">
        <v>1</v>
      </c>
      <c r="B56" s="118">
        <v>2</v>
      </c>
      <c r="C56" s="315">
        <f>PPG!J56</f>
        <v>400130</v>
      </c>
      <c r="D56" s="120" t="b">
        <v>1</v>
      </c>
      <c r="E56" s="316" t="str">
        <f>RIGHT(PPG!C56,4)&amp;"."&amp;PPG!M56&amp;"."&amp;PPG!K56&amp;"."&amp;$C$5</f>
        <v>3523.PPFSM.I05.Ap21</v>
      </c>
      <c r="F56" s="122">
        <f t="shared" ca="1" si="0"/>
        <v>44309</v>
      </c>
      <c r="G56" s="318">
        <f>PPG!Q56</f>
        <v>12889.583333333334</v>
      </c>
      <c r="H56" s="124">
        <f t="shared" ca="1" si="1"/>
        <v>44309</v>
      </c>
      <c r="I56" s="125">
        <v>0</v>
      </c>
      <c r="J56" s="316" t="str">
        <f>LEFT(PPG!D56,20)&amp;"."&amp;PPGPAY!E56</f>
        <v>Martin Primary Schoo.3523.PPFSM.I05.Ap21</v>
      </c>
      <c r="K56" s="120" t="b">
        <v>1</v>
      </c>
      <c r="L56" s="126" t="s">
        <v>3686</v>
      </c>
      <c r="M56" s="120" t="b">
        <v>1</v>
      </c>
      <c r="N56" s="120" t="s">
        <v>3687</v>
      </c>
      <c r="O56" s="319" t="str">
        <f>PPG!I56</f>
        <v>11334/543965</v>
      </c>
      <c r="P56" s="120" t="b">
        <v>1</v>
      </c>
      <c r="Q56" s="120" t="b">
        <v>1</v>
      </c>
      <c r="R56" s="120" t="b">
        <v>1</v>
      </c>
    </row>
    <row r="57" spans="1:18" x14ac:dyDescent="0.25">
      <c r="A57" s="117">
        <v>1</v>
      </c>
      <c r="B57" s="118">
        <v>2</v>
      </c>
      <c r="C57" s="315">
        <f>PPG!J57</f>
        <v>400112</v>
      </c>
      <c r="D57" s="120" t="b">
        <v>1</v>
      </c>
      <c r="E57" s="316" t="str">
        <f>RIGHT(PPG!C57,4)&amp;"."&amp;PPG!M57&amp;"."&amp;PPG!K57&amp;"."&amp;$C$5</f>
        <v>5948.PPFSM.I05.Ap21</v>
      </c>
      <c r="F57" s="122">
        <f t="shared" ca="1" si="0"/>
        <v>44309</v>
      </c>
      <c r="G57" s="318">
        <f>PPG!Q57</f>
        <v>1008.75</v>
      </c>
      <c r="H57" s="124">
        <f t="shared" ca="1" si="1"/>
        <v>44309</v>
      </c>
      <c r="I57" s="125">
        <v>0</v>
      </c>
      <c r="J57" s="316" t="str">
        <f>LEFT(PPG!D57,20)&amp;"."&amp;PPGPAY!E57</f>
        <v>Mathilda Marks-Kenne.5948.PPFSM.I05.Ap21</v>
      </c>
      <c r="K57" s="120" t="b">
        <v>1</v>
      </c>
      <c r="L57" s="126" t="s">
        <v>3686</v>
      </c>
      <c r="M57" s="120" t="b">
        <v>1</v>
      </c>
      <c r="N57" s="120" t="s">
        <v>3687</v>
      </c>
      <c r="O57" s="319" t="str">
        <f>PPG!I57</f>
        <v>11334/543965</v>
      </c>
      <c r="P57" s="120" t="b">
        <v>1</v>
      </c>
      <c r="Q57" s="120" t="b">
        <v>1</v>
      </c>
      <c r="R57" s="120" t="b">
        <v>1</v>
      </c>
    </row>
    <row r="58" spans="1:18" x14ac:dyDescent="0.25">
      <c r="A58" s="117">
        <v>1</v>
      </c>
      <c r="B58" s="118">
        <v>2</v>
      </c>
      <c r="C58" s="315">
        <f>PPG!J58</f>
        <v>400110</v>
      </c>
      <c r="D58" s="120" t="b">
        <v>1</v>
      </c>
      <c r="E58" s="316" t="str">
        <f>RIGHT(PPG!C58,4)&amp;"."&amp;PPG!M58&amp;"."&amp;PPG!K58&amp;"."&amp;$C$5</f>
        <v>5949.PPFSM.I05.Ap21</v>
      </c>
      <c r="F58" s="122">
        <f t="shared" ca="1" si="0"/>
        <v>44309</v>
      </c>
      <c r="G58" s="318">
        <f>PPG!Q58</f>
        <v>2241.6666666666665</v>
      </c>
      <c r="H58" s="124">
        <f t="shared" ca="1" si="1"/>
        <v>44309</v>
      </c>
      <c r="I58" s="125">
        <v>0</v>
      </c>
      <c r="J58" s="316" t="str">
        <f>LEFT(PPG!D58,20)&amp;"."&amp;PPGPAY!E58</f>
        <v>Menorah Foundation S.5949.PPFSM.I05.Ap21</v>
      </c>
      <c r="K58" s="120" t="b">
        <v>1</v>
      </c>
      <c r="L58" s="126" t="s">
        <v>3686</v>
      </c>
      <c r="M58" s="120" t="b">
        <v>1</v>
      </c>
      <c r="N58" s="120" t="s">
        <v>3687</v>
      </c>
      <c r="O58" s="319" t="str">
        <f>PPG!I58</f>
        <v>11334/543965</v>
      </c>
      <c r="P58" s="120" t="b">
        <v>1</v>
      </c>
      <c r="Q58" s="120" t="b">
        <v>1</v>
      </c>
      <c r="R58" s="120" t="b">
        <v>1</v>
      </c>
    </row>
    <row r="59" spans="1:18" x14ac:dyDescent="0.25">
      <c r="A59" s="117">
        <v>1</v>
      </c>
      <c r="B59" s="118">
        <v>2</v>
      </c>
      <c r="C59" s="315">
        <f>PPG!J59</f>
        <v>400007</v>
      </c>
      <c r="D59" s="120" t="b">
        <v>1</v>
      </c>
      <c r="E59" s="316" t="str">
        <f>RIGHT(PPG!C59,4)&amp;"."&amp;PPG!M59&amp;"."&amp;PPG!K59&amp;"."&amp;$C$5</f>
        <v>3513.PPFSM.I05.Ap21</v>
      </c>
      <c r="F59" s="122">
        <f t="shared" ca="1" si="0"/>
        <v>44309</v>
      </c>
      <c r="G59" s="318">
        <f>PPG!Q59</f>
        <v>1793.3333333333333</v>
      </c>
      <c r="H59" s="124">
        <f t="shared" ca="1" si="1"/>
        <v>44309</v>
      </c>
      <c r="I59" s="125">
        <v>0</v>
      </c>
      <c r="J59" s="316" t="str">
        <f>LEFT(PPG!D59,20)&amp;"."&amp;PPGPAY!E59</f>
        <v>Menorah Primary Scho.3513.PPFSM.I05.Ap21</v>
      </c>
      <c r="K59" s="120" t="b">
        <v>1</v>
      </c>
      <c r="L59" s="126" t="s">
        <v>3686</v>
      </c>
      <c r="M59" s="120" t="b">
        <v>1</v>
      </c>
      <c r="N59" s="120" t="s">
        <v>3687</v>
      </c>
      <c r="O59" s="319" t="str">
        <f>PPG!I59</f>
        <v>11334/543965</v>
      </c>
      <c r="P59" s="120" t="b">
        <v>1</v>
      </c>
      <c r="Q59" s="120" t="b">
        <v>1</v>
      </c>
      <c r="R59" s="120" t="b">
        <v>1</v>
      </c>
    </row>
    <row r="60" spans="1:18" x14ac:dyDescent="0.25">
      <c r="A60" s="117">
        <v>1</v>
      </c>
      <c r="B60" s="118">
        <v>2</v>
      </c>
      <c r="C60" s="315">
        <f>PPG!J60</f>
        <v>400086</v>
      </c>
      <c r="D60" s="120" t="b">
        <v>1</v>
      </c>
      <c r="E60" s="316" t="str">
        <f>RIGHT(PPG!C60,4)&amp;"."&amp;PPG!M60&amp;"."&amp;PPG!K60&amp;"."&amp;$C$5</f>
        <v>3305.PPFSM.I05.Ap21</v>
      </c>
      <c r="F60" s="122">
        <f t="shared" ca="1" si="0"/>
        <v>44309</v>
      </c>
      <c r="G60" s="318">
        <f>PPG!Q60</f>
        <v>1569.1666666666667</v>
      </c>
      <c r="H60" s="124">
        <f t="shared" ca="1" si="1"/>
        <v>44309</v>
      </c>
      <c r="I60" s="125">
        <v>0</v>
      </c>
      <c r="J60" s="316" t="str">
        <f>LEFT(PPG!D60,20)&amp;"."&amp;PPGPAY!E60</f>
        <v>Monken Hadley C E Pr.3305.PPFSM.I05.Ap21</v>
      </c>
      <c r="K60" s="120" t="b">
        <v>1</v>
      </c>
      <c r="L60" s="126" t="s">
        <v>3686</v>
      </c>
      <c r="M60" s="120" t="b">
        <v>1</v>
      </c>
      <c r="N60" s="120" t="s">
        <v>3687</v>
      </c>
      <c r="O60" s="319" t="str">
        <f>PPG!I60</f>
        <v>11334/543965</v>
      </c>
      <c r="P60" s="120" t="b">
        <v>1</v>
      </c>
      <c r="Q60" s="120" t="b">
        <v>1</v>
      </c>
      <c r="R60" s="120" t="b">
        <v>1</v>
      </c>
    </row>
    <row r="61" spans="1:18" x14ac:dyDescent="0.25">
      <c r="A61" s="117">
        <v>1</v>
      </c>
      <c r="B61" s="118">
        <v>2</v>
      </c>
      <c r="C61" s="315">
        <f>PPG!J61</f>
        <v>400048</v>
      </c>
      <c r="D61" s="120" t="b">
        <v>1</v>
      </c>
      <c r="E61" s="316" t="str">
        <f>RIGHT(PPG!C61,4)&amp;"."&amp;PPG!M61&amp;"."&amp;PPG!K61&amp;"."&amp;$C$5</f>
        <v>2042.PPFSM.I05.Ap21</v>
      </c>
      <c r="F61" s="122">
        <f t="shared" ca="1" si="0"/>
        <v>44309</v>
      </c>
      <c r="G61" s="318">
        <f>PPG!Q61</f>
        <v>3810.8333333333335</v>
      </c>
      <c r="H61" s="124">
        <f t="shared" ca="1" si="1"/>
        <v>44309</v>
      </c>
      <c r="I61" s="125">
        <v>0</v>
      </c>
      <c r="J61" s="316" t="str">
        <f>LEFT(PPG!D61,20)&amp;"."&amp;PPGPAY!E61</f>
        <v>Monkfrith School.2042.PPFSM.I05.Ap21</v>
      </c>
      <c r="K61" s="120" t="b">
        <v>1</v>
      </c>
      <c r="L61" s="126" t="s">
        <v>3686</v>
      </c>
      <c r="M61" s="120" t="b">
        <v>1</v>
      </c>
      <c r="N61" s="120" t="s">
        <v>3687</v>
      </c>
      <c r="O61" s="319" t="str">
        <f>PPG!I61</f>
        <v>11334/543965</v>
      </c>
      <c r="P61" s="120" t="b">
        <v>1</v>
      </c>
      <c r="Q61" s="120" t="b">
        <v>1</v>
      </c>
      <c r="R61" s="120" t="b">
        <v>1</v>
      </c>
    </row>
    <row r="62" spans="1:18" x14ac:dyDescent="0.25">
      <c r="A62" s="117">
        <v>1</v>
      </c>
      <c r="B62" s="118">
        <v>2</v>
      </c>
      <c r="C62" s="315">
        <f>PPG!J62</f>
        <v>400087</v>
      </c>
      <c r="D62" s="120" t="b">
        <v>1</v>
      </c>
      <c r="E62" s="316" t="str">
        <f>RIGHT(PPG!C62,4)&amp;"."&amp;PPG!M62&amp;"."&amp;PPG!K62&amp;"."&amp;$C$5</f>
        <v>2044.PPFSM.I05.Ap21</v>
      </c>
      <c r="F62" s="122">
        <f t="shared" ca="1" si="0"/>
        <v>44309</v>
      </c>
      <c r="G62" s="318">
        <f>PPG!Q62</f>
        <v>4819.583333333333</v>
      </c>
      <c r="H62" s="124">
        <f t="shared" ca="1" si="1"/>
        <v>44309</v>
      </c>
      <c r="I62" s="125">
        <v>0</v>
      </c>
      <c r="J62" s="316" t="str">
        <f>LEFT(PPG!D62,20)&amp;"."&amp;PPGPAY!E62</f>
        <v>Moss Hall Infant Sch.2044.PPFSM.I05.Ap21</v>
      </c>
      <c r="K62" s="120" t="b">
        <v>1</v>
      </c>
      <c r="L62" s="126" t="s">
        <v>3686</v>
      </c>
      <c r="M62" s="120" t="b">
        <v>1</v>
      </c>
      <c r="N62" s="120" t="s">
        <v>3687</v>
      </c>
      <c r="O62" s="319" t="str">
        <f>PPG!I62</f>
        <v>11334/543965</v>
      </c>
      <c r="P62" s="120" t="b">
        <v>1</v>
      </c>
      <c r="Q62" s="120" t="b">
        <v>1</v>
      </c>
      <c r="R62" s="120" t="b">
        <v>1</v>
      </c>
    </row>
    <row r="63" spans="1:18" x14ac:dyDescent="0.25">
      <c r="A63" s="117">
        <v>1</v>
      </c>
      <c r="B63" s="118">
        <v>2</v>
      </c>
      <c r="C63" s="315">
        <f>PPG!J63</f>
        <v>400088</v>
      </c>
      <c r="D63" s="120" t="b">
        <v>1</v>
      </c>
      <c r="E63" s="316" t="str">
        <f>RIGHT(PPG!C63,4)&amp;"."&amp;PPG!M63&amp;"."&amp;PPG!K63&amp;"."&amp;$C$5</f>
        <v>2043.PPFSM.I05.Ap21</v>
      </c>
      <c r="F63" s="122">
        <f t="shared" ca="1" si="0"/>
        <v>44309</v>
      </c>
      <c r="G63" s="318">
        <f>PPG!Q63</f>
        <v>9751.25</v>
      </c>
      <c r="H63" s="124">
        <f t="shared" ca="1" si="1"/>
        <v>44309</v>
      </c>
      <c r="I63" s="125">
        <v>0</v>
      </c>
      <c r="J63" s="316" t="str">
        <f>LEFT(PPG!D63,20)&amp;"."&amp;PPGPAY!E63</f>
        <v>Moss Hall Junior Sch.2043.PPFSM.I05.Ap21</v>
      </c>
      <c r="K63" s="120" t="b">
        <v>1</v>
      </c>
      <c r="L63" s="126" t="s">
        <v>3686</v>
      </c>
      <c r="M63" s="120" t="b">
        <v>1</v>
      </c>
      <c r="N63" s="120" t="s">
        <v>3687</v>
      </c>
      <c r="O63" s="319" t="str">
        <f>PPG!I63</f>
        <v>11334/543965</v>
      </c>
      <c r="P63" s="120" t="b">
        <v>1</v>
      </c>
      <c r="Q63" s="120" t="b">
        <v>1</v>
      </c>
      <c r="R63" s="120" t="b">
        <v>1</v>
      </c>
    </row>
    <row r="64" spans="1:18" x14ac:dyDescent="0.25">
      <c r="A64" s="117">
        <v>1</v>
      </c>
      <c r="B64" s="118">
        <v>2</v>
      </c>
      <c r="C64" s="315">
        <f>PPG!J64</f>
        <v>158733</v>
      </c>
      <c r="D64" s="120" t="b">
        <v>1</v>
      </c>
      <c r="E64" s="316" t="str">
        <f>RIGHT(PPG!C64,4)&amp;"."&amp;PPG!M64&amp;"."&amp;PPG!K64&amp;"."&amp;$C$5</f>
        <v>2053.PPFSM.I05.Ap21</v>
      </c>
      <c r="F64" s="122">
        <f t="shared" ca="1" si="0"/>
        <v>44309</v>
      </c>
      <c r="G64" s="318">
        <f>PPG!Q64</f>
        <v>112.08333333333333</v>
      </c>
      <c r="H64" s="124">
        <f t="shared" ca="1" si="1"/>
        <v>44309</v>
      </c>
      <c r="I64" s="125">
        <v>0</v>
      </c>
      <c r="J64" s="316" t="str">
        <f>LEFT(PPG!D64,20)&amp;"."&amp;PPGPAY!E64</f>
        <v>Noam Primary School.2053.PPFSM.I05.Ap21</v>
      </c>
      <c r="K64" s="120" t="b">
        <v>1</v>
      </c>
      <c r="L64" s="126" t="s">
        <v>3686</v>
      </c>
      <c r="M64" s="120" t="b">
        <v>1</v>
      </c>
      <c r="N64" s="120" t="s">
        <v>3687</v>
      </c>
      <c r="O64" s="319" t="str">
        <f>PPG!I64</f>
        <v>11334/543965</v>
      </c>
      <c r="P64" s="120" t="b">
        <v>1</v>
      </c>
      <c r="Q64" s="120" t="b">
        <v>1</v>
      </c>
      <c r="R64" s="120" t="b">
        <v>1</v>
      </c>
    </row>
    <row r="65" spans="1:18" x14ac:dyDescent="0.25">
      <c r="A65" s="117">
        <v>1</v>
      </c>
      <c r="B65" s="118">
        <v>2</v>
      </c>
      <c r="C65" s="315">
        <f>PPG!J65</f>
        <v>400089</v>
      </c>
      <c r="D65" s="120" t="b">
        <v>1</v>
      </c>
      <c r="E65" s="316" t="str">
        <f>RIGHT(PPG!C65,4)&amp;"."&amp;PPG!M65&amp;"."&amp;PPG!K65&amp;"."&amp;$C$5</f>
        <v>2045.PPFSM.I05.Ap21</v>
      </c>
      <c r="F65" s="122">
        <f t="shared" ca="1" si="0"/>
        <v>44309</v>
      </c>
      <c r="G65" s="318">
        <f>PPG!Q65</f>
        <v>6164.583333333333</v>
      </c>
      <c r="H65" s="124">
        <f t="shared" ca="1" si="1"/>
        <v>44309</v>
      </c>
      <c r="I65" s="125">
        <v>0</v>
      </c>
      <c r="J65" s="316" t="str">
        <f>LEFT(PPG!D65,20)&amp;"."&amp;PPGPAY!E65</f>
        <v>Northside School.2045.PPFSM.I05.Ap21</v>
      </c>
      <c r="K65" s="120" t="b">
        <v>1</v>
      </c>
      <c r="L65" s="126" t="s">
        <v>3686</v>
      </c>
      <c r="M65" s="120" t="b">
        <v>1</v>
      </c>
      <c r="N65" s="120" t="s">
        <v>3687</v>
      </c>
      <c r="O65" s="319" t="str">
        <f>PPG!I65</f>
        <v>11334/543965</v>
      </c>
      <c r="P65" s="120" t="b">
        <v>1</v>
      </c>
      <c r="Q65" s="120" t="b">
        <v>1</v>
      </c>
      <c r="R65" s="120" t="b">
        <v>1</v>
      </c>
    </row>
    <row r="66" spans="1:18" x14ac:dyDescent="0.25">
      <c r="A66" s="117">
        <v>1</v>
      </c>
      <c r="B66" s="118">
        <v>2</v>
      </c>
      <c r="C66" s="315">
        <f>PPG!J66</f>
        <v>400113</v>
      </c>
      <c r="D66" s="120" t="b">
        <v>1</v>
      </c>
      <c r="E66" s="316" t="str">
        <f>RIGHT(PPG!C66,4)&amp;"."&amp;PPG!M66&amp;"."&amp;PPG!K66&amp;"."&amp;$C$5</f>
        <v>2077.PPFSM.I05.Ap21</v>
      </c>
      <c r="F66" s="122">
        <f t="shared" ca="1" si="0"/>
        <v>44309</v>
      </c>
      <c r="G66" s="318">
        <f>PPG!Q66</f>
        <v>48644.166666666664</v>
      </c>
      <c r="H66" s="124">
        <f t="shared" ca="1" si="1"/>
        <v>44309</v>
      </c>
      <c r="I66" s="125">
        <v>0</v>
      </c>
      <c r="J66" s="316" t="str">
        <f>LEFT(PPG!D66,20)&amp;"."&amp;PPGPAY!E66</f>
        <v>Orion Primary School.2077.PPFSM.I05.Ap21</v>
      </c>
      <c r="K66" s="120" t="b">
        <v>1</v>
      </c>
      <c r="L66" s="126" t="s">
        <v>3686</v>
      </c>
      <c r="M66" s="120" t="b">
        <v>1</v>
      </c>
      <c r="N66" s="120" t="s">
        <v>3687</v>
      </c>
      <c r="O66" s="319" t="str">
        <f>PPG!I66</f>
        <v>11334/543965</v>
      </c>
      <c r="P66" s="120" t="b">
        <v>1</v>
      </c>
      <c r="Q66" s="120" t="b">
        <v>1</v>
      </c>
      <c r="R66" s="120" t="b">
        <v>1</v>
      </c>
    </row>
    <row r="67" spans="1:18" x14ac:dyDescent="0.25">
      <c r="A67" s="117">
        <v>1</v>
      </c>
      <c r="B67" s="118">
        <v>2</v>
      </c>
      <c r="C67" s="315">
        <f>PPG!J67</f>
        <v>400021</v>
      </c>
      <c r="D67" s="120" t="b">
        <v>1</v>
      </c>
      <c r="E67" s="316" t="str">
        <f>RIGHT(PPG!C67,4)&amp;"."&amp;PPG!M67&amp;"."&amp;PPG!K67&amp;"."&amp;$C$5</f>
        <v>5201.PPFSM.I05.Ap21</v>
      </c>
      <c r="F67" s="122">
        <f t="shared" ca="1" si="0"/>
        <v>44309</v>
      </c>
      <c r="G67" s="318">
        <f>PPG!Q67</f>
        <v>7957.916666666667</v>
      </c>
      <c r="H67" s="124">
        <f t="shared" ca="1" si="1"/>
        <v>44309</v>
      </c>
      <c r="I67" s="125">
        <v>0</v>
      </c>
      <c r="J67" s="316" t="str">
        <f>LEFT(PPG!D67,20)&amp;"."&amp;PPGPAY!E67</f>
        <v>Osidge Primary Schoo.5201.PPFSM.I05.Ap21</v>
      </c>
      <c r="K67" s="120" t="b">
        <v>1</v>
      </c>
      <c r="L67" s="126" t="s">
        <v>3686</v>
      </c>
      <c r="M67" s="120" t="b">
        <v>1</v>
      </c>
      <c r="N67" s="120" t="s">
        <v>3687</v>
      </c>
      <c r="O67" s="319" t="str">
        <f>PPG!I67</f>
        <v>11334/543965</v>
      </c>
      <c r="P67" s="120" t="b">
        <v>1</v>
      </c>
      <c r="Q67" s="120" t="b">
        <v>1</v>
      </c>
      <c r="R67" s="120" t="b">
        <v>1</v>
      </c>
    </row>
    <row r="68" spans="1:18" x14ac:dyDescent="0.25">
      <c r="A68" s="117">
        <v>1</v>
      </c>
      <c r="B68" s="118">
        <v>2</v>
      </c>
      <c r="C68" s="315">
        <f>PPG!J68</f>
        <v>400003</v>
      </c>
      <c r="D68" s="120" t="b">
        <v>1</v>
      </c>
      <c r="E68" s="316" t="str">
        <f>RIGHT(PPG!C68,4)&amp;"."&amp;PPG!M68&amp;"."&amp;PPG!K68&amp;"."&amp;$C$5</f>
        <v>3501.PPFSM.I05.Ap21</v>
      </c>
      <c r="F68" s="122">
        <f t="shared" ca="1" si="0"/>
        <v>44309</v>
      </c>
      <c r="G68" s="318">
        <f>PPG!Q68</f>
        <v>3810.8333333333335</v>
      </c>
      <c r="H68" s="124">
        <f t="shared" ca="1" si="1"/>
        <v>44309</v>
      </c>
      <c r="I68" s="125">
        <v>0</v>
      </c>
      <c r="J68" s="316" t="str">
        <f>LEFT(PPG!D68,20)&amp;"."&amp;PPGPAY!E68</f>
        <v>Our Lady of Lourdes .3501.PPFSM.I05.Ap21</v>
      </c>
      <c r="K68" s="120" t="b">
        <v>1</v>
      </c>
      <c r="L68" s="126" t="s">
        <v>3686</v>
      </c>
      <c r="M68" s="120" t="b">
        <v>1</v>
      </c>
      <c r="N68" s="120" t="s">
        <v>3687</v>
      </c>
      <c r="O68" s="319" t="str">
        <f>PPG!I68</f>
        <v>11334/543965</v>
      </c>
      <c r="P68" s="120" t="b">
        <v>1</v>
      </c>
      <c r="Q68" s="120" t="b">
        <v>1</v>
      </c>
      <c r="R68" s="120" t="b">
        <v>1</v>
      </c>
    </row>
    <row r="69" spans="1:18" x14ac:dyDescent="0.25">
      <c r="A69" s="117">
        <v>1</v>
      </c>
      <c r="B69" s="118">
        <v>2</v>
      </c>
      <c r="C69" s="315">
        <f>PPG!J69</f>
        <v>400014</v>
      </c>
      <c r="D69" s="120" t="b">
        <v>1</v>
      </c>
      <c r="E69" s="316" t="str">
        <f>RIGHT(PPG!C69,4)&amp;"."&amp;PPG!M69&amp;"."&amp;PPG!K69&amp;"."&amp;$C$5</f>
        <v>2078.PPFSM.I05.Ap21</v>
      </c>
      <c r="F69" s="122">
        <f t="shared" ca="1" si="0"/>
        <v>44309</v>
      </c>
      <c r="G69" s="318">
        <f>PPG!Q69</f>
        <v>3474.5833333333335</v>
      </c>
      <c r="H69" s="124">
        <f t="shared" ca="1" si="1"/>
        <v>44309</v>
      </c>
      <c r="I69" s="125">
        <v>0</v>
      </c>
      <c r="J69" s="316" t="str">
        <f>LEFT(PPG!D69,20)&amp;"."&amp;PPGPAY!E69</f>
        <v>Pardes House School.2078.PPFSM.I05.Ap21</v>
      </c>
      <c r="K69" s="120" t="b">
        <v>1</v>
      </c>
      <c r="L69" s="126" t="s">
        <v>3686</v>
      </c>
      <c r="M69" s="120" t="b">
        <v>1</v>
      </c>
      <c r="N69" s="120" t="s">
        <v>3687</v>
      </c>
      <c r="O69" s="319" t="str">
        <f>PPG!I69</f>
        <v>11334/543965</v>
      </c>
      <c r="P69" s="120" t="b">
        <v>1</v>
      </c>
      <c r="Q69" s="120" t="b">
        <v>1</v>
      </c>
      <c r="R69" s="120" t="b">
        <v>1</v>
      </c>
    </row>
    <row r="70" spans="1:18" x14ac:dyDescent="0.25">
      <c r="A70" s="117">
        <v>1</v>
      </c>
      <c r="B70" s="118">
        <v>2</v>
      </c>
      <c r="C70" s="315">
        <f>PPG!J70</f>
        <v>400010</v>
      </c>
      <c r="D70" s="120" t="b">
        <v>1</v>
      </c>
      <c r="E70" s="316" t="str">
        <f>RIGHT(PPG!C70,4)&amp;"."&amp;PPG!M70&amp;"."&amp;PPG!K70&amp;"."&amp;$C$5</f>
        <v>2071.PPFSM.I05.Ap21</v>
      </c>
      <c r="F70" s="122">
        <f t="shared" ca="1" si="0"/>
        <v>44309</v>
      </c>
      <c r="G70" s="318">
        <f>PPG!Q70</f>
        <v>3922.9166666666665</v>
      </c>
      <c r="H70" s="124">
        <f t="shared" ca="1" si="1"/>
        <v>44309</v>
      </c>
      <c r="I70" s="125">
        <v>0</v>
      </c>
      <c r="J70" s="316" t="str">
        <f>LEFT(PPG!D70,20)&amp;"."&amp;PPGPAY!E70</f>
        <v>Queenswell Infant an.2071.PPFSM.I05.Ap21</v>
      </c>
      <c r="K70" s="120" t="b">
        <v>1</v>
      </c>
      <c r="L70" s="126" t="s">
        <v>3686</v>
      </c>
      <c r="M70" s="120" t="b">
        <v>1</v>
      </c>
      <c r="N70" s="120" t="s">
        <v>3687</v>
      </c>
      <c r="O70" s="319" t="str">
        <f>PPG!I70</f>
        <v>11334/543965</v>
      </c>
      <c r="P70" s="120" t="b">
        <v>1</v>
      </c>
      <c r="Q70" s="120" t="b">
        <v>1</v>
      </c>
      <c r="R70" s="120" t="b">
        <v>1</v>
      </c>
    </row>
    <row r="71" spans="1:18" x14ac:dyDescent="0.25">
      <c r="A71" s="117">
        <v>1</v>
      </c>
      <c r="B71" s="118">
        <v>2</v>
      </c>
      <c r="C71" s="315">
        <f>PPG!J71</f>
        <v>400012</v>
      </c>
      <c r="D71" s="120" t="b">
        <v>1</v>
      </c>
      <c r="E71" s="316" t="str">
        <f>RIGHT(PPG!C71,4)&amp;"."&amp;PPG!M71&amp;"."&amp;PPG!K71&amp;"."&amp;$C$5</f>
        <v>2072.PPFSM.I05.Ap21</v>
      </c>
      <c r="F71" s="122">
        <f t="shared" ca="1" si="0"/>
        <v>44309</v>
      </c>
      <c r="G71" s="318">
        <f>PPG!Q71</f>
        <v>12553.333333333334</v>
      </c>
      <c r="H71" s="124">
        <f t="shared" ca="1" si="1"/>
        <v>44309</v>
      </c>
      <c r="I71" s="125">
        <v>0</v>
      </c>
      <c r="J71" s="316" t="str">
        <f>LEFT(PPG!D71,20)&amp;"."&amp;PPGPAY!E71</f>
        <v>Queenswell Junior Sc.2072.PPFSM.I05.Ap21</v>
      </c>
      <c r="K71" s="120" t="b">
        <v>1</v>
      </c>
      <c r="L71" s="126" t="s">
        <v>3686</v>
      </c>
      <c r="M71" s="120" t="b">
        <v>1</v>
      </c>
      <c r="N71" s="120" t="s">
        <v>3687</v>
      </c>
      <c r="O71" s="319" t="str">
        <f>PPG!I71</f>
        <v>11334/543965</v>
      </c>
      <c r="P71" s="120" t="b">
        <v>1</v>
      </c>
      <c r="Q71" s="120" t="b">
        <v>1</v>
      </c>
      <c r="R71" s="120" t="b">
        <v>1</v>
      </c>
    </row>
    <row r="72" spans="1:18" x14ac:dyDescent="0.25">
      <c r="A72" s="117">
        <v>1</v>
      </c>
      <c r="B72" s="118">
        <v>2</v>
      </c>
      <c r="C72" s="315">
        <f>PPG!J72</f>
        <v>400093</v>
      </c>
      <c r="D72" s="120" t="b">
        <v>1</v>
      </c>
      <c r="E72" s="316" t="str">
        <f>RIGHT(PPG!C72,4)&amp;"."&amp;PPG!M72&amp;"."&amp;PPG!K72&amp;"."&amp;$C$5</f>
        <v>3512.PPFSM.I05.Ap21</v>
      </c>
      <c r="F72" s="122">
        <f t="shared" ca="1" si="0"/>
        <v>44309</v>
      </c>
      <c r="G72" s="318">
        <f>PPG!Q72</f>
        <v>784.58333333333337</v>
      </c>
      <c r="H72" s="124">
        <f t="shared" ca="1" si="1"/>
        <v>44309</v>
      </c>
      <c r="I72" s="125">
        <v>0</v>
      </c>
      <c r="J72" s="316" t="str">
        <f>LEFT(PPG!D72,20)&amp;"."&amp;PPGPAY!E72</f>
        <v>Rosh Pinah.3512.PPFSM.I05.Ap21</v>
      </c>
      <c r="K72" s="120" t="b">
        <v>1</v>
      </c>
      <c r="L72" s="126" t="s">
        <v>3686</v>
      </c>
      <c r="M72" s="120" t="b">
        <v>1</v>
      </c>
      <c r="N72" s="120" t="s">
        <v>3687</v>
      </c>
      <c r="O72" s="319" t="str">
        <f>PPG!I72</f>
        <v>11334/543965</v>
      </c>
      <c r="P72" s="120" t="b">
        <v>1</v>
      </c>
      <c r="Q72" s="120" t="b">
        <v>1</v>
      </c>
      <c r="R72" s="120" t="b">
        <v>1</v>
      </c>
    </row>
    <row r="73" spans="1:18" x14ac:dyDescent="0.25">
      <c r="A73" s="117">
        <v>1</v>
      </c>
      <c r="B73" s="118">
        <v>2</v>
      </c>
      <c r="C73" s="315">
        <f>PPG!J73</f>
        <v>400071</v>
      </c>
      <c r="D73" s="120" t="b">
        <v>1</v>
      </c>
      <c r="E73" s="316" t="str">
        <f>RIGHT(PPG!C73,4)&amp;"."&amp;PPG!M73&amp;"."&amp;PPG!K73&amp;"."&amp;$C$5</f>
        <v>3510.PPFSM.I05.Ap21</v>
      </c>
      <c r="F73" s="122">
        <f t="shared" ca="1" si="0"/>
        <v>44309</v>
      </c>
      <c r="G73" s="318">
        <f>PPG!Q73</f>
        <v>4707.5</v>
      </c>
      <c r="H73" s="124">
        <f t="shared" ca="1" si="1"/>
        <v>44309</v>
      </c>
      <c r="I73" s="125">
        <v>0</v>
      </c>
      <c r="J73" s="316" t="str">
        <f>LEFT(PPG!D73,20)&amp;"."&amp;PPGPAY!E73</f>
        <v>Sacred Heart School.3510.PPFSM.I05.Ap21</v>
      </c>
      <c r="K73" s="120" t="b">
        <v>1</v>
      </c>
      <c r="L73" s="126" t="s">
        <v>3686</v>
      </c>
      <c r="M73" s="120" t="b">
        <v>1</v>
      </c>
      <c r="N73" s="120" t="s">
        <v>3687</v>
      </c>
      <c r="O73" s="319" t="str">
        <f>PPG!I73</f>
        <v>11334/543965</v>
      </c>
      <c r="P73" s="120" t="b">
        <v>1</v>
      </c>
      <c r="Q73" s="120" t="b">
        <v>1</v>
      </c>
      <c r="R73" s="120" t="b">
        <v>1</v>
      </c>
    </row>
    <row r="74" spans="1:18" x14ac:dyDescent="0.25">
      <c r="A74" s="117">
        <v>1</v>
      </c>
      <c r="B74" s="118">
        <v>2</v>
      </c>
      <c r="C74" s="315">
        <f>PPG!J74</f>
        <v>400096</v>
      </c>
      <c r="D74" s="120" t="b">
        <v>1</v>
      </c>
      <c r="E74" s="316" t="str">
        <f>RIGHT(PPG!C74,4)&amp;"."&amp;PPG!M74&amp;"."&amp;PPG!K74&amp;"."&amp;$C$5</f>
        <v>3502.PPFSM.I05.Ap21</v>
      </c>
      <c r="F74" s="122">
        <f t="shared" ca="1" si="0"/>
        <v>44309</v>
      </c>
      <c r="G74" s="318">
        <f>PPG!Q74</f>
        <v>9639.1666666666661</v>
      </c>
      <c r="H74" s="124">
        <f t="shared" ca="1" si="1"/>
        <v>44309</v>
      </c>
      <c r="I74" s="125">
        <v>0</v>
      </c>
      <c r="J74" s="316" t="str">
        <f>LEFT(PPG!D74,20)&amp;"."&amp;PPGPAY!E74</f>
        <v>St Agnes RC Primary .3502.PPFSM.I05.Ap21</v>
      </c>
      <c r="K74" s="120" t="b">
        <v>1</v>
      </c>
      <c r="L74" s="126" t="s">
        <v>3686</v>
      </c>
      <c r="M74" s="120" t="b">
        <v>1</v>
      </c>
      <c r="N74" s="120" t="s">
        <v>3687</v>
      </c>
      <c r="O74" s="319" t="str">
        <f>PPG!I74</f>
        <v>11334/543965</v>
      </c>
      <c r="P74" s="120" t="b">
        <v>1</v>
      </c>
      <c r="Q74" s="120" t="b">
        <v>1</v>
      </c>
      <c r="R74" s="120" t="b">
        <v>1</v>
      </c>
    </row>
    <row r="75" spans="1:18" x14ac:dyDescent="0.25">
      <c r="A75" s="117">
        <v>1</v>
      </c>
      <c r="B75" s="118">
        <v>2</v>
      </c>
      <c r="C75" s="315">
        <f>PPG!J75</f>
        <v>400062</v>
      </c>
      <c r="D75" s="120" t="b">
        <v>1</v>
      </c>
      <c r="E75" s="316" t="str">
        <f>RIGHT(PPG!C75,4)&amp;"."&amp;PPG!M75&amp;"."&amp;PPG!K75&amp;"."&amp;$C$5</f>
        <v>3315.PPFSM.I05.Ap21</v>
      </c>
      <c r="F75" s="122">
        <f t="shared" ca="1" si="0"/>
        <v>44309</v>
      </c>
      <c r="G75" s="318">
        <f>PPG!Q75</f>
        <v>1569.1666666666667</v>
      </c>
      <c r="H75" s="124">
        <f t="shared" ca="1" si="1"/>
        <v>44309</v>
      </c>
      <c r="I75" s="125">
        <v>0</v>
      </c>
      <c r="J75" s="316" t="str">
        <f>LEFT(PPG!D75,20)&amp;"."&amp;PPGPAY!E75</f>
        <v>St Andrew's C E.3315.PPFSM.I05.Ap21</v>
      </c>
      <c r="K75" s="120" t="b">
        <v>1</v>
      </c>
      <c r="L75" s="126" t="s">
        <v>3686</v>
      </c>
      <c r="M75" s="120" t="b">
        <v>1</v>
      </c>
      <c r="N75" s="120" t="s">
        <v>3687</v>
      </c>
      <c r="O75" s="319" t="str">
        <f>PPG!I75</f>
        <v>11334/543965</v>
      </c>
      <c r="P75" s="120" t="b">
        <v>1</v>
      </c>
      <c r="Q75" s="120" t="b">
        <v>1</v>
      </c>
      <c r="R75" s="120" t="b">
        <v>1</v>
      </c>
    </row>
    <row r="76" spans="1:18" x14ac:dyDescent="0.25">
      <c r="A76" s="117">
        <v>1</v>
      </c>
      <c r="B76" s="118">
        <v>2</v>
      </c>
      <c r="C76" s="315">
        <f>PPG!J76</f>
        <v>400064</v>
      </c>
      <c r="D76" s="120" t="b">
        <v>1</v>
      </c>
      <c r="E76" s="316" t="str">
        <f>RIGHT(PPG!C76,4)&amp;"."&amp;PPG!M76&amp;"."&amp;PPG!K76&amp;"."&amp;$C$5</f>
        <v>3504.PPFSM.I05.Ap21</v>
      </c>
      <c r="F76" s="122">
        <f t="shared" ca="1" si="0"/>
        <v>44309</v>
      </c>
      <c r="G76" s="318">
        <f>PPG!Q76</f>
        <v>5492.083333333333</v>
      </c>
      <c r="H76" s="124">
        <f t="shared" ca="1" si="1"/>
        <v>44309</v>
      </c>
      <c r="I76" s="125">
        <v>0</v>
      </c>
      <c r="J76" s="316" t="str">
        <f>LEFT(PPG!D76,20)&amp;"."&amp;PPGPAY!E76</f>
        <v>St Catherines R C Pr.3504.PPFSM.I05.Ap21</v>
      </c>
      <c r="K76" s="120" t="b">
        <v>1</v>
      </c>
      <c r="L76" s="126" t="s">
        <v>3686</v>
      </c>
      <c r="M76" s="120" t="b">
        <v>1</v>
      </c>
      <c r="N76" s="120" t="s">
        <v>3687</v>
      </c>
      <c r="O76" s="319" t="str">
        <f>PPG!I76</f>
        <v>11334/543965</v>
      </c>
      <c r="P76" s="120" t="b">
        <v>1</v>
      </c>
      <c r="Q76" s="120" t="b">
        <v>1</v>
      </c>
      <c r="R76" s="120" t="b">
        <v>1</v>
      </c>
    </row>
    <row r="77" spans="1:18" x14ac:dyDescent="0.25">
      <c r="A77" s="117">
        <v>1</v>
      </c>
      <c r="B77" s="118">
        <v>2</v>
      </c>
      <c r="C77" s="315">
        <f>PPG!J77</f>
        <v>400098</v>
      </c>
      <c r="D77" s="120" t="b">
        <v>1</v>
      </c>
      <c r="E77" s="316" t="str">
        <f>RIGHT(PPG!C77,4)&amp;"."&amp;PPG!M77&amp;"."&amp;PPG!K77&amp;"."&amp;$C$5</f>
        <v>3309.PPFSM.I05.Ap21</v>
      </c>
      <c r="F77" s="122">
        <f t="shared" ca="1" si="0"/>
        <v>44309</v>
      </c>
      <c r="G77" s="318">
        <f>PPG!Q77</f>
        <v>1793.3333333333333</v>
      </c>
      <c r="H77" s="124">
        <f t="shared" ca="1" si="1"/>
        <v>44309</v>
      </c>
      <c r="I77" s="125">
        <v>0</v>
      </c>
      <c r="J77" s="316" t="str">
        <f>LEFT(PPG!D77,20)&amp;"."&amp;PPGPAY!E77</f>
        <v>St Johns CE N20.3309.PPFSM.I05.Ap21</v>
      </c>
      <c r="K77" s="120" t="b">
        <v>1</v>
      </c>
      <c r="L77" s="126" t="s">
        <v>3686</v>
      </c>
      <c r="M77" s="120" t="b">
        <v>1</v>
      </c>
      <c r="N77" s="120" t="s">
        <v>3687</v>
      </c>
      <c r="O77" s="319" t="str">
        <f>PPG!I77</f>
        <v>11334/543965</v>
      </c>
      <c r="P77" s="120" t="b">
        <v>1</v>
      </c>
      <c r="Q77" s="120" t="b">
        <v>1</v>
      </c>
      <c r="R77" s="120" t="b">
        <v>1</v>
      </c>
    </row>
    <row r="78" spans="1:18" x14ac:dyDescent="0.25">
      <c r="A78" s="117">
        <v>1</v>
      </c>
      <c r="B78" s="118">
        <v>2</v>
      </c>
      <c r="C78" s="315">
        <f>PPG!J78</f>
        <v>400114</v>
      </c>
      <c r="D78" s="120" t="b">
        <v>1</v>
      </c>
      <c r="E78" s="316" t="str">
        <f>RIGHT(PPG!C78,4)&amp;"."&amp;PPG!M78&amp;"."&amp;PPG!K78&amp;"."&amp;$C$5</f>
        <v>3307.PPFSM.I05.Ap21</v>
      </c>
      <c r="F78" s="122">
        <f t="shared" ca="1" si="0"/>
        <v>44309</v>
      </c>
      <c r="G78" s="318">
        <f>PPG!Q78</f>
        <v>2577.9166666666665</v>
      </c>
      <c r="H78" s="124">
        <f t="shared" ca="1" si="1"/>
        <v>44309</v>
      </c>
      <c r="I78" s="125">
        <v>0</v>
      </c>
      <c r="J78" s="316" t="str">
        <f>LEFT(PPG!D78,20)&amp;"."&amp;PPGPAY!E78</f>
        <v>St John's CE School .3307.PPFSM.I05.Ap21</v>
      </c>
      <c r="K78" s="120" t="b">
        <v>1</v>
      </c>
      <c r="L78" s="126" t="s">
        <v>3686</v>
      </c>
      <c r="M78" s="120" t="b">
        <v>1</v>
      </c>
      <c r="N78" s="120" t="s">
        <v>3687</v>
      </c>
      <c r="O78" s="319" t="str">
        <f>PPG!I78</f>
        <v>11334/543965</v>
      </c>
      <c r="P78" s="120" t="b">
        <v>1</v>
      </c>
      <c r="Q78" s="120" t="b">
        <v>1</v>
      </c>
      <c r="R78" s="120" t="b">
        <v>1</v>
      </c>
    </row>
    <row r="79" spans="1:18" x14ac:dyDescent="0.25">
      <c r="A79" s="117">
        <v>1</v>
      </c>
      <c r="B79" s="118">
        <v>2</v>
      </c>
      <c r="C79" s="315">
        <f>PPG!J79</f>
        <v>400066</v>
      </c>
      <c r="D79" s="120" t="b">
        <v>1</v>
      </c>
      <c r="E79" s="316" t="str">
        <f>RIGHT(PPG!C79,4)&amp;"."&amp;PPG!M79&amp;"."&amp;PPG!K79&amp;"."&amp;$C$5</f>
        <v>3509.PPFSM.I05.Ap21</v>
      </c>
      <c r="F79" s="122">
        <f t="shared" ca="1" si="0"/>
        <v>44309</v>
      </c>
      <c r="G79" s="318">
        <f>PPG!Q79</f>
        <v>9527.0833333333339</v>
      </c>
      <c r="H79" s="124">
        <f t="shared" ca="1" si="1"/>
        <v>44309</v>
      </c>
      <c r="I79" s="125">
        <v>0</v>
      </c>
      <c r="J79" s="316" t="str">
        <f>LEFT(PPG!D79,20)&amp;"."&amp;PPGPAY!E79</f>
        <v>St Joseph's Primary .3509.PPFSM.I05.Ap21</v>
      </c>
      <c r="K79" s="120" t="b">
        <v>1</v>
      </c>
      <c r="L79" s="126" t="s">
        <v>3686</v>
      </c>
      <c r="M79" s="120" t="b">
        <v>1</v>
      </c>
      <c r="N79" s="120" t="s">
        <v>3687</v>
      </c>
      <c r="O79" s="319" t="str">
        <f>PPG!I79</f>
        <v>11334/543965</v>
      </c>
      <c r="P79" s="120" t="b">
        <v>1</v>
      </c>
      <c r="Q79" s="120" t="b">
        <v>1</v>
      </c>
      <c r="R79" s="120" t="b">
        <v>1</v>
      </c>
    </row>
    <row r="80" spans="1:18" x14ac:dyDescent="0.25">
      <c r="A80" s="117">
        <v>1</v>
      </c>
      <c r="B80" s="118">
        <v>2</v>
      </c>
      <c r="C80" s="315">
        <f>PPG!J80</f>
        <v>400058</v>
      </c>
      <c r="D80" s="120" t="b">
        <v>1</v>
      </c>
      <c r="E80" s="316" t="str">
        <f>RIGHT(PPG!C80,4)&amp;"."&amp;PPG!M80&amp;"."&amp;PPG!K80&amp;"."&amp;$C$5</f>
        <v>3311.PPFSM.I05.Ap21</v>
      </c>
      <c r="F80" s="122">
        <f t="shared" ca="1" si="0"/>
        <v>44309</v>
      </c>
      <c r="G80" s="318">
        <f>PPG!Q80</f>
        <v>6949.166666666667</v>
      </c>
      <c r="H80" s="124">
        <f t="shared" ca="1" si="1"/>
        <v>44309</v>
      </c>
      <c r="I80" s="125">
        <v>0</v>
      </c>
      <c r="J80" s="316" t="str">
        <f>LEFT(PPG!D80,20)&amp;"."&amp;PPGPAY!E80</f>
        <v>St Mary's C E Primar.3311.PPFSM.I05.Ap21</v>
      </c>
      <c r="K80" s="120" t="b">
        <v>1</v>
      </c>
      <c r="L80" s="126" t="s">
        <v>3686</v>
      </c>
      <c r="M80" s="120" t="b">
        <v>1</v>
      </c>
      <c r="N80" s="120" t="s">
        <v>3687</v>
      </c>
      <c r="O80" s="319" t="str">
        <f>PPG!I80</f>
        <v>11334/543965</v>
      </c>
      <c r="P80" s="120" t="b">
        <v>1</v>
      </c>
      <c r="Q80" s="120" t="b">
        <v>1</v>
      </c>
      <c r="R80" s="120" t="b">
        <v>1</v>
      </c>
    </row>
    <row r="81" spans="1:18" x14ac:dyDescent="0.25">
      <c r="A81" s="117">
        <v>1</v>
      </c>
      <c r="B81" s="118">
        <v>2</v>
      </c>
      <c r="C81" s="315">
        <f>PPG!J81</f>
        <v>400017</v>
      </c>
      <c r="D81" s="120" t="b">
        <v>1</v>
      </c>
      <c r="E81" s="316" t="str">
        <f>RIGHT(PPG!C81,4)&amp;"."&amp;PPG!M81&amp;"."&amp;PPG!K81&amp;"."&amp;$C$5</f>
        <v>3312.PPFSM.I05.Ap21</v>
      </c>
      <c r="F81" s="122">
        <f t="shared" ca="1" si="0"/>
        <v>44309</v>
      </c>
      <c r="G81" s="318">
        <f>PPG!Q81</f>
        <v>2914.1666666666665</v>
      </c>
      <c r="H81" s="124">
        <f t="shared" ca="1" si="1"/>
        <v>44309</v>
      </c>
      <c r="I81" s="125">
        <v>0</v>
      </c>
      <c r="J81" s="316" t="str">
        <f>LEFT(PPG!D81,20)&amp;"."&amp;PPGPAY!E81</f>
        <v>St Mary's School EN4.3312.PPFSM.I05.Ap21</v>
      </c>
      <c r="K81" s="120" t="b">
        <v>1</v>
      </c>
      <c r="L81" s="126" t="s">
        <v>3686</v>
      </c>
      <c r="M81" s="120" t="b">
        <v>1</v>
      </c>
      <c r="N81" s="120" t="s">
        <v>3687</v>
      </c>
      <c r="O81" s="319" t="str">
        <f>PPG!I81</f>
        <v>11334/543965</v>
      </c>
      <c r="P81" s="120" t="b">
        <v>1</v>
      </c>
      <c r="Q81" s="120" t="b">
        <v>1</v>
      </c>
      <c r="R81" s="120" t="b">
        <v>1</v>
      </c>
    </row>
    <row r="82" spans="1:18" x14ac:dyDescent="0.25">
      <c r="A82" s="117">
        <v>1</v>
      </c>
      <c r="B82" s="118">
        <v>2</v>
      </c>
      <c r="C82" s="315">
        <f>PPG!J82</f>
        <v>400094</v>
      </c>
      <c r="D82" s="120" t="b">
        <v>1</v>
      </c>
      <c r="E82" s="316" t="str">
        <f>RIGHT(PPG!C82,4)&amp;"."&amp;PPG!M82&amp;"."&amp;PPG!K82&amp;"."&amp;$C$5</f>
        <v>3314.PPFSM.I05.Ap21</v>
      </c>
      <c r="F82" s="122">
        <f t="shared" ca="1" si="0"/>
        <v>44309</v>
      </c>
      <c r="G82" s="318">
        <f>PPG!Q82</f>
        <v>3586.6666666666665</v>
      </c>
      <c r="H82" s="124">
        <f t="shared" ca="1" si="1"/>
        <v>44309</v>
      </c>
      <c r="I82" s="125">
        <v>0</v>
      </c>
      <c r="J82" s="316" t="str">
        <f>LEFT(PPG!D82,20)&amp;"."&amp;PPGPAY!E82</f>
        <v>St Pauls CE Primary,.3314.PPFSM.I05.Ap21</v>
      </c>
      <c r="K82" s="120" t="b">
        <v>1</v>
      </c>
      <c r="L82" s="126" t="s">
        <v>3686</v>
      </c>
      <c r="M82" s="120" t="b">
        <v>1</v>
      </c>
      <c r="N82" s="120" t="s">
        <v>3687</v>
      </c>
      <c r="O82" s="319" t="str">
        <f>PPG!I82</f>
        <v>11334/543965</v>
      </c>
      <c r="P82" s="120" t="b">
        <v>1</v>
      </c>
      <c r="Q82" s="120" t="b">
        <v>1</v>
      </c>
      <c r="R82" s="120" t="b">
        <v>1</v>
      </c>
    </row>
    <row r="83" spans="1:18" x14ac:dyDescent="0.25">
      <c r="A83" s="117">
        <v>1</v>
      </c>
      <c r="B83" s="118">
        <v>2</v>
      </c>
      <c r="C83" s="315">
        <f>PPG!J83</f>
        <v>400006</v>
      </c>
      <c r="D83" s="120" t="b">
        <v>1</v>
      </c>
      <c r="E83" s="316" t="str">
        <f>RIGHT(PPG!C83,4)&amp;"."&amp;PPG!M83&amp;"."&amp;PPG!K83&amp;"."&amp;$C$5</f>
        <v>3313.PPFSM.I05.Ap21</v>
      </c>
      <c r="F83" s="122">
        <f t="shared" ca="1" si="0"/>
        <v>44309</v>
      </c>
      <c r="G83" s="318">
        <f>PPG!Q83</f>
        <v>5492.083333333333</v>
      </c>
      <c r="H83" s="124">
        <f t="shared" ca="1" si="1"/>
        <v>44309</v>
      </c>
      <c r="I83" s="125">
        <v>0</v>
      </c>
      <c r="J83" s="316" t="str">
        <f>LEFT(PPG!D83,20)&amp;"."&amp;PPGPAY!E83</f>
        <v>St. Pauls CE Primary.3313.PPFSM.I05.Ap21</v>
      </c>
      <c r="K83" s="120" t="b">
        <v>1</v>
      </c>
      <c r="L83" s="126" t="s">
        <v>3686</v>
      </c>
      <c r="M83" s="120" t="b">
        <v>1</v>
      </c>
      <c r="N83" s="120" t="s">
        <v>3687</v>
      </c>
      <c r="O83" s="319" t="str">
        <f>PPG!I83</f>
        <v>11334/543965</v>
      </c>
      <c r="P83" s="120" t="b">
        <v>1</v>
      </c>
      <c r="Q83" s="120" t="b">
        <v>1</v>
      </c>
      <c r="R83" s="120" t="b">
        <v>1</v>
      </c>
    </row>
    <row r="84" spans="1:18" x14ac:dyDescent="0.25">
      <c r="A84" s="117">
        <v>1</v>
      </c>
      <c r="B84" s="118">
        <v>2</v>
      </c>
      <c r="C84" s="315">
        <f>PPG!J84</f>
        <v>400037</v>
      </c>
      <c r="D84" s="120" t="b">
        <v>1</v>
      </c>
      <c r="E84" s="316" t="str">
        <f>RIGHT(PPG!C84,4)&amp;"."&amp;PPG!M84&amp;"."&amp;PPG!K84&amp;"."&amp;$C$5</f>
        <v>3507.PPFSM.I05.Ap21</v>
      </c>
      <c r="F84" s="122">
        <f t="shared" ca="1" si="0"/>
        <v>44309</v>
      </c>
      <c r="G84" s="318">
        <f>PPG!Q84</f>
        <v>2353.75</v>
      </c>
      <c r="H84" s="124">
        <f t="shared" ca="1" si="1"/>
        <v>44309</v>
      </c>
      <c r="I84" s="125">
        <v>0</v>
      </c>
      <c r="J84" s="316" t="str">
        <f>LEFT(PPG!D84,20)&amp;"."&amp;PPGPAY!E84</f>
        <v>St Theresa's R.C. Pr.3507.PPFSM.I05.Ap21</v>
      </c>
      <c r="K84" s="120" t="b">
        <v>1</v>
      </c>
      <c r="L84" s="126" t="s">
        <v>3686</v>
      </c>
      <c r="M84" s="120" t="b">
        <v>1</v>
      </c>
      <c r="N84" s="120" t="s">
        <v>3687</v>
      </c>
      <c r="O84" s="319" t="str">
        <f>PPG!I84</f>
        <v>11334/543965</v>
      </c>
      <c r="P84" s="120" t="b">
        <v>1</v>
      </c>
      <c r="Q84" s="120" t="b">
        <v>1</v>
      </c>
      <c r="R84" s="120" t="b">
        <v>1</v>
      </c>
    </row>
    <row r="85" spans="1:18" x14ac:dyDescent="0.25">
      <c r="A85" s="117">
        <v>1</v>
      </c>
      <c r="B85" s="118">
        <v>2</v>
      </c>
      <c r="C85" s="315">
        <f>PPG!J85</f>
        <v>400009</v>
      </c>
      <c r="D85" s="120" t="b">
        <v>1</v>
      </c>
      <c r="E85" s="316" t="str">
        <f>RIGHT(PPG!C85,4)&amp;"."&amp;PPG!M85&amp;"."&amp;PPG!K85&amp;"."&amp;$C$5</f>
        <v>3506.PPFSM.I05.Ap21</v>
      </c>
      <c r="F85" s="122">
        <f t="shared" ref="F85:F148" ca="1" si="2">TODAY()</f>
        <v>44309</v>
      </c>
      <c r="G85" s="318">
        <f>PPG!Q85</f>
        <v>2241.6666666666665</v>
      </c>
      <c r="H85" s="124">
        <f t="shared" ref="H85:H148" ca="1" si="3">F85</f>
        <v>44309</v>
      </c>
      <c r="I85" s="125">
        <v>0</v>
      </c>
      <c r="J85" s="316" t="str">
        <f>LEFT(PPG!D85,20)&amp;"."&amp;PPGPAY!E85</f>
        <v>St Vincent's Catholi.3506.PPFSM.I05.Ap21</v>
      </c>
      <c r="K85" s="120" t="b">
        <v>1</v>
      </c>
      <c r="L85" s="126" t="s">
        <v>3686</v>
      </c>
      <c r="M85" s="120" t="b">
        <v>1</v>
      </c>
      <c r="N85" s="120" t="s">
        <v>3687</v>
      </c>
      <c r="O85" s="319" t="str">
        <f>PPG!I85</f>
        <v>11334/543965</v>
      </c>
      <c r="P85" s="120" t="b">
        <v>1</v>
      </c>
      <c r="Q85" s="120" t="b">
        <v>1</v>
      </c>
      <c r="R85" s="120" t="b">
        <v>1</v>
      </c>
    </row>
    <row r="86" spans="1:18" x14ac:dyDescent="0.25">
      <c r="A86" s="117">
        <v>1</v>
      </c>
      <c r="B86" s="118">
        <v>2</v>
      </c>
      <c r="C86" s="315">
        <f>PPG!J86</f>
        <v>400038</v>
      </c>
      <c r="D86" s="120" t="b">
        <v>1</v>
      </c>
      <c r="E86" s="316" t="str">
        <f>RIGHT(PPG!C86,4)&amp;"."&amp;PPG!M86&amp;"."&amp;PPG!K86&amp;"."&amp;$C$5</f>
        <v>2070.PPFSM.I05.Ap21</v>
      </c>
      <c r="F86" s="122">
        <f t="shared" ca="1" si="2"/>
        <v>44309</v>
      </c>
      <c r="G86" s="318">
        <f>PPG!Q86</f>
        <v>9415</v>
      </c>
      <c r="H86" s="124">
        <f t="shared" ca="1" si="3"/>
        <v>44309</v>
      </c>
      <c r="I86" s="125">
        <v>0</v>
      </c>
      <c r="J86" s="316" t="str">
        <f>LEFT(PPG!D86,20)&amp;"."&amp;PPGPAY!E86</f>
        <v>Sunnyfields Primary .2070.PPFSM.I05.Ap21</v>
      </c>
      <c r="K86" s="120" t="b">
        <v>1</v>
      </c>
      <c r="L86" s="126" t="s">
        <v>3686</v>
      </c>
      <c r="M86" s="120" t="b">
        <v>1</v>
      </c>
      <c r="N86" s="120" t="s">
        <v>3687</v>
      </c>
      <c r="O86" s="319" t="str">
        <f>PPG!I86</f>
        <v>11334/543965</v>
      </c>
      <c r="P86" s="120" t="b">
        <v>1</v>
      </c>
      <c r="Q86" s="120" t="b">
        <v>1</v>
      </c>
      <c r="R86" s="120" t="b">
        <v>1</v>
      </c>
    </row>
    <row r="87" spans="1:18" x14ac:dyDescent="0.25">
      <c r="A87" s="117">
        <v>1</v>
      </c>
      <c r="B87" s="118">
        <v>2</v>
      </c>
      <c r="C87" s="315">
        <f>PPG!J87</f>
        <v>400100</v>
      </c>
      <c r="D87" s="120" t="b">
        <v>1</v>
      </c>
      <c r="E87" s="316" t="str">
        <f>RIGHT(PPG!C87,4)&amp;"."&amp;PPG!M87&amp;"."&amp;PPG!K87&amp;"."&amp;$C$5</f>
        <v>3316.PPFSM.I05.Ap21</v>
      </c>
      <c r="F87" s="122">
        <f t="shared" ca="1" si="2"/>
        <v>44309</v>
      </c>
      <c r="G87" s="318">
        <f>PPG!Q87</f>
        <v>2129.5833333333335</v>
      </c>
      <c r="H87" s="124">
        <f t="shared" ca="1" si="3"/>
        <v>44309</v>
      </c>
      <c r="I87" s="125">
        <v>0</v>
      </c>
      <c r="J87" s="316" t="str">
        <f>LEFT(PPG!D87,20)&amp;"."&amp;PPGPAY!E87</f>
        <v>Trent  C of E Primar.3316.PPFSM.I05.Ap21</v>
      </c>
      <c r="K87" s="120" t="b">
        <v>1</v>
      </c>
      <c r="L87" s="126" t="s">
        <v>3686</v>
      </c>
      <c r="M87" s="120" t="b">
        <v>1</v>
      </c>
      <c r="N87" s="120" t="s">
        <v>3687</v>
      </c>
      <c r="O87" s="319" t="str">
        <f>PPG!I87</f>
        <v>11334/543965</v>
      </c>
      <c r="P87" s="120" t="b">
        <v>1</v>
      </c>
      <c r="Q87" s="120" t="b">
        <v>1</v>
      </c>
      <c r="R87" s="120" t="b">
        <v>1</v>
      </c>
    </row>
    <row r="88" spans="1:18" x14ac:dyDescent="0.25">
      <c r="A88" s="117">
        <v>1</v>
      </c>
      <c r="B88" s="118">
        <v>2</v>
      </c>
      <c r="C88" s="315">
        <f>PPG!J88</f>
        <v>400101</v>
      </c>
      <c r="D88" s="120" t="b">
        <v>1</v>
      </c>
      <c r="E88" s="316" t="str">
        <f>RIGHT(PPG!C88,4)&amp;"."&amp;PPG!M88&amp;"."&amp;PPG!K88&amp;"."&amp;$C$5</f>
        <v>2055.PPFSM.I05.Ap21</v>
      </c>
      <c r="F88" s="122">
        <f t="shared" ca="1" si="2"/>
        <v>44309</v>
      </c>
      <c r="G88" s="318">
        <f>PPG!Q88</f>
        <v>8630.4166666666661</v>
      </c>
      <c r="H88" s="124">
        <f t="shared" ca="1" si="3"/>
        <v>44309</v>
      </c>
      <c r="I88" s="125">
        <v>0</v>
      </c>
      <c r="J88" s="316" t="str">
        <f>LEFT(PPG!D88,20)&amp;"."&amp;PPGPAY!E88</f>
        <v>Tudor School.2055.PPFSM.I05.Ap21</v>
      </c>
      <c r="K88" s="120" t="b">
        <v>1</v>
      </c>
      <c r="L88" s="126" t="s">
        <v>3686</v>
      </c>
      <c r="M88" s="120" t="b">
        <v>1</v>
      </c>
      <c r="N88" s="120" t="s">
        <v>3687</v>
      </c>
      <c r="O88" s="319" t="str">
        <f>PPG!I88</f>
        <v>11334/543965</v>
      </c>
      <c r="P88" s="120" t="b">
        <v>1</v>
      </c>
      <c r="Q88" s="120" t="b">
        <v>1</v>
      </c>
      <c r="R88" s="120" t="b">
        <v>1</v>
      </c>
    </row>
    <row r="89" spans="1:18" x14ac:dyDescent="0.25">
      <c r="A89" s="117">
        <v>1</v>
      </c>
      <c r="B89" s="118">
        <v>2</v>
      </c>
      <c r="C89" s="315">
        <f>PPG!J89</f>
        <v>400053</v>
      </c>
      <c r="D89" s="120" t="b">
        <v>1</v>
      </c>
      <c r="E89" s="316" t="str">
        <f>RIGHT(PPG!C89,4)&amp;"."&amp;PPG!M89&amp;"."&amp;PPG!K89&amp;"."&amp;$C$5</f>
        <v>2057.PPFSM.I05.Ap21</v>
      </c>
      <c r="F89" s="122">
        <f t="shared" ca="1" si="2"/>
        <v>44309</v>
      </c>
      <c r="G89" s="318">
        <f>PPG!Q89</f>
        <v>19838.75</v>
      </c>
      <c r="H89" s="124">
        <f t="shared" ca="1" si="3"/>
        <v>44309</v>
      </c>
      <c r="I89" s="125">
        <v>0</v>
      </c>
      <c r="J89" s="316" t="str">
        <f>LEFT(PPG!D89,20)&amp;"."&amp;PPGPAY!E89</f>
        <v>Underhill School.2057.PPFSM.I05.Ap21</v>
      </c>
      <c r="K89" s="120" t="b">
        <v>1</v>
      </c>
      <c r="L89" s="126" t="s">
        <v>3686</v>
      </c>
      <c r="M89" s="120" t="b">
        <v>1</v>
      </c>
      <c r="N89" s="120" t="s">
        <v>3687</v>
      </c>
      <c r="O89" s="319" t="str">
        <f>PPG!I89</f>
        <v>11334/543965</v>
      </c>
      <c r="P89" s="120" t="b">
        <v>1</v>
      </c>
      <c r="Q89" s="120" t="b">
        <v>1</v>
      </c>
      <c r="R89" s="120" t="b">
        <v>1</v>
      </c>
    </row>
    <row r="90" spans="1:18" x14ac:dyDescent="0.25">
      <c r="A90" s="117">
        <v>1</v>
      </c>
      <c r="B90" s="118">
        <v>2</v>
      </c>
      <c r="C90" s="315">
        <f>PPG!J90</f>
        <v>400111</v>
      </c>
      <c r="D90" s="120" t="b">
        <v>1</v>
      </c>
      <c r="E90" s="316" t="str">
        <f>RIGHT(PPG!C90,4)&amp;"."&amp;PPG!M90&amp;"."&amp;PPG!K90&amp;"."&amp;$C$5</f>
        <v>2076.PPFSM.I05.Ap21</v>
      </c>
      <c r="F90" s="122">
        <f t="shared" ca="1" si="2"/>
        <v>44309</v>
      </c>
      <c r="G90" s="318">
        <f>PPG!Q90</f>
        <v>13674.166666666666</v>
      </c>
      <c r="H90" s="124">
        <f t="shared" ca="1" si="3"/>
        <v>44309</v>
      </c>
      <c r="I90" s="125">
        <v>0</v>
      </c>
      <c r="J90" s="316" t="str">
        <f>LEFT(PPG!D90,20)&amp;"."&amp;PPGPAY!E90</f>
        <v>Wessex  Gardens Prim.2076.PPFSM.I05.Ap21</v>
      </c>
      <c r="K90" s="120" t="b">
        <v>1</v>
      </c>
      <c r="L90" s="126" t="s">
        <v>3686</v>
      </c>
      <c r="M90" s="120" t="b">
        <v>1</v>
      </c>
      <c r="N90" s="120" t="s">
        <v>3687</v>
      </c>
      <c r="O90" s="319" t="str">
        <f>PPG!I90</f>
        <v>11334/543965</v>
      </c>
      <c r="P90" s="120" t="b">
        <v>1</v>
      </c>
      <c r="Q90" s="120" t="b">
        <v>1</v>
      </c>
      <c r="R90" s="120" t="b">
        <v>1</v>
      </c>
    </row>
    <row r="91" spans="1:18" x14ac:dyDescent="0.25">
      <c r="A91" s="117">
        <v>1</v>
      </c>
      <c r="B91" s="118">
        <v>2</v>
      </c>
      <c r="C91" s="315">
        <f>PPG!J91</f>
        <v>400011</v>
      </c>
      <c r="D91" s="120" t="b">
        <v>1</v>
      </c>
      <c r="E91" s="316" t="str">
        <f>RIGHT(PPG!C91,4)&amp;"."&amp;PPG!M91&amp;"."&amp;PPG!K91&amp;"."&amp;$C$5</f>
        <v>2060.PPFSM.I05.Ap21</v>
      </c>
      <c r="F91" s="122">
        <f t="shared" ca="1" si="2"/>
        <v>44309</v>
      </c>
      <c r="G91" s="318">
        <f>PPG!Q91</f>
        <v>14458.75</v>
      </c>
      <c r="H91" s="124">
        <f t="shared" ca="1" si="3"/>
        <v>44309</v>
      </c>
      <c r="I91" s="125">
        <v>0</v>
      </c>
      <c r="J91" s="316" t="str">
        <f>LEFT(PPG!D91,20)&amp;"."&amp;PPGPAY!E91</f>
        <v>Whitings Hill Primar.2060.PPFSM.I05.Ap21</v>
      </c>
      <c r="K91" s="120" t="b">
        <v>1</v>
      </c>
      <c r="L91" s="126" t="s">
        <v>3686</v>
      </c>
      <c r="M91" s="120" t="b">
        <v>1</v>
      </c>
      <c r="N91" s="120" t="s">
        <v>3687</v>
      </c>
      <c r="O91" s="319" t="str">
        <f>PPG!I91</f>
        <v>11334/543965</v>
      </c>
      <c r="P91" s="120" t="b">
        <v>1</v>
      </c>
      <c r="Q91" s="120" t="b">
        <v>1</v>
      </c>
      <c r="R91" s="120" t="b">
        <v>1</v>
      </c>
    </row>
    <row r="92" spans="1:18" x14ac:dyDescent="0.25">
      <c r="A92" s="117">
        <v>1</v>
      </c>
      <c r="B92" s="118">
        <v>2</v>
      </c>
      <c r="C92" s="315">
        <f>PPG!J92</f>
        <v>400117</v>
      </c>
      <c r="D92" s="120" t="b">
        <v>1</v>
      </c>
      <c r="E92" s="316" t="str">
        <f>RIGHT(PPG!C92,4)&amp;"."&amp;PPG!M92&amp;"."&amp;PPG!K92&amp;"."&amp;$C$5</f>
        <v>3518.PPFSM.I05.Ap21</v>
      </c>
      <c r="F92" s="122">
        <f t="shared" ca="1" si="2"/>
        <v>44309</v>
      </c>
      <c r="G92" s="318">
        <f>PPG!Q92</f>
        <v>16476.25</v>
      </c>
      <c r="H92" s="124">
        <f t="shared" ca="1" si="3"/>
        <v>44309</v>
      </c>
      <c r="I92" s="125">
        <v>0</v>
      </c>
      <c r="J92" s="316" t="str">
        <f>LEFT(PPG!D92,20)&amp;"."&amp;PPGPAY!E92</f>
        <v>Woodcroft Primary Sc.3518.PPFSM.I05.Ap21</v>
      </c>
      <c r="K92" s="120" t="b">
        <v>1</v>
      </c>
      <c r="L92" s="126" t="s">
        <v>3686</v>
      </c>
      <c r="M92" s="120" t="b">
        <v>1</v>
      </c>
      <c r="N92" s="120" t="s">
        <v>3687</v>
      </c>
      <c r="O92" s="319" t="str">
        <f>PPG!I92</f>
        <v>11334/543965</v>
      </c>
      <c r="P92" s="120" t="b">
        <v>1</v>
      </c>
      <c r="Q92" s="120" t="b">
        <v>1</v>
      </c>
      <c r="R92" s="120" t="b">
        <v>1</v>
      </c>
    </row>
    <row r="93" spans="1:18" x14ac:dyDescent="0.25">
      <c r="A93" s="117">
        <v>1</v>
      </c>
      <c r="B93" s="118">
        <v>2</v>
      </c>
      <c r="C93" s="315">
        <f>PPG!J93</f>
        <v>400004</v>
      </c>
      <c r="D93" s="120" t="b">
        <v>1</v>
      </c>
      <c r="E93" s="316" t="str">
        <f>RIGHT(PPG!C93,4)&amp;"."&amp;PPG!M93&amp;"."&amp;PPG!K93&amp;"."&amp;$C$5</f>
        <v>2054.PPFSM.I05.Ap21</v>
      </c>
      <c r="F93" s="122">
        <f t="shared" ca="1" si="2"/>
        <v>44309</v>
      </c>
      <c r="G93" s="318">
        <f>PPG!Q93</f>
        <v>1457.0833333333333</v>
      </c>
      <c r="H93" s="124">
        <f t="shared" ca="1" si="3"/>
        <v>44309</v>
      </c>
      <c r="I93" s="125">
        <v>0</v>
      </c>
      <c r="J93" s="316" t="str">
        <f>LEFT(PPG!D93,20)&amp;"."&amp;PPGPAY!E93</f>
        <v>Woodridge  Primary S.2054.PPFSM.I05.Ap21</v>
      </c>
      <c r="K93" s="120" t="b">
        <v>1</v>
      </c>
      <c r="L93" s="126" t="s">
        <v>3686</v>
      </c>
      <c r="M93" s="120" t="b">
        <v>1</v>
      </c>
      <c r="N93" s="120" t="s">
        <v>3687</v>
      </c>
      <c r="O93" s="319" t="str">
        <f>PPG!I93</f>
        <v>11334/543965</v>
      </c>
      <c r="P93" s="120" t="b">
        <v>1</v>
      </c>
      <c r="Q93" s="120" t="b">
        <v>1</v>
      </c>
      <c r="R93" s="120" t="b">
        <v>1</v>
      </c>
    </row>
    <row r="94" spans="1:18" x14ac:dyDescent="0.25">
      <c r="A94" s="117">
        <v>1</v>
      </c>
      <c r="B94" s="118">
        <v>2</v>
      </c>
      <c r="C94" s="315">
        <f>PPG!J94</f>
        <v>400157</v>
      </c>
      <c r="D94" s="120" t="b">
        <v>1</v>
      </c>
      <c r="E94" s="316" t="str">
        <f>RIGHT(PPG!C94,4)&amp;"."&amp;PPG!M94&amp;"."&amp;PPG!K94&amp;"."&amp;$C$5</f>
        <v>1102.PPFSM.I05.Ap21</v>
      </c>
      <c r="F94" s="122">
        <f t="shared" ca="1" si="2"/>
        <v>44309</v>
      </c>
      <c r="G94" s="318">
        <f>PPG!Q94</f>
        <v>238.75</v>
      </c>
      <c r="H94" s="124">
        <f t="shared" ca="1" si="3"/>
        <v>44309</v>
      </c>
      <c r="I94" s="125">
        <v>0</v>
      </c>
      <c r="J94" s="316" t="str">
        <f>LEFT(PPG!D94,20)&amp;"."&amp;PPGPAY!E94</f>
        <v>Northgate.1102.PPFSM.I05.Ap21</v>
      </c>
      <c r="K94" s="120" t="b">
        <v>1</v>
      </c>
      <c r="L94" s="126" t="s">
        <v>3686</v>
      </c>
      <c r="M94" s="120" t="b">
        <v>1</v>
      </c>
      <c r="N94" s="120" t="s">
        <v>3687</v>
      </c>
      <c r="O94" s="319" t="str">
        <f>PPG!I94</f>
        <v>11332/543965</v>
      </c>
      <c r="P94" s="120" t="b">
        <v>1</v>
      </c>
      <c r="Q94" s="120" t="b">
        <v>1</v>
      </c>
      <c r="R94" s="120" t="b">
        <v>1</v>
      </c>
    </row>
    <row r="95" spans="1:18" x14ac:dyDescent="0.25">
      <c r="A95" s="117">
        <v>1</v>
      </c>
      <c r="B95" s="118">
        <v>2</v>
      </c>
      <c r="C95" s="315">
        <f>PPG!J95</f>
        <v>400156</v>
      </c>
      <c r="D95" s="120" t="b">
        <v>1</v>
      </c>
      <c r="E95" s="316" t="str">
        <f>RIGHT(PPG!C95,4)&amp;"."&amp;PPG!M95&amp;"."&amp;PPG!K95&amp;"."&amp;$C$5</f>
        <v>1100.PPFSM.I05.Ap21</v>
      </c>
      <c r="F95" s="122">
        <f t="shared" ca="1" si="2"/>
        <v>44309</v>
      </c>
      <c r="G95" s="318">
        <f>PPG!Q95</f>
        <v>3899.5833333333335</v>
      </c>
      <c r="H95" s="124">
        <f t="shared" ca="1" si="3"/>
        <v>44309</v>
      </c>
      <c r="I95" s="125">
        <v>0</v>
      </c>
      <c r="J95" s="316" t="str">
        <f>LEFT(PPG!D95,20)&amp;"."&amp;PPGPAY!E95</f>
        <v>Pavilion.1100.PPFSM.I05.Ap21</v>
      </c>
      <c r="K95" s="120" t="b">
        <v>1</v>
      </c>
      <c r="L95" s="126" t="s">
        <v>3686</v>
      </c>
      <c r="M95" s="120" t="b">
        <v>1</v>
      </c>
      <c r="N95" s="120" t="s">
        <v>3687</v>
      </c>
      <c r="O95" s="319" t="str">
        <f>PPG!I95</f>
        <v>11332/543965</v>
      </c>
      <c r="P95" s="120" t="b">
        <v>1</v>
      </c>
      <c r="Q95" s="120" t="b">
        <v>1</v>
      </c>
      <c r="R95" s="120" t="b">
        <v>1</v>
      </c>
    </row>
    <row r="96" spans="1:18" x14ac:dyDescent="0.25">
      <c r="A96" s="117">
        <v>1</v>
      </c>
      <c r="B96" s="118">
        <v>2</v>
      </c>
      <c r="C96" s="315">
        <f>PPG!J96</f>
        <v>400041</v>
      </c>
      <c r="D96" s="120" t="b">
        <v>1</v>
      </c>
      <c r="E96" s="316" t="str">
        <f>RIGHT(PPG!C96,4)&amp;"."&amp;PPG!M96&amp;"."&amp;PPG!K96&amp;"."&amp;$C$5</f>
        <v>5405.PPFSM.I05.Ap21</v>
      </c>
      <c r="F96" s="122">
        <f t="shared" ca="1" si="2"/>
        <v>44309</v>
      </c>
      <c r="G96" s="318">
        <f>PPG!Q96</f>
        <v>8992.9166666666661</v>
      </c>
      <c r="H96" s="124">
        <f t="shared" ca="1" si="3"/>
        <v>44309</v>
      </c>
      <c r="I96" s="125">
        <v>0</v>
      </c>
      <c r="J96" s="316" t="str">
        <f>LEFT(PPG!D96,20)&amp;"."&amp;PPGPAY!E96</f>
        <v>Finchley Catholic Hi.5405.PPFSM.I05.Ap21</v>
      </c>
      <c r="K96" s="120" t="b">
        <v>1</v>
      </c>
      <c r="L96" s="126" t="s">
        <v>3686</v>
      </c>
      <c r="M96" s="120" t="b">
        <v>1</v>
      </c>
      <c r="N96" s="120" t="s">
        <v>3687</v>
      </c>
      <c r="O96" s="319" t="str">
        <f>PPG!I96</f>
        <v>11333/543965</v>
      </c>
      <c r="P96" s="120" t="b">
        <v>1</v>
      </c>
      <c r="Q96" s="120" t="b">
        <v>1</v>
      </c>
      <c r="R96" s="120" t="b">
        <v>1</v>
      </c>
    </row>
    <row r="97" spans="1:18" x14ac:dyDescent="0.25">
      <c r="A97" s="117">
        <v>1</v>
      </c>
      <c r="B97" s="118">
        <v>2</v>
      </c>
      <c r="C97" s="315">
        <f>PPG!J97</f>
        <v>400033</v>
      </c>
      <c r="D97" s="120" t="b">
        <v>1</v>
      </c>
      <c r="E97" s="316" t="str">
        <f>RIGHT(PPG!C97,4)&amp;"."&amp;PPG!M97&amp;"."&amp;PPG!K97&amp;"."&amp;$C$5</f>
        <v>4003.PPFSM.I05.Ap21</v>
      </c>
      <c r="F97" s="122">
        <f t="shared" ca="1" si="2"/>
        <v>44309</v>
      </c>
      <c r="G97" s="318">
        <f>PPG!Q97</f>
        <v>25944.166666666668</v>
      </c>
      <c r="H97" s="124">
        <f t="shared" ca="1" si="3"/>
        <v>44309</v>
      </c>
      <c r="I97" s="125">
        <v>0</v>
      </c>
      <c r="J97" s="316" t="str">
        <f>LEFT(PPG!D97,20)&amp;"."&amp;PPGPAY!E97</f>
        <v>Friern Barnet School.4003.PPFSM.I05.Ap21</v>
      </c>
      <c r="K97" s="120" t="b">
        <v>1</v>
      </c>
      <c r="L97" s="126" t="s">
        <v>3686</v>
      </c>
      <c r="M97" s="120" t="b">
        <v>1</v>
      </c>
      <c r="N97" s="120" t="s">
        <v>3687</v>
      </c>
      <c r="O97" s="319" t="str">
        <f>PPG!I97</f>
        <v>11333/543965</v>
      </c>
      <c r="P97" s="120" t="b">
        <v>1</v>
      </c>
      <c r="Q97" s="120" t="b">
        <v>1</v>
      </c>
      <c r="R97" s="120" t="b">
        <v>1</v>
      </c>
    </row>
    <row r="98" spans="1:18" x14ac:dyDescent="0.25">
      <c r="A98" s="117">
        <v>1</v>
      </c>
      <c r="B98" s="118">
        <v>2</v>
      </c>
      <c r="C98" s="315">
        <f>PPG!J98</f>
        <v>400140</v>
      </c>
      <c r="D98" s="120" t="b">
        <v>1</v>
      </c>
      <c r="E98" s="316" t="str">
        <f>RIGHT(PPG!C98,4)&amp;"."&amp;PPG!M98&amp;"."&amp;PPG!K98&amp;"."&amp;$C$5</f>
        <v>5427.PPFSM.I05.Ap21</v>
      </c>
      <c r="F98" s="122">
        <f t="shared" ca="1" si="2"/>
        <v>44309</v>
      </c>
      <c r="G98" s="318">
        <f>PPG!Q98</f>
        <v>5093.333333333333</v>
      </c>
      <c r="H98" s="124">
        <f t="shared" ca="1" si="3"/>
        <v>44309</v>
      </c>
      <c r="I98" s="125">
        <v>0</v>
      </c>
      <c r="J98" s="316" t="str">
        <f>LEFT(PPG!D98,20)&amp;"."&amp;PPGPAY!E98</f>
        <v>JCoSS.5427.PPFSM.I05.Ap21</v>
      </c>
      <c r="K98" s="120" t="b">
        <v>1</v>
      </c>
      <c r="L98" s="126" t="s">
        <v>3686</v>
      </c>
      <c r="M98" s="120" t="b">
        <v>1</v>
      </c>
      <c r="N98" s="120" t="s">
        <v>3687</v>
      </c>
      <c r="O98" s="319" t="str">
        <f>PPG!I98</f>
        <v>11333/543965</v>
      </c>
      <c r="P98" s="120" t="b">
        <v>1</v>
      </c>
      <c r="Q98" s="120" t="b">
        <v>1</v>
      </c>
      <c r="R98" s="120" t="b">
        <v>1</v>
      </c>
    </row>
    <row r="99" spans="1:18" x14ac:dyDescent="0.25">
      <c r="A99" s="117">
        <v>1</v>
      </c>
      <c r="B99" s="118">
        <v>2</v>
      </c>
      <c r="C99" s="315">
        <f>PPG!J99</f>
        <v>107953</v>
      </c>
      <c r="D99" s="120" t="b">
        <v>1</v>
      </c>
      <c r="E99" s="316" t="str">
        <f>RIGHT(PPG!C99,4)&amp;"."&amp;PPG!M99&amp;"."&amp;PPG!K99&amp;"."&amp;$C$5</f>
        <v>4004.PPFSM.I05.Ap21</v>
      </c>
      <c r="F99" s="122">
        <f t="shared" ca="1" si="2"/>
        <v>44309</v>
      </c>
      <c r="G99" s="318">
        <f>PPG!Q99</f>
        <v>955</v>
      </c>
      <c r="H99" s="124">
        <f t="shared" ca="1" si="3"/>
        <v>44309</v>
      </c>
      <c r="I99" s="125">
        <v>0</v>
      </c>
      <c r="J99" s="316" t="str">
        <f>LEFT(PPG!D99,20)&amp;"."&amp;PPGPAY!E99</f>
        <v>Menorah High School .4004.PPFSM.I05.Ap21</v>
      </c>
      <c r="K99" s="120" t="b">
        <v>1</v>
      </c>
      <c r="L99" s="126" t="s">
        <v>3686</v>
      </c>
      <c r="M99" s="120" t="b">
        <v>1</v>
      </c>
      <c r="N99" s="120" t="s">
        <v>3687</v>
      </c>
      <c r="O99" s="319" t="str">
        <f>PPG!I99</f>
        <v>11333/543965</v>
      </c>
      <c r="P99" s="120" t="b">
        <v>1</v>
      </c>
      <c r="Q99" s="120" t="b">
        <v>1</v>
      </c>
      <c r="R99" s="120" t="b">
        <v>1</v>
      </c>
    </row>
    <row r="100" spans="1:18" x14ac:dyDescent="0.25">
      <c r="A100" s="117">
        <v>1</v>
      </c>
      <c r="B100" s="118">
        <v>2</v>
      </c>
      <c r="C100" s="315">
        <f>PPG!J100</f>
        <v>400029</v>
      </c>
      <c r="D100" s="120" t="b">
        <v>1</v>
      </c>
      <c r="E100" s="316" t="str">
        <f>RIGHT(PPG!C100,4)&amp;"."&amp;PPG!M100&amp;"."&amp;PPG!K100&amp;"."&amp;$C$5</f>
        <v>5404.PPFSM.I05.Ap21</v>
      </c>
      <c r="F100" s="122">
        <f t="shared" ca="1" si="2"/>
        <v>44309</v>
      </c>
      <c r="G100" s="318">
        <f>PPG!Q100</f>
        <v>3422.0833333333335</v>
      </c>
      <c r="H100" s="124">
        <f t="shared" ca="1" si="3"/>
        <v>44309</v>
      </c>
      <c r="I100" s="125">
        <v>0</v>
      </c>
      <c r="J100" s="316" t="str">
        <f>LEFT(PPG!D100,20)&amp;"."&amp;PPGPAY!E100</f>
        <v>St Michaels Catholic.5404.PPFSM.I05.Ap21</v>
      </c>
      <c r="K100" s="120" t="b">
        <v>1</v>
      </c>
      <c r="L100" s="126" t="s">
        <v>3686</v>
      </c>
      <c r="M100" s="120" t="b">
        <v>1</v>
      </c>
      <c r="N100" s="120" t="s">
        <v>3687</v>
      </c>
      <c r="O100" s="319" t="str">
        <f>PPG!I100</f>
        <v>11333/543965</v>
      </c>
      <c r="P100" s="120" t="b">
        <v>1</v>
      </c>
      <c r="Q100" s="120" t="b">
        <v>1</v>
      </c>
      <c r="R100" s="120" t="b">
        <v>1</v>
      </c>
    </row>
    <row r="101" spans="1:18" x14ac:dyDescent="0.25">
      <c r="A101" s="117">
        <v>1</v>
      </c>
      <c r="B101" s="118">
        <v>2</v>
      </c>
      <c r="C101" s="315">
        <f>PPG!J101</f>
        <v>400013</v>
      </c>
      <c r="D101" s="120" t="b">
        <v>1</v>
      </c>
      <c r="E101" s="316" t="str">
        <f>RIGHT(PPG!C101,4)&amp;"."&amp;PPG!M101&amp;"."&amp;PPG!K101&amp;"."&amp;$C$5</f>
        <v>5407.PPFSM.I05.Ap21</v>
      </c>
      <c r="F101" s="122">
        <f t="shared" ca="1" si="2"/>
        <v>44309</v>
      </c>
      <c r="G101" s="318">
        <f>PPG!Q101</f>
        <v>18702.083333333332</v>
      </c>
      <c r="H101" s="124">
        <f t="shared" ca="1" si="3"/>
        <v>44309</v>
      </c>
      <c r="I101" s="125">
        <v>0</v>
      </c>
      <c r="J101" s="316" t="str">
        <f>LEFT(PPG!D101,20)&amp;"."&amp;PPGPAY!E101</f>
        <v>St. James' Catholic .5407.PPFSM.I05.Ap21</v>
      </c>
      <c r="K101" s="120" t="b">
        <v>1</v>
      </c>
      <c r="L101" s="126" t="s">
        <v>3686</v>
      </c>
      <c r="M101" s="120" t="b">
        <v>1</v>
      </c>
      <c r="N101" s="120" t="s">
        <v>3687</v>
      </c>
      <c r="O101" s="319" t="str">
        <f>PPG!I101</f>
        <v>11333/543965</v>
      </c>
      <c r="P101" s="120" t="b">
        <v>1</v>
      </c>
      <c r="Q101" s="120" t="b">
        <v>1</v>
      </c>
      <c r="R101" s="120" t="b">
        <v>1</v>
      </c>
    </row>
    <row r="102" spans="1:18" x14ac:dyDescent="0.25">
      <c r="A102" s="117">
        <v>1</v>
      </c>
      <c r="B102" s="118">
        <v>2</v>
      </c>
      <c r="C102" s="315">
        <f>PPG!J102</f>
        <v>400063</v>
      </c>
      <c r="D102" s="120" t="b">
        <v>1</v>
      </c>
      <c r="E102" s="316" t="str">
        <f>RIGHT(PPG!C102,4)&amp;"."&amp;PPG!M102&amp;"."&amp;PPG!K102&amp;"."&amp;$C$5</f>
        <v>7010.PPFSM.I05.Ap21</v>
      </c>
      <c r="F102" s="122">
        <f t="shared" ca="1" si="2"/>
        <v>44309</v>
      </c>
      <c r="G102" s="318">
        <f>PPG!Q102</f>
        <v>2228.3333333333335</v>
      </c>
      <c r="H102" s="124">
        <f t="shared" ca="1" si="3"/>
        <v>44309</v>
      </c>
      <c r="I102" s="125">
        <v>0</v>
      </c>
      <c r="J102" s="316" t="str">
        <f>LEFT(PPG!D102,20)&amp;"."&amp;PPGPAY!E102</f>
        <v>Mapledown.7010.PPFSM.I05.Ap21</v>
      </c>
      <c r="K102" s="120" t="b">
        <v>1</v>
      </c>
      <c r="L102" s="126" t="s">
        <v>3686</v>
      </c>
      <c r="M102" s="120" t="b">
        <v>1</v>
      </c>
      <c r="N102" s="120" t="s">
        <v>3687</v>
      </c>
      <c r="O102" s="319" t="str">
        <f>PPG!I102</f>
        <v>11332/543965</v>
      </c>
      <c r="P102" s="120" t="b">
        <v>1</v>
      </c>
      <c r="Q102" s="120" t="b">
        <v>1</v>
      </c>
      <c r="R102" s="120" t="b">
        <v>1</v>
      </c>
    </row>
    <row r="103" spans="1:18" x14ac:dyDescent="0.25">
      <c r="A103" s="117">
        <v>1</v>
      </c>
      <c r="B103" s="118">
        <v>2</v>
      </c>
      <c r="C103" s="315">
        <f>PPG!J103</f>
        <v>400034</v>
      </c>
      <c r="D103" s="120" t="b">
        <v>1</v>
      </c>
      <c r="E103" s="316" t="str">
        <f>RIGHT(PPG!C103,4)&amp;"."&amp;PPG!M103&amp;"."&amp;PPG!K103&amp;"."&amp;$C$5</f>
        <v>7005.PPFSM.I05.Ap21</v>
      </c>
      <c r="F103" s="122">
        <f t="shared" ca="1" si="2"/>
        <v>44309</v>
      </c>
      <c r="G103" s="318">
        <f>PPG!Q103</f>
        <v>5043.75</v>
      </c>
      <c r="H103" s="124">
        <f t="shared" ca="1" si="3"/>
        <v>44309</v>
      </c>
      <c r="I103" s="125">
        <v>0</v>
      </c>
      <c r="J103" s="316" t="str">
        <f>LEFT(PPG!D103,20)&amp;"."&amp;PPGPAY!E103</f>
        <v>Northway.7005.PPFSM.I05.Ap21</v>
      </c>
      <c r="K103" s="120" t="b">
        <v>1</v>
      </c>
      <c r="L103" s="126" t="s">
        <v>3686</v>
      </c>
      <c r="M103" s="120" t="b">
        <v>1</v>
      </c>
      <c r="N103" s="120" t="s">
        <v>3687</v>
      </c>
      <c r="O103" s="319" t="str">
        <f>PPG!I103</f>
        <v>11332/543965</v>
      </c>
      <c r="P103" s="120" t="b">
        <v>1</v>
      </c>
      <c r="Q103" s="120" t="b">
        <v>1</v>
      </c>
      <c r="R103" s="120" t="b">
        <v>1</v>
      </c>
    </row>
    <row r="104" spans="1:18" x14ac:dyDescent="0.25">
      <c r="A104" s="117">
        <v>1</v>
      </c>
      <c r="B104" s="118">
        <v>2</v>
      </c>
      <c r="C104" s="315">
        <f>PPG!J104</f>
        <v>400091</v>
      </c>
      <c r="D104" s="120" t="b">
        <v>1</v>
      </c>
      <c r="E104" s="316" t="str">
        <f>RIGHT(PPG!C104,4)&amp;"."&amp;PPG!M104&amp;"."&amp;PPG!K104&amp;"."&amp;$C$5</f>
        <v>7009.PPFSM.I05.Ap21</v>
      </c>
      <c r="F104" s="122">
        <f t="shared" ca="1" si="2"/>
        <v>44309</v>
      </c>
      <c r="G104" s="318">
        <f>PPG!Q104</f>
        <v>4931.666666666667</v>
      </c>
      <c r="H104" s="124">
        <f t="shared" ca="1" si="3"/>
        <v>44309</v>
      </c>
      <c r="I104" s="125">
        <v>0</v>
      </c>
      <c r="J104" s="316" t="str">
        <f>LEFT(PPG!D104,20)&amp;"."&amp;PPGPAY!E104</f>
        <v>Oakleigh.7009.PPFSM.I05.Ap21</v>
      </c>
      <c r="K104" s="120" t="b">
        <v>1</v>
      </c>
      <c r="L104" s="126" t="s">
        <v>3686</v>
      </c>
      <c r="M104" s="120" t="b">
        <v>1</v>
      </c>
      <c r="N104" s="120" t="s">
        <v>3687</v>
      </c>
      <c r="O104" s="319" t="str">
        <f>PPG!I104</f>
        <v>11332/543965</v>
      </c>
      <c r="P104" s="120" t="b">
        <v>1</v>
      </c>
      <c r="Q104" s="120" t="b">
        <v>1</v>
      </c>
      <c r="R104" s="120" t="b">
        <v>1</v>
      </c>
    </row>
    <row r="105" spans="1:18" x14ac:dyDescent="0.25">
      <c r="A105" s="117">
        <v>1</v>
      </c>
      <c r="B105" s="118">
        <v>2</v>
      </c>
      <c r="C105" s="315">
        <f>PPG!J105</f>
        <v>400135</v>
      </c>
      <c r="D105" s="120" t="b">
        <v>1</v>
      </c>
      <c r="E105" s="316" t="str">
        <f>RIGHT(PPG!C105,4)&amp;"."&amp;PPG!M105&amp;"."&amp;PPG!K105&amp;"."&amp;$C$5</f>
        <v>3521.PPFSM.I05.Ap21</v>
      </c>
      <c r="F105" s="122">
        <f t="shared" ca="1" si="2"/>
        <v>44309</v>
      </c>
      <c r="G105" s="318">
        <f>PPG!Q105</f>
        <v>22402.708333333332</v>
      </c>
      <c r="H105" s="124">
        <f t="shared" ca="1" si="3"/>
        <v>44309</v>
      </c>
      <c r="I105" s="125">
        <v>0</v>
      </c>
      <c r="J105" s="316" t="str">
        <f>LEFT(PPG!D105,20)&amp;"."&amp;PPGPAY!E105</f>
        <v>St Mary's &amp; St John'.3521.PPFSM.I05.Ap21</v>
      </c>
      <c r="K105" s="120" t="b">
        <v>1</v>
      </c>
      <c r="L105" s="126" t="s">
        <v>3686</v>
      </c>
      <c r="M105" s="120" t="b">
        <v>1</v>
      </c>
      <c r="N105" s="120" t="s">
        <v>3687</v>
      </c>
      <c r="O105" s="319" t="str">
        <f>PPG!I105</f>
        <v>11333/543965</v>
      </c>
      <c r="P105" s="120" t="b">
        <v>1</v>
      </c>
      <c r="Q105" s="120" t="b">
        <v>1</v>
      </c>
      <c r="R105" s="120" t="b">
        <v>1</v>
      </c>
    </row>
    <row r="106" spans="1:18" x14ac:dyDescent="0.25">
      <c r="A106" s="117">
        <v>1</v>
      </c>
      <c r="B106" s="118">
        <v>2</v>
      </c>
      <c r="C106" s="315">
        <f>PPG!J106</f>
        <v>400135</v>
      </c>
      <c r="D106" s="120" t="b">
        <v>1</v>
      </c>
      <c r="E106" s="316" t="str">
        <f>RIGHT(PPG!C106,4)&amp;"."&amp;PPG!M106&amp;"."&amp;PPG!K106&amp;"."&amp;$C$5</f>
        <v>3521.PPFSM.I05.Ap21</v>
      </c>
      <c r="F106" s="122">
        <f t="shared" ca="1" si="2"/>
        <v>44309</v>
      </c>
      <c r="G106" s="318">
        <f>PPG!Q106</f>
        <v>18269.583333333332</v>
      </c>
      <c r="H106" s="124">
        <f t="shared" ca="1" si="3"/>
        <v>44309</v>
      </c>
      <c r="I106" s="125">
        <v>0</v>
      </c>
      <c r="J106" s="316" t="str">
        <f>LEFT(PPG!D106,20)&amp;"."&amp;PPGPAY!E106</f>
        <v>St Mary's &amp; St John'.3521.PPFSM.I05.Ap21</v>
      </c>
      <c r="K106" s="120" t="b">
        <v>1</v>
      </c>
      <c r="L106" s="126" t="s">
        <v>3686</v>
      </c>
      <c r="M106" s="120" t="b">
        <v>1</v>
      </c>
      <c r="N106" s="120" t="s">
        <v>3687</v>
      </c>
      <c r="O106" s="319" t="str">
        <f>PPG!I106</f>
        <v>11334/543965</v>
      </c>
      <c r="P106" s="120" t="b">
        <v>1</v>
      </c>
      <c r="Q106" s="120" t="b">
        <v>1</v>
      </c>
      <c r="R106" s="120" t="b">
        <v>1</v>
      </c>
    </row>
    <row r="107" spans="1:18" x14ac:dyDescent="0.25">
      <c r="A107" s="117">
        <v>1</v>
      </c>
      <c r="B107" s="118">
        <v>2</v>
      </c>
      <c r="C107" s="315">
        <f>PPG!J107</f>
        <v>400156</v>
      </c>
      <c r="D107" s="120" t="b">
        <v>1</v>
      </c>
      <c r="E107" s="316" t="str">
        <f>RIGHT(PPG!C107,4)&amp;"."&amp;PPG!M107&amp;"."&amp;PPG!K107&amp;"."&amp;$C$5</f>
        <v>1100.PPFSM.I05.Ap21</v>
      </c>
      <c r="F107" s="122">
        <f t="shared" ca="1" si="2"/>
        <v>44309</v>
      </c>
      <c r="G107" s="318">
        <f>PPG!Q107</f>
        <v>112.08333333333333</v>
      </c>
      <c r="H107" s="124">
        <f t="shared" ca="1" si="3"/>
        <v>44309</v>
      </c>
      <c r="I107" s="125">
        <v>0</v>
      </c>
      <c r="J107" s="316" t="str">
        <f>LEFT(PPG!D107,20)&amp;"."&amp;PPGPAY!E107</f>
        <v>Pavilion.1100.PPFSM.I05.Ap21</v>
      </c>
      <c r="K107" s="120" t="b">
        <v>1</v>
      </c>
      <c r="L107" s="126" t="s">
        <v>3686</v>
      </c>
      <c r="M107" s="120" t="b">
        <v>1</v>
      </c>
      <c r="N107" s="120" t="s">
        <v>3687</v>
      </c>
      <c r="O107" s="319" t="str">
        <f>PPG!I107</f>
        <v>11332/543965</v>
      </c>
      <c r="P107" s="120" t="b">
        <v>1</v>
      </c>
      <c r="Q107" s="120" t="b">
        <v>1</v>
      </c>
      <c r="R107" s="120" t="b">
        <v>1</v>
      </c>
    </row>
    <row r="108" spans="1:18" x14ac:dyDescent="0.25">
      <c r="A108" s="117">
        <v>1</v>
      </c>
      <c r="B108" s="118">
        <v>2</v>
      </c>
      <c r="C108" s="315">
        <f>PPG!J108</f>
        <v>400015</v>
      </c>
      <c r="D108" s="120" t="b">
        <v>1</v>
      </c>
      <c r="E108" s="316" t="str">
        <f>RIGHT(PPG!C108,4)&amp;"."&amp;PPG!M108&amp;"."&amp;PPG!K108&amp;"."&amp;$C$5</f>
        <v>3317.PPSER.I05.Ap21</v>
      </c>
      <c r="F108" s="122">
        <f t="shared" ca="1" si="2"/>
        <v>44309</v>
      </c>
      <c r="G108" s="318">
        <f>PPG!Q108</f>
        <v>25.833333333333332</v>
      </c>
      <c r="H108" s="124">
        <f t="shared" ca="1" si="3"/>
        <v>44309</v>
      </c>
      <c r="I108" s="125">
        <v>0</v>
      </c>
      <c r="J108" s="316" t="str">
        <f>LEFT(PPG!D108,20)&amp;"."&amp;PPGPAY!E108</f>
        <v>All Saints' CE Prima.3317.PPSER.I05.Ap21</v>
      </c>
      <c r="K108" s="120" t="b">
        <v>1</v>
      </c>
      <c r="L108" s="126" t="s">
        <v>3686</v>
      </c>
      <c r="M108" s="120" t="b">
        <v>1</v>
      </c>
      <c r="N108" s="120" t="s">
        <v>3687</v>
      </c>
      <c r="O108" s="319" t="str">
        <f>PPG!I108</f>
        <v>11334/543965</v>
      </c>
      <c r="P108" s="120" t="b">
        <v>1</v>
      </c>
      <c r="Q108" s="120" t="b">
        <v>1</v>
      </c>
      <c r="R108" s="120" t="b">
        <v>1</v>
      </c>
    </row>
    <row r="109" spans="1:18" x14ac:dyDescent="0.25">
      <c r="A109" s="117">
        <v>1</v>
      </c>
      <c r="B109" s="118">
        <v>2</v>
      </c>
      <c r="C109" s="315">
        <f>PPG!J109</f>
        <v>400002</v>
      </c>
      <c r="D109" s="120" t="b">
        <v>1</v>
      </c>
      <c r="E109" s="316" t="str">
        <f>RIGHT(PPG!C109,4)&amp;"."&amp;PPG!M109&amp;"."&amp;PPG!K109&amp;"."&amp;$C$5</f>
        <v>2027.PPSER.I05.Ap21</v>
      </c>
      <c r="F109" s="122">
        <f t="shared" ca="1" si="2"/>
        <v>44309</v>
      </c>
      <c r="G109" s="318">
        <f>PPG!Q109</f>
        <v>25.833333333333332</v>
      </c>
      <c r="H109" s="124">
        <f t="shared" ca="1" si="3"/>
        <v>44309</v>
      </c>
      <c r="I109" s="125">
        <v>0</v>
      </c>
      <c r="J109" s="316" t="str">
        <f>LEFT(PPG!D109,20)&amp;"."&amp;PPGPAY!E109</f>
        <v>Garden Suburb Junior.2027.PPSER.I05.Ap21</v>
      </c>
      <c r="K109" s="120" t="b">
        <v>1</v>
      </c>
      <c r="L109" s="126" t="s">
        <v>3686</v>
      </c>
      <c r="M109" s="120" t="b">
        <v>1</v>
      </c>
      <c r="N109" s="120" t="s">
        <v>3687</v>
      </c>
      <c r="O109" s="319" t="str">
        <f>PPG!I109</f>
        <v>11334/543965</v>
      </c>
      <c r="P109" s="120" t="b">
        <v>1</v>
      </c>
      <c r="Q109" s="120" t="b">
        <v>1</v>
      </c>
      <c r="R109" s="120" t="b">
        <v>1</v>
      </c>
    </row>
    <row r="110" spans="1:18" x14ac:dyDescent="0.25">
      <c r="A110" s="117">
        <v>1</v>
      </c>
      <c r="B110" s="118">
        <v>2</v>
      </c>
      <c r="C110" s="315">
        <f>PPG!J110</f>
        <v>400010</v>
      </c>
      <c r="D110" s="120" t="b">
        <v>1</v>
      </c>
      <c r="E110" s="316" t="str">
        <f>RIGHT(PPG!C110,4)&amp;"."&amp;PPG!M110&amp;"."&amp;PPG!K110&amp;"."&amp;$C$5</f>
        <v>2071.PPSER.I05.Ap21</v>
      </c>
      <c r="F110" s="122">
        <f t="shared" ca="1" si="2"/>
        <v>44309</v>
      </c>
      <c r="G110" s="318">
        <f>PPG!Q110</f>
        <v>25.833333333333332</v>
      </c>
      <c r="H110" s="124">
        <f t="shared" ca="1" si="3"/>
        <v>44309</v>
      </c>
      <c r="I110" s="125">
        <v>0</v>
      </c>
      <c r="J110" s="316" t="str">
        <f>LEFT(PPG!D110,20)&amp;"."&amp;PPGPAY!E110</f>
        <v>Queenswell Infant an.2071.PPSER.I05.Ap21</v>
      </c>
      <c r="K110" s="120" t="b">
        <v>1</v>
      </c>
      <c r="L110" s="126" t="s">
        <v>3686</v>
      </c>
      <c r="M110" s="120" t="b">
        <v>1</v>
      </c>
      <c r="N110" s="120" t="s">
        <v>3687</v>
      </c>
      <c r="O110" s="319" t="str">
        <f>PPG!I110</f>
        <v>11334/543965</v>
      </c>
      <c r="P110" s="120" t="b">
        <v>1</v>
      </c>
      <c r="Q110" s="120" t="b">
        <v>1</v>
      </c>
      <c r="R110" s="120" t="b">
        <v>1</v>
      </c>
    </row>
    <row r="111" spans="1:18" x14ac:dyDescent="0.25">
      <c r="A111" s="117">
        <v>1</v>
      </c>
      <c r="B111" s="118">
        <v>2</v>
      </c>
      <c r="C111" s="315">
        <f>PPG!J111</f>
        <v>400098</v>
      </c>
      <c r="D111" s="120" t="b">
        <v>1</v>
      </c>
      <c r="E111" s="316" t="str">
        <f>RIGHT(PPG!C111,4)&amp;"."&amp;PPG!M111&amp;"."&amp;PPG!K111&amp;"."&amp;$C$5</f>
        <v>3309.PPSER.I05.Ap21</v>
      </c>
      <c r="F111" s="122">
        <f t="shared" ca="1" si="2"/>
        <v>44309</v>
      </c>
      <c r="G111" s="318">
        <f>PPG!Q111</f>
        <v>77.5</v>
      </c>
      <c r="H111" s="124">
        <f t="shared" ca="1" si="3"/>
        <v>44309</v>
      </c>
      <c r="I111" s="125">
        <v>0</v>
      </c>
      <c r="J111" s="316" t="str">
        <f>LEFT(PPG!D111,20)&amp;"."&amp;PPGPAY!E111</f>
        <v>St Johns CE N20.3309.PPSER.I05.Ap21</v>
      </c>
      <c r="K111" s="120" t="b">
        <v>1</v>
      </c>
      <c r="L111" s="126" t="s">
        <v>3686</v>
      </c>
      <c r="M111" s="120" t="b">
        <v>1</v>
      </c>
      <c r="N111" s="120" t="s">
        <v>3687</v>
      </c>
      <c r="O111" s="319" t="str">
        <f>PPG!I111</f>
        <v>11334/543965</v>
      </c>
      <c r="P111" s="120" t="b">
        <v>1</v>
      </c>
      <c r="Q111" s="120" t="b">
        <v>1</v>
      </c>
      <c r="R111" s="120" t="b">
        <v>1</v>
      </c>
    </row>
    <row r="112" spans="1:18" x14ac:dyDescent="0.25">
      <c r="A112" s="117">
        <v>1</v>
      </c>
      <c r="B112" s="118">
        <v>2</v>
      </c>
      <c r="C112" s="315">
        <f>PPG!J112</f>
        <v>400094</v>
      </c>
      <c r="D112" s="120" t="b">
        <v>1</v>
      </c>
      <c r="E112" s="316" t="str">
        <f>RIGHT(PPG!C112,4)&amp;"."&amp;PPG!M112&amp;"."&amp;PPG!K112&amp;"."&amp;$C$5</f>
        <v>3314.PPSER.I05.Ap21</v>
      </c>
      <c r="F112" s="122">
        <f t="shared" ca="1" si="2"/>
        <v>44309</v>
      </c>
      <c r="G112" s="318">
        <f>PPG!Q112</f>
        <v>51.666666666666664</v>
      </c>
      <c r="H112" s="124">
        <f t="shared" ca="1" si="3"/>
        <v>44309</v>
      </c>
      <c r="I112" s="125">
        <v>0</v>
      </c>
      <c r="J112" s="316" t="str">
        <f>LEFT(PPG!D112,20)&amp;"."&amp;PPGPAY!E112</f>
        <v>St Pauls CE Primary,.3314.PPSER.I05.Ap21</v>
      </c>
      <c r="K112" s="120" t="b">
        <v>1</v>
      </c>
      <c r="L112" s="126" t="s">
        <v>3686</v>
      </c>
      <c r="M112" s="120" t="b">
        <v>1</v>
      </c>
      <c r="N112" s="120" t="s">
        <v>3687</v>
      </c>
      <c r="O112" s="319" t="str">
        <f>PPG!I112</f>
        <v>11334/543965</v>
      </c>
      <c r="P112" s="120" t="b">
        <v>1</v>
      </c>
      <c r="Q112" s="120" t="b">
        <v>1</v>
      </c>
      <c r="R112" s="120" t="b">
        <v>1</v>
      </c>
    </row>
    <row r="113" spans="1:18" x14ac:dyDescent="0.25">
      <c r="A113" s="117">
        <v>1</v>
      </c>
      <c r="B113" s="118">
        <v>2</v>
      </c>
      <c r="C113" s="315">
        <f>PPG!J113</f>
        <v>400037</v>
      </c>
      <c r="D113" s="120" t="b">
        <v>1</v>
      </c>
      <c r="E113" s="316" t="str">
        <f>RIGHT(PPG!C113,4)&amp;"."&amp;PPG!M113&amp;"."&amp;PPG!K113&amp;"."&amp;$C$5</f>
        <v>3507.PPSER.I05.Ap21</v>
      </c>
      <c r="F113" s="122">
        <f t="shared" ca="1" si="2"/>
        <v>44309</v>
      </c>
      <c r="G113" s="318">
        <f>PPG!Q113</f>
        <v>51.666666666666664</v>
      </c>
      <c r="H113" s="124">
        <f t="shared" ca="1" si="3"/>
        <v>44309</v>
      </c>
      <c r="I113" s="125">
        <v>0</v>
      </c>
      <c r="J113" s="316" t="str">
        <f>LEFT(PPG!D113,20)&amp;"."&amp;PPGPAY!E113</f>
        <v>St Theresa's R.C. Pr.3507.PPSER.I05.Ap21</v>
      </c>
      <c r="K113" s="120" t="b">
        <v>1</v>
      </c>
      <c r="L113" s="126" t="s">
        <v>3686</v>
      </c>
      <c r="M113" s="120" t="b">
        <v>1</v>
      </c>
      <c r="N113" s="120" t="s">
        <v>3687</v>
      </c>
      <c r="O113" s="319" t="str">
        <f>PPG!I113</f>
        <v>11334/543965</v>
      </c>
      <c r="P113" s="120" t="b">
        <v>1</v>
      </c>
      <c r="Q113" s="120" t="b">
        <v>1</v>
      </c>
      <c r="R113" s="120" t="b">
        <v>1</v>
      </c>
    </row>
    <row r="114" spans="1:18" x14ac:dyDescent="0.25">
      <c r="A114" s="117">
        <v>1</v>
      </c>
      <c r="B114" s="118">
        <v>2</v>
      </c>
      <c r="C114" s="315">
        <f>PPG!J114</f>
        <v>400100</v>
      </c>
      <c r="D114" s="120" t="b">
        <v>1</v>
      </c>
      <c r="E114" s="316" t="str">
        <f>RIGHT(PPG!C114,4)&amp;"."&amp;PPG!M114&amp;"."&amp;PPG!K114&amp;"."&amp;$C$5</f>
        <v>3316.PPSER.I05.Ap21</v>
      </c>
      <c r="F114" s="122">
        <f t="shared" ca="1" si="2"/>
        <v>44309</v>
      </c>
      <c r="G114" s="318">
        <f>PPG!Q114</f>
        <v>51.666666666666664</v>
      </c>
      <c r="H114" s="124">
        <f t="shared" ca="1" si="3"/>
        <v>44309</v>
      </c>
      <c r="I114" s="125">
        <v>0</v>
      </c>
      <c r="J114" s="316" t="str">
        <f>LEFT(PPG!D114,20)&amp;"."&amp;PPGPAY!E114</f>
        <v>Trent  C of E Primar.3316.PPSER.I05.Ap21</v>
      </c>
      <c r="K114" s="120" t="b">
        <v>1</v>
      </c>
      <c r="L114" s="126" t="s">
        <v>3686</v>
      </c>
      <c r="M114" s="120" t="b">
        <v>1</v>
      </c>
      <c r="N114" s="120" t="s">
        <v>3687</v>
      </c>
      <c r="O114" s="319" t="str">
        <f>PPG!I114</f>
        <v>11334/543965</v>
      </c>
      <c r="P114" s="120" t="b">
        <v>1</v>
      </c>
      <c r="Q114" s="120" t="b">
        <v>1</v>
      </c>
      <c r="R114" s="120" t="b">
        <v>1</v>
      </c>
    </row>
    <row r="115" spans="1:18" x14ac:dyDescent="0.25">
      <c r="A115" s="117">
        <v>1</v>
      </c>
      <c r="B115" s="118">
        <v>2</v>
      </c>
      <c r="C115" s="315">
        <f>PPG!J115</f>
        <v>400033</v>
      </c>
      <c r="D115" s="120" t="b">
        <v>1</v>
      </c>
      <c r="E115" s="316" t="str">
        <f>RIGHT(PPG!C115,4)&amp;"."&amp;PPG!M115&amp;"."&amp;PPG!K115&amp;"."&amp;$C$5</f>
        <v>4003.PPSER.I05.Ap21</v>
      </c>
      <c r="F115" s="122">
        <f t="shared" ca="1" si="2"/>
        <v>44309</v>
      </c>
      <c r="G115" s="318">
        <f>PPG!Q115</f>
        <v>51.666666666666664</v>
      </c>
      <c r="H115" s="124">
        <f t="shared" ca="1" si="3"/>
        <v>44309</v>
      </c>
      <c r="I115" s="125">
        <v>0</v>
      </c>
      <c r="J115" s="316" t="str">
        <f>LEFT(PPG!D115,20)&amp;"."&amp;PPGPAY!E115</f>
        <v>Friern Barnet School.4003.PPSER.I05.Ap21</v>
      </c>
      <c r="K115" s="120" t="b">
        <v>1</v>
      </c>
      <c r="L115" s="126" t="s">
        <v>3686</v>
      </c>
      <c r="M115" s="120" t="b">
        <v>1</v>
      </c>
      <c r="N115" s="120" t="s">
        <v>3687</v>
      </c>
      <c r="O115" s="319" t="str">
        <f>PPG!I115</f>
        <v>11333/543965</v>
      </c>
      <c r="P115" s="120" t="b">
        <v>1</v>
      </c>
      <c r="Q115" s="120" t="b">
        <v>1</v>
      </c>
      <c r="R115" s="120" t="b">
        <v>1</v>
      </c>
    </row>
    <row r="116" spans="1:18" x14ac:dyDescent="0.25">
      <c r="A116" s="117">
        <v>1</v>
      </c>
      <c r="B116" s="118">
        <v>2</v>
      </c>
      <c r="C116" s="315">
        <f>PPG!J116</f>
        <v>400125</v>
      </c>
      <c r="D116" s="120" t="b">
        <v>1</v>
      </c>
      <c r="E116" s="316" t="str">
        <f>RIGHT(PPG!C116,4)&amp;"."&amp;PPG!M116&amp;"."&amp;PPG!K116&amp;"."&amp;$C$5</f>
        <v>3520.PPPL.I05.Ap21</v>
      </c>
      <c r="F116" s="122">
        <f t="shared" ca="1" si="2"/>
        <v>44309</v>
      </c>
      <c r="G116" s="318">
        <f>PPG!Q116</f>
        <v>195.41666666666666</v>
      </c>
      <c r="H116" s="124">
        <f t="shared" ca="1" si="3"/>
        <v>44309</v>
      </c>
      <c r="I116" s="125">
        <v>0</v>
      </c>
      <c r="J116" s="316" t="str">
        <f>LEFT(PPG!D116,20)&amp;"."&amp;PPGPAY!E116</f>
        <v>Akiva School.3520.PPPL.I05.Ap21</v>
      </c>
      <c r="K116" s="120" t="b">
        <v>1</v>
      </c>
      <c r="L116" s="126" t="s">
        <v>3686</v>
      </c>
      <c r="M116" s="120" t="b">
        <v>1</v>
      </c>
      <c r="N116" s="120" t="s">
        <v>3687</v>
      </c>
      <c r="O116" s="319" t="str">
        <f>PPG!I116</f>
        <v>11334/543965</v>
      </c>
      <c r="P116" s="120" t="b">
        <v>1</v>
      </c>
      <c r="Q116" s="120" t="b">
        <v>1</v>
      </c>
      <c r="R116" s="120" t="b">
        <v>1</v>
      </c>
    </row>
    <row r="117" spans="1:18" x14ac:dyDescent="0.25">
      <c r="A117" s="117">
        <v>1</v>
      </c>
      <c r="B117" s="118">
        <v>2</v>
      </c>
      <c r="C117" s="315">
        <f>PPG!J117</f>
        <v>400015</v>
      </c>
      <c r="D117" s="120" t="b">
        <v>1</v>
      </c>
      <c r="E117" s="316" t="str">
        <f>RIGHT(PPG!C117,4)&amp;"."&amp;PPG!M117&amp;"."&amp;PPG!K117&amp;"."&amp;$C$5</f>
        <v>3317.PPPL.I05.Ap21</v>
      </c>
      <c r="F117" s="122">
        <f t="shared" ca="1" si="2"/>
        <v>44309</v>
      </c>
      <c r="G117" s="318">
        <f>PPG!Q117</f>
        <v>390.83333333333331</v>
      </c>
      <c r="H117" s="124">
        <f t="shared" ca="1" si="3"/>
        <v>44309</v>
      </c>
      <c r="I117" s="125">
        <v>0</v>
      </c>
      <c r="J117" s="316" t="str">
        <f>LEFT(PPG!D117,20)&amp;"."&amp;PPGPAY!E117</f>
        <v>All Saints' CE Prima.3317.PPPL.I05.Ap21</v>
      </c>
      <c r="K117" s="120" t="b">
        <v>1</v>
      </c>
      <c r="L117" s="126" t="s">
        <v>3686</v>
      </c>
      <c r="M117" s="120" t="b">
        <v>1</v>
      </c>
      <c r="N117" s="120" t="s">
        <v>3687</v>
      </c>
      <c r="O117" s="319" t="str">
        <f>PPG!I117</f>
        <v>11334/543965</v>
      </c>
      <c r="P117" s="120" t="b">
        <v>1</v>
      </c>
      <c r="Q117" s="120" t="b">
        <v>1</v>
      </c>
      <c r="R117" s="120" t="b">
        <v>1</v>
      </c>
    </row>
    <row r="118" spans="1:18" x14ac:dyDescent="0.25">
      <c r="A118" s="117">
        <v>1</v>
      </c>
      <c r="B118" s="118">
        <v>2</v>
      </c>
      <c r="C118" s="315">
        <f>PPG!J118</f>
        <v>400024</v>
      </c>
      <c r="D118" s="120" t="b">
        <v>1</v>
      </c>
      <c r="E118" s="316" t="str">
        <f>RIGHT(PPG!C118,4)&amp;"."&amp;PPG!M118&amp;"."&amp;PPG!K118&amp;"."&amp;$C$5</f>
        <v>3511.PPPL.I05.Ap21</v>
      </c>
      <c r="F118" s="122">
        <f t="shared" ca="1" si="2"/>
        <v>44309</v>
      </c>
      <c r="G118" s="318">
        <f>PPG!Q118</f>
        <v>977.08333333333337</v>
      </c>
      <c r="H118" s="124">
        <f t="shared" ca="1" si="3"/>
        <v>44309</v>
      </c>
      <c r="I118" s="125">
        <v>0</v>
      </c>
      <c r="J118" s="316" t="str">
        <f>LEFT(PPG!D118,20)&amp;"."&amp;PPGPAY!E118</f>
        <v>Blessed Dominic Scho.3511.PPPL.I05.Ap21</v>
      </c>
      <c r="K118" s="120" t="b">
        <v>1</v>
      </c>
      <c r="L118" s="126" t="s">
        <v>3686</v>
      </c>
      <c r="M118" s="120" t="b">
        <v>1</v>
      </c>
      <c r="N118" s="120" t="s">
        <v>3687</v>
      </c>
      <c r="O118" s="319" t="str">
        <f>PPG!I118</f>
        <v>11334/543965</v>
      </c>
      <c r="P118" s="120" t="b">
        <v>1</v>
      </c>
      <c r="Q118" s="120" t="b">
        <v>1</v>
      </c>
      <c r="R118" s="120" t="b">
        <v>1</v>
      </c>
    </row>
    <row r="119" spans="1:18" x14ac:dyDescent="0.25">
      <c r="A119" s="117">
        <v>1</v>
      </c>
      <c r="B119" s="118">
        <v>2</v>
      </c>
      <c r="C119" s="315">
        <f>PPG!J119</f>
        <v>400057</v>
      </c>
      <c r="D119" s="120" t="b">
        <v>1</v>
      </c>
      <c r="E119" s="316" t="str">
        <f>RIGHT(PPG!C119,4)&amp;"."&amp;PPG!M119&amp;"."&amp;PPG!K119&amp;"."&amp;$C$5</f>
        <v>2008.PPPL.I05.Ap21</v>
      </c>
      <c r="F119" s="122">
        <f t="shared" ca="1" si="2"/>
        <v>44309</v>
      </c>
      <c r="G119" s="318">
        <f>PPG!Q119</f>
        <v>390.83333333333331</v>
      </c>
      <c r="H119" s="124">
        <f t="shared" ca="1" si="3"/>
        <v>44309</v>
      </c>
      <c r="I119" s="125">
        <v>0</v>
      </c>
      <c r="J119" s="316" t="str">
        <f>LEFT(PPG!D119,20)&amp;"."&amp;PPGPAY!E119</f>
        <v>Brookland Infant  &amp; .2008.PPPL.I05.Ap21</v>
      </c>
      <c r="K119" s="120" t="b">
        <v>1</v>
      </c>
      <c r="L119" s="126" t="s">
        <v>3686</v>
      </c>
      <c r="M119" s="120" t="b">
        <v>1</v>
      </c>
      <c r="N119" s="120" t="s">
        <v>3687</v>
      </c>
      <c r="O119" s="319" t="str">
        <f>PPG!I119</f>
        <v>11334/543965</v>
      </c>
      <c r="P119" s="120" t="b">
        <v>1</v>
      </c>
      <c r="Q119" s="120" t="b">
        <v>1</v>
      </c>
      <c r="R119" s="120" t="b">
        <v>1</v>
      </c>
    </row>
    <row r="120" spans="1:18" x14ac:dyDescent="0.25">
      <c r="A120" s="117">
        <v>1</v>
      </c>
      <c r="B120" s="118">
        <v>2</v>
      </c>
      <c r="C120" s="315">
        <f>PPG!J120</f>
        <v>400061</v>
      </c>
      <c r="D120" s="120" t="b">
        <v>1</v>
      </c>
      <c r="E120" s="316" t="str">
        <f>RIGHT(PPG!C120,4)&amp;"."&amp;PPG!M120&amp;"."&amp;PPG!K120&amp;"."&amp;$C$5</f>
        <v>2009.PPPL.I05.Ap21</v>
      </c>
      <c r="F120" s="122">
        <f t="shared" ca="1" si="2"/>
        <v>44309</v>
      </c>
      <c r="G120" s="318">
        <f>PPG!Q120</f>
        <v>390.83333333333331</v>
      </c>
      <c r="H120" s="124">
        <f t="shared" ca="1" si="3"/>
        <v>44309</v>
      </c>
      <c r="I120" s="125">
        <v>0</v>
      </c>
      <c r="J120" s="316" t="str">
        <f>LEFT(PPG!D120,20)&amp;"."&amp;PPGPAY!E120</f>
        <v>Brunswick Park Prima.2009.PPPL.I05.Ap21</v>
      </c>
      <c r="K120" s="120" t="b">
        <v>1</v>
      </c>
      <c r="L120" s="126" t="s">
        <v>3686</v>
      </c>
      <c r="M120" s="120" t="b">
        <v>1</v>
      </c>
      <c r="N120" s="120" t="s">
        <v>3687</v>
      </c>
      <c r="O120" s="319" t="str">
        <f>PPG!I120</f>
        <v>11334/543965</v>
      </c>
      <c r="P120" s="120" t="b">
        <v>1</v>
      </c>
      <c r="Q120" s="120" t="b">
        <v>1</v>
      </c>
      <c r="R120" s="120" t="b">
        <v>1</v>
      </c>
    </row>
    <row r="121" spans="1:18" x14ac:dyDescent="0.25">
      <c r="A121" s="117">
        <v>1</v>
      </c>
      <c r="B121" s="118">
        <v>2</v>
      </c>
      <c r="C121" s="315">
        <f>PPG!J121</f>
        <v>400039</v>
      </c>
      <c r="D121" s="120" t="b">
        <v>1</v>
      </c>
      <c r="E121" s="316" t="str">
        <f>RIGHT(PPG!C121,4)&amp;"."&amp;PPG!M121&amp;"."&amp;PPG!K121&amp;"."&amp;$C$5</f>
        <v>3302.PPPL.I05.Ap21</v>
      </c>
      <c r="F121" s="122">
        <f t="shared" ca="1" si="2"/>
        <v>44309</v>
      </c>
      <c r="G121" s="318">
        <f>PPG!Q121</f>
        <v>390.83333333333331</v>
      </c>
      <c r="H121" s="124">
        <f t="shared" ca="1" si="3"/>
        <v>44309</v>
      </c>
      <c r="I121" s="125">
        <v>0</v>
      </c>
      <c r="J121" s="316" t="str">
        <f>LEFT(PPG!D121,20)&amp;"."&amp;PPGPAY!E121</f>
        <v>Christ Church CE Pri.3302.PPPL.I05.Ap21</v>
      </c>
      <c r="K121" s="120" t="b">
        <v>1</v>
      </c>
      <c r="L121" s="126" t="s">
        <v>3686</v>
      </c>
      <c r="M121" s="120" t="b">
        <v>1</v>
      </c>
      <c r="N121" s="120" t="s">
        <v>3687</v>
      </c>
      <c r="O121" s="319" t="str">
        <f>PPG!I121</f>
        <v>11334/543965</v>
      </c>
      <c r="P121" s="120" t="b">
        <v>1</v>
      </c>
      <c r="Q121" s="120" t="b">
        <v>1</v>
      </c>
      <c r="R121" s="120" t="b">
        <v>1</v>
      </c>
    </row>
    <row r="122" spans="1:18" x14ac:dyDescent="0.25">
      <c r="A122" s="117">
        <v>1</v>
      </c>
      <c r="B122" s="118">
        <v>2</v>
      </c>
      <c r="C122" s="315">
        <f>PPG!J122</f>
        <v>400020</v>
      </c>
      <c r="D122" s="120" t="b">
        <v>1</v>
      </c>
      <c r="E122" s="316" t="str">
        <f>RIGHT(PPG!C122,4)&amp;"."&amp;PPG!M122&amp;"."&amp;PPG!K122&amp;"."&amp;$C$5</f>
        <v>2011.PPPL.I05.Ap21</v>
      </c>
      <c r="F122" s="122">
        <f t="shared" ca="1" si="2"/>
        <v>44309</v>
      </c>
      <c r="G122" s="318">
        <f>PPG!Q122</f>
        <v>390.83333333333331</v>
      </c>
      <c r="H122" s="124">
        <f t="shared" ca="1" si="3"/>
        <v>44309</v>
      </c>
      <c r="I122" s="125">
        <v>0</v>
      </c>
      <c r="J122" s="316" t="str">
        <f>LEFT(PPG!D122,20)&amp;"."&amp;PPGPAY!E122</f>
        <v>Church Hill Primary .2011.PPPL.I05.Ap21</v>
      </c>
      <c r="K122" s="120" t="b">
        <v>1</v>
      </c>
      <c r="L122" s="126" t="s">
        <v>3686</v>
      </c>
      <c r="M122" s="120" t="b">
        <v>1</v>
      </c>
      <c r="N122" s="120" t="s">
        <v>3687</v>
      </c>
      <c r="O122" s="319" t="str">
        <f>PPG!I122</f>
        <v>11334/543965</v>
      </c>
      <c r="P122" s="120" t="b">
        <v>1</v>
      </c>
      <c r="Q122" s="120" t="b">
        <v>1</v>
      </c>
      <c r="R122" s="120" t="b">
        <v>1</v>
      </c>
    </row>
    <row r="123" spans="1:18" x14ac:dyDescent="0.25">
      <c r="A123" s="117">
        <v>1</v>
      </c>
      <c r="B123" s="118">
        <v>2</v>
      </c>
      <c r="C123" s="315">
        <f>PPG!J123</f>
        <v>400105</v>
      </c>
      <c r="D123" s="120" t="b">
        <v>1</v>
      </c>
      <c r="E123" s="316" t="str">
        <f>RIGHT(PPG!C123,4)&amp;"."&amp;PPG!M123&amp;"."&amp;PPG!K123&amp;"."&amp;$C$5</f>
        <v>2073.PPPL.I05.Ap21</v>
      </c>
      <c r="F123" s="122">
        <f t="shared" ca="1" si="2"/>
        <v>44309</v>
      </c>
      <c r="G123" s="318">
        <f>PPG!Q123</f>
        <v>390.83333333333331</v>
      </c>
      <c r="H123" s="124">
        <f t="shared" ca="1" si="3"/>
        <v>44309</v>
      </c>
      <c r="I123" s="125">
        <v>0</v>
      </c>
      <c r="J123" s="316" t="str">
        <f>LEFT(PPG!D123,20)&amp;"."&amp;PPGPAY!E123</f>
        <v>Danegrove JMI School.2073.PPPL.I05.Ap21</v>
      </c>
      <c r="K123" s="120" t="b">
        <v>1</v>
      </c>
      <c r="L123" s="126" t="s">
        <v>3686</v>
      </c>
      <c r="M123" s="120" t="b">
        <v>1</v>
      </c>
      <c r="N123" s="120" t="s">
        <v>3687</v>
      </c>
      <c r="O123" s="319" t="str">
        <f>PPG!I123</f>
        <v>11334/543965</v>
      </c>
      <c r="P123" s="120" t="b">
        <v>1</v>
      </c>
      <c r="Q123" s="120" t="b">
        <v>1</v>
      </c>
      <c r="R123" s="120" t="b">
        <v>1</v>
      </c>
    </row>
    <row r="124" spans="1:18" x14ac:dyDescent="0.25">
      <c r="A124" s="117">
        <v>1</v>
      </c>
      <c r="B124" s="118">
        <v>2</v>
      </c>
      <c r="C124" s="315">
        <f>PPG!J124</f>
        <v>400159</v>
      </c>
      <c r="D124" s="120" t="b">
        <v>1</v>
      </c>
      <c r="E124" s="316" t="str">
        <f>RIGHT(PPG!C124,4)&amp;"."&amp;PPG!M124&amp;"."&amp;PPG!K124&amp;"."&amp;$C$5</f>
        <v>2023.PPPL.I05.Ap21</v>
      </c>
      <c r="F124" s="122">
        <f t="shared" ca="1" si="2"/>
        <v>44309</v>
      </c>
      <c r="G124" s="318">
        <f>PPG!Q124</f>
        <v>195.41666666666666</v>
      </c>
      <c r="H124" s="124">
        <f t="shared" ca="1" si="3"/>
        <v>44309</v>
      </c>
      <c r="I124" s="125">
        <v>0</v>
      </c>
      <c r="J124" s="316" t="str">
        <f>LEFT(PPG!D124,20)&amp;"."&amp;PPGPAY!E124</f>
        <v>Edgware Primary Scho.2023.PPPL.I05.Ap21</v>
      </c>
      <c r="K124" s="120" t="b">
        <v>1</v>
      </c>
      <c r="L124" s="126" t="s">
        <v>3686</v>
      </c>
      <c r="M124" s="120" t="b">
        <v>1</v>
      </c>
      <c r="N124" s="120" t="s">
        <v>3687</v>
      </c>
      <c r="O124" s="319" t="str">
        <f>PPG!I124</f>
        <v>11334/543965</v>
      </c>
      <c r="P124" s="120" t="b">
        <v>1</v>
      </c>
      <c r="Q124" s="120" t="b">
        <v>1</v>
      </c>
      <c r="R124" s="120" t="b">
        <v>1</v>
      </c>
    </row>
    <row r="125" spans="1:18" x14ac:dyDescent="0.25">
      <c r="A125" s="117">
        <v>1</v>
      </c>
      <c r="B125" s="118">
        <v>2</v>
      </c>
      <c r="C125" s="315">
        <f>PPG!J125</f>
        <v>400047</v>
      </c>
      <c r="D125" s="120" t="b">
        <v>1</v>
      </c>
      <c r="E125" s="316" t="str">
        <f>RIGHT(PPG!C125,4)&amp;"."&amp;PPG!M125&amp;"."&amp;PPG!K125&amp;"."&amp;$C$5</f>
        <v>2024.PPPL.I05.Ap21</v>
      </c>
      <c r="F125" s="122">
        <f t="shared" ca="1" si="2"/>
        <v>44309</v>
      </c>
      <c r="G125" s="318">
        <f>PPG!Q125</f>
        <v>390.83333333333331</v>
      </c>
      <c r="H125" s="124">
        <f t="shared" ca="1" si="3"/>
        <v>44309</v>
      </c>
      <c r="I125" s="125">
        <v>0</v>
      </c>
      <c r="J125" s="316" t="str">
        <f>LEFT(PPG!D125,20)&amp;"."&amp;PPGPAY!E125</f>
        <v>Fairway Primary Scho.2024.PPPL.I05.Ap21</v>
      </c>
      <c r="K125" s="120" t="b">
        <v>1</v>
      </c>
      <c r="L125" s="126" t="s">
        <v>3686</v>
      </c>
      <c r="M125" s="120" t="b">
        <v>1</v>
      </c>
      <c r="N125" s="120" t="s">
        <v>3687</v>
      </c>
      <c r="O125" s="319" t="str">
        <f>PPG!I125</f>
        <v>11334/543965</v>
      </c>
      <c r="P125" s="120" t="b">
        <v>1</v>
      </c>
      <c r="Q125" s="120" t="b">
        <v>1</v>
      </c>
      <c r="R125" s="120" t="b">
        <v>1</v>
      </c>
    </row>
    <row r="126" spans="1:18" x14ac:dyDescent="0.25">
      <c r="A126" s="117">
        <v>1</v>
      </c>
      <c r="B126" s="118">
        <v>2</v>
      </c>
      <c r="C126" s="315">
        <f>PPG!J126</f>
        <v>400001</v>
      </c>
      <c r="D126" s="120" t="b">
        <v>1</v>
      </c>
      <c r="E126" s="316" t="str">
        <f>RIGHT(PPG!C126,4)&amp;"."&amp;PPG!M126&amp;"."&amp;PPG!K126&amp;"."&amp;$C$5</f>
        <v>2025.PPPL.I05.Ap21</v>
      </c>
      <c r="F126" s="122">
        <f t="shared" ca="1" si="2"/>
        <v>44309</v>
      </c>
      <c r="G126" s="318">
        <f>PPG!Q126</f>
        <v>977.08333333333337</v>
      </c>
      <c r="H126" s="124">
        <f t="shared" ca="1" si="3"/>
        <v>44309</v>
      </c>
      <c r="I126" s="125">
        <v>0</v>
      </c>
      <c r="J126" s="316" t="str">
        <f>LEFT(PPG!D126,20)&amp;"."&amp;PPGPAY!E126</f>
        <v>Foulds.2025.PPPL.I05.Ap21</v>
      </c>
      <c r="K126" s="120" t="b">
        <v>1</v>
      </c>
      <c r="L126" s="126" t="s">
        <v>3686</v>
      </c>
      <c r="M126" s="120" t="b">
        <v>1</v>
      </c>
      <c r="N126" s="120" t="s">
        <v>3687</v>
      </c>
      <c r="O126" s="319" t="str">
        <f>PPG!I126</f>
        <v>11334/543965</v>
      </c>
      <c r="P126" s="120" t="b">
        <v>1</v>
      </c>
      <c r="Q126" s="120" t="b">
        <v>1</v>
      </c>
      <c r="R126" s="120" t="b">
        <v>1</v>
      </c>
    </row>
    <row r="127" spans="1:18" x14ac:dyDescent="0.25">
      <c r="A127" s="117">
        <v>1</v>
      </c>
      <c r="B127" s="118">
        <v>2</v>
      </c>
      <c r="C127" s="315">
        <f>PPG!J127</f>
        <v>400067</v>
      </c>
      <c r="D127" s="120" t="b">
        <v>1</v>
      </c>
      <c r="E127" s="316" t="str">
        <f>RIGHT(PPG!C127,4)&amp;"."&amp;PPG!M127&amp;"."&amp;PPG!K127&amp;"."&amp;$C$5</f>
        <v>2028.PPPL.I05.Ap21</v>
      </c>
      <c r="F127" s="122">
        <f t="shared" ca="1" si="2"/>
        <v>44309</v>
      </c>
      <c r="G127" s="318">
        <f>PPG!Q127</f>
        <v>390.83333333333331</v>
      </c>
      <c r="H127" s="124">
        <f t="shared" ca="1" si="3"/>
        <v>44309</v>
      </c>
      <c r="I127" s="125">
        <v>0</v>
      </c>
      <c r="J127" s="316" t="str">
        <f>LEFT(PPG!D127,20)&amp;"."&amp;PPGPAY!E127</f>
        <v>Garden Suburb Infant.2028.PPPL.I05.Ap21</v>
      </c>
      <c r="K127" s="120" t="b">
        <v>1</v>
      </c>
      <c r="L127" s="126" t="s">
        <v>3686</v>
      </c>
      <c r="M127" s="120" t="b">
        <v>1</v>
      </c>
      <c r="N127" s="120" t="s">
        <v>3687</v>
      </c>
      <c r="O127" s="319" t="str">
        <f>PPG!I127</f>
        <v>11334/543965</v>
      </c>
      <c r="P127" s="120" t="b">
        <v>1</v>
      </c>
      <c r="Q127" s="120" t="b">
        <v>1</v>
      </c>
      <c r="R127" s="120" t="b">
        <v>1</v>
      </c>
    </row>
    <row r="128" spans="1:18" x14ac:dyDescent="0.25">
      <c r="A128" s="117">
        <v>1</v>
      </c>
      <c r="B128" s="118">
        <v>2</v>
      </c>
      <c r="C128" s="315">
        <f>PPG!J128</f>
        <v>400002</v>
      </c>
      <c r="D128" s="120" t="b">
        <v>1</v>
      </c>
      <c r="E128" s="316" t="str">
        <f>RIGHT(PPG!C128,4)&amp;"."&amp;PPG!M128&amp;"."&amp;PPG!K128&amp;"."&amp;$C$5</f>
        <v>2027.PPPL.I05.Ap21</v>
      </c>
      <c r="F128" s="122">
        <f t="shared" ca="1" si="2"/>
        <v>44309</v>
      </c>
      <c r="G128" s="318">
        <f>PPG!Q128</f>
        <v>195.41666666666666</v>
      </c>
      <c r="H128" s="124">
        <f t="shared" ca="1" si="3"/>
        <v>44309</v>
      </c>
      <c r="I128" s="125">
        <v>0</v>
      </c>
      <c r="J128" s="316" t="str">
        <f>LEFT(PPG!D128,20)&amp;"."&amp;PPGPAY!E128</f>
        <v>Garden Suburb Junior.2027.PPPL.I05.Ap21</v>
      </c>
      <c r="K128" s="120" t="b">
        <v>1</v>
      </c>
      <c r="L128" s="126" t="s">
        <v>3686</v>
      </c>
      <c r="M128" s="120" t="b">
        <v>1</v>
      </c>
      <c r="N128" s="120" t="s">
        <v>3687</v>
      </c>
      <c r="O128" s="319" t="str">
        <f>PPG!I128</f>
        <v>11334/543965</v>
      </c>
      <c r="P128" s="120" t="b">
        <v>1</v>
      </c>
      <c r="Q128" s="120" t="b">
        <v>1</v>
      </c>
      <c r="R128" s="120" t="b">
        <v>1</v>
      </c>
    </row>
    <row r="129" spans="1:18" x14ac:dyDescent="0.25">
      <c r="A129" s="117">
        <v>1</v>
      </c>
      <c r="B129" s="118">
        <v>2</v>
      </c>
      <c r="C129" s="315">
        <f>PPG!J129</f>
        <v>400035</v>
      </c>
      <c r="D129" s="120" t="b">
        <v>1</v>
      </c>
      <c r="E129" s="316" t="str">
        <f>RIGHT(PPG!C129,4)&amp;"."&amp;PPG!M129&amp;"."&amp;PPG!K129&amp;"."&amp;$C$5</f>
        <v>2029.PPPL.I05.Ap21</v>
      </c>
      <c r="F129" s="122">
        <f t="shared" ca="1" si="2"/>
        <v>44309</v>
      </c>
      <c r="G129" s="318">
        <f>PPG!Q129</f>
        <v>195.41666666666666</v>
      </c>
      <c r="H129" s="124">
        <f t="shared" ca="1" si="3"/>
        <v>44309</v>
      </c>
      <c r="I129" s="125">
        <v>0</v>
      </c>
      <c r="J129" s="316" t="str">
        <f>LEFT(PPG!D129,20)&amp;"."&amp;PPGPAY!E129</f>
        <v>Goldbeaters Primary .2029.PPPL.I05.Ap21</v>
      </c>
      <c r="K129" s="120" t="b">
        <v>1</v>
      </c>
      <c r="L129" s="126" t="s">
        <v>3686</v>
      </c>
      <c r="M129" s="120" t="b">
        <v>1</v>
      </c>
      <c r="N129" s="120" t="s">
        <v>3687</v>
      </c>
      <c r="O129" s="319" t="str">
        <f>PPG!I129</f>
        <v>11334/543965</v>
      </c>
      <c r="P129" s="120" t="b">
        <v>1</v>
      </c>
      <c r="Q129" s="120" t="b">
        <v>1</v>
      </c>
      <c r="R129" s="120" t="b">
        <v>1</v>
      </c>
    </row>
    <row r="130" spans="1:18" x14ac:dyDescent="0.25">
      <c r="A130" s="117">
        <v>1</v>
      </c>
      <c r="B130" s="118">
        <v>2</v>
      </c>
      <c r="C130" s="315">
        <f>PPG!J130</f>
        <v>400084</v>
      </c>
      <c r="D130" s="120" t="b">
        <v>1</v>
      </c>
      <c r="E130" s="316" t="str">
        <f>RIGHT(PPG!C130,4)&amp;"."&amp;PPG!M130&amp;"."&amp;PPG!K130&amp;"."&amp;$C$5</f>
        <v>2032.PPPL.I05.Ap21</v>
      </c>
      <c r="F130" s="122">
        <f t="shared" ca="1" si="2"/>
        <v>44309</v>
      </c>
      <c r="G130" s="318">
        <f>PPG!Q130</f>
        <v>390.83333333333331</v>
      </c>
      <c r="H130" s="124">
        <f t="shared" ca="1" si="3"/>
        <v>44309</v>
      </c>
      <c r="I130" s="125">
        <v>0</v>
      </c>
      <c r="J130" s="316" t="str">
        <f>LEFT(PPG!D130,20)&amp;"."&amp;PPGPAY!E130</f>
        <v>Holly Park School.2032.PPPL.I05.Ap21</v>
      </c>
      <c r="K130" s="120" t="b">
        <v>1</v>
      </c>
      <c r="L130" s="126" t="s">
        <v>3686</v>
      </c>
      <c r="M130" s="120" t="b">
        <v>1</v>
      </c>
      <c r="N130" s="120" t="s">
        <v>3687</v>
      </c>
      <c r="O130" s="319" t="str">
        <f>PPG!I130</f>
        <v>11334/543965</v>
      </c>
      <c r="P130" s="120" t="b">
        <v>1</v>
      </c>
      <c r="Q130" s="120" t="b">
        <v>1</v>
      </c>
      <c r="R130" s="120" t="b">
        <v>1</v>
      </c>
    </row>
    <row r="131" spans="1:18" x14ac:dyDescent="0.25">
      <c r="A131" s="117">
        <v>1</v>
      </c>
      <c r="B131" s="118">
        <v>2</v>
      </c>
      <c r="C131" s="315">
        <f>PPG!J131</f>
        <v>400008</v>
      </c>
      <c r="D131" s="120" t="b">
        <v>1</v>
      </c>
      <c r="E131" s="316" t="str">
        <f>RIGHT(PPG!C131,4)&amp;"."&amp;PPG!M131&amp;"."&amp;PPG!K131&amp;"."&amp;$C$5</f>
        <v>3304.PPPL.I05.Ap21</v>
      </c>
      <c r="F131" s="122">
        <f t="shared" ca="1" si="2"/>
        <v>44309</v>
      </c>
      <c r="G131" s="318">
        <f>PPG!Q131</f>
        <v>586.25</v>
      </c>
      <c r="H131" s="124">
        <f t="shared" ca="1" si="3"/>
        <v>44309</v>
      </c>
      <c r="I131" s="125">
        <v>0</v>
      </c>
      <c r="J131" s="316" t="str">
        <f>LEFT(PPG!D131,20)&amp;"."&amp;PPGPAY!E131</f>
        <v>Holy Trinity School.3304.PPPL.I05.Ap21</v>
      </c>
      <c r="K131" s="120" t="b">
        <v>1</v>
      </c>
      <c r="L131" s="126" t="s">
        <v>3686</v>
      </c>
      <c r="M131" s="120" t="b">
        <v>1</v>
      </c>
      <c r="N131" s="120" t="s">
        <v>3687</v>
      </c>
      <c r="O131" s="319" t="str">
        <f>PPG!I131</f>
        <v>11334/543965</v>
      </c>
      <c r="P131" s="120" t="b">
        <v>1</v>
      </c>
      <c r="Q131" s="120" t="b">
        <v>1</v>
      </c>
      <c r="R131" s="120" t="b">
        <v>1</v>
      </c>
    </row>
    <row r="132" spans="1:18" x14ac:dyDescent="0.25">
      <c r="A132" s="117">
        <v>1</v>
      </c>
      <c r="B132" s="118">
        <v>2</v>
      </c>
      <c r="C132" s="315">
        <f>PPG!J132</f>
        <v>400130</v>
      </c>
      <c r="D132" s="120" t="b">
        <v>1</v>
      </c>
      <c r="E132" s="316" t="str">
        <f>RIGHT(PPG!C132,4)&amp;"."&amp;PPG!M132&amp;"."&amp;PPG!K132&amp;"."&amp;$C$5</f>
        <v>3523.PPPL.I05.Ap21</v>
      </c>
      <c r="F132" s="122">
        <f t="shared" ca="1" si="2"/>
        <v>44309</v>
      </c>
      <c r="G132" s="318">
        <f>PPG!Q132</f>
        <v>586.25</v>
      </c>
      <c r="H132" s="124">
        <f t="shared" ca="1" si="3"/>
        <v>44309</v>
      </c>
      <c r="I132" s="125">
        <v>0</v>
      </c>
      <c r="J132" s="316" t="str">
        <f>LEFT(PPG!D132,20)&amp;"."&amp;PPGPAY!E132</f>
        <v>Martin Primary Schoo.3523.PPPL.I05.Ap21</v>
      </c>
      <c r="K132" s="120" t="b">
        <v>1</v>
      </c>
      <c r="L132" s="126" t="s">
        <v>3686</v>
      </c>
      <c r="M132" s="120" t="b">
        <v>1</v>
      </c>
      <c r="N132" s="120" t="s">
        <v>3687</v>
      </c>
      <c r="O132" s="319" t="str">
        <f>PPG!I132</f>
        <v>11334/543965</v>
      </c>
      <c r="P132" s="120" t="b">
        <v>1</v>
      </c>
      <c r="Q132" s="120" t="b">
        <v>1</v>
      </c>
      <c r="R132" s="120" t="b">
        <v>1</v>
      </c>
    </row>
    <row r="133" spans="1:18" x14ac:dyDescent="0.25">
      <c r="A133" s="117">
        <v>1</v>
      </c>
      <c r="B133" s="118">
        <v>2</v>
      </c>
      <c r="C133" s="315">
        <f>PPG!J133</f>
        <v>400086</v>
      </c>
      <c r="D133" s="120" t="b">
        <v>1</v>
      </c>
      <c r="E133" s="316" t="str">
        <f>RIGHT(PPG!C133,4)&amp;"."&amp;PPG!M133&amp;"."&amp;PPG!K133&amp;"."&amp;$C$5</f>
        <v>3305.PPPL.I05.Ap21</v>
      </c>
      <c r="F133" s="122">
        <f t="shared" ca="1" si="2"/>
        <v>44309</v>
      </c>
      <c r="G133" s="318">
        <f>PPG!Q133</f>
        <v>390.83333333333331</v>
      </c>
      <c r="H133" s="124">
        <f t="shared" ca="1" si="3"/>
        <v>44309</v>
      </c>
      <c r="I133" s="125">
        <v>0</v>
      </c>
      <c r="J133" s="316" t="str">
        <f>LEFT(PPG!D133,20)&amp;"."&amp;PPGPAY!E133</f>
        <v>Monken Hadley C E Pr.3305.PPPL.I05.Ap21</v>
      </c>
      <c r="K133" s="120" t="b">
        <v>1</v>
      </c>
      <c r="L133" s="126" t="s">
        <v>3686</v>
      </c>
      <c r="M133" s="120" t="b">
        <v>1</v>
      </c>
      <c r="N133" s="120" t="s">
        <v>3687</v>
      </c>
      <c r="O133" s="319" t="str">
        <f>PPG!I133</f>
        <v>11334/543965</v>
      </c>
      <c r="P133" s="120" t="b">
        <v>1</v>
      </c>
      <c r="Q133" s="120" t="b">
        <v>1</v>
      </c>
      <c r="R133" s="120" t="b">
        <v>1</v>
      </c>
    </row>
    <row r="134" spans="1:18" x14ac:dyDescent="0.25">
      <c r="A134" s="117">
        <v>1</v>
      </c>
      <c r="B134" s="118">
        <v>2</v>
      </c>
      <c r="C134" s="315">
        <f>PPG!J134</f>
        <v>400048</v>
      </c>
      <c r="D134" s="120" t="b">
        <v>1</v>
      </c>
      <c r="E134" s="316" t="str">
        <f>RIGHT(PPG!C134,4)&amp;"."&amp;PPG!M134&amp;"."&amp;PPG!K134&amp;"."&amp;$C$5</f>
        <v>2042.PPPL.I05.Ap21</v>
      </c>
      <c r="F134" s="122">
        <f t="shared" ca="1" si="2"/>
        <v>44309</v>
      </c>
      <c r="G134" s="318">
        <f>PPG!Q134</f>
        <v>390.83333333333331</v>
      </c>
      <c r="H134" s="124">
        <f t="shared" ca="1" si="3"/>
        <v>44309</v>
      </c>
      <c r="I134" s="125">
        <v>0</v>
      </c>
      <c r="J134" s="316" t="str">
        <f>LEFT(PPG!D134,20)&amp;"."&amp;PPGPAY!E134</f>
        <v>Monkfrith School.2042.PPPL.I05.Ap21</v>
      </c>
      <c r="K134" s="120" t="b">
        <v>1</v>
      </c>
      <c r="L134" s="126" t="s">
        <v>3686</v>
      </c>
      <c r="M134" s="120" t="b">
        <v>1</v>
      </c>
      <c r="N134" s="120" t="s">
        <v>3687</v>
      </c>
      <c r="O134" s="319" t="str">
        <f>PPG!I134</f>
        <v>11334/543965</v>
      </c>
      <c r="P134" s="120" t="b">
        <v>1</v>
      </c>
      <c r="Q134" s="120" t="b">
        <v>1</v>
      </c>
      <c r="R134" s="120" t="b">
        <v>1</v>
      </c>
    </row>
    <row r="135" spans="1:18" x14ac:dyDescent="0.25">
      <c r="A135" s="117">
        <v>1</v>
      </c>
      <c r="B135" s="118">
        <v>2</v>
      </c>
      <c r="C135" s="315">
        <f>PPG!J135</f>
        <v>400087</v>
      </c>
      <c r="D135" s="120" t="b">
        <v>1</v>
      </c>
      <c r="E135" s="316" t="str">
        <f>RIGHT(PPG!C135,4)&amp;"."&amp;PPG!M135&amp;"."&amp;PPG!K135&amp;"."&amp;$C$5</f>
        <v>2044.PPPL.I05.Ap21</v>
      </c>
      <c r="F135" s="122">
        <f t="shared" ca="1" si="2"/>
        <v>44309</v>
      </c>
      <c r="G135" s="318">
        <f>PPG!Q135</f>
        <v>390.83333333333331</v>
      </c>
      <c r="H135" s="124">
        <f t="shared" ca="1" si="3"/>
        <v>44309</v>
      </c>
      <c r="I135" s="125">
        <v>0</v>
      </c>
      <c r="J135" s="316" t="str">
        <f>LEFT(PPG!D135,20)&amp;"."&amp;PPGPAY!E135</f>
        <v>Moss Hall Infant Sch.2044.PPPL.I05.Ap21</v>
      </c>
      <c r="K135" s="120" t="b">
        <v>1</v>
      </c>
      <c r="L135" s="126" t="s">
        <v>3686</v>
      </c>
      <c r="M135" s="120" t="b">
        <v>1</v>
      </c>
      <c r="N135" s="120" t="s">
        <v>3687</v>
      </c>
      <c r="O135" s="319" t="str">
        <f>PPG!I135</f>
        <v>11334/543965</v>
      </c>
      <c r="P135" s="120" t="b">
        <v>1</v>
      </c>
      <c r="Q135" s="120" t="b">
        <v>1</v>
      </c>
      <c r="R135" s="120" t="b">
        <v>1</v>
      </c>
    </row>
    <row r="136" spans="1:18" x14ac:dyDescent="0.25">
      <c r="A136" s="117">
        <v>1</v>
      </c>
      <c r="B136" s="118">
        <v>2</v>
      </c>
      <c r="C136" s="315">
        <f>PPG!J136</f>
        <v>400088</v>
      </c>
      <c r="D136" s="120" t="b">
        <v>1</v>
      </c>
      <c r="E136" s="316" t="str">
        <f>RIGHT(PPG!C136,4)&amp;"."&amp;PPG!M136&amp;"."&amp;PPG!K136&amp;"."&amp;$C$5</f>
        <v>2043.PPPL.I05.Ap21</v>
      </c>
      <c r="F136" s="122">
        <f t="shared" ca="1" si="2"/>
        <v>44309</v>
      </c>
      <c r="G136" s="318">
        <f>PPG!Q136</f>
        <v>586.25</v>
      </c>
      <c r="H136" s="124">
        <f t="shared" ca="1" si="3"/>
        <v>44309</v>
      </c>
      <c r="I136" s="125">
        <v>0</v>
      </c>
      <c r="J136" s="316" t="str">
        <f>LEFT(PPG!D136,20)&amp;"."&amp;PPGPAY!E136</f>
        <v>Moss Hall Junior Sch.2043.PPPL.I05.Ap21</v>
      </c>
      <c r="K136" s="120" t="b">
        <v>1</v>
      </c>
      <c r="L136" s="126" t="s">
        <v>3686</v>
      </c>
      <c r="M136" s="120" t="b">
        <v>1</v>
      </c>
      <c r="N136" s="120" t="s">
        <v>3687</v>
      </c>
      <c r="O136" s="319" t="str">
        <f>PPG!I136</f>
        <v>11334/543965</v>
      </c>
      <c r="P136" s="120" t="b">
        <v>1</v>
      </c>
      <c r="Q136" s="120" t="b">
        <v>1</v>
      </c>
      <c r="R136" s="120" t="b">
        <v>1</v>
      </c>
    </row>
    <row r="137" spans="1:18" x14ac:dyDescent="0.25">
      <c r="A137" s="117">
        <v>1</v>
      </c>
      <c r="B137" s="118">
        <v>2</v>
      </c>
      <c r="C137" s="315">
        <f>PPG!J137</f>
        <v>400089</v>
      </c>
      <c r="D137" s="120" t="b">
        <v>1</v>
      </c>
      <c r="E137" s="316" t="str">
        <f>RIGHT(PPG!C137,4)&amp;"."&amp;PPG!M137&amp;"."&amp;PPG!K137&amp;"."&amp;$C$5</f>
        <v>2045.PPPL.I05.Ap21</v>
      </c>
      <c r="F137" s="122">
        <f t="shared" ca="1" si="2"/>
        <v>44309</v>
      </c>
      <c r="G137" s="318">
        <f>PPG!Q137</f>
        <v>195.41666666666666</v>
      </c>
      <c r="H137" s="124">
        <f t="shared" ca="1" si="3"/>
        <v>44309</v>
      </c>
      <c r="I137" s="125">
        <v>0</v>
      </c>
      <c r="J137" s="316" t="str">
        <f>LEFT(PPG!D137,20)&amp;"."&amp;PPGPAY!E137</f>
        <v>Northside School.2045.PPPL.I05.Ap21</v>
      </c>
      <c r="K137" s="120" t="b">
        <v>1</v>
      </c>
      <c r="L137" s="126" t="s">
        <v>3686</v>
      </c>
      <c r="M137" s="120" t="b">
        <v>1</v>
      </c>
      <c r="N137" s="120" t="s">
        <v>3687</v>
      </c>
      <c r="O137" s="319" t="str">
        <f>PPG!I137</f>
        <v>11334/543965</v>
      </c>
      <c r="P137" s="120" t="b">
        <v>1</v>
      </c>
      <c r="Q137" s="120" t="b">
        <v>1</v>
      </c>
      <c r="R137" s="120" t="b">
        <v>1</v>
      </c>
    </row>
    <row r="138" spans="1:18" x14ac:dyDescent="0.25">
      <c r="A138" s="117">
        <v>1</v>
      </c>
      <c r="B138" s="118">
        <v>2</v>
      </c>
      <c r="C138" s="315">
        <f>PPG!J138</f>
        <v>400021</v>
      </c>
      <c r="D138" s="120" t="b">
        <v>1</v>
      </c>
      <c r="E138" s="316" t="str">
        <f>RIGHT(PPG!C138,4)&amp;"."&amp;PPG!M138&amp;"."&amp;PPG!K138&amp;"."&amp;$C$5</f>
        <v>5201.PPPL.I05.Ap21</v>
      </c>
      <c r="F138" s="122">
        <f t="shared" ca="1" si="2"/>
        <v>44309</v>
      </c>
      <c r="G138" s="318">
        <f>PPG!Q138</f>
        <v>390.83333333333331</v>
      </c>
      <c r="H138" s="124">
        <f t="shared" ca="1" si="3"/>
        <v>44309</v>
      </c>
      <c r="I138" s="125">
        <v>0</v>
      </c>
      <c r="J138" s="316" t="str">
        <f>LEFT(PPG!D138,20)&amp;"."&amp;PPGPAY!E138</f>
        <v>Osidge Primary Schoo.5201.PPPL.I05.Ap21</v>
      </c>
      <c r="K138" s="120" t="b">
        <v>1</v>
      </c>
      <c r="L138" s="126" t="s">
        <v>3686</v>
      </c>
      <c r="M138" s="120" t="b">
        <v>1</v>
      </c>
      <c r="N138" s="120" t="s">
        <v>3687</v>
      </c>
      <c r="O138" s="319" t="str">
        <f>PPG!I138</f>
        <v>11334/543965</v>
      </c>
      <c r="P138" s="120" t="b">
        <v>1</v>
      </c>
      <c r="Q138" s="120" t="b">
        <v>1</v>
      </c>
      <c r="R138" s="120" t="b">
        <v>1</v>
      </c>
    </row>
    <row r="139" spans="1:18" x14ac:dyDescent="0.25">
      <c r="A139" s="117">
        <v>1</v>
      </c>
      <c r="B139" s="118">
        <v>2</v>
      </c>
      <c r="C139" s="315">
        <f>PPG!J139</f>
        <v>400003</v>
      </c>
      <c r="D139" s="120" t="b">
        <v>1</v>
      </c>
      <c r="E139" s="316" t="str">
        <f>RIGHT(PPG!C139,4)&amp;"."&amp;PPG!M139&amp;"."&amp;PPG!K139&amp;"."&amp;$C$5</f>
        <v>3501.PPPL.I05.Ap21</v>
      </c>
      <c r="F139" s="122">
        <f t="shared" ca="1" si="2"/>
        <v>44309</v>
      </c>
      <c r="G139" s="318">
        <f>PPG!Q139</f>
        <v>390.83333333333331</v>
      </c>
      <c r="H139" s="124">
        <f t="shared" ca="1" si="3"/>
        <v>44309</v>
      </c>
      <c r="I139" s="125">
        <v>0</v>
      </c>
      <c r="J139" s="316" t="str">
        <f>LEFT(PPG!D139,20)&amp;"."&amp;PPGPAY!E139</f>
        <v>Our Lady of Lourdes .3501.PPPL.I05.Ap21</v>
      </c>
      <c r="K139" s="120" t="b">
        <v>1</v>
      </c>
      <c r="L139" s="126" t="s">
        <v>3686</v>
      </c>
      <c r="M139" s="120" t="b">
        <v>1</v>
      </c>
      <c r="N139" s="120" t="s">
        <v>3687</v>
      </c>
      <c r="O139" s="319" t="str">
        <f>PPG!I139</f>
        <v>11334/543965</v>
      </c>
      <c r="P139" s="120" t="b">
        <v>1</v>
      </c>
      <c r="Q139" s="120" t="b">
        <v>1</v>
      </c>
      <c r="R139" s="120" t="b">
        <v>1</v>
      </c>
    </row>
    <row r="140" spans="1:18" x14ac:dyDescent="0.25">
      <c r="A140" s="117">
        <v>1</v>
      </c>
      <c r="B140" s="118">
        <v>2</v>
      </c>
      <c r="C140" s="315">
        <f>PPG!J140</f>
        <v>400012</v>
      </c>
      <c r="D140" s="120" t="b">
        <v>1</v>
      </c>
      <c r="E140" s="316" t="str">
        <f>RIGHT(PPG!C140,4)&amp;"."&amp;PPG!M140&amp;"."&amp;PPG!K140&amp;"."&amp;$C$5</f>
        <v>2072.PPPL.I05.Ap21</v>
      </c>
      <c r="F140" s="122">
        <f t="shared" ca="1" si="2"/>
        <v>44309</v>
      </c>
      <c r="G140" s="318">
        <f>PPG!Q140</f>
        <v>781.66666666666663</v>
      </c>
      <c r="H140" s="124">
        <f t="shared" ca="1" si="3"/>
        <v>44309</v>
      </c>
      <c r="I140" s="125">
        <v>0</v>
      </c>
      <c r="J140" s="316" t="str">
        <f>LEFT(PPG!D140,20)&amp;"."&amp;PPGPAY!E140</f>
        <v>Queenswell Junior Sc.2072.PPPL.I05.Ap21</v>
      </c>
      <c r="K140" s="120" t="b">
        <v>1</v>
      </c>
      <c r="L140" s="126" t="s">
        <v>3686</v>
      </c>
      <c r="M140" s="120" t="b">
        <v>1</v>
      </c>
      <c r="N140" s="120" t="s">
        <v>3687</v>
      </c>
      <c r="O140" s="319" t="str">
        <f>PPG!I140</f>
        <v>11334/543965</v>
      </c>
      <c r="P140" s="120" t="b">
        <v>1</v>
      </c>
      <c r="Q140" s="120" t="b">
        <v>1</v>
      </c>
      <c r="R140" s="120" t="b">
        <v>1</v>
      </c>
    </row>
    <row r="141" spans="1:18" x14ac:dyDescent="0.25">
      <c r="A141" s="117">
        <v>1</v>
      </c>
      <c r="B141" s="118">
        <v>2</v>
      </c>
      <c r="C141" s="315">
        <f>PPG!J141</f>
        <v>400071</v>
      </c>
      <c r="D141" s="120" t="b">
        <v>1</v>
      </c>
      <c r="E141" s="316" t="str">
        <f>RIGHT(PPG!C141,4)&amp;"."&amp;PPG!M141&amp;"."&amp;PPG!K141&amp;"."&amp;$C$5</f>
        <v>3510.PPPL.I05.Ap21</v>
      </c>
      <c r="F141" s="122">
        <f t="shared" ca="1" si="2"/>
        <v>44309</v>
      </c>
      <c r="G141" s="318">
        <f>PPG!Q141</f>
        <v>390.83333333333331</v>
      </c>
      <c r="H141" s="124">
        <f t="shared" ca="1" si="3"/>
        <v>44309</v>
      </c>
      <c r="I141" s="125">
        <v>0</v>
      </c>
      <c r="J141" s="316" t="str">
        <f>LEFT(PPG!D141,20)&amp;"."&amp;PPGPAY!E141</f>
        <v>Sacred Heart School.3510.PPPL.I05.Ap21</v>
      </c>
      <c r="K141" s="120" t="b">
        <v>1</v>
      </c>
      <c r="L141" s="126" t="s">
        <v>3686</v>
      </c>
      <c r="M141" s="120" t="b">
        <v>1</v>
      </c>
      <c r="N141" s="120" t="s">
        <v>3687</v>
      </c>
      <c r="O141" s="319" t="str">
        <f>PPG!I141</f>
        <v>11334/543965</v>
      </c>
      <c r="P141" s="120" t="b">
        <v>1</v>
      </c>
      <c r="Q141" s="120" t="b">
        <v>1</v>
      </c>
      <c r="R141" s="120" t="b">
        <v>1</v>
      </c>
    </row>
    <row r="142" spans="1:18" x14ac:dyDescent="0.25">
      <c r="A142" s="117">
        <v>1</v>
      </c>
      <c r="B142" s="118">
        <v>2</v>
      </c>
      <c r="C142" s="315">
        <f>PPG!J142</f>
        <v>400064</v>
      </c>
      <c r="D142" s="120" t="b">
        <v>1</v>
      </c>
      <c r="E142" s="316" t="str">
        <f>RIGHT(PPG!C142,4)&amp;"."&amp;PPG!M142&amp;"."&amp;PPG!K142&amp;"."&amp;$C$5</f>
        <v>3504.PPPL.I05.Ap21</v>
      </c>
      <c r="F142" s="122">
        <f t="shared" ca="1" si="2"/>
        <v>44309</v>
      </c>
      <c r="G142" s="318">
        <f>PPG!Q142</f>
        <v>586.25</v>
      </c>
      <c r="H142" s="124">
        <f t="shared" ca="1" si="3"/>
        <v>44309</v>
      </c>
      <c r="I142" s="125">
        <v>0</v>
      </c>
      <c r="J142" s="316" t="str">
        <f>LEFT(PPG!D142,20)&amp;"."&amp;PPGPAY!E142</f>
        <v>St Catherines R C Pr.3504.PPPL.I05.Ap21</v>
      </c>
      <c r="K142" s="120" t="b">
        <v>1</v>
      </c>
      <c r="L142" s="126" t="s">
        <v>3686</v>
      </c>
      <c r="M142" s="120" t="b">
        <v>1</v>
      </c>
      <c r="N142" s="120" t="s">
        <v>3687</v>
      </c>
      <c r="O142" s="319" t="str">
        <f>PPG!I142</f>
        <v>11334/543965</v>
      </c>
      <c r="P142" s="120" t="b">
        <v>1</v>
      </c>
      <c r="Q142" s="120" t="b">
        <v>1</v>
      </c>
      <c r="R142" s="120" t="b">
        <v>1</v>
      </c>
    </row>
    <row r="143" spans="1:18" x14ac:dyDescent="0.25">
      <c r="A143" s="117">
        <v>1</v>
      </c>
      <c r="B143" s="118">
        <v>2</v>
      </c>
      <c r="C143" s="315">
        <f>PPG!J143</f>
        <v>400098</v>
      </c>
      <c r="D143" s="120" t="b">
        <v>1</v>
      </c>
      <c r="E143" s="316" t="str">
        <f>RIGHT(PPG!C143,4)&amp;"."&amp;PPG!M143&amp;"."&amp;PPG!K143&amp;"."&amp;$C$5</f>
        <v>3309.PPPL.I05.Ap21</v>
      </c>
      <c r="F143" s="122">
        <f t="shared" ca="1" si="2"/>
        <v>44309</v>
      </c>
      <c r="G143" s="318">
        <f>PPG!Q143</f>
        <v>781.66666666666663</v>
      </c>
      <c r="H143" s="124">
        <f t="shared" ca="1" si="3"/>
        <v>44309</v>
      </c>
      <c r="I143" s="125">
        <v>0</v>
      </c>
      <c r="J143" s="316" t="str">
        <f>LEFT(PPG!D143,20)&amp;"."&amp;PPGPAY!E143</f>
        <v>St Johns CE N20.3309.PPPL.I05.Ap21</v>
      </c>
      <c r="K143" s="120" t="b">
        <v>1</v>
      </c>
      <c r="L143" s="126" t="s">
        <v>3686</v>
      </c>
      <c r="M143" s="120" t="b">
        <v>1</v>
      </c>
      <c r="N143" s="120" t="s">
        <v>3687</v>
      </c>
      <c r="O143" s="319" t="str">
        <f>PPG!I143</f>
        <v>11334/543965</v>
      </c>
      <c r="P143" s="120" t="b">
        <v>1</v>
      </c>
      <c r="Q143" s="120" t="b">
        <v>1</v>
      </c>
      <c r="R143" s="120" t="b">
        <v>1</v>
      </c>
    </row>
    <row r="144" spans="1:18" x14ac:dyDescent="0.25">
      <c r="A144" s="117">
        <v>1</v>
      </c>
      <c r="B144" s="118">
        <v>2</v>
      </c>
      <c r="C144" s="315">
        <f>PPG!J144</f>
        <v>400114</v>
      </c>
      <c r="D144" s="120" t="b">
        <v>1</v>
      </c>
      <c r="E144" s="316" t="str">
        <f>RIGHT(PPG!C144,4)&amp;"."&amp;PPG!M144&amp;"."&amp;PPG!K144&amp;"."&amp;$C$5</f>
        <v>3307.PPPL.I05.Ap21</v>
      </c>
      <c r="F144" s="122">
        <f t="shared" ca="1" si="2"/>
        <v>44309</v>
      </c>
      <c r="G144" s="318">
        <f>PPG!Q144</f>
        <v>781.66666666666663</v>
      </c>
      <c r="H144" s="124">
        <f t="shared" ca="1" si="3"/>
        <v>44309</v>
      </c>
      <c r="I144" s="125">
        <v>0</v>
      </c>
      <c r="J144" s="316" t="str">
        <f>LEFT(PPG!D144,20)&amp;"."&amp;PPGPAY!E144</f>
        <v>St John's CE School .3307.PPPL.I05.Ap21</v>
      </c>
      <c r="K144" s="120" t="b">
        <v>1</v>
      </c>
      <c r="L144" s="126" t="s">
        <v>3686</v>
      </c>
      <c r="M144" s="120" t="b">
        <v>1</v>
      </c>
      <c r="N144" s="120" t="s">
        <v>3687</v>
      </c>
      <c r="O144" s="319" t="str">
        <f>PPG!I144</f>
        <v>11334/543965</v>
      </c>
      <c r="P144" s="120" t="b">
        <v>1</v>
      </c>
      <c r="Q144" s="120" t="b">
        <v>1</v>
      </c>
      <c r="R144" s="120" t="b">
        <v>1</v>
      </c>
    </row>
    <row r="145" spans="1:18" x14ac:dyDescent="0.25">
      <c r="A145" s="117">
        <v>1</v>
      </c>
      <c r="B145" s="118">
        <v>2</v>
      </c>
      <c r="C145" s="315">
        <f>PPG!J145</f>
        <v>400058</v>
      </c>
      <c r="D145" s="120" t="b">
        <v>1</v>
      </c>
      <c r="E145" s="316" t="str">
        <f>RIGHT(PPG!C145,4)&amp;"."&amp;PPG!M145&amp;"."&amp;PPG!K145&amp;"."&amp;$C$5</f>
        <v>3311.PPPL.I05.Ap21</v>
      </c>
      <c r="F145" s="122">
        <f t="shared" ca="1" si="2"/>
        <v>44309</v>
      </c>
      <c r="G145" s="318">
        <f>PPG!Q145</f>
        <v>1563.3333333333333</v>
      </c>
      <c r="H145" s="124">
        <f t="shared" ca="1" si="3"/>
        <v>44309</v>
      </c>
      <c r="I145" s="125">
        <v>0</v>
      </c>
      <c r="J145" s="316" t="str">
        <f>LEFT(PPG!D145,20)&amp;"."&amp;PPGPAY!E145</f>
        <v>St Mary's C E Primar.3311.PPPL.I05.Ap21</v>
      </c>
      <c r="K145" s="120" t="b">
        <v>1</v>
      </c>
      <c r="L145" s="126" t="s">
        <v>3686</v>
      </c>
      <c r="M145" s="120" t="b">
        <v>1</v>
      </c>
      <c r="N145" s="120" t="s">
        <v>3687</v>
      </c>
      <c r="O145" s="319" t="str">
        <f>PPG!I145</f>
        <v>11334/543965</v>
      </c>
      <c r="P145" s="120" t="b">
        <v>1</v>
      </c>
      <c r="Q145" s="120" t="b">
        <v>1</v>
      </c>
      <c r="R145" s="120" t="b">
        <v>1</v>
      </c>
    </row>
    <row r="146" spans="1:18" x14ac:dyDescent="0.25">
      <c r="A146" s="117">
        <v>1</v>
      </c>
      <c r="B146" s="118">
        <v>2</v>
      </c>
      <c r="C146" s="315">
        <f>PPG!J146</f>
        <v>400017</v>
      </c>
      <c r="D146" s="120" t="b">
        <v>1</v>
      </c>
      <c r="E146" s="316" t="str">
        <f>RIGHT(PPG!C146,4)&amp;"."&amp;PPG!M146&amp;"."&amp;PPG!K146&amp;"."&amp;$C$5</f>
        <v>3312.PPPL.I05.Ap21</v>
      </c>
      <c r="F146" s="122">
        <f t="shared" ca="1" si="2"/>
        <v>44309</v>
      </c>
      <c r="G146" s="318">
        <f>PPG!Q146</f>
        <v>195.41666666666666</v>
      </c>
      <c r="H146" s="124">
        <f t="shared" ca="1" si="3"/>
        <v>44309</v>
      </c>
      <c r="I146" s="125">
        <v>0</v>
      </c>
      <c r="J146" s="316" t="str">
        <f>LEFT(PPG!D146,20)&amp;"."&amp;PPGPAY!E146</f>
        <v>St Mary's School EN4.3312.PPPL.I05.Ap21</v>
      </c>
      <c r="K146" s="120" t="b">
        <v>1</v>
      </c>
      <c r="L146" s="126" t="s">
        <v>3686</v>
      </c>
      <c r="M146" s="120" t="b">
        <v>1</v>
      </c>
      <c r="N146" s="120" t="s">
        <v>3687</v>
      </c>
      <c r="O146" s="319" t="str">
        <f>PPG!I146</f>
        <v>11334/543965</v>
      </c>
      <c r="P146" s="120" t="b">
        <v>1</v>
      </c>
      <c r="Q146" s="120" t="b">
        <v>1</v>
      </c>
      <c r="R146" s="120" t="b">
        <v>1</v>
      </c>
    </row>
    <row r="147" spans="1:18" x14ac:dyDescent="0.25">
      <c r="A147" s="117">
        <v>1</v>
      </c>
      <c r="B147" s="118">
        <v>2</v>
      </c>
      <c r="C147" s="315">
        <f>PPG!J147</f>
        <v>400094</v>
      </c>
      <c r="D147" s="120" t="b">
        <v>1</v>
      </c>
      <c r="E147" s="316" t="str">
        <f>RIGHT(PPG!C147,4)&amp;"."&amp;PPG!M147&amp;"."&amp;PPG!K147&amp;"."&amp;$C$5</f>
        <v>3314.PPPL.I05.Ap21</v>
      </c>
      <c r="F147" s="122">
        <f t="shared" ca="1" si="2"/>
        <v>44309</v>
      </c>
      <c r="G147" s="318">
        <f>PPG!Q147</f>
        <v>195.41666666666666</v>
      </c>
      <c r="H147" s="124">
        <f t="shared" ca="1" si="3"/>
        <v>44309</v>
      </c>
      <c r="I147" s="125">
        <v>0</v>
      </c>
      <c r="J147" s="316" t="str">
        <f>LEFT(PPG!D147,20)&amp;"."&amp;PPGPAY!E147</f>
        <v>St Pauls CE Primary,.3314.PPPL.I05.Ap21</v>
      </c>
      <c r="K147" s="120" t="b">
        <v>1</v>
      </c>
      <c r="L147" s="126" t="s">
        <v>3686</v>
      </c>
      <c r="M147" s="120" t="b">
        <v>1</v>
      </c>
      <c r="N147" s="120" t="s">
        <v>3687</v>
      </c>
      <c r="O147" s="319" t="str">
        <f>PPG!I147</f>
        <v>11334/543965</v>
      </c>
      <c r="P147" s="120" t="b">
        <v>1</v>
      </c>
      <c r="Q147" s="120" t="b">
        <v>1</v>
      </c>
      <c r="R147" s="120" t="b">
        <v>1</v>
      </c>
    </row>
    <row r="148" spans="1:18" x14ac:dyDescent="0.25">
      <c r="A148" s="117">
        <v>1</v>
      </c>
      <c r="B148" s="118">
        <v>2</v>
      </c>
      <c r="C148" s="315">
        <f>PPG!J148</f>
        <v>400006</v>
      </c>
      <c r="D148" s="120" t="b">
        <v>1</v>
      </c>
      <c r="E148" s="316" t="str">
        <f>RIGHT(PPG!C148,4)&amp;"."&amp;PPG!M148&amp;"."&amp;PPG!K148&amp;"."&amp;$C$5</f>
        <v>3313.PPPL.I05.Ap21</v>
      </c>
      <c r="F148" s="122">
        <f t="shared" ca="1" si="2"/>
        <v>44309</v>
      </c>
      <c r="G148" s="318">
        <f>PPG!Q148</f>
        <v>390.83333333333331</v>
      </c>
      <c r="H148" s="124">
        <f t="shared" ca="1" si="3"/>
        <v>44309</v>
      </c>
      <c r="I148" s="125">
        <v>0</v>
      </c>
      <c r="J148" s="316" t="str">
        <f>LEFT(PPG!D148,20)&amp;"."&amp;PPGPAY!E148</f>
        <v>St. Pauls CE Primary.3313.PPPL.I05.Ap21</v>
      </c>
      <c r="K148" s="120" t="b">
        <v>1</v>
      </c>
      <c r="L148" s="126" t="s">
        <v>3686</v>
      </c>
      <c r="M148" s="120" t="b">
        <v>1</v>
      </c>
      <c r="N148" s="120" t="s">
        <v>3687</v>
      </c>
      <c r="O148" s="319" t="str">
        <f>PPG!I148</f>
        <v>11334/543965</v>
      </c>
      <c r="P148" s="120" t="b">
        <v>1</v>
      </c>
      <c r="Q148" s="120" t="b">
        <v>1</v>
      </c>
      <c r="R148" s="120" t="b">
        <v>1</v>
      </c>
    </row>
    <row r="149" spans="1:18" x14ac:dyDescent="0.25">
      <c r="A149" s="117">
        <v>1</v>
      </c>
      <c r="B149" s="118">
        <v>2</v>
      </c>
      <c r="C149" s="315">
        <f>PPG!J149</f>
        <v>400037</v>
      </c>
      <c r="D149" s="120" t="b">
        <v>1</v>
      </c>
      <c r="E149" s="316" t="str">
        <f>RIGHT(PPG!C149,4)&amp;"."&amp;PPG!M149&amp;"."&amp;PPG!K149&amp;"."&amp;$C$5</f>
        <v>3507.PPPL.I05.Ap21</v>
      </c>
      <c r="F149" s="122">
        <f t="shared" ref="F149:F212" ca="1" si="4">TODAY()</f>
        <v>44309</v>
      </c>
      <c r="G149" s="318">
        <f>PPG!Q149</f>
        <v>195.41666666666666</v>
      </c>
      <c r="H149" s="124">
        <f t="shared" ref="H149:H212" ca="1" si="5">F149</f>
        <v>44309</v>
      </c>
      <c r="I149" s="125">
        <v>0</v>
      </c>
      <c r="J149" s="316" t="str">
        <f>LEFT(PPG!D149,20)&amp;"."&amp;PPGPAY!E149</f>
        <v>St Theresa's R.C. Pr.3507.PPPL.I05.Ap21</v>
      </c>
      <c r="K149" s="120" t="b">
        <v>1</v>
      </c>
      <c r="L149" s="126" t="s">
        <v>3686</v>
      </c>
      <c r="M149" s="120" t="b">
        <v>1</v>
      </c>
      <c r="N149" s="120" t="s">
        <v>3687</v>
      </c>
      <c r="O149" s="319" t="str">
        <f>PPG!I149</f>
        <v>11334/543965</v>
      </c>
      <c r="P149" s="120" t="b">
        <v>1</v>
      </c>
      <c r="Q149" s="120" t="b">
        <v>1</v>
      </c>
      <c r="R149" s="120" t="b">
        <v>1</v>
      </c>
    </row>
    <row r="150" spans="1:18" x14ac:dyDescent="0.25">
      <c r="A150" s="117">
        <v>1</v>
      </c>
      <c r="B150" s="118">
        <v>2</v>
      </c>
      <c r="C150" s="315">
        <f>PPG!J150</f>
        <v>400009</v>
      </c>
      <c r="D150" s="120" t="b">
        <v>1</v>
      </c>
      <c r="E150" s="316" t="str">
        <f>RIGHT(PPG!C150,4)&amp;"."&amp;PPG!M150&amp;"."&amp;PPG!K150&amp;"."&amp;$C$5</f>
        <v>3506.PPPL.I05.Ap21</v>
      </c>
      <c r="F150" s="122">
        <f t="shared" ca="1" si="4"/>
        <v>44309</v>
      </c>
      <c r="G150" s="318">
        <f>PPG!Q150</f>
        <v>390.83333333333331</v>
      </c>
      <c r="H150" s="124">
        <f t="shared" ca="1" si="5"/>
        <v>44309</v>
      </c>
      <c r="I150" s="125">
        <v>0</v>
      </c>
      <c r="J150" s="316" t="str">
        <f>LEFT(PPG!D150,20)&amp;"."&amp;PPGPAY!E150</f>
        <v>St Vincent's Catholi.3506.PPPL.I05.Ap21</v>
      </c>
      <c r="K150" s="120" t="b">
        <v>1</v>
      </c>
      <c r="L150" s="126" t="s">
        <v>3686</v>
      </c>
      <c r="M150" s="120" t="b">
        <v>1</v>
      </c>
      <c r="N150" s="120" t="s">
        <v>3687</v>
      </c>
      <c r="O150" s="319" t="str">
        <f>PPG!I150</f>
        <v>11334/543965</v>
      </c>
      <c r="P150" s="120" t="b">
        <v>1</v>
      </c>
      <c r="Q150" s="120" t="b">
        <v>1</v>
      </c>
      <c r="R150" s="120" t="b">
        <v>1</v>
      </c>
    </row>
    <row r="151" spans="1:18" x14ac:dyDescent="0.25">
      <c r="A151" s="117">
        <v>1</v>
      </c>
      <c r="B151" s="118">
        <v>2</v>
      </c>
      <c r="C151" s="315">
        <f>PPG!J151</f>
        <v>400100</v>
      </c>
      <c r="D151" s="120" t="b">
        <v>1</v>
      </c>
      <c r="E151" s="316" t="str">
        <f>RIGHT(PPG!C151,4)&amp;"."&amp;PPG!M151&amp;"."&amp;PPG!K151&amp;"."&amp;$C$5</f>
        <v>3316.PPPL.I05.Ap21</v>
      </c>
      <c r="F151" s="122">
        <f t="shared" ca="1" si="4"/>
        <v>44309</v>
      </c>
      <c r="G151" s="318">
        <f>PPG!Q151</f>
        <v>390.83333333333331</v>
      </c>
      <c r="H151" s="124">
        <f t="shared" ca="1" si="5"/>
        <v>44309</v>
      </c>
      <c r="I151" s="125">
        <v>0</v>
      </c>
      <c r="J151" s="316" t="str">
        <f>LEFT(PPG!D151,20)&amp;"."&amp;PPGPAY!E151</f>
        <v>Trent  C of E Primar.3316.PPPL.I05.Ap21</v>
      </c>
      <c r="K151" s="120" t="b">
        <v>1</v>
      </c>
      <c r="L151" s="126" t="s">
        <v>3686</v>
      </c>
      <c r="M151" s="120" t="b">
        <v>1</v>
      </c>
      <c r="N151" s="120" t="s">
        <v>3687</v>
      </c>
      <c r="O151" s="319" t="str">
        <f>PPG!I151</f>
        <v>11334/543965</v>
      </c>
      <c r="P151" s="120" t="b">
        <v>1</v>
      </c>
      <c r="Q151" s="120" t="b">
        <v>1</v>
      </c>
      <c r="R151" s="120" t="b">
        <v>1</v>
      </c>
    </row>
    <row r="152" spans="1:18" x14ac:dyDescent="0.25">
      <c r="A152" s="117">
        <v>1</v>
      </c>
      <c r="B152" s="118">
        <v>2</v>
      </c>
      <c r="C152" s="315">
        <f>PPG!J152</f>
        <v>400053</v>
      </c>
      <c r="D152" s="120" t="b">
        <v>1</v>
      </c>
      <c r="E152" s="316" t="str">
        <f>RIGHT(PPG!C152,4)&amp;"."&amp;PPG!M152&amp;"."&amp;PPG!K152&amp;"."&amp;$C$5</f>
        <v>2057.PPPL.I05.Ap21</v>
      </c>
      <c r="F152" s="122">
        <f t="shared" ca="1" si="4"/>
        <v>44309</v>
      </c>
      <c r="G152" s="318">
        <f>PPG!Q152</f>
        <v>195.41666666666666</v>
      </c>
      <c r="H152" s="124">
        <f t="shared" ca="1" si="5"/>
        <v>44309</v>
      </c>
      <c r="I152" s="125">
        <v>0</v>
      </c>
      <c r="J152" s="316" t="str">
        <f>LEFT(PPG!D152,20)&amp;"."&amp;PPGPAY!E152</f>
        <v>Underhill School.2057.PPPL.I05.Ap21</v>
      </c>
      <c r="K152" s="120" t="b">
        <v>1</v>
      </c>
      <c r="L152" s="126" t="s">
        <v>3686</v>
      </c>
      <c r="M152" s="120" t="b">
        <v>1</v>
      </c>
      <c r="N152" s="120" t="s">
        <v>3687</v>
      </c>
      <c r="O152" s="319" t="str">
        <f>PPG!I152</f>
        <v>11334/543965</v>
      </c>
      <c r="P152" s="120" t="b">
        <v>1</v>
      </c>
      <c r="Q152" s="120" t="b">
        <v>1</v>
      </c>
      <c r="R152" s="120" t="b">
        <v>1</v>
      </c>
    </row>
    <row r="153" spans="1:18" x14ac:dyDescent="0.25">
      <c r="A153" s="117">
        <v>1</v>
      </c>
      <c r="B153" s="118">
        <v>2</v>
      </c>
      <c r="C153" s="315">
        <f>PPG!J153</f>
        <v>400011</v>
      </c>
      <c r="D153" s="120" t="b">
        <v>1</v>
      </c>
      <c r="E153" s="316" t="str">
        <f>RIGHT(PPG!C153,4)&amp;"."&amp;PPG!M153&amp;"."&amp;PPG!K153&amp;"."&amp;$C$5</f>
        <v>2060.PPPL.I05.Ap21</v>
      </c>
      <c r="F153" s="122">
        <f t="shared" ca="1" si="4"/>
        <v>44309</v>
      </c>
      <c r="G153" s="318">
        <f>PPG!Q153</f>
        <v>390.83333333333331</v>
      </c>
      <c r="H153" s="124">
        <f t="shared" ca="1" si="5"/>
        <v>44309</v>
      </c>
      <c r="I153" s="125">
        <v>0</v>
      </c>
      <c r="J153" s="316" t="str">
        <f>LEFT(PPG!D153,20)&amp;"."&amp;PPGPAY!E153</f>
        <v>Whitings Hill Primar.2060.PPPL.I05.Ap21</v>
      </c>
      <c r="K153" s="120" t="b">
        <v>1</v>
      </c>
      <c r="L153" s="126" t="s">
        <v>3686</v>
      </c>
      <c r="M153" s="120" t="b">
        <v>1</v>
      </c>
      <c r="N153" s="120" t="s">
        <v>3687</v>
      </c>
      <c r="O153" s="319" t="str">
        <f>PPG!I153</f>
        <v>11334/543965</v>
      </c>
      <c r="P153" s="120" t="b">
        <v>1</v>
      </c>
      <c r="Q153" s="120" t="b">
        <v>1</v>
      </c>
      <c r="R153" s="120" t="b">
        <v>1</v>
      </c>
    </row>
    <row r="154" spans="1:18" x14ac:dyDescent="0.25">
      <c r="A154" s="117">
        <v>1</v>
      </c>
      <c r="B154" s="118">
        <v>2</v>
      </c>
      <c r="C154" s="315">
        <f>PPG!J154</f>
        <v>400157</v>
      </c>
      <c r="D154" s="120" t="b">
        <v>1</v>
      </c>
      <c r="E154" s="316" t="str">
        <f>RIGHT(PPG!C154,4)&amp;"."&amp;PPG!M154&amp;"."&amp;PPG!K154&amp;"."&amp;$C$5</f>
        <v>1102.PPPL.I05.Ap21</v>
      </c>
      <c r="F154" s="122">
        <f t="shared" ca="1" si="4"/>
        <v>44309</v>
      </c>
      <c r="G154" s="318">
        <f>PPG!Q154</f>
        <v>195.41666666666666</v>
      </c>
      <c r="H154" s="124">
        <f t="shared" ca="1" si="5"/>
        <v>44309</v>
      </c>
      <c r="I154" s="125">
        <v>0</v>
      </c>
      <c r="J154" s="316" t="str">
        <f>LEFT(PPG!D154,20)&amp;"."&amp;PPGPAY!E154</f>
        <v>Northgate.1102.PPPL.I05.Ap21</v>
      </c>
      <c r="K154" s="120" t="b">
        <v>1</v>
      </c>
      <c r="L154" s="126" t="s">
        <v>3686</v>
      </c>
      <c r="M154" s="120" t="b">
        <v>1</v>
      </c>
      <c r="N154" s="120" t="s">
        <v>3687</v>
      </c>
      <c r="O154" s="319" t="str">
        <f>PPG!I154</f>
        <v>11332/543965</v>
      </c>
      <c r="P154" s="120" t="b">
        <v>1</v>
      </c>
      <c r="Q154" s="120" t="b">
        <v>1</v>
      </c>
      <c r="R154" s="120" t="b">
        <v>1</v>
      </c>
    </row>
    <row r="155" spans="1:18" x14ac:dyDescent="0.25">
      <c r="A155" s="117">
        <v>1</v>
      </c>
      <c r="B155" s="118">
        <v>2</v>
      </c>
      <c r="C155" s="315">
        <f>PPG!J155</f>
        <v>400041</v>
      </c>
      <c r="D155" s="120" t="b">
        <v>1</v>
      </c>
      <c r="E155" s="316" t="str">
        <f>RIGHT(PPG!C155,4)&amp;"."&amp;PPG!M155&amp;"."&amp;PPG!K155&amp;"."&amp;$C$5</f>
        <v>5405.PPPL.I05.Ap21</v>
      </c>
      <c r="F155" s="122">
        <f t="shared" ca="1" si="4"/>
        <v>44309</v>
      </c>
      <c r="G155" s="318">
        <f>PPG!Q155</f>
        <v>586.25</v>
      </c>
      <c r="H155" s="124">
        <f t="shared" ca="1" si="5"/>
        <v>44309</v>
      </c>
      <c r="I155" s="125">
        <v>0</v>
      </c>
      <c r="J155" s="316" t="str">
        <f>LEFT(PPG!D155,20)&amp;"."&amp;PPGPAY!E155</f>
        <v>Finchley Catholic Hi.5405.PPPL.I05.Ap21</v>
      </c>
      <c r="K155" s="120" t="b">
        <v>1</v>
      </c>
      <c r="L155" s="126" t="s">
        <v>3686</v>
      </c>
      <c r="M155" s="120" t="b">
        <v>1</v>
      </c>
      <c r="N155" s="120" t="s">
        <v>3687</v>
      </c>
      <c r="O155" s="319" t="str">
        <f>PPG!I155</f>
        <v>11333/543965</v>
      </c>
      <c r="P155" s="120" t="b">
        <v>1</v>
      </c>
      <c r="Q155" s="120" t="b">
        <v>1</v>
      </c>
      <c r="R155" s="120" t="b">
        <v>1</v>
      </c>
    </row>
    <row r="156" spans="1:18" x14ac:dyDescent="0.25">
      <c r="A156" s="117">
        <v>1</v>
      </c>
      <c r="B156" s="118">
        <v>2</v>
      </c>
      <c r="C156" s="315">
        <f>PPG!J156</f>
        <v>400140</v>
      </c>
      <c r="D156" s="120" t="b">
        <v>1</v>
      </c>
      <c r="E156" s="316" t="str">
        <f>RIGHT(PPG!C156,4)&amp;"."&amp;PPG!M156&amp;"."&amp;PPG!K156&amp;"."&amp;$C$5</f>
        <v>5427.PPPL.I05.Ap21</v>
      </c>
      <c r="F156" s="122">
        <f t="shared" ca="1" si="4"/>
        <v>44309</v>
      </c>
      <c r="G156" s="318">
        <f>PPG!Q156</f>
        <v>195.41666666666666</v>
      </c>
      <c r="H156" s="124">
        <f t="shared" ca="1" si="5"/>
        <v>44309</v>
      </c>
      <c r="I156" s="125">
        <v>0</v>
      </c>
      <c r="J156" s="316" t="str">
        <f>LEFT(PPG!D156,20)&amp;"."&amp;PPGPAY!E156</f>
        <v>JCoSS.5427.PPPL.I05.Ap21</v>
      </c>
      <c r="K156" s="120" t="b">
        <v>1</v>
      </c>
      <c r="L156" s="126" t="s">
        <v>3686</v>
      </c>
      <c r="M156" s="120" t="b">
        <v>1</v>
      </c>
      <c r="N156" s="120" t="s">
        <v>3687</v>
      </c>
      <c r="O156" s="319" t="str">
        <f>PPG!I156</f>
        <v>11333/543965</v>
      </c>
      <c r="P156" s="120" t="b">
        <v>1</v>
      </c>
      <c r="Q156" s="120" t="b">
        <v>1</v>
      </c>
      <c r="R156" s="120" t="b">
        <v>1</v>
      </c>
    </row>
    <row r="157" spans="1:18" x14ac:dyDescent="0.25">
      <c r="A157" s="117">
        <v>1</v>
      </c>
      <c r="B157" s="118">
        <v>2</v>
      </c>
      <c r="C157" s="315">
        <f>PPG!J157</f>
        <v>400013</v>
      </c>
      <c r="D157" s="120" t="b">
        <v>1</v>
      </c>
      <c r="E157" s="316" t="str">
        <f>RIGHT(PPG!C157,4)&amp;"."&amp;PPG!M157&amp;"."&amp;PPG!K157&amp;"."&amp;$C$5</f>
        <v>5407.PPPL.I05.Ap21</v>
      </c>
      <c r="F157" s="122">
        <f t="shared" ca="1" si="4"/>
        <v>44309</v>
      </c>
      <c r="G157" s="318">
        <f>PPG!Q157</f>
        <v>390.83333333333331</v>
      </c>
      <c r="H157" s="124">
        <f t="shared" ca="1" si="5"/>
        <v>44309</v>
      </c>
      <c r="I157" s="125">
        <v>0</v>
      </c>
      <c r="J157" s="316" t="str">
        <f>LEFT(PPG!D157,20)&amp;"."&amp;PPGPAY!E157</f>
        <v>St. James' Catholic .5407.PPPL.I05.Ap21</v>
      </c>
      <c r="K157" s="120" t="b">
        <v>1</v>
      </c>
      <c r="L157" s="126" t="s">
        <v>3686</v>
      </c>
      <c r="M157" s="120" t="b">
        <v>1</v>
      </c>
      <c r="N157" s="120" t="s">
        <v>3687</v>
      </c>
      <c r="O157" s="319" t="str">
        <f>PPG!I157</f>
        <v>11333/543965</v>
      </c>
      <c r="P157" s="120" t="b">
        <v>1</v>
      </c>
      <c r="Q157" s="120" t="b">
        <v>1</v>
      </c>
      <c r="R157" s="120" t="b">
        <v>1</v>
      </c>
    </row>
    <row r="158" spans="1:18" x14ac:dyDescent="0.25">
      <c r="A158" s="117">
        <v>1</v>
      </c>
      <c r="B158" s="118">
        <v>2</v>
      </c>
      <c r="C158" s="315">
        <f>PPG!J158</f>
        <v>400135</v>
      </c>
      <c r="D158" s="120" t="b">
        <v>1</v>
      </c>
      <c r="E158" s="316" t="str">
        <f>RIGHT(PPG!C158,4)&amp;"."&amp;PPG!M158&amp;"."&amp;PPG!K158&amp;"."&amp;$C$5</f>
        <v>3521.PPPL.I05.Ap21</v>
      </c>
      <c r="F158" s="122">
        <f t="shared" ca="1" si="4"/>
        <v>44309</v>
      </c>
      <c r="G158" s="318">
        <f>PPG!Q158</f>
        <v>1758.75</v>
      </c>
      <c r="H158" s="124">
        <f t="shared" ca="1" si="5"/>
        <v>44309</v>
      </c>
      <c r="I158" s="125">
        <v>0</v>
      </c>
      <c r="J158" s="316" t="str">
        <f>LEFT(PPG!D158,20)&amp;"."&amp;PPGPAY!E158</f>
        <v>St Mary's &amp; St John'.3521.PPPL.I05.Ap21</v>
      </c>
      <c r="K158" s="120" t="b">
        <v>1</v>
      </c>
      <c r="L158" s="126" t="s">
        <v>3686</v>
      </c>
      <c r="M158" s="120" t="b">
        <v>1</v>
      </c>
      <c r="N158" s="120" t="s">
        <v>3687</v>
      </c>
      <c r="O158" s="319" t="str">
        <f>PPG!I158</f>
        <v>11334/543965</v>
      </c>
      <c r="P158" s="120" t="b">
        <v>1</v>
      </c>
      <c r="Q158" s="120" t="b">
        <v>1</v>
      </c>
      <c r="R158" s="120" t="b">
        <v>1</v>
      </c>
    </row>
    <row r="159" spans="1:18" hidden="1" x14ac:dyDescent="0.25">
      <c r="A159" s="117">
        <v>1</v>
      </c>
      <c r="B159" s="118">
        <v>2</v>
      </c>
      <c r="C159" s="315">
        <f>PPG!J159</f>
        <v>0</v>
      </c>
      <c r="D159" s="120" t="b">
        <v>1</v>
      </c>
      <c r="E159" s="316" t="str">
        <f>RIGHT(PPG!C159,4)&amp;"."&amp;PPG!M159&amp;"."&amp;PPG!K159&amp;"."&amp;$C$5</f>
        <v>...Ap21</v>
      </c>
      <c r="F159" s="122">
        <f t="shared" ca="1" si="4"/>
        <v>44309</v>
      </c>
      <c r="G159" s="318">
        <f>PPG!Q159</f>
        <v>0</v>
      </c>
      <c r="H159" s="124">
        <f t="shared" ca="1" si="5"/>
        <v>44309</v>
      </c>
      <c r="I159" s="125">
        <v>0</v>
      </c>
      <c r="J159" s="316" t="str">
        <f>LEFT(PPG!D159,20)&amp;"."&amp;PPGPAY!E159</f>
        <v xml:space="preserve"> Please choose a sch....Ap21</v>
      </c>
      <c r="K159" s="120" t="b">
        <v>1</v>
      </c>
      <c r="L159" s="126" t="s">
        <v>3686</v>
      </c>
      <c r="M159" s="120" t="b">
        <v>1</v>
      </c>
      <c r="N159" s="120" t="s">
        <v>3687</v>
      </c>
      <c r="O159" s="319" t="str">
        <f>PPG!I159</f>
        <v>/</v>
      </c>
      <c r="P159" s="120" t="b">
        <v>1</v>
      </c>
      <c r="Q159" s="120" t="b">
        <v>1</v>
      </c>
      <c r="R159" s="120" t="b">
        <v>1</v>
      </c>
    </row>
    <row r="160" spans="1:18" hidden="1" x14ac:dyDescent="0.25">
      <c r="A160" s="117">
        <v>1</v>
      </c>
      <c r="B160" s="118">
        <v>2</v>
      </c>
      <c r="C160" s="315">
        <f>PPG!J160</f>
        <v>0</v>
      </c>
      <c r="D160" s="120" t="b">
        <v>1</v>
      </c>
      <c r="E160" s="316" t="str">
        <f>RIGHT(PPG!C160,4)&amp;"."&amp;PPG!M160&amp;"."&amp;PPG!K160&amp;"."&amp;$C$5</f>
        <v>...Ap21</v>
      </c>
      <c r="F160" s="122">
        <f t="shared" ca="1" si="4"/>
        <v>44309</v>
      </c>
      <c r="G160" s="318">
        <f>PPG!Q160</f>
        <v>0</v>
      </c>
      <c r="H160" s="124">
        <f t="shared" ca="1" si="5"/>
        <v>44309</v>
      </c>
      <c r="I160" s="125">
        <v>0</v>
      </c>
      <c r="J160" s="316" t="str">
        <f>LEFT(PPG!E160,20)&amp;"."&amp;PPGPAY!E160</f>
        <v>None....Ap21</v>
      </c>
      <c r="K160" s="120" t="b">
        <v>1</v>
      </c>
      <c r="L160" s="126" t="s">
        <v>3686</v>
      </c>
      <c r="M160" s="120" t="b">
        <v>1</v>
      </c>
      <c r="N160" s="120" t="s">
        <v>3687</v>
      </c>
      <c r="O160" s="319">
        <f>PPG!J160</f>
        <v>0</v>
      </c>
      <c r="P160" s="120" t="b">
        <v>1</v>
      </c>
      <c r="Q160" s="120" t="b">
        <v>1</v>
      </c>
      <c r="R160" s="120" t="b">
        <v>1</v>
      </c>
    </row>
    <row r="161" spans="1:18" hidden="1" x14ac:dyDescent="0.25">
      <c r="A161" s="117">
        <v>1</v>
      </c>
      <c r="B161" s="118">
        <v>2</v>
      </c>
      <c r="C161" s="315">
        <f>PPG!J161</f>
        <v>0</v>
      </c>
      <c r="D161" s="120" t="b">
        <v>1</v>
      </c>
      <c r="E161" s="316" t="str">
        <f>RIGHT(PPG!C161,4)&amp;"."&amp;PPG!M161&amp;"."&amp;PPG!K161&amp;"."&amp;$C$5</f>
        <v>...Ap21</v>
      </c>
      <c r="F161" s="122">
        <f t="shared" ca="1" si="4"/>
        <v>44309</v>
      </c>
      <c r="G161" s="318">
        <f>PPG!Q161</f>
        <v>0</v>
      </c>
      <c r="H161" s="124">
        <f t="shared" ca="1" si="5"/>
        <v>44309</v>
      </c>
      <c r="I161" s="125">
        <v>0</v>
      </c>
      <c r="J161" s="316" t="str">
        <f>LEFT(PPG!E161,20)&amp;"."&amp;PPGPAY!E161</f>
        <v>None....Ap21</v>
      </c>
      <c r="K161" s="120" t="b">
        <v>1</v>
      </c>
      <c r="L161" s="126" t="s">
        <v>3686</v>
      </c>
      <c r="M161" s="120" t="b">
        <v>1</v>
      </c>
      <c r="N161" s="120" t="s">
        <v>3687</v>
      </c>
      <c r="O161" s="319">
        <f>PPG!J161</f>
        <v>0</v>
      </c>
      <c r="P161" s="120" t="b">
        <v>1</v>
      </c>
      <c r="Q161" s="120" t="b">
        <v>1</v>
      </c>
      <c r="R161" s="120" t="b">
        <v>1</v>
      </c>
    </row>
    <row r="162" spans="1:18" hidden="1" x14ac:dyDescent="0.25">
      <c r="A162" s="117">
        <v>1</v>
      </c>
      <c r="B162" s="118">
        <v>2</v>
      </c>
      <c r="C162" s="315">
        <f>PPG!J162</f>
        <v>0</v>
      </c>
      <c r="D162" s="120" t="b">
        <v>1</v>
      </c>
      <c r="E162" s="316" t="str">
        <f>RIGHT(PPG!C162,4)&amp;"."&amp;PPG!M162&amp;"."&amp;PPG!K162&amp;"."&amp;$C$5</f>
        <v>...Ap21</v>
      </c>
      <c r="F162" s="122">
        <f t="shared" ca="1" si="4"/>
        <v>44309</v>
      </c>
      <c r="G162" s="318">
        <f>PPG!Q162</f>
        <v>0</v>
      </c>
      <c r="H162" s="124">
        <f t="shared" ca="1" si="5"/>
        <v>44309</v>
      </c>
      <c r="I162" s="125">
        <v>0</v>
      </c>
      <c r="J162" s="316" t="str">
        <f>LEFT(PPG!E162,20)&amp;"."&amp;PPGPAY!E162</f>
        <v>None....Ap21</v>
      </c>
      <c r="K162" s="120" t="b">
        <v>1</v>
      </c>
      <c r="L162" s="126" t="s">
        <v>3686</v>
      </c>
      <c r="M162" s="120" t="b">
        <v>1</v>
      </c>
      <c r="N162" s="120" t="s">
        <v>3687</v>
      </c>
      <c r="O162" s="319">
        <f>PPG!J162</f>
        <v>0</v>
      </c>
      <c r="P162" s="120" t="b">
        <v>1</v>
      </c>
      <c r="Q162" s="120" t="b">
        <v>1</v>
      </c>
      <c r="R162" s="120" t="b">
        <v>1</v>
      </c>
    </row>
    <row r="163" spans="1:18" hidden="1" x14ac:dyDescent="0.25">
      <c r="A163" s="117">
        <v>1</v>
      </c>
      <c r="B163" s="118">
        <v>2</v>
      </c>
      <c r="C163" s="315">
        <f>PPG!J163</f>
        <v>0</v>
      </c>
      <c r="D163" s="120" t="b">
        <v>1</v>
      </c>
      <c r="E163" s="316" t="str">
        <f>RIGHT(PPG!C163,4)&amp;"."&amp;PPG!M163&amp;"."&amp;PPG!K163&amp;"."&amp;$C$5</f>
        <v>...Ap21</v>
      </c>
      <c r="F163" s="122">
        <f t="shared" ca="1" si="4"/>
        <v>44309</v>
      </c>
      <c r="G163" s="318">
        <f>PPG!Q163</f>
        <v>0</v>
      </c>
      <c r="H163" s="124">
        <f t="shared" ca="1" si="5"/>
        <v>44309</v>
      </c>
      <c r="I163" s="125">
        <v>0</v>
      </c>
      <c r="J163" s="316" t="str">
        <f>LEFT(PPG!E163,20)&amp;"."&amp;PPGPAY!E163</f>
        <v>None....Ap21</v>
      </c>
      <c r="K163" s="120" t="b">
        <v>1</v>
      </c>
      <c r="L163" s="126" t="s">
        <v>3686</v>
      </c>
      <c r="M163" s="120" t="b">
        <v>1</v>
      </c>
      <c r="N163" s="120" t="s">
        <v>3687</v>
      </c>
      <c r="O163" s="319">
        <f>PPG!J163</f>
        <v>0</v>
      </c>
      <c r="P163" s="120" t="b">
        <v>1</v>
      </c>
      <c r="Q163" s="120" t="b">
        <v>1</v>
      </c>
      <c r="R163" s="120" t="b">
        <v>1</v>
      </c>
    </row>
    <row r="164" spans="1:18" hidden="1" x14ac:dyDescent="0.25">
      <c r="A164" s="117">
        <v>1</v>
      </c>
      <c r="B164" s="118">
        <v>2</v>
      </c>
      <c r="C164" s="315">
        <f>PPG!J164</f>
        <v>0</v>
      </c>
      <c r="D164" s="120" t="b">
        <v>1</v>
      </c>
      <c r="E164" s="316" t="str">
        <f>RIGHT(PPG!C164,4)&amp;"."&amp;PPG!M164&amp;"."&amp;PPG!K164&amp;"."&amp;$C$5</f>
        <v>...Ap21</v>
      </c>
      <c r="F164" s="122">
        <f t="shared" ca="1" si="4"/>
        <v>44309</v>
      </c>
      <c r="G164" s="318">
        <f>PPG!Q164</f>
        <v>0</v>
      </c>
      <c r="H164" s="124">
        <f t="shared" ca="1" si="5"/>
        <v>44309</v>
      </c>
      <c r="I164" s="125">
        <v>0</v>
      </c>
      <c r="J164" s="316" t="str">
        <f>LEFT(PPG!E164,20)&amp;"."&amp;PPGPAY!E164</f>
        <v>None....Ap21</v>
      </c>
      <c r="K164" s="120" t="b">
        <v>1</v>
      </c>
      <c r="L164" s="126" t="s">
        <v>3686</v>
      </c>
      <c r="M164" s="120" t="b">
        <v>1</v>
      </c>
      <c r="N164" s="120" t="s">
        <v>3687</v>
      </c>
      <c r="O164" s="319">
        <f>PPG!J164</f>
        <v>0</v>
      </c>
      <c r="P164" s="120" t="b">
        <v>1</v>
      </c>
      <c r="Q164" s="120" t="b">
        <v>1</v>
      </c>
      <c r="R164" s="120" t="b">
        <v>1</v>
      </c>
    </row>
    <row r="165" spans="1:18" hidden="1" x14ac:dyDescent="0.25">
      <c r="A165" s="117">
        <v>1</v>
      </c>
      <c r="B165" s="118">
        <v>2</v>
      </c>
      <c r="C165" s="315">
        <f>PPG!J165</f>
        <v>0</v>
      </c>
      <c r="D165" s="120" t="b">
        <v>1</v>
      </c>
      <c r="E165" s="316" t="str">
        <f>RIGHT(PPG!C165,4)&amp;"."&amp;PPG!M165&amp;"."&amp;PPG!K165&amp;"."&amp;$C$5</f>
        <v>...Ap21</v>
      </c>
      <c r="F165" s="122">
        <f t="shared" ca="1" si="4"/>
        <v>44309</v>
      </c>
      <c r="G165" s="318">
        <f>PPG!Q165</f>
        <v>0</v>
      </c>
      <c r="H165" s="124">
        <f t="shared" ca="1" si="5"/>
        <v>44309</v>
      </c>
      <c r="I165" s="125">
        <v>0</v>
      </c>
      <c r="J165" s="316" t="str">
        <f>LEFT(PPG!E165,20)&amp;"."&amp;PPGPAY!E165</f>
        <v>None....Ap21</v>
      </c>
      <c r="K165" s="120" t="b">
        <v>1</v>
      </c>
      <c r="L165" s="126" t="s">
        <v>3686</v>
      </c>
      <c r="M165" s="120" t="b">
        <v>1</v>
      </c>
      <c r="N165" s="120" t="s">
        <v>3687</v>
      </c>
      <c r="O165" s="319">
        <f>PPG!J165</f>
        <v>0</v>
      </c>
      <c r="P165" s="120" t="b">
        <v>1</v>
      </c>
      <c r="Q165" s="120" t="b">
        <v>1</v>
      </c>
      <c r="R165" s="120" t="b">
        <v>1</v>
      </c>
    </row>
    <row r="166" spans="1:18" hidden="1" x14ac:dyDescent="0.25">
      <c r="A166" s="117">
        <v>1</v>
      </c>
      <c r="B166" s="118">
        <v>2</v>
      </c>
      <c r="C166" s="315">
        <f>PPG!J166</f>
        <v>0</v>
      </c>
      <c r="D166" s="120" t="b">
        <v>1</v>
      </c>
      <c r="E166" s="316" t="str">
        <f>RIGHT(PPG!C166,4)&amp;"."&amp;PPG!M166&amp;"."&amp;PPG!K166&amp;"."&amp;$C$5</f>
        <v>...Ap21</v>
      </c>
      <c r="F166" s="122">
        <f t="shared" ca="1" si="4"/>
        <v>44309</v>
      </c>
      <c r="G166" s="318">
        <f>PPG!Q166</f>
        <v>0</v>
      </c>
      <c r="H166" s="124">
        <f t="shared" ca="1" si="5"/>
        <v>44309</v>
      </c>
      <c r="I166" s="125">
        <v>0</v>
      </c>
      <c r="J166" s="316" t="str">
        <f>LEFT(PPG!E166,20)&amp;"."&amp;PPGPAY!E166</f>
        <v>None....Ap21</v>
      </c>
      <c r="K166" s="120" t="b">
        <v>1</v>
      </c>
      <c r="L166" s="126" t="s">
        <v>3686</v>
      </c>
      <c r="M166" s="120" t="b">
        <v>1</v>
      </c>
      <c r="N166" s="120" t="s">
        <v>3687</v>
      </c>
      <c r="O166" s="319">
        <f>PPG!J166</f>
        <v>0</v>
      </c>
      <c r="P166" s="120" t="b">
        <v>1</v>
      </c>
      <c r="Q166" s="120" t="b">
        <v>1</v>
      </c>
      <c r="R166" s="120" t="b">
        <v>1</v>
      </c>
    </row>
    <row r="167" spans="1:18" hidden="1" x14ac:dyDescent="0.25">
      <c r="A167" s="117">
        <v>1</v>
      </c>
      <c r="B167" s="118">
        <v>2</v>
      </c>
      <c r="C167" s="315">
        <f>PPG!J167</f>
        <v>0</v>
      </c>
      <c r="D167" s="120" t="b">
        <v>1</v>
      </c>
      <c r="E167" s="316" t="str">
        <f>RIGHT(PPG!C167,4)&amp;"."&amp;PPG!M167&amp;"."&amp;PPG!K167&amp;"."&amp;$C$5</f>
        <v>...Ap21</v>
      </c>
      <c r="F167" s="122">
        <f t="shared" ca="1" si="4"/>
        <v>44309</v>
      </c>
      <c r="G167" s="318">
        <f>PPG!Q167</f>
        <v>0</v>
      </c>
      <c r="H167" s="124">
        <f t="shared" ca="1" si="5"/>
        <v>44309</v>
      </c>
      <c r="I167" s="125">
        <v>0</v>
      </c>
      <c r="J167" s="316" t="str">
        <f>LEFT(PPG!E167,20)&amp;"."&amp;PPGPAY!E167</f>
        <v>None....Ap21</v>
      </c>
      <c r="K167" s="120" t="b">
        <v>1</v>
      </c>
      <c r="L167" s="126" t="s">
        <v>3686</v>
      </c>
      <c r="M167" s="120" t="b">
        <v>1</v>
      </c>
      <c r="N167" s="120" t="s">
        <v>3687</v>
      </c>
      <c r="O167" s="319">
        <f>PPG!J167</f>
        <v>0</v>
      </c>
      <c r="P167" s="120" t="b">
        <v>1</v>
      </c>
      <c r="Q167" s="120" t="b">
        <v>1</v>
      </c>
      <c r="R167" s="120" t="b">
        <v>1</v>
      </c>
    </row>
    <row r="168" spans="1:18" hidden="1" x14ac:dyDescent="0.25">
      <c r="A168" s="117">
        <v>1</v>
      </c>
      <c r="B168" s="118">
        <v>2</v>
      </c>
      <c r="C168" s="315">
        <f>PPG!J168</f>
        <v>0</v>
      </c>
      <c r="D168" s="120" t="b">
        <v>1</v>
      </c>
      <c r="E168" s="316" t="str">
        <f>RIGHT(PPG!C168,4)&amp;"."&amp;PPG!M168&amp;"."&amp;PPG!K168&amp;"."&amp;$C$5</f>
        <v>...Ap21</v>
      </c>
      <c r="F168" s="122">
        <f t="shared" ca="1" si="4"/>
        <v>44309</v>
      </c>
      <c r="G168" s="318">
        <f>PPG!Q168</f>
        <v>0</v>
      </c>
      <c r="H168" s="124">
        <f t="shared" ca="1" si="5"/>
        <v>44309</v>
      </c>
      <c r="I168" s="125">
        <v>0</v>
      </c>
      <c r="J168" s="316" t="str">
        <f>LEFT(PPG!E168,20)&amp;"."&amp;PPGPAY!E168</f>
        <v>None....Ap21</v>
      </c>
      <c r="K168" s="120" t="b">
        <v>1</v>
      </c>
      <c r="L168" s="126" t="s">
        <v>3686</v>
      </c>
      <c r="M168" s="120" t="b">
        <v>1</v>
      </c>
      <c r="N168" s="120" t="s">
        <v>3687</v>
      </c>
      <c r="O168" s="319">
        <f>PPG!J168</f>
        <v>0</v>
      </c>
      <c r="P168" s="120" t="b">
        <v>1</v>
      </c>
      <c r="Q168" s="120" t="b">
        <v>1</v>
      </c>
      <c r="R168" s="120" t="b">
        <v>1</v>
      </c>
    </row>
    <row r="169" spans="1:18" hidden="1" x14ac:dyDescent="0.25">
      <c r="A169" s="117">
        <v>1</v>
      </c>
      <c r="B169" s="118">
        <v>2</v>
      </c>
      <c r="C169" s="315">
        <f>PPG!J169</f>
        <v>0</v>
      </c>
      <c r="D169" s="120" t="b">
        <v>1</v>
      </c>
      <c r="E169" s="316" t="str">
        <f>RIGHT(PPG!C169,4)&amp;"."&amp;PPG!M169&amp;"."&amp;PPG!K169&amp;"."&amp;$C$5</f>
        <v>...Ap21</v>
      </c>
      <c r="F169" s="122">
        <f t="shared" ca="1" si="4"/>
        <v>44309</v>
      </c>
      <c r="G169" s="318">
        <f>PPG!Q169</f>
        <v>0</v>
      </c>
      <c r="H169" s="124">
        <f t="shared" ca="1" si="5"/>
        <v>44309</v>
      </c>
      <c r="I169" s="125">
        <v>0</v>
      </c>
      <c r="J169" s="316" t="str">
        <f>LEFT(PPG!E169,20)&amp;"."&amp;PPGPAY!E169</f>
        <v>None....Ap21</v>
      </c>
      <c r="K169" s="120" t="b">
        <v>1</v>
      </c>
      <c r="L169" s="126" t="s">
        <v>3686</v>
      </c>
      <c r="M169" s="120" t="b">
        <v>1</v>
      </c>
      <c r="N169" s="120" t="s">
        <v>3687</v>
      </c>
      <c r="O169" s="319">
        <f>PPG!J169</f>
        <v>0</v>
      </c>
      <c r="P169" s="120" t="b">
        <v>1</v>
      </c>
      <c r="Q169" s="120" t="b">
        <v>1</v>
      </c>
      <c r="R169" s="120" t="b">
        <v>1</v>
      </c>
    </row>
    <row r="170" spans="1:18" hidden="1" x14ac:dyDescent="0.25">
      <c r="A170" s="117">
        <v>1</v>
      </c>
      <c r="B170" s="118">
        <v>2</v>
      </c>
      <c r="C170" s="315">
        <f>PPG!J170</f>
        <v>0</v>
      </c>
      <c r="D170" s="120" t="b">
        <v>1</v>
      </c>
      <c r="E170" s="316" t="str">
        <f>RIGHT(PPG!C170,4)&amp;"."&amp;PPG!M170&amp;"."&amp;PPG!K170&amp;"."&amp;$C$5</f>
        <v>...Ap21</v>
      </c>
      <c r="F170" s="122">
        <f t="shared" ca="1" si="4"/>
        <v>44309</v>
      </c>
      <c r="G170" s="318">
        <f>PPG!Q170</f>
        <v>0</v>
      </c>
      <c r="H170" s="124">
        <f t="shared" ca="1" si="5"/>
        <v>44309</v>
      </c>
      <c r="I170" s="125">
        <v>0</v>
      </c>
      <c r="J170" s="316" t="str">
        <f>LEFT(PPG!E170,20)&amp;"."&amp;PPGPAY!E170</f>
        <v>....Ap21</v>
      </c>
      <c r="K170" s="120" t="b">
        <v>1</v>
      </c>
      <c r="L170" s="126" t="s">
        <v>3686</v>
      </c>
      <c r="M170" s="120" t="b">
        <v>1</v>
      </c>
      <c r="N170" s="120" t="s">
        <v>3687</v>
      </c>
      <c r="O170" s="319">
        <f>PPG!J170</f>
        <v>0</v>
      </c>
      <c r="P170" s="120" t="b">
        <v>1</v>
      </c>
      <c r="Q170" s="120" t="b">
        <v>1</v>
      </c>
      <c r="R170" s="120" t="b">
        <v>1</v>
      </c>
    </row>
    <row r="171" spans="1:18" hidden="1" x14ac:dyDescent="0.25">
      <c r="A171" s="117">
        <v>1</v>
      </c>
      <c r="B171" s="118">
        <v>2</v>
      </c>
      <c r="C171" s="315">
        <f>PPG!J171</f>
        <v>0</v>
      </c>
      <c r="D171" s="120" t="b">
        <v>1</v>
      </c>
      <c r="E171" s="316" t="str">
        <f>RIGHT(PPG!C171,4)&amp;"."&amp;PPG!M171&amp;"."&amp;PPG!K171&amp;"."&amp;$C$5</f>
        <v>...Ap21</v>
      </c>
      <c r="F171" s="122">
        <f t="shared" ca="1" si="4"/>
        <v>44309</v>
      </c>
      <c r="G171" s="318">
        <f>PPG!Q171</f>
        <v>0</v>
      </c>
      <c r="H171" s="124">
        <f t="shared" ca="1" si="5"/>
        <v>44309</v>
      </c>
      <c r="I171" s="125">
        <v>0</v>
      </c>
      <c r="J171" s="316" t="str">
        <f>LEFT(PPG!E171,20)&amp;"."&amp;PPGPAY!E171</f>
        <v>....Ap21</v>
      </c>
      <c r="K171" s="120" t="b">
        <v>1</v>
      </c>
      <c r="L171" s="126" t="s">
        <v>3686</v>
      </c>
      <c r="M171" s="120" t="b">
        <v>1</v>
      </c>
      <c r="N171" s="120" t="s">
        <v>3687</v>
      </c>
      <c r="O171" s="319">
        <f>PPG!J171</f>
        <v>0</v>
      </c>
      <c r="P171" s="120" t="b">
        <v>1</v>
      </c>
      <c r="Q171" s="120" t="b">
        <v>1</v>
      </c>
      <c r="R171" s="120" t="b">
        <v>1</v>
      </c>
    </row>
    <row r="172" spans="1:18" hidden="1" x14ac:dyDescent="0.25">
      <c r="A172" s="117">
        <v>1</v>
      </c>
      <c r="B172" s="118">
        <v>2</v>
      </c>
      <c r="C172" s="315">
        <f>PPG!J172</f>
        <v>0</v>
      </c>
      <c r="D172" s="120" t="b">
        <v>1</v>
      </c>
      <c r="E172" s="316" t="str">
        <f>RIGHT(PPG!D172,4)&amp;"."&amp;PPG!N172&amp;"."&amp;PPG!L172&amp;"."&amp;$C$5</f>
        <v>...Ap21</v>
      </c>
      <c r="F172" s="122">
        <f t="shared" ca="1" si="4"/>
        <v>44309</v>
      </c>
      <c r="G172" s="318">
        <f>PPG!Q172</f>
        <v>0</v>
      </c>
      <c r="H172" s="124">
        <f t="shared" ca="1" si="5"/>
        <v>44309</v>
      </c>
      <c r="I172" s="125">
        <v>0</v>
      </c>
      <c r="J172" s="316" t="str">
        <f>LEFT(PPG!E172,20)&amp;"."&amp;PPGPAY!E172</f>
        <v>....Ap21</v>
      </c>
      <c r="K172" s="120" t="b">
        <v>1</v>
      </c>
      <c r="L172" s="126" t="s">
        <v>3686</v>
      </c>
      <c r="M172" s="120" t="b">
        <v>1</v>
      </c>
      <c r="N172" s="120" t="s">
        <v>3687</v>
      </c>
      <c r="O172" s="319">
        <f>PPG!J172</f>
        <v>0</v>
      </c>
      <c r="P172" s="120" t="b">
        <v>1</v>
      </c>
      <c r="Q172" s="120" t="b">
        <v>1</v>
      </c>
      <c r="R172" s="120" t="b">
        <v>1</v>
      </c>
    </row>
    <row r="173" spans="1:18" hidden="1" x14ac:dyDescent="0.25">
      <c r="A173" s="117">
        <v>1</v>
      </c>
      <c r="B173" s="118">
        <v>2</v>
      </c>
      <c r="C173" s="315">
        <f>PPG!J173</f>
        <v>0</v>
      </c>
      <c r="D173" s="120" t="b">
        <v>1</v>
      </c>
      <c r="E173" s="316" t="str">
        <f>RIGHT(PPG!D173,4)&amp;"."&amp;PPG!N173&amp;"."&amp;PPG!L173&amp;"."&amp;$C$5</f>
        <v>...Ap21</v>
      </c>
      <c r="F173" s="122">
        <f t="shared" ca="1" si="4"/>
        <v>44309</v>
      </c>
      <c r="G173" s="318">
        <f>PPG!Q173</f>
        <v>0</v>
      </c>
      <c r="H173" s="124">
        <f t="shared" ca="1" si="5"/>
        <v>44309</v>
      </c>
      <c r="I173" s="125">
        <v>0</v>
      </c>
      <c r="J173" s="316" t="str">
        <f>LEFT(PPG!E173,20)&amp;"."&amp;PPGPAY!E173</f>
        <v>....Ap21</v>
      </c>
      <c r="K173" s="120" t="b">
        <v>1</v>
      </c>
      <c r="L173" s="126" t="s">
        <v>3686</v>
      </c>
      <c r="M173" s="120" t="b">
        <v>1</v>
      </c>
      <c r="N173" s="120" t="s">
        <v>3687</v>
      </c>
      <c r="O173" s="319">
        <f>PPG!J173</f>
        <v>0</v>
      </c>
      <c r="P173" s="120" t="b">
        <v>1</v>
      </c>
      <c r="Q173" s="120" t="b">
        <v>1</v>
      </c>
      <c r="R173" s="120" t="b">
        <v>1</v>
      </c>
    </row>
    <row r="174" spans="1:18" hidden="1" x14ac:dyDescent="0.25">
      <c r="A174" s="117">
        <v>1</v>
      </c>
      <c r="B174" s="118">
        <v>2</v>
      </c>
      <c r="C174" s="315">
        <f>PPG!J174</f>
        <v>0</v>
      </c>
      <c r="D174" s="120" t="b">
        <v>1</v>
      </c>
      <c r="E174" s="316" t="str">
        <f>RIGHT(PPG!D174,4)&amp;"."&amp;PPG!N174&amp;"."&amp;PPG!L174&amp;"."&amp;$C$5</f>
        <v>...Ap21</v>
      </c>
      <c r="F174" s="122">
        <f t="shared" ca="1" si="4"/>
        <v>44309</v>
      </c>
      <c r="G174" s="318">
        <f>PPG!Q174</f>
        <v>0</v>
      </c>
      <c r="H174" s="124">
        <f t="shared" ca="1" si="5"/>
        <v>44309</v>
      </c>
      <c r="I174" s="125">
        <v>0</v>
      </c>
      <c r="J174" s="316" t="str">
        <f>LEFT(PPG!E174,20)&amp;"."&amp;PPGPAY!E174</f>
        <v>....Ap21</v>
      </c>
      <c r="K174" s="120" t="b">
        <v>1</v>
      </c>
      <c r="L174" s="126" t="s">
        <v>3686</v>
      </c>
      <c r="M174" s="120" t="b">
        <v>1</v>
      </c>
      <c r="N174" s="120" t="s">
        <v>3687</v>
      </c>
      <c r="O174" s="319">
        <f>PPG!J174</f>
        <v>0</v>
      </c>
      <c r="P174" s="120" t="b">
        <v>1</v>
      </c>
      <c r="Q174" s="120" t="b">
        <v>1</v>
      </c>
      <c r="R174" s="120" t="b">
        <v>1</v>
      </c>
    </row>
    <row r="175" spans="1:18" hidden="1" x14ac:dyDescent="0.25">
      <c r="A175" s="117">
        <v>1</v>
      </c>
      <c r="B175" s="118">
        <v>2</v>
      </c>
      <c r="C175" s="315">
        <f>PPG!J175</f>
        <v>0</v>
      </c>
      <c r="D175" s="120" t="b">
        <v>1</v>
      </c>
      <c r="E175" s="316" t="str">
        <f>RIGHT(PPG!D175,4)&amp;"."&amp;PPG!N175&amp;"."&amp;PPG!L175&amp;"."&amp;$C$5</f>
        <v>...Ap21</v>
      </c>
      <c r="F175" s="122">
        <f t="shared" ca="1" si="4"/>
        <v>44309</v>
      </c>
      <c r="G175" s="318">
        <f>PPG!Q175</f>
        <v>0</v>
      </c>
      <c r="H175" s="124">
        <f t="shared" ca="1" si="5"/>
        <v>44309</v>
      </c>
      <c r="I175" s="125">
        <v>0</v>
      </c>
      <c r="J175" s="316" t="str">
        <f>LEFT(PPG!E175,20)&amp;"."&amp;PPGPAY!E175</f>
        <v>....Ap21</v>
      </c>
      <c r="K175" s="120" t="b">
        <v>1</v>
      </c>
      <c r="L175" s="126" t="s">
        <v>3686</v>
      </c>
      <c r="M175" s="120" t="b">
        <v>1</v>
      </c>
      <c r="N175" s="120" t="s">
        <v>3687</v>
      </c>
      <c r="O175" s="319">
        <f>PPG!J175</f>
        <v>0</v>
      </c>
      <c r="P175" s="120" t="b">
        <v>1</v>
      </c>
      <c r="Q175" s="120" t="b">
        <v>1</v>
      </c>
      <c r="R175" s="120" t="b">
        <v>1</v>
      </c>
    </row>
    <row r="176" spans="1:18" hidden="1" x14ac:dyDescent="0.25">
      <c r="A176" s="117">
        <v>1</v>
      </c>
      <c r="B176" s="118">
        <v>2</v>
      </c>
      <c r="C176" s="315">
        <f>PPG!J176</f>
        <v>0</v>
      </c>
      <c r="D176" s="120" t="b">
        <v>1</v>
      </c>
      <c r="E176" s="316" t="str">
        <f>RIGHT(PPG!D176,4)&amp;"."&amp;PPG!N176&amp;"."&amp;PPG!L176&amp;"."&amp;$C$5</f>
        <v>...Ap21</v>
      </c>
      <c r="F176" s="122">
        <f t="shared" ca="1" si="4"/>
        <v>44309</v>
      </c>
      <c r="G176" s="318">
        <f>PPG!Q176</f>
        <v>0</v>
      </c>
      <c r="H176" s="124">
        <f t="shared" ca="1" si="5"/>
        <v>44309</v>
      </c>
      <c r="I176" s="125">
        <v>0</v>
      </c>
      <c r="J176" s="316" t="str">
        <f>LEFT(PPG!E176,20)&amp;"."&amp;PPGPAY!E176</f>
        <v>....Ap21</v>
      </c>
      <c r="K176" s="120" t="b">
        <v>1</v>
      </c>
      <c r="L176" s="126" t="s">
        <v>3686</v>
      </c>
      <c r="M176" s="120" t="b">
        <v>1</v>
      </c>
      <c r="N176" s="120" t="s">
        <v>3687</v>
      </c>
      <c r="O176" s="319">
        <f>PPG!J176</f>
        <v>0</v>
      </c>
      <c r="P176" s="120" t="b">
        <v>1</v>
      </c>
      <c r="Q176" s="120" t="b">
        <v>1</v>
      </c>
      <c r="R176" s="120" t="b">
        <v>1</v>
      </c>
    </row>
    <row r="177" spans="1:18" hidden="1" x14ac:dyDescent="0.25">
      <c r="A177" s="117">
        <v>1</v>
      </c>
      <c r="B177" s="118">
        <v>2</v>
      </c>
      <c r="C177" s="315">
        <f>PPG!J177</f>
        <v>0</v>
      </c>
      <c r="D177" s="120" t="b">
        <v>1</v>
      </c>
      <c r="E177" s="316" t="str">
        <f>RIGHT(PPG!D177,4)&amp;"."&amp;PPG!N177&amp;"."&amp;PPG!L177&amp;"."&amp;$C$5</f>
        <v>...Ap21</v>
      </c>
      <c r="F177" s="122">
        <f t="shared" ca="1" si="4"/>
        <v>44309</v>
      </c>
      <c r="G177" s="318">
        <f>PPG!Q177</f>
        <v>0</v>
      </c>
      <c r="H177" s="124">
        <f t="shared" ca="1" si="5"/>
        <v>44309</v>
      </c>
      <c r="I177" s="125">
        <v>0</v>
      </c>
      <c r="J177" s="316" t="str">
        <f>LEFT(PPG!E177,20)&amp;"."&amp;PPGPAY!E177</f>
        <v>....Ap21</v>
      </c>
      <c r="K177" s="120" t="b">
        <v>1</v>
      </c>
      <c r="L177" s="126" t="s">
        <v>3686</v>
      </c>
      <c r="M177" s="120" t="b">
        <v>1</v>
      </c>
      <c r="N177" s="120" t="s">
        <v>3687</v>
      </c>
      <c r="O177" s="319">
        <f>PPG!J177</f>
        <v>0</v>
      </c>
      <c r="P177" s="120" t="b">
        <v>1</v>
      </c>
      <c r="Q177" s="120" t="b">
        <v>1</v>
      </c>
      <c r="R177" s="120" t="b">
        <v>1</v>
      </c>
    </row>
    <row r="178" spans="1:18" hidden="1" x14ac:dyDescent="0.25">
      <c r="A178" s="117">
        <v>1</v>
      </c>
      <c r="B178" s="118">
        <v>2</v>
      </c>
      <c r="C178" s="315">
        <f>PPG!J178</f>
        <v>0</v>
      </c>
      <c r="D178" s="120" t="b">
        <v>1</v>
      </c>
      <c r="E178" s="316" t="str">
        <f>RIGHT(PPG!D178,4)&amp;"."&amp;PPG!N178&amp;"."&amp;PPG!L178&amp;"."&amp;$C$5</f>
        <v>...Ap21</v>
      </c>
      <c r="F178" s="122">
        <f t="shared" ca="1" si="4"/>
        <v>44309</v>
      </c>
      <c r="G178" s="318">
        <f>PPG!Q178</f>
        <v>0</v>
      </c>
      <c r="H178" s="124">
        <f t="shared" ca="1" si="5"/>
        <v>44309</v>
      </c>
      <c r="I178" s="125">
        <v>0</v>
      </c>
      <c r="J178" s="316" t="str">
        <f>LEFT(PPG!E178,20)&amp;"."&amp;PPGPAY!E178</f>
        <v>....Ap21</v>
      </c>
      <c r="K178" s="120" t="b">
        <v>1</v>
      </c>
      <c r="L178" s="126" t="s">
        <v>3686</v>
      </c>
      <c r="M178" s="120" t="b">
        <v>1</v>
      </c>
      <c r="N178" s="120" t="s">
        <v>3687</v>
      </c>
      <c r="O178" s="319">
        <f>PPG!J178</f>
        <v>0</v>
      </c>
      <c r="P178" s="120" t="b">
        <v>1</v>
      </c>
      <c r="Q178" s="120" t="b">
        <v>1</v>
      </c>
      <c r="R178" s="120" t="b">
        <v>1</v>
      </c>
    </row>
    <row r="179" spans="1:18" hidden="1" x14ac:dyDescent="0.25">
      <c r="A179" s="117">
        <v>1</v>
      </c>
      <c r="B179" s="118">
        <v>2</v>
      </c>
      <c r="C179" s="315">
        <f>PPG!J179</f>
        <v>0</v>
      </c>
      <c r="D179" s="120" t="b">
        <v>1</v>
      </c>
      <c r="E179" s="316" t="str">
        <f>RIGHT(PPG!D179,4)&amp;"."&amp;PPG!N179&amp;"."&amp;PPG!L179&amp;"."&amp;$C$5</f>
        <v>...Ap21</v>
      </c>
      <c r="F179" s="122">
        <f t="shared" ca="1" si="4"/>
        <v>44309</v>
      </c>
      <c r="G179" s="318">
        <f>PPG!Q179</f>
        <v>0</v>
      </c>
      <c r="H179" s="124">
        <f t="shared" ca="1" si="5"/>
        <v>44309</v>
      </c>
      <c r="I179" s="125">
        <v>0</v>
      </c>
      <c r="J179" s="316" t="str">
        <f>LEFT(PPG!E179,20)&amp;"."&amp;PPGPAY!E179</f>
        <v>....Ap21</v>
      </c>
      <c r="K179" s="120" t="b">
        <v>1</v>
      </c>
      <c r="L179" s="126" t="s">
        <v>3686</v>
      </c>
      <c r="M179" s="120" t="b">
        <v>1</v>
      </c>
      <c r="N179" s="120" t="s">
        <v>3687</v>
      </c>
      <c r="O179" s="319">
        <f>PPG!J179</f>
        <v>0</v>
      </c>
      <c r="P179" s="120" t="b">
        <v>1</v>
      </c>
      <c r="Q179" s="120" t="b">
        <v>1</v>
      </c>
      <c r="R179" s="120" t="b">
        <v>1</v>
      </c>
    </row>
    <row r="180" spans="1:18" hidden="1" x14ac:dyDescent="0.25">
      <c r="A180" s="117">
        <v>1</v>
      </c>
      <c r="B180" s="118">
        <v>2</v>
      </c>
      <c r="C180" s="315">
        <f>PPG!J180</f>
        <v>0</v>
      </c>
      <c r="D180" s="120" t="b">
        <v>1</v>
      </c>
      <c r="E180" s="316" t="str">
        <f>RIGHT(PPG!D180,4)&amp;"."&amp;PPG!N180&amp;"."&amp;PPG!L180&amp;"."&amp;$C$5</f>
        <v>...Ap21</v>
      </c>
      <c r="F180" s="122">
        <f t="shared" ca="1" si="4"/>
        <v>44309</v>
      </c>
      <c r="G180" s="318">
        <f>PPG!Q180</f>
        <v>0</v>
      </c>
      <c r="H180" s="124">
        <f t="shared" ca="1" si="5"/>
        <v>44309</v>
      </c>
      <c r="I180" s="125">
        <v>0</v>
      </c>
      <c r="J180" s="316" t="str">
        <f>LEFT(PPG!E180,20)&amp;"."&amp;PPGPAY!E180</f>
        <v>....Ap21</v>
      </c>
      <c r="K180" s="120" t="b">
        <v>1</v>
      </c>
      <c r="L180" s="126" t="s">
        <v>3686</v>
      </c>
      <c r="M180" s="120" t="b">
        <v>1</v>
      </c>
      <c r="N180" s="120" t="s">
        <v>3687</v>
      </c>
      <c r="O180" s="319">
        <f>PPG!J180</f>
        <v>0</v>
      </c>
      <c r="P180" s="120" t="b">
        <v>1</v>
      </c>
      <c r="Q180" s="120" t="b">
        <v>1</v>
      </c>
      <c r="R180" s="120" t="b">
        <v>1</v>
      </c>
    </row>
    <row r="181" spans="1:18" hidden="1" x14ac:dyDescent="0.25">
      <c r="A181" s="117">
        <v>1</v>
      </c>
      <c r="B181" s="118">
        <v>2</v>
      </c>
      <c r="C181" s="315">
        <f>PPG!J181</f>
        <v>0</v>
      </c>
      <c r="D181" s="120" t="b">
        <v>1</v>
      </c>
      <c r="E181" s="316" t="str">
        <f>RIGHT(PPG!D181,4)&amp;"."&amp;PPG!N181&amp;"."&amp;PPG!L181&amp;"."&amp;$C$5</f>
        <v>...Ap21</v>
      </c>
      <c r="F181" s="122">
        <f t="shared" ca="1" si="4"/>
        <v>44309</v>
      </c>
      <c r="G181" s="318">
        <f>PPG!Q181</f>
        <v>0</v>
      </c>
      <c r="H181" s="124">
        <f t="shared" ca="1" si="5"/>
        <v>44309</v>
      </c>
      <c r="I181" s="125">
        <v>0</v>
      </c>
      <c r="J181" s="316" t="str">
        <f>LEFT(PPG!E181,20)&amp;"."&amp;PPGPAY!E181</f>
        <v>....Ap21</v>
      </c>
      <c r="K181" s="120" t="b">
        <v>1</v>
      </c>
      <c r="L181" s="126" t="s">
        <v>3686</v>
      </c>
      <c r="M181" s="120" t="b">
        <v>1</v>
      </c>
      <c r="N181" s="120" t="s">
        <v>3687</v>
      </c>
      <c r="O181" s="319">
        <f>PPG!J181</f>
        <v>0</v>
      </c>
      <c r="P181" s="120" t="b">
        <v>1</v>
      </c>
      <c r="Q181" s="120" t="b">
        <v>1</v>
      </c>
      <c r="R181" s="120" t="b">
        <v>1</v>
      </c>
    </row>
    <row r="182" spans="1:18" hidden="1" x14ac:dyDescent="0.25">
      <c r="A182" s="117">
        <v>1</v>
      </c>
      <c r="B182" s="118">
        <v>2</v>
      </c>
      <c r="C182" s="315">
        <f>PPG!J182</f>
        <v>0</v>
      </c>
      <c r="D182" s="120" t="b">
        <v>1</v>
      </c>
      <c r="E182" s="316" t="str">
        <f>RIGHT(PPG!D182,4)&amp;"."&amp;PPG!N182&amp;"."&amp;PPG!L182&amp;"."&amp;$C$5</f>
        <v>...Ap21</v>
      </c>
      <c r="F182" s="122">
        <f t="shared" ca="1" si="4"/>
        <v>44309</v>
      </c>
      <c r="G182" s="318">
        <f>PPG!Q182</f>
        <v>0</v>
      </c>
      <c r="H182" s="124">
        <f t="shared" ca="1" si="5"/>
        <v>44309</v>
      </c>
      <c r="I182" s="125">
        <v>0</v>
      </c>
      <c r="J182" s="316" t="str">
        <f>LEFT(PPG!E182,20)&amp;"."&amp;PPGPAY!E182</f>
        <v>....Ap21</v>
      </c>
      <c r="K182" s="120" t="b">
        <v>1</v>
      </c>
      <c r="L182" s="126" t="s">
        <v>3686</v>
      </c>
      <c r="M182" s="120" t="b">
        <v>1</v>
      </c>
      <c r="N182" s="120" t="s">
        <v>3687</v>
      </c>
      <c r="O182" s="319">
        <f>PPG!J182</f>
        <v>0</v>
      </c>
      <c r="P182" s="120" t="b">
        <v>1</v>
      </c>
      <c r="Q182" s="120" t="b">
        <v>1</v>
      </c>
      <c r="R182" s="120" t="b">
        <v>1</v>
      </c>
    </row>
    <row r="183" spans="1:18" hidden="1" x14ac:dyDescent="0.25">
      <c r="A183" s="117">
        <v>1</v>
      </c>
      <c r="B183" s="118">
        <v>2</v>
      </c>
      <c r="C183" s="315">
        <f>PPG!J183</f>
        <v>0</v>
      </c>
      <c r="D183" s="120" t="b">
        <v>1</v>
      </c>
      <c r="E183" s="316" t="str">
        <f>RIGHT(PPG!D183,4)&amp;"."&amp;PPG!N183&amp;"."&amp;PPG!L183&amp;"."&amp;$C$5</f>
        <v>...Ap21</v>
      </c>
      <c r="F183" s="122">
        <f t="shared" ca="1" si="4"/>
        <v>44309</v>
      </c>
      <c r="G183" s="318">
        <f>PPG!Q183</f>
        <v>0</v>
      </c>
      <c r="H183" s="124">
        <f t="shared" ca="1" si="5"/>
        <v>44309</v>
      </c>
      <c r="I183" s="125">
        <v>0</v>
      </c>
      <c r="J183" s="316" t="str">
        <f>LEFT(PPG!E183,20)&amp;"."&amp;PPGPAY!E183</f>
        <v>....Ap21</v>
      </c>
      <c r="K183" s="120" t="b">
        <v>1</v>
      </c>
      <c r="L183" s="126" t="s">
        <v>3686</v>
      </c>
      <c r="M183" s="120" t="b">
        <v>1</v>
      </c>
      <c r="N183" s="120" t="s">
        <v>3687</v>
      </c>
      <c r="O183" s="319">
        <f>PPG!J183</f>
        <v>0</v>
      </c>
      <c r="P183" s="120" t="b">
        <v>1</v>
      </c>
      <c r="Q183" s="120" t="b">
        <v>1</v>
      </c>
      <c r="R183" s="120" t="b">
        <v>1</v>
      </c>
    </row>
    <row r="184" spans="1:18" hidden="1" x14ac:dyDescent="0.25">
      <c r="A184" s="117">
        <v>1</v>
      </c>
      <c r="B184" s="118">
        <v>2</v>
      </c>
      <c r="C184" s="315">
        <f>PPG!J184</f>
        <v>0</v>
      </c>
      <c r="D184" s="120" t="b">
        <v>1</v>
      </c>
      <c r="E184" s="316" t="str">
        <f>RIGHT(PPG!D184,4)&amp;"."&amp;PPG!N184&amp;"."&amp;PPG!L184&amp;"."&amp;$C$5</f>
        <v>...Ap21</v>
      </c>
      <c r="F184" s="122">
        <f t="shared" ca="1" si="4"/>
        <v>44309</v>
      </c>
      <c r="G184" s="318">
        <f>PPG!Q184</f>
        <v>0</v>
      </c>
      <c r="H184" s="124">
        <f t="shared" ca="1" si="5"/>
        <v>44309</v>
      </c>
      <c r="I184" s="125">
        <v>0</v>
      </c>
      <c r="J184" s="316" t="str">
        <f>LEFT(PPG!E184,20)&amp;"."&amp;PPGPAY!E184</f>
        <v>....Ap21</v>
      </c>
      <c r="K184" s="120" t="b">
        <v>1</v>
      </c>
      <c r="L184" s="126" t="s">
        <v>3686</v>
      </c>
      <c r="M184" s="120" t="b">
        <v>1</v>
      </c>
      <c r="N184" s="120" t="s">
        <v>3687</v>
      </c>
      <c r="O184" s="319">
        <f>PPG!J184</f>
        <v>0</v>
      </c>
      <c r="P184" s="120" t="b">
        <v>1</v>
      </c>
      <c r="Q184" s="120" t="b">
        <v>1</v>
      </c>
      <c r="R184" s="120" t="b">
        <v>1</v>
      </c>
    </row>
    <row r="185" spans="1:18" hidden="1" x14ac:dyDescent="0.25">
      <c r="A185" s="117">
        <v>1</v>
      </c>
      <c r="B185" s="118">
        <v>2</v>
      </c>
      <c r="C185" s="315">
        <f>PPG!J185</f>
        <v>0</v>
      </c>
      <c r="D185" s="120" t="b">
        <v>1</v>
      </c>
      <c r="E185" s="316" t="str">
        <f>RIGHT(PPG!D185,4)&amp;"."&amp;PPG!N185&amp;"."&amp;PPG!L185&amp;"."&amp;$C$5</f>
        <v>...Ap21</v>
      </c>
      <c r="F185" s="122">
        <f t="shared" ca="1" si="4"/>
        <v>44309</v>
      </c>
      <c r="G185" s="318">
        <f>PPG!Q185</f>
        <v>0</v>
      </c>
      <c r="H185" s="124">
        <f t="shared" ca="1" si="5"/>
        <v>44309</v>
      </c>
      <c r="I185" s="125">
        <v>0</v>
      </c>
      <c r="J185" s="316" t="str">
        <f>LEFT(PPG!E185,20)&amp;"."&amp;PPGPAY!E185</f>
        <v>....Ap21</v>
      </c>
      <c r="K185" s="120" t="b">
        <v>1</v>
      </c>
      <c r="L185" s="126" t="s">
        <v>3686</v>
      </c>
      <c r="M185" s="120" t="b">
        <v>1</v>
      </c>
      <c r="N185" s="120" t="s">
        <v>3687</v>
      </c>
      <c r="O185" s="319">
        <f>PPG!J185</f>
        <v>0</v>
      </c>
      <c r="P185" s="120" t="b">
        <v>1</v>
      </c>
      <c r="Q185" s="120" t="b">
        <v>1</v>
      </c>
      <c r="R185" s="120" t="b">
        <v>1</v>
      </c>
    </row>
    <row r="186" spans="1:18" hidden="1" x14ac:dyDescent="0.25">
      <c r="A186" s="117">
        <v>1</v>
      </c>
      <c r="B186" s="118">
        <v>2</v>
      </c>
      <c r="C186" s="315">
        <f>PPG!J186</f>
        <v>0</v>
      </c>
      <c r="D186" s="120" t="b">
        <v>1</v>
      </c>
      <c r="E186" s="316" t="str">
        <f>RIGHT(PPG!D186,4)&amp;"."&amp;PPG!N186&amp;"."&amp;PPG!L186&amp;"."&amp;$C$5</f>
        <v>...Ap21</v>
      </c>
      <c r="F186" s="122">
        <f t="shared" ca="1" si="4"/>
        <v>44309</v>
      </c>
      <c r="G186" s="318">
        <f>PPG!Q186</f>
        <v>0</v>
      </c>
      <c r="H186" s="124">
        <f t="shared" ca="1" si="5"/>
        <v>44309</v>
      </c>
      <c r="I186" s="125">
        <v>0</v>
      </c>
      <c r="J186" s="316" t="str">
        <f>LEFT(PPG!E186,20)&amp;"."&amp;PPGPAY!E186</f>
        <v>....Ap21</v>
      </c>
      <c r="K186" s="120" t="b">
        <v>1</v>
      </c>
      <c r="L186" s="126" t="s">
        <v>3686</v>
      </c>
      <c r="M186" s="120" t="b">
        <v>1</v>
      </c>
      <c r="N186" s="120" t="s">
        <v>3687</v>
      </c>
      <c r="O186" s="319">
        <f>PPG!J186</f>
        <v>0</v>
      </c>
      <c r="P186" s="120" t="b">
        <v>1</v>
      </c>
      <c r="Q186" s="120" t="b">
        <v>1</v>
      </c>
      <c r="R186" s="120" t="b">
        <v>1</v>
      </c>
    </row>
    <row r="187" spans="1:18" hidden="1" x14ac:dyDescent="0.25">
      <c r="A187" s="117">
        <v>1</v>
      </c>
      <c r="B187" s="118">
        <v>2</v>
      </c>
      <c r="C187" s="315">
        <f>PPG!J187</f>
        <v>0</v>
      </c>
      <c r="D187" s="120" t="b">
        <v>1</v>
      </c>
      <c r="E187" s="316" t="str">
        <f>RIGHT(PPG!D187,4)&amp;"."&amp;PPG!N187&amp;"."&amp;PPG!L187&amp;"."&amp;$C$5</f>
        <v>...Ap21</v>
      </c>
      <c r="F187" s="122">
        <f t="shared" ca="1" si="4"/>
        <v>44309</v>
      </c>
      <c r="G187" s="318">
        <f>PPG!Q187</f>
        <v>0</v>
      </c>
      <c r="H187" s="124">
        <f t="shared" ca="1" si="5"/>
        <v>44309</v>
      </c>
      <c r="I187" s="125">
        <v>0</v>
      </c>
      <c r="J187" s="316" t="str">
        <f>LEFT(PPG!E187,20)&amp;"."&amp;PPGPAY!E187</f>
        <v>....Ap21</v>
      </c>
      <c r="K187" s="120" t="b">
        <v>1</v>
      </c>
      <c r="L187" s="126" t="s">
        <v>3686</v>
      </c>
      <c r="M187" s="120" t="b">
        <v>1</v>
      </c>
      <c r="N187" s="120" t="s">
        <v>3687</v>
      </c>
      <c r="O187" s="319">
        <f>PPG!J187</f>
        <v>0</v>
      </c>
      <c r="P187" s="120" t="b">
        <v>1</v>
      </c>
      <c r="Q187" s="120" t="b">
        <v>1</v>
      </c>
      <c r="R187" s="120" t="b">
        <v>1</v>
      </c>
    </row>
    <row r="188" spans="1:18" hidden="1" x14ac:dyDescent="0.25">
      <c r="A188" s="117">
        <v>1</v>
      </c>
      <c r="B188" s="118">
        <v>2</v>
      </c>
      <c r="C188" s="315">
        <f>PPG!J188</f>
        <v>0</v>
      </c>
      <c r="D188" s="120" t="b">
        <v>1</v>
      </c>
      <c r="E188" s="316" t="str">
        <f>RIGHT(PPG!D188,4)&amp;"."&amp;PPG!N188&amp;"."&amp;PPG!L188&amp;"."&amp;$C$5</f>
        <v>...Ap21</v>
      </c>
      <c r="F188" s="122">
        <f t="shared" ca="1" si="4"/>
        <v>44309</v>
      </c>
      <c r="G188" s="318">
        <f>PPG!Q188</f>
        <v>0</v>
      </c>
      <c r="H188" s="124">
        <f t="shared" ca="1" si="5"/>
        <v>44309</v>
      </c>
      <c r="I188" s="125">
        <v>0</v>
      </c>
      <c r="J188" s="316" t="str">
        <f>LEFT(PPG!E188,20)&amp;"."&amp;PPGPAY!E188</f>
        <v>....Ap21</v>
      </c>
      <c r="K188" s="120" t="b">
        <v>1</v>
      </c>
      <c r="L188" s="126" t="s">
        <v>3686</v>
      </c>
      <c r="M188" s="120" t="b">
        <v>1</v>
      </c>
      <c r="N188" s="120" t="s">
        <v>3687</v>
      </c>
      <c r="O188" s="319">
        <f>PPG!J188</f>
        <v>0</v>
      </c>
      <c r="P188" s="120" t="b">
        <v>1</v>
      </c>
      <c r="Q188" s="120" t="b">
        <v>1</v>
      </c>
      <c r="R188" s="120" t="b">
        <v>1</v>
      </c>
    </row>
    <row r="189" spans="1:18" hidden="1" x14ac:dyDescent="0.25">
      <c r="A189" s="117">
        <v>1</v>
      </c>
      <c r="B189" s="118">
        <v>2</v>
      </c>
      <c r="C189" s="315">
        <f>PPG!J189</f>
        <v>0</v>
      </c>
      <c r="D189" s="120" t="b">
        <v>1</v>
      </c>
      <c r="E189" s="316" t="str">
        <f>RIGHT(PPG!D189,4)&amp;"."&amp;PPG!N189&amp;"."&amp;PPG!L189&amp;"."&amp;$C$5</f>
        <v>...Ap21</v>
      </c>
      <c r="F189" s="122">
        <f t="shared" ca="1" si="4"/>
        <v>44309</v>
      </c>
      <c r="G189" s="318">
        <f>PPG!Q189</f>
        <v>0</v>
      </c>
      <c r="H189" s="124">
        <f t="shared" ca="1" si="5"/>
        <v>44309</v>
      </c>
      <c r="I189" s="125">
        <v>0</v>
      </c>
      <c r="J189" s="316" t="str">
        <f>LEFT(PPG!E189,20)&amp;"."&amp;PPGPAY!E189</f>
        <v>....Ap21</v>
      </c>
      <c r="K189" s="120" t="b">
        <v>1</v>
      </c>
      <c r="L189" s="126" t="s">
        <v>3686</v>
      </c>
      <c r="M189" s="120" t="b">
        <v>1</v>
      </c>
      <c r="N189" s="120" t="s">
        <v>3687</v>
      </c>
      <c r="O189" s="319">
        <f>PPG!J189</f>
        <v>0</v>
      </c>
      <c r="P189" s="120" t="b">
        <v>1</v>
      </c>
      <c r="Q189" s="120" t="b">
        <v>1</v>
      </c>
      <c r="R189" s="120" t="b">
        <v>1</v>
      </c>
    </row>
    <row r="190" spans="1:18" hidden="1" x14ac:dyDescent="0.25">
      <c r="A190" s="117">
        <v>1</v>
      </c>
      <c r="B190" s="118">
        <v>2</v>
      </c>
      <c r="C190" s="315">
        <f>PPG!J190</f>
        <v>0</v>
      </c>
      <c r="D190" s="120" t="b">
        <v>1</v>
      </c>
      <c r="E190" s="316" t="str">
        <f>RIGHT(PPG!D190,4)&amp;"."&amp;PPG!N190&amp;"."&amp;PPG!L190&amp;"."&amp;$C$5</f>
        <v>...Ap21</v>
      </c>
      <c r="F190" s="122">
        <f t="shared" ca="1" si="4"/>
        <v>44309</v>
      </c>
      <c r="G190" s="318">
        <f>PPG!Q190</f>
        <v>0</v>
      </c>
      <c r="H190" s="124">
        <f t="shared" ca="1" si="5"/>
        <v>44309</v>
      </c>
      <c r="I190" s="125">
        <v>0</v>
      </c>
      <c r="J190" s="316" t="str">
        <f>LEFT(PPG!E190,20)&amp;"."&amp;PPGPAY!E190</f>
        <v>....Ap21</v>
      </c>
      <c r="K190" s="120" t="b">
        <v>1</v>
      </c>
      <c r="L190" s="126" t="s">
        <v>3686</v>
      </c>
      <c r="M190" s="120" t="b">
        <v>1</v>
      </c>
      <c r="N190" s="120" t="s">
        <v>3687</v>
      </c>
      <c r="O190" s="319">
        <f>PPG!J190</f>
        <v>0</v>
      </c>
      <c r="P190" s="120" t="b">
        <v>1</v>
      </c>
      <c r="Q190" s="120" t="b">
        <v>1</v>
      </c>
      <c r="R190" s="120" t="b">
        <v>1</v>
      </c>
    </row>
    <row r="191" spans="1:18" hidden="1" x14ac:dyDescent="0.25">
      <c r="A191" s="117">
        <v>1</v>
      </c>
      <c r="B191" s="118">
        <v>2</v>
      </c>
      <c r="C191" s="315">
        <f>PPG!J191</f>
        <v>0</v>
      </c>
      <c r="D191" s="120" t="b">
        <v>1</v>
      </c>
      <c r="E191" s="316" t="str">
        <f>RIGHT(PPG!D191,4)&amp;"."&amp;PPG!N191&amp;"."&amp;PPG!L191&amp;"."&amp;$C$5</f>
        <v>...Ap21</v>
      </c>
      <c r="F191" s="122">
        <f t="shared" ca="1" si="4"/>
        <v>44309</v>
      </c>
      <c r="G191" s="318">
        <f>PPG!Q191</f>
        <v>0</v>
      </c>
      <c r="H191" s="124">
        <f t="shared" ca="1" si="5"/>
        <v>44309</v>
      </c>
      <c r="I191" s="125">
        <v>0</v>
      </c>
      <c r="J191" s="316" t="str">
        <f>LEFT(PPG!E191,20)&amp;"."&amp;PPGPAY!E191</f>
        <v>....Ap21</v>
      </c>
      <c r="K191" s="120" t="b">
        <v>1</v>
      </c>
      <c r="L191" s="126" t="s">
        <v>3686</v>
      </c>
      <c r="M191" s="120" t="b">
        <v>1</v>
      </c>
      <c r="N191" s="120" t="s">
        <v>3687</v>
      </c>
      <c r="O191" s="319">
        <f>PPG!J191</f>
        <v>0</v>
      </c>
      <c r="P191" s="120" t="b">
        <v>1</v>
      </c>
      <c r="Q191" s="120" t="b">
        <v>1</v>
      </c>
      <c r="R191" s="120" t="b">
        <v>1</v>
      </c>
    </row>
    <row r="192" spans="1:18" hidden="1" x14ac:dyDescent="0.25">
      <c r="A192" s="117">
        <v>1</v>
      </c>
      <c r="B192" s="118">
        <v>2</v>
      </c>
      <c r="C192" s="315">
        <f>PPG!J192</f>
        <v>0</v>
      </c>
      <c r="D192" s="120" t="b">
        <v>1</v>
      </c>
      <c r="E192" s="316" t="str">
        <f>RIGHT(PPG!D192,4)&amp;"."&amp;PPG!N192&amp;"."&amp;PPG!L192&amp;"."&amp;$C$5</f>
        <v>...Ap21</v>
      </c>
      <c r="F192" s="122">
        <f t="shared" ca="1" si="4"/>
        <v>44309</v>
      </c>
      <c r="G192" s="318">
        <f>PPG!Q192</f>
        <v>0</v>
      </c>
      <c r="H192" s="124">
        <f t="shared" ca="1" si="5"/>
        <v>44309</v>
      </c>
      <c r="I192" s="125">
        <v>0</v>
      </c>
      <c r="J192" s="316" t="str">
        <f>LEFT(PPG!E192,20)&amp;"."&amp;PPGPAY!E192</f>
        <v>....Ap21</v>
      </c>
      <c r="K192" s="120" t="b">
        <v>1</v>
      </c>
      <c r="L192" s="126" t="s">
        <v>3686</v>
      </c>
      <c r="M192" s="120" t="b">
        <v>1</v>
      </c>
      <c r="N192" s="120" t="s">
        <v>3687</v>
      </c>
      <c r="O192" s="319">
        <f>PPG!J192</f>
        <v>0</v>
      </c>
      <c r="P192" s="120" t="b">
        <v>1</v>
      </c>
      <c r="Q192" s="120" t="b">
        <v>1</v>
      </c>
      <c r="R192" s="120" t="b">
        <v>1</v>
      </c>
    </row>
    <row r="193" spans="1:18" hidden="1" x14ac:dyDescent="0.25">
      <c r="A193" s="117">
        <v>1</v>
      </c>
      <c r="B193" s="118">
        <v>2</v>
      </c>
      <c r="C193" s="315">
        <f>PPG!J193</f>
        <v>0</v>
      </c>
      <c r="D193" s="120" t="b">
        <v>1</v>
      </c>
      <c r="E193" s="316" t="str">
        <f>RIGHT(PPG!D193,4)&amp;"."&amp;PPG!N193&amp;"."&amp;PPG!L193&amp;"."&amp;$C$5</f>
        <v>...Ap21</v>
      </c>
      <c r="F193" s="122">
        <f t="shared" ca="1" si="4"/>
        <v>44309</v>
      </c>
      <c r="G193" s="318">
        <f>PPG!Q193</f>
        <v>0</v>
      </c>
      <c r="H193" s="124">
        <f t="shared" ca="1" si="5"/>
        <v>44309</v>
      </c>
      <c r="I193" s="125">
        <v>0</v>
      </c>
      <c r="J193" s="316" t="str">
        <f>LEFT(PPG!E193,20)&amp;"."&amp;PPGPAY!E193</f>
        <v>....Ap21</v>
      </c>
      <c r="K193" s="120" t="b">
        <v>1</v>
      </c>
      <c r="L193" s="126" t="s">
        <v>3686</v>
      </c>
      <c r="M193" s="120" t="b">
        <v>1</v>
      </c>
      <c r="N193" s="120" t="s">
        <v>3687</v>
      </c>
      <c r="O193" s="319">
        <f>PPG!J193</f>
        <v>0</v>
      </c>
      <c r="P193" s="120" t="b">
        <v>1</v>
      </c>
      <c r="Q193" s="120" t="b">
        <v>1</v>
      </c>
      <c r="R193" s="120" t="b">
        <v>1</v>
      </c>
    </row>
    <row r="194" spans="1:18" hidden="1" x14ac:dyDescent="0.25">
      <c r="A194" s="117">
        <v>1</v>
      </c>
      <c r="B194" s="118">
        <v>2</v>
      </c>
      <c r="C194" s="315">
        <f>PPG!J194</f>
        <v>0</v>
      </c>
      <c r="D194" s="120" t="b">
        <v>1</v>
      </c>
      <c r="E194" s="316" t="str">
        <f>RIGHT(PPG!D194,4)&amp;"."&amp;PPG!N194&amp;"."&amp;PPG!L194&amp;"."&amp;$C$5</f>
        <v>...Ap21</v>
      </c>
      <c r="F194" s="122">
        <f t="shared" ca="1" si="4"/>
        <v>44309</v>
      </c>
      <c r="G194" s="318">
        <f>PPG!Q194</f>
        <v>0</v>
      </c>
      <c r="H194" s="124">
        <f t="shared" ca="1" si="5"/>
        <v>44309</v>
      </c>
      <c r="I194" s="125">
        <v>0</v>
      </c>
      <c r="J194" s="316" t="str">
        <f>LEFT(PPG!E194,20)&amp;"."&amp;PPGPAY!E194</f>
        <v>....Ap21</v>
      </c>
      <c r="K194" s="120" t="b">
        <v>1</v>
      </c>
      <c r="L194" s="126" t="s">
        <v>3686</v>
      </c>
      <c r="M194" s="120" t="b">
        <v>1</v>
      </c>
      <c r="N194" s="120" t="s">
        <v>3687</v>
      </c>
      <c r="O194" s="319">
        <f>PPG!J194</f>
        <v>0</v>
      </c>
      <c r="P194" s="120" t="b">
        <v>1</v>
      </c>
      <c r="Q194" s="120" t="b">
        <v>1</v>
      </c>
      <c r="R194" s="120" t="b">
        <v>1</v>
      </c>
    </row>
    <row r="195" spans="1:18" hidden="1" x14ac:dyDescent="0.25">
      <c r="A195" s="117">
        <v>1</v>
      </c>
      <c r="B195" s="118">
        <v>2</v>
      </c>
      <c r="C195" s="315">
        <f>PPG!J195</f>
        <v>0</v>
      </c>
      <c r="D195" s="120" t="b">
        <v>1</v>
      </c>
      <c r="E195" s="316" t="str">
        <f>RIGHT(PPG!D195,4)&amp;"."&amp;PPG!N195&amp;"."&amp;PPG!L195&amp;"."&amp;$C$5</f>
        <v>...Ap21</v>
      </c>
      <c r="F195" s="122">
        <f t="shared" ca="1" si="4"/>
        <v>44309</v>
      </c>
      <c r="G195" s="318">
        <f>PPG!Q195</f>
        <v>0</v>
      </c>
      <c r="H195" s="124">
        <f t="shared" ca="1" si="5"/>
        <v>44309</v>
      </c>
      <c r="I195" s="125">
        <v>0</v>
      </c>
      <c r="J195" s="316" t="str">
        <f>LEFT(PPG!E195,20)&amp;"."&amp;PPGPAY!E195</f>
        <v>....Ap21</v>
      </c>
      <c r="K195" s="120" t="b">
        <v>1</v>
      </c>
      <c r="L195" s="126" t="s">
        <v>3686</v>
      </c>
      <c r="M195" s="120" t="b">
        <v>1</v>
      </c>
      <c r="N195" s="120" t="s">
        <v>3687</v>
      </c>
      <c r="O195" s="319">
        <f>PPG!J195</f>
        <v>0</v>
      </c>
      <c r="P195" s="120" t="b">
        <v>1</v>
      </c>
      <c r="Q195" s="120" t="b">
        <v>1</v>
      </c>
      <c r="R195" s="120" t="b">
        <v>1</v>
      </c>
    </row>
    <row r="196" spans="1:18" hidden="1" x14ac:dyDescent="0.25">
      <c r="A196" s="117">
        <v>1</v>
      </c>
      <c r="B196" s="118">
        <v>2</v>
      </c>
      <c r="C196" s="315">
        <f>PPG!J196</f>
        <v>0</v>
      </c>
      <c r="D196" s="120" t="b">
        <v>1</v>
      </c>
      <c r="E196" s="316" t="str">
        <f>RIGHT(PPG!D196,4)&amp;"."&amp;PPG!N196&amp;"."&amp;PPG!L196&amp;"."&amp;$C$5</f>
        <v>...Ap21</v>
      </c>
      <c r="F196" s="122">
        <f t="shared" ca="1" si="4"/>
        <v>44309</v>
      </c>
      <c r="G196" s="318">
        <f>PPG!Q196</f>
        <v>0</v>
      </c>
      <c r="H196" s="124">
        <f t="shared" ca="1" si="5"/>
        <v>44309</v>
      </c>
      <c r="I196" s="125">
        <v>0</v>
      </c>
      <c r="J196" s="316" t="str">
        <f>LEFT(PPG!E196,20)&amp;"."&amp;PPGPAY!E196</f>
        <v>....Ap21</v>
      </c>
      <c r="K196" s="120" t="b">
        <v>1</v>
      </c>
      <c r="L196" s="126" t="s">
        <v>3686</v>
      </c>
      <c r="M196" s="120" t="b">
        <v>1</v>
      </c>
      <c r="N196" s="120" t="s">
        <v>3687</v>
      </c>
      <c r="O196" s="319">
        <f>PPG!J196</f>
        <v>0</v>
      </c>
      <c r="P196" s="120" t="b">
        <v>1</v>
      </c>
      <c r="Q196" s="120" t="b">
        <v>1</v>
      </c>
      <c r="R196" s="120" t="b">
        <v>1</v>
      </c>
    </row>
    <row r="197" spans="1:18" hidden="1" x14ac:dyDescent="0.25">
      <c r="A197" s="117">
        <v>1</v>
      </c>
      <c r="B197" s="118">
        <v>2</v>
      </c>
      <c r="C197" s="315">
        <f>PPG!J197</f>
        <v>0</v>
      </c>
      <c r="D197" s="120" t="b">
        <v>1</v>
      </c>
      <c r="E197" s="316" t="str">
        <f>RIGHT(PPG!D197,4)&amp;"."&amp;PPG!N197&amp;"."&amp;PPG!L197&amp;"."&amp;$C$5</f>
        <v>...Ap21</v>
      </c>
      <c r="F197" s="122">
        <f t="shared" ca="1" si="4"/>
        <v>44309</v>
      </c>
      <c r="G197" s="318">
        <f>PPG!Q197</f>
        <v>0</v>
      </c>
      <c r="H197" s="124">
        <f t="shared" ca="1" si="5"/>
        <v>44309</v>
      </c>
      <c r="I197" s="125">
        <v>0</v>
      </c>
      <c r="J197" s="316" t="str">
        <f>LEFT(PPG!E197,20)&amp;"."&amp;PPGPAY!E197</f>
        <v>....Ap21</v>
      </c>
      <c r="K197" s="120" t="b">
        <v>1</v>
      </c>
      <c r="L197" s="126" t="s">
        <v>3686</v>
      </c>
      <c r="M197" s="120" t="b">
        <v>1</v>
      </c>
      <c r="N197" s="120" t="s">
        <v>3687</v>
      </c>
      <c r="O197" s="319">
        <f>PPG!J197</f>
        <v>0</v>
      </c>
      <c r="P197" s="120" t="b">
        <v>1</v>
      </c>
      <c r="Q197" s="120" t="b">
        <v>1</v>
      </c>
      <c r="R197" s="120" t="b">
        <v>1</v>
      </c>
    </row>
    <row r="198" spans="1:18" hidden="1" x14ac:dyDescent="0.25">
      <c r="A198" s="117">
        <v>1</v>
      </c>
      <c r="B198" s="118">
        <v>2</v>
      </c>
      <c r="C198" s="315">
        <f>PPG!J198</f>
        <v>0</v>
      </c>
      <c r="D198" s="120" t="b">
        <v>1</v>
      </c>
      <c r="E198" s="316" t="str">
        <f>RIGHT(PPG!D198,4)&amp;"."&amp;PPG!N198&amp;"."&amp;PPG!L198&amp;"."&amp;$C$5</f>
        <v>...Ap21</v>
      </c>
      <c r="F198" s="122">
        <f t="shared" ca="1" si="4"/>
        <v>44309</v>
      </c>
      <c r="G198" s="318">
        <f>PPG!Q198</f>
        <v>0</v>
      </c>
      <c r="H198" s="124">
        <f t="shared" ca="1" si="5"/>
        <v>44309</v>
      </c>
      <c r="I198" s="125">
        <v>0</v>
      </c>
      <c r="J198" s="316" t="str">
        <f>LEFT(PPG!E198,20)&amp;"."&amp;PPGPAY!E198</f>
        <v>....Ap21</v>
      </c>
      <c r="K198" s="120" t="b">
        <v>1</v>
      </c>
      <c r="L198" s="126" t="s">
        <v>3686</v>
      </c>
      <c r="M198" s="120" t="b">
        <v>1</v>
      </c>
      <c r="N198" s="120" t="s">
        <v>3687</v>
      </c>
      <c r="O198" s="319">
        <f>PPG!J198</f>
        <v>0</v>
      </c>
      <c r="P198" s="120" t="b">
        <v>1</v>
      </c>
      <c r="Q198" s="120" t="b">
        <v>1</v>
      </c>
      <c r="R198" s="120" t="b">
        <v>1</v>
      </c>
    </row>
    <row r="199" spans="1:18" hidden="1" x14ac:dyDescent="0.25">
      <c r="A199" s="117">
        <v>1</v>
      </c>
      <c r="B199" s="118">
        <v>2</v>
      </c>
      <c r="C199" s="315">
        <f>PPG!J199</f>
        <v>0</v>
      </c>
      <c r="D199" s="120" t="b">
        <v>1</v>
      </c>
      <c r="E199" s="316" t="str">
        <f>RIGHT(PPG!D199,4)&amp;"."&amp;PPG!N199&amp;"."&amp;PPG!L199&amp;"."&amp;$C$5</f>
        <v>...Ap21</v>
      </c>
      <c r="F199" s="122">
        <f t="shared" ca="1" si="4"/>
        <v>44309</v>
      </c>
      <c r="G199" s="318">
        <f>PPG!Q199</f>
        <v>0</v>
      </c>
      <c r="H199" s="124">
        <f t="shared" ca="1" si="5"/>
        <v>44309</v>
      </c>
      <c r="I199" s="125">
        <v>0</v>
      </c>
      <c r="J199" s="316" t="str">
        <f>LEFT(PPG!E199,20)&amp;"."&amp;PPGPAY!E199</f>
        <v>....Ap21</v>
      </c>
      <c r="K199" s="120" t="b">
        <v>1</v>
      </c>
      <c r="L199" s="126" t="s">
        <v>3686</v>
      </c>
      <c r="M199" s="120" t="b">
        <v>1</v>
      </c>
      <c r="N199" s="120" t="s">
        <v>3687</v>
      </c>
      <c r="O199" s="319">
        <f>PPG!J199</f>
        <v>0</v>
      </c>
      <c r="P199" s="120" t="b">
        <v>1</v>
      </c>
      <c r="Q199" s="120" t="b">
        <v>1</v>
      </c>
      <c r="R199" s="120" t="b">
        <v>1</v>
      </c>
    </row>
    <row r="200" spans="1:18" hidden="1" x14ac:dyDescent="0.25">
      <c r="A200" s="117">
        <v>1</v>
      </c>
      <c r="B200" s="118">
        <v>2</v>
      </c>
      <c r="C200" s="315">
        <f>PPG!J200</f>
        <v>0</v>
      </c>
      <c r="D200" s="120" t="b">
        <v>1</v>
      </c>
      <c r="E200" s="316" t="str">
        <f>RIGHT(PPG!D200,4)&amp;"."&amp;PPG!N200&amp;"."&amp;PPG!L200&amp;"."&amp;$C$5</f>
        <v>...Ap21</v>
      </c>
      <c r="F200" s="122">
        <f t="shared" ca="1" si="4"/>
        <v>44309</v>
      </c>
      <c r="G200" s="318">
        <f>PPG!Q200</f>
        <v>0</v>
      </c>
      <c r="H200" s="124">
        <f t="shared" ca="1" si="5"/>
        <v>44309</v>
      </c>
      <c r="I200" s="125">
        <v>0</v>
      </c>
      <c r="J200" s="316" t="str">
        <f>LEFT(PPG!E200,20)&amp;"."&amp;PPGPAY!E200</f>
        <v>....Ap21</v>
      </c>
      <c r="K200" s="120" t="b">
        <v>1</v>
      </c>
      <c r="L200" s="126" t="s">
        <v>3686</v>
      </c>
      <c r="M200" s="120" t="b">
        <v>1</v>
      </c>
      <c r="N200" s="120" t="s">
        <v>3687</v>
      </c>
      <c r="O200" s="319">
        <f>PPG!J200</f>
        <v>0</v>
      </c>
      <c r="P200" s="120" t="b">
        <v>1</v>
      </c>
      <c r="Q200" s="120" t="b">
        <v>1</v>
      </c>
      <c r="R200" s="120" t="b">
        <v>1</v>
      </c>
    </row>
    <row r="201" spans="1:18" hidden="1" x14ac:dyDescent="0.25">
      <c r="A201" s="117">
        <v>1</v>
      </c>
      <c r="B201" s="118">
        <v>2</v>
      </c>
      <c r="C201" s="315">
        <f>PPG!J201</f>
        <v>0</v>
      </c>
      <c r="D201" s="120" t="b">
        <v>1</v>
      </c>
      <c r="E201" s="316" t="str">
        <f>RIGHT(PPG!D201,4)&amp;"."&amp;PPG!N201&amp;"."&amp;PPG!L201&amp;"."&amp;$C$5</f>
        <v>...Ap21</v>
      </c>
      <c r="F201" s="122">
        <f t="shared" ca="1" si="4"/>
        <v>44309</v>
      </c>
      <c r="G201" s="318">
        <f>PPG!Q201</f>
        <v>0</v>
      </c>
      <c r="H201" s="124">
        <f t="shared" ca="1" si="5"/>
        <v>44309</v>
      </c>
      <c r="I201" s="125">
        <v>0</v>
      </c>
      <c r="J201" s="316" t="str">
        <f>LEFT(PPG!E201,20)&amp;"."&amp;PPGPAY!E201</f>
        <v>....Ap21</v>
      </c>
      <c r="K201" s="120" t="b">
        <v>1</v>
      </c>
      <c r="L201" s="126" t="s">
        <v>3686</v>
      </c>
      <c r="M201" s="120" t="b">
        <v>1</v>
      </c>
      <c r="N201" s="120" t="s">
        <v>3687</v>
      </c>
      <c r="O201" s="319">
        <f>PPG!J201</f>
        <v>0</v>
      </c>
      <c r="P201" s="120" t="b">
        <v>1</v>
      </c>
      <c r="Q201" s="120" t="b">
        <v>1</v>
      </c>
      <c r="R201" s="120" t="b">
        <v>1</v>
      </c>
    </row>
    <row r="202" spans="1:18" hidden="1" x14ac:dyDescent="0.25">
      <c r="A202" s="117">
        <v>1</v>
      </c>
      <c r="B202" s="118">
        <v>2</v>
      </c>
      <c r="C202" s="315">
        <f>PPG!J202</f>
        <v>0</v>
      </c>
      <c r="D202" s="120" t="b">
        <v>1</v>
      </c>
      <c r="E202" s="316" t="str">
        <f>RIGHT(PPG!D202,4)&amp;"."&amp;PPG!N202&amp;"."&amp;PPG!L202&amp;"."&amp;$C$5</f>
        <v>...Ap21</v>
      </c>
      <c r="F202" s="122">
        <f t="shared" ca="1" si="4"/>
        <v>44309</v>
      </c>
      <c r="G202" s="318">
        <f>PPG!Q202</f>
        <v>0</v>
      </c>
      <c r="H202" s="124">
        <f t="shared" ca="1" si="5"/>
        <v>44309</v>
      </c>
      <c r="I202" s="125">
        <v>0</v>
      </c>
      <c r="J202" s="316" t="str">
        <f>LEFT(PPG!E202,20)&amp;"."&amp;PPGPAY!E202</f>
        <v>....Ap21</v>
      </c>
      <c r="K202" s="120" t="b">
        <v>1</v>
      </c>
      <c r="L202" s="126" t="s">
        <v>3686</v>
      </c>
      <c r="M202" s="120" t="b">
        <v>1</v>
      </c>
      <c r="N202" s="120" t="s">
        <v>3687</v>
      </c>
      <c r="O202" s="319">
        <f>PPG!J202</f>
        <v>0</v>
      </c>
      <c r="P202" s="120" t="b">
        <v>1</v>
      </c>
      <c r="Q202" s="120" t="b">
        <v>1</v>
      </c>
      <c r="R202" s="120" t="b">
        <v>1</v>
      </c>
    </row>
    <row r="203" spans="1:18" hidden="1" x14ac:dyDescent="0.25">
      <c r="A203" s="117">
        <v>1</v>
      </c>
      <c r="B203" s="118">
        <v>2</v>
      </c>
      <c r="C203" s="315">
        <f>PPG!J203</f>
        <v>0</v>
      </c>
      <c r="D203" s="120" t="b">
        <v>1</v>
      </c>
      <c r="E203" s="316" t="str">
        <f>RIGHT(PPG!D203,4)&amp;"."&amp;PPG!N203&amp;"."&amp;PPG!L203&amp;"."&amp;$C$5</f>
        <v>...Ap21</v>
      </c>
      <c r="F203" s="122">
        <f t="shared" ca="1" si="4"/>
        <v>44309</v>
      </c>
      <c r="G203" s="318">
        <f>PPG!Q203</f>
        <v>0</v>
      </c>
      <c r="H203" s="124">
        <f t="shared" ca="1" si="5"/>
        <v>44309</v>
      </c>
      <c r="I203" s="125">
        <v>0</v>
      </c>
      <c r="J203" s="316" t="str">
        <f>LEFT(PPG!E203,20)&amp;"."&amp;PPGPAY!E203</f>
        <v>....Ap21</v>
      </c>
      <c r="K203" s="120" t="b">
        <v>1</v>
      </c>
      <c r="L203" s="126" t="s">
        <v>3686</v>
      </c>
      <c r="M203" s="120" t="b">
        <v>1</v>
      </c>
      <c r="N203" s="120" t="s">
        <v>3687</v>
      </c>
      <c r="O203" s="319">
        <f>PPG!J203</f>
        <v>0</v>
      </c>
      <c r="P203" s="120" t="b">
        <v>1</v>
      </c>
      <c r="Q203" s="120" t="b">
        <v>1</v>
      </c>
      <c r="R203" s="120" t="b">
        <v>1</v>
      </c>
    </row>
    <row r="204" spans="1:18" hidden="1" x14ac:dyDescent="0.25">
      <c r="A204" s="117">
        <v>1</v>
      </c>
      <c r="B204" s="118">
        <v>2</v>
      </c>
      <c r="C204" s="315">
        <f>PPG!J204</f>
        <v>0</v>
      </c>
      <c r="D204" s="120" t="b">
        <v>1</v>
      </c>
      <c r="E204" s="316" t="str">
        <f>RIGHT(PPG!D204,4)&amp;"."&amp;PPG!N204&amp;"."&amp;PPG!L204&amp;"."&amp;$C$5</f>
        <v>...Ap21</v>
      </c>
      <c r="F204" s="122">
        <f t="shared" ca="1" si="4"/>
        <v>44309</v>
      </c>
      <c r="G204" s="318">
        <f>PPG!Q204</f>
        <v>0</v>
      </c>
      <c r="H204" s="124">
        <f t="shared" ca="1" si="5"/>
        <v>44309</v>
      </c>
      <c r="I204" s="125">
        <v>0</v>
      </c>
      <c r="J204" s="316" t="str">
        <f>LEFT(PPG!E204,20)&amp;"."&amp;PPGPAY!E204</f>
        <v>....Ap21</v>
      </c>
      <c r="K204" s="120" t="b">
        <v>1</v>
      </c>
      <c r="L204" s="126" t="s">
        <v>3686</v>
      </c>
      <c r="M204" s="120" t="b">
        <v>1</v>
      </c>
      <c r="N204" s="120" t="s">
        <v>3687</v>
      </c>
      <c r="O204" s="319">
        <f>PPG!J204</f>
        <v>0</v>
      </c>
      <c r="P204" s="120" t="b">
        <v>1</v>
      </c>
      <c r="Q204" s="120" t="b">
        <v>1</v>
      </c>
      <c r="R204" s="120" t="b">
        <v>1</v>
      </c>
    </row>
    <row r="205" spans="1:18" hidden="1" x14ac:dyDescent="0.25">
      <c r="A205" s="117">
        <v>1</v>
      </c>
      <c r="B205" s="118">
        <v>2</v>
      </c>
      <c r="C205" s="315">
        <f>PPG!J205</f>
        <v>0</v>
      </c>
      <c r="D205" s="120" t="b">
        <v>1</v>
      </c>
      <c r="E205" s="316" t="str">
        <f>RIGHT(PPG!D205,4)&amp;"."&amp;PPG!N205&amp;"."&amp;PPG!L205&amp;"."&amp;$C$5</f>
        <v>...Ap21</v>
      </c>
      <c r="F205" s="122">
        <f t="shared" ca="1" si="4"/>
        <v>44309</v>
      </c>
      <c r="G205" s="318">
        <f>PPG!Q205</f>
        <v>0</v>
      </c>
      <c r="H205" s="124">
        <f t="shared" ca="1" si="5"/>
        <v>44309</v>
      </c>
      <c r="I205" s="125">
        <v>0</v>
      </c>
      <c r="J205" s="316" t="str">
        <f>LEFT(PPG!E205,20)&amp;"."&amp;PPGPAY!E205</f>
        <v>....Ap21</v>
      </c>
      <c r="K205" s="120" t="b">
        <v>1</v>
      </c>
      <c r="L205" s="126" t="s">
        <v>3686</v>
      </c>
      <c r="M205" s="120" t="b">
        <v>1</v>
      </c>
      <c r="N205" s="120" t="s">
        <v>3687</v>
      </c>
      <c r="O205" s="319">
        <f>PPG!J205</f>
        <v>0</v>
      </c>
      <c r="P205" s="120" t="b">
        <v>1</v>
      </c>
      <c r="Q205" s="120" t="b">
        <v>1</v>
      </c>
      <c r="R205" s="120" t="b">
        <v>1</v>
      </c>
    </row>
    <row r="206" spans="1:18" hidden="1" x14ac:dyDescent="0.25">
      <c r="A206" s="117">
        <v>1</v>
      </c>
      <c r="B206" s="118">
        <v>2</v>
      </c>
      <c r="C206" s="315">
        <f>PPG!J206</f>
        <v>0</v>
      </c>
      <c r="D206" s="120" t="b">
        <v>1</v>
      </c>
      <c r="E206" s="316" t="str">
        <f>RIGHT(PPG!D206,4)&amp;"."&amp;PPG!N206&amp;"."&amp;PPG!L206&amp;"."&amp;$C$5</f>
        <v>...Ap21</v>
      </c>
      <c r="F206" s="122">
        <f t="shared" ca="1" si="4"/>
        <v>44309</v>
      </c>
      <c r="G206" s="318">
        <f>PPG!Q206</f>
        <v>0</v>
      </c>
      <c r="H206" s="124">
        <f t="shared" ca="1" si="5"/>
        <v>44309</v>
      </c>
      <c r="I206" s="125">
        <v>0</v>
      </c>
      <c r="J206" s="316" t="str">
        <f>LEFT(PPG!E206,20)&amp;"."&amp;PPGPAY!E206</f>
        <v>....Ap21</v>
      </c>
      <c r="K206" s="120" t="b">
        <v>1</v>
      </c>
      <c r="L206" s="126" t="s">
        <v>3686</v>
      </c>
      <c r="M206" s="120" t="b">
        <v>1</v>
      </c>
      <c r="N206" s="120" t="s">
        <v>3687</v>
      </c>
      <c r="O206" s="319">
        <f>PPG!J206</f>
        <v>0</v>
      </c>
      <c r="P206" s="120" t="b">
        <v>1</v>
      </c>
      <c r="Q206" s="120" t="b">
        <v>1</v>
      </c>
      <c r="R206" s="120" t="b">
        <v>1</v>
      </c>
    </row>
    <row r="207" spans="1:18" hidden="1" x14ac:dyDescent="0.25">
      <c r="A207" s="117">
        <v>1</v>
      </c>
      <c r="B207" s="118">
        <v>2</v>
      </c>
      <c r="C207" s="315">
        <f>PPG!J207</f>
        <v>0</v>
      </c>
      <c r="D207" s="120" t="b">
        <v>1</v>
      </c>
      <c r="E207" s="316" t="str">
        <f>RIGHT(PPG!D207,4)&amp;"."&amp;PPG!N207&amp;"."&amp;PPG!L207&amp;"."&amp;$C$5</f>
        <v>...Ap21</v>
      </c>
      <c r="F207" s="122">
        <f t="shared" ca="1" si="4"/>
        <v>44309</v>
      </c>
      <c r="G207" s="318">
        <f>PPG!Q207</f>
        <v>0</v>
      </c>
      <c r="H207" s="124">
        <f t="shared" ca="1" si="5"/>
        <v>44309</v>
      </c>
      <c r="I207" s="125">
        <v>0</v>
      </c>
      <c r="J207" s="316" t="str">
        <f>LEFT(PPG!E207,20)&amp;"."&amp;PPGPAY!E207</f>
        <v>....Ap21</v>
      </c>
      <c r="K207" s="120" t="b">
        <v>1</v>
      </c>
      <c r="L207" s="126" t="s">
        <v>3686</v>
      </c>
      <c r="M207" s="120" t="b">
        <v>1</v>
      </c>
      <c r="N207" s="120" t="s">
        <v>3687</v>
      </c>
      <c r="O207" s="319">
        <f>PPG!J207</f>
        <v>0</v>
      </c>
      <c r="P207" s="120" t="b">
        <v>1</v>
      </c>
      <c r="Q207" s="120" t="b">
        <v>1</v>
      </c>
      <c r="R207" s="120" t="b">
        <v>1</v>
      </c>
    </row>
    <row r="208" spans="1:18" hidden="1" x14ac:dyDescent="0.25">
      <c r="A208" s="117">
        <v>1</v>
      </c>
      <c r="B208" s="118">
        <v>2</v>
      </c>
      <c r="C208" s="315">
        <f>PPG!J208</f>
        <v>0</v>
      </c>
      <c r="D208" s="120" t="b">
        <v>1</v>
      </c>
      <c r="E208" s="316" t="str">
        <f>RIGHT(PPG!D208,4)&amp;"."&amp;PPG!N208&amp;"."&amp;PPG!L208&amp;"."&amp;$C$5</f>
        <v>...Ap21</v>
      </c>
      <c r="F208" s="122">
        <f t="shared" ca="1" si="4"/>
        <v>44309</v>
      </c>
      <c r="G208" s="318">
        <f>PPG!Q208</f>
        <v>0</v>
      </c>
      <c r="H208" s="124">
        <f t="shared" ca="1" si="5"/>
        <v>44309</v>
      </c>
      <c r="I208" s="125">
        <v>0</v>
      </c>
      <c r="J208" s="316" t="str">
        <f>LEFT(PPG!E208,20)&amp;"."&amp;PPGPAY!E208</f>
        <v>....Ap21</v>
      </c>
      <c r="K208" s="120" t="b">
        <v>1</v>
      </c>
      <c r="L208" s="126" t="s">
        <v>3686</v>
      </c>
      <c r="M208" s="120" t="b">
        <v>1</v>
      </c>
      <c r="N208" s="120" t="s">
        <v>3687</v>
      </c>
      <c r="O208" s="319">
        <f>PPG!J208</f>
        <v>0</v>
      </c>
      <c r="P208" s="120" t="b">
        <v>1</v>
      </c>
      <c r="Q208" s="120" t="b">
        <v>1</v>
      </c>
      <c r="R208" s="120" t="b">
        <v>1</v>
      </c>
    </row>
    <row r="209" spans="1:18" hidden="1" x14ac:dyDescent="0.25">
      <c r="A209" s="117">
        <v>1</v>
      </c>
      <c r="B209" s="118">
        <v>2</v>
      </c>
      <c r="C209" s="315">
        <f>PPG!J209</f>
        <v>0</v>
      </c>
      <c r="D209" s="120" t="b">
        <v>1</v>
      </c>
      <c r="E209" s="316" t="str">
        <f>RIGHT(PPG!D209,4)&amp;"."&amp;PPG!N209&amp;"."&amp;PPG!L209&amp;"."&amp;$C$5</f>
        <v>...Ap21</v>
      </c>
      <c r="F209" s="122">
        <f t="shared" ca="1" si="4"/>
        <v>44309</v>
      </c>
      <c r="G209" s="318">
        <f>PPG!Q209</f>
        <v>0</v>
      </c>
      <c r="H209" s="124">
        <f t="shared" ca="1" si="5"/>
        <v>44309</v>
      </c>
      <c r="I209" s="125">
        <v>0</v>
      </c>
      <c r="J209" s="316" t="str">
        <f>LEFT(PPG!E209,20)&amp;"."&amp;PPGPAY!E209</f>
        <v>....Ap21</v>
      </c>
      <c r="K209" s="120" t="b">
        <v>1</v>
      </c>
      <c r="L209" s="126" t="s">
        <v>3686</v>
      </c>
      <c r="M209" s="120" t="b">
        <v>1</v>
      </c>
      <c r="N209" s="120" t="s">
        <v>3687</v>
      </c>
      <c r="O209" s="319">
        <f>PPG!J209</f>
        <v>0</v>
      </c>
      <c r="P209" s="120" t="b">
        <v>1</v>
      </c>
      <c r="Q209" s="120" t="b">
        <v>1</v>
      </c>
      <c r="R209" s="120" t="b">
        <v>1</v>
      </c>
    </row>
    <row r="210" spans="1:18" hidden="1" x14ac:dyDescent="0.25">
      <c r="A210" s="117">
        <v>1</v>
      </c>
      <c r="B210" s="118">
        <v>2</v>
      </c>
      <c r="C210" s="315">
        <f>PPG!J210</f>
        <v>0</v>
      </c>
      <c r="D210" s="120" t="b">
        <v>1</v>
      </c>
      <c r="E210" s="316" t="str">
        <f>RIGHT(PPG!D210,4)&amp;"."&amp;PPG!N210&amp;"."&amp;PPG!L210&amp;"."&amp;$C$5</f>
        <v>...Ap21</v>
      </c>
      <c r="F210" s="122">
        <f t="shared" ca="1" si="4"/>
        <v>44309</v>
      </c>
      <c r="G210" s="318">
        <f>PPG!Q210</f>
        <v>0</v>
      </c>
      <c r="H210" s="124">
        <f t="shared" ca="1" si="5"/>
        <v>44309</v>
      </c>
      <c r="I210" s="125">
        <v>0</v>
      </c>
      <c r="J210" s="316" t="str">
        <f>LEFT(PPG!E210,20)&amp;"."&amp;PPGPAY!E210</f>
        <v>....Ap21</v>
      </c>
      <c r="K210" s="120" t="b">
        <v>1</v>
      </c>
      <c r="L210" s="126" t="s">
        <v>3686</v>
      </c>
      <c r="M210" s="120" t="b">
        <v>1</v>
      </c>
      <c r="N210" s="120" t="s">
        <v>3687</v>
      </c>
      <c r="O210" s="319">
        <f>PPG!J210</f>
        <v>0</v>
      </c>
      <c r="P210" s="120" t="b">
        <v>1</v>
      </c>
      <c r="Q210" s="120" t="b">
        <v>1</v>
      </c>
      <c r="R210" s="120" t="b">
        <v>1</v>
      </c>
    </row>
    <row r="211" spans="1:18" hidden="1" x14ac:dyDescent="0.25">
      <c r="A211" s="117">
        <v>1</v>
      </c>
      <c r="B211" s="118">
        <v>2</v>
      </c>
      <c r="C211" s="315">
        <f>PPG!J211</f>
        <v>0</v>
      </c>
      <c r="D211" s="120" t="b">
        <v>1</v>
      </c>
      <c r="E211" s="316" t="str">
        <f>RIGHT(PPG!D211,4)&amp;"."&amp;PPG!N211&amp;"."&amp;PPG!L211&amp;"."&amp;$C$5</f>
        <v>...Ap21</v>
      </c>
      <c r="F211" s="122">
        <f t="shared" ca="1" si="4"/>
        <v>44309</v>
      </c>
      <c r="G211" s="318">
        <f>PPG!Q211</f>
        <v>0</v>
      </c>
      <c r="H211" s="124">
        <f t="shared" ca="1" si="5"/>
        <v>44309</v>
      </c>
      <c r="I211" s="125">
        <v>0</v>
      </c>
      <c r="J211" s="316" t="str">
        <f>LEFT(PPG!E211,20)&amp;"."&amp;PPGPAY!E211</f>
        <v>....Ap21</v>
      </c>
      <c r="K211" s="120" t="b">
        <v>1</v>
      </c>
      <c r="L211" s="126" t="s">
        <v>3686</v>
      </c>
      <c r="M211" s="120" t="b">
        <v>1</v>
      </c>
      <c r="N211" s="120" t="s">
        <v>3687</v>
      </c>
      <c r="O211" s="319">
        <f>PPG!J211</f>
        <v>0</v>
      </c>
      <c r="P211" s="120" t="b">
        <v>1</v>
      </c>
      <c r="Q211" s="120" t="b">
        <v>1</v>
      </c>
      <c r="R211" s="120" t="b">
        <v>1</v>
      </c>
    </row>
    <row r="212" spans="1:18" hidden="1" x14ac:dyDescent="0.25">
      <c r="A212" s="117">
        <v>1</v>
      </c>
      <c r="B212" s="118">
        <v>2</v>
      </c>
      <c r="C212" s="315">
        <f>PPG!J212</f>
        <v>0</v>
      </c>
      <c r="D212" s="120" t="b">
        <v>1</v>
      </c>
      <c r="E212" s="316" t="str">
        <f>RIGHT(PPG!D212,4)&amp;"."&amp;PPG!N212&amp;"."&amp;PPG!L212&amp;"."&amp;$C$5</f>
        <v>...Ap21</v>
      </c>
      <c r="F212" s="122">
        <f t="shared" ca="1" si="4"/>
        <v>44309</v>
      </c>
      <c r="G212" s="318">
        <f>PPG!Q212</f>
        <v>0</v>
      </c>
      <c r="H212" s="124">
        <f t="shared" ca="1" si="5"/>
        <v>44309</v>
      </c>
      <c r="I212" s="125">
        <v>0</v>
      </c>
      <c r="J212" s="316" t="str">
        <f>LEFT(PPG!E212,20)&amp;"."&amp;PPGPAY!E212</f>
        <v>....Ap21</v>
      </c>
      <c r="K212" s="120" t="b">
        <v>1</v>
      </c>
      <c r="L212" s="126" t="s">
        <v>3686</v>
      </c>
      <c r="M212" s="120" t="b">
        <v>1</v>
      </c>
      <c r="N212" s="120" t="s">
        <v>3687</v>
      </c>
      <c r="O212" s="319">
        <f>PPG!J212</f>
        <v>0</v>
      </c>
      <c r="P212" s="120" t="b">
        <v>1</v>
      </c>
      <c r="Q212" s="120" t="b">
        <v>1</v>
      </c>
      <c r="R212" s="120" t="b">
        <v>1</v>
      </c>
    </row>
    <row r="213" spans="1:18" hidden="1" x14ac:dyDescent="0.25">
      <c r="A213" s="117">
        <v>1</v>
      </c>
      <c r="B213" s="118">
        <v>2</v>
      </c>
      <c r="C213" s="315">
        <f>PPG!J213</f>
        <v>0</v>
      </c>
      <c r="D213" s="120" t="b">
        <v>1</v>
      </c>
      <c r="E213" s="316" t="str">
        <f>RIGHT(PPG!D213,4)&amp;"."&amp;PPG!N213&amp;"."&amp;PPG!L213&amp;"."&amp;$C$5</f>
        <v>...Ap21</v>
      </c>
      <c r="F213" s="122">
        <f t="shared" ref="F213:F276" ca="1" si="6">TODAY()</f>
        <v>44309</v>
      </c>
      <c r="G213" s="318">
        <f>PPG!Q213</f>
        <v>0</v>
      </c>
      <c r="H213" s="124">
        <f t="shared" ref="H213:H276" ca="1" si="7">F213</f>
        <v>44309</v>
      </c>
      <c r="I213" s="125">
        <v>0</v>
      </c>
      <c r="J213" s="316" t="str">
        <f>LEFT(PPG!E213,20)&amp;"."&amp;PPGPAY!E213</f>
        <v>....Ap21</v>
      </c>
      <c r="K213" s="120" t="b">
        <v>1</v>
      </c>
      <c r="L213" s="126" t="s">
        <v>3686</v>
      </c>
      <c r="M213" s="120" t="b">
        <v>1</v>
      </c>
      <c r="N213" s="120" t="s">
        <v>3687</v>
      </c>
      <c r="O213" s="319">
        <f>PPG!J213</f>
        <v>0</v>
      </c>
      <c r="P213" s="120" t="b">
        <v>1</v>
      </c>
      <c r="Q213" s="120" t="b">
        <v>1</v>
      </c>
      <c r="R213" s="120" t="b">
        <v>1</v>
      </c>
    </row>
    <row r="214" spans="1:18" hidden="1" x14ac:dyDescent="0.25">
      <c r="A214" s="117">
        <v>1</v>
      </c>
      <c r="B214" s="118">
        <v>2</v>
      </c>
      <c r="C214" s="315">
        <f>PPG!J214</f>
        <v>0</v>
      </c>
      <c r="D214" s="120" t="b">
        <v>1</v>
      </c>
      <c r="E214" s="316" t="str">
        <f>RIGHT(PPG!D214,4)&amp;"."&amp;PPG!N214&amp;"."&amp;PPG!L214&amp;"."&amp;$C$5</f>
        <v>...Ap21</v>
      </c>
      <c r="F214" s="122">
        <f t="shared" ca="1" si="6"/>
        <v>44309</v>
      </c>
      <c r="G214" s="318">
        <f>PPG!Q214</f>
        <v>0</v>
      </c>
      <c r="H214" s="124">
        <f t="shared" ca="1" si="7"/>
        <v>44309</v>
      </c>
      <c r="I214" s="125">
        <v>0</v>
      </c>
      <c r="J214" s="316" t="str">
        <f>LEFT(PPG!E214,20)&amp;"."&amp;PPGPAY!E214</f>
        <v>....Ap21</v>
      </c>
      <c r="K214" s="120" t="b">
        <v>1</v>
      </c>
      <c r="L214" s="126" t="s">
        <v>3686</v>
      </c>
      <c r="M214" s="120" t="b">
        <v>1</v>
      </c>
      <c r="N214" s="120" t="s">
        <v>3687</v>
      </c>
      <c r="O214" s="319">
        <f>PPG!J214</f>
        <v>0</v>
      </c>
      <c r="P214" s="120" t="b">
        <v>1</v>
      </c>
      <c r="Q214" s="120" t="b">
        <v>1</v>
      </c>
      <c r="R214" s="120" t="b">
        <v>1</v>
      </c>
    </row>
    <row r="215" spans="1:18" hidden="1" x14ac:dyDescent="0.25">
      <c r="A215" s="117">
        <v>1</v>
      </c>
      <c r="B215" s="118">
        <v>2</v>
      </c>
      <c r="C215" s="315">
        <f>PPG!J215</f>
        <v>0</v>
      </c>
      <c r="D215" s="120" t="b">
        <v>1</v>
      </c>
      <c r="E215" s="316" t="str">
        <f>RIGHT(PPG!D215,4)&amp;"."&amp;PPG!N215&amp;"."&amp;PPG!L215&amp;"."&amp;$C$5</f>
        <v>...Ap21</v>
      </c>
      <c r="F215" s="122">
        <f t="shared" ca="1" si="6"/>
        <v>44309</v>
      </c>
      <c r="G215" s="318">
        <f>PPG!Q215</f>
        <v>0</v>
      </c>
      <c r="H215" s="124">
        <f t="shared" ca="1" si="7"/>
        <v>44309</v>
      </c>
      <c r="I215" s="125">
        <v>0</v>
      </c>
      <c r="J215" s="316" t="str">
        <f>LEFT(PPG!E215,20)&amp;"."&amp;PPGPAY!E215</f>
        <v>....Ap21</v>
      </c>
      <c r="K215" s="120" t="b">
        <v>1</v>
      </c>
      <c r="L215" s="126" t="s">
        <v>3686</v>
      </c>
      <c r="M215" s="120" t="b">
        <v>1</v>
      </c>
      <c r="N215" s="120" t="s">
        <v>3687</v>
      </c>
      <c r="O215" s="319">
        <f>PPG!J215</f>
        <v>0</v>
      </c>
      <c r="P215" s="120" t="b">
        <v>1</v>
      </c>
      <c r="Q215" s="120" t="b">
        <v>1</v>
      </c>
      <c r="R215" s="120" t="b">
        <v>1</v>
      </c>
    </row>
    <row r="216" spans="1:18" hidden="1" x14ac:dyDescent="0.25">
      <c r="A216" s="117">
        <v>1</v>
      </c>
      <c r="B216" s="118">
        <v>2</v>
      </c>
      <c r="C216" s="315">
        <f>PPG!J216</f>
        <v>0</v>
      </c>
      <c r="D216" s="120" t="b">
        <v>1</v>
      </c>
      <c r="E216" s="316" t="str">
        <f>RIGHT(PPG!D216,4)&amp;"."&amp;PPG!N216&amp;"."&amp;PPG!L216&amp;"."&amp;$C$5</f>
        <v>...Ap21</v>
      </c>
      <c r="F216" s="122">
        <f t="shared" ca="1" si="6"/>
        <v>44309</v>
      </c>
      <c r="G216" s="318">
        <f>PPG!Q216</f>
        <v>0</v>
      </c>
      <c r="H216" s="124">
        <f t="shared" ca="1" si="7"/>
        <v>44309</v>
      </c>
      <c r="I216" s="125">
        <v>0</v>
      </c>
      <c r="J216" s="316" t="str">
        <f>LEFT(PPG!E216,20)&amp;"."&amp;PPGPAY!E216</f>
        <v>....Ap21</v>
      </c>
      <c r="K216" s="120" t="b">
        <v>1</v>
      </c>
      <c r="L216" s="126" t="s">
        <v>3686</v>
      </c>
      <c r="M216" s="120" t="b">
        <v>1</v>
      </c>
      <c r="N216" s="120" t="s">
        <v>3687</v>
      </c>
      <c r="O216" s="319">
        <f>PPG!J216</f>
        <v>0</v>
      </c>
      <c r="P216" s="120" t="b">
        <v>1</v>
      </c>
      <c r="Q216" s="120" t="b">
        <v>1</v>
      </c>
      <c r="R216" s="120" t="b">
        <v>1</v>
      </c>
    </row>
    <row r="217" spans="1:18" hidden="1" x14ac:dyDescent="0.25">
      <c r="A217" s="117">
        <v>1</v>
      </c>
      <c r="B217" s="118">
        <v>2</v>
      </c>
      <c r="C217" s="315">
        <f>PPG!J217</f>
        <v>0</v>
      </c>
      <c r="D217" s="120" t="b">
        <v>1</v>
      </c>
      <c r="E217" s="316" t="str">
        <f>RIGHT(PPG!D217,4)&amp;"."&amp;PPG!N217&amp;"."&amp;PPG!L217&amp;"."&amp;$C$5</f>
        <v>...Ap21</v>
      </c>
      <c r="F217" s="122">
        <f t="shared" ca="1" si="6"/>
        <v>44309</v>
      </c>
      <c r="G217" s="318">
        <f>PPG!Q217</f>
        <v>0</v>
      </c>
      <c r="H217" s="124">
        <f t="shared" ca="1" si="7"/>
        <v>44309</v>
      </c>
      <c r="I217" s="125">
        <v>0</v>
      </c>
      <c r="J217" s="316" t="str">
        <f>LEFT(PPG!E217,20)&amp;"."&amp;PPGPAY!E217</f>
        <v>....Ap21</v>
      </c>
      <c r="K217" s="120" t="b">
        <v>1</v>
      </c>
      <c r="L217" s="126" t="s">
        <v>3686</v>
      </c>
      <c r="M217" s="120" t="b">
        <v>1</v>
      </c>
      <c r="N217" s="120" t="s">
        <v>3687</v>
      </c>
      <c r="O217" s="319">
        <f>PPG!J217</f>
        <v>0</v>
      </c>
      <c r="P217" s="120" t="b">
        <v>1</v>
      </c>
      <c r="Q217" s="120" t="b">
        <v>1</v>
      </c>
      <c r="R217" s="120" t="b">
        <v>1</v>
      </c>
    </row>
    <row r="218" spans="1:18" hidden="1" x14ac:dyDescent="0.25">
      <c r="A218" s="117">
        <v>1</v>
      </c>
      <c r="B218" s="118">
        <v>2</v>
      </c>
      <c r="C218" s="315">
        <f>PPG!J218</f>
        <v>0</v>
      </c>
      <c r="D218" s="120" t="b">
        <v>1</v>
      </c>
      <c r="E218" s="316" t="str">
        <f>RIGHT(PPG!D218,4)&amp;"."&amp;PPG!N218&amp;"."&amp;PPG!L218&amp;"."&amp;$C$5</f>
        <v>...Ap21</v>
      </c>
      <c r="F218" s="122">
        <f t="shared" ca="1" si="6"/>
        <v>44309</v>
      </c>
      <c r="G218" s="318">
        <f>PPG!Q218</f>
        <v>0</v>
      </c>
      <c r="H218" s="124">
        <f t="shared" ca="1" si="7"/>
        <v>44309</v>
      </c>
      <c r="I218" s="125">
        <v>0</v>
      </c>
      <c r="J218" s="316" t="str">
        <f>LEFT(PPG!E218,20)&amp;"."&amp;PPGPAY!E218</f>
        <v>....Ap21</v>
      </c>
      <c r="K218" s="120" t="b">
        <v>1</v>
      </c>
      <c r="L218" s="126" t="s">
        <v>3686</v>
      </c>
      <c r="M218" s="120" t="b">
        <v>1</v>
      </c>
      <c r="N218" s="120" t="s">
        <v>3687</v>
      </c>
      <c r="O218" s="319">
        <f>PPG!J218</f>
        <v>0</v>
      </c>
      <c r="P218" s="120" t="b">
        <v>1</v>
      </c>
      <c r="Q218" s="120" t="b">
        <v>1</v>
      </c>
      <c r="R218" s="120" t="b">
        <v>1</v>
      </c>
    </row>
    <row r="219" spans="1:18" hidden="1" x14ac:dyDescent="0.25">
      <c r="A219" s="117">
        <v>1</v>
      </c>
      <c r="B219" s="118">
        <v>2</v>
      </c>
      <c r="C219" s="315">
        <f>PPG!J219</f>
        <v>0</v>
      </c>
      <c r="D219" s="120" t="b">
        <v>1</v>
      </c>
      <c r="E219" s="316" t="str">
        <f>RIGHT(PPG!D219,4)&amp;"."&amp;PPG!N219&amp;"."&amp;PPG!L219&amp;"."&amp;$C$5</f>
        <v>...Ap21</v>
      </c>
      <c r="F219" s="122">
        <f t="shared" ca="1" si="6"/>
        <v>44309</v>
      </c>
      <c r="G219" s="318">
        <f>PPG!Q219</f>
        <v>0</v>
      </c>
      <c r="H219" s="124">
        <f t="shared" ca="1" si="7"/>
        <v>44309</v>
      </c>
      <c r="I219" s="125">
        <v>0</v>
      </c>
      <c r="J219" s="316" t="str">
        <f>LEFT(PPG!E219,20)&amp;"."&amp;PPGPAY!E219</f>
        <v>....Ap21</v>
      </c>
      <c r="K219" s="120" t="b">
        <v>1</v>
      </c>
      <c r="L219" s="126" t="s">
        <v>3686</v>
      </c>
      <c r="M219" s="120" t="b">
        <v>1</v>
      </c>
      <c r="N219" s="120" t="s">
        <v>3687</v>
      </c>
      <c r="O219" s="319">
        <f>PPG!J219</f>
        <v>0</v>
      </c>
      <c r="P219" s="120" t="b">
        <v>1</v>
      </c>
      <c r="Q219" s="120" t="b">
        <v>1</v>
      </c>
      <c r="R219" s="120" t="b">
        <v>1</v>
      </c>
    </row>
    <row r="220" spans="1:18" hidden="1" x14ac:dyDescent="0.25">
      <c r="A220" s="117">
        <v>1</v>
      </c>
      <c r="B220" s="118">
        <v>2</v>
      </c>
      <c r="C220" s="315">
        <f>PPG!J220</f>
        <v>0</v>
      </c>
      <c r="D220" s="120" t="b">
        <v>1</v>
      </c>
      <c r="E220" s="316" t="str">
        <f>RIGHT(PPG!D220,4)&amp;"."&amp;PPG!N220&amp;"."&amp;PPG!L220&amp;"."&amp;$C$5</f>
        <v>...Ap21</v>
      </c>
      <c r="F220" s="122">
        <f t="shared" ca="1" si="6"/>
        <v>44309</v>
      </c>
      <c r="G220" s="318">
        <f>PPG!Q220</f>
        <v>0</v>
      </c>
      <c r="H220" s="124">
        <f t="shared" ca="1" si="7"/>
        <v>44309</v>
      </c>
      <c r="I220" s="125">
        <v>0</v>
      </c>
      <c r="J220" s="316" t="str">
        <f>LEFT(PPG!E220,20)&amp;"."&amp;PPGPAY!E220</f>
        <v>....Ap21</v>
      </c>
      <c r="K220" s="120" t="b">
        <v>1</v>
      </c>
      <c r="L220" s="126" t="s">
        <v>3686</v>
      </c>
      <c r="M220" s="120" t="b">
        <v>1</v>
      </c>
      <c r="N220" s="120" t="s">
        <v>3687</v>
      </c>
      <c r="O220" s="319">
        <f>PPG!J220</f>
        <v>0</v>
      </c>
      <c r="P220" s="120" t="b">
        <v>1</v>
      </c>
      <c r="Q220" s="120" t="b">
        <v>1</v>
      </c>
      <c r="R220" s="120" t="b">
        <v>1</v>
      </c>
    </row>
    <row r="221" spans="1:18" hidden="1" x14ac:dyDescent="0.25">
      <c r="A221" s="117">
        <v>1</v>
      </c>
      <c r="B221" s="118">
        <v>2</v>
      </c>
      <c r="C221" s="315">
        <f>PPG!J221</f>
        <v>0</v>
      </c>
      <c r="D221" s="120" t="b">
        <v>1</v>
      </c>
      <c r="E221" s="316" t="str">
        <f>RIGHT(PPG!D221,4)&amp;"."&amp;PPG!N221&amp;"."&amp;PPG!L221&amp;"."&amp;$C$5</f>
        <v>...Ap21</v>
      </c>
      <c r="F221" s="122">
        <f t="shared" ca="1" si="6"/>
        <v>44309</v>
      </c>
      <c r="G221" s="318">
        <f>PPG!Q221</f>
        <v>0</v>
      </c>
      <c r="H221" s="124">
        <f t="shared" ca="1" si="7"/>
        <v>44309</v>
      </c>
      <c r="I221" s="125">
        <v>0</v>
      </c>
      <c r="J221" s="316" t="str">
        <f>LEFT(PPG!E221,20)&amp;"."&amp;PPGPAY!E221</f>
        <v>....Ap21</v>
      </c>
      <c r="K221" s="120" t="b">
        <v>1</v>
      </c>
      <c r="L221" s="126" t="s">
        <v>3686</v>
      </c>
      <c r="M221" s="120" t="b">
        <v>1</v>
      </c>
      <c r="N221" s="120" t="s">
        <v>3687</v>
      </c>
      <c r="O221" s="319">
        <f>PPG!J221</f>
        <v>0</v>
      </c>
      <c r="P221" s="120" t="b">
        <v>1</v>
      </c>
      <c r="Q221" s="120" t="b">
        <v>1</v>
      </c>
      <c r="R221" s="120" t="b">
        <v>1</v>
      </c>
    </row>
    <row r="222" spans="1:18" hidden="1" x14ac:dyDescent="0.25">
      <c r="A222" s="117">
        <v>1</v>
      </c>
      <c r="B222" s="118">
        <v>2</v>
      </c>
      <c r="C222" s="315">
        <f>PPG!J222</f>
        <v>0</v>
      </c>
      <c r="D222" s="120" t="b">
        <v>1</v>
      </c>
      <c r="E222" s="316" t="str">
        <f>RIGHT(PPG!D222,4)&amp;"."&amp;PPG!N222&amp;"."&amp;PPG!L222&amp;"."&amp;$C$5</f>
        <v>...Ap21</v>
      </c>
      <c r="F222" s="122">
        <f t="shared" ca="1" si="6"/>
        <v>44309</v>
      </c>
      <c r="G222" s="318">
        <f>PPG!Q222</f>
        <v>0</v>
      </c>
      <c r="H222" s="124">
        <f t="shared" ca="1" si="7"/>
        <v>44309</v>
      </c>
      <c r="I222" s="125">
        <v>0</v>
      </c>
      <c r="J222" s="316" t="str">
        <f>LEFT(PPG!E222,20)&amp;"."&amp;PPGPAY!E222</f>
        <v>....Ap21</v>
      </c>
      <c r="K222" s="120" t="b">
        <v>1</v>
      </c>
      <c r="L222" s="126" t="s">
        <v>3686</v>
      </c>
      <c r="M222" s="120" t="b">
        <v>1</v>
      </c>
      <c r="N222" s="120" t="s">
        <v>3687</v>
      </c>
      <c r="O222" s="319">
        <f>PPG!J222</f>
        <v>0</v>
      </c>
      <c r="P222" s="120" t="b">
        <v>1</v>
      </c>
      <c r="Q222" s="120" t="b">
        <v>1</v>
      </c>
      <c r="R222" s="120" t="b">
        <v>1</v>
      </c>
    </row>
    <row r="223" spans="1:18" hidden="1" x14ac:dyDescent="0.25">
      <c r="A223" s="117">
        <v>1</v>
      </c>
      <c r="B223" s="118">
        <v>2</v>
      </c>
      <c r="C223" s="315">
        <f>PPG!J223</f>
        <v>0</v>
      </c>
      <c r="D223" s="120" t="b">
        <v>1</v>
      </c>
      <c r="E223" s="316" t="str">
        <f>RIGHT(PPG!D223,4)&amp;"."&amp;PPG!N223&amp;"."&amp;PPG!L223&amp;"."&amp;$C$5</f>
        <v>...Ap21</v>
      </c>
      <c r="F223" s="122">
        <f t="shared" ca="1" si="6"/>
        <v>44309</v>
      </c>
      <c r="G223" s="318">
        <f>PPG!Q223</f>
        <v>0</v>
      </c>
      <c r="H223" s="124">
        <f t="shared" ca="1" si="7"/>
        <v>44309</v>
      </c>
      <c r="I223" s="125">
        <v>0</v>
      </c>
      <c r="J223" s="316" t="str">
        <f>LEFT(PPG!E223,20)&amp;"."&amp;PPGPAY!E223</f>
        <v>....Ap21</v>
      </c>
      <c r="K223" s="120" t="b">
        <v>1</v>
      </c>
      <c r="L223" s="126" t="s">
        <v>3686</v>
      </c>
      <c r="M223" s="120" t="b">
        <v>1</v>
      </c>
      <c r="N223" s="120" t="s">
        <v>3687</v>
      </c>
      <c r="O223" s="319">
        <f>PPG!J223</f>
        <v>0</v>
      </c>
      <c r="P223" s="120" t="b">
        <v>1</v>
      </c>
      <c r="Q223" s="120" t="b">
        <v>1</v>
      </c>
      <c r="R223" s="120" t="b">
        <v>1</v>
      </c>
    </row>
    <row r="224" spans="1:18" hidden="1" x14ac:dyDescent="0.25">
      <c r="A224" s="117">
        <v>1</v>
      </c>
      <c r="B224" s="118">
        <v>2</v>
      </c>
      <c r="C224" s="315">
        <f>PPG!J224</f>
        <v>0</v>
      </c>
      <c r="D224" s="120" t="b">
        <v>1</v>
      </c>
      <c r="E224" s="316" t="str">
        <f>RIGHT(PPG!D224,4)&amp;"."&amp;PPG!N224&amp;"."&amp;PPG!L224&amp;"."&amp;$C$5</f>
        <v>...Ap21</v>
      </c>
      <c r="F224" s="122">
        <f t="shared" ca="1" si="6"/>
        <v>44309</v>
      </c>
      <c r="G224" s="318">
        <f>PPG!Q224</f>
        <v>0</v>
      </c>
      <c r="H224" s="124">
        <f t="shared" ca="1" si="7"/>
        <v>44309</v>
      </c>
      <c r="I224" s="125">
        <v>0</v>
      </c>
      <c r="J224" s="316" t="str">
        <f>LEFT(PPG!E224,20)&amp;"."&amp;PPGPAY!E224</f>
        <v>....Ap21</v>
      </c>
      <c r="K224" s="120" t="b">
        <v>1</v>
      </c>
      <c r="L224" s="126" t="s">
        <v>3686</v>
      </c>
      <c r="M224" s="120" t="b">
        <v>1</v>
      </c>
      <c r="N224" s="120" t="s">
        <v>3687</v>
      </c>
      <c r="O224" s="319">
        <f>PPG!J224</f>
        <v>0</v>
      </c>
      <c r="P224" s="120" t="b">
        <v>1</v>
      </c>
      <c r="Q224" s="120" t="b">
        <v>1</v>
      </c>
      <c r="R224" s="120" t="b">
        <v>1</v>
      </c>
    </row>
    <row r="225" spans="1:18" hidden="1" x14ac:dyDescent="0.25">
      <c r="A225" s="117">
        <v>1</v>
      </c>
      <c r="B225" s="118">
        <v>2</v>
      </c>
      <c r="C225" s="315">
        <f>PPG!J225</f>
        <v>0</v>
      </c>
      <c r="D225" s="120" t="b">
        <v>1</v>
      </c>
      <c r="E225" s="316" t="str">
        <f>RIGHT(PPG!D225,4)&amp;"."&amp;PPG!N225&amp;"."&amp;PPG!L225&amp;"."&amp;$C$5</f>
        <v>...Ap21</v>
      </c>
      <c r="F225" s="122">
        <f t="shared" ca="1" si="6"/>
        <v>44309</v>
      </c>
      <c r="G225" s="318">
        <f>PPG!Q225</f>
        <v>0</v>
      </c>
      <c r="H225" s="124">
        <f t="shared" ca="1" si="7"/>
        <v>44309</v>
      </c>
      <c r="I225" s="125">
        <v>0</v>
      </c>
      <c r="J225" s="316" t="str">
        <f>LEFT(PPG!E225,20)&amp;"."&amp;PPGPAY!E225</f>
        <v>....Ap21</v>
      </c>
      <c r="K225" s="120" t="b">
        <v>1</v>
      </c>
      <c r="L225" s="126" t="s">
        <v>3686</v>
      </c>
      <c r="M225" s="120" t="b">
        <v>1</v>
      </c>
      <c r="N225" s="120" t="s">
        <v>3687</v>
      </c>
      <c r="O225" s="319">
        <f>PPG!J225</f>
        <v>0</v>
      </c>
      <c r="P225" s="120" t="b">
        <v>1</v>
      </c>
      <c r="Q225" s="120" t="b">
        <v>1</v>
      </c>
      <c r="R225" s="120" t="b">
        <v>1</v>
      </c>
    </row>
    <row r="226" spans="1:18" hidden="1" x14ac:dyDescent="0.25">
      <c r="A226" s="117">
        <v>1</v>
      </c>
      <c r="B226" s="118">
        <v>2</v>
      </c>
      <c r="C226" s="315">
        <f>PPG!J226</f>
        <v>0</v>
      </c>
      <c r="D226" s="120" t="b">
        <v>1</v>
      </c>
      <c r="E226" s="316" t="str">
        <f>RIGHT(PPG!D226,4)&amp;"."&amp;PPG!N226&amp;"."&amp;PPG!L226&amp;"."&amp;$C$5</f>
        <v>...Ap21</v>
      </c>
      <c r="F226" s="122">
        <f t="shared" ca="1" si="6"/>
        <v>44309</v>
      </c>
      <c r="G226" s="318">
        <f>PPG!Q226</f>
        <v>0</v>
      </c>
      <c r="H226" s="124">
        <f t="shared" ca="1" si="7"/>
        <v>44309</v>
      </c>
      <c r="I226" s="125">
        <v>0</v>
      </c>
      <c r="J226" s="316" t="str">
        <f>LEFT(PPG!E226,20)&amp;"."&amp;PPGPAY!E226</f>
        <v>....Ap21</v>
      </c>
      <c r="K226" s="120" t="b">
        <v>1</v>
      </c>
      <c r="L226" s="126" t="s">
        <v>3686</v>
      </c>
      <c r="M226" s="120" t="b">
        <v>1</v>
      </c>
      <c r="N226" s="120" t="s">
        <v>3687</v>
      </c>
      <c r="O226" s="319">
        <f>PPG!J226</f>
        <v>0</v>
      </c>
      <c r="P226" s="120" t="b">
        <v>1</v>
      </c>
      <c r="Q226" s="120" t="b">
        <v>1</v>
      </c>
      <c r="R226" s="120" t="b">
        <v>1</v>
      </c>
    </row>
    <row r="227" spans="1:18" hidden="1" x14ac:dyDescent="0.25">
      <c r="A227" s="117">
        <v>1</v>
      </c>
      <c r="B227" s="118">
        <v>2</v>
      </c>
      <c r="C227" s="315">
        <f>PPG!J227</f>
        <v>0</v>
      </c>
      <c r="D227" s="120" t="b">
        <v>1</v>
      </c>
      <c r="E227" s="316" t="str">
        <f>RIGHT(PPG!D227,4)&amp;"."&amp;PPG!N227&amp;"."&amp;PPG!L227&amp;"."&amp;$C$5</f>
        <v>...Ap21</v>
      </c>
      <c r="F227" s="122">
        <f t="shared" ca="1" si="6"/>
        <v>44309</v>
      </c>
      <c r="G227" s="318">
        <f>PPG!Q227</f>
        <v>0</v>
      </c>
      <c r="H227" s="124">
        <f t="shared" ca="1" si="7"/>
        <v>44309</v>
      </c>
      <c r="I227" s="125">
        <v>0</v>
      </c>
      <c r="J227" s="316" t="str">
        <f>LEFT(PPG!E227,20)&amp;"."&amp;PPGPAY!E227</f>
        <v>....Ap21</v>
      </c>
      <c r="K227" s="120" t="b">
        <v>1</v>
      </c>
      <c r="L227" s="126" t="s">
        <v>3686</v>
      </c>
      <c r="M227" s="120" t="b">
        <v>1</v>
      </c>
      <c r="N227" s="120" t="s">
        <v>3687</v>
      </c>
      <c r="O227" s="319">
        <f>PPG!J227</f>
        <v>0</v>
      </c>
      <c r="P227" s="120" t="b">
        <v>1</v>
      </c>
      <c r="Q227" s="120" t="b">
        <v>1</v>
      </c>
      <c r="R227" s="120" t="b">
        <v>1</v>
      </c>
    </row>
    <row r="228" spans="1:18" hidden="1" x14ac:dyDescent="0.25">
      <c r="A228" s="117">
        <v>1</v>
      </c>
      <c r="B228" s="118">
        <v>2</v>
      </c>
      <c r="C228" s="315">
        <f>PPG!J228</f>
        <v>0</v>
      </c>
      <c r="D228" s="120" t="b">
        <v>1</v>
      </c>
      <c r="E228" s="316" t="str">
        <f>RIGHT(PPG!D228,4)&amp;"."&amp;PPG!N228&amp;"."&amp;PPG!L228&amp;"."&amp;$C$5</f>
        <v>...Ap21</v>
      </c>
      <c r="F228" s="122">
        <f t="shared" ca="1" si="6"/>
        <v>44309</v>
      </c>
      <c r="G228" s="318">
        <f>PPG!Q228</f>
        <v>0</v>
      </c>
      <c r="H228" s="124">
        <f t="shared" ca="1" si="7"/>
        <v>44309</v>
      </c>
      <c r="I228" s="125">
        <v>0</v>
      </c>
      <c r="J228" s="316" t="str">
        <f>LEFT(PPG!E228,20)&amp;"."&amp;PPGPAY!E228</f>
        <v>....Ap21</v>
      </c>
      <c r="K228" s="120" t="b">
        <v>1</v>
      </c>
      <c r="L228" s="126" t="s">
        <v>3686</v>
      </c>
      <c r="M228" s="120" t="b">
        <v>1</v>
      </c>
      <c r="N228" s="120" t="s">
        <v>3687</v>
      </c>
      <c r="O228" s="319">
        <f>PPG!J228</f>
        <v>0</v>
      </c>
      <c r="P228" s="120" t="b">
        <v>1</v>
      </c>
      <c r="Q228" s="120" t="b">
        <v>1</v>
      </c>
      <c r="R228" s="120" t="b">
        <v>1</v>
      </c>
    </row>
    <row r="229" spans="1:18" hidden="1" x14ac:dyDescent="0.25">
      <c r="A229" s="117">
        <v>1</v>
      </c>
      <c r="B229" s="118">
        <v>2</v>
      </c>
      <c r="C229" s="315">
        <f>PPG!J229</f>
        <v>0</v>
      </c>
      <c r="D229" s="120" t="b">
        <v>1</v>
      </c>
      <c r="E229" s="316" t="str">
        <f>RIGHT(PPG!D229,4)&amp;"."&amp;PPG!N229&amp;"."&amp;PPG!L229&amp;"."&amp;$C$5</f>
        <v>...Ap21</v>
      </c>
      <c r="F229" s="122">
        <f t="shared" ca="1" si="6"/>
        <v>44309</v>
      </c>
      <c r="G229" s="318">
        <f>PPG!Q229</f>
        <v>0</v>
      </c>
      <c r="H229" s="124">
        <f t="shared" ca="1" si="7"/>
        <v>44309</v>
      </c>
      <c r="I229" s="125">
        <v>0</v>
      </c>
      <c r="J229" s="316" t="str">
        <f>LEFT(PPG!E229,20)&amp;"."&amp;PPGPAY!E229</f>
        <v>....Ap21</v>
      </c>
      <c r="K229" s="120" t="b">
        <v>1</v>
      </c>
      <c r="L229" s="126" t="s">
        <v>3686</v>
      </c>
      <c r="M229" s="120" t="b">
        <v>1</v>
      </c>
      <c r="N229" s="120" t="s">
        <v>3687</v>
      </c>
      <c r="O229" s="319">
        <f>PPG!J229</f>
        <v>0</v>
      </c>
      <c r="P229" s="120" t="b">
        <v>1</v>
      </c>
      <c r="Q229" s="120" t="b">
        <v>1</v>
      </c>
      <c r="R229" s="120" t="b">
        <v>1</v>
      </c>
    </row>
    <row r="230" spans="1:18" hidden="1" x14ac:dyDescent="0.25">
      <c r="A230" s="117">
        <v>1</v>
      </c>
      <c r="B230" s="118">
        <v>2</v>
      </c>
      <c r="C230" s="315">
        <f>PPG!J230</f>
        <v>0</v>
      </c>
      <c r="D230" s="120" t="b">
        <v>1</v>
      </c>
      <c r="E230" s="316" t="str">
        <f>RIGHT(PPG!D230,4)&amp;"."&amp;PPG!N230&amp;"."&amp;PPG!L230&amp;"."&amp;$C$5</f>
        <v>...Ap21</v>
      </c>
      <c r="F230" s="122">
        <f t="shared" ca="1" si="6"/>
        <v>44309</v>
      </c>
      <c r="G230" s="318">
        <f>PPG!Q230</f>
        <v>0</v>
      </c>
      <c r="H230" s="124">
        <f t="shared" ca="1" si="7"/>
        <v>44309</v>
      </c>
      <c r="I230" s="125">
        <v>0</v>
      </c>
      <c r="J230" s="316" t="str">
        <f>LEFT(PPG!E230,20)&amp;"."&amp;PPGPAY!E230</f>
        <v>....Ap21</v>
      </c>
      <c r="K230" s="120" t="b">
        <v>1</v>
      </c>
      <c r="L230" s="126" t="s">
        <v>3686</v>
      </c>
      <c r="M230" s="120" t="b">
        <v>1</v>
      </c>
      <c r="N230" s="120" t="s">
        <v>3687</v>
      </c>
      <c r="O230" s="319">
        <f>PPG!J230</f>
        <v>0</v>
      </c>
      <c r="P230" s="120" t="b">
        <v>1</v>
      </c>
      <c r="Q230" s="120" t="b">
        <v>1</v>
      </c>
      <c r="R230" s="120" t="b">
        <v>1</v>
      </c>
    </row>
    <row r="231" spans="1:18" hidden="1" x14ac:dyDescent="0.25">
      <c r="A231" s="117">
        <v>1</v>
      </c>
      <c r="B231" s="118">
        <v>2</v>
      </c>
      <c r="C231" s="315">
        <f>PPG!J231</f>
        <v>0</v>
      </c>
      <c r="D231" s="120" t="b">
        <v>1</v>
      </c>
      <c r="E231" s="316" t="str">
        <f>RIGHT(PPG!D231,4)&amp;"."&amp;PPG!N231&amp;"."&amp;PPG!L231&amp;"."&amp;$C$5</f>
        <v>...Ap21</v>
      </c>
      <c r="F231" s="122">
        <f t="shared" ca="1" si="6"/>
        <v>44309</v>
      </c>
      <c r="G231" s="318">
        <f>PPG!Q231</f>
        <v>0</v>
      </c>
      <c r="H231" s="124">
        <f t="shared" ca="1" si="7"/>
        <v>44309</v>
      </c>
      <c r="I231" s="125">
        <v>0</v>
      </c>
      <c r="J231" s="316" t="str">
        <f>LEFT(PPG!E231,20)&amp;"."&amp;PPGPAY!E231</f>
        <v>....Ap21</v>
      </c>
      <c r="K231" s="120" t="b">
        <v>1</v>
      </c>
      <c r="L231" s="126" t="s">
        <v>3686</v>
      </c>
      <c r="M231" s="120" t="b">
        <v>1</v>
      </c>
      <c r="N231" s="120" t="s">
        <v>3687</v>
      </c>
      <c r="O231" s="319">
        <f>PPG!J231</f>
        <v>0</v>
      </c>
      <c r="P231" s="120" t="b">
        <v>1</v>
      </c>
      <c r="Q231" s="120" t="b">
        <v>1</v>
      </c>
      <c r="R231" s="120" t="b">
        <v>1</v>
      </c>
    </row>
    <row r="232" spans="1:18" hidden="1" x14ac:dyDescent="0.25">
      <c r="A232" s="117">
        <v>1</v>
      </c>
      <c r="B232" s="118">
        <v>2</v>
      </c>
      <c r="C232" s="315">
        <f>PPG!J232</f>
        <v>0</v>
      </c>
      <c r="D232" s="120" t="b">
        <v>1</v>
      </c>
      <c r="E232" s="316" t="str">
        <f>RIGHT(PPG!D232,4)&amp;"."&amp;PPG!N232&amp;"."&amp;PPG!L232&amp;"."&amp;$C$5</f>
        <v>...Ap21</v>
      </c>
      <c r="F232" s="122">
        <f t="shared" ca="1" si="6"/>
        <v>44309</v>
      </c>
      <c r="G232" s="318">
        <f>PPG!Q232</f>
        <v>0</v>
      </c>
      <c r="H232" s="124">
        <f t="shared" ca="1" si="7"/>
        <v>44309</v>
      </c>
      <c r="I232" s="125">
        <v>0</v>
      </c>
      <c r="J232" s="316" t="str">
        <f>LEFT(PPG!E232,20)&amp;"."&amp;PPGPAY!E232</f>
        <v>....Ap21</v>
      </c>
      <c r="K232" s="120" t="b">
        <v>1</v>
      </c>
      <c r="L232" s="126" t="s">
        <v>3686</v>
      </c>
      <c r="M232" s="120" t="b">
        <v>1</v>
      </c>
      <c r="N232" s="120" t="s">
        <v>3687</v>
      </c>
      <c r="O232" s="319">
        <f>PPG!J232</f>
        <v>0</v>
      </c>
      <c r="P232" s="120" t="b">
        <v>1</v>
      </c>
      <c r="Q232" s="120" t="b">
        <v>1</v>
      </c>
      <c r="R232" s="120" t="b">
        <v>1</v>
      </c>
    </row>
    <row r="233" spans="1:18" hidden="1" x14ac:dyDescent="0.25">
      <c r="A233" s="117">
        <v>1</v>
      </c>
      <c r="B233" s="118">
        <v>2</v>
      </c>
      <c r="C233" s="315">
        <f>PPG!J233</f>
        <v>0</v>
      </c>
      <c r="D233" s="120" t="b">
        <v>1</v>
      </c>
      <c r="E233" s="316" t="str">
        <f>RIGHT(PPG!D233,4)&amp;"."&amp;PPG!N233&amp;"."&amp;PPG!L233&amp;"."&amp;$C$5</f>
        <v>...Ap21</v>
      </c>
      <c r="F233" s="122">
        <f t="shared" ca="1" si="6"/>
        <v>44309</v>
      </c>
      <c r="G233" s="318">
        <f>PPG!Q233</f>
        <v>0</v>
      </c>
      <c r="H233" s="124">
        <f t="shared" ca="1" si="7"/>
        <v>44309</v>
      </c>
      <c r="I233" s="125">
        <v>0</v>
      </c>
      <c r="J233" s="316" t="str">
        <f>LEFT(PPG!E233,20)&amp;"."&amp;PPGPAY!E233</f>
        <v>....Ap21</v>
      </c>
      <c r="K233" s="120" t="b">
        <v>1</v>
      </c>
      <c r="L233" s="126" t="s">
        <v>3686</v>
      </c>
      <c r="M233" s="120" t="b">
        <v>1</v>
      </c>
      <c r="N233" s="120" t="s">
        <v>3687</v>
      </c>
      <c r="O233" s="319">
        <f>PPG!J233</f>
        <v>0</v>
      </c>
      <c r="P233" s="120" t="b">
        <v>1</v>
      </c>
      <c r="Q233" s="120" t="b">
        <v>1</v>
      </c>
      <c r="R233" s="120" t="b">
        <v>1</v>
      </c>
    </row>
    <row r="234" spans="1:18" hidden="1" x14ac:dyDescent="0.25">
      <c r="A234" s="117">
        <v>1</v>
      </c>
      <c r="B234" s="118">
        <v>2</v>
      </c>
      <c r="C234" s="315">
        <f>PPG!J234</f>
        <v>0</v>
      </c>
      <c r="D234" s="120" t="b">
        <v>1</v>
      </c>
      <c r="E234" s="316" t="str">
        <f>RIGHT(PPG!D234,4)&amp;"."&amp;PPG!N234&amp;"."&amp;PPG!L234&amp;"."&amp;$C$5</f>
        <v>...Ap21</v>
      </c>
      <c r="F234" s="122">
        <f t="shared" ca="1" si="6"/>
        <v>44309</v>
      </c>
      <c r="G234" s="318">
        <f>PPG!Q234</f>
        <v>0</v>
      </c>
      <c r="H234" s="124">
        <f t="shared" ca="1" si="7"/>
        <v>44309</v>
      </c>
      <c r="I234" s="125">
        <v>0</v>
      </c>
      <c r="J234" s="316" t="str">
        <f>LEFT(PPG!E234,20)&amp;"."&amp;PPGPAY!E234</f>
        <v>....Ap21</v>
      </c>
      <c r="K234" s="120" t="b">
        <v>1</v>
      </c>
      <c r="L234" s="126" t="s">
        <v>3686</v>
      </c>
      <c r="M234" s="120" t="b">
        <v>1</v>
      </c>
      <c r="N234" s="120" t="s">
        <v>3687</v>
      </c>
      <c r="O234" s="319">
        <f>PPG!J234</f>
        <v>0</v>
      </c>
      <c r="P234" s="120" t="b">
        <v>1</v>
      </c>
      <c r="Q234" s="120" t="b">
        <v>1</v>
      </c>
      <c r="R234" s="120" t="b">
        <v>1</v>
      </c>
    </row>
    <row r="235" spans="1:18" hidden="1" x14ac:dyDescent="0.25">
      <c r="A235" s="117">
        <v>1</v>
      </c>
      <c r="B235" s="118">
        <v>2</v>
      </c>
      <c r="C235" s="315">
        <f>PPG!J235</f>
        <v>0</v>
      </c>
      <c r="D235" s="120" t="b">
        <v>1</v>
      </c>
      <c r="E235" s="316" t="str">
        <f>RIGHT(PPG!D235,4)&amp;"."&amp;PPG!N235&amp;"."&amp;PPG!L235&amp;"."&amp;$C$5</f>
        <v>...Ap21</v>
      </c>
      <c r="F235" s="122">
        <f t="shared" ca="1" si="6"/>
        <v>44309</v>
      </c>
      <c r="G235" s="318">
        <f>PPG!Q235</f>
        <v>0</v>
      </c>
      <c r="H235" s="124">
        <f t="shared" ca="1" si="7"/>
        <v>44309</v>
      </c>
      <c r="I235" s="125">
        <v>0</v>
      </c>
      <c r="J235" s="316" t="str">
        <f>LEFT(PPG!E235,20)&amp;"."&amp;PPGPAY!E235</f>
        <v>....Ap21</v>
      </c>
      <c r="K235" s="120" t="b">
        <v>1</v>
      </c>
      <c r="L235" s="126" t="s">
        <v>3686</v>
      </c>
      <c r="M235" s="120" t="b">
        <v>1</v>
      </c>
      <c r="N235" s="120" t="s">
        <v>3687</v>
      </c>
      <c r="O235" s="319">
        <f>PPG!J235</f>
        <v>0</v>
      </c>
      <c r="P235" s="120" t="b">
        <v>1</v>
      </c>
      <c r="Q235" s="120" t="b">
        <v>1</v>
      </c>
      <c r="R235" s="120" t="b">
        <v>1</v>
      </c>
    </row>
    <row r="236" spans="1:18" hidden="1" x14ac:dyDescent="0.25">
      <c r="A236" s="117">
        <v>1</v>
      </c>
      <c r="B236" s="118">
        <v>2</v>
      </c>
      <c r="C236" s="315">
        <f>PPG!J236</f>
        <v>0</v>
      </c>
      <c r="D236" s="120" t="b">
        <v>1</v>
      </c>
      <c r="E236" s="316" t="str">
        <f>RIGHT(PPG!D236,4)&amp;"."&amp;PPG!N236&amp;"."&amp;PPG!L236&amp;"."&amp;$C$5</f>
        <v>...Ap21</v>
      </c>
      <c r="F236" s="122">
        <f t="shared" ca="1" si="6"/>
        <v>44309</v>
      </c>
      <c r="G236" s="318">
        <f>PPG!Q236</f>
        <v>0</v>
      </c>
      <c r="H236" s="124">
        <f t="shared" ca="1" si="7"/>
        <v>44309</v>
      </c>
      <c r="I236" s="125">
        <v>0</v>
      </c>
      <c r="J236" s="316" t="str">
        <f>LEFT(PPG!E236,20)&amp;"."&amp;PPGPAY!E236</f>
        <v>....Ap21</v>
      </c>
      <c r="K236" s="120" t="b">
        <v>1</v>
      </c>
      <c r="L236" s="126" t="s">
        <v>3686</v>
      </c>
      <c r="M236" s="120" t="b">
        <v>1</v>
      </c>
      <c r="N236" s="120" t="s">
        <v>3687</v>
      </c>
      <c r="O236" s="319">
        <f>PPG!J236</f>
        <v>0</v>
      </c>
      <c r="P236" s="120" t="b">
        <v>1</v>
      </c>
      <c r="Q236" s="120" t="b">
        <v>1</v>
      </c>
      <c r="R236" s="120" t="b">
        <v>1</v>
      </c>
    </row>
    <row r="237" spans="1:18" hidden="1" x14ac:dyDescent="0.25">
      <c r="A237" s="117">
        <v>1</v>
      </c>
      <c r="B237" s="118">
        <v>2</v>
      </c>
      <c r="C237" s="315">
        <f>PPG!J237</f>
        <v>0</v>
      </c>
      <c r="D237" s="120" t="b">
        <v>1</v>
      </c>
      <c r="E237" s="316" t="str">
        <f>RIGHT(PPG!D237,4)&amp;"."&amp;PPG!N237&amp;"."&amp;PPG!L237&amp;"."&amp;$C$5</f>
        <v>...Ap21</v>
      </c>
      <c r="F237" s="122">
        <f t="shared" ca="1" si="6"/>
        <v>44309</v>
      </c>
      <c r="G237" s="318">
        <f>PPG!Q237</f>
        <v>0</v>
      </c>
      <c r="H237" s="124">
        <f t="shared" ca="1" si="7"/>
        <v>44309</v>
      </c>
      <c r="I237" s="125">
        <v>0</v>
      </c>
      <c r="J237" s="316" t="str">
        <f>LEFT(PPG!E237,20)&amp;"."&amp;PPGPAY!E237</f>
        <v>....Ap21</v>
      </c>
      <c r="K237" s="120" t="b">
        <v>1</v>
      </c>
      <c r="L237" s="126" t="s">
        <v>3686</v>
      </c>
      <c r="M237" s="120" t="b">
        <v>1</v>
      </c>
      <c r="N237" s="120" t="s">
        <v>3687</v>
      </c>
      <c r="O237" s="319">
        <f>PPG!J237</f>
        <v>0</v>
      </c>
      <c r="P237" s="120" t="b">
        <v>1</v>
      </c>
      <c r="Q237" s="120" t="b">
        <v>1</v>
      </c>
      <c r="R237" s="120" t="b">
        <v>1</v>
      </c>
    </row>
    <row r="238" spans="1:18" hidden="1" x14ac:dyDescent="0.25">
      <c r="A238" s="117">
        <v>1</v>
      </c>
      <c r="B238" s="118">
        <v>2</v>
      </c>
      <c r="C238" s="315">
        <f>PPG!J238</f>
        <v>0</v>
      </c>
      <c r="D238" s="120" t="b">
        <v>1</v>
      </c>
      <c r="E238" s="316" t="str">
        <f>RIGHT(PPG!D238,4)&amp;"."&amp;PPG!N238&amp;"."&amp;PPG!L238&amp;"."&amp;$C$5</f>
        <v>...Ap21</v>
      </c>
      <c r="F238" s="122">
        <f t="shared" ca="1" si="6"/>
        <v>44309</v>
      </c>
      <c r="G238" s="318">
        <f>PPG!Q238</f>
        <v>0</v>
      </c>
      <c r="H238" s="124">
        <f t="shared" ca="1" si="7"/>
        <v>44309</v>
      </c>
      <c r="I238" s="125">
        <v>0</v>
      </c>
      <c r="J238" s="316" t="str">
        <f>LEFT(PPG!E238,20)&amp;"."&amp;PPGPAY!E238</f>
        <v>....Ap21</v>
      </c>
      <c r="K238" s="120" t="b">
        <v>1</v>
      </c>
      <c r="L238" s="126" t="s">
        <v>3686</v>
      </c>
      <c r="M238" s="120" t="b">
        <v>1</v>
      </c>
      <c r="N238" s="120" t="s">
        <v>3687</v>
      </c>
      <c r="O238" s="319">
        <f>PPG!J238</f>
        <v>0</v>
      </c>
      <c r="P238" s="120" t="b">
        <v>1</v>
      </c>
      <c r="Q238" s="120" t="b">
        <v>1</v>
      </c>
      <c r="R238" s="120" t="b">
        <v>1</v>
      </c>
    </row>
    <row r="239" spans="1:18" hidden="1" x14ac:dyDescent="0.25">
      <c r="A239" s="117">
        <v>1</v>
      </c>
      <c r="B239" s="118">
        <v>2</v>
      </c>
      <c r="C239" s="315">
        <f>PPG!J239</f>
        <v>0</v>
      </c>
      <c r="D239" s="120" t="b">
        <v>1</v>
      </c>
      <c r="E239" s="316" t="str">
        <f>RIGHT(PPG!D239,4)&amp;"."&amp;PPG!N239&amp;"."&amp;PPG!L239&amp;"."&amp;$C$5</f>
        <v>...Ap21</v>
      </c>
      <c r="F239" s="122">
        <f t="shared" ca="1" si="6"/>
        <v>44309</v>
      </c>
      <c r="G239" s="318">
        <f>PPG!Q239</f>
        <v>0</v>
      </c>
      <c r="H239" s="124">
        <f t="shared" ca="1" si="7"/>
        <v>44309</v>
      </c>
      <c r="I239" s="125">
        <v>0</v>
      </c>
      <c r="J239" s="316" t="str">
        <f>LEFT(PPG!E239,20)&amp;"."&amp;PPGPAY!E239</f>
        <v>....Ap21</v>
      </c>
      <c r="K239" s="120" t="b">
        <v>1</v>
      </c>
      <c r="L239" s="126" t="s">
        <v>3686</v>
      </c>
      <c r="M239" s="120" t="b">
        <v>1</v>
      </c>
      <c r="N239" s="120" t="s">
        <v>3687</v>
      </c>
      <c r="O239" s="319">
        <f>PPG!J239</f>
        <v>0</v>
      </c>
      <c r="P239" s="120" t="b">
        <v>1</v>
      </c>
      <c r="Q239" s="120" t="b">
        <v>1</v>
      </c>
      <c r="R239" s="120" t="b">
        <v>1</v>
      </c>
    </row>
    <row r="240" spans="1:18" hidden="1" x14ac:dyDescent="0.25">
      <c r="A240" s="117">
        <v>1</v>
      </c>
      <c r="B240" s="118">
        <v>2</v>
      </c>
      <c r="C240" s="315">
        <f>PPG!J240</f>
        <v>0</v>
      </c>
      <c r="D240" s="120" t="b">
        <v>1</v>
      </c>
      <c r="E240" s="316" t="str">
        <f>RIGHT(PPG!D240,4)&amp;"."&amp;PPG!N240&amp;"."&amp;PPG!L240&amp;"."&amp;$C$5</f>
        <v>...Ap21</v>
      </c>
      <c r="F240" s="122">
        <f t="shared" ca="1" si="6"/>
        <v>44309</v>
      </c>
      <c r="G240" s="318">
        <f>PPG!Q240</f>
        <v>0</v>
      </c>
      <c r="H240" s="124">
        <f t="shared" ca="1" si="7"/>
        <v>44309</v>
      </c>
      <c r="I240" s="125">
        <v>0</v>
      </c>
      <c r="J240" s="316" t="str">
        <f>LEFT(PPG!E240,20)&amp;"."&amp;PPGPAY!E240</f>
        <v>....Ap21</v>
      </c>
      <c r="K240" s="120" t="b">
        <v>1</v>
      </c>
      <c r="L240" s="126" t="s">
        <v>3686</v>
      </c>
      <c r="M240" s="120" t="b">
        <v>1</v>
      </c>
      <c r="N240" s="120" t="s">
        <v>3687</v>
      </c>
      <c r="O240" s="319">
        <f>PPG!J240</f>
        <v>0</v>
      </c>
      <c r="P240" s="120" t="b">
        <v>1</v>
      </c>
      <c r="Q240" s="120" t="b">
        <v>1</v>
      </c>
      <c r="R240" s="120" t="b">
        <v>1</v>
      </c>
    </row>
    <row r="241" spans="1:18" hidden="1" x14ac:dyDescent="0.25">
      <c r="A241" s="117">
        <v>1</v>
      </c>
      <c r="B241" s="118">
        <v>2</v>
      </c>
      <c r="C241" s="315">
        <f>PPG!J241</f>
        <v>0</v>
      </c>
      <c r="D241" s="120" t="b">
        <v>1</v>
      </c>
      <c r="E241" s="316" t="str">
        <f>RIGHT(PPG!D241,4)&amp;"."&amp;PPG!N241&amp;"."&amp;PPG!L241&amp;"."&amp;$C$5</f>
        <v>...Ap21</v>
      </c>
      <c r="F241" s="122">
        <f t="shared" ca="1" si="6"/>
        <v>44309</v>
      </c>
      <c r="G241" s="318">
        <f>PPG!Q241</f>
        <v>0</v>
      </c>
      <c r="H241" s="124">
        <f t="shared" ca="1" si="7"/>
        <v>44309</v>
      </c>
      <c r="I241" s="125">
        <v>0</v>
      </c>
      <c r="J241" s="316" t="str">
        <f>LEFT(PPG!E241,20)&amp;"."&amp;PPGPAY!E241</f>
        <v>....Ap21</v>
      </c>
      <c r="K241" s="120" t="b">
        <v>1</v>
      </c>
      <c r="L241" s="126" t="s">
        <v>3686</v>
      </c>
      <c r="M241" s="120" t="b">
        <v>1</v>
      </c>
      <c r="N241" s="120" t="s">
        <v>3687</v>
      </c>
      <c r="O241" s="319">
        <f>PPG!J241</f>
        <v>0</v>
      </c>
      <c r="P241" s="120" t="b">
        <v>1</v>
      </c>
      <c r="Q241" s="120" t="b">
        <v>1</v>
      </c>
      <c r="R241" s="120" t="b">
        <v>1</v>
      </c>
    </row>
    <row r="242" spans="1:18" hidden="1" x14ac:dyDescent="0.25">
      <c r="A242" s="117">
        <v>1</v>
      </c>
      <c r="B242" s="118">
        <v>2</v>
      </c>
      <c r="C242" s="315">
        <f>PPG!J242</f>
        <v>0</v>
      </c>
      <c r="D242" s="120" t="b">
        <v>1</v>
      </c>
      <c r="E242" s="316" t="str">
        <f>RIGHT(PPG!D242,4)&amp;"."&amp;PPG!N242&amp;"."&amp;PPG!L242&amp;"."&amp;$C$5</f>
        <v>...Ap21</v>
      </c>
      <c r="F242" s="122">
        <f t="shared" ca="1" si="6"/>
        <v>44309</v>
      </c>
      <c r="G242" s="318">
        <f>PPG!Q242</f>
        <v>0</v>
      </c>
      <c r="H242" s="124">
        <f t="shared" ca="1" si="7"/>
        <v>44309</v>
      </c>
      <c r="I242" s="125">
        <v>0</v>
      </c>
      <c r="J242" s="316" t="str">
        <f>LEFT(PPG!E242,20)&amp;"."&amp;PPGPAY!E242</f>
        <v>....Ap21</v>
      </c>
      <c r="K242" s="120" t="b">
        <v>1</v>
      </c>
      <c r="L242" s="126" t="s">
        <v>3686</v>
      </c>
      <c r="M242" s="120" t="b">
        <v>1</v>
      </c>
      <c r="N242" s="120" t="s">
        <v>3687</v>
      </c>
      <c r="O242" s="319">
        <f>PPG!J242</f>
        <v>0</v>
      </c>
      <c r="P242" s="120" t="b">
        <v>1</v>
      </c>
      <c r="Q242" s="120" t="b">
        <v>1</v>
      </c>
      <c r="R242" s="120" t="b">
        <v>1</v>
      </c>
    </row>
    <row r="243" spans="1:18" hidden="1" x14ac:dyDescent="0.25">
      <c r="A243" s="117">
        <v>1</v>
      </c>
      <c r="B243" s="118">
        <v>2</v>
      </c>
      <c r="C243" s="315">
        <f>PPG!J243</f>
        <v>0</v>
      </c>
      <c r="D243" s="120" t="b">
        <v>1</v>
      </c>
      <c r="E243" s="316" t="str">
        <f>RIGHT(PPG!D243,4)&amp;"."&amp;PPG!N243&amp;"."&amp;PPG!L243&amp;"."&amp;$C$5</f>
        <v>...Ap21</v>
      </c>
      <c r="F243" s="122">
        <f t="shared" ca="1" si="6"/>
        <v>44309</v>
      </c>
      <c r="G243" s="318">
        <f>PPG!Q243</f>
        <v>0</v>
      </c>
      <c r="H243" s="124">
        <f t="shared" ca="1" si="7"/>
        <v>44309</v>
      </c>
      <c r="I243" s="125">
        <v>0</v>
      </c>
      <c r="J243" s="316" t="str">
        <f>LEFT(PPG!E243,20)&amp;"."&amp;PPGPAY!E243</f>
        <v>....Ap21</v>
      </c>
      <c r="K243" s="120" t="b">
        <v>1</v>
      </c>
      <c r="L243" s="126" t="s">
        <v>3686</v>
      </c>
      <c r="M243" s="120" t="b">
        <v>1</v>
      </c>
      <c r="N243" s="120" t="s">
        <v>3687</v>
      </c>
      <c r="O243" s="319">
        <f>PPG!J243</f>
        <v>0</v>
      </c>
      <c r="P243" s="120" t="b">
        <v>1</v>
      </c>
      <c r="Q243" s="120" t="b">
        <v>1</v>
      </c>
      <c r="R243" s="120" t="b">
        <v>1</v>
      </c>
    </row>
    <row r="244" spans="1:18" hidden="1" x14ac:dyDescent="0.25">
      <c r="A244" s="117">
        <v>1</v>
      </c>
      <c r="B244" s="118">
        <v>2</v>
      </c>
      <c r="C244" s="315">
        <f>PPG!J244</f>
        <v>0</v>
      </c>
      <c r="D244" s="120" t="b">
        <v>1</v>
      </c>
      <c r="E244" s="316" t="str">
        <f>RIGHT(PPG!D244,4)&amp;"."&amp;PPG!N244&amp;"."&amp;PPG!L244&amp;"."&amp;$C$5</f>
        <v>...Ap21</v>
      </c>
      <c r="F244" s="122">
        <f t="shared" ca="1" si="6"/>
        <v>44309</v>
      </c>
      <c r="G244" s="318">
        <f>PPG!Q244</f>
        <v>0</v>
      </c>
      <c r="H244" s="124">
        <f t="shared" ca="1" si="7"/>
        <v>44309</v>
      </c>
      <c r="I244" s="125">
        <v>0</v>
      </c>
      <c r="J244" s="316" t="str">
        <f>LEFT(PPG!E244,20)&amp;"."&amp;PPGPAY!E244</f>
        <v>....Ap21</v>
      </c>
      <c r="K244" s="120" t="b">
        <v>1</v>
      </c>
      <c r="L244" s="126" t="s">
        <v>3686</v>
      </c>
      <c r="M244" s="120" t="b">
        <v>1</v>
      </c>
      <c r="N244" s="120" t="s">
        <v>3687</v>
      </c>
      <c r="O244" s="319">
        <f>PPG!J244</f>
        <v>0</v>
      </c>
      <c r="P244" s="120" t="b">
        <v>1</v>
      </c>
      <c r="Q244" s="120" t="b">
        <v>1</v>
      </c>
      <c r="R244" s="120" t="b">
        <v>1</v>
      </c>
    </row>
    <row r="245" spans="1:18" hidden="1" x14ac:dyDescent="0.25">
      <c r="A245" s="117">
        <v>1</v>
      </c>
      <c r="B245" s="118">
        <v>2</v>
      </c>
      <c r="C245" s="315">
        <f>PPG!J245</f>
        <v>0</v>
      </c>
      <c r="D245" s="120" t="b">
        <v>1</v>
      </c>
      <c r="E245" s="316" t="str">
        <f>RIGHT(PPG!D245,4)&amp;"."&amp;PPG!N245&amp;"."&amp;PPG!L245&amp;"."&amp;$C$5</f>
        <v>...Ap21</v>
      </c>
      <c r="F245" s="122">
        <f t="shared" ca="1" si="6"/>
        <v>44309</v>
      </c>
      <c r="G245" s="318">
        <f>PPG!Q245</f>
        <v>0</v>
      </c>
      <c r="H245" s="124">
        <f t="shared" ca="1" si="7"/>
        <v>44309</v>
      </c>
      <c r="I245" s="125">
        <v>0</v>
      </c>
      <c r="J245" s="316" t="str">
        <f>LEFT(PPG!E245,20)&amp;"."&amp;PPGPAY!E245</f>
        <v>....Ap21</v>
      </c>
      <c r="K245" s="120" t="b">
        <v>1</v>
      </c>
      <c r="L245" s="126" t="s">
        <v>3686</v>
      </c>
      <c r="M245" s="120" t="b">
        <v>1</v>
      </c>
      <c r="N245" s="120" t="s">
        <v>3687</v>
      </c>
      <c r="O245" s="319">
        <f>PPG!J245</f>
        <v>0</v>
      </c>
      <c r="P245" s="120" t="b">
        <v>1</v>
      </c>
      <c r="Q245" s="120" t="b">
        <v>1</v>
      </c>
      <c r="R245" s="120" t="b">
        <v>1</v>
      </c>
    </row>
    <row r="246" spans="1:18" hidden="1" x14ac:dyDescent="0.25">
      <c r="A246" s="117">
        <v>1</v>
      </c>
      <c r="B246" s="118">
        <v>2</v>
      </c>
      <c r="C246" s="315">
        <f>PPG!J246</f>
        <v>0</v>
      </c>
      <c r="D246" s="120" t="b">
        <v>1</v>
      </c>
      <c r="E246" s="316" t="str">
        <f>RIGHT(PPG!D246,4)&amp;"."&amp;PPG!N246&amp;"."&amp;PPG!L246&amp;"."&amp;$C$5</f>
        <v>...Ap21</v>
      </c>
      <c r="F246" s="122">
        <f t="shared" ca="1" si="6"/>
        <v>44309</v>
      </c>
      <c r="G246" s="318">
        <f>PPG!Q246</f>
        <v>0</v>
      </c>
      <c r="H246" s="124">
        <f t="shared" ca="1" si="7"/>
        <v>44309</v>
      </c>
      <c r="I246" s="125">
        <v>0</v>
      </c>
      <c r="J246" s="316" t="str">
        <f>LEFT(PPG!E246,20)&amp;"."&amp;PPGPAY!E246</f>
        <v>....Ap21</v>
      </c>
      <c r="K246" s="120" t="b">
        <v>1</v>
      </c>
      <c r="L246" s="126" t="s">
        <v>3686</v>
      </c>
      <c r="M246" s="120" t="b">
        <v>1</v>
      </c>
      <c r="N246" s="120" t="s">
        <v>3687</v>
      </c>
      <c r="O246" s="319">
        <f>PPG!J246</f>
        <v>0</v>
      </c>
      <c r="P246" s="120" t="b">
        <v>1</v>
      </c>
      <c r="Q246" s="120" t="b">
        <v>1</v>
      </c>
      <c r="R246" s="120" t="b">
        <v>1</v>
      </c>
    </row>
    <row r="247" spans="1:18" hidden="1" x14ac:dyDescent="0.25">
      <c r="A247" s="117">
        <v>1</v>
      </c>
      <c r="B247" s="118">
        <v>2</v>
      </c>
      <c r="C247" s="315">
        <f>PPG!J247</f>
        <v>0</v>
      </c>
      <c r="D247" s="120" t="b">
        <v>1</v>
      </c>
      <c r="E247" s="316" t="str">
        <f>RIGHT(PPG!D247,4)&amp;"."&amp;PPG!N247&amp;"."&amp;PPG!L247&amp;"."&amp;$C$5</f>
        <v>...Ap21</v>
      </c>
      <c r="F247" s="122">
        <f t="shared" ca="1" si="6"/>
        <v>44309</v>
      </c>
      <c r="G247" s="318">
        <f>PPG!Q247</f>
        <v>0</v>
      </c>
      <c r="H247" s="124">
        <f t="shared" ca="1" si="7"/>
        <v>44309</v>
      </c>
      <c r="I247" s="125">
        <v>0</v>
      </c>
      <c r="J247" s="316" t="str">
        <f>LEFT(PPG!E247,20)&amp;"."&amp;PPGPAY!E247</f>
        <v>....Ap21</v>
      </c>
      <c r="K247" s="120" t="b">
        <v>1</v>
      </c>
      <c r="L247" s="126" t="s">
        <v>3686</v>
      </c>
      <c r="M247" s="120" t="b">
        <v>1</v>
      </c>
      <c r="N247" s="120" t="s">
        <v>3687</v>
      </c>
      <c r="O247" s="319">
        <f>PPG!J247</f>
        <v>0</v>
      </c>
      <c r="P247" s="120" t="b">
        <v>1</v>
      </c>
      <c r="Q247" s="120" t="b">
        <v>1</v>
      </c>
      <c r="R247" s="120" t="b">
        <v>1</v>
      </c>
    </row>
    <row r="248" spans="1:18" hidden="1" x14ac:dyDescent="0.25">
      <c r="A248" s="117">
        <v>1</v>
      </c>
      <c r="B248" s="118">
        <v>2</v>
      </c>
      <c r="C248" s="315">
        <f>PPG!J248</f>
        <v>0</v>
      </c>
      <c r="D248" s="120" t="b">
        <v>1</v>
      </c>
      <c r="E248" s="316" t="str">
        <f>RIGHT(PPG!D248,4)&amp;"."&amp;PPG!N248&amp;"."&amp;PPG!L248&amp;"."&amp;$C$5</f>
        <v>...Ap21</v>
      </c>
      <c r="F248" s="122">
        <f t="shared" ca="1" si="6"/>
        <v>44309</v>
      </c>
      <c r="G248" s="318">
        <f>PPG!Q248</f>
        <v>0</v>
      </c>
      <c r="H248" s="124">
        <f t="shared" ca="1" si="7"/>
        <v>44309</v>
      </c>
      <c r="I248" s="125">
        <v>0</v>
      </c>
      <c r="J248" s="316" t="str">
        <f>LEFT(PPG!E248,20)&amp;"."&amp;PPGPAY!E248</f>
        <v>....Ap21</v>
      </c>
      <c r="K248" s="120" t="b">
        <v>1</v>
      </c>
      <c r="L248" s="126" t="s">
        <v>3686</v>
      </c>
      <c r="M248" s="120" t="b">
        <v>1</v>
      </c>
      <c r="N248" s="120" t="s">
        <v>3687</v>
      </c>
      <c r="O248" s="319">
        <f>PPG!J248</f>
        <v>0</v>
      </c>
      <c r="P248" s="120" t="b">
        <v>1</v>
      </c>
      <c r="Q248" s="120" t="b">
        <v>1</v>
      </c>
      <c r="R248" s="120" t="b">
        <v>1</v>
      </c>
    </row>
    <row r="249" spans="1:18" hidden="1" x14ac:dyDescent="0.25">
      <c r="A249" s="117">
        <v>1</v>
      </c>
      <c r="B249" s="118">
        <v>2</v>
      </c>
      <c r="C249" s="315">
        <f>PPG!J249</f>
        <v>0</v>
      </c>
      <c r="D249" s="120" t="b">
        <v>1</v>
      </c>
      <c r="E249" s="316" t="str">
        <f>RIGHT(PPG!D249,4)&amp;"."&amp;PPG!N249&amp;"."&amp;PPG!L249&amp;"."&amp;$C$5</f>
        <v>...Ap21</v>
      </c>
      <c r="F249" s="122">
        <f t="shared" ca="1" si="6"/>
        <v>44309</v>
      </c>
      <c r="G249" s="318">
        <f>PPG!Q249</f>
        <v>0</v>
      </c>
      <c r="H249" s="124">
        <f t="shared" ca="1" si="7"/>
        <v>44309</v>
      </c>
      <c r="I249" s="125">
        <v>0</v>
      </c>
      <c r="J249" s="316" t="str">
        <f>LEFT(PPG!E249,20)&amp;"."&amp;PPGPAY!E249</f>
        <v>....Ap21</v>
      </c>
      <c r="K249" s="120" t="b">
        <v>1</v>
      </c>
      <c r="L249" s="126" t="s">
        <v>3686</v>
      </c>
      <c r="M249" s="120" t="b">
        <v>1</v>
      </c>
      <c r="N249" s="120" t="s">
        <v>3687</v>
      </c>
      <c r="O249" s="319">
        <f>PPG!J249</f>
        <v>0</v>
      </c>
      <c r="P249" s="120" t="b">
        <v>1</v>
      </c>
      <c r="Q249" s="120" t="b">
        <v>1</v>
      </c>
      <c r="R249" s="120" t="b">
        <v>1</v>
      </c>
    </row>
    <row r="250" spans="1:18" hidden="1" x14ac:dyDescent="0.25">
      <c r="A250" s="117">
        <v>1</v>
      </c>
      <c r="B250" s="118">
        <v>2</v>
      </c>
      <c r="C250" s="315">
        <f>PPG!J250</f>
        <v>0</v>
      </c>
      <c r="D250" s="120" t="b">
        <v>1</v>
      </c>
      <c r="E250" s="316" t="str">
        <f>RIGHT(PPG!D250,4)&amp;"."&amp;PPG!N250&amp;"."&amp;PPG!L250&amp;"."&amp;$C$5</f>
        <v>...Ap21</v>
      </c>
      <c r="F250" s="122">
        <f t="shared" ca="1" si="6"/>
        <v>44309</v>
      </c>
      <c r="G250" s="318">
        <f>PPG!Q250</f>
        <v>0</v>
      </c>
      <c r="H250" s="124">
        <f t="shared" ca="1" si="7"/>
        <v>44309</v>
      </c>
      <c r="I250" s="125">
        <v>0</v>
      </c>
      <c r="J250" s="316" t="str">
        <f>LEFT(PPG!E250,20)&amp;"."&amp;PPGPAY!E250</f>
        <v>....Ap21</v>
      </c>
      <c r="K250" s="120" t="b">
        <v>1</v>
      </c>
      <c r="L250" s="126" t="s">
        <v>3686</v>
      </c>
      <c r="M250" s="120" t="b">
        <v>1</v>
      </c>
      <c r="N250" s="120" t="s">
        <v>3687</v>
      </c>
      <c r="O250" s="319">
        <f>PPG!J250</f>
        <v>0</v>
      </c>
      <c r="P250" s="120" t="b">
        <v>1</v>
      </c>
      <c r="Q250" s="120" t="b">
        <v>1</v>
      </c>
      <c r="R250" s="120" t="b">
        <v>1</v>
      </c>
    </row>
    <row r="251" spans="1:18" hidden="1" x14ac:dyDescent="0.25">
      <c r="A251" s="117">
        <v>1</v>
      </c>
      <c r="B251" s="118">
        <v>2</v>
      </c>
      <c r="C251" s="315">
        <f>PPG!J251</f>
        <v>0</v>
      </c>
      <c r="D251" s="120" t="b">
        <v>1</v>
      </c>
      <c r="E251" s="316" t="str">
        <f>RIGHT(PPG!D251,4)&amp;"."&amp;PPG!N251&amp;"."&amp;PPG!L251&amp;"."&amp;$C$5</f>
        <v>...Ap21</v>
      </c>
      <c r="F251" s="122">
        <f t="shared" ca="1" si="6"/>
        <v>44309</v>
      </c>
      <c r="G251" s="318">
        <f>PPG!Q251</f>
        <v>0</v>
      </c>
      <c r="H251" s="124">
        <f t="shared" ca="1" si="7"/>
        <v>44309</v>
      </c>
      <c r="I251" s="125">
        <v>0</v>
      </c>
      <c r="J251" s="316" t="str">
        <f>LEFT(PPG!E251,20)&amp;"."&amp;PPGPAY!E251</f>
        <v>....Ap21</v>
      </c>
      <c r="K251" s="120" t="b">
        <v>1</v>
      </c>
      <c r="L251" s="126" t="s">
        <v>3686</v>
      </c>
      <c r="M251" s="120" t="b">
        <v>1</v>
      </c>
      <c r="N251" s="120" t="s">
        <v>3687</v>
      </c>
      <c r="O251" s="319">
        <f>PPG!J251</f>
        <v>0</v>
      </c>
      <c r="P251" s="120" t="b">
        <v>1</v>
      </c>
      <c r="Q251" s="120" t="b">
        <v>1</v>
      </c>
      <c r="R251" s="120" t="b">
        <v>1</v>
      </c>
    </row>
    <row r="252" spans="1:18" hidden="1" x14ac:dyDescent="0.25">
      <c r="A252" s="117">
        <v>1</v>
      </c>
      <c r="B252" s="118">
        <v>2</v>
      </c>
      <c r="C252" s="315">
        <f>PPG!J252</f>
        <v>0</v>
      </c>
      <c r="D252" s="120" t="b">
        <v>1</v>
      </c>
      <c r="E252" s="316" t="str">
        <f>RIGHT(PPG!D252,4)&amp;"."&amp;PPG!N252&amp;"."&amp;PPG!L252&amp;"."&amp;$C$5</f>
        <v>...Ap21</v>
      </c>
      <c r="F252" s="122">
        <f t="shared" ca="1" si="6"/>
        <v>44309</v>
      </c>
      <c r="G252" s="318">
        <f>PPG!Q252</f>
        <v>0</v>
      </c>
      <c r="H252" s="124">
        <f t="shared" ca="1" si="7"/>
        <v>44309</v>
      </c>
      <c r="I252" s="125">
        <v>0</v>
      </c>
      <c r="J252" s="316" t="str">
        <f>LEFT(PPG!E252,20)&amp;"."&amp;PPGPAY!E252</f>
        <v>....Ap21</v>
      </c>
      <c r="K252" s="120" t="b">
        <v>1</v>
      </c>
      <c r="L252" s="126" t="s">
        <v>3686</v>
      </c>
      <c r="M252" s="120" t="b">
        <v>1</v>
      </c>
      <c r="N252" s="120" t="s">
        <v>3687</v>
      </c>
      <c r="O252" s="319">
        <f>PPG!J252</f>
        <v>0</v>
      </c>
      <c r="P252" s="120" t="b">
        <v>1</v>
      </c>
      <c r="Q252" s="120" t="b">
        <v>1</v>
      </c>
      <c r="R252" s="120" t="b">
        <v>1</v>
      </c>
    </row>
    <row r="253" spans="1:18" hidden="1" x14ac:dyDescent="0.25">
      <c r="A253" s="117">
        <v>1</v>
      </c>
      <c r="B253" s="118">
        <v>2</v>
      </c>
      <c r="C253" s="315">
        <f>PPG!J253</f>
        <v>0</v>
      </c>
      <c r="D253" s="120" t="b">
        <v>1</v>
      </c>
      <c r="E253" s="316" t="str">
        <f>RIGHT(PPG!D253,4)&amp;"."&amp;PPG!N253&amp;"."&amp;PPG!L253&amp;"."&amp;$C$5</f>
        <v>...Ap21</v>
      </c>
      <c r="F253" s="122">
        <f t="shared" ca="1" si="6"/>
        <v>44309</v>
      </c>
      <c r="G253" s="318">
        <f>PPG!Q253</f>
        <v>0</v>
      </c>
      <c r="H253" s="124">
        <f t="shared" ca="1" si="7"/>
        <v>44309</v>
      </c>
      <c r="I253" s="125">
        <v>0</v>
      </c>
      <c r="J253" s="316" t="str">
        <f>LEFT(PPG!E253,20)&amp;"."&amp;PPGPAY!E253</f>
        <v>....Ap21</v>
      </c>
      <c r="K253" s="120" t="b">
        <v>1</v>
      </c>
      <c r="L253" s="126" t="s">
        <v>3686</v>
      </c>
      <c r="M253" s="120" t="b">
        <v>1</v>
      </c>
      <c r="N253" s="120" t="s">
        <v>3687</v>
      </c>
      <c r="O253" s="319">
        <f>PPG!J253</f>
        <v>0</v>
      </c>
      <c r="P253" s="120" t="b">
        <v>1</v>
      </c>
      <c r="Q253" s="120" t="b">
        <v>1</v>
      </c>
      <c r="R253" s="120" t="b">
        <v>1</v>
      </c>
    </row>
    <row r="254" spans="1:18" hidden="1" x14ac:dyDescent="0.25">
      <c r="A254" s="117">
        <v>1</v>
      </c>
      <c r="B254" s="118">
        <v>2</v>
      </c>
      <c r="C254" s="315">
        <f>PPG!J254</f>
        <v>0</v>
      </c>
      <c r="D254" s="120" t="b">
        <v>1</v>
      </c>
      <c r="E254" s="316" t="str">
        <f>RIGHT(PPG!D254,4)&amp;"."&amp;PPG!N254&amp;"."&amp;PPG!L254&amp;"."&amp;$C$5</f>
        <v>...Ap21</v>
      </c>
      <c r="F254" s="122">
        <f t="shared" ca="1" si="6"/>
        <v>44309</v>
      </c>
      <c r="G254" s="318">
        <f>PPG!Q254</f>
        <v>0</v>
      </c>
      <c r="H254" s="124">
        <f t="shared" ca="1" si="7"/>
        <v>44309</v>
      </c>
      <c r="I254" s="125">
        <v>0</v>
      </c>
      <c r="J254" s="316" t="str">
        <f>LEFT(PPG!E254,20)&amp;"."&amp;PPGPAY!E254</f>
        <v>....Ap21</v>
      </c>
      <c r="K254" s="120" t="b">
        <v>1</v>
      </c>
      <c r="L254" s="126" t="s">
        <v>3686</v>
      </c>
      <c r="M254" s="120" t="b">
        <v>1</v>
      </c>
      <c r="N254" s="120" t="s">
        <v>3687</v>
      </c>
      <c r="O254" s="319">
        <f>PPG!J254</f>
        <v>0</v>
      </c>
      <c r="P254" s="120" t="b">
        <v>1</v>
      </c>
      <c r="Q254" s="120" t="b">
        <v>1</v>
      </c>
      <c r="R254" s="120" t="b">
        <v>1</v>
      </c>
    </row>
    <row r="255" spans="1:18" hidden="1" x14ac:dyDescent="0.25">
      <c r="A255" s="117">
        <v>1</v>
      </c>
      <c r="B255" s="118">
        <v>2</v>
      </c>
      <c r="C255" s="315">
        <f>PPG!J255</f>
        <v>0</v>
      </c>
      <c r="D255" s="120" t="b">
        <v>1</v>
      </c>
      <c r="E255" s="316" t="str">
        <f>RIGHT(PPG!D255,4)&amp;"."&amp;PPG!N255&amp;"."&amp;PPG!L255&amp;"."&amp;$C$5</f>
        <v>...Ap21</v>
      </c>
      <c r="F255" s="122">
        <f t="shared" ca="1" si="6"/>
        <v>44309</v>
      </c>
      <c r="G255" s="318">
        <f>PPG!Q255</f>
        <v>0</v>
      </c>
      <c r="H255" s="124">
        <f t="shared" ca="1" si="7"/>
        <v>44309</v>
      </c>
      <c r="I255" s="125">
        <v>0</v>
      </c>
      <c r="J255" s="316" t="str">
        <f>LEFT(PPG!E255,20)&amp;"."&amp;PPGPAY!E255</f>
        <v>....Ap21</v>
      </c>
      <c r="K255" s="120" t="b">
        <v>1</v>
      </c>
      <c r="L255" s="126" t="s">
        <v>3686</v>
      </c>
      <c r="M255" s="120" t="b">
        <v>1</v>
      </c>
      <c r="N255" s="120" t="s">
        <v>3687</v>
      </c>
      <c r="O255" s="319">
        <f>PPG!J255</f>
        <v>0</v>
      </c>
      <c r="P255" s="120" t="b">
        <v>1</v>
      </c>
      <c r="Q255" s="120" t="b">
        <v>1</v>
      </c>
      <c r="R255" s="120" t="b">
        <v>1</v>
      </c>
    </row>
    <row r="256" spans="1:18" hidden="1" x14ac:dyDescent="0.25">
      <c r="A256" s="117">
        <v>1</v>
      </c>
      <c r="B256" s="118">
        <v>2</v>
      </c>
      <c r="C256" s="315">
        <f>PPG!J256</f>
        <v>0</v>
      </c>
      <c r="D256" s="120" t="b">
        <v>1</v>
      </c>
      <c r="E256" s="316" t="str">
        <f>RIGHT(PPG!D256,4)&amp;"."&amp;PPG!N256&amp;"."&amp;PPG!L256&amp;"."&amp;$C$5</f>
        <v>...Ap21</v>
      </c>
      <c r="F256" s="122">
        <f t="shared" ca="1" si="6"/>
        <v>44309</v>
      </c>
      <c r="G256" s="318">
        <f>PPG!Q256</f>
        <v>0</v>
      </c>
      <c r="H256" s="124">
        <f t="shared" ca="1" si="7"/>
        <v>44309</v>
      </c>
      <c r="I256" s="125">
        <v>0</v>
      </c>
      <c r="J256" s="316" t="str">
        <f>LEFT(PPG!E256,20)&amp;"."&amp;PPGPAY!E256</f>
        <v>....Ap21</v>
      </c>
      <c r="K256" s="120" t="b">
        <v>1</v>
      </c>
      <c r="L256" s="126" t="s">
        <v>3686</v>
      </c>
      <c r="M256" s="120" t="b">
        <v>1</v>
      </c>
      <c r="N256" s="120" t="s">
        <v>3687</v>
      </c>
      <c r="O256" s="319">
        <f>PPG!J256</f>
        <v>0</v>
      </c>
      <c r="P256" s="120" t="b">
        <v>1</v>
      </c>
      <c r="Q256" s="120" t="b">
        <v>1</v>
      </c>
      <c r="R256" s="120" t="b">
        <v>1</v>
      </c>
    </row>
    <row r="257" spans="1:18" hidden="1" x14ac:dyDescent="0.25">
      <c r="A257" s="117">
        <v>1</v>
      </c>
      <c r="B257" s="118">
        <v>2</v>
      </c>
      <c r="C257" s="315">
        <f>PPG!J257</f>
        <v>0</v>
      </c>
      <c r="D257" s="120" t="b">
        <v>1</v>
      </c>
      <c r="E257" s="316" t="str">
        <f>RIGHT(PPG!D257,4)&amp;"."&amp;PPG!N257&amp;"."&amp;PPG!L257&amp;"."&amp;$C$5</f>
        <v>...Ap21</v>
      </c>
      <c r="F257" s="122">
        <f t="shared" ca="1" si="6"/>
        <v>44309</v>
      </c>
      <c r="G257" s="318">
        <f>PPG!Q257</f>
        <v>0</v>
      </c>
      <c r="H257" s="124">
        <f t="shared" ca="1" si="7"/>
        <v>44309</v>
      </c>
      <c r="I257" s="125">
        <v>0</v>
      </c>
      <c r="J257" s="316" t="str">
        <f>LEFT(PPG!E257,20)&amp;"."&amp;PPGPAY!E257</f>
        <v>....Ap21</v>
      </c>
      <c r="K257" s="120" t="b">
        <v>1</v>
      </c>
      <c r="L257" s="126" t="s">
        <v>3686</v>
      </c>
      <c r="M257" s="120" t="b">
        <v>1</v>
      </c>
      <c r="N257" s="120" t="s">
        <v>3687</v>
      </c>
      <c r="O257" s="319">
        <f>PPG!J257</f>
        <v>0</v>
      </c>
      <c r="P257" s="120" t="b">
        <v>1</v>
      </c>
      <c r="Q257" s="120" t="b">
        <v>1</v>
      </c>
      <c r="R257" s="120" t="b">
        <v>1</v>
      </c>
    </row>
    <row r="258" spans="1:18" hidden="1" x14ac:dyDescent="0.25">
      <c r="A258" s="117">
        <v>1</v>
      </c>
      <c r="B258" s="118">
        <v>2</v>
      </c>
      <c r="C258" s="315">
        <f>PPG!J258</f>
        <v>0</v>
      </c>
      <c r="D258" s="120" t="b">
        <v>1</v>
      </c>
      <c r="E258" s="316" t="str">
        <f>RIGHT(PPG!D258,4)&amp;"."&amp;PPG!N258&amp;"."&amp;PPG!L258&amp;"."&amp;$C$5</f>
        <v>...Ap21</v>
      </c>
      <c r="F258" s="122">
        <f t="shared" ca="1" si="6"/>
        <v>44309</v>
      </c>
      <c r="G258" s="318">
        <f>PPG!Q258</f>
        <v>0</v>
      </c>
      <c r="H258" s="124">
        <f t="shared" ca="1" si="7"/>
        <v>44309</v>
      </c>
      <c r="I258" s="125">
        <v>0</v>
      </c>
      <c r="J258" s="316" t="str">
        <f>LEFT(PPG!E258,20)&amp;"."&amp;PPGPAY!E258</f>
        <v>....Ap21</v>
      </c>
      <c r="K258" s="120" t="b">
        <v>1</v>
      </c>
      <c r="L258" s="126" t="s">
        <v>3686</v>
      </c>
      <c r="M258" s="120" t="b">
        <v>1</v>
      </c>
      <c r="N258" s="120" t="s">
        <v>3687</v>
      </c>
      <c r="O258" s="319">
        <f>PPG!J258</f>
        <v>0</v>
      </c>
      <c r="P258" s="120" t="b">
        <v>1</v>
      </c>
      <c r="Q258" s="120" t="b">
        <v>1</v>
      </c>
      <c r="R258" s="120" t="b">
        <v>1</v>
      </c>
    </row>
    <row r="259" spans="1:18" hidden="1" x14ac:dyDescent="0.25">
      <c r="A259" s="117">
        <v>1</v>
      </c>
      <c r="B259" s="118">
        <v>2</v>
      </c>
      <c r="C259" s="315">
        <f>PPG!J259</f>
        <v>0</v>
      </c>
      <c r="D259" s="120" t="b">
        <v>1</v>
      </c>
      <c r="E259" s="316" t="str">
        <f>RIGHT(PPG!D259,4)&amp;"."&amp;PPG!N259&amp;"."&amp;PPG!L259&amp;"."&amp;$C$5</f>
        <v>...Ap21</v>
      </c>
      <c r="F259" s="122">
        <f t="shared" ca="1" si="6"/>
        <v>44309</v>
      </c>
      <c r="G259" s="318">
        <f>PPG!Q259</f>
        <v>0</v>
      </c>
      <c r="H259" s="124">
        <f t="shared" ca="1" si="7"/>
        <v>44309</v>
      </c>
      <c r="I259" s="125">
        <v>0</v>
      </c>
      <c r="J259" s="316" t="str">
        <f>LEFT(PPG!E259,20)&amp;"."&amp;PPGPAY!E259</f>
        <v>....Ap21</v>
      </c>
      <c r="K259" s="120" t="b">
        <v>1</v>
      </c>
      <c r="L259" s="126" t="s">
        <v>3686</v>
      </c>
      <c r="M259" s="120" t="b">
        <v>1</v>
      </c>
      <c r="N259" s="120" t="s">
        <v>3687</v>
      </c>
      <c r="O259" s="319">
        <f>PPG!J259</f>
        <v>0</v>
      </c>
      <c r="P259" s="120" t="b">
        <v>1</v>
      </c>
      <c r="Q259" s="120" t="b">
        <v>1</v>
      </c>
      <c r="R259" s="120" t="b">
        <v>1</v>
      </c>
    </row>
    <row r="260" spans="1:18" hidden="1" x14ac:dyDescent="0.25">
      <c r="A260" s="117">
        <v>1</v>
      </c>
      <c r="B260" s="118">
        <v>2</v>
      </c>
      <c r="C260" s="315">
        <f>PPG!J260</f>
        <v>0</v>
      </c>
      <c r="D260" s="120" t="b">
        <v>1</v>
      </c>
      <c r="E260" s="316" t="str">
        <f>RIGHT(PPG!D260,4)&amp;"."&amp;PPG!N260&amp;"."&amp;PPG!L260&amp;"."&amp;$C$5</f>
        <v>...Ap21</v>
      </c>
      <c r="F260" s="122">
        <f t="shared" ca="1" si="6"/>
        <v>44309</v>
      </c>
      <c r="G260" s="318">
        <f>PPG!Q260</f>
        <v>0</v>
      </c>
      <c r="H260" s="124">
        <f t="shared" ca="1" si="7"/>
        <v>44309</v>
      </c>
      <c r="I260" s="125">
        <v>0</v>
      </c>
      <c r="J260" s="316" t="str">
        <f>LEFT(PPG!E260,20)&amp;"."&amp;PPGPAY!E260</f>
        <v>....Ap21</v>
      </c>
      <c r="K260" s="120" t="b">
        <v>1</v>
      </c>
      <c r="L260" s="126" t="s">
        <v>3686</v>
      </c>
      <c r="M260" s="120" t="b">
        <v>1</v>
      </c>
      <c r="N260" s="120" t="s">
        <v>3687</v>
      </c>
      <c r="O260" s="319">
        <f>PPG!J260</f>
        <v>0</v>
      </c>
      <c r="P260" s="120" t="b">
        <v>1</v>
      </c>
      <c r="Q260" s="120" t="b">
        <v>1</v>
      </c>
      <c r="R260" s="120" t="b">
        <v>1</v>
      </c>
    </row>
    <row r="261" spans="1:18" hidden="1" x14ac:dyDescent="0.25">
      <c r="A261" s="117">
        <v>1</v>
      </c>
      <c r="B261" s="118">
        <v>2</v>
      </c>
      <c r="C261" s="315">
        <f>PPG!J261</f>
        <v>0</v>
      </c>
      <c r="D261" s="120" t="b">
        <v>1</v>
      </c>
      <c r="E261" s="316" t="str">
        <f>RIGHT(PPG!D261,4)&amp;"."&amp;PPG!N261&amp;"."&amp;PPG!L261&amp;"."&amp;$C$5</f>
        <v>...Ap21</v>
      </c>
      <c r="F261" s="122">
        <f t="shared" ca="1" si="6"/>
        <v>44309</v>
      </c>
      <c r="G261" s="318">
        <f>PPG!Q261</f>
        <v>0</v>
      </c>
      <c r="H261" s="124">
        <f t="shared" ca="1" si="7"/>
        <v>44309</v>
      </c>
      <c r="I261" s="125">
        <v>0</v>
      </c>
      <c r="J261" s="316" t="str">
        <f>LEFT(PPG!E261,20)&amp;"."&amp;PPGPAY!E261</f>
        <v>....Ap21</v>
      </c>
      <c r="K261" s="120" t="b">
        <v>1</v>
      </c>
      <c r="L261" s="126" t="s">
        <v>3686</v>
      </c>
      <c r="M261" s="120" t="b">
        <v>1</v>
      </c>
      <c r="N261" s="120" t="s">
        <v>3687</v>
      </c>
      <c r="O261" s="319">
        <f>PPG!J261</f>
        <v>0</v>
      </c>
      <c r="P261" s="120" t="b">
        <v>1</v>
      </c>
      <c r="Q261" s="120" t="b">
        <v>1</v>
      </c>
      <c r="R261" s="120" t="b">
        <v>1</v>
      </c>
    </row>
    <row r="262" spans="1:18" hidden="1" x14ac:dyDescent="0.25">
      <c r="A262" s="117">
        <v>1</v>
      </c>
      <c r="B262" s="118">
        <v>2</v>
      </c>
      <c r="C262" s="315">
        <f>PPG!J262</f>
        <v>0</v>
      </c>
      <c r="D262" s="120" t="b">
        <v>1</v>
      </c>
      <c r="E262" s="316" t="str">
        <f>RIGHT(PPG!D262,4)&amp;"."&amp;PPG!N262&amp;"."&amp;PPG!L262&amp;"."&amp;$C$5</f>
        <v>...Ap21</v>
      </c>
      <c r="F262" s="122">
        <f t="shared" ca="1" si="6"/>
        <v>44309</v>
      </c>
      <c r="G262" s="318">
        <f>PPG!Q262</f>
        <v>0</v>
      </c>
      <c r="H262" s="124">
        <f t="shared" ca="1" si="7"/>
        <v>44309</v>
      </c>
      <c r="I262" s="125">
        <v>0</v>
      </c>
      <c r="J262" s="316" t="str">
        <f>LEFT(PPG!E262,20)&amp;"."&amp;PPGPAY!E262</f>
        <v>....Ap21</v>
      </c>
      <c r="K262" s="120" t="b">
        <v>1</v>
      </c>
      <c r="L262" s="126" t="s">
        <v>3686</v>
      </c>
      <c r="M262" s="120" t="b">
        <v>1</v>
      </c>
      <c r="N262" s="120" t="s">
        <v>3687</v>
      </c>
      <c r="O262" s="319">
        <f>PPG!J262</f>
        <v>0</v>
      </c>
      <c r="P262" s="120" t="b">
        <v>1</v>
      </c>
      <c r="Q262" s="120" t="b">
        <v>1</v>
      </c>
      <c r="R262" s="120" t="b">
        <v>1</v>
      </c>
    </row>
    <row r="263" spans="1:18" hidden="1" x14ac:dyDescent="0.25">
      <c r="A263" s="117">
        <v>1</v>
      </c>
      <c r="B263" s="118">
        <v>2</v>
      </c>
      <c r="C263" s="315">
        <f>PPG!J263</f>
        <v>0</v>
      </c>
      <c r="D263" s="120" t="b">
        <v>1</v>
      </c>
      <c r="E263" s="316" t="str">
        <f>RIGHT(PPG!D263,4)&amp;"."&amp;PPG!N263&amp;"."&amp;PPG!L263&amp;"."&amp;$C$5</f>
        <v>...Ap21</v>
      </c>
      <c r="F263" s="122">
        <f t="shared" ca="1" si="6"/>
        <v>44309</v>
      </c>
      <c r="G263" s="318">
        <f>PPG!Q263</f>
        <v>0</v>
      </c>
      <c r="H263" s="124">
        <f t="shared" ca="1" si="7"/>
        <v>44309</v>
      </c>
      <c r="I263" s="125">
        <v>0</v>
      </c>
      <c r="J263" s="316" t="str">
        <f>LEFT(PPG!E263,20)&amp;"."&amp;PPGPAY!E263</f>
        <v>....Ap21</v>
      </c>
      <c r="K263" s="120" t="b">
        <v>1</v>
      </c>
      <c r="L263" s="126" t="s">
        <v>3686</v>
      </c>
      <c r="M263" s="120" t="b">
        <v>1</v>
      </c>
      <c r="N263" s="120" t="s">
        <v>3687</v>
      </c>
      <c r="O263" s="319">
        <f>PPG!J263</f>
        <v>0</v>
      </c>
      <c r="P263" s="120" t="b">
        <v>1</v>
      </c>
      <c r="Q263" s="120" t="b">
        <v>1</v>
      </c>
      <c r="R263" s="120" t="b">
        <v>1</v>
      </c>
    </row>
    <row r="264" spans="1:18" hidden="1" x14ac:dyDescent="0.25">
      <c r="A264" s="117">
        <v>1</v>
      </c>
      <c r="B264" s="118">
        <v>2</v>
      </c>
      <c r="C264" s="315">
        <f>PPG!J264</f>
        <v>0</v>
      </c>
      <c r="D264" s="120" t="b">
        <v>1</v>
      </c>
      <c r="E264" s="316" t="str">
        <f>RIGHT(PPG!D264,4)&amp;"."&amp;PPG!N264&amp;"."&amp;PPG!L264&amp;"."&amp;$C$5</f>
        <v>...Ap21</v>
      </c>
      <c r="F264" s="122">
        <f t="shared" ca="1" si="6"/>
        <v>44309</v>
      </c>
      <c r="G264" s="318">
        <f>PPG!Q264</f>
        <v>0</v>
      </c>
      <c r="H264" s="124">
        <f t="shared" ca="1" si="7"/>
        <v>44309</v>
      </c>
      <c r="I264" s="125">
        <v>0</v>
      </c>
      <c r="J264" s="316" t="str">
        <f>LEFT(PPG!E264,20)&amp;"."&amp;PPGPAY!E264</f>
        <v>....Ap21</v>
      </c>
      <c r="K264" s="120" t="b">
        <v>1</v>
      </c>
      <c r="L264" s="126" t="s">
        <v>3686</v>
      </c>
      <c r="M264" s="120" t="b">
        <v>1</v>
      </c>
      <c r="N264" s="120" t="s">
        <v>3687</v>
      </c>
      <c r="O264" s="319">
        <f>PPG!J264</f>
        <v>0</v>
      </c>
      <c r="P264" s="120" t="b">
        <v>1</v>
      </c>
      <c r="Q264" s="120" t="b">
        <v>1</v>
      </c>
      <c r="R264" s="120" t="b">
        <v>1</v>
      </c>
    </row>
    <row r="265" spans="1:18" hidden="1" x14ac:dyDescent="0.25">
      <c r="A265" s="117">
        <v>1</v>
      </c>
      <c r="B265" s="118">
        <v>2</v>
      </c>
      <c r="C265" s="315">
        <f>PPG!J265</f>
        <v>0</v>
      </c>
      <c r="D265" s="120" t="b">
        <v>1</v>
      </c>
      <c r="E265" s="316" t="str">
        <f>RIGHT(PPG!D265,4)&amp;"."&amp;PPG!N265&amp;"."&amp;PPG!L265&amp;"."&amp;$C$5</f>
        <v>...Ap21</v>
      </c>
      <c r="F265" s="122">
        <f t="shared" ca="1" si="6"/>
        <v>44309</v>
      </c>
      <c r="G265" s="318">
        <f>PPG!Q265</f>
        <v>0</v>
      </c>
      <c r="H265" s="124">
        <f t="shared" ca="1" si="7"/>
        <v>44309</v>
      </c>
      <c r="I265" s="125">
        <v>0</v>
      </c>
      <c r="J265" s="316" t="str">
        <f>LEFT(PPG!E265,20)&amp;"."&amp;PPGPAY!E265</f>
        <v>....Ap21</v>
      </c>
      <c r="K265" s="120" t="b">
        <v>1</v>
      </c>
      <c r="L265" s="126" t="s">
        <v>3686</v>
      </c>
      <c r="M265" s="120" t="b">
        <v>1</v>
      </c>
      <c r="N265" s="120" t="s">
        <v>3687</v>
      </c>
      <c r="O265" s="319">
        <f>PPG!J265</f>
        <v>0</v>
      </c>
      <c r="P265" s="120" t="b">
        <v>1</v>
      </c>
      <c r="Q265" s="120" t="b">
        <v>1</v>
      </c>
      <c r="R265" s="120" t="b">
        <v>1</v>
      </c>
    </row>
    <row r="266" spans="1:18" hidden="1" x14ac:dyDescent="0.25">
      <c r="A266" s="117">
        <v>1</v>
      </c>
      <c r="B266" s="118">
        <v>2</v>
      </c>
      <c r="C266" s="315">
        <f>PPG!J266</f>
        <v>0</v>
      </c>
      <c r="D266" s="120" t="b">
        <v>1</v>
      </c>
      <c r="E266" s="316" t="str">
        <f>RIGHT(PPG!D266,4)&amp;"."&amp;PPG!N266&amp;"."&amp;PPG!L266&amp;"."&amp;$C$5</f>
        <v>...Ap21</v>
      </c>
      <c r="F266" s="122">
        <f t="shared" ca="1" si="6"/>
        <v>44309</v>
      </c>
      <c r="G266" s="318">
        <f>PPG!Q266</f>
        <v>0</v>
      </c>
      <c r="H266" s="124">
        <f t="shared" ca="1" si="7"/>
        <v>44309</v>
      </c>
      <c r="I266" s="125">
        <v>0</v>
      </c>
      <c r="J266" s="316" t="str">
        <f>LEFT(PPG!E266,20)&amp;"."&amp;PPGPAY!E266</f>
        <v>....Ap21</v>
      </c>
      <c r="K266" s="120" t="b">
        <v>1</v>
      </c>
      <c r="L266" s="126" t="s">
        <v>3686</v>
      </c>
      <c r="M266" s="120" t="b">
        <v>1</v>
      </c>
      <c r="N266" s="120" t="s">
        <v>3687</v>
      </c>
      <c r="O266" s="319">
        <f>PPG!J266</f>
        <v>0</v>
      </c>
      <c r="P266" s="120" t="b">
        <v>1</v>
      </c>
      <c r="Q266" s="120" t="b">
        <v>1</v>
      </c>
      <c r="R266" s="120" t="b">
        <v>1</v>
      </c>
    </row>
    <row r="267" spans="1:18" hidden="1" x14ac:dyDescent="0.25">
      <c r="A267" s="117">
        <v>1</v>
      </c>
      <c r="B267" s="118">
        <v>2</v>
      </c>
      <c r="C267" s="315">
        <f>PPG!J267</f>
        <v>0</v>
      </c>
      <c r="D267" s="120" t="b">
        <v>1</v>
      </c>
      <c r="E267" s="316" t="str">
        <f>RIGHT(PPG!D267,4)&amp;"."&amp;PPG!N267&amp;"."&amp;PPG!L267&amp;"."&amp;$C$5</f>
        <v>...Ap21</v>
      </c>
      <c r="F267" s="122">
        <f t="shared" ca="1" si="6"/>
        <v>44309</v>
      </c>
      <c r="G267" s="318">
        <f>PPG!Q267</f>
        <v>0</v>
      </c>
      <c r="H267" s="124">
        <f t="shared" ca="1" si="7"/>
        <v>44309</v>
      </c>
      <c r="I267" s="125">
        <v>0</v>
      </c>
      <c r="J267" s="316" t="str">
        <f>LEFT(PPG!E267,20)&amp;"."&amp;PPGPAY!E267</f>
        <v>....Ap21</v>
      </c>
      <c r="K267" s="120" t="b">
        <v>1</v>
      </c>
      <c r="L267" s="126" t="s">
        <v>3686</v>
      </c>
      <c r="M267" s="120" t="b">
        <v>1</v>
      </c>
      <c r="N267" s="120" t="s">
        <v>3687</v>
      </c>
      <c r="O267" s="319">
        <f>PPG!J267</f>
        <v>0</v>
      </c>
      <c r="P267" s="120" t="b">
        <v>1</v>
      </c>
      <c r="Q267" s="120" t="b">
        <v>1</v>
      </c>
      <c r="R267" s="120" t="b">
        <v>1</v>
      </c>
    </row>
    <row r="268" spans="1:18" hidden="1" x14ac:dyDescent="0.25">
      <c r="A268" s="117">
        <v>1</v>
      </c>
      <c r="B268" s="118">
        <v>2</v>
      </c>
      <c r="C268" s="315">
        <f>PPG!J268</f>
        <v>0</v>
      </c>
      <c r="D268" s="120" t="b">
        <v>1</v>
      </c>
      <c r="E268" s="316" t="str">
        <f>RIGHT(PPG!D268,4)&amp;"."&amp;PPG!N268&amp;"."&amp;PPG!L268&amp;"."&amp;$C$5</f>
        <v>...Ap21</v>
      </c>
      <c r="F268" s="122">
        <f t="shared" ca="1" si="6"/>
        <v>44309</v>
      </c>
      <c r="G268" s="318">
        <f>PPG!Q268</f>
        <v>0</v>
      </c>
      <c r="H268" s="124">
        <f t="shared" ca="1" si="7"/>
        <v>44309</v>
      </c>
      <c r="I268" s="125">
        <v>0</v>
      </c>
      <c r="J268" s="316" t="str">
        <f>LEFT(PPG!E268,20)&amp;"."&amp;PPGPAY!E268</f>
        <v>....Ap21</v>
      </c>
      <c r="K268" s="120" t="b">
        <v>1</v>
      </c>
      <c r="L268" s="126" t="s">
        <v>3686</v>
      </c>
      <c r="M268" s="120" t="b">
        <v>1</v>
      </c>
      <c r="N268" s="120" t="s">
        <v>3687</v>
      </c>
      <c r="O268" s="319">
        <f>PPG!J268</f>
        <v>0</v>
      </c>
      <c r="P268" s="120" t="b">
        <v>1</v>
      </c>
      <c r="Q268" s="120" t="b">
        <v>1</v>
      </c>
      <c r="R268" s="120" t="b">
        <v>1</v>
      </c>
    </row>
    <row r="269" spans="1:18" hidden="1" x14ac:dyDescent="0.25">
      <c r="A269" s="117">
        <v>1</v>
      </c>
      <c r="B269" s="118">
        <v>2</v>
      </c>
      <c r="C269" s="315">
        <f>PPG!J269</f>
        <v>0</v>
      </c>
      <c r="D269" s="120" t="b">
        <v>1</v>
      </c>
      <c r="E269" s="316" t="str">
        <f>RIGHT(PPG!D269,4)&amp;"."&amp;PPG!N269&amp;"."&amp;PPG!L269&amp;"."&amp;$C$5</f>
        <v>...Ap21</v>
      </c>
      <c r="F269" s="122">
        <f t="shared" ca="1" si="6"/>
        <v>44309</v>
      </c>
      <c r="G269" s="318">
        <f>PPG!Q269</f>
        <v>0</v>
      </c>
      <c r="H269" s="124">
        <f t="shared" ca="1" si="7"/>
        <v>44309</v>
      </c>
      <c r="I269" s="125">
        <v>0</v>
      </c>
      <c r="J269" s="316" t="str">
        <f>LEFT(PPG!E269,20)&amp;"."&amp;PPGPAY!E269</f>
        <v>....Ap21</v>
      </c>
      <c r="K269" s="120" t="b">
        <v>1</v>
      </c>
      <c r="L269" s="126" t="s">
        <v>3686</v>
      </c>
      <c r="M269" s="120" t="b">
        <v>1</v>
      </c>
      <c r="N269" s="120" t="s">
        <v>3687</v>
      </c>
      <c r="O269" s="319">
        <f>PPG!J269</f>
        <v>0</v>
      </c>
      <c r="P269" s="120" t="b">
        <v>1</v>
      </c>
      <c r="Q269" s="120" t="b">
        <v>1</v>
      </c>
      <c r="R269" s="120" t="b">
        <v>1</v>
      </c>
    </row>
    <row r="270" spans="1:18" hidden="1" x14ac:dyDescent="0.25">
      <c r="A270" s="117">
        <v>1</v>
      </c>
      <c r="B270" s="118">
        <v>2</v>
      </c>
      <c r="C270" s="315">
        <f>PPG!J270</f>
        <v>0</v>
      </c>
      <c r="D270" s="120" t="b">
        <v>1</v>
      </c>
      <c r="E270" s="316" t="str">
        <f>RIGHT(PPG!D270,4)&amp;"."&amp;PPG!N270&amp;"."&amp;PPG!L270&amp;"."&amp;$C$5</f>
        <v>...Ap21</v>
      </c>
      <c r="F270" s="122">
        <f t="shared" ca="1" si="6"/>
        <v>44309</v>
      </c>
      <c r="G270" s="318">
        <f>PPG!Q270</f>
        <v>0</v>
      </c>
      <c r="H270" s="124">
        <f t="shared" ca="1" si="7"/>
        <v>44309</v>
      </c>
      <c r="I270" s="125">
        <v>0</v>
      </c>
      <c r="J270" s="316" t="str">
        <f>LEFT(PPG!E270,20)&amp;"."&amp;PPGPAY!E270</f>
        <v>....Ap21</v>
      </c>
      <c r="K270" s="120" t="b">
        <v>1</v>
      </c>
      <c r="L270" s="126" t="s">
        <v>3686</v>
      </c>
      <c r="M270" s="120" t="b">
        <v>1</v>
      </c>
      <c r="N270" s="120" t="s">
        <v>3687</v>
      </c>
      <c r="O270" s="319">
        <f>PPG!J270</f>
        <v>0</v>
      </c>
      <c r="P270" s="120" t="b">
        <v>1</v>
      </c>
      <c r="Q270" s="120" t="b">
        <v>1</v>
      </c>
      <c r="R270" s="120" t="b">
        <v>1</v>
      </c>
    </row>
    <row r="271" spans="1:18" hidden="1" x14ac:dyDescent="0.25">
      <c r="A271" s="117">
        <v>1</v>
      </c>
      <c r="B271" s="118">
        <v>2</v>
      </c>
      <c r="C271" s="315">
        <f>PPG!J271</f>
        <v>0</v>
      </c>
      <c r="D271" s="120" t="b">
        <v>1</v>
      </c>
      <c r="E271" s="316" t="str">
        <f>RIGHT(PPG!D271,4)&amp;"."&amp;PPG!N271&amp;"."&amp;PPG!L271&amp;"."&amp;$C$5</f>
        <v>...Ap21</v>
      </c>
      <c r="F271" s="122">
        <f t="shared" ca="1" si="6"/>
        <v>44309</v>
      </c>
      <c r="G271" s="318">
        <f>PPG!Q271</f>
        <v>0</v>
      </c>
      <c r="H271" s="124">
        <f t="shared" ca="1" si="7"/>
        <v>44309</v>
      </c>
      <c r="I271" s="125">
        <v>0</v>
      </c>
      <c r="J271" s="316" t="str">
        <f>LEFT(PPG!E271,20)&amp;"."&amp;PPGPAY!E271</f>
        <v>....Ap21</v>
      </c>
      <c r="K271" s="120" t="b">
        <v>1</v>
      </c>
      <c r="L271" s="126" t="s">
        <v>3686</v>
      </c>
      <c r="M271" s="120" t="b">
        <v>1</v>
      </c>
      <c r="N271" s="120" t="s">
        <v>3687</v>
      </c>
      <c r="O271" s="319">
        <f>PPG!J271</f>
        <v>0</v>
      </c>
      <c r="P271" s="120" t="b">
        <v>1</v>
      </c>
      <c r="Q271" s="120" t="b">
        <v>1</v>
      </c>
      <c r="R271" s="120" t="b">
        <v>1</v>
      </c>
    </row>
    <row r="272" spans="1:18" hidden="1" x14ac:dyDescent="0.25">
      <c r="A272" s="117">
        <v>1</v>
      </c>
      <c r="B272" s="118">
        <v>2</v>
      </c>
      <c r="C272" s="315">
        <f>PPG!J272</f>
        <v>0</v>
      </c>
      <c r="D272" s="120" t="b">
        <v>1</v>
      </c>
      <c r="E272" s="316" t="str">
        <f>RIGHT(PPG!D272,4)&amp;"."&amp;PPG!N272&amp;"."&amp;PPG!L272&amp;"."&amp;$C$5</f>
        <v>...Ap21</v>
      </c>
      <c r="F272" s="122">
        <f t="shared" ca="1" si="6"/>
        <v>44309</v>
      </c>
      <c r="G272" s="318">
        <f>PPG!Q272</f>
        <v>0</v>
      </c>
      <c r="H272" s="124">
        <f t="shared" ca="1" si="7"/>
        <v>44309</v>
      </c>
      <c r="I272" s="125">
        <v>0</v>
      </c>
      <c r="J272" s="316" t="str">
        <f>LEFT(PPG!E272,20)&amp;"."&amp;PPGPAY!E272</f>
        <v>....Ap21</v>
      </c>
      <c r="K272" s="120" t="b">
        <v>1</v>
      </c>
      <c r="L272" s="126" t="s">
        <v>3686</v>
      </c>
      <c r="M272" s="120" t="b">
        <v>1</v>
      </c>
      <c r="N272" s="120" t="s">
        <v>3687</v>
      </c>
      <c r="O272" s="319">
        <f>PPG!J272</f>
        <v>0</v>
      </c>
      <c r="P272" s="120" t="b">
        <v>1</v>
      </c>
      <c r="Q272" s="120" t="b">
        <v>1</v>
      </c>
      <c r="R272" s="120" t="b">
        <v>1</v>
      </c>
    </row>
    <row r="273" spans="1:18" hidden="1" x14ac:dyDescent="0.25">
      <c r="A273" s="117">
        <v>1</v>
      </c>
      <c r="B273" s="118">
        <v>2</v>
      </c>
      <c r="C273" s="315">
        <f>PPG!J273</f>
        <v>0</v>
      </c>
      <c r="D273" s="120" t="b">
        <v>1</v>
      </c>
      <c r="E273" s="316" t="str">
        <f>RIGHT(PPG!D273,4)&amp;"."&amp;PPG!N273&amp;"."&amp;PPG!L273&amp;"."&amp;$C$5</f>
        <v>...Ap21</v>
      </c>
      <c r="F273" s="122">
        <f t="shared" ca="1" si="6"/>
        <v>44309</v>
      </c>
      <c r="G273" s="318">
        <f>PPG!Q273</f>
        <v>0</v>
      </c>
      <c r="H273" s="124">
        <f t="shared" ca="1" si="7"/>
        <v>44309</v>
      </c>
      <c r="I273" s="125">
        <v>0</v>
      </c>
      <c r="J273" s="316" t="str">
        <f>LEFT(PPG!E273,20)&amp;"."&amp;PPGPAY!E273</f>
        <v>....Ap21</v>
      </c>
      <c r="K273" s="120" t="b">
        <v>1</v>
      </c>
      <c r="L273" s="126" t="s">
        <v>3686</v>
      </c>
      <c r="M273" s="120" t="b">
        <v>1</v>
      </c>
      <c r="N273" s="120" t="s">
        <v>3687</v>
      </c>
      <c r="O273" s="319">
        <f>PPG!J273</f>
        <v>0</v>
      </c>
      <c r="P273" s="120" t="b">
        <v>1</v>
      </c>
      <c r="Q273" s="120" t="b">
        <v>1</v>
      </c>
      <c r="R273" s="120" t="b">
        <v>1</v>
      </c>
    </row>
    <row r="274" spans="1:18" hidden="1" x14ac:dyDescent="0.25">
      <c r="A274" s="117">
        <v>1</v>
      </c>
      <c r="B274" s="118">
        <v>2</v>
      </c>
      <c r="C274" s="315">
        <f>PPG!K274</f>
        <v>0</v>
      </c>
      <c r="D274" s="120" t="b">
        <v>1</v>
      </c>
      <c r="E274" s="316" t="str">
        <f>RIGHT(PPG!D274,4)&amp;"."&amp;PPG!N274&amp;"."&amp;PPG!L274&amp;"."&amp;$C$5</f>
        <v>...Ap21</v>
      </c>
      <c r="F274" s="122">
        <f t="shared" ca="1" si="6"/>
        <v>44309</v>
      </c>
      <c r="G274" s="318">
        <f>PPG!Q274</f>
        <v>0</v>
      </c>
      <c r="H274" s="124">
        <f t="shared" ca="1" si="7"/>
        <v>44309</v>
      </c>
      <c r="I274" s="125">
        <v>0</v>
      </c>
      <c r="J274" s="316" t="str">
        <f>LEFT(PPG!E274,20)&amp;"."&amp;PPGPAY!E274</f>
        <v>....Ap21</v>
      </c>
      <c r="K274" s="120" t="b">
        <v>1</v>
      </c>
      <c r="L274" s="126" t="s">
        <v>3686</v>
      </c>
      <c r="M274" s="120" t="b">
        <v>1</v>
      </c>
      <c r="N274" s="120" t="s">
        <v>3687</v>
      </c>
      <c r="O274" s="319">
        <f>PPG!J274</f>
        <v>0</v>
      </c>
      <c r="P274" s="120" t="b">
        <v>1</v>
      </c>
      <c r="Q274" s="120" t="b">
        <v>1</v>
      </c>
      <c r="R274" s="120" t="b">
        <v>1</v>
      </c>
    </row>
    <row r="275" spans="1:18" hidden="1" x14ac:dyDescent="0.25">
      <c r="A275" s="117">
        <v>1</v>
      </c>
      <c r="B275" s="118">
        <v>2</v>
      </c>
      <c r="C275" s="315">
        <f>PPG!K275</f>
        <v>0</v>
      </c>
      <c r="D275" s="120" t="b">
        <v>1</v>
      </c>
      <c r="E275" s="316" t="str">
        <f>RIGHT(PPG!D275,4)&amp;"."&amp;PPG!N275&amp;"."&amp;PPG!L275&amp;"."&amp;$C$5</f>
        <v>...Ap21</v>
      </c>
      <c r="F275" s="122">
        <f t="shared" ca="1" si="6"/>
        <v>44309</v>
      </c>
      <c r="G275" s="318">
        <f>PPG!Q275</f>
        <v>0</v>
      </c>
      <c r="H275" s="124">
        <f t="shared" ca="1" si="7"/>
        <v>44309</v>
      </c>
      <c r="I275" s="125">
        <v>0</v>
      </c>
      <c r="J275" s="316" t="str">
        <f>LEFT(PPG!E275,20)&amp;"."&amp;PPGPAY!E275</f>
        <v>....Ap21</v>
      </c>
      <c r="K275" s="120" t="b">
        <v>1</v>
      </c>
      <c r="L275" s="126" t="s">
        <v>3686</v>
      </c>
      <c r="M275" s="120" t="b">
        <v>1</v>
      </c>
      <c r="N275" s="120" t="s">
        <v>3687</v>
      </c>
      <c r="O275" s="319">
        <f>PPG!J275</f>
        <v>0</v>
      </c>
      <c r="P275" s="120" t="b">
        <v>1</v>
      </c>
      <c r="Q275" s="120" t="b">
        <v>1</v>
      </c>
      <c r="R275" s="120" t="b">
        <v>1</v>
      </c>
    </row>
    <row r="276" spans="1:18" hidden="1" x14ac:dyDescent="0.25">
      <c r="A276" s="117">
        <v>1</v>
      </c>
      <c r="B276" s="118">
        <v>2</v>
      </c>
      <c r="C276" s="315">
        <f>PPG!K276</f>
        <v>0</v>
      </c>
      <c r="D276" s="120" t="b">
        <v>1</v>
      </c>
      <c r="E276" s="316" t="str">
        <f>RIGHT(PPG!D276,4)&amp;"."&amp;PPG!N276&amp;"."&amp;PPG!L276&amp;"."&amp;$C$5</f>
        <v>...Ap21</v>
      </c>
      <c r="F276" s="122">
        <f t="shared" ca="1" si="6"/>
        <v>44309</v>
      </c>
      <c r="G276" s="318">
        <f>PPG!Q276</f>
        <v>0</v>
      </c>
      <c r="H276" s="124">
        <f t="shared" ca="1" si="7"/>
        <v>44309</v>
      </c>
      <c r="I276" s="125">
        <v>0</v>
      </c>
      <c r="J276" s="316" t="str">
        <f>LEFT(PPG!E276,20)&amp;"."&amp;PPGPAY!E276</f>
        <v>....Ap21</v>
      </c>
      <c r="K276" s="120" t="b">
        <v>1</v>
      </c>
      <c r="L276" s="126" t="s">
        <v>3686</v>
      </c>
      <c r="M276" s="120" t="b">
        <v>1</v>
      </c>
      <c r="N276" s="120" t="s">
        <v>3687</v>
      </c>
      <c r="O276" s="319">
        <f>PPG!J276</f>
        <v>0</v>
      </c>
      <c r="P276" s="120" t="b">
        <v>1</v>
      </c>
      <c r="Q276" s="120" t="b">
        <v>1</v>
      </c>
      <c r="R276" s="120" t="b">
        <v>1</v>
      </c>
    </row>
    <row r="277" spans="1:18" hidden="1" x14ac:dyDescent="0.25">
      <c r="A277" s="117">
        <v>1</v>
      </c>
      <c r="B277" s="118">
        <v>2</v>
      </c>
      <c r="C277" s="315">
        <f>PPG!K277</f>
        <v>0</v>
      </c>
      <c r="D277" s="120" t="b">
        <v>1</v>
      </c>
      <c r="E277" s="316" t="str">
        <f>RIGHT(PPG!D277,4)&amp;"."&amp;PPG!N277&amp;"."&amp;PPG!L277&amp;"."&amp;$C$5</f>
        <v>...Ap21</v>
      </c>
      <c r="F277" s="122">
        <f t="shared" ref="F277:F340" ca="1" si="8">TODAY()</f>
        <v>44309</v>
      </c>
      <c r="G277" s="318">
        <f>PPG!Q277</f>
        <v>0</v>
      </c>
      <c r="H277" s="124">
        <f t="shared" ref="H277:H340" ca="1" si="9">F277</f>
        <v>44309</v>
      </c>
      <c r="I277" s="125">
        <v>0</v>
      </c>
      <c r="J277" s="316" t="str">
        <f>LEFT(PPG!E277,20)&amp;"."&amp;PPGPAY!E277</f>
        <v>....Ap21</v>
      </c>
      <c r="K277" s="120" t="b">
        <v>1</v>
      </c>
      <c r="L277" s="126" t="s">
        <v>3686</v>
      </c>
      <c r="M277" s="120" t="b">
        <v>1</v>
      </c>
      <c r="N277" s="120" t="s">
        <v>3687</v>
      </c>
      <c r="O277" s="319">
        <f>PPG!J277</f>
        <v>0</v>
      </c>
      <c r="P277" s="120" t="b">
        <v>1</v>
      </c>
      <c r="Q277" s="120" t="b">
        <v>1</v>
      </c>
      <c r="R277" s="120" t="b">
        <v>1</v>
      </c>
    </row>
    <row r="278" spans="1:18" hidden="1" x14ac:dyDescent="0.25">
      <c r="A278" s="117">
        <v>1</v>
      </c>
      <c r="B278" s="118">
        <v>2</v>
      </c>
      <c r="C278" s="315">
        <f>PPG!K278</f>
        <v>0</v>
      </c>
      <c r="D278" s="120" t="b">
        <v>1</v>
      </c>
      <c r="E278" s="316" t="str">
        <f>RIGHT(PPG!D278,4)&amp;"."&amp;PPG!N278&amp;"."&amp;PPG!L278&amp;"."&amp;$C$5</f>
        <v>...Ap21</v>
      </c>
      <c r="F278" s="122">
        <f t="shared" ca="1" si="8"/>
        <v>44309</v>
      </c>
      <c r="G278" s="318">
        <f>PPG!Q278</f>
        <v>0</v>
      </c>
      <c r="H278" s="124">
        <f t="shared" ca="1" si="9"/>
        <v>44309</v>
      </c>
      <c r="I278" s="125">
        <v>0</v>
      </c>
      <c r="J278" s="316" t="str">
        <f>LEFT(PPG!E278,20)&amp;"."&amp;PPGPAY!E278</f>
        <v>....Ap21</v>
      </c>
      <c r="K278" s="120" t="b">
        <v>1</v>
      </c>
      <c r="L278" s="126" t="s">
        <v>3686</v>
      </c>
      <c r="M278" s="120" t="b">
        <v>1</v>
      </c>
      <c r="N278" s="120" t="s">
        <v>3687</v>
      </c>
      <c r="O278" s="319">
        <f>PPG!J278</f>
        <v>0</v>
      </c>
      <c r="P278" s="120" t="b">
        <v>1</v>
      </c>
      <c r="Q278" s="120" t="b">
        <v>1</v>
      </c>
      <c r="R278" s="120" t="b">
        <v>1</v>
      </c>
    </row>
    <row r="279" spans="1:18" hidden="1" x14ac:dyDescent="0.25">
      <c r="A279" s="117">
        <v>1</v>
      </c>
      <c r="B279" s="118">
        <v>2</v>
      </c>
      <c r="C279" s="315">
        <f>PPG!K279</f>
        <v>0</v>
      </c>
      <c r="D279" s="120" t="b">
        <v>1</v>
      </c>
      <c r="E279" s="316" t="str">
        <f>RIGHT(PPG!D279,4)&amp;"."&amp;PPG!N279&amp;"."&amp;PPG!L279&amp;"."&amp;$C$5</f>
        <v>...Ap21</v>
      </c>
      <c r="F279" s="122">
        <f t="shared" ca="1" si="8"/>
        <v>44309</v>
      </c>
      <c r="G279" s="318">
        <f>PPG!Q279</f>
        <v>0</v>
      </c>
      <c r="H279" s="124">
        <f t="shared" ca="1" si="9"/>
        <v>44309</v>
      </c>
      <c r="I279" s="125">
        <v>0</v>
      </c>
      <c r="J279" s="316" t="str">
        <f>LEFT(PPG!E279,20)&amp;"."&amp;PPGPAY!E279</f>
        <v>....Ap21</v>
      </c>
      <c r="K279" s="120" t="b">
        <v>1</v>
      </c>
      <c r="L279" s="126" t="s">
        <v>3686</v>
      </c>
      <c r="M279" s="120" t="b">
        <v>1</v>
      </c>
      <c r="N279" s="120" t="s">
        <v>3687</v>
      </c>
      <c r="O279" s="319">
        <f>PPG!J279</f>
        <v>0</v>
      </c>
      <c r="P279" s="120" t="b">
        <v>1</v>
      </c>
      <c r="Q279" s="120" t="b">
        <v>1</v>
      </c>
      <c r="R279" s="120" t="b">
        <v>1</v>
      </c>
    </row>
    <row r="280" spans="1:18" hidden="1" x14ac:dyDescent="0.25">
      <c r="A280" s="117">
        <v>1</v>
      </c>
      <c r="B280" s="118">
        <v>2</v>
      </c>
      <c r="C280" s="315">
        <f>PPG!K280</f>
        <v>0</v>
      </c>
      <c r="D280" s="120" t="b">
        <v>1</v>
      </c>
      <c r="E280" s="316" t="str">
        <f>RIGHT(PPG!D280,4)&amp;"."&amp;PPG!N280&amp;"."&amp;PPG!L280&amp;"."&amp;$C$5</f>
        <v>...Ap21</v>
      </c>
      <c r="F280" s="122">
        <f t="shared" ca="1" si="8"/>
        <v>44309</v>
      </c>
      <c r="G280" s="318">
        <f>PPG!Q280</f>
        <v>0</v>
      </c>
      <c r="H280" s="124">
        <f t="shared" ca="1" si="9"/>
        <v>44309</v>
      </c>
      <c r="I280" s="125">
        <v>0</v>
      </c>
      <c r="J280" s="316" t="str">
        <f>LEFT(PPG!E280,20)&amp;"."&amp;PPGPAY!E280</f>
        <v>....Ap21</v>
      </c>
      <c r="K280" s="120" t="b">
        <v>1</v>
      </c>
      <c r="L280" s="126" t="s">
        <v>3686</v>
      </c>
      <c r="M280" s="120" t="b">
        <v>1</v>
      </c>
      <c r="N280" s="120" t="s">
        <v>3687</v>
      </c>
      <c r="O280" s="319">
        <f>PPG!J280</f>
        <v>0</v>
      </c>
      <c r="P280" s="120" t="b">
        <v>1</v>
      </c>
      <c r="Q280" s="120" t="b">
        <v>1</v>
      </c>
      <c r="R280" s="120" t="b">
        <v>1</v>
      </c>
    </row>
    <row r="281" spans="1:18" hidden="1" x14ac:dyDescent="0.25">
      <c r="A281" s="117">
        <v>1</v>
      </c>
      <c r="B281" s="118">
        <v>2</v>
      </c>
      <c r="C281" s="315">
        <f>PPG!K281</f>
        <v>0</v>
      </c>
      <c r="D281" s="120" t="b">
        <v>1</v>
      </c>
      <c r="E281" s="316" t="str">
        <f>RIGHT(PPG!D281,4)&amp;"."&amp;PPG!N281&amp;"."&amp;PPG!L281&amp;"."&amp;$C$5</f>
        <v>...Ap21</v>
      </c>
      <c r="F281" s="122">
        <f t="shared" ca="1" si="8"/>
        <v>44309</v>
      </c>
      <c r="G281" s="318">
        <f>PPG!Q281</f>
        <v>0</v>
      </c>
      <c r="H281" s="124">
        <f t="shared" ca="1" si="9"/>
        <v>44309</v>
      </c>
      <c r="I281" s="125">
        <v>0</v>
      </c>
      <c r="J281" s="316" t="str">
        <f>LEFT(PPG!E281,20)&amp;"."&amp;PPGPAY!E281</f>
        <v>....Ap21</v>
      </c>
      <c r="K281" s="120" t="b">
        <v>1</v>
      </c>
      <c r="L281" s="126" t="s">
        <v>3686</v>
      </c>
      <c r="M281" s="120" t="b">
        <v>1</v>
      </c>
      <c r="N281" s="120" t="s">
        <v>3687</v>
      </c>
      <c r="O281" s="319">
        <f>PPG!J281</f>
        <v>0</v>
      </c>
      <c r="P281" s="120" t="b">
        <v>1</v>
      </c>
      <c r="Q281" s="120" t="b">
        <v>1</v>
      </c>
      <c r="R281" s="120" t="b">
        <v>1</v>
      </c>
    </row>
    <row r="282" spans="1:18" hidden="1" x14ac:dyDescent="0.25">
      <c r="A282" s="117">
        <v>1</v>
      </c>
      <c r="B282" s="118">
        <v>2</v>
      </c>
      <c r="C282" s="315">
        <f>PPG!K282</f>
        <v>0</v>
      </c>
      <c r="D282" s="120" t="b">
        <v>1</v>
      </c>
      <c r="E282" s="316" t="str">
        <f>RIGHT(PPG!D282,4)&amp;"."&amp;PPG!N282&amp;"."&amp;PPG!L282&amp;"."&amp;$C$5</f>
        <v>...Ap21</v>
      </c>
      <c r="F282" s="122">
        <f t="shared" ca="1" si="8"/>
        <v>44309</v>
      </c>
      <c r="G282" s="318">
        <f>PPG!Q282</f>
        <v>0</v>
      </c>
      <c r="H282" s="124">
        <f t="shared" ca="1" si="9"/>
        <v>44309</v>
      </c>
      <c r="I282" s="125">
        <v>0</v>
      </c>
      <c r="J282" s="316" t="str">
        <f>LEFT(PPG!E282,20)&amp;"."&amp;PPGPAY!E282</f>
        <v>....Ap21</v>
      </c>
      <c r="K282" s="120" t="b">
        <v>1</v>
      </c>
      <c r="L282" s="126" t="s">
        <v>3686</v>
      </c>
      <c r="M282" s="120" t="b">
        <v>1</v>
      </c>
      <c r="N282" s="120" t="s">
        <v>3687</v>
      </c>
      <c r="O282" s="319">
        <f>PPG!J282</f>
        <v>0</v>
      </c>
      <c r="P282" s="120" t="b">
        <v>1</v>
      </c>
      <c r="Q282" s="120" t="b">
        <v>1</v>
      </c>
      <c r="R282" s="120" t="b">
        <v>1</v>
      </c>
    </row>
    <row r="283" spans="1:18" hidden="1" x14ac:dyDescent="0.25">
      <c r="A283" s="117">
        <v>1</v>
      </c>
      <c r="B283" s="118">
        <v>2</v>
      </c>
      <c r="C283" s="315">
        <f>PPG!K283</f>
        <v>0</v>
      </c>
      <c r="D283" s="120" t="b">
        <v>1</v>
      </c>
      <c r="E283" s="316" t="str">
        <f>RIGHT(PPG!D283,4)&amp;"."&amp;PPG!N283&amp;"."&amp;PPG!L283&amp;"."&amp;$C$5</f>
        <v>...Ap21</v>
      </c>
      <c r="F283" s="122">
        <f t="shared" ca="1" si="8"/>
        <v>44309</v>
      </c>
      <c r="G283" s="318">
        <f>PPG!Q283</f>
        <v>0</v>
      </c>
      <c r="H283" s="124">
        <f t="shared" ca="1" si="9"/>
        <v>44309</v>
      </c>
      <c r="I283" s="125">
        <v>0</v>
      </c>
      <c r="J283" s="316" t="str">
        <f>LEFT(PPG!E283,20)&amp;"."&amp;PPGPAY!E283</f>
        <v>....Ap21</v>
      </c>
      <c r="K283" s="120" t="b">
        <v>1</v>
      </c>
      <c r="L283" s="126" t="s">
        <v>3686</v>
      </c>
      <c r="M283" s="120" t="b">
        <v>1</v>
      </c>
      <c r="N283" s="120" t="s">
        <v>3687</v>
      </c>
      <c r="O283" s="319">
        <f>PPG!J283</f>
        <v>0</v>
      </c>
      <c r="P283" s="120" t="b">
        <v>1</v>
      </c>
      <c r="Q283" s="120" t="b">
        <v>1</v>
      </c>
      <c r="R283" s="120" t="b">
        <v>1</v>
      </c>
    </row>
    <row r="284" spans="1:18" hidden="1" x14ac:dyDescent="0.25">
      <c r="A284" s="117">
        <v>1</v>
      </c>
      <c r="B284" s="118">
        <v>2</v>
      </c>
      <c r="C284" s="315">
        <f>PPG!K284</f>
        <v>0</v>
      </c>
      <c r="D284" s="120" t="b">
        <v>1</v>
      </c>
      <c r="E284" s="316" t="str">
        <f>RIGHT(PPG!D284,4)&amp;"."&amp;PPG!N284&amp;"."&amp;PPG!L284&amp;"."&amp;$C$5</f>
        <v>...Ap21</v>
      </c>
      <c r="F284" s="122">
        <f t="shared" ca="1" si="8"/>
        <v>44309</v>
      </c>
      <c r="G284" s="318">
        <f>PPG!Q284</f>
        <v>0</v>
      </c>
      <c r="H284" s="124">
        <f t="shared" ca="1" si="9"/>
        <v>44309</v>
      </c>
      <c r="I284" s="125">
        <v>0</v>
      </c>
      <c r="J284" s="316" t="str">
        <f>LEFT(PPG!E284,20)&amp;"."&amp;PPGPAY!E284</f>
        <v>....Ap21</v>
      </c>
      <c r="K284" s="120" t="b">
        <v>1</v>
      </c>
      <c r="L284" s="126" t="s">
        <v>3686</v>
      </c>
      <c r="M284" s="120" t="b">
        <v>1</v>
      </c>
      <c r="N284" s="120" t="s">
        <v>3687</v>
      </c>
      <c r="O284" s="319">
        <f>PPG!J284</f>
        <v>0</v>
      </c>
      <c r="P284" s="120" t="b">
        <v>1</v>
      </c>
      <c r="Q284" s="120" t="b">
        <v>1</v>
      </c>
      <c r="R284" s="120" t="b">
        <v>1</v>
      </c>
    </row>
    <row r="285" spans="1:18" hidden="1" x14ac:dyDescent="0.25">
      <c r="A285" s="117">
        <v>1</v>
      </c>
      <c r="B285" s="118">
        <v>2</v>
      </c>
      <c r="C285" s="315">
        <f>PPG!K285</f>
        <v>0</v>
      </c>
      <c r="D285" s="120" t="b">
        <v>1</v>
      </c>
      <c r="E285" s="316" t="str">
        <f>RIGHT(PPG!D285,4)&amp;"."&amp;PPG!N285&amp;"."&amp;PPG!L285&amp;"."&amp;$C$5</f>
        <v>...Ap21</v>
      </c>
      <c r="F285" s="122">
        <f t="shared" ca="1" si="8"/>
        <v>44309</v>
      </c>
      <c r="G285" s="318">
        <f>PPG!Q285</f>
        <v>0</v>
      </c>
      <c r="H285" s="124">
        <f t="shared" ca="1" si="9"/>
        <v>44309</v>
      </c>
      <c r="I285" s="125">
        <v>0</v>
      </c>
      <c r="J285" s="316" t="str">
        <f>LEFT(PPG!E285,20)&amp;"."&amp;PPGPAY!E285</f>
        <v>....Ap21</v>
      </c>
      <c r="K285" s="120" t="b">
        <v>1</v>
      </c>
      <c r="L285" s="126" t="s">
        <v>3686</v>
      </c>
      <c r="M285" s="120" t="b">
        <v>1</v>
      </c>
      <c r="N285" s="120" t="s">
        <v>3687</v>
      </c>
      <c r="O285" s="319">
        <f>PPG!J285</f>
        <v>0</v>
      </c>
      <c r="P285" s="120" t="b">
        <v>1</v>
      </c>
      <c r="Q285" s="120" t="b">
        <v>1</v>
      </c>
      <c r="R285" s="120" t="b">
        <v>1</v>
      </c>
    </row>
    <row r="286" spans="1:18" hidden="1" x14ac:dyDescent="0.25">
      <c r="A286" s="117">
        <v>1</v>
      </c>
      <c r="B286" s="118">
        <v>2</v>
      </c>
      <c r="C286" s="315">
        <f>PPG!K286</f>
        <v>0</v>
      </c>
      <c r="D286" s="120" t="b">
        <v>1</v>
      </c>
      <c r="E286" s="316" t="str">
        <f>RIGHT(PPG!D286,4)&amp;"."&amp;PPG!N286&amp;"."&amp;PPG!L286&amp;"."&amp;$C$5</f>
        <v>...Ap21</v>
      </c>
      <c r="F286" s="122">
        <f t="shared" ca="1" si="8"/>
        <v>44309</v>
      </c>
      <c r="G286" s="318">
        <f>PPG!Q286</f>
        <v>0</v>
      </c>
      <c r="H286" s="124">
        <f t="shared" ca="1" si="9"/>
        <v>44309</v>
      </c>
      <c r="I286" s="125">
        <v>0</v>
      </c>
      <c r="J286" s="316" t="str">
        <f>LEFT(PPG!E286,20)&amp;"."&amp;PPGPAY!E286</f>
        <v>....Ap21</v>
      </c>
      <c r="K286" s="120" t="b">
        <v>1</v>
      </c>
      <c r="L286" s="126" t="s">
        <v>3686</v>
      </c>
      <c r="M286" s="120" t="b">
        <v>1</v>
      </c>
      <c r="N286" s="120" t="s">
        <v>3687</v>
      </c>
      <c r="O286" s="319">
        <f>PPG!J286</f>
        <v>0</v>
      </c>
      <c r="P286" s="120" t="b">
        <v>1</v>
      </c>
      <c r="Q286" s="120" t="b">
        <v>1</v>
      </c>
      <c r="R286" s="120" t="b">
        <v>1</v>
      </c>
    </row>
    <row r="287" spans="1:18" hidden="1" x14ac:dyDescent="0.25">
      <c r="A287" s="117">
        <v>1</v>
      </c>
      <c r="B287" s="118">
        <v>2</v>
      </c>
      <c r="C287" s="315">
        <f>PPG!K287</f>
        <v>0</v>
      </c>
      <c r="D287" s="120" t="b">
        <v>1</v>
      </c>
      <c r="E287" s="316" t="str">
        <f>RIGHT(PPG!D287,4)&amp;"."&amp;PPG!N287&amp;"."&amp;PPG!L287&amp;"."&amp;$C$5</f>
        <v>...Ap21</v>
      </c>
      <c r="F287" s="122">
        <f t="shared" ca="1" si="8"/>
        <v>44309</v>
      </c>
      <c r="G287" s="318">
        <f>PPG!Q287</f>
        <v>0</v>
      </c>
      <c r="H287" s="124">
        <f t="shared" ca="1" si="9"/>
        <v>44309</v>
      </c>
      <c r="I287" s="125">
        <v>0</v>
      </c>
      <c r="J287" s="316" t="str">
        <f>LEFT(PPG!E287,20)&amp;"."&amp;PPGPAY!E287</f>
        <v>....Ap21</v>
      </c>
      <c r="K287" s="120" t="b">
        <v>1</v>
      </c>
      <c r="L287" s="126" t="s">
        <v>3686</v>
      </c>
      <c r="M287" s="120" t="b">
        <v>1</v>
      </c>
      <c r="N287" s="120" t="s">
        <v>3687</v>
      </c>
      <c r="O287" s="319">
        <f>PPG!J287</f>
        <v>0</v>
      </c>
      <c r="P287" s="120" t="b">
        <v>1</v>
      </c>
      <c r="Q287" s="120" t="b">
        <v>1</v>
      </c>
      <c r="R287" s="120" t="b">
        <v>1</v>
      </c>
    </row>
    <row r="288" spans="1:18" hidden="1" x14ac:dyDescent="0.25">
      <c r="A288" s="117">
        <v>1</v>
      </c>
      <c r="B288" s="118">
        <v>2</v>
      </c>
      <c r="C288" s="315">
        <f>PPG!K288</f>
        <v>0</v>
      </c>
      <c r="D288" s="120" t="b">
        <v>1</v>
      </c>
      <c r="E288" s="316" t="str">
        <f>RIGHT(PPG!D288,4)&amp;"."&amp;PPG!N288&amp;"."&amp;PPG!L288&amp;"."&amp;$C$5</f>
        <v>...Ap21</v>
      </c>
      <c r="F288" s="122">
        <f t="shared" ca="1" si="8"/>
        <v>44309</v>
      </c>
      <c r="G288" s="318">
        <f>PPG!Q288</f>
        <v>0</v>
      </c>
      <c r="H288" s="124">
        <f t="shared" ca="1" si="9"/>
        <v>44309</v>
      </c>
      <c r="I288" s="125">
        <v>0</v>
      </c>
      <c r="J288" s="316" t="str">
        <f>LEFT(PPG!E288,20)&amp;"."&amp;PPGPAY!E288</f>
        <v>....Ap21</v>
      </c>
      <c r="K288" s="120" t="b">
        <v>1</v>
      </c>
      <c r="L288" s="126" t="s">
        <v>3686</v>
      </c>
      <c r="M288" s="120" t="b">
        <v>1</v>
      </c>
      <c r="N288" s="120" t="s">
        <v>3687</v>
      </c>
      <c r="O288" s="319">
        <f>PPG!J288</f>
        <v>0</v>
      </c>
      <c r="P288" s="120" t="b">
        <v>1</v>
      </c>
      <c r="Q288" s="120" t="b">
        <v>1</v>
      </c>
      <c r="R288" s="120" t="b">
        <v>1</v>
      </c>
    </row>
    <row r="289" spans="1:18" hidden="1" x14ac:dyDescent="0.25">
      <c r="A289" s="117">
        <v>1</v>
      </c>
      <c r="B289" s="118">
        <v>2</v>
      </c>
      <c r="C289" s="315">
        <f>PPG!K289</f>
        <v>0</v>
      </c>
      <c r="D289" s="120" t="b">
        <v>1</v>
      </c>
      <c r="E289" s="316" t="str">
        <f>RIGHT(PPG!D289,4)&amp;"."&amp;PPG!N289&amp;"."&amp;PPG!L289&amp;"."&amp;$C$5</f>
        <v>...Ap21</v>
      </c>
      <c r="F289" s="122">
        <f t="shared" ca="1" si="8"/>
        <v>44309</v>
      </c>
      <c r="G289" s="318">
        <f>PPG!Q289</f>
        <v>0</v>
      </c>
      <c r="H289" s="124">
        <f t="shared" ca="1" si="9"/>
        <v>44309</v>
      </c>
      <c r="I289" s="125">
        <v>0</v>
      </c>
      <c r="J289" s="316" t="str">
        <f>LEFT(PPG!E289,20)&amp;"."&amp;PPGPAY!E289</f>
        <v>....Ap21</v>
      </c>
      <c r="K289" s="120" t="b">
        <v>1</v>
      </c>
      <c r="L289" s="126" t="s">
        <v>3686</v>
      </c>
      <c r="M289" s="120" t="b">
        <v>1</v>
      </c>
      <c r="N289" s="120" t="s">
        <v>3687</v>
      </c>
      <c r="O289" s="319">
        <f>PPG!J289</f>
        <v>0</v>
      </c>
      <c r="P289" s="120" t="b">
        <v>1</v>
      </c>
      <c r="Q289" s="120" t="b">
        <v>1</v>
      </c>
      <c r="R289" s="120" t="b">
        <v>1</v>
      </c>
    </row>
    <row r="290" spans="1:18" hidden="1" x14ac:dyDescent="0.25">
      <c r="A290" s="117">
        <v>1</v>
      </c>
      <c r="B290" s="118">
        <v>2</v>
      </c>
      <c r="C290" s="315">
        <f>PPG!K290</f>
        <v>0</v>
      </c>
      <c r="D290" s="120" t="b">
        <v>1</v>
      </c>
      <c r="E290" s="316" t="str">
        <f>RIGHT(PPG!D290,4)&amp;"."&amp;PPG!N290&amp;"."&amp;PPG!L290&amp;"."&amp;$C$5</f>
        <v>...Ap21</v>
      </c>
      <c r="F290" s="122">
        <f t="shared" ca="1" si="8"/>
        <v>44309</v>
      </c>
      <c r="G290" s="318">
        <f>PPG!Q290</f>
        <v>0</v>
      </c>
      <c r="H290" s="124">
        <f t="shared" ca="1" si="9"/>
        <v>44309</v>
      </c>
      <c r="I290" s="125">
        <v>0</v>
      </c>
      <c r="J290" s="316" t="str">
        <f>LEFT(PPG!E290,20)&amp;"."&amp;PPGPAY!E290</f>
        <v>....Ap21</v>
      </c>
      <c r="K290" s="120" t="b">
        <v>1</v>
      </c>
      <c r="L290" s="126" t="s">
        <v>3686</v>
      </c>
      <c r="M290" s="120" t="b">
        <v>1</v>
      </c>
      <c r="N290" s="120" t="s">
        <v>3687</v>
      </c>
      <c r="O290" s="319">
        <f>PPG!J290</f>
        <v>0</v>
      </c>
      <c r="P290" s="120" t="b">
        <v>1</v>
      </c>
      <c r="Q290" s="120" t="b">
        <v>1</v>
      </c>
      <c r="R290" s="120" t="b">
        <v>1</v>
      </c>
    </row>
    <row r="291" spans="1:18" hidden="1" x14ac:dyDescent="0.25">
      <c r="A291" s="117">
        <v>1</v>
      </c>
      <c r="B291" s="118">
        <v>2</v>
      </c>
      <c r="C291" s="315">
        <f>PPG!K291</f>
        <v>0</v>
      </c>
      <c r="D291" s="120" t="b">
        <v>1</v>
      </c>
      <c r="E291" s="316" t="str">
        <f>RIGHT(PPG!D291,4)&amp;"."&amp;PPG!N291&amp;"."&amp;PPG!L291&amp;"."&amp;$C$5</f>
        <v>...Ap21</v>
      </c>
      <c r="F291" s="122">
        <f t="shared" ca="1" si="8"/>
        <v>44309</v>
      </c>
      <c r="G291" s="318">
        <f>PPG!Q291</f>
        <v>0</v>
      </c>
      <c r="H291" s="124">
        <f t="shared" ca="1" si="9"/>
        <v>44309</v>
      </c>
      <c r="I291" s="125">
        <v>0</v>
      </c>
      <c r="J291" s="316" t="str">
        <f>LEFT(PPG!E291,20)&amp;"."&amp;PPGPAY!E291</f>
        <v>....Ap21</v>
      </c>
      <c r="K291" s="120" t="b">
        <v>1</v>
      </c>
      <c r="L291" s="126" t="s">
        <v>3686</v>
      </c>
      <c r="M291" s="120" t="b">
        <v>1</v>
      </c>
      <c r="N291" s="120" t="s">
        <v>3687</v>
      </c>
      <c r="O291" s="319">
        <f>PPG!J291</f>
        <v>0</v>
      </c>
      <c r="P291" s="120" t="b">
        <v>1</v>
      </c>
      <c r="Q291" s="120" t="b">
        <v>1</v>
      </c>
      <c r="R291" s="120" t="b">
        <v>1</v>
      </c>
    </row>
    <row r="292" spans="1:18" hidden="1" x14ac:dyDescent="0.25">
      <c r="A292" s="117">
        <v>1</v>
      </c>
      <c r="B292" s="118">
        <v>2</v>
      </c>
      <c r="C292" s="315">
        <f>PPG!K292</f>
        <v>0</v>
      </c>
      <c r="D292" s="120" t="b">
        <v>1</v>
      </c>
      <c r="E292" s="316" t="str">
        <f>RIGHT(PPG!D292,4)&amp;"."&amp;PPG!N292&amp;"."&amp;PPG!L292&amp;"."&amp;$C$5</f>
        <v>...Ap21</v>
      </c>
      <c r="F292" s="122">
        <f t="shared" ca="1" si="8"/>
        <v>44309</v>
      </c>
      <c r="G292" s="318">
        <f>PPG!Q292</f>
        <v>0</v>
      </c>
      <c r="H292" s="124">
        <f t="shared" ca="1" si="9"/>
        <v>44309</v>
      </c>
      <c r="I292" s="125">
        <v>0</v>
      </c>
      <c r="J292" s="316" t="str">
        <f>LEFT(PPG!E292,20)&amp;"."&amp;PPGPAY!E292</f>
        <v>....Ap21</v>
      </c>
      <c r="K292" s="120" t="b">
        <v>1</v>
      </c>
      <c r="L292" s="126" t="s">
        <v>3686</v>
      </c>
      <c r="M292" s="120" t="b">
        <v>1</v>
      </c>
      <c r="N292" s="120" t="s">
        <v>3687</v>
      </c>
      <c r="O292" s="319">
        <f>PPG!J292</f>
        <v>0</v>
      </c>
      <c r="P292" s="120" t="b">
        <v>1</v>
      </c>
      <c r="Q292" s="120" t="b">
        <v>1</v>
      </c>
      <c r="R292" s="120" t="b">
        <v>1</v>
      </c>
    </row>
    <row r="293" spans="1:18" hidden="1" x14ac:dyDescent="0.25">
      <c r="A293" s="117">
        <v>1</v>
      </c>
      <c r="B293" s="118">
        <v>2</v>
      </c>
      <c r="C293" s="315">
        <f>PPG!K293</f>
        <v>0</v>
      </c>
      <c r="D293" s="120" t="b">
        <v>1</v>
      </c>
      <c r="E293" s="316" t="str">
        <f>RIGHT(PPG!D293,4)&amp;"."&amp;PPG!N293&amp;"."&amp;PPG!L293&amp;"."&amp;$C$5</f>
        <v>...Ap21</v>
      </c>
      <c r="F293" s="122">
        <f t="shared" ca="1" si="8"/>
        <v>44309</v>
      </c>
      <c r="G293" s="318">
        <f>PPG!Q293</f>
        <v>0</v>
      </c>
      <c r="H293" s="124">
        <f t="shared" ca="1" si="9"/>
        <v>44309</v>
      </c>
      <c r="I293" s="125">
        <v>0</v>
      </c>
      <c r="J293" s="316" t="str">
        <f>LEFT(PPG!E293,20)&amp;"."&amp;PPGPAY!E293</f>
        <v>....Ap21</v>
      </c>
      <c r="K293" s="120" t="b">
        <v>1</v>
      </c>
      <c r="L293" s="126" t="s">
        <v>3686</v>
      </c>
      <c r="M293" s="120" t="b">
        <v>1</v>
      </c>
      <c r="N293" s="120" t="s">
        <v>3687</v>
      </c>
      <c r="O293" s="319">
        <f>PPG!J293</f>
        <v>0</v>
      </c>
      <c r="P293" s="120" t="b">
        <v>1</v>
      </c>
      <c r="Q293" s="120" t="b">
        <v>1</v>
      </c>
      <c r="R293" s="120" t="b">
        <v>1</v>
      </c>
    </row>
    <row r="294" spans="1:18" hidden="1" x14ac:dyDescent="0.25">
      <c r="A294" s="117">
        <v>1</v>
      </c>
      <c r="B294" s="118">
        <v>2</v>
      </c>
      <c r="C294" s="315">
        <f>PPG!K294</f>
        <v>0</v>
      </c>
      <c r="D294" s="120" t="b">
        <v>1</v>
      </c>
      <c r="E294" s="316" t="str">
        <f>RIGHT(PPG!D294,4)&amp;"."&amp;PPG!N294&amp;"."&amp;PPG!L294&amp;"."&amp;$C$5</f>
        <v>...Ap21</v>
      </c>
      <c r="F294" s="122">
        <f t="shared" ca="1" si="8"/>
        <v>44309</v>
      </c>
      <c r="G294" s="318">
        <f>PPG!Q294</f>
        <v>0</v>
      </c>
      <c r="H294" s="124">
        <f t="shared" ca="1" si="9"/>
        <v>44309</v>
      </c>
      <c r="I294" s="125">
        <v>0</v>
      </c>
      <c r="J294" s="316" t="str">
        <f>LEFT(PPG!E294,20)&amp;"."&amp;PPGPAY!E294</f>
        <v>....Ap21</v>
      </c>
      <c r="K294" s="120" t="b">
        <v>1</v>
      </c>
      <c r="L294" s="126" t="s">
        <v>3686</v>
      </c>
      <c r="M294" s="120" t="b">
        <v>1</v>
      </c>
      <c r="N294" s="120" t="s">
        <v>3687</v>
      </c>
      <c r="O294" s="319">
        <f>PPG!J294</f>
        <v>0</v>
      </c>
      <c r="P294" s="120" t="b">
        <v>1</v>
      </c>
      <c r="Q294" s="120" t="b">
        <v>1</v>
      </c>
      <c r="R294" s="120" t="b">
        <v>1</v>
      </c>
    </row>
    <row r="295" spans="1:18" hidden="1" x14ac:dyDescent="0.25">
      <c r="A295" s="117">
        <v>1</v>
      </c>
      <c r="B295" s="118">
        <v>2</v>
      </c>
      <c r="C295" s="315">
        <f>PPG!K295</f>
        <v>0</v>
      </c>
      <c r="D295" s="120" t="b">
        <v>1</v>
      </c>
      <c r="E295" s="316" t="str">
        <f>RIGHT(PPG!D295,4)&amp;"."&amp;PPG!N295&amp;"."&amp;PPG!L295&amp;"."&amp;$C$5</f>
        <v>...Ap21</v>
      </c>
      <c r="F295" s="122">
        <f t="shared" ca="1" si="8"/>
        <v>44309</v>
      </c>
      <c r="G295" s="318">
        <f>PPG!Q295</f>
        <v>0</v>
      </c>
      <c r="H295" s="124">
        <f t="shared" ca="1" si="9"/>
        <v>44309</v>
      </c>
      <c r="I295" s="125">
        <v>0</v>
      </c>
      <c r="J295" s="316" t="str">
        <f>LEFT(PPG!E295,20)&amp;"."&amp;PPGPAY!E295</f>
        <v>....Ap21</v>
      </c>
      <c r="K295" s="120" t="b">
        <v>1</v>
      </c>
      <c r="L295" s="126" t="s">
        <v>3686</v>
      </c>
      <c r="M295" s="120" t="b">
        <v>1</v>
      </c>
      <c r="N295" s="120" t="s">
        <v>3687</v>
      </c>
      <c r="O295" s="319">
        <f>PPG!J295</f>
        <v>0</v>
      </c>
      <c r="P295" s="120" t="b">
        <v>1</v>
      </c>
      <c r="Q295" s="120" t="b">
        <v>1</v>
      </c>
      <c r="R295" s="120" t="b">
        <v>1</v>
      </c>
    </row>
    <row r="296" spans="1:18" hidden="1" x14ac:dyDescent="0.25">
      <c r="A296" s="117">
        <v>1</v>
      </c>
      <c r="B296" s="118">
        <v>2</v>
      </c>
      <c r="C296" s="315">
        <f>PPG!K296</f>
        <v>0</v>
      </c>
      <c r="D296" s="120" t="b">
        <v>1</v>
      </c>
      <c r="E296" s="316" t="str">
        <f>RIGHT(PPG!D296,4)&amp;"."&amp;PPG!N296&amp;"."&amp;PPG!L296&amp;"."&amp;$C$5</f>
        <v>...Ap21</v>
      </c>
      <c r="F296" s="122">
        <f t="shared" ca="1" si="8"/>
        <v>44309</v>
      </c>
      <c r="G296" s="318">
        <f>PPG!Q296</f>
        <v>0</v>
      </c>
      <c r="H296" s="124">
        <f t="shared" ca="1" si="9"/>
        <v>44309</v>
      </c>
      <c r="I296" s="125">
        <v>0</v>
      </c>
      <c r="J296" s="316" t="str">
        <f>LEFT(PPG!E296,20)&amp;"."&amp;PPGPAY!E296</f>
        <v>....Ap21</v>
      </c>
      <c r="K296" s="120" t="b">
        <v>1</v>
      </c>
      <c r="L296" s="126" t="s">
        <v>3686</v>
      </c>
      <c r="M296" s="120" t="b">
        <v>1</v>
      </c>
      <c r="N296" s="120" t="s">
        <v>3687</v>
      </c>
      <c r="O296" s="319">
        <f>PPG!J296</f>
        <v>0</v>
      </c>
      <c r="P296" s="120" t="b">
        <v>1</v>
      </c>
      <c r="Q296" s="120" t="b">
        <v>1</v>
      </c>
      <c r="R296" s="120" t="b">
        <v>1</v>
      </c>
    </row>
    <row r="297" spans="1:18" hidden="1" x14ac:dyDescent="0.25">
      <c r="A297" s="117">
        <v>1</v>
      </c>
      <c r="B297" s="118">
        <v>2</v>
      </c>
      <c r="C297" s="315">
        <f>PPG!K297</f>
        <v>0</v>
      </c>
      <c r="D297" s="120" t="b">
        <v>1</v>
      </c>
      <c r="E297" s="316" t="str">
        <f>RIGHT(PPG!D297,4)&amp;"."&amp;PPG!N297&amp;"."&amp;PPG!L297&amp;"."&amp;$C$5</f>
        <v>...Ap21</v>
      </c>
      <c r="F297" s="122">
        <f t="shared" ca="1" si="8"/>
        <v>44309</v>
      </c>
      <c r="G297" s="318">
        <f>PPG!Q297</f>
        <v>0</v>
      </c>
      <c r="H297" s="124">
        <f t="shared" ca="1" si="9"/>
        <v>44309</v>
      </c>
      <c r="I297" s="125">
        <v>0</v>
      </c>
      <c r="J297" s="316" t="str">
        <f>LEFT(PPG!E297,20)&amp;"."&amp;PPGPAY!E297</f>
        <v>....Ap21</v>
      </c>
      <c r="K297" s="120" t="b">
        <v>1</v>
      </c>
      <c r="L297" s="126" t="s">
        <v>3686</v>
      </c>
      <c r="M297" s="120" t="b">
        <v>1</v>
      </c>
      <c r="N297" s="120" t="s">
        <v>3687</v>
      </c>
      <c r="O297" s="319">
        <f>PPG!J297</f>
        <v>0</v>
      </c>
      <c r="P297" s="120" t="b">
        <v>1</v>
      </c>
      <c r="Q297" s="120" t="b">
        <v>1</v>
      </c>
      <c r="R297" s="120" t="b">
        <v>1</v>
      </c>
    </row>
    <row r="298" spans="1:18" hidden="1" x14ac:dyDescent="0.25">
      <c r="A298" s="117">
        <v>1</v>
      </c>
      <c r="B298" s="118">
        <v>2</v>
      </c>
      <c r="C298" s="315">
        <f>PPG!K298</f>
        <v>0</v>
      </c>
      <c r="D298" s="120" t="b">
        <v>1</v>
      </c>
      <c r="E298" s="316" t="str">
        <f>RIGHT(PPG!D298,4)&amp;"."&amp;PPG!N298&amp;"."&amp;PPG!L298&amp;"."&amp;$C$5</f>
        <v>...Ap21</v>
      </c>
      <c r="F298" s="122">
        <f t="shared" ca="1" si="8"/>
        <v>44309</v>
      </c>
      <c r="G298" s="318">
        <f>PPG!Q298</f>
        <v>0</v>
      </c>
      <c r="H298" s="124">
        <f t="shared" ca="1" si="9"/>
        <v>44309</v>
      </c>
      <c r="I298" s="125">
        <v>0</v>
      </c>
      <c r="J298" s="316" t="str">
        <f>LEFT(PPG!E298,20)&amp;"."&amp;PPGPAY!E298</f>
        <v>....Ap21</v>
      </c>
      <c r="K298" s="120" t="b">
        <v>1</v>
      </c>
      <c r="L298" s="126" t="s">
        <v>3686</v>
      </c>
      <c r="M298" s="120" t="b">
        <v>1</v>
      </c>
      <c r="N298" s="120" t="s">
        <v>3687</v>
      </c>
      <c r="O298" s="319">
        <f>PPG!J298</f>
        <v>0</v>
      </c>
      <c r="P298" s="120" t="b">
        <v>1</v>
      </c>
      <c r="Q298" s="120" t="b">
        <v>1</v>
      </c>
      <c r="R298" s="120" t="b">
        <v>1</v>
      </c>
    </row>
    <row r="299" spans="1:18" hidden="1" x14ac:dyDescent="0.25">
      <c r="A299" s="117">
        <v>1</v>
      </c>
      <c r="B299" s="118">
        <v>2</v>
      </c>
      <c r="C299" s="315">
        <f>PPG!K299</f>
        <v>0</v>
      </c>
      <c r="D299" s="120" t="b">
        <v>1</v>
      </c>
      <c r="E299" s="316" t="str">
        <f>RIGHT(PPG!D299,4)&amp;"."&amp;PPG!N299&amp;"."&amp;PPG!L299&amp;"."&amp;$C$5</f>
        <v>...Ap21</v>
      </c>
      <c r="F299" s="122">
        <f t="shared" ca="1" si="8"/>
        <v>44309</v>
      </c>
      <c r="G299" s="318">
        <f>PPG!Q299</f>
        <v>0</v>
      </c>
      <c r="H299" s="124">
        <f t="shared" ca="1" si="9"/>
        <v>44309</v>
      </c>
      <c r="I299" s="125">
        <v>0</v>
      </c>
      <c r="J299" s="316" t="str">
        <f>LEFT(PPG!E299,20)&amp;"."&amp;PPGPAY!E299</f>
        <v>....Ap21</v>
      </c>
      <c r="K299" s="120" t="b">
        <v>1</v>
      </c>
      <c r="L299" s="126" t="s">
        <v>3686</v>
      </c>
      <c r="M299" s="120" t="b">
        <v>1</v>
      </c>
      <c r="N299" s="120" t="s">
        <v>3687</v>
      </c>
      <c r="O299" s="319">
        <f>PPG!J299</f>
        <v>0</v>
      </c>
      <c r="P299" s="120" t="b">
        <v>1</v>
      </c>
      <c r="Q299" s="120" t="b">
        <v>1</v>
      </c>
      <c r="R299" s="120" t="b">
        <v>1</v>
      </c>
    </row>
    <row r="300" spans="1:18" hidden="1" x14ac:dyDescent="0.25">
      <c r="A300" s="117">
        <v>1</v>
      </c>
      <c r="B300" s="118">
        <v>2</v>
      </c>
      <c r="C300" s="315">
        <f>PPG!K300</f>
        <v>0</v>
      </c>
      <c r="D300" s="120" t="b">
        <v>1</v>
      </c>
      <c r="E300" s="316" t="str">
        <f>RIGHT(PPG!D300,4)&amp;"."&amp;PPG!N300&amp;"."&amp;PPG!L300&amp;"."&amp;$C$5</f>
        <v>...Ap21</v>
      </c>
      <c r="F300" s="122">
        <f t="shared" ca="1" si="8"/>
        <v>44309</v>
      </c>
      <c r="G300" s="318">
        <f>PPG!Q300</f>
        <v>0</v>
      </c>
      <c r="H300" s="124">
        <f t="shared" ca="1" si="9"/>
        <v>44309</v>
      </c>
      <c r="I300" s="125">
        <v>0</v>
      </c>
      <c r="J300" s="316" t="str">
        <f>LEFT(PPG!E300,20)&amp;"."&amp;PPGPAY!E300</f>
        <v>....Ap21</v>
      </c>
      <c r="K300" s="120" t="b">
        <v>1</v>
      </c>
      <c r="L300" s="126" t="s">
        <v>3686</v>
      </c>
      <c r="M300" s="120" t="b">
        <v>1</v>
      </c>
      <c r="N300" s="120" t="s">
        <v>3687</v>
      </c>
      <c r="O300" s="319">
        <f>PPG!J300</f>
        <v>0</v>
      </c>
      <c r="P300" s="120" t="b">
        <v>1</v>
      </c>
      <c r="Q300" s="120" t="b">
        <v>1</v>
      </c>
      <c r="R300" s="120" t="b">
        <v>1</v>
      </c>
    </row>
    <row r="301" spans="1:18" hidden="1" x14ac:dyDescent="0.25">
      <c r="A301" s="117">
        <v>1</v>
      </c>
      <c r="B301" s="118">
        <v>2</v>
      </c>
      <c r="C301" s="315">
        <f>PPG!K301</f>
        <v>0</v>
      </c>
      <c r="D301" s="120" t="b">
        <v>1</v>
      </c>
      <c r="E301" s="316" t="str">
        <f>RIGHT(PPG!D301,4)&amp;"."&amp;PPG!N301&amp;"."&amp;PPG!L301&amp;"."&amp;$C$5</f>
        <v>...Ap21</v>
      </c>
      <c r="F301" s="122">
        <f t="shared" ca="1" si="8"/>
        <v>44309</v>
      </c>
      <c r="G301" s="318">
        <f>PPG!Q301</f>
        <v>0</v>
      </c>
      <c r="H301" s="124">
        <f t="shared" ca="1" si="9"/>
        <v>44309</v>
      </c>
      <c r="I301" s="125">
        <v>0</v>
      </c>
      <c r="J301" s="316" t="str">
        <f>LEFT(PPG!E301,20)&amp;"."&amp;PPGPAY!E301</f>
        <v>....Ap21</v>
      </c>
      <c r="K301" s="120" t="b">
        <v>1</v>
      </c>
      <c r="L301" s="126" t="s">
        <v>3686</v>
      </c>
      <c r="M301" s="120" t="b">
        <v>1</v>
      </c>
      <c r="N301" s="120" t="s">
        <v>3687</v>
      </c>
      <c r="O301" s="319">
        <f>PPG!J301</f>
        <v>0</v>
      </c>
      <c r="P301" s="120" t="b">
        <v>1</v>
      </c>
      <c r="Q301" s="120" t="b">
        <v>1</v>
      </c>
      <c r="R301" s="120" t="b">
        <v>1</v>
      </c>
    </row>
    <row r="302" spans="1:18" hidden="1" x14ac:dyDescent="0.25">
      <c r="A302" s="117">
        <v>1</v>
      </c>
      <c r="B302" s="118">
        <v>2</v>
      </c>
      <c r="C302" s="315">
        <f>PPG!K302</f>
        <v>0</v>
      </c>
      <c r="D302" s="120" t="b">
        <v>1</v>
      </c>
      <c r="E302" s="316" t="str">
        <f>RIGHT(PPG!D302,4)&amp;"."&amp;PPG!N302&amp;"."&amp;PPG!L302&amp;"."&amp;$C$5</f>
        <v>...Ap21</v>
      </c>
      <c r="F302" s="122">
        <f t="shared" ca="1" si="8"/>
        <v>44309</v>
      </c>
      <c r="G302" s="318">
        <f>PPG!Q302</f>
        <v>0</v>
      </c>
      <c r="H302" s="124">
        <f t="shared" ca="1" si="9"/>
        <v>44309</v>
      </c>
      <c r="I302" s="125">
        <v>0</v>
      </c>
      <c r="J302" s="316" t="str">
        <f>LEFT(PPG!E302,20)&amp;"."&amp;PPGPAY!E302</f>
        <v>....Ap21</v>
      </c>
      <c r="K302" s="120" t="b">
        <v>1</v>
      </c>
      <c r="L302" s="126" t="s">
        <v>3686</v>
      </c>
      <c r="M302" s="120" t="b">
        <v>1</v>
      </c>
      <c r="N302" s="120" t="s">
        <v>3687</v>
      </c>
      <c r="O302" s="319">
        <f>PPG!J302</f>
        <v>0</v>
      </c>
      <c r="P302" s="120" t="b">
        <v>1</v>
      </c>
      <c r="Q302" s="120" t="b">
        <v>1</v>
      </c>
      <c r="R302" s="120" t="b">
        <v>1</v>
      </c>
    </row>
    <row r="303" spans="1:18" hidden="1" x14ac:dyDescent="0.25">
      <c r="A303" s="117">
        <v>1</v>
      </c>
      <c r="B303" s="118">
        <v>2</v>
      </c>
      <c r="C303" s="315">
        <f>PPG!K303</f>
        <v>0</v>
      </c>
      <c r="D303" s="120" t="b">
        <v>1</v>
      </c>
      <c r="E303" s="316" t="str">
        <f>RIGHT(PPG!D303,4)&amp;"."&amp;PPG!N303&amp;"."&amp;PPG!L303&amp;"."&amp;$C$5</f>
        <v>...Ap21</v>
      </c>
      <c r="F303" s="122">
        <f t="shared" ca="1" si="8"/>
        <v>44309</v>
      </c>
      <c r="G303" s="318">
        <f>PPG!Q303</f>
        <v>0</v>
      </c>
      <c r="H303" s="124">
        <f t="shared" ca="1" si="9"/>
        <v>44309</v>
      </c>
      <c r="I303" s="125">
        <v>0</v>
      </c>
      <c r="J303" s="316" t="str">
        <f>LEFT(PPG!E303,20)&amp;"."&amp;PPGPAY!E303</f>
        <v>....Ap21</v>
      </c>
      <c r="K303" s="120" t="b">
        <v>1</v>
      </c>
      <c r="L303" s="126" t="s">
        <v>3686</v>
      </c>
      <c r="M303" s="120" t="b">
        <v>1</v>
      </c>
      <c r="N303" s="120" t="s">
        <v>3687</v>
      </c>
      <c r="O303" s="319">
        <f>PPG!J303</f>
        <v>0</v>
      </c>
      <c r="P303" s="120" t="b">
        <v>1</v>
      </c>
      <c r="Q303" s="120" t="b">
        <v>1</v>
      </c>
      <c r="R303" s="120" t="b">
        <v>1</v>
      </c>
    </row>
    <row r="304" spans="1:18" hidden="1" x14ac:dyDescent="0.25">
      <c r="A304" s="117">
        <v>1</v>
      </c>
      <c r="B304" s="118">
        <v>2</v>
      </c>
      <c r="C304" s="315">
        <f>PPG!K304</f>
        <v>0</v>
      </c>
      <c r="D304" s="120" t="b">
        <v>1</v>
      </c>
      <c r="E304" s="316" t="str">
        <f>RIGHT(PPG!D304,4)&amp;"."&amp;PPG!N304&amp;"."&amp;PPG!L304&amp;"."&amp;$C$5</f>
        <v>...Ap21</v>
      </c>
      <c r="F304" s="122">
        <f t="shared" ca="1" si="8"/>
        <v>44309</v>
      </c>
      <c r="G304" s="318">
        <f>PPG!Q304</f>
        <v>0</v>
      </c>
      <c r="H304" s="124">
        <f t="shared" ca="1" si="9"/>
        <v>44309</v>
      </c>
      <c r="I304" s="125">
        <v>0</v>
      </c>
      <c r="J304" s="316" t="str">
        <f>LEFT(PPG!E304,20)&amp;"."&amp;PPGPAY!E304</f>
        <v>....Ap21</v>
      </c>
      <c r="K304" s="120" t="b">
        <v>1</v>
      </c>
      <c r="L304" s="126" t="s">
        <v>3686</v>
      </c>
      <c r="M304" s="120" t="b">
        <v>1</v>
      </c>
      <c r="N304" s="120" t="s">
        <v>3687</v>
      </c>
      <c r="O304" s="319">
        <f>PPG!J304</f>
        <v>0</v>
      </c>
      <c r="P304" s="120" t="b">
        <v>1</v>
      </c>
      <c r="Q304" s="120" t="b">
        <v>1</v>
      </c>
      <c r="R304" s="120" t="b">
        <v>1</v>
      </c>
    </row>
    <row r="305" spans="1:18" hidden="1" x14ac:dyDescent="0.25">
      <c r="A305" s="117">
        <v>1</v>
      </c>
      <c r="B305" s="118">
        <v>2</v>
      </c>
      <c r="C305" s="315">
        <f>PPG!K305</f>
        <v>0</v>
      </c>
      <c r="D305" s="120" t="b">
        <v>1</v>
      </c>
      <c r="E305" s="316" t="str">
        <f>RIGHT(PPG!D305,4)&amp;"."&amp;PPG!N305&amp;"."&amp;PPG!L305&amp;"."&amp;$C$5</f>
        <v>...Ap21</v>
      </c>
      <c r="F305" s="122">
        <f t="shared" ca="1" si="8"/>
        <v>44309</v>
      </c>
      <c r="G305" s="318">
        <f>PPG!Q305</f>
        <v>0</v>
      </c>
      <c r="H305" s="124">
        <f t="shared" ca="1" si="9"/>
        <v>44309</v>
      </c>
      <c r="I305" s="125">
        <v>0</v>
      </c>
      <c r="J305" s="316" t="str">
        <f>LEFT(PPG!E305,20)&amp;"."&amp;PPGPAY!E305</f>
        <v>....Ap21</v>
      </c>
      <c r="K305" s="120" t="b">
        <v>1</v>
      </c>
      <c r="L305" s="126" t="s">
        <v>3686</v>
      </c>
      <c r="M305" s="120" t="b">
        <v>1</v>
      </c>
      <c r="N305" s="120" t="s">
        <v>3687</v>
      </c>
      <c r="O305" s="319">
        <f>PPG!J305</f>
        <v>0</v>
      </c>
      <c r="P305" s="120" t="b">
        <v>1</v>
      </c>
      <c r="Q305" s="120" t="b">
        <v>1</v>
      </c>
      <c r="R305" s="120" t="b">
        <v>1</v>
      </c>
    </row>
    <row r="306" spans="1:18" hidden="1" x14ac:dyDescent="0.25">
      <c r="A306" s="117">
        <v>1</v>
      </c>
      <c r="B306" s="118">
        <v>2</v>
      </c>
      <c r="C306" s="315">
        <f>PPG!K306</f>
        <v>0</v>
      </c>
      <c r="D306" s="120" t="b">
        <v>1</v>
      </c>
      <c r="E306" s="316" t="str">
        <f>RIGHT(PPG!D306,4)&amp;"."&amp;PPG!N306&amp;"."&amp;PPG!L306&amp;"."&amp;$C$5</f>
        <v>...Ap21</v>
      </c>
      <c r="F306" s="122">
        <f t="shared" ca="1" si="8"/>
        <v>44309</v>
      </c>
      <c r="G306" s="318">
        <f>PPG!Q306</f>
        <v>0</v>
      </c>
      <c r="H306" s="124">
        <f t="shared" ca="1" si="9"/>
        <v>44309</v>
      </c>
      <c r="I306" s="125">
        <v>0</v>
      </c>
      <c r="J306" s="316" t="str">
        <f>LEFT(PPG!E306,20)&amp;"."&amp;PPGPAY!E306</f>
        <v>....Ap21</v>
      </c>
      <c r="K306" s="120" t="b">
        <v>1</v>
      </c>
      <c r="L306" s="126" t="s">
        <v>3686</v>
      </c>
      <c r="M306" s="120" t="b">
        <v>1</v>
      </c>
      <c r="N306" s="120" t="s">
        <v>3687</v>
      </c>
      <c r="O306" s="319">
        <f>PPG!J306</f>
        <v>0</v>
      </c>
      <c r="P306" s="120" t="b">
        <v>1</v>
      </c>
      <c r="Q306" s="120" t="b">
        <v>1</v>
      </c>
      <c r="R306" s="120" t="b">
        <v>1</v>
      </c>
    </row>
    <row r="307" spans="1:18" hidden="1" x14ac:dyDescent="0.25">
      <c r="A307" s="117">
        <v>1</v>
      </c>
      <c r="B307" s="118">
        <v>2</v>
      </c>
      <c r="C307" s="315">
        <f>PPG!K307</f>
        <v>0</v>
      </c>
      <c r="D307" s="120" t="b">
        <v>1</v>
      </c>
      <c r="E307" s="316" t="str">
        <f>RIGHT(PPG!D307,4)&amp;"."&amp;PPG!N307&amp;"."&amp;PPG!L307&amp;"."&amp;$C$5</f>
        <v>...Ap21</v>
      </c>
      <c r="F307" s="122">
        <f t="shared" ca="1" si="8"/>
        <v>44309</v>
      </c>
      <c r="G307" s="318">
        <f>PPG!Q307</f>
        <v>0</v>
      </c>
      <c r="H307" s="124">
        <f t="shared" ca="1" si="9"/>
        <v>44309</v>
      </c>
      <c r="I307" s="125">
        <v>0</v>
      </c>
      <c r="J307" s="316" t="str">
        <f>LEFT(PPG!E307,20)&amp;"."&amp;PPGPAY!E307</f>
        <v>....Ap21</v>
      </c>
      <c r="K307" s="120" t="b">
        <v>1</v>
      </c>
      <c r="L307" s="126" t="s">
        <v>3686</v>
      </c>
      <c r="M307" s="120" t="b">
        <v>1</v>
      </c>
      <c r="N307" s="120" t="s">
        <v>3687</v>
      </c>
      <c r="O307" s="319">
        <f>PPG!J307</f>
        <v>0</v>
      </c>
      <c r="P307" s="120" t="b">
        <v>1</v>
      </c>
      <c r="Q307" s="120" t="b">
        <v>1</v>
      </c>
      <c r="R307" s="120" t="b">
        <v>1</v>
      </c>
    </row>
    <row r="308" spans="1:18" hidden="1" x14ac:dyDescent="0.25">
      <c r="A308" s="117">
        <v>1</v>
      </c>
      <c r="B308" s="118">
        <v>2</v>
      </c>
      <c r="C308" s="315">
        <f>PPG!K308</f>
        <v>0</v>
      </c>
      <c r="D308" s="120" t="b">
        <v>1</v>
      </c>
      <c r="E308" s="316" t="str">
        <f>RIGHT(PPG!D308,4)&amp;"."&amp;PPG!N308&amp;"."&amp;PPG!L308&amp;"."&amp;$C$5</f>
        <v>...Ap21</v>
      </c>
      <c r="F308" s="122">
        <f t="shared" ca="1" si="8"/>
        <v>44309</v>
      </c>
      <c r="G308" s="318">
        <f>PPG!Q308</f>
        <v>0</v>
      </c>
      <c r="H308" s="124">
        <f t="shared" ca="1" si="9"/>
        <v>44309</v>
      </c>
      <c r="I308" s="125">
        <v>0</v>
      </c>
      <c r="J308" s="316" t="str">
        <f>LEFT(PPG!E308,20)&amp;"."&amp;PPGPAY!E308</f>
        <v>....Ap21</v>
      </c>
      <c r="K308" s="120" t="b">
        <v>1</v>
      </c>
      <c r="L308" s="126" t="s">
        <v>3686</v>
      </c>
      <c r="M308" s="120" t="b">
        <v>1</v>
      </c>
      <c r="N308" s="120" t="s">
        <v>3687</v>
      </c>
      <c r="O308" s="319">
        <f>PPG!J308</f>
        <v>0</v>
      </c>
      <c r="P308" s="120" t="b">
        <v>1</v>
      </c>
      <c r="Q308" s="120" t="b">
        <v>1</v>
      </c>
      <c r="R308" s="120" t="b">
        <v>1</v>
      </c>
    </row>
    <row r="309" spans="1:18" hidden="1" x14ac:dyDescent="0.25">
      <c r="A309" s="117">
        <v>1</v>
      </c>
      <c r="B309" s="118">
        <v>2</v>
      </c>
      <c r="C309" s="315">
        <f>PPG!K309</f>
        <v>0</v>
      </c>
      <c r="D309" s="120" t="b">
        <v>1</v>
      </c>
      <c r="E309" s="316" t="str">
        <f>RIGHT(PPG!D309,4)&amp;"."&amp;PPG!N309&amp;"."&amp;PPG!L309&amp;"."&amp;$C$5</f>
        <v>...Ap21</v>
      </c>
      <c r="F309" s="122">
        <f t="shared" ca="1" si="8"/>
        <v>44309</v>
      </c>
      <c r="G309" s="318">
        <f>PPG!Q309</f>
        <v>0</v>
      </c>
      <c r="H309" s="124">
        <f t="shared" ca="1" si="9"/>
        <v>44309</v>
      </c>
      <c r="I309" s="125">
        <v>0</v>
      </c>
      <c r="J309" s="316" t="str">
        <f>LEFT(PPG!E309,20)&amp;"."&amp;PPGPAY!E309</f>
        <v>....Ap21</v>
      </c>
      <c r="K309" s="120" t="b">
        <v>1</v>
      </c>
      <c r="L309" s="126" t="s">
        <v>3686</v>
      </c>
      <c r="M309" s="120" t="b">
        <v>1</v>
      </c>
      <c r="N309" s="120" t="s">
        <v>3687</v>
      </c>
      <c r="O309" s="319">
        <f>PPG!J309</f>
        <v>0</v>
      </c>
      <c r="P309" s="120" t="b">
        <v>1</v>
      </c>
      <c r="Q309" s="120" t="b">
        <v>1</v>
      </c>
      <c r="R309" s="120" t="b">
        <v>1</v>
      </c>
    </row>
    <row r="310" spans="1:18" hidden="1" x14ac:dyDescent="0.25">
      <c r="A310" s="117">
        <v>1</v>
      </c>
      <c r="B310" s="118">
        <v>2</v>
      </c>
      <c r="C310" s="315">
        <f>PPG!K310</f>
        <v>0</v>
      </c>
      <c r="D310" s="120" t="b">
        <v>1</v>
      </c>
      <c r="E310" s="316" t="str">
        <f>RIGHT(PPG!D310,4)&amp;"."&amp;PPG!N310&amp;"."&amp;PPG!L310&amp;"."&amp;$C$5</f>
        <v>...Ap21</v>
      </c>
      <c r="F310" s="122">
        <f t="shared" ca="1" si="8"/>
        <v>44309</v>
      </c>
      <c r="G310" s="318">
        <f>PPG!Q310</f>
        <v>0</v>
      </c>
      <c r="H310" s="124">
        <f t="shared" ca="1" si="9"/>
        <v>44309</v>
      </c>
      <c r="I310" s="125">
        <v>0</v>
      </c>
      <c r="J310" s="316" t="str">
        <f>LEFT(PPG!E310,20)&amp;"."&amp;PPGPAY!E310</f>
        <v>....Ap21</v>
      </c>
      <c r="K310" s="120" t="b">
        <v>1</v>
      </c>
      <c r="L310" s="126" t="s">
        <v>3686</v>
      </c>
      <c r="M310" s="120" t="b">
        <v>1</v>
      </c>
      <c r="N310" s="120" t="s">
        <v>3687</v>
      </c>
      <c r="O310" s="319">
        <f>PPG!J310</f>
        <v>0</v>
      </c>
      <c r="P310" s="120" t="b">
        <v>1</v>
      </c>
      <c r="Q310" s="120" t="b">
        <v>1</v>
      </c>
      <c r="R310" s="120" t="b">
        <v>1</v>
      </c>
    </row>
    <row r="311" spans="1:18" hidden="1" x14ac:dyDescent="0.25">
      <c r="A311" s="117">
        <v>1</v>
      </c>
      <c r="B311" s="118">
        <v>2</v>
      </c>
      <c r="C311" s="315">
        <f>PPG!K311</f>
        <v>0</v>
      </c>
      <c r="D311" s="120" t="b">
        <v>1</v>
      </c>
      <c r="E311" s="316" t="str">
        <f>RIGHT(PPG!D311,4)&amp;"."&amp;PPG!N311&amp;"."&amp;PPG!L311&amp;"."&amp;$C$5</f>
        <v>...Ap21</v>
      </c>
      <c r="F311" s="122">
        <f t="shared" ca="1" si="8"/>
        <v>44309</v>
      </c>
      <c r="G311" s="318">
        <f>PPG!Q311</f>
        <v>0</v>
      </c>
      <c r="H311" s="124">
        <f t="shared" ca="1" si="9"/>
        <v>44309</v>
      </c>
      <c r="I311" s="125">
        <v>0</v>
      </c>
      <c r="J311" s="316" t="str">
        <f>LEFT(PPG!E311,20)&amp;"."&amp;PPGPAY!E311</f>
        <v>....Ap21</v>
      </c>
      <c r="K311" s="120" t="b">
        <v>1</v>
      </c>
      <c r="L311" s="126" t="s">
        <v>3686</v>
      </c>
      <c r="M311" s="120" t="b">
        <v>1</v>
      </c>
      <c r="N311" s="120" t="s">
        <v>3687</v>
      </c>
      <c r="O311" s="319">
        <f>PPG!J311</f>
        <v>0</v>
      </c>
      <c r="P311" s="120" t="b">
        <v>1</v>
      </c>
      <c r="Q311" s="120" t="b">
        <v>1</v>
      </c>
      <c r="R311" s="120" t="b">
        <v>1</v>
      </c>
    </row>
    <row r="312" spans="1:18" hidden="1" x14ac:dyDescent="0.25">
      <c r="A312" s="117">
        <v>1</v>
      </c>
      <c r="B312" s="118">
        <v>2</v>
      </c>
      <c r="C312" s="315">
        <f>PPG!K312</f>
        <v>0</v>
      </c>
      <c r="D312" s="120" t="b">
        <v>1</v>
      </c>
      <c r="E312" s="316" t="str">
        <f>RIGHT(PPG!D312,4)&amp;"."&amp;PPG!N312&amp;"."&amp;PPG!L312&amp;"."&amp;$C$5</f>
        <v>...Ap21</v>
      </c>
      <c r="F312" s="122">
        <f t="shared" ca="1" si="8"/>
        <v>44309</v>
      </c>
      <c r="G312" s="318">
        <f>PPG!Q312</f>
        <v>0</v>
      </c>
      <c r="H312" s="124">
        <f t="shared" ca="1" si="9"/>
        <v>44309</v>
      </c>
      <c r="I312" s="125">
        <v>0</v>
      </c>
      <c r="J312" s="316" t="str">
        <f>LEFT(PPG!E312,20)&amp;"."&amp;PPGPAY!E312</f>
        <v>....Ap21</v>
      </c>
      <c r="K312" s="120" t="b">
        <v>1</v>
      </c>
      <c r="L312" s="126" t="s">
        <v>3686</v>
      </c>
      <c r="M312" s="120" t="b">
        <v>1</v>
      </c>
      <c r="N312" s="120" t="s">
        <v>3687</v>
      </c>
      <c r="O312" s="319">
        <f>PPG!J312</f>
        <v>0</v>
      </c>
      <c r="P312" s="120" t="b">
        <v>1</v>
      </c>
      <c r="Q312" s="120" t="b">
        <v>1</v>
      </c>
      <c r="R312" s="120" t="b">
        <v>1</v>
      </c>
    </row>
    <row r="313" spans="1:18" hidden="1" x14ac:dyDescent="0.25">
      <c r="A313" s="117">
        <v>1</v>
      </c>
      <c r="B313" s="118">
        <v>2</v>
      </c>
      <c r="C313" s="315">
        <f>PPG!K313</f>
        <v>0</v>
      </c>
      <c r="D313" s="120" t="b">
        <v>1</v>
      </c>
      <c r="E313" s="316" t="str">
        <f>RIGHT(PPG!D313,4)&amp;"."&amp;PPG!N313&amp;"."&amp;PPG!L313&amp;"."&amp;$C$5</f>
        <v>...Ap21</v>
      </c>
      <c r="F313" s="122">
        <f t="shared" ca="1" si="8"/>
        <v>44309</v>
      </c>
      <c r="G313" s="318">
        <f>PPG!Q313</f>
        <v>0</v>
      </c>
      <c r="H313" s="124">
        <f t="shared" ca="1" si="9"/>
        <v>44309</v>
      </c>
      <c r="I313" s="125">
        <v>0</v>
      </c>
      <c r="J313" s="316" t="str">
        <f>LEFT(PPG!E313,20)&amp;"."&amp;PPGPAY!E313</f>
        <v>....Ap21</v>
      </c>
      <c r="K313" s="120" t="b">
        <v>1</v>
      </c>
      <c r="L313" s="126" t="s">
        <v>3686</v>
      </c>
      <c r="M313" s="120" t="b">
        <v>1</v>
      </c>
      <c r="N313" s="120" t="s">
        <v>3687</v>
      </c>
      <c r="O313" s="319">
        <f>PPG!J313</f>
        <v>0</v>
      </c>
      <c r="P313" s="120" t="b">
        <v>1</v>
      </c>
      <c r="Q313" s="120" t="b">
        <v>1</v>
      </c>
      <c r="R313" s="120" t="b">
        <v>1</v>
      </c>
    </row>
    <row r="314" spans="1:18" hidden="1" x14ac:dyDescent="0.25">
      <c r="A314" s="117">
        <v>1</v>
      </c>
      <c r="B314" s="118">
        <v>2</v>
      </c>
      <c r="C314" s="315">
        <f>PPG!K314</f>
        <v>0</v>
      </c>
      <c r="D314" s="120" t="b">
        <v>1</v>
      </c>
      <c r="E314" s="316" t="str">
        <f>RIGHT(PPG!D314,4)&amp;"."&amp;PPG!N314&amp;"."&amp;PPG!L314&amp;"."&amp;$C$5</f>
        <v>...Ap21</v>
      </c>
      <c r="F314" s="122">
        <f t="shared" ca="1" si="8"/>
        <v>44309</v>
      </c>
      <c r="G314" s="318">
        <f>PPG!Q314</f>
        <v>0</v>
      </c>
      <c r="H314" s="124">
        <f t="shared" ca="1" si="9"/>
        <v>44309</v>
      </c>
      <c r="I314" s="125">
        <v>0</v>
      </c>
      <c r="J314" s="316" t="str">
        <f>LEFT(PPG!E314,20)&amp;"."&amp;PPGPAY!E314</f>
        <v>....Ap21</v>
      </c>
      <c r="K314" s="120" t="b">
        <v>1</v>
      </c>
      <c r="L314" s="126" t="s">
        <v>3686</v>
      </c>
      <c r="M314" s="120" t="b">
        <v>1</v>
      </c>
      <c r="N314" s="120" t="s">
        <v>3687</v>
      </c>
      <c r="O314" s="319">
        <f>PPG!J314</f>
        <v>0</v>
      </c>
      <c r="P314" s="120" t="b">
        <v>1</v>
      </c>
      <c r="Q314" s="120" t="b">
        <v>1</v>
      </c>
      <c r="R314" s="120" t="b">
        <v>1</v>
      </c>
    </row>
    <row r="315" spans="1:18" hidden="1" x14ac:dyDescent="0.25">
      <c r="A315" s="117">
        <v>1</v>
      </c>
      <c r="B315" s="118">
        <v>2</v>
      </c>
      <c r="C315" s="315">
        <f>PPG!K315</f>
        <v>0</v>
      </c>
      <c r="D315" s="120" t="b">
        <v>1</v>
      </c>
      <c r="E315" s="316" t="str">
        <f>RIGHT(PPG!D315,4)&amp;"."&amp;PPG!N315&amp;"."&amp;PPG!L315&amp;"."&amp;$C$5</f>
        <v>...Ap21</v>
      </c>
      <c r="F315" s="122">
        <f t="shared" ca="1" si="8"/>
        <v>44309</v>
      </c>
      <c r="G315" s="318">
        <f>PPG!Q315</f>
        <v>0</v>
      </c>
      <c r="H315" s="124">
        <f t="shared" ca="1" si="9"/>
        <v>44309</v>
      </c>
      <c r="I315" s="125">
        <v>0</v>
      </c>
      <c r="J315" s="316" t="str">
        <f>LEFT(PPG!E315,20)&amp;"."&amp;PPGPAY!E315</f>
        <v>....Ap21</v>
      </c>
      <c r="K315" s="120" t="b">
        <v>1</v>
      </c>
      <c r="L315" s="126" t="s">
        <v>3686</v>
      </c>
      <c r="M315" s="120" t="b">
        <v>1</v>
      </c>
      <c r="N315" s="120" t="s">
        <v>3687</v>
      </c>
      <c r="O315" s="319">
        <f>PPG!J315</f>
        <v>0</v>
      </c>
      <c r="P315" s="120" t="b">
        <v>1</v>
      </c>
      <c r="Q315" s="120" t="b">
        <v>1</v>
      </c>
      <c r="R315" s="120" t="b">
        <v>1</v>
      </c>
    </row>
    <row r="316" spans="1:18" hidden="1" x14ac:dyDescent="0.25">
      <c r="A316" s="117">
        <v>1</v>
      </c>
      <c r="B316" s="118">
        <v>2</v>
      </c>
      <c r="C316" s="315">
        <f>PPG!K316</f>
        <v>0</v>
      </c>
      <c r="D316" s="120" t="b">
        <v>1</v>
      </c>
      <c r="E316" s="316" t="str">
        <f>RIGHT(PPG!D316,4)&amp;"."&amp;PPG!N316&amp;"."&amp;PPG!L316&amp;"."&amp;$C$5</f>
        <v>...Ap21</v>
      </c>
      <c r="F316" s="122">
        <f t="shared" ca="1" si="8"/>
        <v>44309</v>
      </c>
      <c r="G316" s="318">
        <f>PPG!Q316</f>
        <v>0</v>
      </c>
      <c r="H316" s="124">
        <f t="shared" ca="1" si="9"/>
        <v>44309</v>
      </c>
      <c r="I316" s="125">
        <v>0</v>
      </c>
      <c r="J316" s="316" t="str">
        <f>LEFT(PPG!E316,20)&amp;"."&amp;PPGPAY!E316</f>
        <v>....Ap21</v>
      </c>
      <c r="K316" s="120" t="b">
        <v>1</v>
      </c>
      <c r="L316" s="126" t="s">
        <v>3686</v>
      </c>
      <c r="M316" s="120" t="b">
        <v>1</v>
      </c>
      <c r="N316" s="120" t="s">
        <v>3687</v>
      </c>
      <c r="O316" s="319">
        <f>PPG!J316</f>
        <v>0</v>
      </c>
      <c r="P316" s="120" t="b">
        <v>1</v>
      </c>
      <c r="Q316" s="120" t="b">
        <v>1</v>
      </c>
      <c r="R316" s="120" t="b">
        <v>1</v>
      </c>
    </row>
    <row r="317" spans="1:18" hidden="1" x14ac:dyDescent="0.25">
      <c r="A317" s="117">
        <v>1</v>
      </c>
      <c r="B317" s="118">
        <v>2</v>
      </c>
      <c r="C317" s="315">
        <f>PPG!K317</f>
        <v>0</v>
      </c>
      <c r="D317" s="120" t="b">
        <v>1</v>
      </c>
      <c r="E317" s="316" t="str">
        <f>RIGHT(PPG!D317,4)&amp;"."&amp;PPG!N317&amp;"."&amp;PPG!L317&amp;"."&amp;$C$5</f>
        <v>...Ap21</v>
      </c>
      <c r="F317" s="122">
        <f t="shared" ca="1" si="8"/>
        <v>44309</v>
      </c>
      <c r="G317" s="318">
        <f>PPG!Q317</f>
        <v>0</v>
      </c>
      <c r="H317" s="124">
        <f t="shared" ca="1" si="9"/>
        <v>44309</v>
      </c>
      <c r="I317" s="125">
        <v>0</v>
      </c>
      <c r="J317" s="316" t="str">
        <f>LEFT(PPG!E317,20)&amp;"."&amp;PPGPAY!E317</f>
        <v>....Ap21</v>
      </c>
      <c r="K317" s="120" t="b">
        <v>1</v>
      </c>
      <c r="L317" s="126" t="s">
        <v>3686</v>
      </c>
      <c r="M317" s="120" t="b">
        <v>1</v>
      </c>
      <c r="N317" s="120" t="s">
        <v>3687</v>
      </c>
      <c r="O317" s="319">
        <f>PPG!J317</f>
        <v>0</v>
      </c>
      <c r="P317" s="120" t="b">
        <v>1</v>
      </c>
      <c r="Q317" s="120" t="b">
        <v>1</v>
      </c>
      <c r="R317" s="120" t="b">
        <v>1</v>
      </c>
    </row>
    <row r="318" spans="1:18" hidden="1" x14ac:dyDescent="0.25">
      <c r="A318" s="117">
        <v>1</v>
      </c>
      <c r="B318" s="118">
        <v>2</v>
      </c>
      <c r="C318" s="315">
        <f>PPG!K318</f>
        <v>0</v>
      </c>
      <c r="D318" s="120" t="b">
        <v>1</v>
      </c>
      <c r="E318" s="316" t="str">
        <f>RIGHT(PPG!D318,4)&amp;"."&amp;PPG!N318&amp;"."&amp;PPG!L318&amp;"."&amp;$C$5</f>
        <v>...Ap21</v>
      </c>
      <c r="F318" s="122">
        <f t="shared" ca="1" si="8"/>
        <v>44309</v>
      </c>
      <c r="G318" s="318">
        <f>PPG!Q318</f>
        <v>0</v>
      </c>
      <c r="H318" s="124">
        <f t="shared" ca="1" si="9"/>
        <v>44309</v>
      </c>
      <c r="I318" s="125">
        <v>0</v>
      </c>
      <c r="J318" s="316" t="str">
        <f>LEFT(PPG!E318,20)&amp;"."&amp;PPGPAY!E318</f>
        <v>....Ap21</v>
      </c>
      <c r="K318" s="120" t="b">
        <v>1</v>
      </c>
      <c r="L318" s="126" t="s">
        <v>3686</v>
      </c>
      <c r="M318" s="120" t="b">
        <v>1</v>
      </c>
      <c r="N318" s="120" t="s">
        <v>3687</v>
      </c>
      <c r="O318" s="319">
        <f>PPG!J318</f>
        <v>0</v>
      </c>
      <c r="P318" s="120" t="b">
        <v>1</v>
      </c>
      <c r="Q318" s="120" t="b">
        <v>1</v>
      </c>
      <c r="R318" s="120" t="b">
        <v>1</v>
      </c>
    </row>
    <row r="319" spans="1:18" hidden="1" x14ac:dyDescent="0.25">
      <c r="A319" s="117">
        <v>1</v>
      </c>
      <c r="B319" s="118">
        <v>2</v>
      </c>
      <c r="C319" s="315">
        <f>PPG!K319</f>
        <v>0</v>
      </c>
      <c r="D319" s="120" t="b">
        <v>1</v>
      </c>
      <c r="E319" s="316" t="str">
        <f>RIGHT(PPG!D319,4)&amp;"."&amp;PPG!N319&amp;"."&amp;PPG!L319&amp;"."&amp;$C$5</f>
        <v>...Ap21</v>
      </c>
      <c r="F319" s="122">
        <f t="shared" ca="1" si="8"/>
        <v>44309</v>
      </c>
      <c r="G319" s="318">
        <f>PPG!Q319</f>
        <v>0</v>
      </c>
      <c r="H319" s="124">
        <f t="shared" ca="1" si="9"/>
        <v>44309</v>
      </c>
      <c r="I319" s="125">
        <v>0</v>
      </c>
      <c r="J319" s="316" t="str">
        <f>LEFT(PPG!E319,20)&amp;"."&amp;PPGPAY!E319</f>
        <v>....Ap21</v>
      </c>
      <c r="K319" s="120" t="b">
        <v>1</v>
      </c>
      <c r="L319" s="126" t="s">
        <v>3686</v>
      </c>
      <c r="M319" s="120" t="b">
        <v>1</v>
      </c>
      <c r="N319" s="120" t="s">
        <v>3687</v>
      </c>
      <c r="O319" s="319">
        <f>PPG!J319</f>
        <v>0</v>
      </c>
      <c r="P319" s="120" t="b">
        <v>1</v>
      </c>
      <c r="Q319" s="120" t="b">
        <v>1</v>
      </c>
      <c r="R319" s="120" t="b">
        <v>1</v>
      </c>
    </row>
    <row r="320" spans="1:18" hidden="1" x14ac:dyDescent="0.25">
      <c r="A320" s="117">
        <v>1</v>
      </c>
      <c r="B320" s="118">
        <v>2</v>
      </c>
      <c r="C320" s="315">
        <f>PPG!K320</f>
        <v>0</v>
      </c>
      <c r="D320" s="120" t="b">
        <v>1</v>
      </c>
      <c r="E320" s="316" t="str">
        <f>RIGHT(PPG!D320,4)&amp;"."&amp;PPG!N320&amp;"."&amp;PPG!L320&amp;"."&amp;$C$5</f>
        <v>...Ap21</v>
      </c>
      <c r="F320" s="122">
        <f t="shared" ca="1" si="8"/>
        <v>44309</v>
      </c>
      <c r="G320" s="318">
        <f>PPG!Q320</f>
        <v>0</v>
      </c>
      <c r="H320" s="124">
        <f t="shared" ca="1" si="9"/>
        <v>44309</v>
      </c>
      <c r="I320" s="125">
        <v>0</v>
      </c>
      <c r="J320" s="316" t="str">
        <f>LEFT(PPG!E320,20)&amp;"."&amp;PPGPAY!E320</f>
        <v>....Ap21</v>
      </c>
      <c r="K320" s="120" t="b">
        <v>1</v>
      </c>
      <c r="L320" s="126" t="s">
        <v>3686</v>
      </c>
      <c r="M320" s="120" t="b">
        <v>1</v>
      </c>
      <c r="N320" s="120" t="s">
        <v>3687</v>
      </c>
      <c r="O320" s="319">
        <f>PPG!J320</f>
        <v>0</v>
      </c>
      <c r="P320" s="120" t="b">
        <v>1</v>
      </c>
      <c r="Q320" s="120" t="b">
        <v>1</v>
      </c>
      <c r="R320" s="120" t="b">
        <v>1</v>
      </c>
    </row>
    <row r="321" spans="1:18" hidden="1" x14ac:dyDescent="0.25">
      <c r="A321" s="117">
        <v>1</v>
      </c>
      <c r="B321" s="118">
        <v>2</v>
      </c>
      <c r="C321" s="315">
        <f>PPG!K321</f>
        <v>0</v>
      </c>
      <c r="D321" s="120" t="b">
        <v>1</v>
      </c>
      <c r="E321" s="316" t="str">
        <f>RIGHT(PPG!D321,4)&amp;"."&amp;PPG!N321&amp;"."&amp;PPG!L321&amp;"."&amp;$C$5</f>
        <v>...Ap21</v>
      </c>
      <c r="F321" s="122">
        <f t="shared" ca="1" si="8"/>
        <v>44309</v>
      </c>
      <c r="G321" s="318">
        <f>PPG!Q321</f>
        <v>0</v>
      </c>
      <c r="H321" s="124">
        <f t="shared" ca="1" si="9"/>
        <v>44309</v>
      </c>
      <c r="I321" s="125">
        <v>0</v>
      </c>
      <c r="J321" s="316" t="str">
        <f>LEFT(PPG!E321,20)&amp;"."&amp;PPGPAY!E321</f>
        <v>....Ap21</v>
      </c>
      <c r="K321" s="120" t="b">
        <v>1</v>
      </c>
      <c r="L321" s="126" t="s">
        <v>3686</v>
      </c>
      <c r="M321" s="120" t="b">
        <v>1</v>
      </c>
      <c r="N321" s="120" t="s">
        <v>3687</v>
      </c>
      <c r="O321" s="319">
        <f>PPG!J321</f>
        <v>0</v>
      </c>
      <c r="P321" s="120" t="b">
        <v>1</v>
      </c>
      <c r="Q321" s="120" t="b">
        <v>1</v>
      </c>
      <c r="R321" s="120" t="b">
        <v>1</v>
      </c>
    </row>
    <row r="322" spans="1:18" hidden="1" x14ac:dyDescent="0.25">
      <c r="A322" s="117">
        <v>1</v>
      </c>
      <c r="B322" s="118">
        <v>2</v>
      </c>
      <c r="C322" s="315">
        <f>PPG!K322</f>
        <v>0</v>
      </c>
      <c r="D322" s="120" t="b">
        <v>1</v>
      </c>
      <c r="E322" s="316" t="str">
        <f>RIGHT(PPG!D322,4)&amp;"."&amp;PPG!N322&amp;"."&amp;PPG!L322&amp;"."&amp;$C$5</f>
        <v>...Ap21</v>
      </c>
      <c r="F322" s="122">
        <f t="shared" ca="1" si="8"/>
        <v>44309</v>
      </c>
      <c r="G322" s="318">
        <f>PPG!Q322</f>
        <v>0</v>
      </c>
      <c r="H322" s="124">
        <f t="shared" ca="1" si="9"/>
        <v>44309</v>
      </c>
      <c r="I322" s="125">
        <v>0</v>
      </c>
      <c r="J322" s="316" t="str">
        <f>LEFT(PPG!E322,20)&amp;"."&amp;PPGPAY!E322</f>
        <v>....Ap21</v>
      </c>
      <c r="K322" s="120" t="b">
        <v>1</v>
      </c>
      <c r="L322" s="126" t="s">
        <v>3686</v>
      </c>
      <c r="M322" s="120" t="b">
        <v>1</v>
      </c>
      <c r="N322" s="120" t="s">
        <v>3687</v>
      </c>
      <c r="O322" s="319">
        <f>PPG!J322</f>
        <v>0</v>
      </c>
      <c r="P322" s="120" t="b">
        <v>1</v>
      </c>
      <c r="Q322" s="120" t="b">
        <v>1</v>
      </c>
      <c r="R322" s="120" t="b">
        <v>1</v>
      </c>
    </row>
    <row r="323" spans="1:18" hidden="1" x14ac:dyDescent="0.25">
      <c r="A323" s="117">
        <v>1</v>
      </c>
      <c r="B323" s="118">
        <v>2</v>
      </c>
      <c r="C323" s="315">
        <f>PPG!K323</f>
        <v>0</v>
      </c>
      <c r="D323" s="120" t="b">
        <v>1</v>
      </c>
      <c r="E323" s="316" t="str">
        <f>RIGHT(PPG!D323,4)&amp;"."&amp;PPG!N323&amp;"."&amp;PPG!L323&amp;"."&amp;$C$5</f>
        <v>...Ap21</v>
      </c>
      <c r="F323" s="122">
        <f t="shared" ca="1" si="8"/>
        <v>44309</v>
      </c>
      <c r="G323" s="318">
        <f>PPG!Q323</f>
        <v>0</v>
      </c>
      <c r="H323" s="124">
        <f t="shared" ca="1" si="9"/>
        <v>44309</v>
      </c>
      <c r="I323" s="125">
        <v>0</v>
      </c>
      <c r="J323" s="316" t="str">
        <f>LEFT(PPG!E323,20)&amp;"."&amp;PPGPAY!E323</f>
        <v>....Ap21</v>
      </c>
      <c r="K323" s="120" t="b">
        <v>1</v>
      </c>
      <c r="L323" s="126" t="s">
        <v>3686</v>
      </c>
      <c r="M323" s="120" t="b">
        <v>1</v>
      </c>
      <c r="N323" s="120" t="s">
        <v>3687</v>
      </c>
      <c r="O323" s="319">
        <f>PPG!J323</f>
        <v>0</v>
      </c>
      <c r="P323" s="120" t="b">
        <v>1</v>
      </c>
      <c r="Q323" s="120" t="b">
        <v>1</v>
      </c>
      <c r="R323" s="120" t="b">
        <v>1</v>
      </c>
    </row>
    <row r="324" spans="1:18" hidden="1" x14ac:dyDescent="0.25">
      <c r="A324" s="117">
        <v>1</v>
      </c>
      <c r="B324" s="118">
        <v>2</v>
      </c>
      <c r="C324" s="315">
        <f>PPG!K324</f>
        <v>0</v>
      </c>
      <c r="D324" s="120" t="b">
        <v>1</v>
      </c>
      <c r="E324" s="316" t="str">
        <f>RIGHT(PPG!D324,4)&amp;"."&amp;PPG!N324&amp;"."&amp;PPG!L324&amp;"."&amp;$C$5</f>
        <v>...Ap21</v>
      </c>
      <c r="F324" s="122">
        <f t="shared" ca="1" si="8"/>
        <v>44309</v>
      </c>
      <c r="G324" s="318">
        <f>PPG!Q324</f>
        <v>0</v>
      </c>
      <c r="H324" s="124">
        <f t="shared" ca="1" si="9"/>
        <v>44309</v>
      </c>
      <c r="I324" s="125">
        <v>0</v>
      </c>
      <c r="J324" s="316" t="str">
        <f>LEFT(PPG!E324,20)&amp;"."&amp;PPGPAY!E324</f>
        <v>....Ap21</v>
      </c>
      <c r="K324" s="120" t="b">
        <v>1</v>
      </c>
      <c r="L324" s="126" t="s">
        <v>3686</v>
      </c>
      <c r="M324" s="120" t="b">
        <v>1</v>
      </c>
      <c r="N324" s="120" t="s">
        <v>3687</v>
      </c>
      <c r="O324" s="319">
        <f>PPG!J324</f>
        <v>0</v>
      </c>
      <c r="P324" s="120" t="b">
        <v>1</v>
      </c>
      <c r="Q324" s="120" t="b">
        <v>1</v>
      </c>
      <c r="R324" s="120" t="b">
        <v>1</v>
      </c>
    </row>
    <row r="325" spans="1:18" hidden="1" x14ac:dyDescent="0.25">
      <c r="A325" s="117">
        <v>1</v>
      </c>
      <c r="B325" s="118">
        <v>2</v>
      </c>
      <c r="C325" s="315">
        <f>PPG!K325</f>
        <v>0</v>
      </c>
      <c r="D325" s="120" t="b">
        <v>1</v>
      </c>
      <c r="E325" s="316" t="str">
        <f>RIGHT(PPG!D325,4)&amp;"."&amp;PPG!N325&amp;"."&amp;PPG!L325&amp;"."&amp;$C$5</f>
        <v>...Ap21</v>
      </c>
      <c r="F325" s="122">
        <f t="shared" ca="1" si="8"/>
        <v>44309</v>
      </c>
      <c r="G325" s="318">
        <f>PPG!Q325</f>
        <v>0</v>
      </c>
      <c r="H325" s="124">
        <f t="shared" ca="1" si="9"/>
        <v>44309</v>
      </c>
      <c r="I325" s="125">
        <v>0</v>
      </c>
      <c r="J325" s="316" t="str">
        <f>LEFT(PPG!E325,20)&amp;"."&amp;PPGPAY!E325</f>
        <v>....Ap21</v>
      </c>
      <c r="K325" s="120" t="b">
        <v>1</v>
      </c>
      <c r="L325" s="126" t="s">
        <v>3686</v>
      </c>
      <c r="M325" s="120" t="b">
        <v>1</v>
      </c>
      <c r="N325" s="120" t="s">
        <v>3687</v>
      </c>
      <c r="O325" s="319">
        <f>PPG!J325</f>
        <v>0</v>
      </c>
      <c r="P325" s="120" t="b">
        <v>1</v>
      </c>
      <c r="Q325" s="120" t="b">
        <v>1</v>
      </c>
      <c r="R325" s="120" t="b">
        <v>1</v>
      </c>
    </row>
    <row r="326" spans="1:18" hidden="1" x14ac:dyDescent="0.25">
      <c r="A326" s="117">
        <v>1</v>
      </c>
      <c r="B326" s="118">
        <v>2</v>
      </c>
      <c r="C326" s="315">
        <f>PPG!K326</f>
        <v>0</v>
      </c>
      <c r="D326" s="120" t="b">
        <v>1</v>
      </c>
      <c r="E326" s="316" t="str">
        <f>RIGHT(PPG!D326,4)&amp;"."&amp;PPG!N326&amp;"."&amp;PPG!L326&amp;"."&amp;$C$5</f>
        <v>...Ap21</v>
      </c>
      <c r="F326" s="122">
        <f t="shared" ca="1" si="8"/>
        <v>44309</v>
      </c>
      <c r="G326" s="318">
        <f>PPG!Q326</f>
        <v>0</v>
      </c>
      <c r="H326" s="124">
        <f t="shared" ca="1" si="9"/>
        <v>44309</v>
      </c>
      <c r="I326" s="125">
        <v>0</v>
      </c>
      <c r="J326" s="316" t="str">
        <f>LEFT(PPG!E326,20)&amp;"."&amp;PPGPAY!E326</f>
        <v>....Ap21</v>
      </c>
      <c r="K326" s="120" t="b">
        <v>1</v>
      </c>
      <c r="L326" s="126" t="s">
        <v>3686</v>
      </c>
      <c r="M326" s="120" t="b">
        <v>1</v>
      </c>
      <c r="N326" s="120" t="s">
        <v>3687</v>
      </c>
      <c r="O326" s="319">
        <f>PPG!J326</f>
        <v>0</v>
      </c>
      <c r="P326" s="120" t="b">
        <v>1</v>
      </c>
      <c r="Q326" s="120" t="b">
        <v>1</v>
      </c>
      <c r="R326" s="120" t="b">
        <v>1</v>
      </c>
    </row>
    <row r="327" spans="1:18" hidden="1" x14ac:dyDescent="0.25">
      <c r="A327" s="117">
        <v>1</v>
      </c>
      <c r="B327" s="118">
        <v>2</v>
      </c>
      <c r="C327" s="315">
        <f>PPG!K327</f>
        <v>0</v>
      </c>
      <c r="D327" s="120" t="b">
        <v>1</v>
      </c>
      <c r="E327" s="316" t="str">
        <f>RIGHT(PPG!D327,4)&amp;"."&amp;PPG!N327&amp;"."&amp;PPG!L327&amp;"."&amp;$C$5</f>
        <v>...Ap21</v>
      </c>
      <c r="F327" s="122">
        <f t="shared" ca="1" si="8"/>
        <v>44309</v>
      </c>
      <c r="G327" s="318">
        <f>PPG!Q327</f>
        <v>0</v>
      </c>
      <c r="H327" s="124">
        <f t="shared" ca="1" si="9"/>
        <v>44309</v>
      </c>
      <c r="I327" s="125">
        <v>0</v>
      </c>
      <c r="J327" s="316" t="str">
        <f>LEFT(PPG!E327,20)&amp;"."&amp;PPGPAY!E327</f>
        <v>....Ap21</v>
      </c>
      <c r="K327" s="120" t="b">
        <v>1</v>
      </c>
      <c r="L327" s="126" t="s">
        <v>3686</v>
      </c>
      <c r="M327" s="120" t="b">
        <v>1</v>
      </c>
      <c r="N327" s="120" t="s">
        <v>3687</v>
      </c>
      <c r="O327" s="319">
        <f>PPG!J327</f>
        <v>0</v>
      </c>
      <c r="P327" s="120" t="b">
        <v>1</v>
      </c>
      <c r="Q327" s="120" t="b">
        <v>1</v>
      </c>
      <c r="R327" s="120" t="b">
        <v>1</v>
      </c>
    </row>
    <row r="328" spans="1:18" hidden="1" x14ac:dyDescent="0.25">
      <c r="A328" s="117">
        <v>1</v>
      </c>
      <c r="B328" s="118">
        <v>2</v>
      </c>
      <c r="C328" s="315">
        <f>PPG!K328</f>
        <v>0</v>
      </c>
      <c r="D328" s="120" t="b">
        <v>1</v>
      </c>
      <c r="E328" s="316" t="str">
        <f>RIGHT(PPG!D328,4)&amp;"."&amp;PPG!N328&amp;"."&amp;PPG!L328&amp;"."&amp;$C$5</f>
        <v>...Ap21</v>
      </c>
      <c r="F328" s="122">
        <f t="shared" ca="1" si="8"/>
        <v>44309</v>
      </c>
      <c r="G328" s="318">
        <f>PPG!Q328</f>
        <v>0</v>
      </c>
      <c r="H328" s="124">
        <f t="shared" ca="1" si="9"/>
        <v>44309</v>
      </c>
      <c r="I328" s="125">
        <v>0</v>
      </c>
      <c r="J328" s="316" t="str">
        <f>LEFT(PPG!E328,20)&amp;"."&amp;PPGPAY!E328</f>
        <v>....Ap21</v>
      </c>
      <c r="K328" s="120" t="b">
        <v>1</v>
      </c>
      <c r="L328" s="126" t="s">
        <v>3686</v>
      </c>
      <c r="M328" s="120" t="b">
        <v>1</v>
      </c>
      <c r="N328" s="120" t="s">
        <v>3687</v>
      </c>
      <c r="O328" s="319">
        <f>PPG!J328</f>
        <v>0</v>
      </c>
      <c r="P328" s="120" t="b">
        <v>1</v>
      </c>
      <c r="Q328" s="120" t="b">
        <v>1</v>
      </c>
      <c r="R328" s="120" t="b">
        <v>1</v>
      </c>
    </row>
    <row r="329" spans="1:18" hidden="1" x14ac:dyDescent="0.25">
      <c r="A329" s="117">
        <v>1</v>
      </c>
      <c r="B329" s="118">
        <v>2</v>
      </c>
      <c r="C329" s="315">
        <f>PPG!K329</f>
        <v>0</v>
      </c>
      <c r="D329" s="120" t="b">
        <v>1</v>
      </c>
      <c r="E329" s="316" t="str">
        <f>RIGHT(PPG!D329,4)&amp;"."&amp;PPG!N329&amp;"."&amp;PPG!L329&amp;"."&amp;$C$5</f>
        <v>...Ap21</v>
      </c>
      <c r="F329" s="122">
        <f t="shared" ca="1" si="8"/>
        <v>44309</v>
      </c>
      <c r="G329" s="318">
        <f>PPG!Q329</f>
        <v>0</v>
      </c>
      <c r="H329" s="124">
        <f t="shared" ca="1" si="9"/>
        <v>44309</v>
      </c>
      <c r="I329" s="125">
        <v>0</v>
      </c>
      <c r="J329" s="316" t="str">
        <f>LEFT(PPG!E329,20)&amp;"."&amp;PPGPAY!E329</f>
        <v>....Ap21</v>
      </c>
      <c r="K329" s="120" t="b">
        <v>1</v>
      </c>
      <c r="L329" s="126" t="s">
        <v>3686</v>
      </c>
      <c r="M329" s="120" t="b">
        <v>1</v>
      </c>
      <c r="N329" s="120" t="s">
        <v>3687</v>
      </c>
      <c r="O329" s="319">
        <f>PPG!J329</f>
        <v>0</v>
      </c>
      <c r="P329" s="120" t="b">
        <v>1</v>
      </c>
      <c r="Q329" s="120" t="b">
        <v>1</v>
      </c>
      <c r="R329" s="120" t="b">
        <v>1</v>
      </c>
    </row>
    <row r="330" spans="1:18" hidden="1" x14ac:dyDescent="0.25">
      <c r="A330" s="117">
        <v>1</v>
      </c>
      <c r="B330" s="118">
        <v>2</v>
      </c>
      <c r="C330" s="315">
        <f>PPG!K330</f>
        <v>0</v>
      </c>
      <c r="D330" s="120" t="b">
        <v>1</v>
      </c>
      <c r="E330" s="316" t="str">
        <f>RIGHT(PPG!D330,4)&amp;"."&amp;PPG!N330&amp;"."&amp;PPG!L330&amp;"."&amp;$C$5</f>
        <v>...Ap21</v>
      </c>
      <c r="F330" s="122">
        <f t="shared" ca="1" si="8"/>
        <v>44309</v>
      </c>
      <c r="G330" s="318">
        <f>PPG!Q330</f>
        <v>0</v>
      </c>
      <c r="H330" s="124">
        <f t="shared" ca="1" si="9"/>
        <v>44309</v>
      </c>
      <c r="I330" s="125">
        <v>0</v>
      </c>
      <c r="J330" s="316" t="str">
        <f>LEFT(PPG!E330,20)&amp;"."&amp;PPGPAY!E330</f>
        <v>....Ap21</v>
      </c>
      <c r="K330" s="120" t="b">
        <v>1</v>
      </c>
      <c r="L330" s="126" t="s">
        <v>3686</v>
      </c>
      <c r="M330" s="120" t="b">
        <v>1</v>
      </c>
      <c r="N330" s="120" t="s">
        <v>3687</v>
      </c>
      <c r="O330" s="319">
        <f>PPG!J330</f>
        <v>0</v>
      </c>
      <c r="P330" s="120" t="b">
        <v>1</v>
      </c>
      <c r="Q330" s="120" t="b">
        <v>1</v>
      </c>
      <c r="R330" s="120" t="b">
        <v>1</v>
      </c>
    </row>
    <row r="331" spans="1:18" hidden="1" x14ac:dyDescent="0.25">
      <c r="A331" s="117">
        <v>1</v>
      </c>
      <c r="B331" s="118">
        <v>2</v>
      </c>
      <c r="C331" s="315">
        <f>PPG!K331</f>
        <v>0</v>
      </c>
      <c r="D331" s="120" t="b">
        <v>1</v>
      </c>
      <c r="E331" s="316" t="str">
        <f>RIGHT(PPG!D331,4)&amp;"."&amp;PPG!N331&amp;"."&amp;PPG!L331&amp;"."&amp;$C$5</f>
        <v>...Ap21</v>
      </c>
      <c r="F331" s="122">
        <f t="shared" ca="1" si="8"/>
        <v>44309</v>
      </c>
      <c r="G331" s="318">
        <f>PPG!Q331</f>
        <v>0</v>
      </c>
      <c r="H331" s="124">
        <f t="shared" ca="1" si="9"/>
        <v>44309</v>
      </c>
      <c r="I331" s="125">
        <v>0</v>
      </c>
      <c r="J331" s="316" t="str">
        <f>LEFT(PPG!E331,20)&amp;"."&amp;PPGPAY!E331</f>
        <v>....Ap21</v>
      </c>
      <c r="K331" s="120" t="b">
        <v>1</v>
      </c>
      <c r="L331" s="126" t="s">
        <v>3686</v>
      </c>
      <c r="M331" s="120" t="b">
        <v>1</v>
      </c>
      <c r="N331" s="120" t="s">
        <v>3687</v>
      </c>
      <c r="O331" s="319">
        <f>PPG!J331</f>
        <v>0</v>
      </c>
      <c r="P331" s="120" t="b">
        <v>1</v>
      </c>
      <c r="Q331" s="120" t="b">
        <v>1</v>
      </c>
      <c r="R331" s="120" t="b">
        <v>1</v>
      </c>
    </row>
    <row r="332" spans="1:18" hidden="1" x14ac:dyDescent="0.25">
      <c r="A332" s="117">
        <v>1</v>
      </c>
      <c r="B332" s="118">
        <v>2</v>
      </c>
      <c r="C332" s="315">
        <f>PPG!K332</f>
        <v>0</v>
      </c>
      <c r="D332" s="120" t="b">
        <v>1</v>
      </c>
      <c r="E332" s="316" t="str">
        <f>RIGHT(PPG!D332,4)&amp;"."&amp;PPG!N332&amp;"."&amp;PPG!L332&amp;"."&amp;$C$5</f>
        <v>...Ap21</v>
      </c>
      <c r="F332" s="122">
        <f t="shared" ca="1" si="8"/>
        <v>44309</v>
      </c>
      <c r="G332" s="318">
        <f>PPG!Q332</f>
        <v>0</v>
      </c>
      <c r="H332" s="124">
        <f t="shared" ca="1" si="9"/>
        <v>44309</v>
      </c>
      <c r="I332" s="125">
        <v>0</v>
      </c>
      <c r="J332" s="316" t="str">
        <f>LEFT(PPG!E332,20)&amp;"."&amp;PPGPAY!E332</f>
        <v>....Ap21</v>
      </c>
      <c r="K332" s="120" t="b">
        <v>1</v>
      </c>
      <c r="L332" s="126" t="s">
        <v>3686</v>
      </c>
      <c r="M332" s="120" t="b">
        <v>1</v>
      </c>
      <c r="N332" s="120" t="s">
        <v>3687</v>
      </c>
      <c r="O332" s="319">
        <f>PPG!J332</f>
        <v>0</v>
      </c>
      <c r="P332" s="120" t="b">
        <v>1</v>
      </c>
      <c r="Q332" s="120" t="b">
        <v>1</v>
      </c>
      <c r="R332" s="120" t="b">
        <v>1</v>
      </c>
    </row>
    <row r="333" spans="1:18" hidden="1" x14ac:dyDescent="0.25">
      <c r="A333" s="117">
        <v>1</v>
      </c>
      <c r="B333" s="118">
        <v>2</v>
      </c>
      <c r="C333" s="315">
        <f>PPG!K333</f>
        <v>0</v>
      </c>
      <c r="D333" s="120" t="b">
        <v>1</v>
      </c>
      <c r="E333" s="316" t="str">
        <f>RIGHT(PPG!D333,4)&amp;"."&amp;PPG!N333&amp;"."&amp;PPG!L333&amp;"."&amp;$C$5</f>
        <v>...Ap21</v>
      </c>
      <c r="F333" s="122">
        <f t="shared" ca="1" si="8"/>
        <v>44309</v>
      </c>
      <c r="G333" s="318">
        <f>PPG!Q333</f>
        <v>0</v>
      </c>
      <c r="H333" s="124">
        <f t="shared" ca="1" si="9"/>
        <v>44309</v>
      </c>
      <c r="I333" s="125">
        <v>0</v>
      </c>
      <c r="J333" s="316" t="str">
        <f>LEFT(PPG!E333,20)&amp;"."&amp;PPGPAY!E333</f>
        <v>....Ap21</v>
      </c>
      <c r="K333" s="120" t="b">
        <v>1</v>
      </c>
      <c r="L333" s="126" t="s">
        <v>3686</v>
      </c>
      <c r="M333" s="120" t="b">
        <v>1</v>
      </c>
      <c r="N333" s="120" t="s">
        <v>3687</v>
      </c>
      <c r="O333" s="319">
        <f>PPG!J333</f>
        <v>0</v>
      </c>
      <c r="P333" s="120" t="b">
        <v>1</v>
      </c>
      <c r="Q333" s="120" t="b">
        <v>1</v>
      </c>
      <c r="R333" s="120" t="b">
        <v>1</v>
      </c>
    </row>
    <row r="334" spans="1:18" hidden="1" x14ac:dyDescent="0.25">
      <c r="A334" s="117">
        <v>1</v>
      </c>
      <c r="B334" s="118">
        <v>2</v>
      </c>
      <c r="C334" s="315">
        <f>PPG!K334</f>
        <v>0</v>
      </c>
      <c r="D334" s="120" t="b">
        <v>1</v>
      </c>
      <c r="E334" s="316" t="str">
        <f>RIGHT(PPG!D334,4)&amp;"."&amp;PPG!N334&amp;"."&amp;PPG!L334&amp;"."&amp;$C$5</f>
        <v>...Ap21</v>
      </c>
      <c r="F334" s="122">
        <f t="shared" ca="1" si="8"/>
        <v>44309</v>
      </c>
      <c r="G334" s="318">
        <f>PPG!Q334</f>
        <v>0</v>
      </c>
      <c r="H334" s="124">
        <f t="shared" ca="1" si="9"/>
        <v>44309</v>
      </c>
      <c r="I334" s="125">
        <v>0</v>
      </c>
      <c r="J334" s="316" t="str">
        <f>LEFT(PPG!E334,20)&amp;"."&amp;PPGPAY!E334</f>
        <v>....Ap21</v>
      </c>
      <c r="K334" s="120" t="b">
        <v>1</v>
      </c>
      <c r="L334" s="126" t="s">
        <v>3686</v>
      </c>
      <c r="M334" s="120" t="b">
        <v>1</v>
      </c>
      <c r="N334" s="120" t="s">
        <v>3687</v>
      </c>
      <c r="O334" s="319">
        <f>PPG!J334</f>
        <v>0</v>
      </c>
      <c r="P334" s="120" t="b">
        <v>1</v>
      </c>
      <c r="Q334" s="120" t="b">
        <v>1</v>
      </c>
      <c r="R334" s="120" t="b">
        <v>1</v>
      </c>
    </row>
    <row r="335" spans="1:18" hidden="1" x14ac:dyDescent="0.25">
      <c r="A335" s="117">
        <v>1</v>
      </c>
      <c r="B335" s="118">
        <v>2</v>
      </c>
      <c r="C335" s="315">
        <f>PPG!K335</f>
        <v>0</v>
      </c>
      <c r="D335" s="120" t="b">
        <v>1</v>
      </c>
      <c r="E335" s="316" t="str">
        <f>RIGHT(PPG!D335,4)&amp;"."&amp;PPG!N335&amp;"."&amp;PPG!L335&amp;"."&amp;$C$5</f>
        <v>...Ap21</v>
      </c>
      <c r="F335" s="122">
        <f t="shared" ca="1" si="8"/>
        <v>44309</v>
      </c>
      <c r="G335" s="318">
        <f>PPG!Q335</f>
        <v>0</v>
      </c>
      <c r="H335" s="124">
        <f t="shared" ca="1" si="9"/>
        <v>44309</v>
      </c>
      <c r="I335" s="125">
        <v>0</v>
      </c>
      <c r="J335" s="316" t="str">
        <f>LEFT(PPG!E335,20)&amp;"."&amp;PPGPAY!E335</f>
        <v>....Ap21</v>
      </c>
      <c r="K335" s="120" t="b">
        <v>1</v>
      </c>
      <c r="L335" s="126" t="s">
        <v>3686</v>
      </c>
      <c r="M335" s="120" t="b">
        <v>1</v>
      </c>
      <c r="N335" s="120" t="s">
        <v>3687</v>
      </c>
      <c r="O335" s="319">
        <f>PPG!J335</f>
        <v>0</v>
      </c>
      <c r="P335" s="120" t="b">
        <v>1</v>
      </c>
      <c r="Q335" s="120" t="b">
        <v>1</v>
      </c>
      <c r="R335" s="120" t="b">
        <v>1</v>
      </c>
    </row>
    <row r="336" spans="1:18" hidden="1" x14ac:dyDescent="0.25">
      <c r="A336" s="117">
        <v>1</v>
      </c>
      <c r="B336" s="118">
        <v>2</v>
      </c>
      <c r="C336" s="315">
        <f>PPG!K336</f>
        <v>0</v>
      </c>
      <c r="D336" s="120" t="b">
        <v>1</v>
      </c>
      <c r="E336" s="316" t="str">
        <f>RIGHT(PPG!D336,4)&amp;"."&amp;PPG!N336&amp;"."&amp;PPG!L336&amp;"."&amp;$C$5</f>
        <v>...Ap21</v>
      </c>
      <c r="F336" s="122">
        <f t="shared" ca="1" si="8"/>
        <v>44309</v>
      </c>
      <c r="G336" s="318">
        <f>PPG!Q336</f>
        <v>0</v>
      </c>
      <c r="H336" s="124">
        <f t="shared" ca="1" si="9"/>
        <v>44309</v>
      </c>
      <c r="I336" s="125">
        <v>0</v>
      </c>
      <c r="J336" s="316" t="str">
        <f>LEFT(PPG!E336,20)&amp;"."&amp;PPGPAY!E336</f>
        <v>....Ap21</v>
      </c>
      <c r="K336" s="120" t="b">
        <v>1</v>
      </c>
      <c r="L336" s="126" t="s">
        <v>3686</v>
      </c>
      <c r="M336" s="120" t="b">
        <v>1</v>
      </c>
      <c r="N336" s="120" t="s">
        <v>3687</v>
      </c>
      <c r="O336" s="319">
        <f>PPG!J336</f>
        <v>0</v>
      </c>
      <c r="P336" s="120" t="b">
        <v>1</v>
      </c>
      <c r="Q336" s="120" t="b">
        <v>1</v>
      </c>
      <c r="R336" s="120" t="b">
        <v>1</v>
      </c>
    </row>
    <row r="337" spans="1:18" hidden="1" x14ac:dyDescent="0.25">
      <c r="A337" s="117">
        <v>1</v>
      </c>
      <c r="B337" s="118">
        <v>2</v>
      </c>
      <c r="C337" s="315">
        <f>PPG!K337</f>
        <v>0</v>
      </c>
      <c r="D337" s="120" t="b">
        <v>1</v>
      </c>
      <c r="E337" s="316" t="str">
        <f>RIGHT(PPG!D337,4)&amp;"."&amp;PPG!N337&amp;"."&amp;PPG!L337&amp;"."&amp;$C$5</f>
        <v>...Ap21</v>
      </c>
      <c r="F337" s="122">
        <f t="shared" ca="1" si="8"/>
        <v>44309</v>
      </c>
      <c r="G337" s="318">
        <f>PPG!Q337</f>
        <v>0</v>
      </c>
      <c r="H337" s="124">
        <f t="shared" ca="1" si="9"/>
        <v>44309</v>
      </c>
      <c r="I337" s="125">
        <v>0</v>
      </c>
      <c r="J337" s="316" t="str">
        <f>LEFT(PPG!E337,20)&amp;"."&amp;PPGPAY!E337</f>
        <v>....Ap21</v>
      </c>
      <c r="K337" s="120" t="b">
        <v>1</v>
      </c>
      <c r="L337" s="126" t="s">
        <v>3686</v>
      </c>
      <c r="M337" s="120" t="b">
        <v>1</v>
      </c>
      <c r="N337" s="120" t="s">
        <v>3687</v>
      </c>
      <c r="O337" s="319">
        <f>PPG!J337</f>
        <v>0</v>
      </c>
      <c r="P337" s="120" t="b">
        <v>1</v>
      </c>
      <c r="Q337" s="120" t="b">
        <v>1</v>
      </c>
      <c r="R337" s="120" t="b">
        <v>1</v>
      </c>
    </row>
    <row r="338" spans="1:18" hidden="1" x14ac:dyDescent="0.25">
      <c r="A338" s="117">
        <v>1</v>
      </c>
      <c r="B338" s="118">
        <v>2</v>
      </c>
      <c r="C338" s="315">
        <f>PPG!K338</f>
        <v>0</v>
      </c>
      <c r="D338" s="120" t="b">
        <v>1</v>
      </c>
      <c r="E338" s="316" t="str">
        <f>RIGHT(PPG!D338,4)&amp;"."&amp;PPG!N338&amp;"."&amp;PPG!L338&amp;"."&amp;$C$5</f>
        <v>...Ap21</v>
      </c>
      <c r="F338" s="122">
        <f t="shared" ca="1" si="8"/>
        <v>44309</v>
      </c>
      <c r="G338" s="318">
        <f>PPG!Q338</f>
        <v>0</v>
      </c>
      <c r="H338" s="124">
        <f t="shared" ca="1" si="9"/>
        <v>44309</v>
      </c>
      <c r="I338" s="125">
        <v>0</v>
      </c>
      <c r="J338" s="316" t="str">
        <f>LEFT(PPG!E338,20)&amp;"."&amp;PPGPAY!E338</f>
        <v>....Ap21</v>
      </c>
      <c r="K338" s="120" t="b">
        <v>1</v>
      </c>
      <c r="L338" s="126" t="s">
        <v>3686</v>
      </c>
      <c r="M338" s="120" t="b">
        <v>1</v>
      </c>
      <c r="N338" s="120" t="s">
        <v>3687</v>
      </c>
      <c r="O338" s="319">
        <f>PPG!J338</f>
        <v>0</v>
      </c>
      <c r="P338" s="120" t="b">
        <v>1</v>
      </c>
      <c r="Q338" s="120" t="b">
        <v>1</v>
      </c>
      <c r="R338" s="120" t="b">
        <v>1</v>
      </c>
    </row>
    <row r="339" spans="1:18" hidden="1" x14ac:dyDescent="0.25">
      <c r="A339" s="117">
        <v>1</v>
      </c>
      <c r="B339" s="118">
        <v>2</v>
      </c>
      <c r="C339" s="315">
        <f>PPG!K339</f>
        <v>0</v>
      </c>
      <c r="D339" s="120" t="b">
        <v>1</v>
      </c>
      <c r="E339" s="316" t="str">
        <f>RIGHT(PPG!D339,4)&amp;"."&amp;PPG!N339&amp;"."&amp;PPG!L339&amp;"."&amp;$C$5</f>
        <v>...Ap21</v>
      </c>
      <c r="F339" s="122">
        <f t="shared" ca="1" si="8"/>
        <v>44309</v>
      </c>
      <c r="G339" s="318">
        <f>PPG!Q339</f>
        <v>0</v>
      </c>
      <c r="H339" s="124">
        <f t="shared" ca="1" si="9"/>
        <v>44309</v>
      </c>
      <c r="I339" s="125">
        <v>0</v>
      </c>
      <c r="J339" s="316" t="str">
        <f>LEFT(PPG!E339,20)&amp;"."&amp;PPGPAY!E339</f>
        <v>....Ap21</v>
      </c>
      <c r="K339" s="120" t="b">
        <v>1</v>
      </c>
      <c r="L339" s="126" t="s">
        <v>3686</v>
      </c>
      <c r="M339" s="120" t="b">
        <v>1</v>
      </c>
      <c r="N339" s="120" t="s">
        <v>3687</v>
      </c>
      <c r="O339" s="319">
        <f>PPG!J339</f>
        <v>0</v>
      </c>
      <c r="P339" s="120" t="b">
        <v>1</v>
      </c>
      <c r="Q339" s="120" t="b">
        <v>1</v>
      </c>
      <c r="R339" s="120" t="b">
        <v>1</v>
      </c>
    </row>
    <row r="340" spans="1:18" hidden="1" x14ac:dyDescent="0.25">
      <c r="A340" s="117">
        <v>1</v>
      </c>
      <c r="B340" s="118">
        <v>2</v>
      </c>
      <c r="C340" s="315">
        <f>PPG!K340</f>
        <v>0</v>
      </c>
      <c r="D340" s="120" t="b">
        <v>1</v>
      </c>
      <c r="E340" s="316" t="str">
        <f>RIGHT(PPG!D340,4)&amp;"."&amp;PPG!N340&amp;"."&amp;PPG!L340&amp;"."&amp;$C$5</f>
        <v>...Ap21</v>
      </c>
      <c r="F340" s="122">
        <f t="shared" ca="1" si="8"/>
        <v>44309</v>
      </c>
      <c r="G340" s="318">
        <f>PPG!Q340</f>
        <v>0</v>
      </c>
      <c r="H340" s="124">
        <f t="shared" ca="1" si="9"/>
        <v>44309</v>
      </c>
      <c r="I340" s="125">
        <v>0</v>
      </c>
      <c r="J340" s="316" t="str">
        <f>LEFT(PPG!E340,20)&amp;"."&amp;PPGPAY!E340</f>
        <v>....Ap21</v>
      </c>
      <c r="K340" s="120" t="b">
        <v>1</v>
      </c>
      <c r="L340" s="126" t="s">
        <v>3686</v>
      </c>
      <c r="M340" s="120" t="b">
        <v>1</v>
      </c>
      <c r="N340" s="120" t="s">
        <v>3687</v>
      </c>
      <c r="O340" s="319">
        <f>PPG!J340</f>
        <v>0</v>
      </c>
      <c r="P340" s="120" t="b">
        <v>1</v>
      </c>
      <c r="Q340" s="120" t="b">
        <v>1</v>
      </c>
      <c r="R340" s="120" t="b">
        <v>1</v>
      </c>
    </row>
    <row r="341" spans="1:18" hidden="1" x14ac:dyDescent="0.25">
      <c r="A341" s="117">
        <v>1</v>
      </c>
      <c r="B341" s="118">
        <v>2</v>
      </c>
      <c r="C341" s="315">
        <f>PPG!K341</f>
        <v>0</v>
      </c>
      <c r="D341" s="120" t="b">
        <v>1</v>
      </c>
      <c r="E341" s="316" t="str">
        <f>RIGHT(PPG!D341,4)&amp;"."&amp;PPG!N341&amp;"."&amp;PPG!L341&amp;"."&amp;$C$5</f>
        <v>...Ap21</v>
      </c>
      <c r="F341" s="122">
        <f t="shared" ref="F341:F398" ca="1" si="10">TODAY()</f>
        <v>44309</v>
      </c>
      <c r="G341" s="318">
        <f>PPG!Q341</f>
        <v>0</v>
      </c>
      <c r="H341" s="124">
        <f t="shared" ref="H341:H398" ca="1" si="11">F341</f>
        <v>44309</v>
      </c>
      <c r="I341" s="125">
        <v>0</v>
      </c>
      <c r="J341" s="316" t="str">
        <f>LEFT(PPG!E341,20)&amp;"."&amp;PPGPAY!E341</f>
        <v>....Ap21</v>
      </c>
      <c r="K341" s="120" t="b">
        <v>1</v>
      </c>
      <c r="L341" s="126" t="s">
        <v>3686</v>
      </c>
      <c r="M341" s="120" t="b">
        <v>1</v>
      </c>
      <c r="N341" s="120" t="s">
        <v>3687</v>
      </c>
      <c r="O341" s="319">
        <f>PPG!J341</f>
        <v>0</v>
      </c>
      <c r="P341" s="120" t="b">
        <v>1</v>
      </c>
      <c r="Q341" s="120" t="b">
        <v>1</v>
      </c>
      <c r="R341" s="120" t="b">
        <v>1</v>
      </c>
    </row>
    <row r="342" spans="1:18" hidden="1" x14ac:dyDescent="0.25">
      <c r="A342" s="117">
        <v>1</v>
      </c>
      <c r="B342" s="118">
        <v>2</v>
      </c>
      <c r="C342" s="315">
        <f>PPG!K342</f>
        <v>0</v>
      </c>
      <c r="D342" s="120" t="b">
        <v>1</v>
      </c>
      <c r="E342" s="316" t="str">
        <f>RIGHT(PPG!D342,4)&amp;"."&amp;PPG!N342&amp;"."&amp;PPG!L342&amp;"."&amp;$C$5</f>
        <v>...Ap21</v>
      </c>
      <c r="F342" s="122">
        <f t="shared" ca="1" si="10"/>
        <v>44309</v>
      </c>
      <c r="G342" s="318">
        <f>PPG!Q342</f>
        <v>0</v>
      </c>
      <c r="H342" s="124">
        <f t="shared" ca="1" si="11"/>
        <v>44309</v>
      </c>
      <c r="I342" s="125">
        <v>0</v>
      </c>
      <c r="J342" s="316" t="str">
        <f>LEFT(PPG!E342,20)&amp;"."&amp;PPGPAY!E342</f>
        <v>....Ap21</v>
      </c>
      <c r="K342" s="120" t="b">
        <v>1</v>
      </c>
      <c r="L342" s="126" t="s">
        <v>3686</v>
      </c>
      <c r="M342" s="120" t="b">
        <v>1</v>
      </c>
      <c r="N342" s="120" t="s">
        <v>3687</v>
      </c>
      <c r="O342" s="319">
        <f>PPG!J342</f>
        <v>0</v>
      </c>
      <c r="P342" s="120" t="b">
        <v>1</v>
      </c>
      <c r="Q342" s="120" t="b">
        <v>1</v>
      </c>
      <c r="R342" s="120" t="b">
        <v>1</v>
      </c>
    </row>
    <row r="343" spans="1:18" hidden="1" x14ac:dyDescent="0.25">
      <c r="A343" s="117">
        <v>1</v>
      </c>
      <c r="B343" s="118">
        <v>2</v>
      </c>
      <c r="C343" s="315">
        <f>PPG!K343</f>
        <v>0</v>
      </c>
      <c r="D343" s="120" t="b">
        <v>1</v>
      </c>
      <c r="E343" s="316" t="str">
        <f>RIGHT(PPG!D343,4)&amp;"."&amp;PPG!N343&amp;"."&amp;PPG!L343&amp;"."&amp;$C$5</f>
        <v>...Ap21</v>
      </c>
      <c r="F343" s="122">
        <f t="shared" ca="1" si="10"/>
        <v>44309</v>
      </c>
      <c r="G343" s="318">
        <f>PPG!Q343</f>
        <v>0</v>
      </c>
      <c r="H343" s="124">
        <f t="shared" ca="1" si="11"/>
        <v>44309</v>
      </c>
      <c r="I343" s="125">
        <v>0</v>
      </c>
      <c r="J343" s="316" t="str">
        <f>LEFT(PPG!E343,20)&amp;"."&amp;PPGPAY!E343</f>
        <v>....Ap21</v>
      </c>
      <c r="K343" s="120" t="b">
        <v>1</v>
      </c>
      <c r="L343" s="126" t="s">
        <v>3686</v>
      </c>
      <c r="M343" s="120" t="b">
        <v>1</v>
      </c>
      <c r="N343" s="120" t="s">
        <v>3687</v>
      </c>
      <c r="O343" s="319">
        <f>PPG!J343</f>
        <v>0</v>
      </c>
      <c r="P343" s="120" t="b">
        <v>1</v>
      </c>
      <c r="Q343" s="120" t="b">
        <v>1</v>
      </c>
      <c r="R343" s="120" t="b">
        <v>1</v>
      </c>
    </row>
    <row r="344" spans="1:18" hidden="1" x14ac:dyDescent="0.25">
      <c r="A344" s="117">
        <v>1</v>
      </c>
      <c r="B344" s="118">
        <v>2</v>
      </c>
      <c r="C344" s="315">
        <f>PPG!K344</f>
        <v>0</v>
      </c>
      <c r="D344" s="120" t="b">
        <v>1</v>
      </c>
      <c r="E344" s="316" t="str">
        <f>RIGHT(PPG!D344,4)&amp;"."&amp;PPG!N344&amp;"."&amp;PPG!L344&amp;"."&amp;$C$5</f>
        <v>...Ap21</v>
      </c>
      <c r="F344" s="122">
        <f t="shared" ca="1" si="10"/>
        <v>44309</v>
      </c>
      <c r="G344" s="318">
        <f>PPG!Q344</f>
        <v>0</v>
      </c>
      <c r="H344" s="124">
        <f t="shared" ca="1" si="11"/>
        <v>44309</v>
      </c>
      <c r="I344" s="125">
        <v>0</v>
      </c>
      <c r="J344" s="316" t="str">
        <f>LEFT(PPG!E344,20)&amp;"."&amp;PPGPAY!E344</f>
        <v>....Ap21</v>
      </c>
      <c r="K344" s="120" t="b">
        <v>1</v>
      </c>
      <c r="L344" s="126" t="s">
        <v>3686</v>
      </c>
      <c r="M344" s="120" t="b">
        <v>1</v>
      </c>
      <c r="N344" s="120" t="s">
        <v>3687</v>
      </c>
      <c r="O344" s="319">
        <f>PPG!J344</f>
        <v>0</v>
      </c>
      <c r="P344" s="120" t="b">
        <v>1</v>
      </c>
      <c r="Q344" s="120" t="b">
        <v>1</v>
      </c>
      <c r="R344" s="120" t="b">
        <v>1</v>
      </c>
    </row>
    <row r="345" spans="1:18" hidden="1" x14ac:dyDescent="0.25">
      <c r="A345" s="117">
        <v>1</v>
      </c>
      <c r="B345" s="118">
        <v>2</v>
      </c>
      <c r="C345" s="315">
        <f>PPG!K345</f>
        <v>0</v>
      </c>
      <c r="D345" s="120" t="b">
        <v>1</v>
      </c>
      <c r="E345" s="316" t="str">
        <f>RIGHT(PPG!D345,4)&amp;"."&amp;PPG!N345&amp;"."&amp;PPG!L345&amp;"."&amp;$C$5</f>
        <v>...Ap21</v>
      </c>
      <c r="F345" s="122">
        <f t="shared" ca="1" si="10"/>
        <v>44309</v>
      </c>
      <c r="G345" s="318">
        <f>PPG!Q345</f>
        <v>0</v>
      </c>
      <c r="H345" s="124">
        <f t="shared" ca="1" si="11"/>
        <v>44309</v>
      </c>
      <c r="I345" s="125">
        <v>0</v>
      </c>
      <c r="J345" s="316" t="str">
        <f>LEFT(PPG!E345,20)&amp;"."&amp;PPGPAY!E345</f>
        <v>....Ap21</v>
      </c>
      <c r="K345" s="120" t="b">
        <v>1</v>
      </c>
      <c r="L345" s="126" t="s">
        <v>3686</v>
      </c>
      <c r="M345" s="120" t="b">
        <v>1</v>
      </c>
      <c r="N345" s="120" t="s">
        <v>3687</v>
      </c>
      <c r="O345" s="319">
        <f>PPG!J345</f>
        <v>0</v>
      </c>
      <c r="P345" s="120" t="b">
        <v>1</v>
      </c>
      <c r="Q345" s="120" t="b">
        <v>1</v>
      </c>
      <c r="R345" s="120" t="b">
        <v>1</v>
      </c>
    </row>
    <row r="346" spans="1:18" hidden="1" x14ac:dyDescent="0.25">
      <c r="A346" s="117">
        <v>1</v>
      </c>
      <c r="B346" s="118">
        <v>2</v>
      </c>
      <c r="C346" s="315">
        <f>PPG!K346</f>
        <v>0</v>
      </c>
      <c r="D346" s="120" t="b">
        <v>1</v>
      </c>
      <c r="E346" s="316" t="str">
        <f>RIGHT(PPG!D346,4)&amp;"."&amp;PPG!N346&amp;"."&amp;PPG!L346&amp;"."&amp;$C$5</f>
        <v>...Ap21</v>
      </c>
      <c r="F346" s="122">
        <f t="shared" ca="1" si="10"/>
        <v>44309</v>
      </c>
      <c r="G346" s="318">
        <f>PPG!Q346</f>
        <v>0</v>
      </c>
      <c r="H346" s="124">
        <f t="shared" ca="1" si="11"/>
        <v>44309</v>
      </c>
      <c r="I346" s="125">
        <v>0</v>
      </c>
      <c r="J346" s="316" t="str">
        <f>LEFT(PPG!E346,20)&amp;"."&amp;PPGPAY!E346</f>
        <v>....Ap21</v>
      </c>
      <c r="K346" s="120" t="b">
        <v>1</v>
      </c>
      <c r="L346" s="126" t="s">
        <v>3686</v>
      </c>
      <c r="M346" s="120" t="b">
        <v>1</v>
      </c>
      <c r="N346" s="120" t="s">
        <v>3687</v>
      </c>
      <c r="O346" s="319">
        <f>PPG!J346</f>
        <v>0</v>
      </c>
      <c r="P346" s="120" t="b">
        <v>1</v>
      </c>
      <c r="Q346" s="120" t="b">
        <v>1</v>
      </c>
      <c r="R346" s="120" t="b">
        <v>1</v>
      </c>
    </row>
    <row r="347" spans="1:18" hidden="1" x14ac:dyDescent="0.25">
      <c r="A347" s="117">
        <v>1</v>
      </c>
      <c r="B347" s="118">
        <v>2</v>
      </c>
      <c r="C347" s="315">
        <f>PPG!K347</f>
        <v>0</v>
      </c>
      <c r="D347" s="120" t="b">
        <v>1</v>
      </c>
      <c r="E347" s="316" t="str">
        <f>RIGHT(PPG!D347,4)&amp;"."&amp;PPG!N347&amp;"."&amp;PPG!L347&amp;"."&amp;$C$5</f>
        <v>...Ap21</v>
      </c>
      <c r="F347" s="122">
        <f t="shared" ca="1" si="10"/>
        <v>44309</v>
      </c>
      <c r="G347" s="318">
        <f>PPG!Q347</f>
        <v>0</v>
      </c>
      <c r="H347" s="124">
        <f t="shared" ca="1" si="11"/>
        <v>44309</v>
      </c>
      <c r="I347" s="125">
        <v>0</v>
      </c>
      <c r="J347" s="316" t="str">
        <f>LEFT(PPG!E347,20)&amp;"."&amp;PPGPAY!E347</f>
        <v>....Ap21</v>
      </c>
      <c r="K347" s="120" t="b">
        <v>1</v>
      </c>
      <c r="L347" s="126" t="s">
        <v>3686</v>
      </c>
      <c r="M347" s="120" t="b">
        <v>1</v>
      </c>
      <c r="N347" s="120" t="s">
        <v>3687</v>
      </c>
      <c r="O347" s="319">
        <f>PPG!J347</f>
        <v>0</v>
      </c>
      <c r="P347" s="120" t="b">
        <v>1</v>
      </c>
      <c r="Q347" s="120" t="b">
        <v>1</v>
      </c>
      <c r="R347" s="120" t="b">
        <v>1</v>
      </c>
    </row>
    <row r="348" spans="1:18" hidden="1" x14ac:dyDescent="0.25">
      <c r="A348" s="117">
        <v>1</v>
      </c>
      <c r="B348" s="118">
        <v>2</v>
      </c>
      <c r="C348" s="315">
        <f>PPG!K348</f>
        <v>0</v>
      </c>
      <c r="D348" s="120" t="b">
        <v>1</v>
      </c>
      <c r="E348" s="316" t="str">
        <f>RIGHT(PPG!D348,4)&amp;"."&amp;PPG!N348&amp;"."&amp;PPG!L348&amp;"."&amp;$C$5</f>
        <v>...Ap21</v>
      </c>
      <c r="F348" s="122">
        <f t="shared" ca="1" si="10"/>
        <v>44309</v>
      </c>
      <c r="G348" s="318">
        <f>PPG!Q348</f>
        <v>0</v>
      </c>
      <c r="H348" s="124">
        <f t="shared" ca="1" si="11"/>
        <v>44309</v>
      </c>
      <c r="I348" s="125">
        <v>0</v>
      </c>
      <c r="J348" s="316" t="str">
        <f>LEFT(PPG!E348,20)&amp;"."&amp;PPGPAY!E348</f>
        <v>....Ap21</v>
      </c>
      <c r="K348" s="120" t="b">
        <v>1</v>
      </c>
      <c r="L348" s="126" t="s">
        <v>3686</v>
      </c>
      <c r="M348" s="120" t="b">
        <v>1</v>
      </c>
      <c r="N348" s="120" t="s">
        <v>3687</v>
      </c>
      <c r="O348" s="319">
        <f>PPG!J348</f>
        <v>0</v>
      </c>
      <c r="P348" s="120" t="b">
        <v>1</v>
      </c>
      <c r="Q348" s="120" t="b">
        <v>1</v>
      </c>
      <c r="R348" s="120" t="b">
        <v>1</v>
      </c>
    </row>
    <row r="349" spans="1:18" hidden="1" x14ac:dyDescent="0.25">
      <c r="A349" s="117">
        <v>1</v>
      </c>
      <c r="B349" s="118">
        <v>2</v>
      </c>
      <c r="C349" s="315">
        <f>PPG!K349</f>
        <v>0</v>
      </c>
      <c r="D349" s="120" t="b">
        <v>1</v>
      </c>
      <c r="E349" s="316" t="str">
        <f>RIGHT(PPG!D349,4)&amp;"."&amp;PPG!N349&amp;"."&amp;PPG!L349&amp;"."&amp;$C$5</f>
        <v>...Ap21</v>
      </c>
      <c r="F349" s="122">
        <f t="shared" ca="1" si="10"/>
        <v>44309</v>
      </c>
      <c r="G349" s="318">
        <f>PPG!Q349</f>
        <v>0</v>
      </c>
      <c r="H349" s="124">
        <f t="shared" ca="1" si="11"/>
        <v>44309</v>
      </c>
      <c r="I349" s="125">
        <v>0</v>
      </c>
      <c r="J349" s="316" t="str">
        <f>LEFT(PPG!E349,20)&amp;"."&amp;PPGPAY!E349</f>
        <v>....Ap21</v>
      </c>
      <c r="K349" s="120" t="b">
        <v>1</v>
      </c>
      <c r="L349" s="126" t="s">
        <v>3686</v>
      </c>
      <c r="M349" s="120" t="b">
        <v>1</v>
      </c>
      <c r="N349" s="120" t="s">
        <v>3687</v>
      </c>
      <c r="O349" s="319">
        <f>PPG!J349</f>
        <v>0</v>
      </c>
      <c r="P349" s="120" t="b">
        <v>1</v>
      </c>
      <c r="Q349" s="120" t="b">
        <v>1</v>
      </c>
      <c r="R349" s="120" t="b">
        <v>1</v>
      </c>
    </row>
    <row r="350" spans="1:18" hidden="1" x14ac:dyDescent="0.25">
      <c r="A350" s="117">
        <v>1</v>
      </c>
      <c r="B350" s="118">
        <v>2</v>
      </c>
      <c r="C350" s="315">
        <f>PPG!K350</f>
        <v>0</v>
      </c>
      <c r="D350" s="120" t="b">
        <v>1</v>
      </c>
      <c r="E350" s="316" t="str">
        <f>RIGHT(PPG!D350,4)&amp;"."&amp;PPG!N350&amp;"."&amp;PPG!L350&amp;"."&amp;$C$5</f>
        <v>...Ap21</v>
      </c>
      <c r="F350" s="122">
        <f t="shared" ca="1" si="10"/>
        <v>44309</v>
      </c>
      <c r="G350" s="318">
        <f>PPG!Q350</f>
        <v>0</v>
      </c>
      <c r="H350" s="124">
        <f t="shared" ca="1" si="11"/>
        <v>44309</v>
      </c>
      <c r="I350" s="125">
        <v>0</v>
      </c>
      <c r="J350" s="316" t="str">
        <f>LEFT(PPG!E350,20)&amp;"."&amp;PPGPAY!E350</f>
        <v>....Ap21</v>
      </c>
      <c r="K350" s="120" t="b">
        <v>1</v>
      </c>
      <c r="L350" s="126" t="s">
        <v>3686</v>
      </c>
      <c r="M350" s="120" t="b">
        <v>1</v>
      </c>
      <c r="N350" s="120" t="s">
        <v>3687</v>
      </c>
      <c r="O350" s="319">
        <f>PPG!J350</f>
        <v>0</v>
      </c>
      <c r="P350" s="120" t="b">
        <v>1</v>
      </c>
      <c r="Q350" s="120" t="b">
        <v>1</v>
      </c>
      <c r="R350" s="120" t="b">
        <v>1</v>
      </c>
    </row>
    <row r="351" spans="1:18" hidden="1" x14ac:dyDescent="0.25">
      <c r="A351" s="117">
        <v>1</v>
      </c>
      <c r="B351" s="118">
        <v>2</v>
      </c>
      <c r="C351" s="315">
        <f>PPG!K351</f>
        <v>0</v>
      </c>
      <c r="D351" s="120" t="b">
        <v>1</v>
      </c>
      <c r="E351" s="316" t="str">
        <f>RIGHT(PPG!D351,4)&amp;"."&amp;PPG!N351&amp;"."&amp;PPG!L351&amp;"."&amp;$C$5</f>
        <v>...Ap21</v>
      </c>
      <c r="F351" s="122">
        <f t="shared" ca="1" si="10"/>
        <v>44309</v>
      </c>
      <c r="G351" s="318">
        <f>PPG!Q351</f>
        <v>0</v>
      </c>
      <c r="H351" s="124">
        <f t="shared" ca="1" si="11"/>
        <v>44309</v>
      </c>
      <c r="I351" s="125">
        <v>0</v>
      </c>
      <c r="J351" s="316" t="str">
        <f>LEFT(PPG!E351,20)&amp;"."&amp;PPGPAY!E351</f>
        <v>....Ap21</v>
      </c>
      <c r="K351" s="120" t="b">
        <v>1</v>
      </c>
      <c r="L351" s="126" t="s">
        <v>3686</v>
      </c>
      <c r="M351" s="120" t="b">
        <v>1</v>
      </c>
      <c r="N351" s="120" t="s">
        <v>3687</v>
      </c>
      <c r="O351" s="319">
        <f>PPG!J351</f>
        <v>0</v>
      </c>
      <c r="P351" s="120" t="b">
        <v>1</v>
      </c>
      <c r="Q351" s="120" t="b">
        <v>1</v>
      </c>
      <c r="R351" s="120" t="b">
        <v>1</v>
      </c>
    </row>
    <row r="352" spans="1:18" hidden="1" x14ac:dyDescent="0.25">
      <c r="A352" s="117">
        <v>1</v>
      </c>
      <c r="B352" s="118">
        <v>2</v>
      </c>
      <c r="C352" s="315">
        <f>PPG!K352</f>
        <v>0</v>
      </c>
      <c r="D352" s="120" t="b">
        <v>1</v>
      </c>
      <c r="E352" s="316" t="str">
        <f>RIGHT(PPG!D352,4)&amp;"."&amp;PPG!N352&amp;"."&amp;PPG!L352&amp;"."&amp;$C$5</f>
        <v>...Ap21</v>
      </c>
      <c r="F352" s="122">
        <f t="shared" ca="1" si="10"/>
        <v>44309</v>
      </c>
      <c r="G352" s="318">
        <f>PPG!Q352</f>
        <v>0</v>
      </c>
      <c r="H352" s="124">
        <f t="shared" ca="1" si="11"/>
        <v>44309</v>
      </c>
      <c r="I352" s="125">
        <v>0</v>
      </c>
      <c r="J352" s="316" t="str">
        <f>LEFT(PPG!E352,20)&amp;"."&amp;PPGPAY!E352</f>
        <v>....Ap21</v>
      </c>
      <c r="K352" s="120" t="b">
        <v>1</v>
      </c>
      <c r="L352" s="126" t="s">
        <v>3686</v>
      </c>
      <c r="M352" s="120" t="b">
        <v>1</v>
      </c>
      <c r="N352" s="120" t="s">
        <v>3687</v>
      </c>
      <c r="O352" s="319">
        <f>PPG!J352</f>
        <v>0</v>
      </c>
      <c r="P352" s="120" t="b">
        <v>1</v>
      </c>
      <c r="Q352" s="120" t="b">
        <v>1</v>
      </c>
      <c r="R352" s="120" t="b">
        <v>1</v>
      </c>
    </row>
    <row r="353" spans="1:18" hidden="1" x14ac:dyDescent="0.25">
      <c r="A353" s="117">
        <v>1</v>
      </c>
      <c r="B353" s="118">
        <v>2</v>
      </c>
      <c r="C353" s="315">
        <f>PPG!K353</f>
        <v>0</v>
      </c>
      <c r="D353" s="120" t="b">
        <v>1</v>
      </c>
      <c r="E353" s="316" t="str">
        <f>RIGHT(PPG!D353,4)&amp;"."&amp;PPG!N353&amp;"."&amp;PPG!L353&amp;"."&amp;$C$5</f>
        <v>...Ap21</v>
      </c>
      <c r="F353" s="122">
        <f t="shared" ca="1" si="10"/>
        <v>44309</v>
      </c>
      <c r="G353" s="318">
        <f>PPG!Q353</f>
        <v>0</v>
      </c>
      <c r="H353" s="124">
        <f t="shared" ca="1" si="11"/>
        <v>44309</v>
      </c>
      <c r="I353" s="125">
        <v>0</v>
      </c>
      <c r="J353" s="316" t="str">
        <f>LEFT(PPG!E353,20)&amp;"."&amp;PPGPAY!E353</f>
        <v>....Ap21</v>
      </c>
      <c r="K353" s="120" t="b">
        <v>1</v>
      </c>
      <c r="L353" s="126" t="s">
        <v>3686</v>
      </c>
      <c r="M353" s="120" t="b">
        <v>1</v>
      </c>
      <c r="N353" s="120" t="s">
        <v>3687</v>
      </c>
      <c r="O353" s="319">
        <f>PPG!J353</f>
        <v>0</v>
      </c>
      <c r="P353" s="120" t="b">
        <v>1</v>
      </c>
      <c r="Q353" s="120" t="b">
        <v>1</v>
      </c>
      <c r="R353" s="120" t="b">
        <v>1</v>
      </c>
    </row>
    <row r="354" spans="1:18" hidden="1" x14ac:dyDescent="0.25">
      <c r="A354" s="117">
        <v>1</v>
      </c>
      <c r="B354" s="118">
        <v>2</v>
      </c>
      <c r="C354" s="315">
        <f>PPG!K354</f>
        <v>0</v>
      </c>
      <c r="D354" s="120" t="b">
        <v>1</v>
      </c>
      <c r="E354" s="316" t="str">
        <f>RIGHT(PPG!D354,4)&amp;"."&amp;PPG!N354&amp;"."&amp;PPG!L354&amp;"."&amp;$C$5</f>
        <v>...Ap21</v>
      </c>
      <c r="F354" s="122">
        <f t="shared" ca="1" si="10"/>
        <v>44309</v>
      </c>
      <c r="G354" s="318">
        <f>PPG!Q354</f>
        <v>0</v>
      </c>
      <c r="H354" s="124">
        <f t="shared" ca="1" si="11"/>
        <v>44309</v>
      </c>
      <c r="I354" s="125">
        <v>0</v>
      </c>
      <c r="J354" s="316" t="str">
        <f>LEFT(PPG!E354,20)&amp;"."&amp;PPGPAY!E354</f>
        <v>....Ap21</v>
      </c>
      <c r="K354" s="120" t="b">
        <v>1</v>
      </c>
      <c r="L354" s="126" t="s">
        <v>3686</v>
      </c>
      <c r="M354" s="120" t="b">
        <v>1</v>
      </c>
      <c r="N354" s="120" t="s">
        <v>3687</v>
      </c>
      <c r="O354" s="319">
        <f>PPG!J354</f>
        <v>0</v>
      </c>
      <c r="P354" s="120" t="b">
        <v>1</v>
      </c>
      <c r="Q354" s="120" t="b">
        <v>1</v>
      </c>
      <c r="R354" s="120" t="b">
        <v>1</v>
      </c>
    </row>
    <row r="355" spans="1:18" hidden="1" x14ac:dyDescent="0.25">
      <c r="A355" s="117">
        <v>1</v>
      </c>
      <c r="B355" s="118">
        <v>2</v>
      </c>
      <c r="C355" s="315">
        <f>PPG!K355</f>
        <v>0</v>
      </c>
      <c r="D355" s="120" t="b">
        <v>1</v>
      </c>
      <c r="E355" s="316" t="str">
        <f>RIGHT(PPG!D355,4)&amp;"."&amp;PPG!N355&amp;"."&amp;PPG!L355&amp;"."&amp;$C$5</f>
        <v>...Ap21</v>
      </c>
      <c r="F355" s="122">
        <f t="shared" ca="1" si="10"/>
        <v>44309</v>
      </c>
      <c r="G355" s="318">
        <f>PPG!Q355</f>
        <v>0</v>
      </c>
      <c r="H355" s="124">
        <f t="shared" ca="1" si="11"/>
        <v>44309</v>
      </c>
      <c r="I355" s="125">
        <v>0</v>
      </c>
      <c r="J355" s="316" t="str">
        <f>LEFT(PPG!E355,20)&amp;"."&amp;PPGPAY!E355</f>
        <v>....Ap21</v>
      </c>
      <c r="K355" s="120" t="b">
        <v>1</v>
      </c>
      <c r="L355" s="126" t="s">
        <v>3686</v>
      </c>
      <c r="M355" s="120" t="b">
        <v>1</v>
      </c>
      <c r="N355" s="120" t="s">
        <v>3687</v>
      </c>
      <c r="O355" s="319">
        <f>PPG!J355</f>
        <v>0</v>
      </c>
      <c r="P355" s="120" t="b">
        <v>1</v>
      </c>
      <c r="Q355" s="120" t="b">
        <v>1</v>
      </c>
      <c r="R355" s="120" t="b">
        <v>1</v>
      </c>
    </row>
    <row r="356" spans="1:18" hidden="1" x14ac:dyDescent="0.25">
      <c r="A356" s="117">
        <v>1</v>
      </c>
      <c r="B356" s="118">
        <v>2</v>
      </c>
      <c r="C356" s="315">
        <f>PPG!K356</f>
        <v>0</v>
      </c>
      <c r="D356" s="120" t="b">
        <v>1</v>
      </c>
      <c r="E356" s="316" t="str">
        <f>RIGHT(PPG!D356,4)&amp;"."&amp;PPG!N356&amp;"."&amp;PPG!L356&amp;"."&amp;$C$5</f>
        <v>...Ap21</v>
      </c>
      <c r="F356" s="122">
        <f t="shared" ca="1" si="10"/>
        <v>44309</v>
      </c>
      <c r="G356" s="318">
        <f>PPG!Q356</f>
        <v>0</v>
      </c>
      <c r="H356" s="124">
        <f t="shared" ca="1" si="11"/>
        <v>44309</v>
      </c>
      <c r="I356" s="125">
        <v>0</v>
      </c>
      <c r="J356" s="316" t="str">
        <f>LEFT(PPG!E356,20)&amp;"."&amp;PPGPAY!E356</f>
        <v>....Ap21</v>
      </c>
      <c r="K356" s="120" t="b">
        <v>1</v>
      </c>
      <c r="L356" s="126" t="s">
        <v>3686</v>
      </c>
      <c r="M356" s="120" t="b">
        <v>1</v>
      </c>
      <c r="N356" s="120" t="s">
        <v>3687</v>
      </c>
      <c r="O356" s="319">
        <f>PPG!J356</f>
        <v>0</v>
      </c>
      <c r="P356" s="120" t="b">
        <v>1</v>
      </c>
      <c r="Q356" s="120" t="b">
        <v>1</v>
      </c>
      <c r="R356" s="120" t="b">
        <v>1</v>
      </c>
    </row>
    <row r="357" spans="1:18" hidden="1" x14ac:dyDescent="0.25">
      <c r="A357" s="117">
        <v>1</v>
      </c>
      <c r="B357" s="118">
        <v>2</v>
      </c>
      <c r="C357" s="315">
        <f>PPG!K357</f>
        <v>0</v>
      </c>
      <c r="D357" s="120" t="b">
        <v>1</v>
      </c>
      <c r="E357" s="316" t="str">
        <f>RIGHT(PPG!D357,4)&amp;"."&amp;PPG!N357&amp;"."&amp;PPG!L357&amp;"."&amp;$C$5</f>
        <v>...Ap21</v>
      </c>
      <c r="F357" s="122">
        <f t="shared" ca="1" si="10"/>
        <v>44309</v>
      </c>
      <c r="G357" s="318">
        <f>PPG!Q357</f>
        <v>0</v>
      </c>
      <c r="H357" s="124">
        <f t="shared" ca="1" si="11"/>
        <v>44309</v>
      </c>
      <c r="I357" s="125">
        <v>0</v>
      </c>
      <c r="J357" s="316" t="str">
        <f>LEFT(PPG!E357,20)&amp;"."&amp;PPGPAY!E357</f>
        <v>....Ap21</v>
      </c>
      <c r="K357" s="120" t="b">
        <v>1</v>
      </c>
      <c r="L357" s="126" t="s">
        <v>3686</v>
      </c>
      <c r="M357" s="120" t="b">
        <v>1</v>
      </c>
      <c r="N357" s="120" t="s">
        <v>3687</v>
      </c>
      <c r="O357" s="319">
        <f>PPG!J357</f>
        <v>0</v>
      </c>
      <c r="P357" s="120" t="b">
        <v>1</v>
      </c>
      <c r="Q357" s="120" t="b">
        <v>1</v>
      </c>
      <c r="R357" s="120" t="b">
        <v>1</v>
      </c>
    </row>
    <row r="358" spans="1:18" hidden="1" x14ac:dyDescent="0.25">
      <c r="A358" s="117">
        <v>1</v>
      </c>
      <c r="B358" s="118">
        <v>2</v>
      </c>
      <c r="C358" s="315">
        <f>PPG!K358</f>
        <v>0</v>
      </c>
      <c r="D358" s="120" t="b">
        <v>1</v>
      </c>
      <c r="E358" s="316" t="str">
        <f>RIGHT(PPG!D358,4)&amp;"."&amp;PPG!N358&amp;"."&amp;PPG!L358&amp;"."&amp;$C$5</f>
        <v>...Ap21</v>
      </c>
      <c r="F358" s="122">
        <f t="shared" ca="1" si="10"/>
        <v>44309</v>
      </c>
      <c r="G358" s="318">
        <f>PPG!Q358</f>
        <v>0</v>
      </c>
      <c r="H358" s="124">
        <f t="shared" ca="1" si="11"/>
        <v>44309</v>
      </c>
      <c r="I358" s="125">
        <v>0</v>
      </c>
      <c r="J358" s="316" t="str">
        <f>LEFT(PPG!E358,20)&amp;"."&amp;PPGPAY!E358</f>
        <v>....Ap21</v>
      </c>
      <c r="K358" s="120" t="b">
        <v>1</v>
      </c>
      <c r="L358" s="126" t="s">
        <v>3686</v>
      </c>
      <c r="M358" s="120" t="b">
        <v>1</v>
      </c>
      <c r="N358" s="120" t="s">
        <v>3687</v>
      </c>
      <c r="O358" s="319">
        <f>PPG!J358</f>
        <v>0</v>
      </c>
      <c r="P358" s="120" t="b">
        <v>1</v>
      </c>
      <c r="Q358" s="120" t="b">
        <v>1</v>
      </c>
      <c r="R358" s="120" t="b">
        <v>1</v>
      </c>
    </row>
    <row r="359" spans="1:18" hidden="1" x14ac:dyDescent="0.25">
      <c r="A359" s="117">
        <v>1</v>
      </c>
      <c r="B359" s="118">
        <v>2</v>
      </c>
      <c r="C359" s="315">
        <f>PPG!K359</f>
        <v>0</v>
      </c>
      <c r="D359" s="120" t="b">
        <v>1</v>
      </c>
      <c r="E359" s="316" t="str">
        <f>RIGHT(PPG!D359,4)&amp;"."&amp;PPG!N359&amp;"."&amp;PPG!L359&amp;"."&amp;$C$5</f>
        <v>...Ap21</v>
      </c>
      <c r="F359" s="122">
        <f t="shared" ca="1" si="10"/>
        <v>44309</v>
      </c>
      <c r="G359" s="318">
        <f>PPG!Q359</f>
        <v>0</v>
      </c>
      <c r="H359" s="124">
        <f t="shared" ca="1" si="11"/>
        <v>44309</v>
      </c>
      <c r="I359" s="125">
        <v>0</v>
      </c>
      <c r="J359" s="316" t="str">
        <f>LEFT(PPG!E359,20)&amp;"."&amp;PPGPAY!E359</f>
        <v>....Ap21</v>
      </c>
      <c r="K359" s="120" t="b">
        <v>1</v>
      </c>
      <c r="L359" s="126" t="s">
        <v>3686</v>
      </c>
      <c r="M359" s="120" t="b">
        <v>1</v>
      </c>
      <c r="N359" s="120" t="s">
        <v>3687</v>
      </c>
      <c r="O359" s="319">
        <f>PPG!J359</f>
        <v>0</v>
      </c>
      <c r="P359" s="120" t="b">
        <v>1</v>
      </c>
      <c r="Q359" s="120" t="b">
        <v>1</v>
      </c>
      <c r="R359" s="120" t="b">
        <v>1</v>
      </c>
    </row>
    <row r="360" spans="1:18" hidden="1" x14ac:dyDescent="0.25">
      <c r="A360" s="117">
        <v>1</v>
      </c>
      <c r="B360" s="118">
        <v>2</v>
      </c>
      <c r="C360" s="315">
        <f>PPG!K360</f>
        <v>0</v>
      </c>
      <c r="D360" s="120" t="b">
        <v>1</v>
      </c>
      <c r="E360" s="316" t="str">
        <f>RIGHT(PPG!D360,4)&amp;"."&amp;PPG!N360&amp;"."&amp;PPG!L360&amp;"."&amp;$C$5</f>
        <v>...Ap21</v>
      </c>
      <c r="F360" s="122">
        <f t="shared" ca="1" si="10"/>
        <v>44309</v>
      </c>
      <c r="G360" s="318">
        <f>PPG!Q360</f>
        <v>0</v>
      </c>
      <c r="H360" s="124">
        <f t="shared" ca="1" si="11"/>
        <v>44309</v>
      </c>
      <c r="I360" s="125">
        <v>0</v>
      </c>
      <c r="J360" s="316" t="str">
        <f>LEFT(PPG!E360,20)&amp;"."&amp;PPGPAY!E360</f>
        <v>....Ap21</v>
      </c>
      <c r="K360" s="120" t="b">
        <v>1</v>
      </c>
      <c r="L360" s="126" t="s">
        <v>3686</v>
      </c>
      <c r="M360" s="120" t="b">
        <v>1</v>
      </c>
      <c r="N360" s="120" t="s">
        <v>3687</v>
      </c>
      <c r="O360" s="319">
        <f>PPG!J360</f>
        <v>0</v>
      </c>
      <c r="P360" s="120" t="b">
        <v>1</v>
      </c>
      <c r="Q360" s="120" t="b">
        <v>1</v>
      </c>
      <c r="R360" s="120" t="b">
        <v>1</v>
      </c>
    </row>
    <row r="361" spans="1:18" hidden="1" x14ac:dyDescent="0.25">
      <c r="A361" s="117">
        <v>1</v>
      </c>
      <c r="B361" s="118">
        <v>2</v>
      </c>
      <c r="C361" s="315">
        <f>PPG!K361</f>
        <v>0</v>
      </c>
      <c r="D361" s="120" t="b">
        <v>1</v>
      </c>
      <c r="E361" s="316" t="str">
        <f>RIGHT(PPG!D361,4)&amp;"."&amp;PPG!N361&amp;"."&amp;PPG!L361&amp;"."&amp;$C$5</f>
        <v>...Ap21</v>
      </c>
      <c r="F361" s="122">
        <f t="shared" ca="1" si="10"/>
        <v>44309</v>
      </c>
      <c r="G361" s="318">
        <f>PPG!Q361</f>
        <v>0</v>
      </c>
      <c r="H361" s="124">
        <f t="shared" ca="1" si="11"/>
        <v>44309</v>
      </c>
      <c r="I361" s="125">
        <v>0</v>
      </c>
      <c r="J361" s="316" t="str">
        <f>LEFT(PPG!E361,20)&amp;"."&amp;PPGPAY!E361</f>
        <v>....Ap21</v>
      </c>
      <c r="K361" s="120" t="b">
        <v>1</v>
      </c>
      <c r="L361" s="126" t="s">
        <v>3686</v>
      </c>
      <c r="M361" s="120" t="b">
        <v>1</v>
      </c>
      <c r="N361" s="120" t="s">
        <v>3687</v>
      </c>
      <c r="O361" s="319">
        <f>PPG!J361</f>
        <v>0</v>
      </c>
      <c r="P361" s="120" t="b">
        <v>1</v>
      </c>
      <c r="Q361" s="120" t="b">
        <v>1</v>
      </c>
      <c r="R361" s="120" t="b">
        <v>1</v>
      </c>
    </row>
    <row r="362" spans="1:18" hidden="1" x14ac:dyDescent="0.25">
      <c r="A362" s="117">
        <v>1</v>
      </c>
      <c r="B362" s="118">
        <v>2</v>
      </c>
      <c r="C362" s="315">
        <f>PPG!K362</f>
        <v>0</v>
      </c>
      <c r="D362" s="120" t="b">
        <v>1</v>
      </c>
      <c r="E362" s="316" t="str">
        <f>RIGHT(PPG!D362,4)&amp;"."&amp;PPG!N362&amp;"."&amp;PPG!L362&amp;"."&amp;$C$5</f>
        <v>...Ap21</v>
      </c>
      <c r="F362" s="122">
        <f t="shared" ca="1" si="10"/>
        <v>44309</v>
      </c>
      <c r="G362" s="318">
        <f>PPG!Q362</f>
        <v>0</v>
      </c>
      <c r="H362" s="124">
        <f t="shared" ca="1" si="11"/>
        <v>44309</v>
      </c>
      <c r="I362" s="125">
        <v>0</v>
      </c>
      <c r="J362" s="316" t="str">
        <f>LEFT(PPG!E362,20)&amp;"."&amp;PPGPAY!E362</f>
        <v>....Ap21</v>
      </c>
      <c r="K362" s="120" t="b">
        <v>1</v>
      </c>
      <c r="L362" s="126" t="s">
        <v>3686</v>
      </c>
      <c r="M362" s="120" t="b">
        <v>1</v>
      </c>
      <c r="N362" s="120" t="s">
        <v>3687</v>
      </c>
      <c r="O362" s="319">
        <f>PPG!J362</f>
        <v>0</v>
      </c>
      <c r="P362" s="120" t="b">
        <v>1</v>
      </c>
      <c r="Q362" s="120" t="b">
        <v>1</v>
      </c>
      <c r="R362" s="120" t="b">
        <v>1</v>
      </c>
    </row>
    <row r="363" spans="1:18" hidden="1" x14ac:dyDescent="0.25">
      <c r="A363" s="117">
        <v>1</v>
      </c>
      <c r="B363" s="118">
        <v>2</v>
      </c>
      <c r="C363" s="315">
        <f>PPG!K363</f>
        <v>0</v>
      </c>
      <c r="D363" s="120" t="b">
        <v>1</v>
      </c>
      <c r="E363" s="316" t="str">
        <f>RIGHT(PPG!D363,4)&amp;"."&amp;PPG!N363&amp;"."&amp;PPG!L363&amp;"."&amp;$C$5</f>
        <v>...Ap21</v>
      </c>
      <c r="F363" s="122">
        <f t="shared" ca="1" si="10"/>
        <v>44309</v>
      </c>
      <c r="G363" s="318">
        <f>PPG!Q363</f>
        <v>0</v>
      </c>
      <c r="H363" s="124">
        <f t="shared" ca="1" si="11"/>
        <v>44309</v>
      </c>
      <c r="I363" s="125">
        <v>0</v>
      </c>
      <c r="J363" s="316" t="str">
        <f>LEFT(PPG!E363,20)&amp;"."&amp;PPGPAY!E363</f>
        <v>....Ap21</v>
      </c>
      <c r="K363" s="120" t="b">
        <v>1</v>
      </c>
      <c r="L363" s="126" t="s">
        <v>3686</v>
      </c>
      <c r="M363" s="120" t="b">
        <v>1</v>
      </c>
      <c r="N363" s="120" t="s">
        <v>3687</v>
      </c>
      <c r="O363" s="319">
        <f>PPG!J363</f>
        <v>0</v>
      </c>
      <c r="P363" s="120" t="b">
        <v>1</v>
      </c>
      <c r="Q363" s="120" t="b">
        <v>1</v>
      </c>
      <c r="R363" s="120" t="b">
        <v>1</v>
      </c>
    </row>
    <row r="364" spans="1:18" hidden="1" x14ac:dyDescent="0.25">
      <c r="A364" s="117">
        <v>1</v>
      </c>
      <c r="B364" s="118">
        <v>2</v>
      </c>
      <c r="C364" s="315">
        <f>PPG!K364</f>
        <v>0</v>
      </c>
      <c r="D364" s="120" t="b">
        <v>1</v>
      </c>
      <c r="E364" s="316" t="str">
        <f>RIGHT(PPG!D364,4)&amp;"."&amp;PPG!N364&amp;"."&amp;PPG!L364&amp;"."&amp;$C$5</f>
        <v>...Ap21</v>
      </c>
      <c r="F364" s="122">
        <f t="shared" ca="1" si="10"/>
        <v>44309</v>
      </c>
      <c r="G364" s="318">
        <f>PPG!Q364</f>
        <v>0</v>
      </c>
      <c r="H364" s="124">
        <f t="shared" ca="1" si="11"/>
        <v>44309</v>
      </c>
      <c r="I364" s="125">
        <v>0</v>
      </c>
      <c r="J364" s="316" t="str">
        <f>LEFT(PPG!E364,20)&amp;"."&amp;PPGPAY!E364</f>
        <v>....Ap21</v>
      </c>
      <c r="K364" s="120" t="b">
        <v>1</v>
      </c>
      <c r="L364" s="126" t="s">
        <v>3686</v>
      </c>
      <c r="M364" s="120" t="b">
        <v>1</v>
      </c>
      <c r="N364" s="120" t="s">
        <v>3687</v>
      </c>
      <c r="O364" s="319">
        <f>PPG!J364</f>
        <v>0</v>
      </c>
      <c r="P364" s="120" t="b">
        <v>1</v>
      </c>
      <c r="Q364" s="120" t="b">
        <v>1</v>
      </c>
      <c r="R364" s="120" t="b">
        <v>1</v>
      </c>
    </row>
    <row r="365" spans="1:18" hidden="1" x14ac:dyDescent="0.25">
      <c r="A365" s="117">
        <v>1</v>
      </c>
      <c r="B365" s="118">
        <v>2</v>
      </c>
      <c r="C365" s="315">
        <f>PPG!K365</f>
        <v>0</v>
      </c>
      <c r="D365" s="120" t="b">
        <v>1</v>
      </c>
      <c r="E365" s="316" t="str">
        <f>RIGHT(PPG!D365,4)&amp;"."&amp;PPG!N365&amp;"."&amp;PPG!L365&amp;"."&amp;$C$5</f>
        <v>...Ap21</v>
      </c>
      <c r="F365" s="122">
        <f t="shared" ca="1" si="10"/>
        <v>44309</v>
      </c>
      <c r="G365" s="318">
        <f>PPG!Q365</f>
        <v>0</v>
      </c>
      <c r="H365" s="124">
        <f t="shared" ca="1" si="11"/>
        <v>44309</v>
      </c>
      <c r="I365" s="125">
        <v>0</v>
      </c>
      <c r="J365" s="316" t="str">
        <f>LEFT(PPG!E365,20)&amp;"."&amp;PPGPAY!E365</f>
        <v>....Ap21</v>
      </c>
      <c r="K365" s="120" t="b">
        <v>1</v>
      </c>
      <c r="L365" s="126" t="s">
        <v>3686</v>
      </c>
      <c r="M365" s="120" t="b">
        <v>1</v>
      </c>
      <c r="N365" s="120" t="s">
        <v>3687</v>
      </c>
      <c r="O365" s="319">
        <f>PPG!J365</f>
        <v>0</v>
      </c>
      <c r="P365" s="120" t="b">
        <v>1</v>
      </c>
      <c r="Q365" s="120" t="b">
        <v>1</v>
      </c>
      <c r="R365" s="120" t="b">
        <v>1</v>
      </c>
    </row>
    <row r="366" spans="1:18" hidden="1" x14ac:dyDescent="0.25">
      <c r="A366" s="117">
        <v>1</v>
      </c>
      <c r="B366" s="118">
        <v>2</v>
      </c>
      <c r="C366" s="315">
        <f>PPG!K366</f>
        <v>0</v>
      </c>
      <c r="D366" s="120" t="b">
        <v>1</v>
      </c>
      <c r="E366" s="316" t="str">
        <f>RIGHT(PPG!D366,4)&amp;"."&amp;PPG!N366&amp;"."&amp;PPG!L366&amp;"."&amp;$C$5</f>
        <v>...Ap21</v>
      </c>
      <c r="F366" s="122">
        <f t="shared" ca="1" si="10"/>
        <v>44309</v>
      </c>
      <c r="G366" s="318">
        <f>PPG!Q366</f>
        <v>0</v>
      </c>
      <c r="H366" s="124">
        <f t="shared" ca="1" si="11"/>
        <v>44309</v>
      </c>
      <c r="I366" s="125">
        <v>0</v>
      </c>
      <c r="J366" s="316" t="str">
        <f>LEFT(PPG!E366,20)&amp;"."&amp;PPGPAY!E366</f>
        <v>....Ap21</v>
      </c>
      <c r="K366" s="120" t="b">
        <v>1</v>
      </c>
      <c r="L366" s="126" t="s">
        <v>3686</v>
      </c>
      <c r="M366" s="120" t="b">
        <v>1</v>
      </c>
      <c r="N366" s="120" t="s">
        <v>3687</v>
      </c>
      <c r="O366" s="319">
        <f>PPG!J366</f>
        <v>0</v>
      </c>
      <c r="P366" s="120" t="b">
        <v>1</v>
      </c>
      <c r="Q366" s="120" t="b">
        <v>1</v>
      </c>
      <c r="R366" s="120" t="b">
        <v>1</v>
      </c>
    </row>
    <row r="367" spans="1:18" hidden="1" x14ac:dyDescent="0.25">
      <c r="A367" s="117">
        <v>1</v>
      </c>
      <c r="B367" s="118">
        <v>2</v>
      </c>
      <c r="C367" s="315">
        <f>PPG!K367</f>
        <v>0</v>
      </c>
      <c r="D367" s="120" t="b">
        <v>1</v>
      </c>
      <c r="E367" s="316" t="str">
        <f>RIGHT(PPG!D367,4)&amp;"."&amp;PPG!N367&amp;"."&amp;PPG!L367&amp;"."&amp;$C$5</f>
        <v>...Ap21</v>
      </c>
      <c r="F367" s="122">
        <f t="shared" ca="1" si="10"/>
        <v>44309</v>
      </c>
      <c r="G367" s="318">
        <f>PPG!Q367</f>
        <v>0</v>
      </c>
      <c r="H367" s="124">
        <f t="shared" ca="1" si="11"/>
        <v>44309</v>
      </c>
      <c r="I367" s="125">
        <v>0</v>
      </c>
      <c r="J367" s="316" t="str">
        <f>LEFT(PPG!E367,20)&amp;"."&amp;PPGPAY!E367</f>
        <v>....Ap21</v>
      </c>
      <c r="K367" s="120" t="b">
        <v>1</v>
      </c>
      <c r="L367" s="126" t="s">
        <v>3686</v>
      </c>
      <c r="M367" s="120" t="b">
        <v>1</v>
      </c>
      <c r="N367" s="120" t="s">
        <v>3687</v>
      </c>
      <c r="O367" s="319">
        <f>PPG!J367</f>
        <v>0</v>
      </c>
      <c r="P367" s="120" t="b">
        <v>1</v>
      </c>
      <c r="Q367" s="120" t="b">
        <v>1</v>
      </c>
      <c r="R367" s="120" t="b">
        <v>1</v>
      </c>
    </row>
    <row r="368" spans="1:18" hidden="1" x14ac:dyDescent="0.25">
      <c r="A368" s="117">
        <v>1</v>
      </c>
      <c r="B368" s="118">
        <v>2</v>
      </c>
      <c r="C368" s="315">
        <f>PPG!K368</f>
        <v>0</v>
      </c>
      <c r="D368" s="120" t="b">
        <v>1</v>
      </c>
      <c r="E368" s="316" t="str">
        <f>RIGHT(PPG!D368,4)&amp;"."&amp;PPG!N368&amp;"."&amp;PPG!L368&amp;"."&amp;$C$5</f>
        <v>...Ap21</v>
      </c>
      <c r="F368" s="122">
        <f t="shared" ca="1" si="10"/>
        <v>44309</v>
      </c>
      <c r="G368" s="318">
        <f>PPG!Q368</f>
        <v>0</v>
      </c>
      <c r="H368" s="124">
        <f t="shared" ca="1" si="11"/>
        <v>44309</v>
      </c>
      <c r="I368" s="125">
        <v>0</v>
      </c>
      <c r="J368" s="316" t="str">
        <f>LEFT(PPG!E368,20)&amp;"."&amp;PPGPAY!E368</f>
        <v>....Ap21</v>
      </c>
      <c r="K368" s="120" t="b">
        <v>1</v>
      </c>
      <c r="L368" s="126" t="s">
        <v>3686</v>
      </c>
      <c r="M368" s="120" t="b">
        <v>1</v>
      </c>
      <c r="N368" s="120" t="s">
        <v>3687</v>
      </c>
      <c r="O368" s="319">
        <f>PPG!J368</f>
        <v>0</v>
      </c>
      <c r="P368" s="120" t="b">
        <v>1</v>
      </c>
      <c r="Q368" s="120" t="b">
        <v>1</v>
      </c>
      <c r="R368" s="120" t="b">
        <v>1</v>
      </c>
    </row>
    <row r="369" spans="1:18" hidden="1" x14ac:dyDescent="0.25">
      <c r="A369" s="117">
        <v>1</v>
      </c>
      <c r="B369" s="118">
        <v>2</v>
      </c>
      <c r="C369" s="315">
        <f>PPG!K369</f>
        <v>0</v>
      </c>
      <c r="D369" s="120" t="b">
        <v>1</v>
      </c>
      <c r="E369" s="316" t="str">
        <f>RIGHT(PPG!D369,4)&amp;"."&amp;PPG!N369&amp;"."&amp;PPG!L369&amp;"."&amp;$C$5</f>
        <v>...Ap21</v>
      </c>
      <c r="F369" s="122">
        <f t="shared" ca="1" si="10"/>
        <v>44309</v>
      </c>
      <c r="G369" s="318">
        <f>PPG!Q369</f>
        <v>0</v>
      </c>
      <c r="H369" s="124">
        <f t="shared" ca="1" si="11"/>
        <v>44309</v>
      </c>
      <c r="I369" s="125">
        <v>0</v>
      </c>
      <c r="J369" s="316" t="str">
        <f>LEFT(PPG!E369,20)&amp;"."&amp;PPGPAY!E369</f>
        <v>....Ap21</v>
      </c>
      <c r="K369" s="120" t="b">
        <v>1</v>
      </c>
      <c r="L369" s="126" t="s">
        <v>3686</v>
      </c>
      <c r="M369" s="120" t="b">
        <v>1</v>
      </c>
      <c r="N369" s="120" t="s">
        <v>3687</v>
      </c>
      <c r="O369" s="319">
        <f>PPG!J369</f>
        <v>0</v>
      </c>
      <c r="P369" s="120" t="b">
        <v>1</v>
      </c>
      <c r="Q369" s="120" t="b">
        <v>1</v>
      </c>
      <c r="R369" s="120" t="b">
        <v>1</v>
      </c>
    </row>
    <row r="370" spans="1:18" hidden="1" x14ac:dyDescent="0.25">
      <c r="A370" s="117">
        <v>1</v>
      </c>
      <c r="B370" s="118">
        <v>2</v>
      </c>
      <c r="C370" s="315">
        <f>PPG!K370</f>
        <v>0</v>
      </c>
      <c r="D370" s="120" t="b">
        <v>1</v>
      </c>
      <c r="E370" s="316" t="str">
        <f>RIGHT(PPG!D370,4)&amp;"."&amp;PPG!N370&amp;"."&amp;PPG!L370&amp;"."&amp;$C$5</f>
        <v>...Ap21</v>
      </c>
      <c r="F370" s="122">
        <f t="shared" ca="1" si="10"/>
        <v>44309</v>
      </c>
      <c r="G370" s="318">
        <f>PPG!Q370</f>
        <v>0</v>
      </c>
      <c r="H370" s="124">
        <f t="shared" ca="1" si="11"/>
        <v>44309</v>
      </c>
      <c r="I370" s="125">
        <v>0</v>
      </c>
      <c r="J370" s="316" t="str">
        <f>LEFT(PPG!E370,20)&amp;"."&amp;PPGPAY!E370</f>
        <v>....Ap21</v>
      </c>
      <c r="K370" s="120" t="b">
        <v>1</v>
      </c>
      <c r="L370" s="126" t="s">
        <v>3686</v>
      </c>
      <c r="M370" s="120" t="b">
        <v>1</v>
      </c>
      <c r="N370" s="120" t="s">
        <v>3687</v>
      </c>
      <c r="O370" s="319">
        <f>PPG!J370</f>
        <v>0</v>
      </c>
      <c r="P370" s="120" t="b">
        <v>1</v>
      </c>
      <c r="Q370" s="120" t="b">
        <v>1</v>
      </c>
      <c r="R370" s="120" t="b">
        <v>1</v>
      </c>
    </row>
    <row r="371" spans="1:18" hidden="1" x14ac:dyDescent="0.25">
      <c r="A371" s="117">
        <v>1</v>
      </c>
      <c r="B371" s="118">
        <v>2</v>
      </c>
      <c r="C371" s="315">
        <f>PPG!K371</f>
        <v>0</v>
      </c>
      <c r="D371" s="120" t="b">
        <v>1</v>
      </c>
      <c r="E371" s="316" t="str">
        <f>RIGHT(PPG!D371,4)&amp;"."&amp;PPG!N371&amp;"."&amp;PPG!L371&amp;"."&amp;$C$5</f>
        <v>...Ap21</v>
      </c>
      <c r="F371" s="122">
        <f t="shared" ca="1" si="10"/>
        <v>44309</v>
      </c>
      <c r="G371" s="318">
        <f>PPG!Q371</f>
        <v>0</v>
      </c>
      <c r="H371" s="124">
        <f t="shared" ca="1" si="11"/>
        <v>44309</v>
      </c>
      <c r="I371" s="125">
        <v>0</v>
      </c>
      <c r="J371" s="316" t="str">
        <f>LEFT(PPG!E371,20)&amp;"."&amp;PPGPAY!E371</f>
        <v>....Ap21</v>
      </c>
      <c r="K371" s="120" t="b">
        <v>1</v>
      </c>
      <c r="L371" s="126" t="s">
        <v>3686</v>
      </c>
      <c r="M371" s="120" t="b">
        <v>1</v>
      </c>
      <c r="N371" s="120" t="s">
        <v>3687</v>
      </c>
      <c r="O371" s="319">
        <f>PPG!J371</f>
        <v>0</v>
      </c>
      <c r="P371" s="120" t="b">
        <v>1</v>
      </c>
      <c r="Q371" s="120" t="b">
        <v>1</v>
      </c>
      <c r="R371" s="120" t="b">
        <v>1</v>
      </c>
    </row>
    <row r="372" spans="1:18" hidden="1" x14ac:dyDescent="0.25">
      <c r="A372" s="117">
        <v>1</v>
      </c>
      <c r="B372" s="118">
        <v>2</v>
      </c>
      <c r="C372" s="315">
        <f>PPG!K372</f>
        <v>0</v>
      </c>
      <c r="D372" s="120" t="b">
        <v>1</v>
      </c>
      <c r="E372" s="316" t="str">
        <f>RIGHT(PPG!D372,4)&amp;"."&amp;PPG!N372&amp;"."&amp;PPG!L372&amp;"."&amp;$C$5</f>
        <v>...Ap21</v>
      </c>
      <c r="F372" s="122">
        <f t="shared" ca="1" si="10"/>
        <v>44309</v>
      </c>
      <c r="G372" s="318">
        <f>PPG!Q372</f>
        <v>0</v>
      </c>
      <c r="H372" s="124">
        <f t="shared" ca="1" si="11"/>
        <v>44309</v>
      </c>
      <c r="I372" s="125">
        <v>0</v>
      </c>
      <c r="J372" s="316" t="str">
        <f>LEFT(PPG!E372,20)&amp;"."&amp;PPGPAY!E372</f>
        <v>....Ap21</v>
      </c>
      <c r="K372" s="120" t="b">
        <v>1</v>
      </c>
      <c r="L372" s="126" t="s">
        <v>3686</v>
      </c>
      <c r="M372" s="120" t="b">
        <v>1</v>
      </c>
      <c r="N372" s="120" t="s">
        <v>3687</v>
      </c>
      <c r="O372" s="319">
        <f>PPG!J372</f>
        <v>0</v>
      </c>
      <c r="P372" s="120" t="b">
        <v>1</v>
      </c>
      <c r="Q372" s="120" t="b">
        <v>1</v>
      </c>
      <c r="R372" s="120" t="b">
        <v>1</v>
      </c>
    </row>
    <row r="373" spans="1:18" hidden="1" x14ac:dyDescent="0.25">
      <c r="A373" s="117">
        <v>1</v>
      </c>
      <c r="B373" s="118">
        <v>2</v>
      </c>
      <c r="C373" s="315">
        <f>PPG!K373</f>
        <v>0</v>
      </c>
      <c r="D373" s="120" t="b">
        <v>1</v>
      </c>
      <c r="E373" s="316" t="str">
        <f>RIGHT(PPG!D373,4)&amp;"."&amp;PPG!N373&amp;"."&amp;PPG!L373&amp;"."&amp;$C$5</f>
        <v>...Ap21</v>
      </c>
      <c r="F373" s="122">
        <f t="shared" ca="1" si="10"/>
        <v>44309</v>
      </c>
      <c r="G373" s="318">
        <f>PPG!Q373</f>
        <v>0</v>
      </c>
      <c r="H373" s="124">
        <f t="shared" ca="1" si="11"/>
        <v>44309</v>
      </c>
      <c r="I373" s="125">
        <v>0</v>
      </c>
      <c r="J373" s="316" t="str">
        <f>LEFT(PPG!E373,20)&amp;"."&amp;PPGPAY!E373</f>
        <v>....Ap21</v>
      </c>
      <c r="K373" s="120" t="b">
        <v>1</v>
      </c>
      <c r="L373" s="126" t="s">
        <v>3686</v>
      </c>
      <c r="M373" s="120" t="b">
        <v>1</v>
      </c>
      <c r="N373" s="120" t="s">
        <v>3687</v>
      </c>
      <c r="O373" s="319">
        <f>PPG!J373</f>
        <v>0</v>
      </c>
      <c r="P373" s="120" t="b">
        <v>1</v>
      </c>
      <c r="Q373" s="120" t="b">
        <v>1</v>
      </c>
      <c r="R373" s="120" t="b">
        <v>1</v>
      </c>
    </row>
    <row r="374" spans="1:18" hidden="1" x14ac:dyDescent="0.25">
      <c r="A374" s="117">
        <v>1</v>
      </c>
      <c r="B374" s="118">
        <v>2</v>
      </c>
      <c r="C374" s="315">
        <f>PPG!K374</f>
        <v>0</v>
      </c>
      <c r="D374" s="120" t="b">
        <v>1</v>
      </c>
      <c r="E374" s="316" t="str">
        <f>RIGHT(PPG!D374,4)&amp;"."&amp;PPG!N374&amp;"."&amp;PPG!L374&amp;"."&amp;$C$5</f>
        <v>...Ap21</v>
      </c>
      <c r="F374" s="122">
        <f t="shared" ca="1" si="10"/>
        <v>44309</v>
      </c>
      <c r="G374" s="318">
        <f>PPG!Q374</f>
        <v>0</v>
      </c>
      <c r="H374" s="124">
        <f t="shared" ca="1" si="11"/>
        <v>44309</v>
      </c>
      <c r="I374" s="125">
        <v>0</v>
      </c>
      <c r="J374" s="316" t="str">
        <f>LEFT(PPG!E374,20)&amp;"."&amp;PPGPAY!E374</f>
        <v>....Ap21</v>
      </c>
      <c r="K374" s="120" t="b">
        <v>1</v>
      </c>
      <c r="L374" s="126" t="s">
        <v>3686</v>
      </c>
      <c r="M374" s="120" t="b">
        <v>1</v>
      </c>
      <c r="N374" s="120" t="s">
        <v>3687</v>
      </c>
      <c r="O374" s="319">
        <f>PPG!J374</f>
        <v>0</v>
      </c>
      <c r="P374" s="120" t="b">
        <v>1</v>
      </c>
      <c r="Q374" s="120" t="b">
        <v>1</v>
      </c>
      <c r="R374" s="120" t="b">
        <v>1</v>
      </c>
    </row>
    <row r="375" spans="1:18" hidden="1" x14ac:dyDescent="0.25">
      <c r="A375" s="117">
        <v>1</v>
      </c>
      <c r="B375" s="118">
        <v>2</v>
      </c>
      <c r="C375" s="315">
        <f>PPG!K375</f>
        <v>0</v>
      </c>
      <c r="D375" s="120" t="b">
        <v>1</v>
      </c>
      <c r="E375" s="316" t="str">
        <f>RIGHT(PPG!D375,4)&amp;"."&amp;PPG!N375&amp;"."&amp;PPG!L375&amp;"."&amp;$C$5</f>
        <v>...Ap21</v>
      </c>
      <c r="F375" s="122">
        <f t="shared" ca="1" si="10"/>
        <v>44309</v>
      </c>
      <c r="G375" s="318">
        <f>PPG!Q375</f>
        <v>0</v>
      </c>
      <c r="H375" s="124">
        <f t="shared" ca="1" si="11"/>
        <v>44309</v>
      </c>
      <c r="I375" s="125">
        <v>0</v>
      </c>
      <c r="J375" s="316" t="str">
        <f>LEFT(PPG!E375,20)&amp;"."&amp;PPGPAY!E375</f>
        <v>....Ap21</v>
      </c>
      <c r="K375" s="120" t="b">
        <v>1</v>
      </c>
      <c r="L375" s="126" t="s">
        <v>3686</v>
      </c>
      <c r="M375" s="120" t="b">
        <v>1</v>
      </c>
      <c r="N375" s="120" t="s">
        <v>3687</v>
      </c>
      <c r="O375" s="319">
        <f>PPG!J375</f>
        <v>0</v>
      </c>
      <c r="P375" s="120" t="b">
        <v>1</v>
      </c>
      <c r="Q375" s="120" t="b">
        <v>1</v>
      </c>
      <c r="R375" s="120" t="b">
        <v>1</v>
      </c>
    </row>
    <row r="376" spans="1:18" hidden="1" x14ac:dyDescent="0.25">
      <c r="A376" s="117">
        <v>1</v>
      </c>
      <c r="B376" s="118">
        <v>2</v>
      </c>
      <c r="C376" s="315">
        <f>PPG!K376</f>
        <v>0</v>
      </c>
      <c r="D376" s="120" t="b">
        <v>1</v>
      </c>
      <c r="E376" s="316" t="str">
        <f>RIGHT(PPG!D376,4)&amp;"."&amp;PPG!N376&amp;"."&amp;PPG!L376&amp;"."&amp;$C$5</f>
        <v>...Ap21</v>
      </c>
      <c r="F376" s="122">
        <f t="shared" ca="1" si="10"/>
        <v>44309</v>
      </c>
      <c r="G376" s="318">
        <f>PPG!Q376</f>
        <v>0</v>
      </c>
      <c r="H376" s="124">
        <f t="shared" ca="1" si="11"/>
        <v>44309</v>
      </c>
      <c r="I376" s="125">
        <v>0</v>
      </c>
      <c r="J376" s="316" t="str">
        <f>LEFT(PPG!E376,20)&amp;"."&amp;PPGPAY!E376</f>
        <v>....Ap21</v>
      </c>
      <c r="K376" s="120" t="b">
        <v>1</v>
      </c>
      <c r="L376" s="126" t="s">
        <v>3686</v>
      </c>
      <c r="M376" s="120" t="b">
        <v>1</v>
      </c>
      <c r="N376" s="120" t="s">
        <v>3687</v>
      </c>
      <c r="O376" s="319">
        <f>PPG!J376</f>
        <v>0</v>
      </c>
      <c r="P376" s="120" t="b">
        <v>1</v>
      </c>
      <c r="Q376" s="120" t="b">
        <v>1</v>
      </c>
      <c r="R376" s="120" t="b">
        <v>1</v>
      </c>
    </row>
    <row r="377" spans="1:18" hidden="1" x14ac:dyDescent="0.25">
      <c r="A377" s="117">
        <v>1</v>
      </c>
      <c r="B377" s="118">
        <v>2</v>
      </c>
      <c r="C377" s="315">
        <f>PPG!K377</f>
        <v>0</v>
      </c>
      <c r="D377" s="120" t="b">
        <v>1</v>
      </c>
      <c r="E377" s="316" t="str">
        <f>RIGHT(PPG!D377,4)&amp;"."&amp;PPG!N377&amp;"."&amp;PPG!L377&amp;"."&amp;$C$5</f>
        <v>...Ap21</v>
      </c>
      <c r="F377" s="122">
        <f t="shared" ca="1" si="10"/>
        <v>44309</v>
      </c>
      <c r="G377" s="318">
        <f>PPG!Q377</f>
        <v>0</v>
      </c>
      <c r="H377" s="124">
        <f t="shared" ca="1" si="11"/>
        <v>44309</v>
      </c>
      <c r="I377" s="125">
        <v>0</v>
      </c>
      <c r="J377" s="316" t="str">
        <f>LEFT(PPG!E377,20)&amp;"."&amp;PPGPAY!E377</f>
        <v>....Ap21</v>
      </c>
      <c r="K377" s="120" t="b">
        <v>1</v>
      </c>
      <c r="L377" s="126" t="s">
        <v>3686</v>
      </c>
      <c r="M377" s="120" t="b">
        <v>1</v>
      </c>
      <c r="N377" s="120" t="s">
        <v>3687</v>
      </c>
      <c r="O377" s="319">
        <f>PPG!J377</f>
        <v>0</v>
      </c>
      <c r="P377" s="120" t="b">
        <v>1</v>
      </c>
      <c r="Q377" s="120" t="b">
        <v>1</v>
      </c>
      <c r="R377" s="120" t="b">
        <v>1</v>
      </c>
    </row>
    <row r="378" spans="1:18" hidden="1" x14ac:dyDescent="0.25">
      <c r="A378" s="117">
        <v>1</v>
      </c>
      <c r="B378" s="118">
        <v>2</v>
      </c>
      <c r="C378" s="315">
        <f>PPG!K378</f>
        <v>0</v>
      </c>
      <c r="D378" s="120" t="b">
        <v>1</v>
      </c>
      <c r="E378" s="316" t="str">
        <f>RIGHT(PPG!D378,4)&amp;"."&amp;PPG!N378&amp;"."&amp;PPG!L378&amp;"."&amp;$C$5</f>
        <v>...Ap21</v>
      </c>
      <c r="F378" s="122">
        <f t="shared" ca="1" si="10"/>
        <v>44309</v>
      </c>
      <c r="G378" s="318">
        <f>PPG!Q378</f>
        <v>0</v>
      </c>
      <c r="H378" s="124">
        <f t="shared" ca="1" si="11"/>
        <v>44309</v>
      </c>
      <c r="I378" s="125">
        <v>0</v>
      </c>
      <c r="J378" s="316" t="str">
        <f>LEFT(PPG!E378,20)&amp;"."&amp;PPGPAY!E378</f>
        <v>....Ap21</v>
      </c>
      <c r="K378" s="120" t="b">
        <v>1</v>
      </c>
      <c r="L378" s="126" t="s">
        <v>3686</v>
      </c>
      <c r="M378" s="120" t="b">
        <v>1</v>
      </c>
      <c r="N378" s="120" t="s">
        <v>3687</v>
      </c>
      <c r="O378" s="319">
        <f>PPG!J378</f>
        <v>0</v>
      </c>
      <c r="P378" s="120" t="b">
        <v>1</v>
      </c>
      <c r="Q378" s="120" t="b">
        <v>1</v>
      </c>
      <c r="R378" s="120" t="b">
        <v>1</v>
      </c>
    </row>
    <row r="379" spans="1:18" hidden="1" x14ac:dyDescent="0.25">
      <c r="A379" s="117">
        <v>1</v>
      </c>
      <c r="B379" s="118">
        <v>2</v>
      </c>
      <c r="C379" s="315">
        <f>PPG!K379</f>
        <v>0</v>
      </c>
      <c r="D379" s="120" t="b">
        <v>1</v>
      </c>
      <c r="E379" s="316" t="str">
        <f>RIGHT(PPG!D379,4)&amp;"."&amp;PPG!N379&amp;"."&amp;PPG!L379&amp;"."&amp;$C$5</f>
        <v>...Ap21</v>
      </c>
      <c r="F379" s="122">
        <f t="shared" ca="1" si="10"/>
        <v>44309</v>
      </c>
      <c r="G379" s="318">
        <f>PPG!Q379</f>
        <v>0</v>
      </c>
      <c r="H379" s="124">
        <f t="shared" ca="1" si="11"/>
        <v>44309</v>
      </c>
      <c r="I379" s="125">
        <v>0</v>
      </c>
      <c r="J379" s="316" t="str">
        <f>LEFT(PPG!E379,20)&amp;"."&amp;PPGPAY!E379</f>
        <v>....Ap21</v>
      </c>
      <c r="K379" s="120" t="b">
        <v>1</v>
      </c>
      <c r="L379" s="126" t="s">
        <v>3686</v>
      </c>
      <c r="M379" s="120" t="b">
        <v>1</v>
      </c>
      <c r="N379" s="120" t="s">
        <v>3687</v>
      </c>
      <c r="O379" s="319">
        <f>PPG!J379</f>
        <v>0</v>
      </c>
      <c r="P379" s="120" t="b">
        <v>1</v>
      </c>
      <c r="Q379" s="120" t="b">
        <v>1</v>
      </c>
      <c r="R379" s="120" t="b">
        <v>1</v>
      </c>
    </row>
    <row r="380" spans="1:18" hidden="1" x14ac:dyDescent="0.25">
      <c r="A380" s="117">
        <v>1</v>
      </c>
      <c r="B380" s="118">
        <v>2</v>
      </c>
      <c r="C380" s="315">
        <f>PPG!K380</f>
        <v>0</v>
      </c>
      <c r="D380" s="120" t="b">
        <v>1</v>
      </c>
      <c r="E380" s="316" t="str">
        <f>RIGHT(PPG!D380,4)&amp;"."&amp;PPG!N380&amp;"."&amp;PPG!L380&amp;"."&amp;$C$5</f>
        <v>...Ap21</v>
      </c>
      <c r="F380" s="122">
        <f t="shared" ca="1" si="10"/>
        <v>44309</v>
      </c>
      <c r="G380" s="318">
        <f>PPG!Q380</f>
        <v>0</v>
      </c>
      <c r="H380" s="124">
        <f t="shared" ca="1" si="11"/>
        <v>44309</v>
      </c>
      <c r="I380" s="125">
        <v>0</v>
      </c>
      <c r="J380" s="316" t="str">
        <f>LEFT(PPG!E380,20)&amp;"."&amp;PPGPAY!E380</f>
        <v>....Ap21</v>
      </c>
      <c r="K380" s="120" t="b">
        <v>1</v>
      </c>
      <c r="L380" s="126" t="s">
        <v>3686</v>
      </c>
      <c r="M380" s="120" t="b">
        <v>1</v>
      </c>
      <c r="N380" s="120" t="s">
        <v>3687</v>
      </c>
      <c r="O380" s="319">
        <f>PPG!J380</f>
        <v>0</v>
      </c>
      <c r="P380" s="120" t="b">
        <v>1</v>
      </c>
      <c r="Q380" s="120" t="b">
        <v>1</v>
      </c>
      <c r="R380" s="120" t="b">
        <v>1</v>
      </c>
    </row>
    <row r="381" spans="1:18" hidden="1" x14ac:dyDescent="0.25">
      <c r="A381" s="117">
        <v>1</v>
      </c>
      <c r="B381" s="118">
        <v>2</v>
      </c>
      <c r="C381" s="315">
        <f>PPG!K381</f>
        <v>0</v>
      </c>
      <c r="D381" s="120" t="b">
        <v>1</v>
      </c>
      <c r="E381" s="316" t="str">
        <f>RIGHT(PPG!D381,4)&amp;"."&amp;PPG!N381&amp;"."&amp;PPG!L381&amp;"."&amp;$C$5</f>
        <v>...Ap21</v>
      </c>
      <c r="F381" s="122">
        <f t="shared" ca="1" si="10"/>
        <v>44309</v>
      </c>
      <c r="G381" s="318">
        <f>PPG!Q381</f>
        <v>0</v>
      </c>
      <c r="H381" s="124">
        <f t="shared" ca="1" si="11"/>
        <v>44309</v>
      </c>
      <c r="I381" s="125">
        <v>0</v>
      </c>
      <c r="J381" s="316" t="str">
        <f>LEFT(PPG!E381,20)&amp;"."&amp;PPGPAY!E381</f>
        <v>....Ap21</v>
      </c>
      <c r="K381" s="120" t="b">
        <v>1</v>
      </c>
      <c r="L381" s="126" t="s">
        <v>3686</v>
      </c>
      <c r="M381" s="120" t="b">
        <v>1</v>
      </c>
      <c r="N381" s="120" t="s">
        <v>3687</v>
      </c>
      <c r="O381" s="319">
        <f>PPG!J381</f>
        <v>0</v>
      </c>
      <c r="P381" s="120" t="b">
        <v>1</v>
      </c>
      <c r="Q381" s="120" t="b">
        <v>1</v>
      </c>
      <c r="R381" s="120" t="b">
        <v>1</v>
      </c>
    </row>
    <row r="382" spans="1:18" hidden="1" x14ac:dyDescent="0.25">
      <c r="A382" s="117">
        <v>1</v>
      </c>
      <c r="B382" s="118">
        <v>2</v>
      </c>
      <c r="C382" s="315">
        <f>PPG!K382</f>
        <v>0</v>
      </c>
      <c r="D382" s="120" t="b">
        <v>1</v>
      </c>
      <c r="E382" s="316" t="str">
        <f>RIGHT(PPG!D382,4)&amp;"."&amp;PPG!N382&amp;"."&amp;PPG!L382&amp;"."&amp;$C$5</f>
        <v>...Ap21</v>
      </c>
      <c r="F382" s="122">
        <f t="shared" ca="1" si="10"/>
        <v>44309</v>
      </c>
      <c r="G382" s="318">
        <f>PPG!Q382</f>
        <v>0</v>
      </c>
      <c r="H382" s="124">
        <f t="shared" ca="1" si="11"/>
        <v>44309</v>
      </c>
      <c r="I382" s="125">
        <v>0</v>
      </c>
      <c r="J382" s="316" t="str">
        <f>LEFT(PPG!E382,20)&amp;"."&amp;PPGPAY!E382</f>
        <v>....Ap21</v>
      </c>
      <c r="K382" s="120" t="b">
        <v>1</v>
      </c>
      <c r="L382" s="126" t="s">
        <v>3686</v>
      </c>
      <c r="M382" s="120" t="b">
        <v>1</v>
      </c>
      <c r="N382" s="120" t="s">
        <v>3687</v>
      </c>
      <c r="O382" s="319">
        <f>PPG!J382</f>
        <v>0</v>
      </c>
      <c r="P382" s="120" t="b">
        <v>1</v>
      </c>
      <c r="Q382" s="120" t="b">
        <v>1</v>
      </c>
      <c r="R382" s="120" t="b">
        <v>1</v>
      </c>
    </row>
    <row r="383" spans="1:18" hidden="1" x14ac:dyDescent="0.25">
      <c r="A383" s="117">
        <v>1</v>
      </c>
      <c r="B383" s="118">
        <v>2</v>
      </c>
      <c r="C383" s="315">
        <f>PPG!K383</f>
        <v>0</v>
      </c>
      <c r="D383" s="120" t="b">
        <v>1</v>
      </c>
      <c r="E383" s="316" t="str">
        <f>RIGHT(PPG!D383,4)&amp;"."&amp;PPG!N383&amp;"."&amp;PPG!L383&amp;"."&amp;$C$5</f>
        <v>...Ap21</v>
      </c>
      <c r="F383" s="122">
        <f t="shared" ca="1" si="10"/>
        <v>44309</v>
      </c>
      <c r="G383" s="318">
        <f>PPG!Q383</f>
        <v>0</v>
      </c>
      <c r="H383" s="124">
        <f t="shared" ca="1" si="11"/>
        <v>44309</v>
      </c>
      <c r="I383" s="125">
        <v>0</v>
      </c>
      <c r="J383" s="316" t="str">
        <f>LEFT(PPG!E383,20)&amp;"."&amp;PPGPAY!E383</f>
        <v>....Ap21</v>
      </c>
      <c r="K383" s="120" t="b">
        <v>1</v>
      </c>
      <c r="L383" s="126" t="s">
        <v>3686</v>
      </c>
      <c r="M383" s="120" t="b">
        <v>1</v>
      </c>
      <c r="N383" s="120" t="s">
        <v>3687</v>
      </c>
      <c r="O383" s="319">
        <f>PPG!J383</f>
        <v>0</v>
      </c>
      <c r="P383" s="120" t="b">
        <v>1</v>
      </c>
      <c r="Q383" s="120" t="b">
        <v>1</v>
      </c>
      <c r="R383" s="120" t="b">
        <v>1</v>
      </c>
    </row>
    <row r="384" spans="1:18" hidden="1" x14ac:dyDescent="0.25">
      <c r="A384" s="117">
        <v>1</v>
      </c>
      <c r="B384" s="118">
        <v>2</v>
      </c>
      <c r="C384" s="315">
        <f>PPG!K384</f>
        <v>0</v>
      </c>
      <c r="D384" s="120" t="b">
        <v>1</v>
      </c>
      <c r="E384" s="316" t="str">
        <f>RIGHT(PPG!D384,4)&amp;"."&amp;PPG!N384&amp;"."&amp;PPG!L384&amp;"."&amp;$C$5</f>
        <v>...Ap21</v>
      </c>
      <c r="F384" s="122">
        <f t="shared" ca="1" si="10"/>
        <v>44309</v>
      </c>
      <c r="G384" s="318">
        <f>PPG!Q384</f>
        <v>0</v>
      </c>
      <c r="H384" s="124">
        <f t="shared" ca="1" si="11"/>
        <v>44309</v>
      </c>
      <c r="I384" s="125">
        <v>0</v>
      </c>
      <c r="J384" s="316" t="str">
        <f>LEFT(PPG!E384,20)&amp;"."&amp;PPGPAY!E384</f>
        <v>....Ap21</v>
      </c>
      <c r="K384" s="120" t="b">
        <v>1</v>
      </c>
      <c r="L384" s="126" t="s">
        <v>3686</v>
      </c>
      <c r="M384" s="120" t="b">
        <v>1</v>
      </c>
      <c r="N384" s="120" t="s">
        <v>3687</v>
      </c>
      <c r="O384" s="319">
        <f>PPG!J384</f>
        <v>0</v>
      </c>
      <c r="P384" s="120" t="b">
        <v>1</v>
      </c>
      <c r="Q384" s="120" t="b">
        <v>1</v>
      </c>
      <c r="R384" s="120" t="b">
        <v>1</v>
      </c>
    </row>
    <row r="385" spans="1:18" hidden="1" x14ac:dyDescent="0.25">
      <c r="A385" s="117">
        <v>1</v>
      </c>
      <c r="B385" s="118">
        <v>2</v>
      </c>
      <c r="C385" s="315">
        <f>PPG!K385</f>
        <v>0</v>
      </c>
      <c r="D385" s="120" t="b">
        <v>1</v>
      </c>
      <c r="E385" s="316" t="str">
        <f>RIGHT(PPG!D385,4)&amp;"."&amp;PPG!N385&amp;"."&amp;PPG!L385&amp;"."&amp;$C$5</f>
        <v>...Ap21</v>
      </c>
      <c r="F385" s="122">
        <f t="shared" ca="1" si="10"/>
        <v>44309</v>
      </c>
      <c r="G385" s="318">
        <f>PPG!Q385</f>
        <v>0</v>
      </c>
      <c r="H385" s="124">
        <f t="shared" ca="1" si="11"/>
        <v>44309</v>
      </c>
      <c r="I385" s="125">
        <v>0</v>
      </c>
      <c r="J385" s="316" t="str">
        <f>LEFT(PPG!E385,20)&amp;"."&amp;PPGPAY!E385</f>
        <v>....Ap21</v>
      </c>
      <c r="K385" s="120" t="b">
        <v>1</v>
      </c>
      <c r="L385" s="126" t="s">
        <v>3686</v>
      </c>
      <c r="M385" s="120" t="b">
        <v>1</v>
      </c>
      <c r="N385" s="120" t="s">
        <v>3687</v>
      </c>
      <c r="O385" s="319">
        <f>PPG!J385</f>
        <v>0</v>
      </c>
      <c r="P385" s="120" t="b">
        <v>1</v>
      </c>
      <c r="Q385" s="120" t="b">
        <v>1</v>
      </c>
      <c r="R385" s="120" t="b">
        <v>1</v>
      </c>
    </row>
    <row r="386" spans="1:18" hidden="1" x14ac:dyDescent="0.25">
      <c r="A386" s="117">
        <v>1</v>
      </c>
      <c r="B386" s="118">
        <v>2</v>
      </c>
      <c r="C386" s="315">
        <f>PPG!K386</f>
        <v>0</v>
      </c>
      <c r="D386" s="120" t="b">
        <v>1</v>
      </c>
      <c r="E386" s="316" t="str">
        <f>RIGHT(PPG!D386,4)&amp;"."&amp;PPG!N386&amp;"."&amp;PPG!L386&amp;"."&amp;$C$5</f>
        <v>...Ap21</v>
      </c>
      <c r="F386" s="122">
        <f t="shared" ca="1" si="10"/>
        <v>44309</v>
      </c>
      <c r="G386" s="318">
        <f>PPG!Q386</f>
        <v>0</v>
      </c>
      <c r="H386" s="124">
        <f t="shared" ca="1" si="11"/>
        <v>44309</v>
      </c>
      <c r="I386" s="125">
        <v>0</v>
      </c>
      <c r="J386" s="316" t="str">
        <f>LEFT(PPG!E386,20)&amp;"."&amp;PPGPAY!E386</f>
        <v>....Ap21</v>
      </c>
      <c r="K386" s="120" t="b">
        <v>1</v>
      </c>
      <c r="L386" s="126" t="s">
        <v>3686</v>
      </c>
      <c r="M386" s="120" t="b">
        <v>1</v>
      </c>
      <c r="N386" s="120" t="s">
        <v>3687</v>
      </c>
      <c r="O386" s="319">
        <f>PPG!J386</f>
        <v>0</v>
      </c>
      <c r="P386" s="120" t="b">
        <v>1</v>
      </c>
      <c r="Q386" s="120" t="b">
        <v>1</v>
      </c>
      <c r="R386" s="120" t="b">
        <v>1</v>
      </c>
    </row>
    <row r="387" spans="1:18" hidden="1" x14ac:dyDescent="0.25">
      <c r="A387" s="117">
        <v>1</v>
      </c>
      <c r="B387" s="118">
        <v>2</v>
      </c>
      <c r="C387" s="315">
        <f>PPG!K387</f>
        <v>0</v>
      </c>
      <c r="D387" s="120" t="b">
        <v>1</v>
      </c>
      <c r="E387" s="316" t="str">
        <f>RIGHT(PPG!D387,4)&amp;"."&amp;PPG!N387&amp;"."&amp;PPG!L387&amp;"."&amp;$C$5</f>
        <v>...Ap21</v>
      </c>
      <c r="F387" s="122">
        <f t="shared" ca="1" si="10"/>
        <v>44309</v>
      </c>
      <c r="G387" s="318">
        <f>PPG!Q387</f>
        <v>0</v>
      </c>
      <c r="H387" s="124">
        <f t="shared" ca="1" si="11"/>
        <v>44309</v>
      </c>
      <c r="I387" s="125">
        <v>0</v>
      </c>
      <c r="J387" s="316" t="str">
        <f>LEFT(PPG!E387,20)&amp;"."&amp;PPGPAY!E387</f>
        <v>....Ap21</v>
      </c>
      <c r="K387" s="120" t="b">
        <v>1</v>
      </c>
      <c r="L387" s="126" t="s">
        <v>3686</v>
      </c>
      <c r="M387" s="120" t="b">
        <v>1</v>
      </c>
      <c r="N387" s="120" t="s">
        <v>3687</v>
      </c>
      <c r="O387" s="319">
        <f>PPG!J387</f>
        <v>0</v>
      </c>
      <c r="P387" s="120" t="b">
        <v>1</v>
      </c>
      <c r="Q387" s="120" t="b">
        <v>1</v>
      </c>
      <c r="R387" s="120" t="b">
        <v>1</v>
      </c>
    </row>
    <row r="388" spans="1:18" hidden="1" x14ac:dyDescent="0.25">
      <c r="A388" s="117">
        <v>1</v>
      </c>
      <c r="B388" s="118">
        <v>2</v>
      </c>
      <c r="C388" s="315">
        <f>PPG!K388</f>
        <v>0</v>
      </c>
      <c r="D388" s="120" t="b">
        <v>1</v>
      </c>
      <c r="E388" s="316" t="str">
        <f>RIGHT(PPG!D388,4)&amp;"."&amp;PPG!N388&amp;"."&amp;PPG!L388&amp;"."&amp;$C$5</f>
        <v>...Ap21</v>
      </c>
      <c r="F388" s="122">
        <f t="shared" ca="1" si="10"/>
        <v>44309</v>
      </c>
      <c r="G388" s="318">
        <f>PPG!Q388</f>
        <v>0</v>
      </c>
      <c r="H388" s="124">
        <f t="shared" ca="1" si="11"/>
        <v>44309</v>
      </c>
      <c r="I388" s="125">
        <v>0</v>
      </c>
      <c r="J388" s="316" t="str">
        <f>LEFT(PPG!E388,20)&amp;"."&amp;PPGPAY!E388</f>
        <v>....Ap21</v>
      </c>
      <c r="K388" s="120" t="b">
        <v>1</v>
      </c>
      <c r="L388" s="126" t="s">
        <v>3686</v>
      </c>
      <c r="M388" s="120" t="b">
        <v>1</v>
      </c>
      <c r="N388" s="120" t="s">
        <v>3687</v>
      </c>
      <c r="O388" s="319">
        <f>PPG!J388</f>
        <v>0</v>
      </c>
      <c r="P388" s="120" t="b">
        <v>1</v>
      </c>
      <c r="Q388" s="120" t="b">
        <v>1</v>
      </c>
      <c r="R388" s="120" t="b">
        <v>1</v>
      </c>
    </row>
    <row r="389" spans="1:18" hidden="1" x14ac:dyDescent="0.25">
      <c r="A389" s="117">
        <v>1</v>
      </c>
      <c r="B389" s="118">
        <v>2</v>
      </c>
      <c r="C389" s="315">
        <f>PPG!K389</f>
        <v>0</v>
      </c>
      <c r="D389" s="120" t="b">
        <v>1</v>
      </c>
      <c r="E389" s="316" t="str">
        <f>RIGHT(PPG!D389,4)&amp;"."&amp;PPG!N389&amp;"."&amp;PPG!L389&amp;"."&amp;$C$5</f>
        <v>...Ap21</v>
      </c>
      <c r="F389" s="122">
        <f t="shared" ca="1" si="10"/>
        <v>44309</v>
      </c>
      <c r="G389" s="318">
        <f>PPG!Q389</f>
        <v>0</v>
      </c>
      <c r="H389" s="124">
        <f t="shared" ca="1" si="11"/>
        <v>44309</v>
      </c>
      <c r="I389" s="125">
        <v>0</v>
      </c>
      <c r="J389" s="316" t="str">
        <f>LEFT(PPG!E389,20)&amp;"."&amp;PPGPAY!E389</f>
        <v>....Ap21</v>
      </c>
      <c r="K389" s="120" t="b">
        <v>1</v>
      </c>
      <c r="L389" s="126" t="s">
        <v>3686</v>
      </c>
      <c r="M389" s="120" t="b">
        <v>1</v>
      </c>
      <c r="N389" s="120" t="s">
        <v>3687</v>
      </c>
      <c r="O389" s="319">
        <f>PPG!J389</f>
        <v>0</v>
      </c>
      <c r="P389" s="120" t="b">
        <v>1</v>
      </c>
      <c r="Q389" s="120" t="b">
        <v>1</v>
      </c>
      <c r="R389" s="120" t="b">
        <v>1</v>
      </c>
    </row>
    <row r="390" spans="1:18" hidden="1" x14ac:dyDescent="0.25">
      <c r="A390" s="117">
        <v>1</v>
      </c>
      <c r="B390" s="118">
        <v>2</v>
      </c>
      <c r="C390" s="315">
        <f>PPG!K390</f>
        <v>0</v>
      </c>
      <c r="D390" s="120" t="b">
        <v>1</v>
      </c>
      <c r="E390" s="316" t="str">
        <f>RIGHT(PPG!D390,4)&amp;"."&amp;PPG!N390&amp;"."&amp;PPG!L390&amp;"."&amp;$C$5</f>
        <v>...Ap21</v>
      </c>
      <c r="F390" s="122">
        <f t="shared" ca="1" si="10"/>
        <v>44309</v>
      </c>
      <c r="G390" s="318">
        <f>PPG!Q390</f>
        <v>0</v>
      </c>
      <c r="H390" s="124">
        <f t="shared" ca="1" si="11"/>
        <v>44309</v>
      </c>
      <c r="I390" s="125">
        <v>0</v>
      </c>
      <c r="J390" s="316" t="str">
        <f>LEFT(PPG!E390,20)&amp;"."&amp;PPGPAY!E390</f>
        <v>....Ap21</v>
      </c>
      <c r="K390" s="120" t="b">
        <v>1</v>
      </c>
      <c r="L390" s="126" t="s">
        <v>3686</v>
      </c>
      <c r="M390" s="120" t="b">
        <v>1</v>
      </c>
      <c r="N390" s="120" t="s">
        <v>3687</v>
      </c>
      <c r="O390" s="319">
        <f>PPG!J390</f>
        <v>0</v>
      </c>
      <c r="P390" s="120" t="b">
        <v>1</v>
      </c>
      <c r="Q390" s="120" t="b">
        <v>1</v>
      </c>
      <c r="R390" s="120" t="b">
        <v>1</v>
      </c>
    </row>
    <row r="391" spans="1:18" hidden="1" x14ac:dyDescent="0.25">
      <c r="A391" s="117">
        <v>1</v>
      </c>
      <c r="B391" s="118">
        <v>2</v>
      </c>
      <c r="C391" s="315">
        <f>PPG!K391</f>
        <v>0</v>
      </c>
      <c r="D391" s="120" t="b">
        <v>1</v>
      </c>
      <c r="E391" s="316" t="str">
        <f>RIGHT(PPG!D391,4)&amp;"."&amp;PPG!N391&amp;"."&amp;PPG!L391&amp;"."&amp;$C$5</f>
        <v>...Ap21</v>
      </c>
      <c r="F391" s="122">
        <f t="shared" ca="1" si="10"/>
        <v>44309</v>
      </c>
      <c r="G391" s="318">
        <f>PPG!Q391</f>
        <v>0</v>
      </c>
      <c r="H391" s="124">
        <f t="shared" ca="1" si="11"/>
        <v>44309</v>
      </c>
      <c r="I391" s="125">
        <v>0</v>
      </c>
      <c r="J391" s="316" t="str">
        <f>LEFT(PPG!E391,20)&amp;"."&amp;PPGPAY!E391</f>
        <v>....Ap21</v>
      </c>
      <c r="K391" s="120" t="b">
        <v>1</v>
      </c>
      <c r="L391" s="126" t="s">
        <v>3686</v>
      </c>
      <c r="M391" s="120" t="b">
        <v>1</v>
      </c>
      <c r="N391" s="120" t="s">
        <v>3687</v>
      </c>
      <c r="O391" s="319">
        <f>PPG!J391</f>
        <v>0</v>
      </c>
      <c r="P391" s="120" t="b">
        <v>1</v>
      </c>
      <c r="Q391" s="120" t="b">
        <v>1</v>
      </c>
      <c r="R391" s="120" t="b">
        <v>1</v>
      </c>
    </row>
    <row r="392" spans="1:18" hidden="1" x14ac:dyDescent="0.25">
      <c r="A392" s="117">
        <v>1</v>
      </c>
      <c r="B392" s="118">
        <v>2</v>
      </c>
      <c r="C392" s="315">
        <f>PPG!K392</f>
        <v>0</v>
      </c>
      <c r="D392" s="120" t="b">
        <v>1</v>
      </c>
      <c r="E392" s="316" t="str">
        <f>RIGHT(PPG!D392,4)&amp;"."&amp;PPG!N392&amp;"."&amp;PPG!L392&amp;"."&amp;$C$5</f>
        <v>...Ap21</v>
      </c>
      <c r="F392" s="122">
        <f t="shared" ca="1" si="10"/>
        <v>44309</v>
      </c>
      <c r="G392" s="318">
        <f>PPG!Q392</f>
        <v>0</v>
      </c>
      <c r="H392" s="124">
        <f t="shared" ca="1" si="11"/>
        <v>44309</v>
      </c>
      <c r="I392" s="125">
        <v>0</v>
      </c>
      <c r="J392" s="316" t="str">
        <f>LEFT(PPG!E392,20)&amp;"."&amp;PPGPAY!E392</f>
        <v>....Ap21</v>
      </c>
      <c r="K392" s="120" t="b">
        <v>1</v>
      </c>
      <c r="L392" s="126" t="s">
        <v>3686</v>
      </c>
      <c r="M392" s="120" t="b">
        <v>1</v>
      </c>
      <c r="N392" s="120" t="s">
        <v>3687</v>
      </c>
      <c r="O392" s="319">
        <f>PPG!J392</f>
        <v>0</v>
      </c>
      <c r="P392" s="120" t="b">
        <v>1</v>
      </c>
      <c r="Q392" s="120" t="b">
        <v>1</v>
      </c>
      <c r="R392" s="120" t="b">
        <v>1</v>
      </c>
    </row>
    <row r="393" spans="1:18" hidden="1" x14ac:dyDescent="0.25">
      <c r="A393" s="117">
        <v>1</v>
      </c>
      <c r="B393" s="118">
        <v>2</v>
      </c>
      <c r="C393" s="315">
        <f>PPG!K393</f>
        <v>0</v>
      </c>
      <c r="D393" s="120" t="b">
        <v>1</v>
      </c>
      <c r="E393" s="316" t="str">
        <f>RIGHT(PPG!D393,4)&amp;"."&amp;PPG!N393&amp;"."&amp;PPG!L393&amp;"."&amp;$C$5</f>
        <v>...Ap21</v>
      </c>
      <c r="F393" s="122">
        <f t="shared" ca="1" si="10"/>
        <v>44309</v>
      </c>
      <c r="G393" s="318">
        <f>PPG!Q393</f>
        <v>0</v>
      </c>
      <c r="H393" s="124">
        <f t="shared" ca="1" si="11"/>
        <v>44309</v>
      </c>
      <c r="I393" s="125">
        <v>0</v>
      </c>
      <c r="J393" s="316" t="str">
        <f>LEFT(PPG!E393,20)&amp;"."&amp;PPGPAY!E393</f>
        <v>....Ap21</v>
      </c>
      <c r="K393" s="120" t="b">
        <v>1</v>
      </c>
      <c r="L393" s="126" t="s">
        <v>3686</v>
      </c>
      <c r="M393" s="120" t="b">
        <v>1</v>
      </c>
      <c r="N393" s="120" t="s">
        <v>3687</v>
      </c>
      <c r="O393" s="319">
        <f>PPG!J393</f>
        <v>0</v>
      </c>
      <c r="P393" s="120" t="b">
        <v>1</v>
      </c>
      <c r="Q393" s="120" t="b">
        <v>1</v>
      </c>
      <c r="R393" s="120" t="b">
        <v>1</v>
      </c>
    </row>
    <row r="394" spans="1:18" hidden="1" x14ac:dyDescent="0.25">
      <c r="A394" s="117">
        <v>1</v>
      </c>
      <c r="B394" s="118">
        <v>2</v>
      </c>
      <c r="C394" s="315">
        <f>PPG!K394</f>
        <v>0</v>
      </c>
      <c r="D394" s="120" t="b">
        <v>1</v>
      </c>
      <c r="E394" s="316" t="str">
        <f>RIGHT(PPG!D394,4)&amp;"."&amp;PPG!N394&amp;"."&amp;PPG!L394&amp;"."&amp;$C$5</f>
        <v>...Ap21</v>
      </c>
      <c r="F394" s="122">
        <f t="shared" ca="1" si="10"/>
        <v>44309</v>
      </c>
      <c r="G394" s="318">
        <f>PPG!Q394</f>
        <v>0</v>
      </c>
      <c r="H394" s="124">
        <f t="shared" ca="1" si="11"/>
        <v>44309</v>
      </c>
      <c r="I394" s="125">
        <v>0</v>
      </c>
      <c r="J394" s="316" t="str">
        <f>LEFT(PPG!E394,20)&amp;"."&amp;PPGPAY!E394</f>
        <v>....Ap21</v>
      </c>
      <c r="K394" s="120" t="b">
        <v>1</v>
      </c>
      <c r="L394" s="126" t="s">
        <v>3686</v>
      </c>
      <c r="M394" s="120" t="b">
        <v>1</v>
      </c>
      <c r="N394" s="120" t="s">
        <v>3687</v>
      </c>
      <c r="O394" s="319">
        <f>PPG!J394</f>
        <v>0</v>
      </c>
      <c r="P394" s="120" t="b">
        <v>1</v>
      </c>
      <c r="Q394" s="120" t="b">
        <v>1</v>
      </c>
      <c r="R394" s="120" t="b">
        <v>1</v>
      </c>
    </row>
    <row r="395" spans="1:18" hidden="1" x14ac:dyDescent="0.25">
      <c r="A395" s="117">
        <v>1</v>
      </c>
      <c r="B395" s="118">
        <v>2</v>
      </c>
      <c r="C395" s="315">
        <f>PPG!K395</f>
        <v>0</v>
      </c>
      <c r="D395" s="120" t="b">
        <v>1</v>
      </c>
      <c r="E395" s="316" t="str">
        <f>RIGHT(PPG!D395,4)&amp;"."&amp;PPG!N395&amp;"."&amp;PPG!L395&amp;"."&amp;$C$5</f>
        <v>...Ap21</v>
      </c>
      <c r="F395" s="122">
        <f t="shared" ca="1" si="10"/>
        <v>44309</v>
      </c>
      <c r="G395" s="318">
        <f>PPG!Q395</f>
        <v>0</v>
      </c>
      <c r="H395" s="124">
        <f t="shared" ca="1" si="11"/>
        <v>44309</v>
      </c>
      <c r="I395" s="125">
        <v>0</v>
      </c>
      <c r="J395" s="316" t="str">
        <f>LEFT(PPG!E395,20)&amp;"."&amp;PPGPAY!E395</f>
        <v>....Ap21</v>
      </c>
      <c r="K395" s="120" t="b">
        <v>1</v>
      </c>
      <c r="L395" s="126" t="s">
        <v>3686</v>
      </c>
      <c r="M395" s="120" t="b">
        <v>1</v>
      </c>
      <c r="N395" s="120" t="s">
        <v>3687</v>
      </c>
      <c r="O395" s="319">
        <f>PPG!J395</f>
        <v>0</v>
      </c>
      <c r="P395" s="120" t="b">
        <v>1</v>
      </c>
      <c r="Q395" s="120" t="b">
        <v>1</v>
      </c>
      <c r="R395" s="120" t="b">
        <v>1</v>
      </c>
    </row>
    <row r="396" spans="1:18" hidden="1" x14ac:dyDescent="0.25">
      <c r="A396" s="117">
        <v>1</v>
      </c>
      <c r="B396" s="118">
        <v>2</v>
      </c>
      <c r="C396" s="315">
        <f>PPG!K396</f>
        <v>0</v>
      </c>
      <c r="D396" s="120" t="b">
        <v>1</v>
      </c>
      <c r="E396" s="316" t="str">
        <f>RIGHT(PPG!D396,4)&amp;"."&amp;PPG!N396&amp;"."&amp;PPG!L396&amp;"."&amp;$C$5</f>
        <v>...Ap21</v>
      </c>
      <c r="F396" s="122">
        <f t="shared" ca="1" si="10"/>
        <v>44309</v>
      </c>
      <c r="G396" s="318">
        <f>PPG!Q396</f>
        <v>0</v>
      </c>
      <c r="H396" s="124">
        <f t="shared" ca="1" si="11"/>
        <v>44309</v>
      </c>
      <c r="I396" s="125">
        <v>0</v>
      </c>
      <c r="J396" s="316" t="str">
        <f>LEFT(PPG!E396,20)&amp;"."&amp;PPGPAY!E396</f>
        <v>....Ap21</v>
      </c>
      <c r="K396" s="120" t="b">
        <v>1</v>
      </c>
      <c r="L396" s="126" t="s">
        <v>3686</v>
      </c>
      <c r="M396" s="120" t="b">
        <v>1</v>
      </c>
      <c r="N396" s="120" t="s">
        <v>3687</v>
      </c>
      <c r="O396" s="319">
        <f>PPG!J396</f>
        <v>0</v>
      </c>
      <c r="P396" s="120" t="b">
        <v>1</v>
      </c>
      <c r="Q396" s="120" t="b">
        <v>1</v>
      </c>
      <c r="R396" s="120" t="b">
        <v>1</v>
      </c>
    </row>
    <row r="397" spans="1:18" hidden="1" x14ac:dyDescent="0.25">
      <c r="A397" s="117">
        <v>1</v>
      </c>
      <c r="B397" s="118">
        <v>2</v>
      </c>
      <c r="C397" s="315">
        <f>PPG!K397</f>
        <v>0</v>
      </c>
      <c r="D397" s="120" t="b">
        <v>1</v>
      </c>
      <c r="E397" s="316" t="str">
        <f>RIGHT(PPG!D397,4)&amp;"."&amp;PPG!N397&amp;"."&amp;PPG!L397&amp;"."&amp;$C$5</f>
        <v>...Ap21</v>
      </c>
      <c r="F397" s="122">
        <f t="shared" ca="1" si="10"/>
        <v>44309</v>
      </c>
      <c r="G397" s="318">
        <f>PPG!Q397</f>
        <v>0</v>
      </c>
      <c r="H397" s="124">
        <f t="shared" ca="1" si="11"/>
        <v>44309</v>
      </c>
      <c r="I397" s="125">
        <v>0</v>
      </c>
      <c r="J397" s="316" t="str">
        <f>LEFT(PPG!E397,20)&amp;"."&amp;PPGPAY!E397</f>
        <v>....Ap21</v>
      </c>
      <c r="K397" s="120" t="b">
        <v>1</v>
      </c>
      <c r="L397" s="126" t="s">
        <v>3686</v>
      </c>
      <c r="M397" s="120" t="b">
        <v>1</v>
      </c>
      <c r="N397" s="120" t="s">
        <v>3687</v>
      </c>
      <c r="O397" s="319">
        <f>PPG!J397</f>
        <v>0</v>
      </c>
      <c r="P397" s="120" t="b">
        <v>1</v>
      </c>
      <c r="Q397" s="120" t="b">
        <v>1</v>
      </c>
      <c r="R397" s="120" t="b">
        <v>1</v>
      </c>
    </row>
    <row r="398" spans="1:18" hidden="1" x14ac:dyDescent="0.25">
      <c r="A398" s="117">
        <v>1</v>
      </c>
      <c r="B398" s="118">
        <v>2</v>
      </c>
      <c r="C398" s="315">
        <f>PPG!K398</f>
        <v>0</v>
      </c>
      <c r="D398" s="120" t="b">
        <v>1</v>
      </c>
      <c r="E398" s="316" t="str">
        <f>RIGHT(PPG!D398,4)&amp;"."&amp;PPG!N398&amp;"."&amp;PPG!L398&amp;"."&amp;$C$5</f>
        <v>...Ap21</v>
      </c>
      <c r="F398" s="122">
        <f t="shared" ca="1" si="10"/>
        <v>44309</v>
      </c>
      <c r="G398" s="318">
        <f>PPG!Q398</f>
        <v>0</v>
      </c>
      <c r="H398" s="124">
        <f t="shared" ca="1" si="11"/>
        <v>44309</v>
      </c>
      <c r="I398" s="125">
        <v>0</v>
      </c>
      <c r="J398" s="316" t="str">
        <f>LEFT(PPG!E398,20)&amp;"."&amp;PPGPAY!E398</f>
        <v>....Ap21</v>
      </c>
      <c r="K398" s="120" t="b">
        <v>1</v>
      </c>
      <c r="L398" s="126" t="s">
        <v>3686</v>
      </c>
      <c r="M398" s="120" t="b">
        <v>1</v>
      </c>
      <c r="N398" s="120" t="s">
        <v>3687</v>
      </c>
      <c r="O398" s="319">
        <f>PPG!J398</f>
        <v>0</v>
      </c>
      <c r="P398" s="120" t="b">
        <v>1</v>
      </c>
      <c r="Q398" s="120" t="b">
        <v>1</v>
      </c>
      <c r="R398" s="120" t="b">
        <v>1</v>
      </c>
    </row>
  </sheetData>
  <autoFilter ref="A19:J398">
    <filterColumn colId="6">
      <filters>
        <filter val="1008.75"/>
        <filter val="112.08"/>
        <filter val="11880.83"/>
        <filter val="12105.00"/>
        <filter val="12553.33"/>
        <filter val="12889.58"/>
        <filter val="1345.00"/>
        <filter val="13674.17"/>
        <filter val="14010.42"/>
        <filter val="14458.75"/>
        <filter val="1457.08"/>
        <filter val="14682.92"/>
        <filter val="1563.33"/>
        <filter val="1569.17"/>
        <filter val="16364.17"/>
        <filter val="16476.25"/>
        <filter val="1758.75"/>
        <filter val="17597.08"/>
        <filter val="1793.33"/>
        <filter val="18269.58"/>
        <filter val="18702.08"/>
        <filter val="18942.08"/>
        <filter val="19278.33"/>
        <filter val="195.42"/>
        <filter val="19838.75"/>
        <filter val="20062.92"/>
        <filter val="2017.50"/>
        <filter val="2129.58"/>
        <filter val="21407.92"/>
        <filter val="2228.33"/>
        <filter val="22402.71"/>
        <filter val="2241.67"/>
        <filter val="2353.75"/>
        <filter val="238.75"/>
        <filter val="2465.83"/>
        <filter val="25.83"/>
        <filter val="2577.92"/>
        <filter val="25944.17"/>
        <filter val="2914.17"/>
        <filter val="3422.08"/>
        <filter val="3474.58"/>
        <filter val="3586.67"/>
        <filter val="3698.75"/>
        <filter val="3810.83"/>
        <filter val="3899.58"/>
        <filter val="390.83"/>
        <filter val="3922.92"/>
        <filter val="4147.08"/>
        <filter val="4483.33"/>
        <filter val="4707.50"/>
        <filter val="4819.58"/>
        <filter val="48644.17"/>
        <filter val="4931.67"/>
        <filter val="5043.75"/>
        <filter val="5093.33"/>
        <filter val="51.67"/>
        <filter val="5492.08"/>
        <filter val="5604.17"/>
        <filter val="586.25"/>
        <filter val="5940.42"/>
        <filter val="6164.58"/>
        <filter val="6276.67"/>
        <filter val="6612.92"/>
        <filter val="672.50"/>
        <filter val="6949.17"/>
        <filter val="7061.25"/>
        <filter val="7173.33"/>
        <filter val="77.50"/>
        <filter val="7789.79"/>
        <filter val="781.67"/>
        <filter val="784.58"/>
        <filter val="7957.92"/>
        <filter val="8294.17"/>
        <filter val="8630.42"/>
        <filter val="8966.67"/>
        <filter val="8992.92"/>
        <filter val="9302.92"/>
        <filter val="9415.00"/>
        <filter val="9527.08"/>
        <filter val="955.00"/>
        <filter val="9639.17"/>
        <filter val="9751.25"/>
        <filter val="977.08"/>
        <filter val="9863.33"/>
      </filters>
    </filterColumn>
  </autoFilter>
  <mergeCells count="5">
    <mergeCell ref="A1:N1"/>
    <mergeCell ref="B3:E3"/>
    <mergeCell ref="H3:I3"/>
    <mergeCell ref="C7:D8"/>
    <mergeCell ref="C10:D11"/>
  </mergeCells>
  <conditionalFormatting sqref="G20:G398">
    <cfRule type="cellIs" dxfId="73" priority="8" operator="lessThan">
      <formula>0</formula>
    </cfRule>
    <cfRule type="cellIs" dxfId="72" priority="9" operator="equal">
      <formula>0</formula>
    </cfRule>
  </conditionalFormatting>
  <conditionalFormatting sqref="C7:D8">
    <cfRule type="cellIs" dxfId="71" priority="7" operator="equal">
      <formula>"Error"</formula>
    </cfRule>
  </conditionalFormatting>
  <conditionalFormatting sqref="C10:D11">
    <cfRule type="cellIs" dxfId="70" priority="6" operator="equal">
      <formula>"Error"</formula>
    </cfRule>
  </conditionalFormatting>
  <conditionalFormatting sqref="C7:D8 C10:D11">
    <cfRule type="cellIs" dxfId="69" priority="5" operator="equal">
      <formula>"OK"</formula>
    </cfRule>
  </conditionalFormatting>
  <conditionalFormatting sqref="B7">
    <cfRule type="cellIs" dxfId="68" priority="3" operator="lessThan">
      <formula>0</formula>
    </cfRule>
    <cfRule type="cellIs" dxfId="67" priority="4" operator="equal">
      <formula>0</formula>
    </cfRule>
  </conditionalFormatting>
  <conditionalFormatting sqref="B10">
    <cfRule type="cellIs" dxfId="66" priority="1" operator="lessThan">
      <formula>0</formula>
    </cfRule>
    <cfRule type="cellIs" dxfId="65"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topLeftCell="A7" zoomScale="85" zoomScaleNormal="85" workbookViewId="0">
      <selection activeCell="Q35" sqref="Q35"/>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11" t="s">
        <v>3621</v>
      </c>
      <c r="B1" s="512"/>
      <c r="C1" s="512"/>
      <c r="D1" s="512"/>
      <c r="E1" s="512"/>
      <c r="F1" s="512"/>
      <c r="G1" s="512"/>
      <c r="H1" s="512"/>
      <c r="I1" s="512"/>
      <c r="J1" s="512"/>
      <c r="K1" s="512"/>
      <c r="L1" s="512"/>
      <c r="M1" s="512"/>
      <c r="N1" s="513"/>
      <c r="O1" s="29"/>
      <c r="P1" s="29"/>
      <c r="Q1" t="s">
        <v>3540</v>
      </c>
      <c r="R1" t="s">
        <v>3541</v>
      </c>
      <c r="S1" t="s">
        <v>3542</v>
      </c>
      <c r="T1" t="s">
        <v>3543</v>
      </c>
      <c r="U1" t="s">
        <v>3544</v>
      </c>
      <c r="W1" t="s">
        <v>3546</v>
      </c>
      <c r="X1" t="s">
        <v>3547</v>
      </c>
      <c r="Y1" t="s">
        <v>3548</v>
      </c>
      <c r="Z1" t="s">
        <v>3549</v>
      </c>
      <c r="AA1" t="s">
        <v>3550</v>
      </c>
      <c r="AB1" t="s">
        <v>3551</v>
      </c>
      <c r="AC1" t="s">
        <v>3552</v>
      </c>
      <c r="AF1" t="s">
        <v>3553</v>
      </c>
      <c r="AG1" t="s">
        <v>4024</v>
      </c>
      <c r="AH1">
        <v>10162</v>
      </c>
    </row>
    <row r="2" spans="1:47" ht="15.75" thickBot="1" x14ac:dyDescent="0.3">
      <c r="AG2" t="s">
        <v>3625</v>
      </c>
      <c r="AH2">
        <v>10163</v>
      </c>
    </row>
    <row r="3" spans="1:47" ht="26.25" thickTop="1" thickBot="1" x14ac:dyDescent="0.55000000000000004">
      <c r="A3" s="32" t="s">
        <v>3556</v>
      </c>
      <c r="B3" s="514" t="s">
        <v>181</v>
      </c>
      <c r="C3" s="514"/>
      <c r="D3" s="514"/>
      <c r="E3" s="514"/>
      <c r="F3" s="515"/>
      <c r="H3" s="33" t="s">
        <v>3558</v>
      </c>
      <c r="I3" s="34">
        <f>COUNTIF(C20:C693,"&gt;0")</f>
        <v>7</v>
      </c>
      <c r="J3" s="35" t="s">
        <v>3559</v>
      </c>
      <c r="K3" s="35"/>
      <c r="L3" s="35"/>
      <c r="M3" s="35"/>
      <c r="N3" s="36"/>
      <c r="O3" s="37"/>
      <c r="P3" s="37"/>
      <c r="AG3" t="s">
        <v>48</v>
      </c>
      <c r="AH3">
        <v>11510</v>
      </c>
    </row>
    <row r="4" spans="1:47" ht="16.5" thickTop="1" thickBot="1" x14ac:dyDescent="0.3">
      <c r="A4" s="32" t="s">
        <v>3561</v>
      </c>
      <c r="B4" s="516" t="s">
        <v>66</v>
      </c>
      <c r="C4" s="517"/>
      <c r="H4" s="32" t="s">
        <v>3562</v>
      </c>
      <c r="I4" s="34">
        <f>COUNTIF(F20:F737,"&gt;0")</f>
        <v>7</v>
      </c>
      <c r="J4" s="38" t="s">
        <v>3563</v>
      </c>
      <c r="K4" s="34">
        <f>COUNTIF(G20:G737,"&lt;0")</f>
        <v>0</v>
      </c>
      <c r="L4" s="38" t="s">
        <v>3564</v>
      </c>
      <c r="M4" s="34">
        <f>COUNTIF(G20:G737,"=0")</f>
        <v>0</v>
      </c>
    </row>
    <row r="5" spans="1:47" ht="15.75" thickTop="1" x14ac:dyDescent="0.25">
      <c r="A5" s="32" t="s">
        <v>3566</v>
      </c>
      <c r="B5" s="508"/>
      <c r="C5" s="509"/>
      <c r="D5" s="509"/>
      <c r="E5" s="509"/>
      <c r="F5" s="509"/>
      <c r="G5" s="509"/>
      <c r="H5" s="509"/>
      <c r="I5" s="509"/>
      <c r="J5" s="509"/>
      <c r="K5" s="509"/>
      <c r="L5" s="509"/>
      <c r="M5" s="509"/>
      <c r="N5" s="510"/>
      <c r="O5" s="39"/>
      <c r="P5" s="39"/>
    </row>
    <row r="6" spans="1:47" x14ac:dyDescent="0.25">
      <c r="B6" s="508"/>
      <c r="C6" s="509"/>
      <c r="D6" s="509"/>
      <c r="E6" s="509"/>
      <c r="F6" s="509"/>
      <c r="G6" s="509"/>
      <c r="H6" s="509"/>
      <c r="I6" s="509"/>
      <c r="J6" s="509"/>
      <c r="K6" s="509"/>
      <c r="L6" s="509"/>
      <c r="M6" s="509"/>
      <c r="N6" s="510"/>
      <c r="O6" s="39"/>
      <c r="P6" s="39"/>
    </row>
    <row r="7" spans="1:47" x14ac:dyDescent="0.25">
      <c r="B7" s="508"/>
      <c r="C7" s="509"/>
      <c r="D7" s="509"/>
      <c r="E7" s="509"/>
      <c r="F7" s="509"/>
      <c r="G7" s="509"/>
      <c r="H7" s="509"/>
      <c r="I7" s="509"/>
      <c r="J7" s="509"/>
      <c r="K7" s="509"/>
      <c r="L7" s="509"/>
      <c r="M7" s="509"/>
      <c r="N7" s="510"/>
      <c r="O7" s="39"/>
      <c r="P7" s="39"/>
    </row>
    <row r="8" spans="1:47" x14ac:dyDescent="0.25">
      <c r="B8" s="518"/>
      <c r="C8" s="518"/>
      <c r="D8" s="518"/>
      <c r="E8" s="518"/>
      <c r="F8" s="518"/>
      <c r="G8" s="518"/>
      <c r="H8" s="518"/>
      <c r="I8" s="518"/>
      <c r="J8" s="518"/>
      <c r="K8" s="518"/>
      <c r="L8" s="518"/>
      <c r="M8" s="518"/>
      <c r="N8" s="518"/>
      <c r="O8" s="39"/>
      <c r="P8" s="39"/>
    </row>
    <row r="9" spans="1:47" x14ac:dyDescent="0.25">
      <c r="B9" s="518"/>
      <c r="C9" s="518"/>
      <c r="D9" s="518"/>
      <c r="E9" s="518"/>
      <c r="F9" s="518"/>
      <c r="G9" s="518"/>
      <c r="H9" s="518"/>
      <c r="I9" s="518"/>
      <c r="J9" s="518"/>
      <c r="K9" s="518"/>
      <c r="L9" s="518"/>
      <c r="M9" s="518"/>
      <c r="N9" s="518"/>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19"/>
      <c r="C11" s="520"/>
      <c r="D11" s="520"/>
      <c r="E11" s="521"/>
      <c r="F11" s="519"/>
      <c r="G11" s="520"/>
      <c r="H11" s="520"/>
      <c r="I11" s="520"/>
      <c r="J11" s="520"/>
      <c r="K11" s="520"/>
      <c r="L11" s="520"/>
      <c r="M11" s="520"/>
      <c r="N11" s="521"/>
      <c r="O11" s="46"/>
      <c r="P11" s="46"/>
    </row>
    <row r="12" spans="1:47" x14ac:dyDescent="0.25">
      <c r="A12" s="37"/>
      <c r="B12" s="519"/>
      <c r="C12" s="520"/>
      <c r="D12" s="520"/>
      <c r="E12" s="521"/>
      <c r="F12" s="519"/>
      <c r="G12" s="520"/>
      <c r="H12" s="520"/>
      <c r="I12" s="520"/>
      <c r="J12" s="520"/>
      <c r="K12" s="520"/>
      <c r="L12" s="520"/>
      <c r="M12" s="520"/>
      <c r="N12" s="521"/>
      <c r="O12" s="46"/>
      <c r="P12" s="46"/>
    </row>
    <row r="13" spans="1:47" x14ac:dyDescent="0.25">
      <c r="A13" s="37"/>
      <c r="B13" s="519"/>
      <c r="C13" s="520"/>
      <c r="D13" s="520"/>
      <c r="E13" s="521"/>
      <c r="F13" s="519"/>
      <c r="G13" s="520"/>
      <c r="H13" s="520"/>
      <c r="I13" s="520"/>
      <c r="J13" s="520"/>
      <c r="K13" s="520"/>
      <c r="L13" s="520"/>
      <c r="M13" s="520"/>
      <c r="N13" s="521"/>
      <c r="O13" s="46"/>
      <c r="P13" s="46"/>
      <c r="AK13"/>
      <c r="AL13"/>
      <c r="AM13"/>
      <c r="AN13"/>
      <c r="AO13"/>
      <c r="AP13"/>
      <c r="AQ13"/>
      <c r="AR13"/>
      <c r="AS13"/>
      <c r="AT13"/>
      <c r="AU13"/>
    </row>
    <row r="14" spans="1:47" x14ac:dyDescent="0.25">
      <c r="A14" s="37"/>
      <c r="B14" s="519"/>
      <c r="C14" s="520"/>
      <c r="D14" s="520"/>
      <c r="E14" s="521"/>
      <c r="F14" s="519"/>
      <c r="G14" s="520"/>
      <c r="H14" s="520"/>
      <c r="I14" s="520"/>
      <c r="J14" s="520"/>
      <c r="K14" s="520"/>
      <c r="L14" s="520"/>
      <c r="M14" s="520"/>
      <c r="N14" s="521"/>
      <c r="O14" s="46"/>
      <c r="P14" s="46"/>
      <c r="Q14" s="47">
        <f t="shared" ref="Q14:AF14" si="0">Q15+Q16</f>
        <v>477191.52750000003</v>
      </c>
      <c r="R14" s="47">
        <f t="shared" si="0"/>
        <v>477191.52750000003</v>
      </c>
      <c r="S14" s="47">
        <f t="shared" si="0"/>
        <v>477191.52750000003</v>
      </c>
      <c r="T14" s="47">
        <f t="shared" si="0"/>
        <v>477191.52750000003</v>
      </c>
      <c r="U14" s="47">
        <f t="shared" si="0"/>
        <v>477191.52750000003</v>
      </c>
      <c r="V14" s="47"/>
      <c r="W14" s="47">
        <f t="shared" si="0"/>
        <v>477191.52750000003</v>
      </c>
      <c r="X14" s="47">
        <f t="shared" si="0"/>
        <v>477191.52750000003</v>
      </c>
      <c r="Y14" s="47">
        <f t="shared" si="0"/>
        <v>477191.52750000003</v>
      </c>
      <c r="Z14" s="47">
        <f t="shared" si="0"/>
        <v>477191.52750000003</v>
      </c>
      <c r="AA14" s="47">
        <f t="shared" si="0"/>
        <v>477191.52750000003</v>
      </c>
      <c r="AB14" s="47">
        <f t="shared" si="0"/>
        <v>477191.52750000003</v>
      </c>
      <c r="AC14" s="47">
        <f t="shared" si="0"/>
        <v>5726298.3300000001</v>
      </c>
      <c r="AD14" s="47">
        <f t="shared" si="0"/>
        <v>0</v>
      </c>
      <c r="AE14" s="47">
        <f t="shared" si="0"/>
        <v>0</v>
      </c>
      <c r="AF14" s="47">
        <f t="shared" si="0"/>
        <v>0</v>
      </c>
      <c r="AG14" s="48" t="s">
        <v>3582</v>
      </c>
      <c r="AK14"/>
      <c r="AL14"/>
      <c r="AM14"/>
      <c r="AN14"/>
      <c r="AO14"/>
      <c r="AP14"/>
      <c r="AQ14"/>
      <c r="AR14"/>
      <c r="AS14"/>
      <c r="AT14"/>
      <c r="AU14"/>
    </row>
    <row r="15" spans="1:47" x14ac:dyDescent="0.25">
      <c r="A15" s="37"/>
      <c r="B15" s="519"/>
      <c r="C15" s="520"/>
      <c r="D15" s="520"/>
      <c r="E15" s="521"/>
      <c r="F15" s="519"/>
      <c r="G15" s="520"/>
      <c r="H15" s="520"/>
      <c r="I15" s="520"/>
      <c r="J15" s="520"/>
      <c r="K15" s="520"/>
      <c r="L15" s="520"/>
      <c r="M15" s="520"/>
      <c r="N15" s="521"/>
      <c r="O15" s="46"/>
      <c r="P15" s="46"/>
      <c r="Q15" s="49">
        <f t="shared" ref="Q15:AF15" si="1">SUMIF(Q20:Q708,"&gt;0")</f>
        <v>477191.52750000003</v>
      </c>
      <c r="R15" s="49">
        <f t="shared" si="1"/>
        <v>477191.52750000003</v>
      </c>
      <c r="S15" s="49">
        <f t="shared" si="1"/>
        <v>477191.52750000003</v>
      </c>
      <c r="T15" s="49">
        <f t="shared" si="1"/>
        <v>477191.52750000003</v>
      </c>
      <c r="U15" s="49">
        <f t="shared" si="1"/>
        <v>477191.52750000003</v>
      </c>
      <c r="V15" s="49"/>
      <c r="W15" s="49">
        <f t="shared" si="1"/>
        <v>477191.52750000003</v>
      </c>
      <c r="X15" s="49">
        <f t="shared" si="1"/>
        <v>477191.52750000003</v>
      </c>
      <c r="Y15" s="49">
        <f t="shared" si="1"/>
        <v>477191.52750000003</v>
      </c>
      <c r="Z15" s="49">
        <f t="shared" si="1"/>
        <v>477191.52750000003</v>
      </c>
      <c r="AA15" s="49">
        <f t="shared" si="1"/>
        <v>477191.52750000003</v>
      </c>
      <c r="AB15" s="49">
        <f t="shared" si="1"/>
        <v>477191.52750000003</v>
      </c>
      <c r="AC15" s="49">
        <f t="shared" si="1"/>
        <v>5726298.3300000001</v>
      </c>
      <c r="AD15" s="49">
        <f t="shared" si="1"/>
        <v>0</v>
      </c>
      <c r="AE15" s="49">
        <f t="shared" si="1"/>
        <v>0</v>
      </c>
      <c r="AF15" s="49">
        <f t="shared" si="1"/>
        <v>0</v>
      </c>
      <c r="AG15" s="48" t="s">
        <v>3562</v>
      </c>
      <c r="AK15"/>
      <c r="AL15"/>
      <c r="AM15"/>
      <c r="AN15"/>
      <c r="AO15"/>
      <c r="AP15"/>
      <c r="AQ15"/>
      <c r="AR15"/>
      <c r="AS15"/>
      <c r="AT15"/>
      <c r="AU15"/>
    </row>
    <row r="16" spans="1:47" x14ac:dyDescent="0.25">
      <c r="A16" s="37"/>
      <c r="B16" s="519"/>
      <c r="C16" s="520"/>
      <c r="D16" s="520"/>
      <c r="E16" s="521"/>
      <c r="F16" s="519"/>
      <c r="G16" s="520"/>
      <c r="H16" s="520"/>
      <c r="I16" s="520"/>
      <c r="J16" s="520"/>
      <c r="K16" s="520"/>
      <c r="L16" s="520"/>
      <c r="M16" s="520"/>
      <c r="N16" s="521"/>
      <c r="O16" s="46"/>
      <c r="P16" s="46"/>
      <c r="Q16" s="49">
        <f t="shared" ref="Q16:AF16" si="2">SUMIF(Q20:Q708,"&lt;0")</f>
        <v>0</v>
      </c>
      <c r="R16" s="49">
        <f t="shared" si="2"/>
        <v>0</v>
      </c>
      <c r="S16" s="49">
        <f t="shared" si="2"/>
        <v>0</v>
      </c>
      <c r="T16" s="49">
        <f t="shared" si="2"/>
        <v>0</v>
      </c>
      <c r="U16" s="49">
        <f t="shared" si="2"/>
        <v>0</v>
      </c>
      <c r="V16" s="49"/>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19"/>
      <c r="C17" s="520"/>
      <c r="D17" s="520"/>
      <c r="E17" s="521"/>
      <c r="F17" s="519" t="s">
        <v>4184</v>
      </c>
      <c r="G17" s="520"/>
      <c r="H17" s="520"/>
      <c r="I17" s="520"/>
      <c r="J17" s="520"/>
      <c r="K17" s="520"/>
      <c r="L17" s="520"/>
      <c r="M17" s="520"/>
      <c r="N17" s="521"/>
      <c r="O17" s="46"/>
      <c r="P17" s="46"/>
      <c r="Q17" s="523"/>
      <c r="R17" s="523"/>
      <c r="S17" s="523"/>
      <c r="T17" s="523"/>
      <c r="U17" s="523"/>
      <c r="V17" s="523"/>
      <c r="W17" s="523"/>
      <c r="X17" s="523"/>
      <c r="Y17" s="523"/>
      <c r="Z17" s="523"/>
      <c r="AA17" s="523"/>
      <c r="AB17" s="523"/>
      <c r="AC17" s="523"/>
      <c r="AK17"/>
      <c r="AL17"/>
      <c r="AM17"/>
      <c r="AN17"/>
      <c r="AO17"/>
      <c r="AP17"/>
      <c r="AQ17"/>
      <c r="AR17"/>
      <c r="AS17"/>
      <c r="AT17"/>
      <c r="AU17"/>
    </row>
    <row r="18" spans="1:67" ht="15.75" thickBot="1" x14ac:dyDescent="0.3">
      <c r="A18" t="s">
        <v>3584</v>
      </c>
      <c r="G18" s="52">
        <f>SUM(G20:G708)</f>
        <v>0</v>
      </c>
      <c r="I18" s="282" t="s">
        <v>4183</v>
      </c>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4182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14" t="s">
        <v>3605</v>
      </c>
      <c r="AF19" s="64" t="s">
        <v>3605</v>
      </c>
      <c r="AG19" s="314" t="s">
        <v>4760</v>
      </c>
      <c r="AH19" s="314" t="s">
        <v>4761</v>
      </c>
      <c r="AI19" s="314" t="s">
        <v>4762</v>
      </c>
      <c r="AJ19" s="314" t="s">
        <v>4763</v>
      </c>
    </row>
    <row r="20" spans="1:67" ht="15.75" thickTop="1" x14ac:dyDescent="0.25">
      <c r="A20" t="str">
        <f>$B$3</f>
        <v>POST16</v>
      </c>
      <c r="B20" s="75">
        <v>44027</v>
      </c>
      <c r="C20" s="74">
        <v>3025405</v>
      </c>
      <c r="D20" t="str">
        <f>VLOOKUP(C20,Schools!A:B,2,0)</f>
        <v>Finchley Catholic High School</v>
      </c>
      <c r="E20" t="str">
        <f>VLOOKUP(C20,Schools!$A:$Z,3,0)</f>
        <v>M</v>
      </c>
      <c r="F20" s="76">
        <v>1614726.33</v>
      </c>
      <c r="G20" s="74" t="s">
        <v>3620</v>
      </c>
      <c r="H20" s="74"/>
      <c r="I20" t="str">
        <f>O20&amp;"/"&amp;P20</f>
        <v>11441/543965</v>
      </c>
      <c r="J20">
        <f>VLOOKUP(C20,Schools!$A:$Z,9,0)</f>
        <v>400041</v>
      </c>
      <c r="K20" s="74" t="s">
        <v>182</v>
      </c>
      <c r="L20" s="74" t="s">
        <v>181</v>
      </c>
      <c r="M20" s="74" t="s">
        <v>4025</v>
      </c>
      <c r="N20" s="77" t="str">
        <f>VLOOKUP(C20,Schools!A:D,4,0)</f>
        <v>Secondary</v>
      </c>
      <c r="O20" s="77">
        <v>11441</v>
      </c>
      <c r="P20" s="77">
        <f>IF(E20="M",543965,516500)</f>
        <v>543965</v>
      </c>
      <c r="Q20" s="78">
        <f>F20/12</f>
        <v>134560.5275</v>
      </c>
      <c r="R20" s="78">
        <f>Q20</f>
        <v>134560.5275</v>
      </c>
      <c r="S20" s="78">
        <f t="shared" ref="S20:AB20" si="4">R20</f>
        <v>134560.5275</v>
      </c>
      <c r="T20" s="78">
        <f t="shared" si="4"/>
        <v>134560.5275</v>
      </c>
      <c r="U20" s="78">
        <f t="shared" si="4"/>
        <v>134560.5275</v>
      </c>
      <c r="V20" s="78">
        <f>U20</f>
        <v>134560.5275</v>
      </c>
      <c r="W20" s="78">
        <f t="shared" si="4"/>
        <v>134560.5275</v>
      </c>
      <c r="X20" s="78">
        <f t="shared" si="4"/>
        <v>134560.5275</v>
      </c>
      <c r="Y20" s="78">
        <f t="shared" si="4"/>
        <v>134560.5275</v>
      </c>
      <c r="Z20" s="78">
        <f t="shared" si="4"/>
        <v>134560.5275</v>
      </c>
      <c r="AA20" s="78">
        <f t="shared" si="4"/>
        <v>134560.5275</v>
      </c>
      <c r="AB20" s="78">
        <f t="shared" si="4"/>
        <v>134560.5275</v>
      </c>
      <c r="AC20" s="51">
        <f>SUM(Q20:AB20)</f>
        <v>1614726.3300000003</v>
      </c>
      <c r="AD20" s="51">
        <f t="shared" ref="AD20:AD26" si="5">AC20-F20</f>
        <v>0</v>
      </c>
      <c r="AE20" s="78"/>
      <c r="AG20" s="51">
        <f>SUM(Q20:S20)</f>
        <v>403681.58250000002</v>
      </c>
      <c r="AH20" s="51">
        <f>SUM(Q20:V20)</f>
        <v>807363.16499999992</v>
      </c>
      <c r="AI20" s="51">
        <f>SUM(Q20:Y20)</f>
        <v>1211044.7475000001</v>
      </c>
      <c r="AJ20" s="51">
        <f>SUM(Q20:AB20)</f>
        <v>1614726.3300000003</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1403232.33</v>
      </c>
      <c r="G21" s="74" t="s">
        <v>3620</v>
      </c>
      <c r="H21" s="74"/>
      <c r="I21" t="str">
        <f t="shared" ref="I21:I26" si="7">O21&amp;"/"&amp;P21</f>
        <v>11441/543965</v>
      </c>
      <c r="J21">
        <f>VLOOKUP(C21,Schools!$A:$Z,9,0)</f>
        <v>400140</v>
      </c>
      <c r="K21" s="74" t="s">
        <v>182</v>
      </c>
      <c r="L21" s="74" t="s">
        <v>181</v>
      </c>
      <c r="M21" s="74" t="s">
        <v>4025</v>
      </c>
      <c r="N21" s="77" t="str">
        <f>VLOOKUP(C21,Schools!A:D,4,0)</f>
        <v>Secondary</v>
      </c>
      <c r="O21" s="77">
        <v>11441</v>
      </c>
      <c r="P21" s="77">
        <f t="shared" ref="P21:P26" si="8">IF(E21="M",543965,516500)</f>
        <v>543965</v>
      </c>
      <c r="Q21" s="78">
        <f t="shared" ref="Q21:Q26" si="9">F21/12</f>
        <v>116936.02750000001</v>
      </c>
      <c r="R21" s="78">
        <f t="shared" ref="R21:AB21" si="10">Q21</f>
        <v>116936.02750000001</v>
      </c>
      <c r="S21" s="78">
        <f t="shared" si="10"/>
        <v>116936.02750000001</v>
      </c>
      <c r="T21" s="78">
        <f t="shared" si="10"/>
        <v>116936.02750000001</v>
      </c>
      <c r="U21" s="78">
        <f t="shared" si="10"/>
        <v>116936.02750000001</v>
      </c>
      <c r="V21" s="78">
        <f t="shared" si="10"/>
        <v>116936.02750000001</v>
      </c>
      <c r="W21" s="78">
        <f t="shared" si="10"/>
        <v>116936.02750000001</v>
      </c>
      <c r="X21" s="78">
        <f t="shared" si="10"/>
        <v>116936.02750000001</v>
      </c>
      <c r="Y21" s="78">
        <f t="shared" si="10"/>
        <v>116936.02750000001</v>
      </c>
      <c r="Z21" s="78">
        <f t="shared" si="10"/>
        <v>116936.02750000001</v>
      </c>
      <c r="AA21" s="78">
        <f t="shared" si="10"/>
        <v>116936.02750000001</v>
      </c>
      <c r="AB21" s="78">
        <f t="shared" si="10"/>
        <v>116936.02750000001</v>
      </c>
      <c r="AC21" s="51">
        <f t="shared" ref="AC21:AC26" si="11">SUM(Q21:AB21)</f>
        <v>1403232.3300000003</v>
      </c>
      <c r="AD21" s="51">
        <f t="shared" si="5"/>
        <v>0</v>
      </c>
      <c r="AE21" s="78"/>
      <c r="AG21" s="51">
        <f t="shared" ref="AG21:AG26" si="12">SUM(Q21:S21)</f>
        <v>350808.08250000002</v>
      </c>
      <c r="AH21" s="51">
        <f t="shared" ref="AH21:AH26" si="13">SUM(Q21:V21)</f>
        <v>701616.16500000004</v>
      </c>
      <c r="AI21" s="51">
        <f t="shared" ref="AI21:AI26" si="14">SUM(Q21:Y21)</f>
        <v>1052424.2475000001</v>
      </c>
      <c r="AJ21" s="51">
        <f t="shared" ref="AJ21:AJ26" si="15">SUM(Q21:AB21)</f>
        <v>1403232.3300000003</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324356.67000000004</v>
      </c>
      <c r="G22" s="74" t="s">
        <v>3620</v>
      </c>
      <c r="H22" s="74"/>
      <c r="I22" t="str">
        <f t="shared" si="7"/>
        <v>11441/543965</v>
      </c>
      <c r="J22">
        <f>VLOOKUP(C22,Schools!$A:$Z,9,0)</f>
        <v>107953</v>
      </c>
      <c r="K22" s="74" t="s">
        <v>182</v>
      </c>
      <c r="L22" s="74" t="s">
        <v>181</v>
      </c>
      <c r="M22" s="74" t="s">
        <v>4025</v>
      </c>
      <c r="N22" s="77" t="str">
        <f>VLOOKUP(C22,Schools!A:D,4,0)</f>
        <v>Secondary</v>
      </c>
      <c r="O22" s="77">
        <v>11441</v>
      </c>
      <c r="P22" s="77">
        <f t="shared" si="8"/>
        <v>543965</v>
      </c>
      <c r="Q22" s="78">
        <f t="shared" si="9"/>
        <v>27029.722500000003</v>
      </c>
      <c r="R22" s="78">
        <f t="shared" ref="R22:AB22" si="16">Q22</f>
        <v>27029.722500000003</v>
      </c>
      <c r="S22" s="78">
        <f t="shared" si="16"/>
        <v>27029.722500000003</v>
      </c>
      <c r="T22" s="78">
        <f t="shared" si="16"/>
        <v>27029.722500000003</v>
      </c>
      <c r="U22" s="78">
        <f t="shared" si="16"/>
        <v>27029.722500000003</v>
      </c>
      <c r="V22" s="78">
        <f t="shared" si="16"/>
        <v>27029.722500000003</v>
      </c>
      <c r="W22" s="78">
        <f t="shared" si="16"/>
        <v>27029.722500000003</v>
      </c>
      <c r="X22" s="78">
        <f t="shared" si="16"/>
        <v>27029.722500000003</v>
      </c>
      <c r="Y22" s="78">
        <f t="shared" si="16"/>
        <v>27029.722500000003</v>
      </c>
      <c r="Z22" s="78">
        <f t="shared" si="16"/>
        <v>27029.722500000003</v>
      </c>
      <c r="AA22" s="78">
        <f t="shared" si="16"/>
        <v>27029.722500000003</v>
      </c>
      <c r="AB22" s="78">
        <f t="shared" si="16"/>
        <v>27029.722500000003</v>
      </c>
      <c r="AC22" s="51">
        <f t="shared" si="11"/>
        <v>324356.67000000004</v>
      </c>
      <c r="AD22" s="51">
        <f t="shared" si="5"/>
        <v>0</v>
      </c>
      <c r="AE22" s="78"/>
      <c r="AG22" s="51">
        <f t="shared" si="12"/>
        <v>81089.16750000001</v>
      </c>
      <c r="AH22" s="51">
        <f t="shared" si="13"/>
        <v>162178.33500000002</v>
      </c>
      <c r="AI22" s="51">
        <f t="shared" si="14"/>
        <v>243267.50250000003</v>
      </c>
      <c r="AJ22" s="51">
        <f t="shared" si="15"/>
        <v>324356.67000000004</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1156887.9900000002</v>
      </c>
      <c r="G23" s="74" t="s">
        <v>3620</v>
      </c>
      <c r="H23" s="74"/>
      <c r="I23" t="str">
        <f t="shared" si="7"/>
        <v>11441/543965</v>
      </c>
      <c r="J23">
        <f>VLOOKUP(C23,Schools!$A:$Z,9,0)</f>
        <v>400029</v>
      </c>
      <c r="K23" s="74" t="s">
        <v>182</v>
      </c>
      <c r="L23" s="74" t="s">
        <v>181</v>
      </c>
      <c r="M23" s="74" t="s">
        <v>4025</v>
      </c>
      <c r="N23" s="77" t="str">
        <f>VLOOKUP(C23,Schools!A:D,4,0)</f>
        <v>Secondary</v>
      </c>
      <c r="O23" s="77">
        <v>11441</v>
      </c>
      <c r="P23" s="77">
        <f t="shared" si="8"/>
        <v>543965</v>
      </c>
      <c r="Q23" s="78">
        <f t="shared" si="9"/>
        <v>96407.332500000019</v>
      </c>
      <c r="R23" s="78">
        <f t="shared" ref="R23:AB23" si="17">Q23</f>
        <v>96407.332500000019</v>
      </c>
      <c r="S23" s="78">
        <f t="shared" si="17"/>
        <v>96407.332500000019</v>
      </c>
      <c r="T23" s="78">
        <f t="shared" si="17"/>
        <v>96407.332500000019</v>
      </c>
      <c r="U23" s="78">
        <f t="shared" si="17"/>
        <v>96407.332500000019</v>
      </c>
      <c r="V23" s="78">
        <f t="shared" si="17"/>
        <v>96407.332500000019</v>
      </c>
      <c r="W23" s="78">
        <f t="shared" si="17"/>
        <v>96407.332500000019</v>
      </c>
      <c r="X23" s="78">
        <f t="shared" si="17"/>
        <v>96407.332500000019</v>
      </c>
      <c r="Y23" s="78">
        <f t="shared" si="17"/>
        <v>96407.332500000019</v>
      </c>
      <c r="Z23" s="78">
        <f t="shared" si="17"/>
        <v>96407.332500000019</v>
      </c>
      <c r="AA23" s="78">
        <f t="shared" si="17"/>
        <v>96407.332500000019</v>
      </c>
      <c r="AB23" s="78">
        <f t="shared" si="17"/>
        <v>96407.332500000019</v>
      </c>
      <c r="AC23" s="51">
        <f t="shared" si="11"/>
        <v>1156887.9900000002</v>
      </c>
      <c r="AD23" s="51">
        <f t="shared" si="5"/>
        <v>0</v>
      </c>
      <c r="AE23" s="78"/>
      <c r="AG23" s="51">
        <f t="shared" si="12"/>
        <v>289221.99750000006</v>
      </c>
      <c r="AH23" s="51">
        <f t="shared" si="13"/>
        <v>578443.99500000011</v>
      </c>
      <c r="AI23" s="51">
        <f t="shared" si="14"/>
        <v>867665.99250000017</v>
      </c>
      <c r="AJ23" s="51">
        <f t="shared" si="15"/>
        <v>1156887.9900000002</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813104.33999999985</v>
      </c>
      <c r="G24" s="74" t="s">
        <v>3620</v>
      </c>
      <c r="H24" s="74"/>
      <c r="I24" t="str">
        <f t="shared" si="7"/>
        <v>11441/543965</v>
      </c>
      <c r="J24">
        <f>VLOOKUP(C24,Schools!$A:$Z,9,0)</f>
        <v>400013</v>
      </c>
      <c r="K24" s="74" t="s">
        <v>182</v>
      </c>
      <c r="L24" s="74" t="s">
        <v>181</v>
      </c>
      <c r="M24" s="74" t="s">
        <v>4025</v>
      </c>
      <c r="N24" s="77" t="str">
        <f>VLOOKUP(C24,Schools!A:D,4,0)</f>
        <v>Secondary</v>
      </c>
      <c r="O24" s="77">
        <v>11441</v>
      </c>
      <c r="P24" s="77">
        <f t="shared" si="8"/>
        <v>543965</v>
      </c>
      <c r="Q24" s="78">
        <f t="shared" si="9"/>
        <v>67758.694999999992</v>
      </c>
      <c r="R24" s="78">
        <f t="shared" ref="R24:AB24" si="18">Q24</f>
        <v>67758.694999999992</v>
      </c>
      <c r="S24" s="78">
        <f t="shared" si="18"/>
        <v>67758.694999999992</v>
      </c>
      <c r="T24" s="78">
        <f t="shared" si="18"/>
        <v>67758.694999999992</v>
      </c>
      <c r="U24" s="78">
        <f t="shared" si="18"/>
        <v>67758.694999999992</v>
      </c>
      <c r="V24" s="78">
        <f t="shared" si="18"/>
        <v>67758.694999999992</v>
      </c>
      <c r="W24" s="78">
        <f t="shared" si="18"/>
        <v>67758.694999999992</v>
      </c>
      <c r="X24" s="78">
        <f t="shared" si="18"/>
        <v>67758.694999999992</v>
      </c>
      <c r="Y24" s="78">
        <f t="shared" si="18"/>
        <v>67758.694999999992</v>
      </c>
      <c r="Z24" s="78">
        <f t="shared" si="18"/>
        <v>67758.694999999992</v>
      </c>
      <c r="AA24" s="78">
        <f t="shared" si="18"/>
        <v>67758.694999999992</v>
      </c>
      <c r="AB24" s="78">
        <f t="shared" si="18"/>
        <v>67758.694999999992</v>
      </c>
      <c r="AC24" s="51">
        <f t="shared" si="11"/>
        <v>813104.33999999973</v>
      </c>
      <c r="AD24" s="51">
        <f t="shared" si="5"/>
        <v>0</v>
      </c>
      <c r="AE24" s="78"/>
      <c r="AG24" s="51">
        <f t="shared" si="12"/>
        <v>203276.08499999996</v>
      </c>
      <c r="AH24" s="51">
        <f t="shared" si="13"/>
        <v>406552.17</v>
      </c>
      <c r="AI24" s="51">
        <f t="shared" si="14"/>
        <v>609828.25499999989</v>
      </c>
      <c r="AJ24" s="51">
        <f t="shared" si="15"/>
        <v>813104.33999999973</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413007.67</v>
      </c>
      <c r="G25" s="74" t="s">
        <v>3620</v>
      </c>
      <c r="H25" s="74"/>
      <c r="I25" t="str">
        <f t="shared" si="7"/>
        <v>11441/543965</v>
      </c>
      <c r="J25">
        <f>VLOOKUP(C25,Schools!$A:$Z,9,0)</f>
        <v>400135</v>
      </c>
      <c r="K25" s="74" t="s">
        <v>182</v>
      </c>
      <c r="L25" s="74" t="s">
        <v>181</v>
      </c>
      <c r="M25" s="74" t="s">
        <v>4025</v>
      </c>
      <c r="N25" s="77" t="str">
        <f>VLOOKUP(C25,Schools!A:D,4,0)</f>
        <v>All through</v>
      </c>
      <c r="O25" s="77">
        <v>11441</v>
      </c>
      <c r="P25" s="77">
        <f t="shared" si="8"/>
        <v>543965</v>
      </c>
      <c r="Q25" s="78">
        <f t="shared" si="9"/>
        <v>34417.305833333332</v>
      </c>
      <c r="R25" s="78">
        <f t="shared" ref="R25:AB25" si="19">Q25</f>
        <v>34417.305833333332</v>
      </c>
      <c r="S25" s="78">
        <f t="shared" si="19"/>
        <v>34417.305833333332</v>
      </c>
      <c r="T25" s="78">
        <f t="shared" si="19"/>
        <v>34417.305833333332</v>
      </c>
      <c r="U25" s="78">
        <f t="shared" si="19"/>
        <v>34417.305833333332</v>
      </c>
      <c r="V25" s="78">
        <f t="shared" si="19"/>
        <v>34417.305833333332</v>
      </c>
      <c r="W25" s="78">
        <f t="shared" si="19"/>
        <v>34417.305833333332</v>
      </c>
      <c r="X25" s="78">
        <f t="shared" si="19"/>
        <v>34417.305833333332</v>
      </c>
      <c r="Y25" s="78">
        <f t="shared" si="19"/>
        <v>34417.305833333332</v>
      </c>
      <c r="Z25" s="78">
        <f t="shared" si="19"/>
        <v>34417.305833333332</v>
      </c>
      <c r="AA25" s="78">
        <f t="shared" si="19"/>
        <v>34417.305833333332</v>
      </c>
      <c r="AB25" s="78">
        <f t="shared" si="19"/>
        <v>34417.305833333332</v>
      </c>
      <c r="AC25" s="51">
        <f t="shared" si="11"/>
        <v>413007.6700000001</v>
      </c>
      <c r="AD25" s="51">
        <f t="shared" si="5"/>
        <v>0</v>
      </c>
      <c r="AE25" s="78"/>
      <c r="AG25" s="51">
        <f t="shared" si="12"/>
        <v>103251.9175</v>
      </c>
      <c r="AH25" s="51">
        <f t="shared" si="13"/>
        <v>206503.83500000002</v>
      </c>
      <c r="AI25" s="51">
        <f t="shared" si="14"/>
        <v>309755.75250000006</v>
      </c>
      <c r="AJ25" s="51">
        <f t="shared" si="15"/>
        <v>413007.6700000001</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983</v>
      </c>
      <c r="G26" s="74" t="s">
        <v>4026</v>
      </c>
      <c r="H26" s="74"/>
      <c r="I26" t="str">
        <f t="shared" si="7"/>
        <v>11441/543965</v>
      </c>
      <c r="J26">
        <f>VLOOKUP(C26,Schools!$A:$Z,9,0)</f>
        <v>400063</v>
      </c>
      <c r="K26" s="74" t="s">
        <v>182</v>
      </c>
      <c r="L26" s="74" t="s">
        <v>181</v>
      </c>
      <c r="M26" s="74" t="s">
        <v>4025</v>
      </c>
      <c r="N26" s="77" t="str">
        <f>VLOOKUP(C26,Schools!A:D,4,0)</f>
        <v>Special</v>
      </c>
      <c r="O26" s="77">
        <v>11441</v>
      </c>
      <c r="P26" s="77">
        <f t="shared" si="8"/>
        <v>543965</v>
      </c>
      <c r="Q26" s="78">
        <f t="shared" si="9"/>
        <v>81.916666666666671</v>
      </c>
      <c r="R26" s="78">
        <f t="shared" ref="R26:AB26" si="20">Q26</f>
        <v>81.916666666666671</v>
      </c>
      <c r="S26" s="78">
        <f t="shared" si="20"/>
        <v>81.916666666666671</v>
      </c>
      <c r="T26" s="78">
        <f t="shared" si="20"/>
        <v>81.916666666666671</v>
      </c>
      <c r="U26" s="78">
        <f t="shared" si="20"/>
        <v>81.916666666666671</v>
      </c>
      <c r="V26" s="78">
        <f t="shared" si="20"/>
        <v>81.916666666666671</v>
      </c>
      <c r="W26" s="78">
        <f t="shared" si="20"/>
        <v>81.916666666666671</v>
      </c>
      <c r="X26" s="78">
        <f t="shared" si="20"/>
        <v>81.916666666666671</v>
      </c>
      <c r="Y26" s="78">
        <f t="shared" si="20"/>
        <v>81.916666666666671</v>
      </c>
      <c r="Z26" s="78">
        <f t="shared" si="20"/>
        <v>81.916666666666671</v>
      </c>
      <c r="AA26" s="78">
        <f t="shared" si="20"/>
        <v>81.916666666666671</v>
      </c>
      <c r="AB26" s="78">
        <f t="shared" si="20"/>
        <v>81.916666666666671</v>
      </c>
      <c r="AC26" s="51">
        <f t="shared" si="11"/>
        <v>982.99999999999989</v>
      </c>
      <c r="AD26" s="51">
        <f t="shared" si="5"/>
        <v>0</v>
      </c>
      <c r="AE26" s="78"/>
      <c r="AG26" s="51">
        <f t="shared" si="12"/>
        <v>245.75</v>
      </c>
      <c r="AH26" s="51">
        <f t="shared" si="13"/>
        <v>491.50000000000006</v>
      </c>
      <c r="AI26" s="51">
        <f t="shared" si="14"/>
        <v>737.25</v>
      </c>
      <c r="AJ26" s="51">
        <f t="shared" si="15"/>
        <v>982.99999999999989</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I18"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D1" workbookViewId="0">
      <selection activeCell="P3" sqref="P3:S14"/>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181</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SUMIF(POST16!Q20:Q158,"&gt;0")</f>
        <v>477191.52750000003</v>
      </c>
      <c r="C7" s="529" t="str">
        <f>IF(ROUND(ABS(B7-B8),0)&gt;0,"Error","OK")</f>
        <v>OK</v>
      </c>
      <c r="D7" s="530"/>
      <c r="P7" s="30" t="s">
        <v>3639</v>
      </c>
      <c r="Q7" s="30">
        <v>21</v>
      </c>
      <c r="R7" s="30" t="s">
        <v>4775</v>
      </c>
      <c r="S7" s="30" t="s">
        <v>3630</v>
      </c>
    </row>
    <row r="8" spans="1:22" ht="16.5" thickTop="1" thickBot="1" x14ac:dyDescent="0.3">
      <c r="A8" s="83" t="s">
        <v>3642</v>
      </c>
      <c r="B8" s="85">
        <f>SUM(G20:G875)</f>
        <v>477191.52750000003</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POST16!I4</f>
        <v>7</v>
      </c>
      <c r="C10" s="529" t="str">
        <f>IF(ROUND(ABS(B10-B11),0)&gt;0,"Error","OK")</f>
        <v>OK</v>
      </c>
      <c r="D10" s="530"/>
      <c r="P10" s="30" t="s">
        <v>3650</v>
      </c>
      <c r="Q10" s="30">
        <v>24</v>
      </c>
      <c r="R10" s="30" t="s">
        <v>4778</v>
      </c>
      <c r="S10" s="30" t="s">
        <v>3641</v>
      </c>
    </row>
    <row r="11" spans="1:22" ht="16.5" thickTop="1" thickBot="1" x14ac:dyDescent="0.3">
      <c r="A11" s="83" t="s">
        <v>3653</v>
      </c>
      <c r="B11" s="83">
        <f>COUNTIF(C20:C884,"&gt;0")</f>
        <v>7</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477191.52750000003</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5405.P16.I02.Ap21</v>
      </c>
      <c r="F20" s="122">
        <f t="shared" ref="F20:F26" ca="1" si="0">TODAY()</f>
        <v>44309</v>
      </c>
      <c r="G20" s="123">
        <f>POST16!Q20</f>
        <v>134560.5275</v>
      </c>
      <c r="H20" s="124">
        <f t="shared" ref="H20:H26" ca="1" si="1">F20</f>
        <v>44309</v>
      </c>
      <c r="I20" s="125">
        <v>0</v>
      </c>
      <c r="J20" s="121" t="str">
        <f>LEFT(POST16!D20,20)&amp;"."&amp;POST16PAY!E20</f>
        <v>Finchley Catholic Hi.5405.P16.I02.Ap21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15">
        <f>POST16!J21</f>
        <v>400140</v>
      </c>
      <c r="D21" s="120" t="b">
        <v>1</v>
      </c>
      <c r="E21" s="316" t="str">
        <f>RIGHT(POST16!C21,4)&amp;"."&amp;POST16!M21&amp;"."&amp;POST16!K21&amp;"."&amp;$C$5</f>
        <v>5427.P16.I02.Ap21</v>
      </c>
      <c r="F21" s="122">
        <f t="shared" ca="1" si="0"/>
        <v>44309</v>
      </c>
      <c r="G21" s="318">
        <f>POST16!Q21</f>
        <v>116936.02750000001</v>
      </c>
      <c r="H21" s="124">
        <f t="shared" ca="1" si="1"/>
        <v>44309</v>
      </c>
      <c r="I21" s="125">
        <v>0</v>
      </c>
      <c r="J21" s="316" t="str">
        <f>LEFT(POST16!D21,20)&amp;"."&amp;POST16PAY!E21</f>
        <v>JCoSS.5427.P16.I02.Ap21</v>
      </c>
      <c r="K21" s="120" t="b">
        <v>1</v>
      </c>
      <c r="L21" s="126" t="s">
        <v>3686</v>
      </c>
      <c r="M21" s="120" t="b">
        <v>1</v>
      </c>
      <c r="N21" s="120" t="s">
        <v>3687</v>
      </c>
      <c r="O21" s="319" t="str">
        <f>POST16!I21</f>
        <v>11441/543965</v>
      </c>
      <c r="P21" s="120" t="b">
        <v>1</v>
      </c>
      <c r="Q21" s="120" t="b">
        <v>1</v>
      </c>
      <c r="R21" s="120" t="b">
        <v>1</v>
      </c>
      <c r="T21" s="11"/>
      <c r="U21" s="1"/>
    </row>
    <row r="22" spans="1:21" x14ac:dyDescent="0.25">
      <c r="A22" s="117">
        <v>1</v>
      </c>
      <c r="B22" s="118">
        <v>2</v>
      </c>
      <c r="C22" s="315">
        <f>POST16!J22</f>
        <v>107953</v>
      </c>
      <c r="D22" s="120" t="b">
        <v>1</v>
      </c>
      <c r="E22" s="316" t="str">
        <f>RIGHT(POST16!C22,4)&amp;"."&amp;POST16!M22&amp;"."&amp;POST16!K22&amp;"."&amp;$C$5</f>
        <v>4004.P16.I02.Ap21</v>
      </c>
      <c r="F22" s="122">
        <f t="shared" ca="1" si="0"/>
        <v>44309</v>
      </c>
      <c r="G22" s="318">
        <f>POST16!Q22</f>
        <v>27029.722500000003</v>
      </c>
      <c r="H22" s="124">
        <f t="shared" ca="1" si="1"/>
        <v>44309</v>
      </c>
      <c r="I22" s="125">
        <v>0</v>
      </c>
      <c r="J22" s="316" t="str">
        <f>LEFT(POST16!D22,20)&amp;"."&amp;POST16PAY!E22</f>
        <v>Menorah High School .4004.P16.I02.Ap21</v>
      </c>
      <c r="K22" s="120" t="b">
        <v>1</v>
      </c>
      <c r="L22" s="126" t="s">
        <v>3686</v>
      </c>
      <c r="M22" s="120" t="b">
        <v>1</v>
      </c>
      <c r="N22" s="120" t="s">
        <v>3687</v>
      </c>
      <c r="O22" s="319" t="str">
        <f>POST16!I22</f>
        <v>11441/543965</v>
      </c>
      <c r="P22" s="120" t="b">
        <v>1</v>
      </c>
      <c r="Q22" s="120" t="b">
        <v>1</v>
      </c>
      <c r="R22" s="120" t="b">
        <v>1</v>
      </c>
    </row>
    <row r="23" spans="1:21" x14ac:dyDescent="0.25">
      <c r="A23" s="117">
        <v>1</v>
      </c>
      <c r="B23" s="118">
        <v>2</v>
      </c>
      <c r="C23" s="315">
        <f>POST16!J23</f>
        <v>400029</v>
      </c>
      <c r="D23" s="120" t="b">
        <v>1</v>
      </c>
      <c r="E23" s="316" t="str">
        <f>RIGHT(POST16!C23,4)&amp;"."&amp;POST16!M23&amp;"."&amp;POST16!K23&amp;"."&amp;$C$5</f>
        <v>5404.P16.I02.Ap21</v>
      </c>
      <c r="F23" s="122">
        <f t="shared" ca="1" si="0"/>
        <v>44309</v>
      </c>
      <c r="G23" s="318">
        <f>POST16!Q23</f>
        <v>96407.332500000019</v>
      </c>
      <c r="H23" s="124">
        <f t="shared" ca="1" si="1"/>
        <v>44309</v>
      </c>
      <c r="I23" s="125">
        <v>0</v>
      </c>
      <c r="J23" s="316" t="str">
        <f>LEFT(POST16!D23,20)&amp;"."&amp;POST16PAY!E23</f>
        <v>St Michaels Catholic.5404.P16.I02.Ap21</v>
      </c>
      <c r="K23" s="120" t="b">
        <v>1</v>
      </c>
      <c r="L23" s="126" t="s">
        <v>3686</v>
      </c>
      <c r="M23" s="120" t="b">
        <v>1</v>
      </c>
      <c r="N23" s="120" t="s">
        <v>3687</v>
      </c>
      <c r="O23" s="319" t="str">
        <f>POST16!I23</f>
        <v>11441/543965</v>
      </c>
      <c r="P23" s="120" t="b">
        <v>1</v>
      </c>
      <c r="Q23" s="120" t="b">
        <v>1</v>
      </c>
      <c r="R23" s="120" t="b">
        <v>1</v>
      </c>
    </row>
    <row r="24" spans="1:21" x14ac:dyDescent="0.25">
      <c r="A24" s="117">
        <v>1</v>
      </c>
      <c r="B24" s="118">
        <v>2</v>
      </c>
      <c r="C24" s="315">
        <f>POST16!J24</f>
        <v>400013</v>
      </c>
      <c r="D24" s="120" t="b">
        <v>1</v>
      </c>
      <c r="E24" s="316" t="str">
        <f>RIGHT(POST16!C24,4)&amp;"."&amp;POST16!M24&amp;"."&amp;POST16!K24&amp;"."&amp;$C$5</f>
        <v>5407.P16.I02.Ap21</v>
      </c>
      <c r="F24" s="122">
        <f t="shared" ca="1" si="0"/>
        <v>44309</v>
      </c>
      <c r="G24" s="318">
        <f>POST16!Q24</f>
        <v>67758.694999999992</v>
      </c>
      <c r="H24" s="124">
        <f t="shared" ca="1" si="1"/>
        <v>44309</v>
      </c>
      <c r="I24" s="125">
        <v>0</v>
      </c>
      <c r="J24" s="316" t="str">
        <f>LEFT(POST16!D24,20)&amp;"."&amp;POST16PAY!E24</f>
        <v>St. James' Catholic .5407.P16.I02.Ap21</v>
      </c>
      <c r="K24" s="120" t="b">
        <v>1</v>
      </c>
      <c r="L24" s="126" t="s">
        <v>3686</v>
      </c>
      <c r="M24" s="120" t="b">
        <v>1</v>
      </c>
      <c r="N24" s="120" t="s">
        <v>3687</v>
      </c>
      <c r="O24" s="319" t="str">
        <f>POST16!I24</f>
        <v>11441/543965</v>
      </c>
      <c r="P24" s="120" t="b">
        <v>1</v>
      </c>
      <c r="Q24" s="120" t="b">
        <v>1</v>
      </c>
      <c r="R24" s="120" t="b">
        <v>1</v>
      </c>
    </row>
    <row r="25" spans="1:21" x14ac:dyDescent="0.25">
      <c r="A25" s="117">
        <v>1</v>
      </c>
      <c r="B25" s="118">
        <v>2</v>
      </c>
      <c r="C25" s="315">
        <f>POST16!J25</f>
        <v>400135</v>
      </c>
      <c r="D25" s="120" t="b">
        <v>1</v>
      </c>
      <c r="E25" s="316" t="str">
        <f>RIGHT(POST16!C25,4)&amp;"."&amp;POST16!M25&amp;"."&amp;POST16!K25&amp;"."&amp;$C$5</f>
        <v>3521.P16.I02.Ap21</v>
      </c>
      <c r="F25" s="122">
        <f t="shared" ca="1" si="0"/>
        <v>44309</v>
      </c>
      <c r="G25" s="318">
        <f>POST16!Q25</f>
        <v>34417.305833333332</v>
      </c>
      <c r="H25" s="124">
        <f t="shared" ca="1" si="1"/>
        <v>44309</v>
      </c>
      <c r="I25" s="125">
        <v>0</v>
      </c>
      <c r="J25" s="316" t="str">
        <f>LEFT(POST16!D25,20)&amp;"."&amp;POST16PAY!E25</f>
        <v>St Mary's &amp; St John'.3521.P16.I02.Ap21</v>
      </c>
      <c r="K25" s="120" t="b">
        <v>1</v>
      </c>
      <c r="L25" s="126" t="s">
        <v>3686</v>
      </c>
      <c r="M25" s="120" t="b">
        <v>1</v>
      </c>
      <c r="N25" s="120" t="s">
        <v>3687</v>
      </c>
      <c r="O25" s="319" t="str">
        <f>POST16!I25</f>
        <v>11441/543965</v>
      </c>
      <c r="P25" s="120" t="b">
        <v>1</v>
      </c>
      <c r="Q25" s="120" t="b">
        <v>1</v>
      </c>
      <c r="R25" s="120" t="b">
        <v>1</v>
      </c>
    </row>
    <row r="26" spans="1:21" x14ac:dyDescent="0.25">
      <c r="A26" s="117">
        <v>1</v>
      </c>
      <c r="B26" s="118">
        <v>2</v>
      </c>
      <c r="C26" s="315">
        <f>POST16!J26</f>
        <v>400063</v>
      </c>
      <c r="D26" s="120" t="b">
        <v>1</v>
      </c>
      <c r="E26" s="316" t="str">
        <f>RIGHT(POST16!C26,4)&amp;"."&amp;POST16!M26&amp;"."&amp;POST16!K26&amp;"."&amp;$C$5</f>
        <v>7010.P16.I02.Ap21</v>
      </c>
      <c r="F26" s="122">
        <f t="shared" ca="1" si="0"/>
        <v>44309</v>
      </c>
      <c r="G26" s="318">
        <f>POST16!Q26</f>
        <v>81.916666666666671</v>
      </c>
      <c r="H26" s="124">
        <f t="shared" ca="1" si="1"/>
        <v>44309</v>
      </c>
      <c r="I26" s="125">
        <v>0</v>
      </c>
      <c r="J26" s="316" t="str">
        <f>LEFT(POST16!D26,20)&amp;"."&amp;POST16PAY!E26</f>
        <v>Mapledown.7010.P16.I02.Ap21</v>
      </c>
      <c r="K26" s="120" t="b">
        <v>1</v>
      </c>
      <c r="L26" s="126" t="s">
        <v>3686</v>
      </c>
      <c r="M26" s="120" t="b">
        <v>1</v>
      </c>
      <c r="N26" s="120" t="s">
        <v>3687</v>
      </c>
      <c r="O26" s="319" t="str">
        <f>POST16!I26</f>
        <v>11441/543965</v>
      </c>
      <c r="P26" s="120" t="b">
        <v>1</v>
      </c>
      <c r="Q26" s="120" t="b">
        <v>1</v>
      </c>
      <c r="R26" s="120" t="b">
        <v>1</v>
      </c>
    </row>
    <row r="27" spans="1:21" x14ac:dyDescent="0.25">
      <c r="A27" s="117"/>
      <c r="B27" s="118"/>
      <c r="C27" s="119"/>
      <c r="D27" s="120"/>
      <c r="E27" s="316"/>
      <c r="F27" s="122"/>
      <c r="G27" s="123"/>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4" priority="4" operator="lessThan">
      <formula>0</formula>
    </cfRule>
    <cfRule type="cellIs" dxfId="63" priority="5"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workbookViewId="0">
      <selection activeCell="Q20" sqref="Q20:Q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13"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13"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11" t="str">
        <f>MISC!A1</f>
        <v>Barnet School Funding 2020/21</v>
      </c>
      <c r="B1" s="512"/>
      <c r="C1" s="512"/>
      <c r="D1" s="512"/>
      <c r="E1" s="512"/>
      <c r="F1" s="512"/>
      <c r="G1" s="512"/>
      <c r="H1" s="512"/>
      <c r="I1" s="512"/>
      <c r="J1" s="512"/>
      <c r="K1" s="512"/>
      <c r="L1" s="512"/>
      <c r="M1" s="512"/>
      <c r="N1" s="512"/>
      <c r="O1" s="513"/>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14" t="s">
        <v>3557</v>
      </c>
      <c r="C3" s="514"/>
      <c r="D3" s="514"/>
      <c r="E3" s="514"/>
      <c r="F3" s="515"/>
      <c r="I3" s="33" t="s">
        <v>3558</v>
      </c>
      <c r="J3" s="34">
        <f>COUNTIF(D20:D819,"&gt;0")</f>
        <v>0</v>
      </c>
      <c r="K3" s="35" t="s">
        <v>3559</v>
      </c>
      <c r="L3" s="35"/>
      <c r="M3" s="35"/>
      <c r="N3" s="35"/>
      <c r="O3" s="36"/>
      <c r="P3" s="37"/>
      <c r="AH3" s="30" t="s">
        <v>3560</v>
      </c>
      <c r="AI3" s="31">
        <v>10161</v>
      </c>
    </row>
    <row r="4" spans="1:48" ht="16.5" thickTop="1" thickBot="1" x14ac:dyDescent="0.3">
      <c r="A4" s="32" t="s">
        <v>3561</v>
      </c>
      <c r="B4" s="516" t="s">
        <v>66</v>
      </c>
      <c r="C4" s="517"/>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08" t="s">
        <v>3567</v>
      </c>
      <c r="C5" s="509"/>
      <c r="D5" s="509"/>
      <c r="E5" s="509"/>
      <c r="F5" s="509"/>
      <c r="G5" s="509"/>
      <c r="H5" s="509"/>
      <c r="I5" s="509"/>
      <c r="J5" s="509"/>
      <c r="K5" s="509"/>
      <c r="L5" s="509"/>
      <c r="M5" s="509"/>
      <c r="N5" s="509"/>
      <c r="O5" s="510"/>
      <c r="P5" s="39"/>
      <c r="AH5" s="30" t="s">
        <v>3568</v>
      </c>
      <c r="AI5" s="31">
        <v>11438</v>
      </c>
    </row>
    <row r="6" spans="1:48" x14ac:dyDescent="0.25">
      <c r="B6" s="508" t="s">
        <v>3569</v>
      </c>
      <c r="C6" s="509"/>
      <c r="D6" s="509"/>
      <c r="E6" s="509"/>
      <c r="F6" s="509"/>
      <c r="G6" s="509"/>
      <c r="H6" s="509"/>
      <c r="I6" s="509"/>
      <c r="J6" s="509"/>
      <c r="K6" s="509"/>
      <c r="L6" s="509"/>
      <c r="M6" s="509"/>
      <c r="N6" s="509"/>
      <c r="O6" s="510"/>
      <c r="P6" s="39"/>
      <c r="AH6" s="30" t="s">
        <v>3570</v>
      </c>
      <c r="AI6" s="31">
        <v>11336</v>
      </c>
    </row>
    <row r="7" spans="1:48" x14ac:dyDescent="0.25">
      <c r="B7" s="508" t="s">
        <v>3571</v>
      </c>
      <c r="C7" s="509"/>
      <c r="D7" s="509"/>
      <c r="E7" s="509"/>
      <c r="F7" s="509"/>
      <c r="G7" s="509"/>
      <c r="H7" s="509"/>
      <c r="I7" s="509"/>
      <c r="J7" s="509"/>
      <c r="K7" s="509"/>
      <c r="L7" s="509"/>
      <c r="M7" s="509"/>
      <c r="N7" s="509"/>
      <c r="O7" s="510"/>
      <c r="P7" s="39"/>
    </row>
    <row r="8" spans="1:48" ht="15.75" thickBot="1" x14ac:dyDescent="0.3">
      <c r="B8" s="518" t="s">
        <v>3572</v>
      </c>
      <c r="C8" s="518"/>
      <c r="D8" s="518"/>
      <c r="E8" s="518"/>
      <c r="F8" s="518"/>
      <c r="G8" s="518"/>
      <c r="H8" s="518"/>
      <c r="I8" s="518"/>
      <c r="J8" s="518"/>
      <c r="K8" s="518"/>
      <c r="L8" s="518"/>
      <c r="M8" s="518"/>
      <c r="N8" s="518"/>
      <c r="O8" s="518"/>
      <c r="P8" s="39"/>
    </row>
    <row r="9" spans="1:48" ht="15.75" thickTop="1" x14ac:dyDescent="0.25">
      <c r="B9" s="538" t="s">
        <v>3573</v>
      </c>
      <c r="C9" s="539"/>
      <c r="D9" s="540" t="s">
        <v>3574</v>
      </c>
      <c r="E9" s="540"/>
      <c r="F9" s="40" t="s">
        <v>59</v>
      </c>
      <c r="G9" s="41" t="s">
        <v>3575</v>
      </c>
      <c r="H9" s="41"/>
      <c r="I9" s="41" t="s">
        <v>3576</v>
      </c>
      <c r="J9" s="41" t="s">
        <v>617</v>
      </c>
      <c r="K9" s="42"/>
      <c r="L9" s="42"/>
      <c r="M9" s="42"/>
      <c r="N9" s="42"/>
      <c r="O9" s="42"/>
      <c r="P9" s="39"/>
    </row>
    <row r="10" spans="1:48" x14ac:dyDescent="0.25">
      <c r="A10" s="37"/>
      <c r="B10" s="547" t="str">
        <f>A20</f>
        <v>HIGH NEEDS PLACES</v>
      </c>
      <c r="C10" s="548"/>
      <c r="D10" s="537" t="s">
        <v>3577</v>
      </c>
      <c r="E10" s="537"/>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19"/>
      <c r="C11" s="520"/>
      <c r="D11" s="520"/>
      <c r="E11" s="521"/>
      <c r="F11" s="519"/>
      <c r="G11" s="520"/>
      <c r="H11" s="520"/>
      <c r="I11" s="520"/>
      <c r="J11" s="520"/>
      <c r="K11" s="520"/>
      <c r="L11" s="520"/>
      <c r="M11" s="520"/>
      <c r="N11" s="520"/>
      <c r="O11" s="521"/>
      <c r="P11" s="46"/>
    </row>
    <row r="12" spans="1:48" hidden="1" x14ac:dyDescent="0.25">
      <c r="A12" s="37"/>
      <c r="B12" s="519"/>
      <c r="C12" s="520"/>
      <c r="D12" s="520"/>
      <c r="E12" s="521"/>
      <c r="F12" s="519"/>
      <c r="G12" s="520"/>
      <c r="H12" s="520"/>
      <c r="I12" s="520"/>
      <c r="J12" s="520"/>
      <c r="K12" s="520"/>
      <c r="L12" s="520"/>
      <c r="M12" s="520"/>
      <c r="N12" s="520"/>
      <c r="O12" s="521"/>
      <c r="P12" s="46"/>
    </row>
    <row r="13" spans="1:48" hidden="1" x14ac:dyDescent="0.25">
      <c r="A13" s="37"/>
      <c r="B13" s="519"/>
      <c r="C13" s="520"/>
      <c r="D13" s="520"/>
      <c r="E13" s="521"/>
      <c r="F13" s="519"/>
      <c r="G13" s="520"/>
      <c r="H13" s="520"/>
      <c r="I13" s="520"/>
      <c r="J13" s="520"/>
      <c r="K13" s="520"/>
      <c r="L13" s="520"/>
      <c r="M13" s="520"/>
      <c r="N13" s="520"/>
      <c r="O13" s="521"/>
      <c r="P13" s="46"/>
      <c r="AL13"/>
      <c r="AM13"/>
      <c r="AN13"/>
      <c r="AO13"/>
      <c r="AP13"/>
      <c r="AQ13"/>
      <c r="AR13"/>
      <c r="AS13"/>
      <c r="AT13"/>
      <c r="AU13"/>
      <c r="AV13"/>
    </row>
    <row r="14" spans="1:48" hidden="1" x14ac:dyDescent="0.25">
      <c r="A14" s="37"/>
      <c r="B14" s="519"/>
      <c r="C14" s="520"/>
      <c r="D14" s="520"/>
      <c r="E14" s="521"/>
      <c r="F14" s="519"/>
      <c r="G14" s="520"/>
      <c r="H14" s="520"/>
      <c r="I14" s="520"/>
      <c r="J14" s="520"/>
      <c r="K14" s="520"/>
      <c r="L14" s="520"/>
      <c r="M14" s="520"/>
      <c r="N14" s="520"/>
      <c r="O14" s="521"/>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19"/>
      <c r="C15" s="520"/>
      <c r="D15" s="520"/>
      <c r="E15" s="521"/>
      <c r="F15" s="519"/>
      <c r="G15" s="520"/>
      <c r="H15" s="520"/>
      <c r="I15" s="520"/>
      <c r="J15" s="520"/>
      <c r="K15" s="520"/>
      <c r="L15" s="520"/>
      <c r="M15" s="520"/>
      <c r="N15" s="520"/>
      <c r="O15" s="521"/>
      <c r="P15" s="46"/>
      <c r="Q15" s="49"/>
      <c r="R15" s="49">
        <f t="shared" ref="R15:U15" si="1">SUMIF(R20:R884,"&gt;0")</f>
        <v>569074.22222222225</v>
      </c>
      <c r="S15" s="49">
        <f t="shared" si="1"/>
        <v>569074.22222222225</v>
      </c>
      <c r="T15" s="49">
        <f t="shared" si="1"/>
        <v>569074.22222222225</v>
      </c>
      <c r="U15" s="49">
        <f t="shared" si="1"/>
        <v>569074.22222222225</v>
      </c>
      <c r="V15" s="49"/>
      <c r="W15" s="49"/>
      <c r="X15" s="49"/>
      <c r="Y15" s="49">
        <f t="shared" ref="Y15:AG15" si="2">SUMIF(Y20:Y884,"&gt;0")</f>
        <v>569074.22222222225</v>
      </c>
      <c r="Z15" s="49">
        <f t="shared" si="2"/>
        <v>569074.22222222225</v>
      </c>
      <c r="AA15" s="49">
        <f t="shared" si="2"/>
        <v>569074.22222222225</v>
      </c>
      <c r="AB15" s="49">
        <f t="shared" si="2"/>
        <v>569074.22222222225</v>
      </c>
      <c r="AC15" s="49">
        <f>SUMIF(AC20:AC884,"&gt;0")</f>
        <v>6828890.666666667</v>
      </c>
      <c r="AD15" s="49">
        <f t="shared" si="2"/>
        <v>0</v>
      </c>
      <c r="AE15" s="49">
        <f t="shared" si="2"/>
        <v>0</v>
      </c>
      <c r="AF15" s="49">
        <f t="shared" si="2"/>
        <v>0</v>
      </c>
      <c r="AG15" s="49">
        <f t="shared" si="2"/>
        <v>1707222.6666666667</v>
      </c>
      <c r="AH15" s="48" t="s">
        <v>3562</v>
      </c>
      <c r="AL15"/>
      <c r="AM15"/>
      <c r="AN15"/>
      <c r="AO15"/>
      <c r="AP15"/>
      <c r="AQ15"/>
      <c r="AR15"/>
      <c r="AS15"/>
      <c r="AT15"/>
      <c r="AU15"/>
      <c r="AV15"/>
    </row>
    <row r="16" spans="1:48" hidden="1" x14ac:dyDescent="0.25">
      <c r="A16" s="50"/>
      <c r="B16" s="519"/>
      <c r="C16" s="520"/>
      <c r="D16" s="520"/>
      <c r="E16" s="521"/>
      <c r="F16" s="519"/>
      <c r="G16" s="520"/>
      <c r="H16" s="520"/>
      <c r="I16" s="520"/>
      <c r="J16" s="520"/>
      <c r="K16" s="520"/>
      <c r="L16" s="520"/>
      <c r="M16" s="520"/>
      <c r="N16" s="520"/>
      <c r="O16" s="521"/>
      <c r="P16" s="46"/>
      <c r="Q16" s="49"/>
      <c r="R16" s="49">
        <f t="shared" ref="R16:U16" si="3">SUMIF(R20:R884,"&lt;0")</f>
        <v>0</v>
      </c>
      <c r="S16" s="49">
        <f t="shared" si="3"/>
        <v>0</v>
      </c>
      <c r="T16" s="49">
        <f t="shared" si="3"/>
        <v>0</v>
      </c>
      <c r="U16" s="49">
        <f t="shared" si="3"/>
        <v>0</v>
      </c>
      <c r="V16" s="49"/>
      <c r="W16" s="49"/>
      <c r="X16" s="49"/>
      <c r="Y16" s="49">
        <f t="shared" ref="Y16:AG16" si="4">SUMIF(Y20:Y884,"&lt;0")</f>
        <v>0</v>
      </c>
      <c r="Z16" s="49">
        <f t="shared" si="4"/>
        <v>0</v>
      </c>
      <c r="AA16" s="49">
        <f t="shared" si="4"/>
        <v>0</v>
      </c>
      <c r="AB16" s="49">
        <f t="shared" si="4"/>
        <v>0</v>
      </c>
      <c r="AC16" s="49">
        <f>SUMIF(AC20:AC884,"&lt;0")</f>
        <v>0</v>
      </c>
      <c r="AD16" s="49">
        <f t="shared" si="4"/>
        <v>0</v>
      </c>
      <c r="AE16" s="49">
        <f t="shared" si="4"/>
        <v>0</v>
      </c>
      <c r="AF16" s="49">
        <f t="shared" si="4"/>
        <v>0</v>
      </c>
      <c r="AG16" s="49">
        <f t="shared" si="4"/>
        <v>0</v>
      </c>
      <c r="AH16" s="48" t="s">
        <v>3563</v>
      </c>
      <c r="AL16"/>
      <c r="AM16"/>
      <c r="AN16"/>
      <c r="AO16"/>
      <c r="AP16"/>
      <c r="AQ16"/>
      <c r="AR16"/>
      <c r="AS16"/>
      <c r="AT16"/>
      <c r="AU16"/>
      <c r="AV16"/>
    </row>
    <row r="17" spans="1:48" x14ac:dyDescent="0.25">
      <c r="A17" s="37">
        <f>COUNTIF(D20:D899,"&gt;0")</f>
        <v>0</v>
      </c>
      <c r="B17" s="519"/>
      <c r="C17" s="520"/>
      <c r="D17" s="520"/>
      <c r="E17" s="521"/>
      <c r="F17" s="519"/>
      <c r="G17" s="520"/>
      <c r="H17" s="520"/>
      <c r="I17" s="520"/>
      <c r="J17" s="520"/>
      <c r="K17" s="520"/>
      <c r="L17" s="520"/>
      <c r="M17" s="520"/>
      <c r="N17" s="520"/>
      <c r="O17" s="521"/>
      <c r="P17" s="46"/>
      <c r="Q17" s="544"/>
      <c r="R17" s="545"/>
      <c r="S17" s="545"/>
      <c r="T17" s="545"/>
      <c r="U17" s="545"/>
      <c r="V17" s="545"/>
      <c r="W17" s="545"/>
      <c r="X17" s="545"/>
      <c r="Y17" s="545"/>
      <c r="Z17" s="545"/>
      <c r="AA17" s="545"/>
      <c r="AB17" s="545"/>
      <c r="AC17" s="545"/>
      <c r="AD17" s="545"/>
      <c r="AL17"/>
      <c r="AM17"/>
      <c r="AN17"/>
      <c r="AO17"/>
      <c r="AP17"/>
      <c r="AQ17"/>
      <c r="AR17"/>
      <c r="AS17"/>
      <c r="AT17"/>
      <c r="AU17"/>
      <c r="AV17"/>
    </row>
    <row r="18" spans="1:48" ht="15.75" thickBot="1" x14ac:dyDescent="0.3">
      <c r="A18" t="s">
        <v>3584</v>
      </c>
      <c r="G18" s="52">
        <f>SUM(G20:G884)</f>
        <v>0</v>
      </c>
      <c r="H18" s="52"/>
      <c r="J18" s="52"/>
      <c r="K18" t="s">
        <v>3585</v>
      </c>
      <c r="Q18" s="546"/>
      <c r="R18" s="546"/>
      <c r="S18" s="546"/>
      <c r="T18" s="546"/>
      <c r="U18" s="546"/>
      <c r="V18" s="546"/>
      <c r="W18" s="546"/>
      <c r="X18" s="546"/>
      <c r="Y18" s="546"/>
      <c r="Z18" s="546"/>
      <c r="AA18" s="546"/>
      <c r="AB18" s="546"/>
      <c r="AC18" s="546"/>
      <c r="AD18" s="546"/>
      <c r="AE18" s="546"/>
      <c r="AF18" s="546"/>
      <c r="AG18" s="546"/>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50" t="s">
        <v>3597</v>
      </c>
      <c r="M19" s="450"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4175</v>
      </c>
      <c r="AD19" s="287" t="s">
        <v>3604</v>
      </c>
      <c r="AE19" s="314" t="s">
        <v>3605</v>
      </c>
      <c r="AF19" s="314" t="s">
        <v>3605</v>
      </c>
      <c r="AG19" s="314" t="s">
        <v>4760</v>
      </c>
      <c r="AH19" s="314" t="s">
        <v>4761</v>
      </c>
      <c r="AI19" s="314" t="s">
        <v>4762</v>
      </c>
      <c r="AJ19" s="314" t="s">
        <v>4763</v>
      </c>
    </row>
    <row r="20" spans="1:48" ht="15.75" thickTop="1" x14ac:dyDescent="0.25">
      <c r="A20" t="str">
        <f>$B$3</f>
        <v>HIGH NEEDS PLACES</v>
      </c>
      <c r="B20" s="75">
        <v>43913</v>
      </c>
      <c r="C20" s="74">
        <v>3021100</v>
      </c>
      <c r="D20" t="str">
        <f>VLOOKUP(C20,Schools!A:B,2,0)</f>
        <v>Pavilion</v>
      </c>
      <c r="E20" t="str">
        <f>VLOOKUP(C20,Schools!$A:$Z,3,0)</f>
        <v>M</v>
      </c>
      <c r="F20" s="76">
        <v>1300000</v>
      </c>
      <c r="G20" s="74" t="s">
        <v>4759</v>
      </c>
      <c r="H20" s="302"/>
      <c r="I20" t="str">
        <f>O20&amp;"/"&amp;P20</f>
        <v>11392/543965</v>
      </c>
      <c r="J20">
        <f>VLOOKUP(C20,Schools!$A:$Z,9,0)</f>
        <v>400156</v>
      </c>
      <c r="K20" s="74" t="s">
        <v>66</v>
      </c>
      <c r="L20" s="341" t="s">
        <v>345</v>
      </c>
      <c r="M20" s="341" t="s">
        <v>314</v>
      </c>
      <c r="N20" s="77" t="str">
        <f>VLOOKUP(C20,Schools!A:D,4,0)</f>
        <v>PRU</v>
      </c>
      <c r="O20" s="77">
        <v>11392</v>
      </c>
      <c r="P20" s="77">
        <f t="shared" ref="P20:P34" si="5">IF(E20="M",543965,516500)</f>
        <v>543965</v>
      </c>
      <c r="Q20" s="78">
        <f>F20/12</f>
        <v>108333.33333333333</v>
      </c>
      <c r="R20" s="78">
        <f>Q20</f>
        <v>108333.33333333333</v>
      </c>
      <c r="S20" s="78">
        <f t="shared" ref="S20:AB20" si="6">R20</f>
        <v>108333.33333333333</v>
      </c>
      <c r="T20" s="78">
        <f t="shared" si="6"/>
        <v>108333.33333333333</v>
      </c>
      <c r="U20" s="78">
        <f t="shared" si="6"/>
        <v>108333.33333333333</v>
      </c>
      <c r="V20" s="78">
        <f t="shared" si="6"/>
        <v>108333.33333333333</v>
      </c>
      <c r="W20" s="78">
        <f t="shared" si="6"/>
        <v>108333.33333333333</v>
      </c>
      <c r="X20" s="78">
        <f t="shared" si="6"/>
        <v>108333.33333333333</v>
      </c>
      <c r="Y20" s="78">
        <f t="shared" si="6"/>
        <v>108333.33333333333</v>
      </c>
      <c r="Z20" s="78">
        <f t="shared" si="6"/>
        <v>108333.33333333333</v>
      </c>
      <c r="AA20" s="78">
        <f t="shared" si="6"/>
        <v>108333.33333333333</v>
      </c>
      <c r="AB20" s="78">
        <f t="shared" si="6"/>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7">$B$3</f>
        <v>HIGH NEEDS PLACES</v>
      </c>
      <c r="B21" s="303">
        <v>43913</v>
      </c>
      <c r="C21" s="74">
        <v>3021102</v>
      </c>
      <c r="D21" t="str">
        <f>VLOOKUP(C21,Schools!A:B,2,0)</f>
        <v>Northgate</v>
      </c>
      <c r="E21" t="str">
        <f>VLOOKUP(C21,Schools!$A:$Z,3,0)</f>
        <v>M</v>
      </c>
      <c r="F21" s="76">
        <v>100000</v>
      </c>
      <c r="G21" s="74" t="s">
        <v>4759</v>
      </c>
      <c r="H21" s="302"/>
      <c r="I21" t="str">
        <f t="shared" ref="I21:I34" si="8">O21&amp;"/"&amp;P21</f>
        <v>11392/543965</v>
      </c>
      <c r="J21">
        <f>VLOOKUP(C21,Schools!$A:$Z,9,0)</f>
        <v>400157</v>
      </c>
      <c r="K21" s="74" t="s">
        <v>66</v>
      </c>
      <c r="L21" s="341" t="s">
        <v>345</v>
      </c>
      <c r="M21" s="341" t="s">
        <v>314</v>
      </c>
      <c r="N21" s="77" t="str">
        <f>VLOOKUP(C21,Schools!A:D,4,0)</f>
        <v>PRU</v>
      </c>
      <c r="O21" s="77">
        <v>11392</v>
      </c>
      <c r="P21" s="77">
        <f t="shared" si="5"/>
        <v>543965</v>
      </c>
      <c r="Q21" s="78">
        <f t="shared" ref="Q21:Q34" si="9">F21/12</f>
        <v>8333.3333333333339</v>
      </c>
      <c r="R21" s="78">
        <f t="shared" ref="R21:AB21" si="10">Q21</f>
        <v>8333.3333333333339</v>
      </c>
      <c r="S21" s="78">
        <f t="shared" si="10"/>
        <v>8333.3333333333339</v>
      </c>
      <c r="T21" s="78">
        <f t="shared" si="10"/>
        <v>8333.3333333333339</v>
      </c>
      <c r="U21" s="78">
        <f t="shared" si="10"/>
        <v>8333.3333333333339</v>
      </c>
      <c r="V21" s="78">
        <f t="shared" si="10"/>
        <v>8333.3333333333339</v>
      </c>
      <c r="W21" s="78">
        <f t="shared" si="10"/>
        <v>8333.3333333333339</v>
      </c>
      <c r="X21" s="78">
        <f t="shared" si="10"/>
        <v>8333.3333333333339</v>
      </c>
      <c r="Y21" s="78">
        <f t="shared" si="10"/>
        <v>8333.3333333333339</v>
      </c>
      <c r="Z21" s="78">
        <f t="shared" si="10"/>
        <v>8333.3333333333339</v>
      </c>
      <c r="AA21" s="78">
        <f t="shared" si="10"/>
        <v>8333.3333333333339</v>
      </c>
      <c r="AB21" s="78">
        <f t="shared" si="10"/>
        <v>8333.3333333333339</v>
      </c>
      <c r="AC21" s="51">
        <f t="shared" ref="AC21:AC34" si="11">SUM(Q21:AB21)</f>
        <v>99999.999999999985</v>
      </c>
      <c r="AD21" s="51">
        <f t="shared" ref="AD21:AD34" si="12">AC21-F21</f>
        <v>0</v>
      </c>
      <c r="AE21" s="78"/>
      <c r="AG21" s="51">
        <f t="shared" ref="AG21:AG34" si="13">SUM(Q21:S21)</f>
        <v>25000</v>
      </c>
      <c r="AH21" s="51">
        <f t="shared" ref="AH21:AH34" si="14">SUM(Q21:V21)</f>
        <v>50000.000000000007</v>
      </c>
      <c r="AI21" s="51">
        <f t="shared" ref="AI21:AI34" si="15">SUM(Q21:Y21)</f>
        <v>75000</v>
      </c>
      <c r="AJ21" s="51">
        <f t="shared" ref="AJ21:AJ34" si="16">SUM(Q21:AB21)</f>
        <v>99999.999999999985</v>
      </c>
      <c r="AL21"/>
      <c r="AM21"/>
      <c r="AN21"/>
      <c r="AO21"/>
      <c r="AP21"/>
      <c r="AQ21"/>
      <c r="AR21"/>
      <c r="AS21"/>
      <c r="AT21"/>
      <c r="AU21"/>
      <c r="AV21"/>
    </row>
    <row r="22" spans="1:48" x14ac:dyDescent="0.25">
      <c r="A22" t="str">
        <f t="shared" si="7"/>
        <v>HIGH NEEDS PLACES</v>
      </c>
      <c r="B22" s="303">
        <v>43913</v>
      </c>
      <c r="C22" s="74">
        <v>3022014</v>
      </c>
      <c r="D22" t="str">
        <f>VLOOKUP(C22,Schools!A:B,2,0)</f>
        <v>Colindale School</v>
      </c>
      <c r="E22" t="str">
        <f>VLOOKUP(C22,Schools!$A:$Z,3,0)</f>
        <v>M</v>
      </c>
      <c r="F22" s="76">
        <v>48000</v>
      </c>
      <c r="G22" s="74" t="s">
        <v>4759</v>
      </c>
      <c r="H22" s="302"/>
      <c r="I22" t="str">
        <f t="shared" si="8"/>
        <v>11438/543965</v>
      </c>
      <c r="J22">
        <f>VLOOKUP(C22,Schools!$A:$Z,9,0)</f>
        <v>400050</v>
      </c>
      <c r="K22" s="74" t="s">
        <v>66</v>
      </c>
      <c r="L22" s="341" t="s">
        <v>340</v>
      </c>
      <c r="M22" s="341" t="s">
        <v>47</v>
      </c>
      <c r="N22" s="77" t="str">
        <f>VLOOKUP(C22,Schools!A:D,4,0)</f>
        <v>Primary</v>
      </c>
      <c r="O22" s="77">
        <v>11438</v>
      </c>
      <c r="P22" s="77">
        <f t="shared" si="5"/>
        <v>543965</v>
      </c>
      <c r="Q22" s="78">
        <f t="shared" si="9"/>
        <v>4000</v>
      </c>
      <c r="R22" s="78">
        <f t="shared" ref="R22:AB22" si="17">Q22</f>
        <v>4000</v>
      </c>
      <c r="S22" s="78">
        <f t="shared" si="17"/>
        <v>4000</v>
      </c>
      <c r="T22" s="78">
        <f t="shared" si="17"/>
        <v>4000</v>
      </c>
      <c r="U22" s="78">
        <f t="shared" si="17"/>
        <v>4000</v>
      </c>
      <c r="V22" s="78">
        <f t="shared" si="17"/>
        <v>4000</v>
      </c>
      <c r="W22" s="78">
        <f t="shared" si="17"/>
        <v>4000</v>
      </c>
      <c r="X22" s="78">
        <f t="shared" si="17"/>
        <v>4000</v>
      </c>
      <c r="Y22" s="78">
        <f t="shared" si="17"/>
        <v>4000</v>
      </c>
      <c r="Z22" s="78">
        <f t="shared" si="17"/>
        <v>4000</v>
      </c>
      <c r="AA22" s="78">
        <f t="shared" si="17"/>
        <v>4000</v>
      </c>
      <c r="AB22" s="78">
        <f t="shared" si="17"/>
        <v>4000</v>
      </c>
      <c r="AC22" s="51">
        <f t="shared" si="11"/>
        <v>48000</v>
      </c>
      <c r="AD22" s="51">
        <f t="shared" si="12"/>
        <v>0</v>
      </c>
      <c r="AE22" s="78"/>
      <c r="AG22" s="51">
        <f t="shared" si="13"/>
        <v>12000</v>
      </c>
      <c r="AH22" s="51">
        <f t="shared" si="14"/>
        <v>24000</v>
      </c>
      <c r="AI22" s="51">
        <f t="shared" si="15"/>
        <v>36000</v>
      </c>
      <c r="AJ22" s="51">
        <f t="shared" si="16"/>
        <v>48000</v>
      </c>
      <c r="AL22"/>
      <c r="AM22"/>
      <c r="AN22"/>
      <c r="AO22"/>
      <c r="AP22"/>
      <c r="AQ22"/>
      <c r="AR22"/>
      <c r="AS22"/>
      <c r="AT22"/>
      <c r="AU22"/>
      <c r="AV22"/>
    </row>
    <row r="23" spans="1:48" x14ac:dyDescent="0.25">
      <c r="A23" t="str">
        <f t="shared" si="7"/>
        <v>HIGH NEEDS PLACES</v>
      </c>
      <c r="B23" s="303">
        <v>43913</v>
      </c>
      <c r="C23" s="74">
        <v>3022015</v>
      </c>
      <c r="D23" t="str">
        <f>VLOOKUP(C23,Schools!A:B,2,0)</f>
        <v>Coppetts Wood</v>
      </c>
      <c r="E23" t="str">
        <f>VLOOKUP(C23,Schools!$A:$Z,3,0)</f>
        <v>M</v>
      </c>
      <c r="F23" s="76">
        <v>55000</v>
      </c>
      <c r="G23" s="74" t="s">
        <v>4759</v>
      </c>
      <c r="H23" s="302"/>
      <c r="I23" t="str">
        <f t="shared" si="8"/>
        <v>11438/543965</v>
      </c>
      <c r="J23">
        <f>VLOOKUP(C23,Schools!$A:$Z,9,0)</f>
        <v>400059</v>
      </c>
      <c r="K23" s="74" t="s">
        <v>66</v>
      </c>
      <c r="L23" s="341" t="s">
        <v>340</v>
      </c>
      <c r="M23" s="341" t="s">
        <v>47</v>
      </c>
      <c r="N23" s="77" t="str">
        <f>VLOOKUP(C23,Schools!A:D,4,0)</f>
        <v>Primary</v>
      </c>
      <c r="O23" s="77">
        <v>11438</v>
      </c>
      <c r="P23" s="77">
        <f t="shared" si="5"/>
        <v>543965</v>
      </c>
      <c r="Q23" s="78">
        <f t="shared" si="9"/>
        <v>4583.333333333333</v>
      </c>
      <c r="R23" s="78">
        <f t="shared" ref="R23:AB23" si="18">Q23</f>
        <v>4583.333333333333</v>
      </c>
      <c r="S23" s="78">
        <f t="shared" si="18"/>
        <v>4583.333333333333</v>
      </c>
      <c r="T23" s="78">
        <f t="shared" si="18"/>
        <v>4583.333333333333</v>
      </c>
      <c r="U23" s="78">
        <f t="shared" si="18"/>
        <v>4583.333333333333</v>
      </c>
      <c r="V23" s="78">
        <f t="shared" si="18"/>
        <v>4583.333333333333</v>
      </c>
      <c r="W23" s="78">
        <f t="shared" si="18"/>
        <v>4583.333333333333</v>
      </c>
      <c r="X23" s="78">
        <f t="shared" si="18"/>
        <v>4583.333333333333</v>
      </c>
      <c r="Y23" s="78">
        <f t="shared" si="18"/>
        <v>4583.333333333333</v>
      </c>
      <c r="Z23" s="78">
        <f t="shared" si="18"/>
        <v>4583.333333333333</v>
      </c>
      <c r="AA23" s="78">
        <f t="shared" si="18"/>
        <v>4583.333333333333</v>
      </c>
      <c r="AB23" s="78">
        <f t="shared" si="18"/>
        <v>4583.333333333333</v>
      </c>
      <c r="AC23" s="51">
        <f t="shared" si="11"/>
        <v>55000.000000000007</v>
      </c>
      <c r="AD23" s="51">
        <f t="shared" si="12"/>
        <v>0</v>
      </c>
      <c r="AE23" s="78"/>
      <c r="AG23" s="51">
        <f t="shared" si="13"/>
        <v>13750</v>
      </c>
      <c r="AH23" s="51">
        <f t="shared" si="14"/>
        <v>27499.999999999996</v>
      </c>
      <c r="AI23" s="51">
        <f t="shared" si="15"/>
        <v>41250</v>
      </c>
      <c r="AJ23" s="51">
        <f t="shared" si="16"/>
        <v>55000.000000000007</v>
      </c>
      <c r="AL23"/>
      <c r="AM23"/>
      <c r="AN23"/>
      <c r="AO23"/>
      <c r="AP23"/>
      <c r="AQ23"/>
      <c r="AR23"/>
      <c r="AS23"/>
      <c r="AT23"/>
      <c r="AU23"/>
      <c r="AV23"/>
    </row>
    <row r="24" spans="1:48" x14ac:dyDescent="0.25">
      <c r="A24" t="str">
        <f t="shared" si="7"/>
        <v>HIGH NEEDS PLACES</v>
      </c>
      <c r="B24" s="303">
        <v>43913</v>
      </c>
      <c r="C24" s="74">
        <v>3022036</v>
      </c>
      <c r="D24" t="str">
        <f>VLOOKUP(C24,Schools!A:B,2,0)</f>
        <v>Livingstone School</v>
      </c>
      <c r="E24" t="str">
        <f>VLOOKUP(C24,Schools!$A:$Z,3,0)</f>
        <v>M</v>
      </c>
      <c r="F24" s="76">
        <v>90000</v>
      </c>
      <c r="G24" s="74" t="s">
        <v>4759</v>
      </c>
      <c r="H24" s="302"/>
      <c r="I24" t="str">
        <f t="shared" si="8"/>
        <v>11438/543965</v>
      </c>
      <c r="J24">
        <f>VLOOKUP(C24,Schools!$A:$Z,9,0)</f>
        <v>400046</v>
      </c>
      <c r="K24" s="74" t="s">
        <v>66</v>
      </c>
      <c r="L24" s="341" t="s">
        <v>340</v>
      </c>
      <c r="M24" s="341" t="s">
        <v>47</v>
      </c>
      <c r="N24" s="77" t="str">
        <f>VLOOKUP(C24,Schools!A:D,4,0)</f>
        <v>Primary</v>
      </c>
      <c r="O24" s="77">
        <v>11438</v>
      </c>
      <c r="P24" s="77">
        <f t="shared" si="5"/>
        <v>543965</v>
      </c>
      <c r="Q24" s="78">
        <f t="shared" si="9"/>
        <v>7500</v>
      </c>
      <c r="R24" s="78">
        <f t="shared" ref="R24:AB24" si="19">Q24</f>
        <v>7500</v>
      </c>
      <c r="S24" s="78">
        <f t="shared" si="19"/>
        <v>7500</v>
      </c>
      <c r="T24" s="78">
        <f t="shared" si="19"/>
        <v>7500</v>
      </c>
      <c r="U24" s="78">
        <f t="shared" si="19"/>
        <v>7500</v>
      </c>
      <c r="V24" s="78">
        <f t="shared" si="19"/>
        <v>7500</v>
      </c>
      <c r="W24" s="78">
        <f t="shared" si="19"/>
        <v>7500</v>
      </c>
      <c r="X24" s="78">
        <f t="shared" si="19"/>
        <v>7500</v>
      </c>
      <c r="Y24" s="78">
        <f t="shared" si="19"/>
        <v>7500</v>
      </c>
      <c r="Z24" s="78">
        <f t="shared" si="19"/>
        <v>7500</v>
      </c>
      <c r="AA24" s="78">
        <f t="shared" si="19"/>
        <v>7500</v>
      </c>
      <c r="AB24" s="78">
        <f t="shared" si="19"/>
        <v>7500</v>
      </c>
      <c r="AC24" s="51">
        <f t="shared" si="11"/>
        <v>90000</v>
      </c>
      <c r="AD24" s="51">
        <f t="shared" si="12"/>
        <v>0</v>
      </c>
      <c r="AE24" s="78"/>
      <c r="AG24" s="51">
        <f t="shared" si="13"/>
        <v>22500</v>
      </c>
      <c r="AH24" s="51">
        <f t="shared" si="14"/>
        <v>45000</v>
      </c>
      <c r="AI24" s="51">
        <f t="shared" si="15"/>
        <v>67500</v>
      </c>
      <c r="AJ24" s="51">
        <f t="shared" si="16"/>
        <v>90000</v>
      </c>
      <c r="AL24"/>
      <c r="AM24"/>
      <c r="AN24"/>
      <c r="AO24"/>
      <c r="AP24"/>
      <c r="AQ24"/>
      <c r="AR24"/>
      <c r="AS24"/>
      <c r="AT24"/>
      <c r="AU24"/>
      <c r="AV24"/>
    </row>
    <row r="25" spans="1:48" x14ac:dyDescent="0.25">
      <c r="A25" t="str">
        <f t="shared" si="7"/>
        <v>HIGH NEEDS PLACES</v>
      </c>
      <c r="B25" s="303">
        <v>43913</v>
      </c>
      <c r="C25" s="74">
        <v>3022067</v>
      </c>
      <c r="D25" t="str">
        <f>VLOOKUP(C25,Schools!A:B,2,0)</f>
        <v>Chalgrove Primary School</v>
      </c>
      <c r="E25" t="str">
        <f>VLOOKUP(C25,Schools!$A:$Z,3,0)</f>
        <v>M</v>
      </c>
      <c r="F25" s="76">
        <v>67000</v>
      </c>
      <c r="G25" s="74" t="s">
        <v>4759</v>
      </c>
      <c r="H25" s="302"/>
      <c r="I25" t="str">
        <f t="shared" si="8"/>
        <v>11438/543965</v>
      </c>
      <c r="J25">
        <f>VLOOKUP(C25,Schools!$A:$Z,9,0)</f>
        <v>400065</v>
      </c>
      <c r="K25" s="74" t="s">
        <v>66</v>
      </c>
      <c r="L25" s="341" t="s">
        <v>340</v>
      </c>
      <c r="M25" s="341" t="s">
        <v>47</v>
      </c>
      <c r="N25" s="77" t="str">
        <f>VLOOKUP(C25,Schools!A:D,4,0)</f>
        <v>Primary</v>
      </c>
      <c r="O25" s="77">
        <v>11438</v>
      </c>
      <c r="P25" s="77">
        <f t="shared" si="5"/>
        <v>543965</v>
      </c>
      <c r="Q25" s="78">
        <f t="shared" si="9"/>
        <v>5583.333333333333</v>
      </c>
      <c r="R25" s="78">
        <f t="shared" ref="R25:AB25" si="20">Q25</f>
        <v>5583.333333333333</v>
      </c>
      <c r="S25" s="78">
        <f t="shared" si="20"/>
        <v>5583.333333333333</v>
      </c>
      <c r="T25" s="78">
        <f t="shared" si="20"/>
        <v>5583.333333333333</v>
      </c>
      <c r="U25" s="78">
        <f t="shared" si="20"/>
        <v>5583.333333333333</v>
      </c>
      <c r="V25" s="78">
        <f t="shared" si="20"/>
        <v>5583.333333333333</v>
      </c>
      <c r="W25" s="78">
        <f t="shared" si="20"/>
        <v>5583.333333333333</v>
      </c>
      <c r="X25" s="78">
        <f t="shared" si="20"/>
        <v>5583.333333333333</v>
      </c>
      <c r="Y25" s="78">
        <f t="shared" si="20"/>
        <v>5583.333333333333</v>
      </c>
      <c r="Z25" s="78">
        <f t="shared" si="20"/>
        <v>5583.333333333333</v>
      </c>
      <c r="AA25" s="78">
        <f t="shared" si="20"/>
        <v>5583.333333333333</v>
      </c>
      <c r="AB25" s="78">
        <f t="shared" si="20"/>
        <v>5583.333333333333</v>
      </c>
      <c r="AC25" s="51">
        <f t="shared" si="11"/>
        <v>67000.000000000015</v>
      </c>
      <c r="AD25" s="51">
        <f t="shared" si="12"/>
        <v>0</v>
      </c>
      <c r="AE25" s="78"/>
      <c r="AG25" s="51">
        <f t="shared" si="13"/>
        <v>16750</v>
      </c>
      <c r="AH25" s="51">
        <f t="shared" si="14"/>
        <v>33500</v>
      </c>
      <c r="AI25" s="51">
        <f t="shared" si="15"/>
        <v>50250.000000000007</v>
      </c>
      <c r="AJ25" s="51">
        <f t="shared" si="16"/>
        <v>67000.000000000015</v>
      </c>
      <c r="AL25"/>
      <c r="AM25"/>
      <c r="AN25"/>
      <c r="AO25"/>
      <c r="AP25"/>
      <c r="AQ25"/>
      <c r="AR25"/>
      <c r="AS25"/>
      <c r="AT25"/>
      <c r="AU25"/>
      <c r="AV25"/>
    </row>
    <row r="26" spans="1:48" x14ac:dyDescent="0.25">
      <c r="A26" t="str">
        <f t="shared" si="7"/>
        <v>HIGH NEEDS PLACES</v>
      </c>
      <c r="B26" s="303">
        <v>43913</v>
      </c>
      <c r="C26" s="74">
        <v>3022077</v>
      </c>
      <c r="D26" t="str">
        <f>VLOOKUP(C26,Schools!A:B,2,0)</f>
        <v>Orion Primary School</v>
      </c>
      <c r="E26" t="str">
        <f>VLOOKUP(C26,Schools!$A:$Z,3,0)</f>
        <v>M</v>
      </c>
      <c r="F26" s="76">
        <v>132000</v>
      </c>
      <c r="G26" s="74" t="s">
        <v>4759</v>
      </c>
      <c r="H26" s="302"/>
      <c r="I26" t="str">
        <f t="shared" si="8"/>
        <v>11438/543965</v>
      </c>
      <c r="J26">
        <f>VLOOKUP(C26,Schools!$A:$Z,9,0)</f>
        <v>400113</v>
      </c>
      <c r="K26" s="74" t="s">
        <v>66</v>
      </c>
      <c r="L26" s="341" t="s">
        <v>340</v>
      </c>
      <c r="M26" s="341" t="s">
        <v>47</v>
      </c>
      <c r="N26" s="77" t="str">
        <f>VLOOKUP(C26,Schools!A:D,4,0)</f>
        <v>Primary</v>
      </c>
      <c r="O26" s="77">
        <v>11438</v>
      </c>
      <c r="P26" s="77">
        <f t="shared" si="5"/>
        <v>543965</v>
      </c>
      <c r="Q26" s="78">
        <f t="shared" si="9"/>
        <v>11000</v>
      </c>
      <c r="R26" s="78">
        <f t="shared" ref="R26:AB26" si="21">Q26</f>
        <v>11000</v>
      </c>
      <c r="S26" s="78">
        <f t="shared" si="21"/>
        <v>11000</v>
      </c>
      <c r="T26" s="78">
        <f t="shared" si="21"/>
        <v>11000</v>
      </c>
      <c r="U26" s="78">
        <f t="shared" si="21"/>
        <v>11000</v>
      </c>
      <c r="V26" s="78">
        <f t="shared" si="21"/>
        <v>11000</v>
      </c>
      <c r="W26" s="78">
        <f t="shared" si="21"/>
        <v>11000</v>
      </c>
      <c r="X26" s="78">
        <f t="shared" si="21"/>
        <v>11000</v>
      </c>
      <c r="Y26" s="78">
        <f t="shared" si="21"/>
        <v>11000</v>
      </c>
      <c r="Z26" s="78">
        <f t="shared" si="21"/>
        <v>11000</v>
      </c>
      <c r="AA26" s="78">
        <f t="shared" si="21"/>
        <v>11000</v>
      </c>
      <c r="AB26" s="78">
        <f t="shared" si="21"/>
        <v>11000</v>
      </c>
      <c r="AC26" s="51">
        <f t="shared" si="11"/>
        <v>132000</v>
      </c>
      <c r="AD26" s="51">
        <f t="shared" si="12"/>
        <v>0</v>
      </c>
      <c r="AE26" s="78"/>
      <c r="AG26" s="51">
        <f t="shared" si="13"/>
        <v>33000</v>
      </c>
      <c r="AH26" s="51">
        <f t="shared" si="14"/>
        <v>66000</v>
      </c>
      <c r="AI26" s="51">
        <f t="shared" si="15"/>
        <v>99000</v>
      </c>
      <c r="AJ26" s="51">
        <f t="shared" si="16"/>
        <v>132000</v>
      </c>
      <c r="AL26"/>
      <c r="AM26"/>
      <c r="AN26"/>
      <c r="AO26"/>
      <c r="AP26"/>
      <c r="AQ26"/>
      <c r="AR26"/>
      <c r="AS26"/>
      <c r="AT26"/>
      <c r="AU26"/>
      <c r="AV26"/>
    </row>
    <row r="27" spans="1:48" x14ac:dyDescent="0.25">
      <c r="A27" t="str">
        <f t="shared" si="7"/>
        <v>HIGH NEEDS PLACES</v>
      </c>
      <c r="B27" s="303">
        <v>43913</v>
      </c>
      <c r="C27" s="74">
        <v>3025427</v>
      </c>
      <c r="D27" t="str">
        <f>VLOOKUP(C27,Schools!A:B,2,0)</f>
        <v>JCoSS</v>
      </c>
      <c r="E27" t="str">
        <f>VLOOKUP(C27,Schools!$A:$Z,3,0)</f>
        <v>M</v>
      </c>
      <c r="F27" s="76">
        <v>294000</v>
      </c>
      <c r="G27" s="74" t="s">
        <v>4759</v>
      </c>
      <c r="H27" s="302"/>
      <c r="I27" t="str">
        <f t="shared" si="8"/>
        <v>11438/543965</v>
      </c>
      <c r="J27">
        <f>VLOOKUP(C27,Schools!$A:$Z,9,0)</f>
        <v>400140</v>
      </c>
      <c r="K27" s="74" t="s">
        <v>66</v>
      </c>
      <c r="L27" s="341" t="s">
        <v>340</v>
      </c>
      <c r="M27" s="341" t="s">
        <v>47</v>
      </c>
      <c r="N27" s="77" t="str">
        <f>VLOOKUP(C27,Schools!A:D,4,0)</f>
        <v>Secondary</v>
      </c>
      <c r="O27" s="77">
        <v>11438</v>
      </c>
      <c r="P27" s="77">
        <f t="shared" si="5"/>
        <v>543965</v>
      </c>
      <c r="Q27" s="78">
        <f t="shared" si="9"/>
        <v>24500</v>
      </c>
      <c r="R27" s="78">
        <f t="shared" ref="R27:AB27" si="22">Q27</f>
        <v>24500</v>
      </c>
      <c r="S27" s="78">
        <f t="shared" si="22"/>
        <v>24500</v>
      </c>
      <c r="T27" s="78">
        <f t="shared" si="22"/>
        <v>24500</v>
      </c>
      <c r="U27" s="78">
        <f t="shared" si="22"/>
        <v>24500</v>
      </c>
      <c r="V27" s="78">
        <f t="shared" si="22"/>
        <v>24500</v>
      </c>
      <c r="W27" s="78">
        <f t="shared" si="22"/>
        <v>24500</v>
      </c>
      <c r="X27" s="78">
        <f t="shared" si="22"/>
        <v>24500</v>
      </c>
      <c r="Y27" s="78">
        <f t="shared" si="22"/>
        <v>24500</v>
      </c>
      <c r="Z27" s="78">
        <f t="shared" si="22"/>
        <v>24500</v>
      </c>
      <c r="AA27" s="78">
        <f t="shared" si="22"/>
        <v>24500</v>
      </c>
      <c r="AB27" s="78">
        <f t="shared" si="22"/>
        <v>24500</v>
      </c>
      <c r="AC27" s="51">
        <f t="shared" si="11"/>
        <v>294000</v>
      </c>
      <c r="AD27" s="51">
        <f t="shared" si="12"/>
        <v>0</v>
      </c>
      <c r="AE27" s="78"/>
      <c r="AG27" s="51">
        <f t="shared" si="13"/>
        <v>73500</v>
      </c>
      <c r="AH27" s="51">
        <f t="shared" si="14"/>
        <v>147000</v>
      </c>
      <c r="AI27" s="51">
        <f t="shared" si="15"/>
        <v>220500</v>
      </c>
      <c r="AJ27" s="51">
        <f t="shared" si="16"/>
        <v>294000</v>
      </c>
      <c r="AL27"/>
      <c r="AM27"/>
      <c r="AN27"/>
      <c r="AO27"/>
      <c r="AP27"/>
      <c r="AQ27"/>
      <c r="AR27"/>
      <c r="AS27"/>
      <c r="AT27"/>
      <c r="AU27"/>
      <c r="AV27"/>
    </row>
    <row r="28" spans="1:48" x14ac:dyDescent="0.25">
      <c r="A28" t="str">
        <f t="shared" si="7"/>
        <v>HIGH NEEDS PLACES</v>
      </c>
      <c r="B28" s="303">
        <v>43913</v>
      </c>
      <c r="C28" s="74">
        <v>3027005</v>
      </c>
      <c r="D28" t="str">
        <f>VLOOKUP(C28,Schools!A:B,2,0)</f>
        <v>Northway</v>
      </c>
      <c r="E28" t="str">
        <f>VLOOKUP(C28,Schools!$A:$Z,3,0)</f>
        <v>M</v>
      </c>
      <c r="F28" s="76">
        <v>1241666.6666666667</v>
      </c>
      <c r="G28" s="74" t="s">
        <v>4759</v>
      </c>
      <c r="H28" s="302"/>
      <c r="I28" t="str">
        <f t="shared" si="8"/>
        <v>10161/543965</v>
      </c>
      <c r="J28">
        <f>VLOOKUP(C28,Schools!$A:$Z,9,0)</f>
        <v>400034</v>
      </c>
      <c r="K28" s="74" t="s">
        <v>66</v>
      </c>
      <c r="L28" s="341" t="s">
        <v>328</v>
      </c>
      <c r="M28" s="341" t="s">
        <v>398</v>
      </c>
      <c r="N28" s="77" t="str">
        <f>VLOOKUP(C28,Schools!A:D,4,0)</f>
        <v>Special</v>
      </c>
      <c r="O28" s="77">
        <v>10161</v>
      </c>
      <c r="P28" s="77">
        <f t="shared" si="5"/>
        <v>543965</v>
      </c>
      <c r="Q28" s="78">
        <f t="shared" si="9"/>
        <v>103472.22222222223</v>
      </c>
      <c r="R28" s="78">
        <f t="shared" ref="R28:AB28" si="23">Q28</f>
        <v>103472.22222222223</v>
      </c>
      <c r="S28" s="78">
        <f t="shared" si="23"/>
        <v>103472.22222222223</v>
      </c>
      <c r="T28" s="78">
        <f t="shared" si="23"/>
        <v>103472.22222222223</v>
      </c>
      <c r="U28" s="78">
        <f t="shared" si="23"/>
        <v>103472.22222222223</v>
      </c>
      <c r="V28" s="78">
        <f t="shared" si="23"/>
        <v>103472.22222222223</v>
      </c>
      <c r="W28" s="78">
        <f t="shared" si="23"/>
        <v>103472.22222222223</v>
      </c>
      <c r="X28" s="78">
        <f t="shared" si="23"/>
        <v>103472.22222222223</v>
      </c>
      <c r="Y28" s="78">
        <f t="shared" si="23"/>
        <v>103472.22222222223</v>
      </c>
      <c r="Z28" s="78">
        <f t="shared" si="23"/>
        <v>103472.22222222223</v>
      </c>
      <c r="AA28" s="78">
        <f t="shared" si="23"/>
        <v>103472.22222222223</v>
      </c>
      <c r="AB28" s="78">
        <f t="shared" si="23"/>
        <v>103472.22222222223</v>
      </c>
      <c r="AC28" s="51">
        <f t="shared" si="11"/>
        <v>1241666.6666666667</v>
      </c>
      <c r="AD28" s="51">
        <f t="shared" si="12"/>
        <v>0</v>
      </c>
      <c r="AE28" s="78"/>
      <c r="AG28" s="51">
        <f t="shared" si="13"/>
        <v>310416.66666666669</v>
      </c>
      <c r="AH28" s="51">
        <f t="shared" si="14"/>
        <v>620833.33333333337</v>
      </c>
      <c r="AI28" s="51">
        <f t="shared" si="15"/>
        <v>931250.00000000012</v>
      </c>
      <c r="AJ28" s="51">
        <f t="shared" si="16"/>
        <v>1241666.6666666667</v>
      </c>
      <c r="AL28"/>
      <c r="AM28"/>
      <c r="AN28"/>
      <c r="AO28"/>
      <c r="AP28"/>
      <c r="AQ28"/>
      <c r="AR28"/>
      <c r="AS28"/>
      <c r="AT28"/>
      <c r="AU28"/>
      <c r="AV28"/>
    </row>
    <row r="29" spans="1:48" x14ac:dyDescent="0.25">
      <c r="A29" t="str">
        <f t="shared" si="7"/>
        <v>HIGH NEEDS PLACES</v>
      </c>
      <c r="B29" s="303">
        <v>43913</v>
      </c>
      <c r="C29" s="74">
        <v>3027009</v>
      </c>
      <c r="D29" t="str">
        <f>VLOOKUP(C29,Schools!A:B,2,0)</f>
        <v>Oakleigh</v>
      </c>
      <c r="E29" t="str">
        <f>VLOOKUP(C29,Schools!$A:$Z,3,0)</f>
        <v>M</v>
      </c>
      <c r="F29" s="76">
        <v>1175000</v>
      </c>
      <c r="G29" s="74" t="s">
        <v>4759</v>
      </c>
      <c r="H29" s="302"/>
      <c r="I29" t="str">
        <f t="shared" si="8"/>
        <v>10161/543965</v>
      </c>
      <c r="J29">
        <f>VLOOKUP(C29,Schools!$A:$Z,9,0)</f>
        <v>400091</v>
      </c>
      <c r="K29" s="74" t="s">
        <v>66</v>
      </c>
      <c r="L29" s="341" t="s">
        <v>328</v>
      </c>
      <c r="M29" s="341" t="s">
        <v>398</v>
      </c>
      <c r="N29" s="77" t="str">
        <f>VLOOKUP(C29,Schools!A:D,4,0)</f>
        <v>Special</v>
      </c>
      <c r="O29" s="77">
        <v>10161</v>
      </c>
      <c r="P29" s="77">
        <f t="shared" si="5"/>
        <v>543965</v>
      </c>
      <c r="Q29" s="78">
        <f t="shared" si="9"/>
        <v>97916.666666666672</v>
      </c>
      <c r="R29" s="78">
        <f t="shared" ref="R29:AB29" si="24">Q29</f>
        <v>97916.666666666672</v>
      </c>
      <c r="S29" s="78">
        <f t="shared" si="24"/>
        <v>97916.666666666672</v>
      </c>
      <c r="T29" s="78">
        <f t="shared" si="24"/>
        <v>97916.666666666672</v>
      </c>
      <c r="U29" s="78">
        <f t="shared" si="24"/>
        <v>97916.666666666672</v>
      </c>
      <c r="V29" s="78">
        <f t="shared" si="24"/>
        <v>97916.666666666672</v>
      </c>
      <c r="W29" s="78">
        <f t="shared" si="24"/>
        <v>97916.666666666672</v>
      </c>
      <c r="X29" s="78">
        <f t="shared" si="24"/>
        <v>97916.666666666672</v>
      </c>
      <c r="Y29" s="78">
        <f t="shared" si="24"/>
        <v>97916.666666666672</v>
      </c>
      <c r="Z29" s="78">
        <f t="shared" si="24"/>
        <v>97916.666666666672</v>
      </c>
      <c r="AA29" s="78">
        <f t="shared" si="24"/>
        <v>97916.666666666672</v>
      </c>
      <c r="AB29" s="78">
        <f t="shared" si="24"/>
        <v>97916.666666666672</v>
      </c>
      <c r="AC29" s="51">
        <f t="shared" si="11"/>
        <v>1175000</v>
      </c>
      <c r="AD29" s="51">
        <f t="shared" si="12"/>
        <v>0</v>
      </c>
      <c r="AE29" s="78"/>
      <c r="AG29" s="51">
        <f t="shared" si="13"/>
        <v>293750</v>
      </c>
      <c r="AH29" s="51">
        <f t="shared" si="14"/>
        <v>587500</v>
      </c>
      <c r="AI29" s="51">
        <f t="shared" si="15"/>
        <v>881249.99999999988</v>
      </c>
      <c r="AJ29" s="51">
        <f t="shared" si="16"/>
        <v>1175000</v>
      </c>
      <c r="AL29"/>
      <c r="AM29"/>
      <c r="AN29"/>
      <c r="AO29"/>
      <c r="AP29"/>
      <c r="AQ29"/>
      <c r="AR29"/>
      <c r="AS29"/>
      <c r="AT29"/>
      <c r="AU29"/>
      <c r="AV29"/>
    </row>
    <row r="30" spans="1:48" x14ac:dyDescent="0.25">
      <c r="A30" t="str">
        <f t="shared" si="7"/>
        <v>HIGH NEEDS PLACES</v>
      </c>
      <c r="B30" s="303">
        <v>43913</v>
      </c>
      <c r="C30" s="74">
        <v>3027010</v>
      </c>
      <c r="D30" t="str">
        <f>VLOOKUP(C30,Schools!A:B,2,0)</f>
        <v>Mapledown</v>
      </c>
      <c r="E30" t="str">
        <f>VLOOKUP(C30,Schools!$A:$Z,3,0)</f>
        <v>M</v>
      </c>
      <c r="F30" s="76">
        <v>977500.00000000012</v>
      </c>
      <c r="G30" s="74" t="s">
        <v>4759</v>
      </c>
      <c r="H30" s="302"/>
      <c r="I30" t="str">
        <f t="shared" si="8"/>
        <v>10161/543965</v>
      </c>
      <c r="J30">
        <f>VLOOKUP(C30,Schools!$A:$Z,9,0)</f>
        <v>400063</v>
      </c>
      <c r="K30" s="74" t="s">
        <v>66</v>
      </c>
      <c r="L30" s="341" t="s">
        <v>328</v>
      </c>
      <c r="M30" s="341" t="s">
        <v>398</v>
      </c>
      <c r="N30" s="77" t="str">
        <f>VLOOKUP(C30,Schools!A:D,4,0)</f>
        <v>Special</v>
      </c>
      <c r="O30" s="77">
        <v>10161</v>
      </c>
      <c r="P30" s="77">
        <f t="shared" si="5"/>
        <v>543965</v>
      </c>
      <c r="Q30" s="78">
        <f t="shared" si="9"/>
        <v>81458.333333333343</v>
      </c>
      <c r="R30" s="78">
        <f t="shared" ref="R30:AB30" si="25">Q30</f>
        <v>81458.333333333343</v>
      </c>
      <c r="S30" s="78">
        <f t="shared" si="25"/>
        <v>81458.333333333343</v>
      </c>
      <c r="T30" s="78">
        <f t="shared" si="25"/>
        <v>81458.333333333343</v>
      </c>
      <c r="U30" s="78">
        <f t="shared" si="25"/>
        <v>81458.333333333343</v>
      </c>
      <c r="V30" s="78">
        <f t="shared" si="25"/>
        <v>81458.333333333343</v>
      </c>
      <c r="W30" s="78">
        <f t="shared" si="25"/>
        <v>81458.333333333343</v>
      </c>
      <c r="X30" s="78">
        <f t="shared" si="25"/>
        <v>81458.333333333343</v>
      </c>
      <c r="Y30" s="78">
        <f t="shared" si="25"/>
        <v>81458.333333333343</v>
      </c>
      <c r="Z30" s="78">
        <f t="shared" si="25"/>
        <v>81458.333333333343</v>
      </c>
      <c r="AA30" s="78">
        <f t="shared" si="25"/>
        <v>81458.333333333343</v>
      </c>
      <c r="AB30" s="78">
        <f t="shared" si="25"/>
        <v>81458.333333333343</v>
      </c>
      <c r="AC30" s="51">
        <f t="shared" si="11"/>
        <v>977500.00000000035</v>
      </c>
      <c r="AD30" s="51">
        <f t="shared" si="12"/>
        <v>0</v>
      </c>
      <c r="AE30" s="78"/>
      <c r="AG30" s="51">
        <f t="shared" si="13"/>
        <v>244375.00000000003</v>
      </c>
      <c r="AH30" s="51">
        <f t="shared" si="14"/>
        <v>488750.00000000012</v>
      </c>
      <c r="AI30" s="51">
        <f t="shared" si="15"/>
        <v>733125.00000000023</v>
      </c>
      <c r="AJ30" s="51">
        <f t="shared" si="16"/>
        <v>977500.00000000035</v>
      </c>
      <c r="AL30"/>
      <c r="AM30"/>
      <c r="AN30"/>
      <c r="AO30"/>
      <c r="AP30"/>
      <c r="AQ30"/>
      <c r="AR30"/>
      <c r="AS30"/>
      <c r="AT30"/>
      <c r="AU30"/>
      <c r="AV30"/>
    </row>
    <row r="31" spans="1:48" x14ac:dyDescent="0.25">
      <c r="A31" t="str">
        <f t="shared" si="7"/>
        <v>HIGH NEEDS PLACES</v>
      </c>
      <c r="B31" s="303">
        <v>43913</v>
      </c>
      <c r="C31" s="74">
        <v>3021100</v>
      </c>
      <c r="D31" t="str">
        <f>VLOOKUP(C31,Schools!A:B,2,0)</f>
        <v>Pavilion</v>
      </c>
      <c r="E31" t="str">
        <f>VLOOKUP(C31,Schools!$A:$Z,3,0)</f>
        <v>M</v>
      </c>
      <c r="F31" s="76">
        <v>273920</v>
      </c>
      <c r="G31" s="74" t="s">
        <v>4759</v>
      </c>
      <c r="H31" s="302"/>
      <c r="I31" t="str">
        <f t="shared" si="8"/>
        <v>11336/543965</v>
      </c>
      <c r="J31">
        <f>VLOOKUP(C31,Schools!$A:$Z,9,0)</f>
        <v>400156</v>
      </c>
      <c r="K31" s="74" t="s">
        <v>66</v>
      </c>
      <c r="L31" s="341" t="str">
        <f>M31</f>
        <v>HOS</v>
      </c>
      <c r="M31" s="341" t="s">
        <v>350</v>
      </c>
      <c r="N31" s="77" t="str">
        <f>VLOOKUP(C31,Schools!A:D,4,0)</f>
        <v>PRU</v>
      </c>
      <c r="O31" s="77">
        <v>11336</v>
      </c>
      <c r="P31" s="77">
        <f t="shared" si="5"/>
        <v>543965</v>
      </c>
      <c r="Q31" s="78">
        <f t="shared" si="9"/>
        <v>22826.666666666668</v>
      </c>
      <c r="R31" s="78">
        <f t="shared" ref="R31:AB31" si="26">Q31</f>
        <v>22826.666666666668</v>
      </c>
      <c r="S31" s="78">
        <f t="shared" si="26"/>
        <v>22826.666666666668</v>
      </c>
      <c r="T31" s="78">
        <f t="shared" si="26"/>
        <v>22826.666666666668</v>
      </c>
      <c r="U31" s="78">
        <f t="shared" si="26"/>
        <v>22826.666666666668</v>
      </c>
      <c r="V31" s="78">
        <f t="shared" si="26"/>
        <v>22826.666666666668</v>
      </c>
      <c r="W31" s="78">
        <f t="shared" si="26"/>
        <v>22826.666666666668</v>
      </c>
      <c r="X31" s="78">
        <f t="shared" si="26"/>
        <v>22826.666666666668</v>
      </c>
      <c r="Y31" s="78">
        <f t="shared" si="26"/>
        <v>22826.666666666668</v>
      </c>
      <c r="Z31" s="78">
        <f t="shared" si="26"/>
        <v>22826.666666666668</v>
      </c>
      <c r="AA31" s="78">
        <f t="shared" si="26"/>
        <v>22826.666666666668</v>
      </c>
      <c r="AB31" s="78">
        <f t="shared" si="26"/>
        <v>22826.666666666668</v>
      </c>
      <c r="AC31" s="51">
        <f t="shared" si="11"/>
        <v>273919.99999999994</v>
      </c>
      <c r="AD31" s="51">
        <f t="shared" si="12"/>
        <v>0</v>
      </c>
      <c r="AE31" s="78"/>
      <c r="AG31" s="51">
        <f t="shared" si="13"/>
        <v>68480</v>
      </c>
      <c r="AH31" s="51">
        <f t="shared" si="14"/>
        <v>136960</v>
      </c>
      <c r="AI31" s="51">
        <f t="shared" si="15"/>
        <v>205439.99999999997</v>
      </c>
      <c r="AJ31" s="51">
        <f t="shared" si="16"/>
        <v>273919.99999999994</v>
      </c>
      <c r="AL31"/>
      <c r="AM31"/>
      <c r="AN31"/>
      <c r="AO31"/>
      <c r="AP31"/>
      <c r="AQ31"/>
      <c r="AR31"/>
      <c r="AS31"/>
      <c r="AT31"/>
      <c r="AU31"/>
      <c r="AV31"/>
    </row>
    <row r="32" spans="1:48" x14ac:dyDescent="0.25">
      <c r="A32" t="str">
        <f t="shared" si="7"/>
        <v>HIGH NEEDS PLACES</v>
      </c>
      <c r="B32" s="303">
        <v>43913</v>
      </c>
      <c r="C32" s="74">
        <v>3021102</v>
      </c>
      <c r="D32" t="str">
        <f>VLOOKUP(C32,Schools!A:B,2,0)</f>
        <v>Northgate</v>
      </c>
      <c r="E32" t="str">
        <f>VLOOKUP(C32,Schools!$A:$Z,3,0)</f>
        <v>M</v>
      </c>
      <c r="F32" s="76">
        <v>357282</v>
      </c>
      <c r="G32" s="74" t="s">
        <v>4759</v>
      </c>
      <c r="H32" s="302"/>
      <c r="I32" t="str">
        <f t="shared" si="8"/>
        <v>11336/543965</v>
      </c>
      <c r="J32">
        <f>VLOOKUP(C32,Schools!$A:$Z,9,0)</f>
        <v>400157</v>
      </c>
      <c r="K32" s="74" t="s">
        <v>66</v>
      </c>
      <c r="L32" s="341" t="str">
        <f>M32</f>
        <v>HOS</v>
      </c>
      <c r="M32" s="341" t="s">
        <v>350</v>
      </c>
      <c r="N32" s="77" t="str">
        <f>VLOOKUP(C32,Schools!A:D,4,0)</f>
        <v>PRU</v>
      </c>
      <c r="O32" s="77">
        <v>11336</v>
      </c>
      <c r="P32" s="77">
        <f t="shared" si="5"/>
        <v>543965</v>
      </c>
      <c r="Q32" s="78">
        <f t="shared" si="9"/>
        <v>29773.5</v>
      </c>
      <c r="R32" s="78">
        <f t="shared" ref="R32:AB32" si="27">Q32</f>
        <v>29773.5</v>
      </c>
      <c r="S32" s="78">
        <f t="shared" si="27"/>
        <v>29773.5</v>
      </c>
      <c r="T32" s="78">
        <f t="shared" si="27"/>
        <v>29773.5</v>
      </c>
      <c r="U32" s="78">
        <f t="shared" si="27"/>
        <v>29773.5</v>
      </c>
      <c r="V32" s="78">
        <f t="shared" si="27"/>
        <v>29773.5</v>
      </c>
      <c r="W32" s="78">
        <f t="shared" si="27"/>
        <v>29773.5</v>
      </c>
      <c r="X32" s="78">
        <f t="shared" si="27"/>
        <v>29773.5</v>
      </c>
      <c r="Y32" s="78">
        <f t="shared" si="27"/>
        <v>29773.5</v>
      </c>
      <c r="Z32" s="78">
        <f t="shared" si="27"/>
        <v>29773.5</v>
      </c>
      <c r="AA32" s="78">
        <f t="shared" si="27"/>
        <v>29773.5</v>
      </c>
      <c r="AB32" s="78">
        <f t="shared" si="27"/>
        <v>29773.5</v>
      </c>
      <c r="AC32" s="51">
        <f t="shared" si="11"/>
        <v>357282</v>
      </c>
      <c r="AD32" s="51">
        <f t="shared" si="12"/>
        <v>0</v>
      </c>
      <c r="AE32" s="78"/>
      <c r="AG32" s="51">
        <f t="shared" si="13"/>
        <v>89320.5</v>
      </c>
      <c r="AH32" s="51">
        <f t="shared" si="14"/>
        <v>178641</v>
      </c>
      <c r="AI32" s="51">
        <f t="shared" si="15"/>
        <v>267961.5</v>
      </c>
      <c r="AJ32" s="51">
        <f t="shared" si="16"/>
        <v>357282</v>
      </c>
      <c r="AL32"/>
      <c r="AM32"/>
      <c r="AN32"/>
      <c r="AO32"/>
      <c r="AP32"/>
      <c r="AQ32"/>
      <c r="AR32"/>
      <c r="AS32"/>
      <c r="AT32"/>
      <c r="AU32"/>
      <c r="AV32"/>
    </row>
    <row r="33" spans="1:48" x14ac:dyDescent="0.25">
      <c r="A33" t="str">
        <f t="shared" si="7"/>
        <v>HIGH NEEDS PLACES</v>
      </c>
      <c r="B33" s="303">
        <v>43913</v>
      </c>
      <c r="C33" s="74">
        <v>3022036</v>
      </c>
      <c r="D33" t="str">
        <f>VLOOKUP(C33,Schools!A:B,2,0)</f>
        <v>Livingstone School</v>
      </c>
      <c r="E33" t="str">
        <f>VLOOKUP(C33,Schools!$A:$Z,3,0)</f>
        <v>M</v>
      </c>
      <c r="F33" s="76">
        <v>134034</v>
      </c>
      <c r="G33" s="74" t="s">
        <v>4759</v>
      </c>
      <c r="H33" s="302"/>
      <c r="I33" t="str">
        <f t="shared" si="8"/>
        <v>11438/543965</v>
      </c>
      <c r="J33">
        <f>VLOOKUP(C33,Schools!$A:$Z,9,0)</f>
        <v>400046</v>
      </c>
      <c r="K33" s="74" t="s">
        <v>66</v>
      </c>
      <c r="L33" s="161" t="s">
        <v>4879</v>
      </c>
      <c r="M33" s="341" t="s">
        <v>47</v>
      </c>
      <c r="N33" s="77" t="str">
        <f>VLOOKUP(C33,Schools!A:D,4,0)</f>
        <v>Primary</v>
      </c>
      <c r="O33" s="77">
        <v>11438</v>
      </c>
      <c r="P33" s="77">
        <f t="shared" si="5"/>
        <v>543965</v>
      </c>
      <c r="Q33" s="78">
        <f t="shared" si="9"/>
        <v>11169.5</v>
      </c>
      <c r="R33" s="78">
        <f t="shared" ref="R33:AB33" si="28">Q33</f>
        <v>11169.5</v>
      </c>
      <c r="S33" s="78">
        <f t="shared" si="28"/>
        <v>11169.5</v>
      </c>
      <c r="T33" s="78">
        <f t="shared" si="28"/>
        <v>11169.5</v>
      </c>
      <c r="U33" s="78">
        <f t="shared" si="28"/>
        <v>11169.5</v>
      </c>
      <c r="V33" s="78">
        <f t="shared" si="28"/>
        <v>11169.5</v>
      </c>
      <c r="W33" s="78">
        <f t="shared" si="28"/>
        <v>11169.5</v>
      </c>
      <c r="X33" s="78">
        <f t="shared" si="28"/>
        <v>11169.5</v>
      </c>
      <c r="Y33" s="78">
        <f t="shared" si="28"/>
        <v>11169.5</v>
      </c>
      <c r="Z33" s="78">
        <f t="shared" si="28"/>
        <v>11169.5</v>
      </c>
      <c r="AA33" s="78">
        <f t="shared" si="28"/>
        <v>11169.5</v>
      </c>
      <c r="AB33" s="78">
        <f t="shared" si="28"/>
        <v>11169.5</v>
      </c>
      <c r="AC33" s="51">
        <f t="shared" si="11"/>
        <v>134034</v>
      </c>
      <c r="AD33" s="51">
        <f t="shared" si="12"/>
        <v>0</v>
      </c>
      <c r="AE33" s="78"/>
      <c r="AG33" s="51">
        <f t="shared" si="13"/>
        <v>33508.5</v>
      </c>
      <c r="AH33" s="51">
        <f t="shared" si="14"/>
        <v>67017</v>
      </c>
      <c r="AI33" s="51">
        <f t="shared" si="15"/>
        <v>100525.5</v>
      </c>
      <c r="AJ33" s="51">
        <f t="shared" si="16"/>
        <v>134034</v>
      </c>
      <c r="AL33"/>
      <c r="AM33"/>
      <c r="AN33"/>
      <c r="AO33"/>
      <c r="AP33"/>
      <c r="AQ33"/>
      <c r="AR33"/>
      <c r="AS33"/>
      <c r="AT33"/>
      <c r="AU33"/>
      <c r="AV33"/>
    </row>
    <row r="34" spans="1:48" x14ac:dyDescent="0.25">
      <c r="A34" t="str">
        <f t="shared" si="7"/>
        <v>HIGH NEEDS PLACES</v>
      </c>
      <c r="B34" s="303">
        <v>43913</v>
      </c>
      <c r="C34" s="74">
        <v>3027009</v>
      </c>
      <c r="D34" t="str">
        <f>VLOOKUP(C34,Schools!A:B,2,0)</f>
        <v>Oakleigh</v>
      </c>
      <c r="E34" t="str">
        <f>VLOOKUP(C34,Schools!$A:$Z,3,0)</f>
        <v>M</v>
      </c>
      <c r="F34" s="76">
        <v>583488</v>
      </c>
      <c r="G34" s="74" t="s">
        <v>4759</v>
      </c>
      <c r="H34" s="302"/>
      <c r="I34" t="str">
        <f t="shared" si="8"/>
        <v>10161/543965</v>
      </c>
      <c r="J34">
        <f>VLOOKUP(C34,Schools!$A:$Z,9,0)</f>
        <v>400091</v>
      </c>
      <c r="K34" s="302" t="s">
        <v>66</v>
      </c>
      <c r="L34" s="161" t="s">
        <v>4879</v>
      </c>
      <c r="M34" s="341" t="s">
        <v>398</v>
      </c>
      <c r="N34" s="77" t="str">
        <f>VLOOKUP(C34,Schools!A:D,4,0)</f>
        <v>Special</v>
      </c>
      <c r="O34" s="77">
        <v>10161</v>
      </c>
      <c r="P34" s="77">
        <f t="shared" si="5"/>
        <v>543965</v>
      </c>
      <c r="Q34" s="78">
        <f t="shared" si="9"/>
        <v>48624</v>
      </c>
      <c r="R34" s="78">
        <f t="shared" ref="R34:AB34" si="29">Q34</f>
        <v>48624</v>
      </c>
      <c r="S34" s="78">
        <f t="shared" si="29"/>
        <v>48624</v>
      </c>
      <c r="T34" s="78">
        <f t="shared" si="29"/>
        <v>48624</v>
      </c>
      <c r="U34" s="78">
        <f t="shared" si="29"/>
        <v>48624</v>
      </c>
      <c r="V34" s="78">
        <f t="shared" si="29"/>
        <v>48624</v>
      </c>
      <c r="W34" s="78">
        <f t="shared" si="29"/>
        <v>48624</v>
      </c>
      <c r="X34" s="78">
        <f t="shared" si="29"/>
        <v>48624</v>
      </c>
      <c r="Y34" s="78">
        <f t="shared" si="29"/>
        <v>48624</v>
      </c>
      <c r="Z34" s="78">
        <f t="shared" si="29"/>
        <v>48624</v>
      </c>
      <c r="AA34" s="78">
        <f t="shared" si="29"/>
        <v>48624</v>
      </c>
      <c r="AB34" s="78">
        <f t="shared" si="29"/>
        <v>48624</v>
      </c>
      <c r="AC34" s="51">
        <f t="shared" si="11"/>
        <v>583488</v>
      </c>
      <c r="AD34" s="51">
        <f t="shared" si="12"/>
        <v>0</v>
      </c>
      <c r="AE34" s="78"/>
      <c r="AG34" s="51">
        <f t="shared" si="13"/>
        <v>145872</v>
      </c>
      <c r="AH34" s="51">
        <f t="shared" si="14"/>
        <v>291744</v>
      </c>
      <c r="AI34" s="51">
        <f t="shared" si="15"/>
        <v>437616</v>
      </c>
      <c r="AJ34" s="51">
        <f t="shared" si="16"/>
        <v>583488</v>
      </c>
      <c r="AL34"/>
      <c r="AM34"/>
      <c r="AN34"/>
      <c r="AO34"/>
      <c r="AP34"/>
      <c r="AQ34"/>
      <c r="AR34"/>
      <c r="AS34"/>
      <c r="AT34"/>
      <c r="AU34"/>
      <c r="AV34"/>
    </row>
    <row r="35" spans="1:48" x14ac:dyDescent="0.25">
      <c r="B35" s="75"/>
      <c r="C35" s="74"/>
      <c r="F35" s="76"/>
      <c r="G35" s="74"/>
      <c r="H35" s="302"/>
      <c r="K35" s="74"/>
      <c r="L35" s="341"/>
      <c r="M35" s="341"/>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13"/>
      <c r="F36" s="76"/>
      <c r="G36" s="302"/>
      <c r="H36" s="302"/>
      <c r="I36" s="313"/>
      <c r="J36" s="313"/>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13"/>
      <c r="F37" s="76"/>
      <c r="G37" s="302"/>
      <c r="H37" s="302"/>
      <c r="I37" s="313"/>
      <c r="J37" s="313"/>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13"/>
      <c r="F38" s="76"/>
      <c r="G38" s="302"/>
      <c r="H38" s="302"/>
      <c r="I38" s="313"/>
      <c r="J38" s="313"/>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13"/>
      <c r="F39" s="76"/>
      <c r="G39" s="302"/>
      <c r="H39" s="302"/>
      <c r="I39" s="313"/>
      <c r="J39" s="313"/>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13"/>
      <c r="F40" s="76"/>
      <c r="G40" s="302"/>
      <c r="H40" s="302"/>
      <c r="I40" s="313"/>
      <c r="J40" s="313"/>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13"/>
      <c r="F41" s="76"/>
      <c r="G41" s="302"/>
      <c r="H41" s="302"/>
      <c r="I41" s="313"/>
      <c r="J41" s="313"/>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13"/>
      <c r="F42" s="76"/>
      <c r="G42" s="302"/>
      <c r="H42" s="302"/>
      <c r="I42" s="313"/>
      <c r="J42" s="313"/>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13"/>
      <c r="F43" s="76"/>
      <c r="G43" s="302"/>
      <c r="H43" s="302"/>
      <c r="I43" s="313"/>
      <c r="J43" s="313"/>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13"/>
      <c r="F44" s="76"/>
      <c r="G44" s="302"/>
      <c r="H44" s="302"/>
      <c r="I44" s="313"/>
      <c r="J44" s="313"/>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13"/>
      <c r="F45" s="76"/>
      <c r="G45" s="302"/>
      <c r="H45" s="302"/>
      <c r="I45" s="313"/>
      <c r="J45" s="313"/>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13"/>
      <c r="F46" s="76"/>
      <c r="G46" s="302"/>
      <c r="H46" s="302"/>
      <c r="I46" s="313"/>
      <c r="J46" s="313"/>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13"/>
      <c r="F47" s="76"/>
      <c r="G47" s="302"/>
      <c r="H47" s="302"/>
      <c r="I47" s="313"/>
      <c r="J47" s="313"/>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13"/>
      <c r="F48" s="76"/>
      <c r="G48" s="302"/>
      <c r="H48" s="302"/>
      <c r="I48" s="313"/>
      <c r="J48" s="313"/>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13"/>
      <c r="F49" s="76"/>
      <c r="G49" s="302"/>
      <c r="H49" s="302"/>
      <c r="I49" s="313"/>
      <c r="J49" s="313"/>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13"/>
      <c r="F50" s="76"/>
      <c r="G50" s="302"/>
      <c r="H50" s="302"/>
      <c r="I50" s="313"/>
      <c r="J50" s="313"/>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13"/>
      <c r="F51" s="76"/>
      <c r="G51" s="302"/>
      <c r="H51" s="302"/>
      <c r="I51" s="313"/>
      <c r="J51" s="313"/>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13"/>
      <c r="F52" s="76"/>
      <c r="G52" s="302"/>
      <c r="H52" s="302"/>
      <c r="I52" s="313"/>
      <c r="J52" s="313"/>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13"/>
      <c r="F53" s="76"/>
      <c r="G53" s="302"/>
      <c r="H53" s="302"/>
      <c r="I53" s="313"/>
      <c r="J53" s="313"/>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13"/>
      <c r="F54" s="76"/>
      <c r="G54" s="302"/>
      <c r="H54" s="302"/>
      <c r="I54" s="313"/>
      <c r="J54" s="313"/>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B5" workbookViewId="0">
      <selection activeCell="A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24" t="s">
        <v>3557</v>
      </c>
      <c r="C3" s="525"/>
      <c r="D3" s="525"/>
      <c r="E3" s="526"/>
      <c r="F3" s="82" t="s">
        <v>3493</v>
      </c>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C6" t="s">
        <v>4528</v>
      </c>
      <c r="D6" t="s">
        <v>4543</v>
      </c>
      <c r="P6" s="30" t="s">
        <v>3635</v>
      </c>
      <c r="Q6" s="30">
        <v>20</v>
      </c>
      <c r="R6" s="30" t="s">
        <v>4774</v>
      </c>
      <c r="S6" s="30" t="s">
        <v>3628</v>
      </c>
      <c r="U6" s="30" t="s">
        <v>3570</v>
      </c>
      <c r="V6" s="31">
        <v>11336</v>
      </c>
    </row>
    <row r="7" spans="1:22" ht="16.5" customHeight="1" thickTop="1" thickBot="1" x14ac:dyDescent="0.3">
      <c r="A7" s="83" t="s">
        <v>3638</v>
      </c>
      <c r="B7" s="85">
        <f>SUM(HNPlaces!Q20:Q35)</f>
        <v>569074.22222222225</v>
      </c>
      <c r="C7" s="529" t="str">
        <f>IF(ROUND(ABS(B7-B8),0)&gt;0,"Error","OK")</f>
        <v>OK</v>
      </c>
      <c r="D7" s="530"/>
      <c r="P7" s="30" t="s">
        <v>3639</v>
      </c>
      <c r="Q7" s="30">
        <v>21</v>
      </c>
      <c r="R7" s="30" t="s">
        <v>4775</v>
      </c>
      <c r="S7" s="30" t="s">
        <v>3630</v>
      </c>
    </row>
    <row r="8" spans="1:22" ht="16.5" thickTop="1" thickBot="1" x14ac:dyDescent="0.3">
      <c r="A8" s="83" t="s">
        <v>3642</v>
      </c>
      <c r="B8" s="85">
        <f>SUM(G20:G993)</f>
        <v>569074.22222222225</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COUNTIF(HNPlaces!Q20:Q35,"&gt;0")</f>
        <v>15</v>
      </c>
      <c r="C10" s="529" t="str">
        <f>IF(ROUND(ABS(B10-B11),0)&gt;0,"Error","OK")</f>
        <v>OK</v>
      </c>
      <c r="D10" s="530"/>
      <c r="P10" s="30" t="s">
        <v>3650</v>
      </c>
      <c r="Q10" s="30">
        <v>24</v>
      </c>
      <c r="R10" s="30" t="s">
        <v>4778</v>
      </c>
      <c r="S10" s="30" t="s">
        <v>3641</v>
      </c>
    </row>
    <row r="11" spans="1:22" ht="16.5" thickTop="1" thickBot="1" x14ac:dyDescent="0.3">
      <c r="A11" s="83" t="s">
        <v>3653</v>
      </c>
      <c r="B11" s="83">
        <f>COUNTIF(G20:G138,"&gt;0")</f>
        <v>15</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1100.PRU.I01.Ap21</v>
      </c>
      <c r="F20" s="122">
        <f ca="1">TODAY()</f>
        <v>44309</v>
      </c>
      <c r="G20" s="123">
        <f>HNPlaces!Q20</f>
        <v>108333.33333333333</v>
      </c>
      <c r="H20" s="124">
        <f ca="1">F20</f>
        <v>44309</v>
      </c>
      <c r="I20" s="125">
        <v>0</v>
      </c>
      <c r="J20" s="121" t="str">
        <f>LEFT(HNPlaces!D20,20)&amp;"."&amp;HNPlacesPay!E20</f>
        <v>Pavilion.1100.PRU.I01.Ap21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15">
        <f>HNPlaces!J21</f>
        <v>400157</v>
      </c>
      <c r="D21" s="120" t="b">
        <v>1</v>
      </c>
      <c r="E21" s="316" t="str">
        <f>RIGHT(HNPlaces!C21,4)&amp;"."&amp;HNPlaces!M21&amp;"."&amp;HNPlaces!K21&amp;"."&amp;$C$5</f>
        <v>1102.PRU.I01.Ap21</v>
      </c>
      <c r="F21" s="122">
        <f t="shared" ref="F21:F51" ca="1" si="0">TODAY()</f>
        <v>44309</v>
      </c>
      <c r="G21" s="318">
        <f>HNPlaces!Q21</f>
        <v>8333.3333333333339</v>
      </c>
      <c r="H21" s="124">
        <f t="shared" ref="H21:H47" ca="1" si="1">F21</f>
        <v>44309</v>
      </c>
      <c r="I21" s="125">
        <v>0</v>
      </c>
      <c r="J21" s="316" t="str">
        <f>LEFT(HNPlaces!D21,20)&amp;"."&amp;HNPlacesPay!E21</f>
        <v>Northgate.1102.PRU.I01.Ap21</v>
      </c>
      <c r="K21" s="120" t="b">
        <v>1</v>
      </c>
      <c r="L21" s="126" t="s">
        <v>3686</v>
      </c>
      <c r="M21" s="120" t="b">
        <v>1</v>
      </c>
      <c r="N21" s="120" t="s">
        <v>3687</v>
      </c>
      <c r="O21" s="319" t="str">
        <f>HNPlaces!I21</f>
        <v>11392/543965</v>
      </c>
      <c r="P21" s="120" t="b">
        <v>1</v>
      </c>
      <c r="Q21" s="120" t="b">
        <v>1</v>
      </c>
      <c r="R21" s="120" t="b">
        <v>1</v>
      </c>
      <c r="T21" s="11"/>
      <c r="U21" s="1"/>
    </row>
    <row r="22" spans="1:21" x14ac:dyDescent="0.25">
      <c r="A22" s="117">
        <v>1</v>
      </c>
      <c r="B22" s="118">
        <v>2</v>
      </c>
      <c r="C22" s="315">
        <f>HNPlaces!J22</f>
        <v>400050</v>
      </c>
      <c r="D22" s="120" t="b">
        <v>1</v>
      </c>
      <c r="E22" s="316" t="str">
        <f>RIGHT(HNPlaces!C22,4)&amp;"."&amp;HNPlaces!M22&amp;"."&amp;HNPlaces!K22&amp;"."&amp;$C$5</f>
        <v>2014.ARP.I01.Ap21</v>
      </c>
      <c r="F22" s="122">
        <f t="shared" ca="1" si="0"/>
        <v>44309</v>
      </c>
      <c r="G22" s="318">
        <f>HNPlaces!Q22</f>
        <v>4000</v>
      </c>
      <c r="H22" s="124">
        <f t="shared" ca="1" si="1"/>
        <v>44309</v>
      </c>
      <c r="I22" s="125">
        <v>0</v>
      </c>
      <c r="J22" s="316" t="str">
        <f>LEFT(HNPlaces!D22,20)&amp;"."&amp;HNPlacesPay!E22</f>
        <v>Colindale School.2014.ARP.I01.Ap21</v>
      </c>
      <c r="K22" s="120" t="b">
        <v>1</v>
      </c>
      <c r="L22" s="126" t="s">
        <v>3686</v>
      </c>
      <c r="M22" s="120" t="b">
        <v>1</v>
      </c>
      <c r="N22" s="120" t="s">
        <v>3687</v>
      </c>
      <c r="O22" s="319" t="str">
        <f>HNPlaces!I22</f>
        <v>11438/543965</v>
      </c>
      <c r="P22" s="120" t="b">
        <v>1</v>
      </c>
      <c r="Q22" s="120" t="b">
        <v>1</v>
      </c>
      <c r="R22" s="120" t="b">
        <v>1</v>
      </c>
      <c r="T22" s="11"/>
      <c r="U22" s="1"/>
    </row>
    <row r="23" spans="1:21" x14ac:dyDescent="0.25">
      <c r="A23" s="117">
        <v>1</v>
      </c>
      <c r="B23" s="118">
        <v>2</v>
      </c>
      <c r="C23" s="315">
        <f>HNPlaces!J23</f>
        <v>400059</v>
      </c>
      <c r="D23" s="120" t="b">
        <v>1</v>
      </c>
      <c r="E23" s="316" t="str">
        <f>RIGHT(HNPlaces!C23,4)&amp;"."&amp;HNPlaces!M23&amp;"."&amp;HNPlaces!K23&amp;"."&amp;$C$5</f>
        <v>2015.ARP.I01.Ap21</v>
      </c>
      <c r="F23" s="122">
        <f t="shared" ca="1" si="0"/>
        <v>44309</v>
      </c>
      <c r="G23" s="318">
        <f>HNPlaces!Q23</f>
        <v>4583.333333333333</v>
      </c>
      <c r="H23" s="124">
        <f t="shared" ca="1" si="1"/>
        <v>44309</v>
      </c>
      <c r="I23" s="125">
        <v>0</v>
      </c>
      <c r="J23" s="316" t="str">
        <f>LEFT(HNPlaces!D23,20)&amp;"."&amp;HNPlacesPay!E23</f>
        <v>Coppetts Wood.2015.ARP.I01.Ap21</v>
      </c>
      <c r="K23" s="120" t="b">
        <v>1</v>
      </c>
      <c r="L23" s="126" t="s">
        <v>3686</v>
      </c>
      <c r="M23" s="120" t="b">
        <v>1</v>
      </c>
      <c r="N23" s="120" t="s">
        <v>3687</v>
      </c>
      <c r="O23" s="319" t="str">
        <f>HNPlaces!I23</f>
        <v>11438/543965</v>
      </c>
      <c r="P23" s="120" t="b">
        <v>1</v>
      </c>
      <c r="Q23" s="120" t="b">
        <v>1</v>
      </c>
      <c r="R23" s="120" t="b">
        <v>1</v>
      </c>
    </row>
    <row r="24" spans="1:21" x14ac:dyDescent="0.25">
      <c r="A24" s="117">
        <v>1</v>
      </c>
      <c r="B24" s="118">
        <v>2</v>
      </c>
      <c r="C24" s="315">
        <f>HNPlaces!J24</f>
        <v>400046</v>
      </c>
      <c r="D24" s="120" t="b">
        <v>1</v>
      </c>
      <c r="E24" s="316" t="str">
        <f>RIGHT(HNPlaces!C24,4)&amp;"."&amp;HNPlaces!M24&amp;"."&amp;HNPlaces!K24&amp;"."&amp;$C$5</f>
        <v>2036.ARP.I01.Ap21</v>
      </c>
      <c r="F24" s="122">
        <f t="shared" ca="1" si="0"/>
        <v>44309</v>
      </c>
      <c r="G24" s="318">
        <f>HNPlaces!Q24</f>
        <v>7500</v>
      </c>
      <c r="H24" s="124">
        <f t="shared" ca="1" si="1"/>
        <v>44309</v>
      </c>
      <c r="I24" s="125">
        <v>0</v>
      </c>
      <c r="J24" s="316" t="str">
        <f>LEFT(HNPlaces!D24,20)&amp;"."&amp;HNPlacesPay!E24</f>
        <v>Livingstone School.2036.ARP.I01.Ap21</v>
      </c>
      <c r="K24" s="120" t="b">
        <v>1</v>
      </c>
      <c r="L24" s="126" t="s">
        <v>3686</v>
      </c>
      <c r="M24" s="120" t="b">
        <v>1</v>
      </c>
      <c r="N24" s="120" t="s">
        <v>3687</v>
      </c>
      <c r="O24" s="319" t="str">
        <f>HNPlaces!I24</f>
        <v>11438/543965</v>
      </c>
      <c r="P24" s="120" t="b">
        <v>1</v>
      </c>
      <c r="Q24" s="120" t="b">
        <v>1</v>
      </c>
      <c r="R24" s="120" t="b">
        <v>1</v>
      </c>
    </row>
    <row r="25" spans="1:21" x14ac:dyDescent="0.25">
      <c r="A25" s="117">
        <v>1</v>
      </c>
      <c r="B25" s="118">
        <v>2</v>
      </c>
      <c r="C25" s="315">
        <f>HNPlaces!J25</f>
        <v>400065</v>
      </c>
      <c r="D25" s="120" t="b">
        <v>1</v>
      </c>
      <c r="E25" s="316" t="str">
        <f>RIGHT(HNPlaces!C25,4)&amp;"."&amp;HNPlaces!M25&amp;"."&amp;HNPlaces!K25&amp;"."&amp;$C$5</f>
        <v>2067.ARP.I01.Ap21</v>
      </c>
      <c r="F25" s="122">
        <f t="shared" ca="1" si="0"/>
        <v>44309</v>
      </c>
      <c r="G25" s="318">
        <f>HNPlaces!Q25</f>
        <v>5583.333333333333</v>
      </c>
      <c r="H25" s="124">
        <f t="shared" ca="1" si="1"/>
        <v>44309</v>
      </c>
      <c r="I25" s="125">
        <v>0</v>
      </c>
      <c r="J25" s="316" t="str">
        <f>LEFT(HNPlaces!D25,20)&amp;"."&amp;HNPlacesPay!E25</f>
        <v>Chalgrove Primary Sc.2067.ARP.I01.Ap21</v>
      </c>
      <c r="K25" s="120" t="b">
        <v>1</v>
      </c>
      <c r="L25" s="126" t="s">
        <v>3686</v>
      </c>
      <c r="M25" s="120" t="b">
        <v>1</v>
      </c>
      <c r="N25" s="120" t="s">
        <v>3687</v>
      </c>
      <c r="O25" s="319" t="str">
        <f>HNPlaces!I25</f>
        <v>11438/543965</v>
      </c>
      <c r="P25" s="120" t="b">
        <v>1</v>
      </c>
      <c r="Q25" s="120" t="b">
        <v>1</v>
      </c>
      <c r="R25" s="120" t="b">
        <v>1</v>
      </c>
    </row>
    <row r="26" spans="1:21" x14ac:dyDescent="0.25">
      <c r="A26" s="117">
        <v>1</v>
      </c>
      <c r="B26" s="118">
        <v>2</v>
      </c>
      <c r="C26" s="315">
        <f>HNPlaces!J26</f>
        <v>400113</v>
      </c>
      <c r="D26" s="120" t="b">
        <v>1</v>
      </c>
      <c r="E26" s="316" t="str">
        <f>RIGHT(HNPlaces!C26,4)&amp;"."&amp;HNPlaces!M26&amp;"."&amp;HNPlaces!K26&amp;"."&amp;$C$5</f>
        <v>2077.ARP.I01.Ap21</v>
      </c>
      <c r="F26" s="122">
        <f t="shared" ca="1" si="0"/>
        <v>44309</v>
      </c>
      <c r="G26" s="318">
        <f>HNPlaces!Q26</f>
        <v>11000</v>
      </c>
      <c r="H26" s="124">
        <f t="shared" ca="1" si="1"/>
        <v>44309</v>
      </c>
      <c r="I26" s="125">
        <v>0</v>
      </c>
      <c r="J26" s="316" t="str">
        <f>LEFT(HNPlaces!D26,20)&amp;"."&amp;HNPlacesPay!E26</f>
        <v>Orion Primary School.2077.ARP.I01.Ap21</v>
      </c>
      <c r="K26" s="120" t="b">
        <v>1</v>
      </c>
      <c r="L26" s="126" t="s">
        <v>3686</v>
      </c>
      <c r="M26" s="120" t="b">
        <v>1</v>
      </c>
      <c r="N26" s="120" t="s">
        <v>3687</v>
      </c>
      <c r="O26" s="319" t="str">
        <f>HNPlaces!I26</f>
        <v>11438/543965</v>
      </c>
      <c r="P26" s="120" t="b">
        <v>1</v>
      </c>
      <c r="Q26" s="120" t="b">
        <v>1</v>
      </c>
      <c r="R26" s="120" t="b">
        <v>1</v>
      </c>
    </row>
    <row r="27" spans="1:21" x14ac:dyDescent="0.25">
      <c r="A27" s="117">
        <v>1</v>
      </c>
      <c r="B27" s="118">
        <v>2</v>
      </c>
      <c r="C27" s="315">
        <f>HNPlaces!J27</f>
        <v>400140</v>
      </c>
      <c r="D27" s="120" t="b">
        <v>1</v>
      </c>
      <c r="E27" s="316" t="str">
        <f>RIGHT(HNPlaces!C27,4)&amp;"."&amp;HNPlaces!M27&amp;"."&amp;HNPlaces!K27&amp;"."&amp;$C$5</f>
        <v>5427.ARP.I01.Ap21</v>
      </c>
      <c r="F27" s="122">
        <f t="shared" ca="1" si="0"/>
        <v>44309</v>
      </c>
      <c r="G27" s="318">
        <f>HNPlaces!Q27</f>
        <v>24500</v>
      </c>
      <c r="H27" s="124">
        <f t="shared" ca="1" si="1"/>
        <v>44309</v>
      </c>
      <c r="I27" s="125">
        <v>0</v>
      </c>
      <c r="J27" s="316" t="str">
        <f>LEFT(HNPlaces!D27,20)&amp;"."&amp;HNPlacesPay!E27</f>
        <v>JCoSS.5427.ARP.I01.Ap21</v>
      </c>
      <c r="K27" s="120" t="b">
        <v>1</v>
      </c>
      <c r="L27" s="126" t="s">
        <v>3686</v>
      </c>
      <c r="M27" s="120" t="b">
        <v>1</v>
      </c>
      <c r="N27" s="120" t="s">
        <v>3687</v>
      </c>
      <c r="O27" s="319" t="str">
        <f>HNPlaces!I27</f>
        <v>11438/543965</v>
      </c>
      <c r="P27" s="120" t="b">
        <v>1</v>
      </c>
      <c r="Q27" s="120" t="b">
        <v>1</v>
      </c>
      <c r="R27" s="120" t="b">
        <v>1</v>
      </c>
    </row>
    <row r="28" spans="1:21" x14ac:dyDescent="0.25">
      <c r="A28" s="117">
        <v>1</v>
      </c>
      <c r="B28" s="118">
        <v>2</v>
      </c>
      <c r="C28" s="315">
        <f>HNPlaces!J28</f>
        <v>400034</v>
      </c>
      <c r="D28" s="120" t="b">
        <v>1</v>
      </c>
      <c r="E28" s="316" t="str">
        <f>RIGHT(HNPlaces!C28,4)&amp;"."&amp;HNPlaces!M28&amp;"."&amp;HNPlaces!K28&amp;"."&amp;$C$5</f>
        <v>7005.SPEC.I01.Ap21</v>
      </c>
      <c r="F28" s="122">
        <f t="shared" ca="1" si="0"/>
        <v>44309</v>
      </c>
      <c r="G28" s="318">
        <f>HNPlaces!Q28</f>
        <v>103472.22222222223</v>
      </c>
      <c r="H28" s="124">
        <f t="shared" ca="1" si="1"/>
        <v>44309</v>
      </c>
      <c r="I28" s="125">
        <v>0</v>
      </c>
      <c r="J28" s="316" t="str">
        <f>LEFT(HNPlaces!D28,20)&amp;"."&amp;HNPlacesPay!E28</f>
        <v>Northway.7005.SPEC.I01.Ap21</v>
      </c>
      <c r="K28" s="120" t="b">
        <v>1</v>
      </c>
      <c r="L28" s="126" t="s">
        <v>3686</v>
      </c>
      <c r="M28" s="120" t="b">
        <v>1</v>
      </c>
      <c r="N28" s="120" t="s">
        <v>3687</v>
      </c>
      <c r="O28" s="319" t="str">
        <f>HNPlaces!I28</f>
        <v>10161/543965</v>
      </c>
      <c r="P28" s="120" t="b">
        <v>1</v>
      </c>
      <c r="Q28" s="120" t="b">
        <v>1</v>
      </c>
      <c r="R28" s="120" t="b">
        <v>1</v>
      </c>
    </row>
    <row r="29" spans="1:21" x14ac:dyDescent="0.25">
      <c r="A29" s="117">
        <v>1</v>
      </c>
      <c r="B29" s="118">
        <v>2</v>
      </c>
      <c r="C29" s="315">
        <f>HNPlaces!J29</f>
        <v>400091</v>
      </c>
      <c r="D29" s="120" t="b">
        <v>1</v>
      </c>
      <c r="E29" s="316" t="str">
        <f>RIGHT(HNPlaces!C29,4)&amp;"."&amp;HNPlaces!M29&amp;"."&amp;HNPlaces!K29&amp;"."&amp;$C$5</f>
        <v>7009.SPEC.I01.Ap21</v>
      </c>
      <c r="F29" s="122">
        <f t="shared" ca="1" si="0"/>
        <v>44309</v>
      </c>
      <c r="G29" s="318">
        <f>HNPlaces!Q29</f>
        <v>97916.666666666672</v>
      </c>
      <c r="H29" s="124">
        <f t="shared" ca="1" si="1"/>
        <v>44309</v>
      </c>
      <c r="I29" s="125">
        <v>0</v>
      </c>
      <c r="J29" s="316" t="str">
        <f>LEFT(HNPlaces!D29,20)&amp;"."&amp;HNPlacesPay!E29</f>
        <v>Oakleigh.7009.SPEC.I01.Ap21</v>
      </c>
      <c r="K29" s="120" t="b">
        <v>1</v>
      </c>
      <c r="L29" s="126" t="s">
        <v>3686</v>
      </c>
      <c r="M29" s="120" t="b">
        <v>1</v>
      </c>
      <c r="N29" s="120" t="s">
        <v>3687</v>
      </c>
      <c r="O29" s="319" t="str">
        <f>HNPlaces!I29</f>
        <v>10161/543965</v>
      </c>
      <c r="P29" s="120" t="b">
        <v>1</v>
      </c>
      <c r="Q29" s="120" t="b">
        <v>1</v>
      </c>
      <c r="R29" s="120" t="b">
        <v>1</v>
      </c>
    </row>
    <row r="30" spans="1:21" x14ac:dyDescent="0.25">
      <c r="A30" s="117">
        <v>1</v>
      </c>
      <c r="B30" s="118">
        <v>2</v>
      </c>
      <c r="C30" s="315">
        <f>HNPlaces!J30</f>
        <v>400063</v>
      </c>
      <c r="D30" s="120" t="b">
        <v>1</v>
      </c>
      <c r="E30" s="316" t="str">
        <f>RIGHT(HNPlaces!C30,4)&amp;"."&amp;HNPlaces!M30&amp;"."&amp;HNPlaces!K30&amp;"."&amp;$C$5</f>
        <v>7010.SPEC.I01.Ap21</v>
      </c>
      <c r="F30" s="122">
        <f t="shared" ca="1" si="0"/>
        <v>44309</v>
      </c>
      <c r="G30" s="318">
        <f>HNPlaces!Q30</f>
        <v>81458.333333333343</v>
      </c>
      <c r="H30" s="124">
        <f t="shared" ca="1" si="1"/>
        <v>44309</v>
      </c>
      <c r="I30" s="125">
        <v>0</v>
      </c>
      <c r="J30" s="316" t="str">
        <f>LEFT(HNPlaces!D30,20)&amp;"."&amp;HNPlacesPay!E30</f>
        <v>Mapledown.7010.SPEC.I01.Ap21</v>
      </c>
      <c r="K30" s="120" t="b">
        <v>1</v>
      </c>
      <c r="L30" s="126" t="s">
        <v>3686</v>
      </c>
      <c r="M30" s="120" t="b">
        <v>1</v>
      </c>
      <c r="N30" s="120" t="s">
        <v>3687</v>
      </c>
      <c r="O30" s="319" t="str">
        <f>HNPlaces!I30</f>
        <v>10161/543965</v>
      </c>
      <c r="P30" s="120" t="b">
        <v>1</v>
      </c>
      <c r="Q30" s="120" t="b">
        <v>1</v>
      </c>
      <c r="R30" s="120" t="b">
        <v>1</v>
      </c>
    </row>
    <row r="31" spans="1:21" x14ac:dyDescent="0.25">
      <c r="A31" s="117">
        <v>1</v>
      </c>
      <c r="B31" s="118">
        <v>2</v>
      </c>
      <c r="C31" s="315">
        <f>HNPlaces!J31</f>
        <v>400156</v>
      </c>
      <c r="D31" s="120" t="b">
        <v>1</v>
      </c>
      <c r="E31" s="316" t="str">
        <f>RIGHT(HNPlaces!C31,4)&amp;"."&amp;HNPlaces!M31&amp;"."&amp;HNPlaces!K31&amp;"."&amp;$C$5</f>
        <v>1100.HOS.I01.Ap21</v>
      </c>
      <c r="F31" s="122">
        <f t="shared" ca="1" si="0"/>
        <v>44309</v>
      </c>
      <c r="G31" s="318">
        <f>HNPlaces!Q31</f>
        <v>22826.666666666668</v>
      </c>
      <c r="H31" s="124">
        <f t="shared" ca="1" si="1"/>
        <v>44309</v>
      </c>
      <c r="I31" s="125">
        <v>0</v>
      </c>
      <c r="J31" s="316" t="str">
        <f>LEFT(HNPlaces!D31,20)&amp;"."&amp;HNPlacesPay!E31</f>
        <v>Pavilion.1100.HOS.I01.Ap21</v>
      </c>
      <c r="K31" s="120" t="b">
        <v>1</v>
      </c>
      <c r="L31" s="126" t="s">
        <v>3686</v>
      </c>
      <c r="M31" s="120" t="b">
        <v>1</v>
      </c>
      <c r="N31" s="120" t="s">
        <v>3687</v>
      </c>
      <c r="O31" s="319" t="str">
        <f>HNPlaces!I31</f>
        <v>11336/543965</v>
      </c>
      <c r="P31" s="120" t="b">
        <v>1</v>
      </c>
      <c r="Q31" s="120" t="b">
        <v>1</v>
      </c>
      <c r="R31" s="120" t="b">
        <v>1</v>
      </c>
    </row>
    <row r="32" spans="1:21" x14ac:dyDescent="0.25">
      <c r="A32" s="117">
        <v>1</v>
      </c>
      <c r="B32" s="118">
        <v>2</v>
      </c>
      <c r="C32" s="315">
        <f>HNPlaces!J32</f>
        <v>400157</v>
      </c>
      <c r="D32" s="120" t="b">
        <v>1</v>
      </c>
      <c r="E32" s="316" t="str">
        <f>RIGHT(HNPlaces!C32,4)&amp;"."&amp;HNPlaces!M32&amp;"."&amp;HNPlaces!K32&amp;"."&amp;$C$5</f>
        <v>1102.HOS.I01.Ap21</v>
      </c>
      <c r="F32" s="122">
        <f t="shared" ca="1" si="0"/>
        <v>44309</v>
      </c>
      <c r="G32" s="318">
        <f>HNPlaces!Q32</f>
        <v>29773.5</v>
      </c>
      <c r="H32" s="124">
        <f t="shared" ca="1" si="1"/>
        <v>44309</v>
      </c>
      <c r="I32" s="125">
        <v>0</v>
      </c>
      <c r="J32" s="316" t="str">
        <f>LEFT(HNPlaces!D32,20)&amp;"."&amp;HNPlacesPay!E32</f>
        <v>Northgate.1102.HOS.I01.Ap21</v>
      </c>
      <c r="K32" s="120" t="b">
        <v>1</v>
      </c>
      <c r="L32" s="126" t="s">
        <v>3686</v>
      </c>
      <c r="M32" s="120" t="b">
        <v>1</v>
      </c>
      <c r="N32" s="120" t="s">
        <v>3687</v>
      </c>
      <c r="O32" s="319" t="str">
        <f>HNPlaces!I32</f>
        <v>11336/543965</v>
      </c>
      <c r="P32" s="120" t="b">
        <v>1</v>
      </c>
      <c r="Q32" s="120" t="b">
        <v>1</v>
      </c>
      <c r="R32" s="120" t="b">
        <v>1</v>
      </c>
    </row>
    <row r="33" spans="1:18" x14ac:dyDescent="0.25">
      <c r="A33" s="117">
        <v>1</v>
      </c>
      <c r="B33" s="118">
        <v>2</v>
      </c>
      <c r="C33" s="315">
        <f>HNPlaces!J33</f>
        <v>400046</v>
      </c>
      <c r="D33" s="120" t="b">
        <v>1</v>
      </c>
      <c r="E33" s="316" t="str">
        <f>RIGHT(HNPlaces!C33,4)&amp;"."&amp;HNPlaces!M33&amp;"."&amp;HNPlaces!K33&amp;"."&amp;$C$5</f>
        <v>2036.ARP.I01.Ap21</v>
      </c>
      <c r="F33" s="122">
        <f t="shared" ca="1" si="0"/>
        <v>44309</v>
      </c>
      <c r="G33" s="318">
        <f>HNPlaces!Q33</f>
        <v>11169.5</v>
      </c>
      <c r="H33" s="124">
        <f t="shared" ca="1" si="1"/>
        <v>44309</v>
      </c>
      <c r="I33" s="125">
        <v>0</v>
      </c>
      <c r="J33" s="316" t="str">
        <f>LEFT(HNPlaces!D33,20)&amp;"."&amp;HNPlacesPay!E33</f>
        <v>Livingstone School.2036.ARP.I01.Ap21</v>
      </c>
      <c r="K33" s="120" t="b">
        <v>1</v>
      </c>
      <c r="L33" s="126" t="s">
        <v>3686</v>
      </c>
      <c r="M33" s="120" t="b">
        <v>1</v>
      </c>
      <c r="N33" s="120" t="s">
        <v>3687</v>
      </c>
      <c r="O33" s="319" t="str">
        <f>HNPlaces!I33</f>
        <v>11438/543965</v>
      </c>
      <c r="P33" s="120" t="b">
        <v>1</v>
      </c>
      <c r="Q33" s="120" t="b">
        <v>1</v>
      </c>
      <c r="R33" s="120" t="b">
        <v>1</v>
      </c>
    </row>
    <row r="34" spans="1:18" x14ac:dyDescent="0.25">
      <c r="A34" s="117">
        <v>1</v>
      </c>
      <c r="B34" s="118">
        <v>2</v>
      </c>
      <c r="C34" s="315">
        <f>HNPlaces!J34</f>
        <v>400091</v>
      </c>
      <c r="D34" s="120" t="b">
        <v>1</v>
      </c>
      <c r="E34" s="316" t="str">
        <f>RIGHT(HNPlaces!C34,4)&amp;"."&amp;HNPlaces!M34&amp;"."&amp;HNPlaces!K34&amp;"."&amp;$C$5</f>
        <v>7009.SPEC.I01.Ap21</v>
      </c>
      <c r="F34" s="122">
        <f t="shared" ca="1" si="0"/>
        <v>44309</v>
      </c>
      <c r="G34" s="318">
        <f>HNPlaces!Q34</f>
        <v>48624</v>
      </c>
      <c r="H34" s="124">
        <f t="shared" ca="1" si="1"/>
        <v>44309</v>
      </c>
      <c r="I34" s="125">
        <v>0</v>
      </c>
      <c r="J34" s="316" t="str">
        <f>LEFT(HNPlaces!D34,20)&amp;"."&amp;HNPlacesPay!E34</f>
        <v>Oakleigh.7009.SPEC.I01.Ap21</v>
      </c>
      <c r="K34" s="120" t="b">
        <v>1</v>
      </c>
      <c r="L34" s="126" t="s">
        <v>3686</v>
      </c>
      <c r="M34" s="120" t="b">
        <v>1</v>
      </c>
      <c r="N34" s="120" t="s">
        <v>3687</v>
      </c>
      <c r="O34" s="319" t="str">
        <f>HNPlaces!I34</f>
        <v>10161/543965</v>
      </c>
      <c r="P34" s="120" t="b">
        <v>1</v>
      </c>
      <c r="Q34" s="120" t="b">
        <v>1</v>
      </c>
      <c r="R34" s="120" t="b">
        <v>1</v>
      </c>
    </row>
    <row r="35" spans="1:18" x14ac:dyDescent="0.25">
      <c r="A35" s="117">
        <v>1</v>
      </c>
      <c r="B35" s="118">
        <v>2</v>
      </c>
      <c r="C35" s="315">
        <f>HNPlaces!J35</f>
        <v>0</v>
      </c>
      <c r="D35" s="120" t="b">
        <v>1</v>
      </c>
      <c r="E35" s="316" t="str">
        <f>RIGHT(HNPlaces!C35,4)&amp;"."&amp;HNPlaces!M35&amp;"."&amp;HNPlaces!K35&amp;"."&amp;$C$5</f>
        <v>...Ap21</v>
      </c>
      <c r="F35" s="122">
        <f t="shared" ca="1" si="0"/>
        <v>44309</v>
      </c>
      <c r="G35" s="318">
        <f>HNPlaces!Z35</f>
        <v>0</v>
      </c>
      <c r="H35" s="124">
        <f t="shared" ca="1" si="1"/>
        <v>44309</v>
      </c>
      <c r="I35" s="125">
        <v>0</v>
      </c>
      <c r="J35" s="316" t="str">
        <f>LEFT(HNPlaces!D35,20)&amp;"."&amp;HNPlacesPay!E35</f>
        <v>....Ap21</v>
      </c>
      <c r="K35" s="120" t="b">
        <v>1</v>
      </c>
      <c r="L35" s="126" t="s">
        <v>3686</v>
      </c>
      <c r="M35" s="120" t="b">
        <v>1</v>
      </c>
      <c r="N35" s="120" t="s">
        <v>3687</v>
      </c>
      <c r="O35" s="319">
        <f>HNPlaces!I35</f>
        <v>0</v>
      </c>
      <c r="P35" s="120" t="b">
        <v>1</v>
      </c>
      <c r="Q35" s="120" t="b">
        <v>1</v>
      </c>
      <c r="R35" s="120" t="b">
        <v>1</v>
      </c>
    </row>
    <row r="36" spans="1:18" x14ac:dyDescent="0.25">
      <c r="A36" s="117">
        <v>1</v>
      </c>
      <c r="B36" s="118">
        <v>2</v>
      </c>
      <c r="C36" s="315">
        <f>HNPlaces!L36</f>
        <v>0</v>
      </c>
      <c r="D36" s="120" t="b">
        <v>1</v>
      </c>
      <c r="E36" s="316" t="str">
        <f>RIGHT(HNPlaces!D36,4)&amp;"."&amp;HNPlaces!O36&amp;"."&amp;HNPlaces!M36&amp;"."&amp;$C$5</f>
        <v>...Ap21</v>
      </c>
      <c r="F36" s="122">
        <f t="shared" ca="1" si="0"/>
        <v>44309</v>
      </c>
      <c r="G36" s="318">
        <f>HNPlaces!AB36</f>
        <v>0</v>
      </c>
      <c r="H36" s="124">
        <f t="shared" ca="1" si="1"/>
        <v>44309</v>
      </c>
      <c r="I36" s="125">
        <v>0</v>
      </c>
      <c r="J36" s="316" t="str">
        <f>LEFT(HNPlaces!E36,20)&amp;"."&amp;HNPlacesPay!E36</f>
        <v>....Ap21</v>
      </c>
      <c r="K36" s="120" t="b">
        <v>1</v>
      </c>
      <c r="L36" s="126" t="s">
        <v>3686</v>
      </c>
      <c r="M36" s="120" t="b">
        <v>1</v>
      </c>
      <c r="N36" s="120" t="s">
        <v>3687</v>
      </c>
      <c r="O36" s="319">
        <f>HNPlaces!K36</f>
        <v>0</v>
      </c>
      <c r="P36" s="120" t="b">
        <v>1</v>
      </c>
      <c r="Q36" s="120" t="b">
        <v>1</v>
      </c>
      <c r="R36" s="120" t="b">
        <v>1</v>
      </c>
    </row>
    <row r="37" spans="1:18" x14ac:dyDescent="0.25">
      <c r="A37" s="117">
        <v>1</v>
      </c>
      <c r="B37" s="118">
        <v>2</v>
      </c>
      <c r="C37" s="315">
        <f>HNPlaces!L37</f>
        <v>0</v>
      </c>
      <c r="D37" s="120" t="b">
        <v>1</v>
      </c>
      <c r="E37" s="316" t="str">
        <f>RIGHT(HNPlaces!D37,4)&amp;"."&amp;HNPlaces!O37&amp;"."&amp;HNPlaces!M37&amp;"."&amp;$C$5</f>
        <v>...Ap21</v>
      </c>
      <c r="F37" s="122">
        <f t="shared" ca="1" si="0"/>
        <v>44309</v>
      </c>
      <c r="G37" s="318">
        <f>HNPlaces!AB37</f>
        <v>0</v>
      </c>
      <c r="H37" s="124">
        <f t="shared" ca="1" si="1"/>
        <v>44309</v>
      </c>
      <c r="I37" s="125">
        <v>0</v>
      </c>
      <c r="J37" s="316" t="str">
        <f>LEFT(HNPlaces!E37,20)&amp;"."&amp;HNPlacesPay!E37</f>
        <v>....Ap21</v>
      </c>
      <c r="K37" s="120" t="b">
        <v>1</v>
      </c>
      <c r="L37" s="126" t="s">
        <v>3686</v>
      </c>
      <c r="M37" s="120" t="b">
        <v>1</v>
      </c>
      <c r="N37" s="120" t="s">
        <v>3687</v>
      </c>
      <c r="O37" s="319">
        <f>HNPlaces!K37</f>
        <v>0</v>
      </c>
      <c r="P37" s="120" t="b">
        <v>1</v>
      </c>
      <c r="Q37" s="120" t="b">
        <v>1</v>
      </c>
      <c r="R37" s="120" t="b">
        <v>1</v>
      </c>
    </row>
    <row r="38" spans="1:18" x14ac:dyDescent="0.25">
      <c r="A38" s="117">
        <v>1</v>
      </c>
      <c r="B38" s="118">
        <v>2</v>
      </c>
      <c r="C38" s="315">
        <f>HNPlaces!L38</f>
        <v>0</v>
      </c>
      <c r="D38" s="120" t="b">
        <v>1</v>
      </c>
      <c r="E38" s="316" t="str">
        <f>RIGHT(HNPlaces!D38,4)&amp;"."&amp;HNPlaces!O38&amp;"."&amp;HNPlaces!M38&amp;"."&amp;$C$5</f>
        <v>...Ap21</v>
      </c>
      <c r="F38" s="122">
        <f t="shared" ca="1" si="0"/>
        <v>44309</v>
      </c>
      <c r="G38" s="318">
        <f>HNPlaces!AB38</f>
        <v>0</v>
      </c>
      <c r="H38" s="124">
        <f t="shared" ca="1" si="1"/>
        <v>44309</v>
      </c>
      <c r="I38" s="125">
        <v>0</v>
      </c>
      <c r="J38" s="316" t="str">
        <f>LEFT(HNPlaces!E38,20)&amp;"."&amp;HNPlacesPay!E38</f>
        <v>....Ap21</v>
      </c>
      <c r="K38" s="120" t="b">
        <v>1</v>
      </c>
      <c r="L38" s="126" t="s">
        <v>3686</v>
      </c>
      <c r="M38" s="120" t="b">
        <v>1</v>
      </c>
      <c r="N38" s="120" t="s">
        <v>3687</v>
      </c>
      <c r="O38" s="319">
        <f>HNPlaces!K38</f>
        <v>0</v>
      </c>
      <c r="P38" s="120" t="b">
        <v>1</v>
      </c>
      <c r="Q38" s="120" t="b">
        <v>1</v>
      </c>
      <c r="R38" s="120" t="b">
        <v>1</v>
      </c>
    </row>
    <row r="39" spans="1:18" x14ac:dyDescent="0.25">
      <c r="A39" s="117">
        <v>1</v>
      </c>
      <c r="B39" s="118">
        <v>2</v>
      </c>
      <c r="C39" s="315">
        <f>HNPlaces!L39</f>
        <v>0</v>
      </c>
      <c r="D39" s="120" t="b">
        <v>1</v>
      </c>
      <c r="E39" s="316" t="str">
        <f>RIGHT(HNPlaces!D39,4)&amp;"."&amp;HNPlaces!O39&amp;"."&amp;HNPlaces!M39&amp;"."&amp;$C$5</f>
        <v>...Ap21</v>
      </c>
      <c r="F39" s="122">
        <f t="shared" ca="1" si="0"/>
        <v>44309</v>
      </c>
      <c r="G39" s="318">
        <f>HNPlaces!AB39</f>
        <v>0</v>
      </c>
      <c r="H39" s="124">
        <f t="shared" ca="1" si="1"/>
        <v>44309</v>
      </c>
      <c r="I39" s="125">
        <v>0</v>
      </c>
      <c r="J39" s="316" t="str">
        <f>LEFT(HNPlaces!E39,20)&amp;"."&amp;HNPlacesPay!E39</f>
        <v>....Ap21</v>
      </c>
      <c r="K39" s="120" t="b">
        <v>1</v>
      </c>
      <c r="L39" s="126" t="s">
        <v>3686</v>
      </c>
      <c r="M39" s="120" t="b">
        <v>1</v>
      </c>
      <c r="N39" s="120" t="s">
        <v>3687</v>
      </c>
      <c r="O39" s="319">
        <f>HNPlaces!K39</f>
        <v>0</v>
      </c>
      <c r="P39" s="120" t="b">
        <v>1</v>
      </c>
      <c r="Q39" s="120" t="b">
        <v>1</v>
      </c>
      <c r="R39" s="120" t="b">
        <v>1</v>
      </c>
    </row>
    <row r="40" spans="1:18" x14ac:dyDescent="0.25">
      <c r="A40" s="117">
        <v>1</v>
      </c>
      <c r="B40" s="118">
        <v>2</v>
      </c>
      <c r="C40" s="315">
        <f>HNPlaces!L40</f>
        <v>0</v>
      </c>
      <c r="D40" s="120" t="b">
        <v>1</v>
      </c>
      <c r="E40" s="316" t="str">
        <f>RIGHT(HNPlaces!D40,4)&amp;"."&amp;HNPlaces!O40&amp;"."&amp;HNPlaces!M40&amp;"."&amp;$C$5</f>
        <v>...Ap21</v>
      </c>
      <c r="F40" s="122">
        <f t="shared" ca="1" si="0"/>
        <v>44309</v>
      </c>
      <c r="G40" s="318">
        <f>HNPlaces!AB40</f>
        <v>0</v>
      </c>
      <c r="H40" s="124">
        <f t="shared" ca="1" si="1"/>
        <v>44309</v>
      </c>
      <c r="I40" s="125">
        <v>0</v>
      </c>
      <c r="J40" s="316" t="str">
        <f>LEFT(HNPlaces!E40,20)&amp;"."&amp;HNPlacesPay!E40</f>
        <v>....Ap21</v>
      </c>
      <c r="K40" s="120" t="b">
        <v>1</v>
      </c>
      <c r="L40" s="126" t="s">
        <v>3686</v>
      </c>
      <c r="M40" s="120" t="b">
        <v>1</v>
      </c>
      <c r="N40" s="120" t="s">
        <v>3687</v>
      </c>
      <c r="O40" s="319">
        <f>HNPlaces!K40</f>
        <v>0</v>
      </c>
      <c r="P40" s="120" t="b">
        <v>1</v>
      </c>
      <c r="Q40" s="120" t="b">
        <v>1</v>
      </c>
      <c r="R40" s="120" t="b">
        <v>1</v>
      </c>
    </row>
    <row r="41" spans="1:18" x14ac:dyDescent="0.25">
      <c r="A41" s="117">
        <v>1</v>
      </c>
      <c r="B41" s="118">
        <v>2</v>
      </c>
      <c r="C41" s="315">
        <f>HNPlaces!L41</f>
        <v>0</v>
      </c>
      <c r="D41" s="120" t="b">
        <v>1</v>
      </c>
      <c r="E41" s="316" t="str">
        <f>RIGHT(HNPlaces!D41,4)&amp;"."&amp;HNPlaces!O41&amp;"."&amp;HNPlaces!M41&amp;"."&amp;$C$5</f>
        <v>...Ap21</v>
      </c>
      <c r="F41" s="122">
        <f t="shared" ca="1" si="0"/>
        <v>44309</v>
      </c>
      <c r="G41" s="318">
        <f>HNPlaces!AB41</f>
        <v>0</v>
      </c>
      <c r="H41" s="124">
        <f t="shared" ca="1" si="1"/>
        <v>44309</v>
      </c>
      <c r="I41" s="125">
        <v>0</v>
      </c>
      <c r="J41" s="316" t="str">
        <f>LEFT(HNPlaces!E41,20)&amp;"."&amp;HNPlacesPay!E41</f>
        <v>....Ap21</v>
      </c>
      <c r="K41" s="120" t="b">
        <v>1</v>
      </c>
      <c r="L41" s="126" t="s">
        <v>3686</v>
      </c>
      <c r="M41" s="120" t="b">
        <v>1</v>
      </c>
      <c r="N41" s="120" t="s">
        <v>3687</v>
      </c>
      <c r="O41" s="319">
        <f>HNPlaces!K41</f>
        <v>0</v>
      </c>
      <c r="P41" s="120" t="b">
        <v>1</v>
      </c>
      <c r="Q41" s="120" t="b">
        <v>1</v>
      </c>
      <c r="R41" s="120" t="b">
        <v>1</v>
      </c>
    </row>
    <row r="42" spans="1:18" x14ac:dyDescent="0.25">
      <c r="A42" s="117">
        <v>1</v>
      </c>
      <c r="B42" s="118">
        <v>2</v>
      </c>
      <c r="C42" s="315">
        <f>HNPlaces!L42</f>
        <v>0</v>
      </c>
      <c r="D42" s="120" t="b">
        <v>1</v>
      </c>
      <c r="E42" s="316" t="str">
        <f>RIGHT(HNPlaces!D42,4)&amp;"."&amp;HNPlaces!O42&amp;"."&amp;HNPlaces!M42&amp;"."&amp;$C$5</f>
        <v>...Ap21</v>
      </c>
      <c r="F42" s="122">
        <f t="shared" ca="1" si="0"/>
        <v>44309</v>
      </c>
      <c r="G42" s="318">
        <f>HNPlaces!AB42</f>
        <v>0</v>
      </c>
      <c r="H42" s="124">
        <f t="shared" ca="1" si="1"/>
        <v>44309</v>
      </c>
      <c r="I42" s="125">
        <v>0</v>
      </c>
      <c r="J42" s="316" t="str">
        <f>LEFT(HNPlaces!E42,20)&amp;"."&amp;HNPlacesPay!E42</f>
        <v>....Ap21</v>
      </c>
      <c r="K42" s="120" t="b">
        <v>1</v>
      </c>
      <c r="L42" s="126" t="s">
        <v>3686</v>
      </c>
      <c r="M42" s="120" t="b">
        <v>1</v>
      </c>
      <c r="N42" s="120" t="s">
        <v>3687</v>
      </c>
      <c r="O42" s="319">
        <f>HNPlaces!K42</f>
        <v>0</v>
      </c>
      <c r="P42" s="120" t="b">
        <v>1</v>
      </c>
      <c r="Q42" s="120" t="b">
        <v>1</v>
      </c>
      <c r="R42" s="120" t="b">
        <v>1</v>
      </c>
    </row>
    <row r="43" spans="1:18" x14ac:dyDescent="0.25">
      <c r="A43" s="117">
        <v>1</v>
      </c>
      <c r="B43" s="118">
        <v>2</v>
      </c>
      <c r="C43" s="315">
        <f>HNPlaces!L43</f>
        <v>0</v>
      </c>
      <c r="D43" s="120" t="b">
        <v>1</v>
      </c>
      <c r="E43" s="316" t="str">
        <f>RIGHT(HNPlaces!D43,4)&amp;"."&amp;HNPlaces!O43&amp;"."&amp;HNPlaces!M43&amp;"."&amp;$C$5</f>
        <v>...Ap21</v>
      </c>
      <c r="F43" s="122">
        <f t="shared" ca="1" si="0"/>
        <v>44309</v>
      </c>
      <c r="G43" s="318">
        <f>HNPlaces!AB43</f>
        <v>0</v>
      </c>
      <c r="H43" s="124">
        <f t="shared" ca="1" si="1"/>
        <v>44309</v>
      </c>
      <c r="I43" s="125">
        <v>0</v>
      </c>
      <c r="J43" s="316" t="str">
        <f>LEFT(HNPlaces!E43,20)&amp;"."&amp;HNPlacesPay!E43</f>
        <v>....Ap21</v>
      </c>
      <c r="K43" s="120" t="b">
        <v>1</v>
      </c>
      <c r="L43" s="126" t="s">
        <v>3686</v>
      </c>
      <c r="M43" s="120" t="b">
        <v>1</v>
      </c>
      <c r="N43" s="120" t="s">
        <v>3687</v>
      </c>
      <c r="O43" s="319">
        <f>HNPlaces!K43</f>
        <v>0</v>
      </c>
      <c r="P43" s="120" t="b">
        <v>1</v>
      </c>
      <c r="Q43" s="120" t="b">
        <v>1</v>
      </c>
      <c r="R43" s="120" t="b">
        <v>1</v>
      </c>
    </row>
    <row r="44" spans="1:18" x14ac:dyDescent="0.25">
      <c r="A44" s="117">
        <v>1</v>
      </c>
      <c r="B44" s="118">
        <v>2</v>
      </c>
      <c r="C44" s="315">
        <f>HNPlaces!L44</f>
        <v>0</v>
      </c>
      <c r="D44" s="120" t="b">
        <v>1</v>
      </c>
      <c r="E44" s="316" t="str">
        <f>RIGHT(HNPlaces!D44,4)&amp;"."&amp;HNPlaces!O44&amp;"."&amp;HNPlaces!M44&amp;"."&amp;$C$5</f>
        <v>...Ap21</v>
      </c>
      <c r="F44" s="122">
        <f t="shared" ca="1" si="0"/>
        <v>44309</v>
      </c>
      <c r="G44" s="318">
        <f>HNPlaces!AB44</f>
        <v>0</v>
      </c>
      <c r="H44" s="124">
        <f t="shared" ca="1" si="1"/>
        <v>44309</v>
      </c>
      <c r="I44" s="125">
        <v>0</v>
      </c>
      <c r="J44" s="316" t="str">
        <f>LEFT(HNPlaces!E44,20)&amp;"."&amp;HNPlacesPay!E44</f>
        <v>....Ap21</v>
      </c>
      <c r="K44" s="120" t="b">
        <v>1</v>
      </c>
      <c r="L44" s="126" t="s">
        <v>3686</v>
      </c>
      <c r="M44" s="120" t="b">
        <v>1</v>
      </c>
      <c r="N44" s="120" t="s">
        <v>3687</v>
      </c>
      <c r="O44" s="319">
        <f>HNPlaces!K44</f>
        <v>0</v>
      </c>
      <c r="P44" s="120" t="b">
        <v>1</v>
      </c>
      <c r="Q44" s="120" t="b">
        <v>1</v>
      </c>
      <c r="R44" s="120" t="b">
        <v>1</v>
      </c>
    </row>
    <row r="45" spans="1:18" x14ac:dyDescent="0.25">
      <c r="A45" s="117">
        <v>1</v>
      </c>
      <c r="B45" s="118">
        <v>2</v>
      </c>
      <c r="C45" s="315">
        <f>HNPlaces!L45</f>
        <v>0</v>
      </c>
      <c r="D45" s="120" t="b">
        <v>1</v>
      </c>
      <c r="E45" s="316" t="str">
        <f>RIGHT(HNPlaces!D45,4)&amp;"."&amp;HNPlaces!O45&amp;"."&amp;HNPlaces!M45&amp;"."&amp;$C$5</f>
        <v>...Ap21</v>
      </c>
      <c r="F45" s="122">
        <f t="shared" ca="1" si="0"/>
        <v>44309</v>
      </c>
      <c r="G45" s="318">
        <f>HNPlaces!AB45</f>
        <v>0</v>
      </c>
      <c r="H45" s="124">
        <f t="shared" ca="1" si="1"/>
        <v>44309</v>
      </c>
      <c r="I45" s="125">
        <v>0</v>
      </c>
      <c r="J45" s="316" t="str">
        <f>LEFT(HNPlaces!E45,20)&amp;"."&amp;HNPlacesPay!E45</f>
        <v>....Ap21</v>
      </c>
      <c r="K45" s="120" t="b">
        <v>1</v>
      </c>
      <c r="L45" s="126" t="s">
        <v>3686</v>
      </c>
      <c r="M45" s="120" t="b">
        <v>1</v>
      </c>
      <c r="N45" s="120" t="s">
        <v>3687</v>
      </c>
      <c r="O45" s="319">
        <f>HNPlaces!K45</f>
        <v>0</v>
      </c>
      <c r="P45" s="120" t="b">
        <v>1</v>
      </c>
      <c r="Q45" s="120" t="b">
        <v>1</v>
      </c>
      <c r="R45" s="120" t="b">
        <v>1</v>
      </c>
    </row>
    <row r="46" spans="1:18" x14ac:dyDescent="0.25">
      <c r="A46" s="117">
        <v>1</v>
      </c>
      <c r="B46" s="118">
        <v>2</v>
      </c>
      <c r="C46" s="315">
        <f>HNPlaces!L46</f>
        <v>0</v>
      </c>
      <c r="D46" s="120" t="b">
        <v>1</v>
      </c>
      <c r="E46" s="316" t="str">
        <f>RIGHT(HNPlaces!D46,4)&amp;"."&amp;HNPlaces!O46&amp;"."&amp;HNPlaces!M46&amp;"."&amp;$C$5</f>
        <v>...Ap21</v>
      </c>
      <c r="F46" s="122">
        <f t="shared" ca="1" si="0"/>
        <v>44309</v>
      </c>
      <c r="G46" s="318">
        <f>HNPlaces!AB46</f>
        <v>0</v>
      </c>
      <c r="H46" s="124">
        <f t="shared" ca="1" si="1"/>
        <v>44309</v>
      </c>
      <c r="I46" s="125">
        <v>0</v>
      </c>
      <c r="J46" s="316" t="str">
        <f>LEFT(HNPlaces!E46,20)&amp;"."&amp;HNPlacesPay!E46</f>
        <v>....Ap21</v>
      </c>
      <c r="K46" s="120" t="b">
        <v>1</v>
      </c>
      <c r="L46" s="126" t="s">
        <v>3686</v>
      </c>
      <c r="M46" s="120" t="b">
        <v>1</v>
      </c>
      <c r="N46" s="120" t="s">
        <v>3687</v>
      </c>
      <c r="O46" s="319">
        <f>HNPlaces!K46</f>
        <v>0</v>
      </c>
      <c r="P46" s="120" t="b">
        <v>1</v>
      </c>
      <c r="Q46" s="120" t="b">
        <v>1</v>
      </c>
      <c r="R46" s="120" t="b">
        <v>1</v>
      </c>
    </row>
    <row r="47" spans="1:18" x14ac:dyDescent="0.25">
      <c r="A47" s="117">
        <v>1</v>
      </c>
      <c r="B47" s="118">
        <v>2</v>
      </c>
      <c r="C47" s="315">
        <f>HNPlaces!L47</f>
        <v>0</v>
      </c>
      <c r="D47" s="120" t="b">
        <v>1</v>
      </c>
      <c r="E47" s="316" t="str">
        <f>RIGHT(HNPlaces!D47,4)&amp;"."&amp;HNPlaces!O47&amp;"."&amp;HNPlaces!M47&amp;"."&amp;$C$5</f>
        <v>...Ap21</v>
      </c>
      <c r="F47" s="122">
        <f t="shared" ca="1" si="0"/>
        <v>44309</v>
      </c>
      <c r="G47" s="318">
        <f>HNPlaces!AB47</f>
        <v>0</v>
      </c>
      <c r="H47" s="124">
        <f t="shared" ca="1" si="1"/>
        <v>44309</v>
      </c>
      <c r="I47" s="125">
        <v>0</v>
      </c>
      <c r="J47" s="316" t="str">
        <f>LEFT(HNPlaces!E47,20)&amp;"."&amp;HNPlacesPay!E47</f>
        <v>....Ap21</v>
      </c>
      <c r="K47" s="120" t="b">
        <v>1</v>
      </c>
      <c r="L47" s="126" t="s">
        <v>3686</v>
      </c>
      <c r="M47" s="120" t="b">
        <v>1</v>
      </c>
      <c r="N47" s="120" t="s">
        <v>3687</v>
      </c>
      <c r="O47" s="319">
        <f>HNPlaces!K47</f>
        <v>0</v>
      </c>
      <c r="P47" s="120" t="b">
        <v>1</v>
      </c>
      <c r="Q47" s="120" t="b">
        <v>1</v>
      </c>
      <c r="R47" s="120" t="b">
        <v>1</v>
      </c>
    </row>
    <row r="48" spans="1:18" s="313" customFormat="1" x14ac:dyDescent="0.25">
      <c r="A48" s="117">
        <v>1</v>
      </c>
      <c r="B48" s="118">
        <v>2</v>
      </c>
      <c r="C48" s="315">
        <f>HNPlaces!L48</f>
        <v>0</v>
      </c>
      <c r="D48" s="120" t="b">
        <v>1</v>
      </c>
      <c r="E48" s="316" t="str">
        <f>RIGHT(HNPlaces!D48,4)&amp;"."&amp;HNPlaces!O48&amp;"."&amp;HNPlaces!M48&amp;"."&amp;$C$5</f>
        <v>...Ap21</v>
      </c>
      <c r="F48" s="317">
        <f t="shared" ca="1" si="0"/>
        <v>44309</v>
      </c>
      <c r="G48" s="318">
        <f>HNPlaces!AB48</f>
        <v>0</v>
      </c>
      <c r="H48" s="124">
        <f ca="1">F48</f>
        <v>44309</v>
      </c>
      <c r="I48" s="125">
        <v>0</v>
      </c>
      <c r="J48" s="316" t="str">
        <f>LEFT(HNPlaces!E48,20)&amp;"."&amp;HNPlacesPay!E48</f>
        <v>....Ap21</v>
      </c>
      <c r="K48" s="120" t="b">
        <v>1</v>
      </c>
      <c r="L48" s="126" t="s">
        <v>3686</v>
      </c>
      <c r="M48" s="120" t="b">
        <v>1</v>
      </c>
      <c r="N48" s="120" t="s">
        <v>3687</v>
      </c>
      <c r="O48" s="319">
        <f>HNPlaces!K48</f>
        <v>0</v>
      </c>
      <c r="P48" s="120" t="b">
        <v>1</v>
      </c>
      <c r="Q48" s="120" t="b">
        <v>1</v>
      </c>
      <c r="R48" s="120" t="b">
        <v>1</v>
      </c>
    </row>
    <row r="49" spans="1:18" s="313" customFormat="1" x14ac:dyDescent="0.25">
      <c r="A49" s="117">
        <v>1</v>
      </c>
      <c r="B49" s="118">
        <v>2</v>
      </c>
      <c r="C49" s="315">
        <f>HNPlaces!L49</f>
        <v>0</v>
      </c>
      <c r="D49" s="120" t="b">
        <v>1</v>
      </c>
      <c r="E49" s="316" t="str">
        <f>RIGHT(HNPlaces!D49,4)&amp;"."&amp;HNPlaces!O49&amp;"."&amp;HNPlaces!M49&amp;"."&amp;$C$5</f>
        <v>...Ap21</v>
      </c>
      <c r="F49" s="317">
        <f t="shared" ca="1" si="0"/>
        <v>44309</v>
      </c>
      <c r="G49" s="318">
        <f>HNPlaces!AB49</f>
        <v>0</v>
      </c>
      <c r="H49" s="124">
        <f ca="1">F49</f>
        <v>44309</v>
      </c>
      <c r="I49" s="125">
        <v>0</v>
      </c>
      <c r="J49" s="316" t="str">
        <f>LEFT(HNPlaces!E49,20)&amp;"."&amp;HNPlacesPay!E49</f>
        <v>....Ap21</v>
      </c>
      <c r="K49" s="120" t="b">
        <v>1</v>
      </c>
      <c r="L49" s="126" t="s">
        <v>3686</v>
      </c>
      <c r="M49" s="120" t="b">
        <v>1</v>
      </c>
      <c r="N49" s="120" t="s">
        <v>3687</v>
      </c>
      <c r="O49" s="319">
        <f>HNPlaces!K49</f>
        <v>0</v>
      </c>
      <c r="P49" s="120" t="b">
        <v>1</v>
      </c>
      <c r="Q49" s="120" t="b">
        <v>1</v>
      </c>
      <c r="R49" s="120" t="b">
        <v>1</v>
      </c>
    </row>
    <row r="50" spans="1:18" s="313" customFormat="1" x14ac:dyDescent="0.25">
      <c r="A50" s="117">
        <v>1</v>
      </c>
      <c r="B50" s="118">
        <v>2</v>
      </c>
      <c r="C50" s="315">
        <f>HNPlaces!L50</f>
        <v>0</v>
      </c>
      <c r="D50" s="120" t="b">
        <v>1</v>
      </c>
      <c r="E50" s="316" t="str">
        <f>RIGHT(HNPlaces!D50,4)&amp;"."&amp;HNPlaces!O50&amp;"."&amp;HNPlaces!M50&amp;"."&amp;$C$5</f>
        <v>...Ap21</v>
      </c>
      <c r="F50" s="317">
        <f t="shared" ca="1" si="0"/>
        <v>44309</v>
      </c>
      <c r="G50" s="318">
        <f>HNPlaces!AB50</f>
        <v>0</v>
      </c>
      <c r="H50" s="124">
        <f ca="1">F50</f>
        <v>44309</v>
      </c>
      <c r="I50" s="125">
        <v>0</v>
      </c>
      <c r="J50" s="316" t="str">
        <f>LEFT(HNPlaces!E50,20)&amp;"."&amp;HNPlacesPay!E50</f>
        <v>....Ap21</v>
      </c>
      <c r="K50" s="120" t="b">
        <v>1</v>
      </c>
      <c r="L50" s="126" t="s">
        <v>3686</v>
      </c>
      <c r="M50" s="120" t="b">
        <v>1</v>
      </c>
      <c r="N50" s="120" t="s">
        <v>3687</v>
      </c>
      <c r="O50" s="319">
        <f>HNPlaces!K50</f>
        <v>0</v>
      </c>
      <c r="P50" s="120" t="b">
        <v>1</v>
      </c>
      <c r="Q50" s="120" t="b">
        <v>1</v>
      </c>
      <c r="R50" s="120" t="b">
        <v>1</v>
      </c>
    </row>
    <row r="51" spans="1:18" x14ac:dyDescent="0.25">
      <c r="A51" s="117">
        <v>1</v>
      </c>
      <c r="B51" s="118">
        <v>2</v>
      </c>
      <c r="C51" s="315">
        <f>HNPlaces!L51</f>
        <v>0</v>
      </c>
      <c r="D51" s="120" t="b">
        <v>1</v>
      </c>
      <c r="E51" s="316" t="str">
        <f>RIGHT(HNPlaces!D51,4)&amp;"."&amp;HNPlaces!O51&amp;"."&amp;HNPlaces!M51&amp;"."&amp;$C$5</f>
        <v>...Ap21</v>
      </c>
      <c r="F51" s="317">
        <f t="shared" ca="1" si="0"/>
        <v>44309</v>
      </c>
      <c r="G51" s="318">
        <f>HNPlaces!AB51</f>
        <v>0</v>
      </c>
      <c r="H51" s="124">
        <f ca="1">F51</f>
        <v>44309</v>
      </c>
      <c r="I51" s="125">
        <v>0</v>
      </c>
      <c r="J51" s="316" t="str">
        <f>LEFT(HNPlaces!E51,20)&amp;"."&amp;HNPlacesPay!E51</f>
        <v>....Ap21</v>
      </c>
      <c r="K51" s="120" t="b">
        <v>1</v>
      </c>
      <c r="L51" s="126" t="s">
        <v>3686</v>
      </c>
      <c r="M51" s="120" t="b">
        <v>1</v>
      </c>
      <c r="N51" s="120" t="s">
        <v>3687</v>
      </c>
      <c r="O51" s="319">
        <f>HNPlaces!K51</f>
        <v>0</v>
      </c>
      <c r="P51" s="120" t="b">
        <v>1</v>
      </c>
      <c r="Q51" s="120" t="b">
        <v>1</v>
      </c>
      <c r="R51" s="120" t="b">
        <v>1</v>
      </c>
    </row>
    <row r="54" spans="1:18" x14ac:dyDescent="0.25">
      <c r="A54" t="s">
        <v>4534</v>
      </c>
    </row>
    <row r="56" spans="1:18" x14ac:dyDescent="0.25">
      <c r="A56" t="s">
        <v>4535</v>
      </c>
    </row>
    <row r="57" spans="1:18" x14ac:dyDescent="0.25">
      <c r="A57" t="s">
        <v>4536</v>
      </c>
    </row>
    <row r="58" spans="1:18" x14ac:dyDescent="0.25">
      <c r="A58" t="s">
        <v>4537</v>
      </c>
    </row>
    <row r="59" spans="1:18" x14ac:dyDescent="0.25">
      <c r="A59" t="s">
        <v>4538</v>
      </c>
    </row>
    <row r="60" spans="1:18" x14ac:dyDescent="0.25">
      <c r="A60" t="s">
        <v>4539</v>
      </c>
    </row>
    <row r="61" spans="1:18" x14ac:dyDescent="0.25">
      <c r="A61" t="s">
        <v>4540</v>
      </c>
    </row>
    <row r="62" spans="1:18" x14ac:dyDescent="0.25">
      <c r="A62" t="s">
        <v>4541</v>
      </c>
    </row>
    <row r="63" spans="1:18" x14ac:dyDescent="0.25">
      <c r="A63" t="s">
        <v>4542</v>
      </c>
    </row>
  </sheetData>
  <autoFilter ref="A19:K51"/>
  <mergeCells count="4">
    <mergeCell ref="A1:N1"/>
    <mergeCell ref="B3:E3"/>
    <mergeCell ref="C7:D8"/>
    <mergeCell ref="C10:D11"/>
  </mergeCells>
  <conditionalFormatting sqref="G20:G51">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4127</v>
      </c>
    </row>
    <row r="2" spans="1:24" ht="36" x14ac:dyDescent="0.55000000000000004">
      <c r="B2" s="233" t="s">
        <v>4046</v>
      </c>
      <c r="C2" s="234"/>
      <c r="D2" s="234"/>
      <c r="E2" s="234"/>
      <c r="F2" s="234"/>
      <c r="G2" s="234"/>
      <c r="H2" s="234"/>
    </row>
    <row r="3" spans="1:24" ht="23.25" x14ac:dyDescent="0.35">
      <c r="B3" s="235">
        <f ca="1">NOW()</f>
        <v>44309.601217939817</v>
      </c>
    </row>
    <row r="6" spans="1:24" ht="26.25" x14ac:dyDescent="0.4">
      <c r="B6" s="236" t="s">
        <v>4047</v>
      </c>
      <c r="D6" s="28"/>
      <c r="E6" s="28"/>
      <c r="F6" s="28"/>
      <c r="G6" s="28"/>
      <c r="H6" s="237" t="s">
        <v>4048</v>
      </c>
      <c r="I6" s="28"/>
      <c r="J6" s="28"/>
      <c r="K6" s="28"/>
      <c r="L6" s="28"/>
      <c r="M6" s="28"/>
      <c r="R6" s="481" t="s">
        <v>4049</v>
      </c>
      <c r="S6" s="481"/>
      <c r="T6" s="481"/>
      <c r="U6" s="481"/>
      <c r="V6" s="481"/>
      <c r="W6" s="481"/>
      <c r="X6" s="481"/>
    </row>
    <row r="7" spans="1:24" ht="15.75" thickBot="1" x14ac:dyDescent="0.3">
      <c r="S7" s="2" t="s">
        <v>4050</v>
      </c>
      <c r="T7" s="178" t="s">
        <v>4051</v>
      </c>
      <c r="U7" s="2" t="s">
        <v>4052</v>
      </c>
      <c r="V7" s="178" t="s">
        <v>4053</v>
      </c>
    </row>
    <row r="8" spans="1:24" ht="15.75" thickBot="1" x14ac:dyDescent="0.3">
      <c r="S8" s="238" t="s">
        <v>3507</v>
      </c>
      <c r="T8" s="238" t="s">
        <v>3505</v>
      </c>
    </row>
    <row r="9" spans="1:24" ht="15.75" thickBot="1" x14ac:dyDescent="0.3">
      <c r="S9" s="182"/>
    </row>
    <row r="10" spans="1:24" ht="15.75" thickBot="1" x14ac:dyDescent="0.3">
      <c r="S10" s="238" t="s">
        <v>4054</v>
      </c>
      <c r="T10" s="238" t="s">
        <v>3509</v>
      </c>
    </row>
    <row r="11" spans="1:24" ht="15.75" thickBot="1" x14ac:dyDescent="0.3">
      <c r="S11" s="182"/>
    </row>
    <row r="12" spans="1:24" ht="15.75" thickBot="1" x14ac:dyDescent="0.3">
      <c r="S12" s="238" t="s">
        <v>3513</v>
      </c>
      <c r="T12" s="238" t="s">
        <v>181</v>
      </c>
    </row>
    <row r="13" spans="1:24" ht="15.75" thickBot="1" x14ac:dyDescent="0.3">
      <c r="B13" s="239" t="s">
        <v>4055</v>
      </c>
      <c r="S13" s="182"/>
    </row>
    <row r="14" spans="1:24" ht="15.75" thickBot="1" x14ac:dyDescent="0.3">
      <c r="S14" s="238" t="s">
        <v>3496</v>
      </c>
      <c r="T14" s="238" t="s">
        <v>4056</v>
      </c>
    </row>
    <row r="15" spans="1:24" ht="15.75" thickBot="1" x14ac:dyDescent="0.3">
      <c r="B15" s="239" t="s">
        <v>3512</v>
      </c>
      <c r="S15" s="182"/>
    </row>
    <row r="16" spans="1:24" ht="15.75" thickBot="1" x14ac:dyDescent="0.3">
      <c r="S16" s="238" t="s">
        <v>3522</v>
      </c>
      <c r="T16" s="482" t="s">
        <v>3520</v>
      </c>
    </row>
    <row r="17" spans="2:22" ht="15.75" thickBot="1" x14ac:dyDescent="0.3">
      <c r="B17" s="239" t="s">
        <v>4057</v>
      </c>
      <c r="S17" s="238" t="s">
        <v>3524</v>
      </c>
      <c r="T17" s="483"/>
    </row>
    <row r="18" spans="2:22" ht="15.75" thickBot="1" x14ac:dyDescent="0.3">
      <c r="S18" s="238" t="s">
        <v>3516</v>
      </c>
      <c r="T18" s="482" t="s">
        <v>22</v>
      </c>
    </row>
    <row r="19" spans="2:22" ht="15.75" thickBot="1" x14ac:dyDescent="0.3">
      <c r="B19" s="239" t="s">
        <v>73</v>
      </c>
      <c r="S19" s="238" t="s">
        <v>3518</v>
      </c>
      <c r="T19" s="483"/>
    </row>
    <row r="20" spans="2:22" ht="15.75" thickBot="1" x14ac:dyDescent="0.3">
      <c r="S20" s="182"/>
    </row>
    <row r="21" spans="2:22" ht="15.75" thickBot="1" x14ac:dyDescent="0.3">
      <c r="B21" s="239" t="s">
        <v>4058</v>
      </c>
      <c r="S21" s="238" t="s">
        <v>3527</v>
      </c>
      <c r="T21" s="238" t="s">
        <v>65</v>
      </c>
    </row>
    <row r="22" spans="2:22" ht="15.75" thickBot="1" x14ac:dyDescent="0.3">
      <c r="S22" s="182"/>
    </row>
    <row r="23" spans="2:22" ht="15.75" thickBot="1" x14ac:dyDescent="0.3">
      <c r="B23" s="239" t="s">
        <v>4059</v>
      </c>
      <c r="S23" s="238" t="s">
        <v>3500</v>
      </c>
      <c r="T23" s="482" t="s">
        <v>3498</v>
      </c>
    </row>
    <row r="24" spans="2:22" ht="15.75" thickBot="1" x14ac:dyDescent="0.3">
      <c r="S24" s="238" t="s">
        <v>3502</v>
      </c>
      <c r="T24" s="483"/>
    </row>
    <row r="25" spans="2:22" ht="15.75" thickBot="1" x14ac:dyDescent="0.3">
      <c r="B25" s="240" t="s">
        <v>4060</v>
      </c>
      <c r="U25" s="238" t="s">
        <v>3483</v>
      </c>
    </row>
    <row r="26" spans="2:22" ht="15.75" thickBot="1" x14ac:dyDescent="0.3">
      <c r="B26" s="241" t="s">
        <v>4061</v>
      </c>
      <c r="V26" s="238" t="s">
        <v>4062</v>
      </c>
    </row>
    <row r="27" spans="2:22" ht="15.75" thickBot="1" x14ac:dyDescent="0.3">
      <c r="B27" s="242" t="s">
        <v>4063</v>
      </c>
      <c r="V27" s="238" t="s">
        <v>3489</v>
      </c>
    </row>
    <row r="28" spans="2:22" ht="64.900000000000006" customHeight="1" thickBot="1" x14ac:dyDescent="0.3"/>
    <row r="29" spans="2:22" ht="15.75" thickBot="1" x14ac:dyDescent="0.3">
      <c r="B29" s="239" t="s">
        <v>4064</v>
      </c>
    </row>
    <row r="30" spans="2:22" ht="15.75" thickBot="1" x14ac:dyDescent="0.3">
      <c r="S30" s="238" t="s">
        <v>4065</v>
      </c>
      <c r="T30" s="243" t="s">
        <v>4066</v>
      </c>
      <c r="U30" s="484"/>
    </row>
    <row r="31" spans="2:22" ht="15.75" thickBot="1" x14ac:dyDescent="0.3">
      <c r="S31" s="238" t="s">
        <v>3537</v>
      </c>
      <c r="T31" s="244"/>
      <c r="U31" s="485"/>
    </row>
    <row r="33" spans="2:22" ht="36" customHeight="1" thickBot="1" x14ac:dyDescent="0.3"/>
    <row r="34" spans="2:22" ht="15.75" thickBot="1" x14ac:dyDescent="0.3">
      <c r="B34" s="240" t="s">
        <v>4067</v>
      </c>
      <c r="V34" s="238" t="s">
        <v>4068</v>
      </c>
    </row>
    <row r="35" spans="2:22" ht="15.75" thickBot="1" x14ac:dyDescent="0.3">
      <c r="B35" s="242" t="s">
        <v>4069</v>
      </c>
      <c r="V35" s="238" t="s">
        <v>4070</v>
      </c>
    </row>
    <row r="36" spans="2:22" ht="15.75" thickBot="1" x14ac:dyDescent="0.3">
      <c r="V36" s="238" t="s">
        <v>4071</v>
      </c>
    </row>
    <row r="37" spans="2:22" ht="15.75" thickBot="1" x14ac:dyDescent="0.3">
      <c r="B37" s="239" t="s">
        <v>4072</v>
      </c>
      <c r="V37" s="238" t="s">
        <v>4073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197"/>
  <sheetViews>
    <sheetView workbookViewId="0">
      <selection activeCell="R20" sqref="A20:R2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3992</v>
      </c>
      <c r="V1" s="31">
        <v>10694</v>
      </c>
    </row>
    <row r="2" spans="1:22" ht="15.75" thickBot="1" x14ac:dyDescent="0.3">
      <c r="P2" s="30"/>
      <c r="Q2" s="30"/>
      <c r="R2" s="30"/>
      <c r="S2" s="30"/>
      <c r="U2" s="30" t="s">
        <v>4010</v>
      </c>
      <c r="V2" s="31">
        <v>10104</v>
      </c>
    </row>
    <row r="3" spans="1:22" ht="30.75" thickTop="1" thickBot="1" x14ac:dyDescent="0.55000000000000004">
      <c r="A3" s="81" t="s">
        <v>3626</v>
      </c>
      <c r="B3" s="524" t="str">
        <f>MISC!B3</f>
        <v>MISCELLANEOUS PAYMENTS</v>
      </c>
      <c r="C3" s="525"/>
      <c r="D3" s="525"/>
      <c r="E3" s="526"/>
      <c r="F3" s="82" t="s">
        <v>3498</v>
      </c>
      <c r="H3" s="527" t="s">
        <v>4011</v>
      </c>
      <c r="I3" s="528"/>
      <c r="P3" s="30" t="s">
        <v>26</v>
      </c>
      <c r="Q3" s="30">
        <v>17</v>
      </c>
      <c r="R3" s="30" t="s">
        <v>4771</v>
      </c>
      <c r="S3" s="30" t="s">
        <v>4588</v>
      </c>
      <c r="U3" s="30" t="s">
        <v>377</v>
      </c>
      <c r="V3" s="31">
        <v>10694</v>
      </c>
    </row>
    <row r="4" spans="1:22" ht="16.5" thickTop="1" thickBot="1" x14ac:dyDescent="0.3">
      <c r="P4" s="30" t="s">
        <v>27</v>
      </c>
      <c r="Q4" s="30">
        <v>18</v>
      </c>
      <c r="R4" s="30" t="s">
        <v>4772</v>
      </c>
      <c r="S4" s="30" t="s">
        <v>3623</v>
      </c>
      <c r="U4" s="30" t="s">
        <v>3996</v>
      </c>
      <c r="V4" s="31">
        <v>11448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1"/>
      <c r="V5" s="31"/>
    </row>
    <row r="6" spans="1:22" ht="16.5" thickTop="1" thickBot="1" x14ac:dyDescent="0.3">
      <c r="P6" s="30" t="s">
        <v>3635</v>
      </c>
      <c r="Q6" s="30">
        <v>20</v>
      </c>
      <c r="R6" s="30" t="s">
        <v>4774</v>
      </c>
      <c r="S6" s="30" t="s">
        <v>3628</v>
      </c>
      <c r="U6" s="31"/>
      <c r="V6" s="31"/>
    </row>
    <row r="7" spans="1:22" ht="16.5" customHeight="1" thickTop="1" thickBot="1" x14ac:dyDescent="0.3">
      <c r="A7" s="83" t="s">
        <v>3638</v>
      </c>
      <c r="B7" s="85">
        <f>SUMIF(MISC!AC20:AC400,"&gt;0")</f>
        <v>170732.2</v>
      </c>
      <c r="C7" s="529" t="str">
        <f>IF(ROUND(ABS(B7-B8),0)&gt;0,"Error","OK")</f>
        <v>OK</v>
      </c>
      <c r="D7" s="530"/>
      <c r="P7" s="30" t="s">
        <v>3639</v>
      </c>
      <c r="Q7" s="30">
        <v>21</v>
      </c>
      <c r="R7" s="30" t="s">
        <v>4775</v>
      </c>
      <c r="S7" s="30" t="s">
        <v>3630</v>
      </c>
      <c r="U7" s="31"/>
      <c r="V7" s="31"/>
    </row>
    <row r="8" spans="1:22" ht="16.5" thickTop="1" thickBot="1" x14ac:dyDescent="0.3">
      <c r="A8" s="83" t="s">
        <v>3642</v>
      </c>
      <c r="B8" s="85">
        <f>SUM(G20:G947)</f>
        <v>170732.2</v>
      </c>
      <c r="C8" s="529"/>
      <c r="D8" s="530"/>
      <c r="P8" s="30" t="s">
        <v>3643</v>
      </c>
      <c r="Q8" s="30">
        <v>22</v>
      </c>
      <c r="R8" s="30" t="s">
        <v>4776</v>
      </c>
      <c r="S8" s="30" t="s">
        <v>3634</v>
      </c>
      <c r="U8" s="31"/>
      <c r="V8" s="31"/>
    </row>
    <row r="9" spans="1:22" ht="16.5" thickTop="1" thickBot="1" x14ac:dyDescent="0.3">
      <c r="P9" s="30" t="s">
        <v>3646</v>
      </c>
      <c r="Q9" s="30">
        <v>23</v>
      </c>
      <c r="R9" s="30" t="s">
        <v>4777</v>
      </c>
      <c r="S9" s="30" t="s">
        <v>3637</v>
      </c>
      <c r="U9" s="31"/>
      <c r="V9" s="31"/>
    </row>
    <row r="10" spans="1:22" ht="16.5" thickTop="1" thickBot="1" x14ac:dyDescent="0.3">
      <c r="A10" s="83" t="s">
        <v>3649</v>
      </c>
      <c r="B10" s="83">
        <f>COUNTIF(MISC!AC20:AC400,"&gt;0")</f>
        <v>6</v>
      </c>
      <c r="C10" s="529" t="str">
        <f>IF(ROUND(ABS(B10-B11),0)&gt;0,"Error","OK")</f>
        <v>OK</v>
      </c>
      <c r="D10" s="530"/>
      <c r="P10" s="30" t="s">
        <v>3650</v>
      </c>
      <c r="Q10" s="30">
        <v>24</v>
      </c>
      <c r="R10" s="30" t="s">
        <v>4778</v>
      </c>
      <c r="S10" s="30" t="s">
        <v>3641</v>
      </c>
      <c r="U10" s="31"/>
      <c r="V10" s="31"/>
    </row>
    <row r="11" spans="1:22" ht="16.5" thickTop="1" thickBot="1" x14ac:dyDescent="0.3">
      <c r="A11" s="83" t="s">
        <v>3653</v>
      </c>
      <c r="B11" s="83">
        <f>COUNTIF(G20:G400,"&gt;0")</f>
        <v>6</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4012</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4013</v>
      </c>
      <c r="G17" s="91">
        <f>SUM(G20:G957)</f>
        <v>170732.2</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MISC!J20</f>
        <v>400102</v>
      </c>
      <c r="D20" s="120" t="b">
        <v>1</v>
      </c>
      <c r="E20" s="121" t="str">
        <f>RIGHT(MISC!C20,4)&amp;"."&amp;MISC!M20&amp;"."&amp;MISC!K20&amp;"."&amp;$C$5</f>
        <v>1000.MNS.I01.Ap21</v>
      </c>
      <c r="F20" s="122">
        <f ca="1">TODAY()</f>
        <v>44309</v>
      </c>
      <c r="G20" s="123">
        <f>IF(MISC!Q20&lt;0,0,MISC!Q20)</f>
        <v>42000</v>
      </c>
      <c r="H20" s="124">
        <f ca="1">F20</f>
        <v>44309</v>
      </c>
      <c r="I20" s="125">
        <v>0</v>
      </c>
      <c r="J20" s="121" t="str">
        <f>LEFT(MISC!D20,19)&amp;"."&amp;MiscPay!E20</f>
        <v>Brookhill Nursery.1000.MNS.I01.Ap21</v>
      </c>
      <c r="K20" s="120" t="b">
        <v>1</v>
      </c>
      <c r="L20" s="126" t="s">
        <v>3686</v>
      </c>
      <c r="M20" s="120" t="b">
        <v>1</v>
      </c>
      <c r="N20" s="120" t="s">
        <v>3687</v>
      </c>
      <c r="O20" s="127" t="str">
        <f>MISC!I20</f>
        <v>10284/543965</v>
      </c>
      <c r="P20" s="120" t="b">
        <v>1</v>
      </c>
      <c r="Q20" s="120" t="b">
        <v>1</v>
      </c>
      <c r="R20" s="120" t="b">
        <v>1</v>
      </c>
      <c r="T20" s="11"/>
      <c r="U20" s="1"/>
    </row>
    <row r="21" spans="1:21" x14ac:dyDescent="0.25">
      <c r="A21" s="117">
        <v>1</v>
      </c>
      <c r="B21" s="118">
        <v>2</v>
      </c>
      <c r="C21" s="315">
        <f>MISC!J21</f>
        <v>400102</v>
      </c>
      <c r="D21" s="120" t="b">
        <v>1</v>
      </c>
      <c r="E21" s="316" t="str">
        <f>RIGHT(MISC!C21,4)&amp;"."&amp;MISC!M21&amp;"."&amp;MISC!K21&amp;"."&amp;$C$5</f>
        <v>1001.MNS.I01.Ap21</v>
      </c>
      <c r="F21" s="317">
        <f t="shared" ref="F21:F28" ca="1" si="0">TODAY()</f>
        <v>44309</v>
      </c>
      <c r="G21" s="318">
        <f>IF(MISC!Q21&lt;0,0,MISC!Q21)</f>
        <v>42000</v>
      </c>
      <c r="H21" s="124">
        <f t="shared" ref="H21:H84" ca="1" si="1">F21</f>
        <v>44309</v>
      </c>
      <c r="I21" s="125">
        <v>0</v>
      </c>
      <c r="J21" s="316" t="str">
        <f>LEFT(MISC!D21,19)&amp;"."&amp;MiscPay!E21</f>
        <v>Hampden Way Nursery.1001.MNS.I01.Ap21</v>
      </c>
      <c r="K21" s="120" t="b">
        <v>1</v>
      </c>
      <c r="L21" s="126" t="s">
        <v>3686</v>
      </c>
      <c r="M21" s="120" t="b">
        <v>1</v>
      </c>
      <c r="N21" s="120" t="s">
        <v>3687</v>
      </c>
      <c r="O21" s="319" t="str">
        <f>MISC!I21</f>
        <v>10284/543965</v>
      </c>
      <c r="P21" s="120" t="b">
        <v>1</v>
      </c>
      <c r="Q21" s="120" t="b">
        <v>1</v>
      </c>
      <c r="R21" s="120" t="b">
        <v>1</v>
      </c>
      <c r="T21" s="11"/>
      <c r="U21" s="1"/>
    </row>
    <row r="22" spans="1:21" x14ac:dyDescent="0.25">
      <c r="A22" s="117">
        <v>1</v>
      </c>
      <c r="B22" s="118">
        <v>2</v>
      </c>
      <c r="C22" s="315">
        <f>MISC!J22</f>
        <v>400102</v>
      </c>
      <c r="D22" s="120" t="b">
        <v>1</v>
      </c>
      <c r="E22" s="316" t="str">
        <f>RIGHT(MISC!C22,4)&amp;"."&amp;MISC!M22&amp;"."&amp;MISC!K22&amp;"."&amp;$C$5</f>
        <v>1003.MNS.I01.Ap21</v>
      </c>
      <c r="F22" s="317">
        <f t="shared" ca="1" si="0"/>
        <v>44309</v>
      </c>
      <c r="G22" s="318">
        <f>IF(MISC!Q22&lt;0,0,MISC!Q22)</f>
        <v>42000</v>
      </c>
      <c r="H22" s="124">
        <f t="shared" ca="1" si="1"/>
        <v>44309</v>
      </c>
      <c r="I22" s="125">
        <v>0</v>
      </c>
      <c r="J22" s="316" t="str">
        <f>LEFT(MISC!D22,19)&amp;"."&amp;MiscPay!E22</f>
        <v>St Margaret's Nurse.1003.MNS.I01.Ap21</v>
      </c>
      <c r="K22" s="120" t="b">
        <v>1</v>
      </c>
      <c r="L22" s="126" t="s">
        <v>3686</v>
      </c>
      <c r="M22" s="120" t="b">
        <v>1</v>
      </c>
      <c r="N22" s="120" t="s">
        <v>3687</v>
      </c>
      <c r="O22" s="319" t="str">
        <f>MISC!I22</f>
        <v>10284/543965</v>
      </c>
      <c r="P22" s="120" t="b">
        <v>1</v>
      </c>
      <c r="Q22" s="120" t="b">
        <v>1</v>
      </c>
      <c r="R22" s="120" t="b">
        <v>1</v>
      </c>
      <c r="T22" s="11"/>
      <c r="U22" s="1"/>
    </row>
    <row r="23" spans="1:21" x14ac:dyDescent="0.25">
      <c r="A23" s="117">
        <v>1</v>
      </c>
      <c r="B23" s="118">
        <v>2</v>
      </c>
      <c r="C23" s="315">
        <f>MISC!J23</f>
        <v>400072</v>
      </c>
      <c r="D23" s="120" t="b">
        <v>1</v>
      </c>
      <c r="E23" s="316" t="str">
        <f>RIGHT(MISC!C23,4)&amp;"."&amp;MISC!M23&amp;"."&amp;MISC!K23&amp;"."&amp;$C$5</f>
        <v>1002.MNS.I01.Ap21</v>
      </c>
      <c r="F23" s="317">
        <f t="shared" ca="1" si="0"/>
        <v>44309</v>
      </c>
      <c r="G23" s="318">
        <f>IF(MISC!Q23&lt;0,0,MISC!Q23)</f>
        <v>42000</v>
      </c>
      <c r="H23" s="124">
        <f t="shared" ca="1" si="1"/>
        <v>44309</v>
      </c>
      <c r="I23" s="125">
        <v>0</v>
      </c>
      <c r="J23" s="316" t="str">
        <f>LEFT(MISC!D23,19)&amp;"."&amp;MiscPay!E23</f>
        <v>Moss Hall Nursery.1002.MNS.I01.Ap21</v>
      </c>
      <c r="K23" s="120" t="b">
        <v>1</v>
      </c>
      <c r="L23" s="126" t="s">
        <v>3686</v>
      </c>
      <c r="M23" s="120" t="b">
        <v>1</v>
      </c>
      <c r="N23" s="120" t="s">
        <v>3687</v>
      </c>
      <c r="O23" s="319" t="str">
        <f>MISC!I23</f>
        <v>10284/543965</v>
      </c>
      <c r="P23" s="120" t="b">
        <v>1</v>
      </c>
      <c r="Q23" s="120" t="b">
        <v>1</v>
      </c>
      <c r="R23" s="120" t="b">
        <v>1</v>
      </c>
    </row>
    <row r="24" spans="1:21" x14ac:dyDescent="0.25">
      <c r="A24" s="117">
        <v>1</v>
      </c>
      <c r="B24" s="118">
        <v>2</v>
      </c>
      <c r="C24" s="315">
        <f>MISC!J24</f>
        <v>159947</v>
      </c>
      <c r="D24" s="120" t="b">
        <v>1</v>
      </c>
      <c r="E24" s="316" t="str">
        <f>RIGHT(MISC!C24,4)&amp;"."&amp;MISC!M24&amp;"."&amp;MISC!K24&amp;"."&amp;$C$5</f>
        <v>4013.cov.wint.E25.Ap21</v>
      </c>
      <c r="F24" s="317">
        <f t="shared" ca="1" si="0"/>
        <v>44309</v>
      </c>
      <c r="G24" s="318">
        <f>IF(MISC!Q24&lt;0,0,MISC!Q24)</f>
        <v>2185</v>
      </c>
      <c r="H24" s="124">
        <f t="shared" ca="1" si="1"/>
        <v>44309</v>
      </c>
      <c r="I24" s="125">
        <v>0</v>
      </c>
      <c r="J24" s="316" t="str">
        <f>LEFT(MISC!D24,19)&amp;"."&amp;MiscPay!E24</f>
        <v>ARK Pioneer Academy.4013.cov.wint.E25.Ap21</v>
      </c>
      <c r="K24" s="120" t="b">
        <v>1</v>
      </c>
      <c r="L24" s="126" t="s">
        <v>3686</v>
      </c>
      <c r="M24" s="120" t="b">
        <v>1</v>
      </c>
      <c r="N24" s="120" t="s">
        <v>3687</v>
      </c>
      <c r="O24" s="319" t="str">
        <f>MISC!I24</f>
        <v>18016/424000</v>
      </c>
      <c r="P24" s="120" t="b">
        <v>1</v>
      </c>
      <c r="Q24" s="120" t="b">
        <v>1</v>
      </c>
      <c r="R24" s="120" t="b">
        <v>1</v>
      </c>
    </row>
    <row r="25" spans="1:21" x14ac:dyDescent="0.25">
      <c r="A25" s="117">
        <v>1</v>
      </c>
      <c r="B25" s="118">
        <v>2</v>
      </c>
      <c r="C25" s="315">
        <f>MISC!J25</f>
        <v>400058</v>
      </c>
      <c r="D25" s="120" t="b">
        <v>1</v>
      </c>
      <c r="E25" s="316" t="str">
        <f>RIGHT(MISC!C25,4)&amp;"."&amp;MISC!M25&amp;"."&amp;MISC!K25&amp;"."&amp;$C$5</f>
        <v>3311.Rates.I01.Ap21</v>
      </c>
      <c r="F25" s="317">
        <f t="shared" ca="1" si="0"/>
        <v>44309</v>
      </c>
      <c r="G25" s="318">
        <f>IF(MISC!Q25&lt;0,0,MISC!Q25)</f>
        <v>547.20000000000005</v>
      </c>
      <c r="H25" s="124">
        <f t="shared" ca="1" si="1"/>
        <v>44309</v>
      </c>
      <c r="I25" s="125">
        <v>0</v>
      </c>
      <c r="J25" s="316" t="str">
        <f>LEFT(MISC!D25,19)&amp;"."&amp;MiscPay!E25</f>
        <v>St Mary's C E Prima.3311.Rates.I01.Ap21</v>
      </c>
      <c r="K25" s="120" t="b">
        <v>1</v>
      </c>
      <c r="L25" s="126" t="s">
        <v>3686</v>
      </c>
      <c r="M25" s="120" t="b">
        <v>1</v>
      </c>
      <c r="N25" s="120" t="s">
        <v>3687</v>
      </c>
      <c r="O25" s="319" t="str">
        <f>MISC!I25</f>
        <v>10104/543965</v>
      </c>
      <c r="P25" s="120" t="b">
        <v>1</v>
      </c>
      <c r="Q25" s="120" t="b">
        <v>1</v>
      </c>
      <c r="R25" s="120" t="b">
        <v>1</v>
      </c>
    </row>
    <row r="26" spans="1:21" x14ac:dyDescent="0.25">
      <c r="A26" s="117">
        <v>1</v>
      </c>
      <c r="B26" s="118">
        <v>2</v>
      </c>
      <c r="C26" s="315">
        <f>MISC!J26</f>
        <v>400006</v>
      </c>
      <c r="D26" s="120" t="b">
        <v>1</v>
      </c>
      <c r="E26" s="316" t="str">
        <f>RIGHT(MISC!C26,4)&amp;"."&amp;MISC!M26&amp;"."&amp;MISC!K26&amp;"."&amp;$C$5</f>
        <v>3313.Rates.I01.Ap21</v>
      </c>
      <c r="F26" s="317">
        <f t="shared" ca="1" si="0"/>
        <v>44309</v>
      </c>
      <c r="G26" s="318">
        <f>IF(MISC!Q26&lt;0,0,MISC!Q26)</f>
        <v>0</v>
      </c>
      <c r="H26" s="124">
        <f t="shared" ca="1" si="1"/>
        <v>44309</v>
      </c>
      <c r="I26" s="125">
        <v>0</v>
      </c>
      <c r="J26" s="316" t="str">
        <f>LEFT(MISC!D26,19)&amp;"."&amp;MiscPay!E26</f>
        <v>St. Pauls CE Primar.3313.Rates.I01.Ap21</v>
      </c>
      <c r="K26" s="120" t="b">
        <v>1</v>
      </c>
      <c r="L26" s="126" t="s">
        <v>3686</v>
      </c>
      <c r="M26" s="120" t="b">
        <v>1</v>
      </c>
      <c r="N26" s="120" t="s">
        <v>3687</v>
      </c>
      <c r="O26" s="319" t="str">
        <f>MISC!I26</f>
        <v>10104/543965</v>
      </c>
      <c r="P26" s="120" t="b">
        <v>1</v>
      </c>
      <c r="Q26" s="120" t="b">
        <v>1</v>
      </c>
      <c r="R26" s="120" t="b">
        <v>1</v>
      </c>
    </row>
    <row r="27" spans="1:21" x14ac:dyDescent="0.25">
      <c r="A27" s="117">
        <v>1</v>
      </c>
      <c r="B27" s="118">
        <v>2</v>
      </c>
      <c r="C27" s="315">
        <f>MISC!J27</f>
        <v>400021</v>
      </c>
      <c r="D27" s="120" t="b">
        <v>1</v>
      </c>
      <c r="E27" s="316" t="str">
        <f>RIGHT(MISC!C27,4)&amp;"."&amp;MISC!M27&amp;"."&amp;MISC!K27&amp;"."&amp;$C$5</f>
        <v>5201.Rates.I01.Ap21</v>
      </c>
      <c r="F27" s="317">
        <f t="shared" ca="1" si="0"/>
        <v>44309</v>
      </c>
      <c r="G27" s="318">
        <f>IF(MISC!Q27&lt;0,0,MISC!Q27)</f>
        <v>0</v>
      </c>
      <c r="H27" s="124">
        <f t="shared" ca="1" si="1"/>
        <v>44309</v>
      </c>
      <c r="I27" s="125">
        <v>0</v>
      </c>
      <c r="J27" s="316" t="str">
        <f>LEFT(MISC!D27,19)&amp;"."&amp;MiscPay!E27</f>
        <v>Osidge Primary Scho.5201.Rates.I01.Ap21</v>
      </c>
      <c r="K27" s="120" t="b">
        <v>1</v>
      </c>
      <c r="L27" s="126" t="s">
        <v>3686</v>
      </c>
      <c r="M27" s="120" t="b">
        <v>1</v>
      </c>
      <c r="N27" s="120" t="s">
        <v>3687</v>
      </c>
      <c r="O27" s="319" t="str">
        <f>MISC!I27</f>
        <v>10104/543965</v>
      </c>
      <c r="P27" s="120" t="b">
        <v>1</v>
      </c>
      <c r="Q27" s="120" t="b">
        <v>1</v>
      </c>
      <c r="R27" s="120" t="b">
        <v>1</v>
      </c>
    </row>
    <row r="28" spans="1:21" x14ac:dyDescent="0.25">
      <c r="A28" s="117">
        <v>1</v>
      </c>
      <c r="B28" s="118">
        <v>2</v>
      </c>
      <c r="C28" s="315">
        <f>MISC!J28</f>
        <v>0</v>
      </c>
      <c r="D28" s="120" t="b">
        <v>1</v>
      </c>
      <c r="E28" s="316" t="str">
        <f>RIGHT(MISC!C28,4)&amp;"."&amp;MISC!M28&amp;"."&amp;MISC!K28&amp;"."&amp;$C$5</f>
        <v>.Rates.I01.Ap21</v>
      </c>
      <c r="F28" s="317">
        <f t="shared" ca="1" si="0"/>
        <v>44309</v>
      </c>
      <c r="G28" s="318">
        <f>IF(MISC!Z28&lt;0,0,MISC!Z28)</f>
        <v>0</v>
      </c>
      <c r="H28" s="124">
        <f t="shared" ca="1" si="1"/>
        <v>44309</v>
      </c>
      <c r="I28" s="125">
        <v>0</v>
      </c>
      <c r="J28" s="316" t="str">
        <f>LEFT(MISC!D28,19)&amp;"."&amp;MiscPay!E28</f>
        <v>..Rates.I01.Ap21</v>
      </c>
      <c r="K28" s="120" t="b">
        <v>1</v>
      </c>
      <c r="L28" s="126" t="s">
        <v>3686</v>
      </c>
      <c r="M28" s="120" t="b">
        <v>1</v>
      </c>
      <c r="N28" s="120" t="s">
        <v>3687</v>
      </c>
      <c r="O28" s="319" t="str">
        <f>MISC!I28</f>
        <v>/</v>
      </c>
      <c r="P28" s="120" t="b">
        <v>1</v>
      </c>
      <c r="Q28" s="120" t="b">
        <v>1</v>
      </c>
      <c r="R28" s="120" t="b">
        <v>1</v>
      </c>
    </row>
    <row r="29" spans="1:21" x14ac:dyDescent="0.25">
      <c r="A29" s="117">
        <v>1</v>
      </c>
      <c r="B29" s="118">
        <v>2</v>
      </c>
      <c r="C29" s="315">
        <f>MISC!J29</f>
        <v>0</v>
      </c>
      <c r="D29" s="120" t="b">
        <v>1</v>
      </c>
      <c r="E29" s="316" t="str">
        <f>RIGHT(MISC!C29,4)&amp;"."&amp;MISC!M29&amp;"."&amp;MISC!K29&amp;"."&amp;$C$5</f>
        <v>.Rates.I01.Ap21</v>
      </c>
      <c r="F29" s="122">
        <f t="shared" ref="F29:F84" ca="1" si="2">TODAY()</f>
        <v>44309</v>
      </c>
      <c r="G29" s="318">
        <f>IF(MISC!Z29&lt;0,0,MISC!Z29)</f>
        <v>0</v>
      </c>
      <c r="H29" s="124">
        <f t="shared" ca="1" si="1"/>
        <v>44309</v>
      </c>
      <c r="I29" s="125">
        <v>0</v>
      </c>
      <c r="J29" s="316" t="str">
        <f>LEFT(MISC!D29,19)&amp;"."&amp;MiscPay!E29</f>
        <v>..Rates.I01.Ap21</v>
      </c>
      <c r="K29" s="120" t="b">
        <v>1</v>
      </c>
      <c r="L29" s="126" t="s">
        <v>3686</v>
      </c>
      <c r="M29" s="120" t="b">
        <v>1</v>
      </c>
      <c r="N29" s="120" t="s">
        <v>3687</v>
      </c>
      <c r="O29" s="319" t="str">
        <f>MISC!I29</f>
        <v>/</v>
      </c>
      <c r="P29" s="120" t="b">
        <v>1</v>
      </c>
      <c r="Q29" s="120" t="b">
        <v>1</v>
      </c>
      <c r="R29" s="120" t="b">
        <v>1</v>
      </c>
    </row>
    <row r="30" spans="1:21" x14ac:dyDescent="0.25">
      <c r="A30" s="117">
        <v>1</v>
      </c>
      <c r="B30" s="118">
        <v>2</v>
      </c>
      <c r="C30" s="315">
        <f>MISC!J30</f>
        <v>0</v>
      </c>
      <c r="D30" s="120" t="b">
        <v>1</v>
      </c>
      <c r="E30" s="316" t="str">
        <f>RIGHT(MISC!C30,4)&amp;"."&amp;MISC!M30&amp;"."&amp;MISC!K30&amp;"."&amp;$C$5</f>
        <v>.Rates.I01.Ap21</v>
      </c>
      <c r="F30" s="122">
        <f t="shared" ca="1" si="2"/>
        <v>44309</v>
      </c>
      <c r="G30" s="318">
        <f>IF(MISC!Z30&lt;0,0,MISC!Z30)</f>
        <v>0</v>
      </c>
      <c r="H30" s="124">
        <f t="shared" ca="1" si="1"/>
        <v>44309</v>
      </c>
      <c r="I30" s="125">
        <v>0</v>
      </c>
      <c r="J30" s="316" t="str">
        <f>LEFT(MISC!D30,19)&amp;"."&amp;MiscPay!E30</f>
        <v>..Rates.I01.Ap21</v>
      </c>
      <c r="K30" s="120" t="b">
        <v>1</v>
      </c>
      <c r="L30" s="126" t="s">
        <v>3686</v>
      </c>
      <c r="M30" s="120" t="b">
        <v>1</v>
      </c>
      <c r="N30" s="120" t="s">
        <v>3687</v>
      </c>
      <c r="O30" s="319" t="str">
        <f>MISC!I30</f>
        <v>/</v>
      </c>
      <c r="P30" s="120" t="b">
        <v>1</v>
      </c>
      <c r="Q30" s="120" t="b">
        <v>1</v>
      </c>
      <c r="R30" s="120" t="b">
        <v>1</v>
      </c>
    </row>
    <row r="31" spans="1:21" x14ac:dyDescent="0.25">
      <c r="A31" s="117">
        <v>1</v>
      </c>
      <c r="B31" s="118">
        <v>2</v>
      </c>
      <c r="C31" s="315">
        <f>MISC!J31</f>
        <v>0</v>
      </c>
      <c r="D31" s="120" t="b">
        <v>1</v>
      </c>
      <c r="E31" s="316" t="str">
        <f>RIGHT(MISC!C31,4)&amp;"."&amp;MISC!M31&amp;"."&amp;MISC!K31&amp;"."&amp;$C$5</f>
        <v>.Rates.I01.Ap21</v>
      </c>
      <c r="F31" s="122">
        <f t="shared" ca="1" si="2"/>
        <v>44309</v>
      </c>
      <c r="G31" s="318">
        <f>IF(MISC!Z31&lt;0,0,MISC!Z31)</f>
        <v>0</v>
      </c>
      <c r="H31" s="124">
        <f t="shared" ca="1" si="1"/>
        <v>44309</v>
      </c>
      <c r="I31" s="125">
        <v>0</v>
      </c>
      <c r="J31" s="316" t="str">
        <f>LEFT(MISC!D31,19)&amp;"."&amp;MiscPay!E31</f>
        <v>..Rates.I01.Ap21</v>
      </c>
      <c r="K31" s="120" t="b">
        <v>1</v>
      </c>
      <c r="L31" s="126" t="s">
        <v>3686</v>
      </c>
      <c r="M31" s="120" t="b">
        <v>1</v>
      </c>
      <c r="N31" s="120" t="s">
        <v>3687</v>
      </c>
      <c r="O31" s="319" t="str">
        <f>MISC!I31</f>
        <v>/</v>
      </c>
      <c r="P31" s="120" t="b">
        <v>1</v>
      </c>
      <c r="Q31" s="120" t="b">
        <v>1</v>
      </c>
      <c r="R31" s="120" t="b">
        <v>1</v>
      </c>
    </row>
    <row r="32" spans="1:21" x14ac:dyDescent="0.25">
      <c r="A32" s="117">
        <v>1</v>
      </c>
      <c r="B32" s="118">
        <v>2</v>
      </c>
      <c r="C32" s="315">
        <f>MISC!J32</f>
        <v>0</v>
      </c>
      <c r="D32" s="120" t="b">
        <v>1</v>
      </c>
      <c r="E32" s="316" t="str">
        <f>RIGHT(MISC!C32,4)&amp;"."&amp;MISC!M32&amp;"."&amp;MISC!K32&amp;"."&amp;$C$5</f>
        <v>.Rates.I01.Ap21</v>
      </c>
      <c r="F32" s="122">
        <f t="shared" ca="1" si="2"/>
        <v>44309</v>
      </c>
      <c r="G32" s="318">
        <f>IF(MISC!Z32&lt;0,0,MISC!Z32)</f>
        <v>0</v>
      </c>
      <c r="H32" s="124">
        <f t="shared" ca="1" si="1"/>
        <v>44309</v>
      </c>
      <c r="I32" s="125">
        <v>0</v>
      </c>
      <c r="J32" s="316" t="str">
        <f>LEFT(MISC!D32,19)&amp;"."&amp;MiscPay!E32</f>
        <v>..Rates.I01.Ap21</v>
      </c>
      <c r="K32" s="120" t="b">
        <v>1</v>
      </c>
      <c r="L32" s="126" t="s">
        <v>3686</v>
      </c>
      <c r="M32" s="120" t="b">
        <v>1</v>
      </c>
      <c r="N32" s="120" t="s">
        <v>3687</v>
      </c>
      <c r="O32" s="319" t="str">
        <f>MISC!I32</f>
        <v>/</v>
      </c>
      <c r="P32" s="120" t="b">
        <v>1</v>
      </c>
      <c r="Q32" s="120" t="b">
        <v>1</v>
      </c>
      <c r="R32" s="120" t="b">
        <v>1</v>
      </c>
    </row>
    <row r="33" spans="1:18" x14ac:dyDescent="0.25">
      <c r="A33" s="117">
        <v>1</v>
      </c>
      <c r="B33" s="118">
        <v>2</v>
      </c>
      <c r="C33" s="315">
        <f>MISC!J33</f>
        <v>0</v>
      </c>
      <c r="D33" s="120" t="b">
        <v>1</v>
      </c>
      <c r="E33" s="316" t="str">
        <f>RIGHT(MISC!C33,4)&amp;"."&amp;MISC!M33&amp;"."&amp;MISC!K33&amp;"."&amp;$C$5</f>
        <v>.Rates.I01.Ap21</v>
      </c>
      <c r="F33" s="122">
        <f t="shared" ca="1" si="2"/>
        <v>44309</v>
      </c>
      <c r="G33" s="318">
        <f>IF(MISC!Z33&lt;0,0,MISC!Z33)</f>
        <v>0</v>
      </c>
      <c r="H33" s="124">
        <f t="shared" ca="1" si="1"/>
        <v>44309</v>
      </c>
      <c r="I33" s="125">
        <v>0</v>
      </c>
      <c r="J33" s="316" t="str">
        <f>LEFT(MISC!D33,19)&amp;"."&amp;MiscPay!E33</f>
        <v>..Rates.I01.Ap21</v>
      </c>
      <c r="K33" s="120" t="b">
        <v>1</v>
      </c>
      <c r="L33" s="126" t="s">
        <v>3686</v>
      </c>
      <c r="M33" s="120" t="b">
        <v>1</v>
      </c>
      <c r="N33" s="120" t="s">
        <v>3687</v>
      </c>
      <c r="O33" s="319" t="str">
        <f>MISC!I33</f>
        <v>/</v>
      </c>
      <c r="P33" s="120" t="b">
        <v>1</v>
      </c>
      <c r="Q33" s="120" t="b">
        <v>1</v>
      </c>
      <c r="R33" s="120" t="b">
        <v>1</v>
      </c>
    </row>
    <row r="34" spans="1:18" x14ac:dyDescent="0.25">
      <c r="A34" s="117">
        <v>1</v>
      </c>
      <c r="B34" s="118">
        <v>2</v>
      </c>
      <c r="C34" s="315">
        <f>MISC!J34</f>
        <v>0</v>
      </c>
      <c r="D34" s="120" t="b">
        <v>1</v>
      </c>
      <c r="E34" s="316" t="str">
        <f>RIGHT(MISC!C34,4)&amp;"."&amp;MISC!M34&amp;"."&amp;MISC!K34&amp;"."&amp;$C$5</f>
        <v>.Rates.I01.Ap21</v>
      </c>
      <c r="F34" s="122">
        <f t="shared" ca="1" si="2"/>
        <v>44309</v>
      </c>
      <c r="G34" s="318">
        <f>IF(MISC!Z34&lt;0,0,MISC!Z34)</f>
        <v>0</v>
      </c>
      <c r="H34" s="124">
        <f t="shared" ca="1" si="1"/>
        <v>44309</v>
      </c>
      <c r="I34" s="125">
        <v>0</v>
      </c>
      <c r="J34" s="316" t="str">
        <f>LEFT(MISC!D34,19)&amp;"."&amp;MiscPay!E34</f>
        <v>..Rates.I01.Ap21</v>
      </c>
      <c r="K34" s="120" t="b">
        <v>1</v>
      </c>
      <c r="L34" s="126" t="s">
        <v>3686</v>
      </c>
      <c r="M34" s="120" t="b">
        <v>1</v>
      </c>
      <c r="N34" s="120" t="s">
        <v>3687</v>
      </c>
      <c r="O34" s="319" t="str">
        <f>MISC!I34</f>
        <v>/</v>
      </c>
      <c r="P34" s="120" t="b">
        <v>1</v>
      </c>
      <c r="Q34" s="120" t="b">
        <v>1</v>
      </c>
      <c r="R34" s="120" t="b">
        <v>1</v>
      </c>
    </row>
    <row r="35" spans="1:18" x14ac:dyDescent="0.25">
      <c r="A35" s="117">
        <v>1</v>
      </c>
      <c r="B35" s="118">
        <v>2</v>
      </c>
      <c r="C35" s="315">
        <f>MISC!J35</f>
        <v>0</v>
      </c>
      <c r="D35" s="120" t="b">
        <v>1</v>
      </c>
      <c r="E35" s="316" t="str">
        <f>RIGHT(MISC!C35,4)&amp;"."&amp;MISC!M35&amp;"."&amp;MISC!K35&amp;"."&amp;$C$5</f>
        <v>.Rates.I01.Ap21</v>
      </c>
      <c r="F35" s="122">
        <f t="shared" ca="1" si="2"/>
        <v>44309</v>
      </c>
      <c r="G35" s="318">
        <f>IF(MISC!Z35&lt;0,0,MISC!Z35)</f>
        <v>0</v>
      </c>
      <c r="H35" s="124">
        <f t="shared" ca="1" si="1"/>
        <v>44309</v>
      </c>
      <c r="I35" s="125">
        <v>0</v>
      </c>
      <c r="J35" s="316" t="str">
        <f>LEFT(MISC!D35,19)&amp;"."&amp;MiscPay!E35</f>
        <v>..Rates.I01.Ap21</v>
      </c>
      <c r="K35" s="120" t="b">
        <v>1</v>
      </c>
      <c r="L35" s="126" t="s">
        <v>3686</v>
      </c>
      <c r="M35" s="120" t="b">
        <v>1</v>
      </c>
      <c r="N35" s="120" t="s">
        <v>3687</v>
      </c>
      <c r="O35" s="319" t="str">
        <f>MISC!I35</f>
        <v>/</v>
      </c>
      <c r="P35" s="120" t="b">
        <v>1</v>
      </c>
      <c r="Q35" s="120" t="b">
        <v>1</v>
      </c>
      <c r="R35" s="120" t="b">
        <v>1</v>
      </c>
    </row>
    <row r="36" spans="1:18" x14ac:dyDescent="0.25">
      <c r="A36" s="117">
        <v>1</v>
      </c>
      <c r="B36" s="118">
        <v>2</v>
      </c>
      <c r="C36" s="315">
        <f>MISC!J36</f>
        <v>0</v>
      </c>
      <c r="D36" s="120" t="b">
        <v>1</v>
      </c>
      <c r="E36" s="316" t="str">
        <f>RIGHT(MISC!C36,4)&amp;"."&amp;MISC!M36&amp;"."&amp;MISC!K36&amp;"."&amp;$C$5</f>
        <v>.Rates.I01.Ap21</v>
      </c>
      <c r="F36" s="122">
        <f t="shared" ca="1" si="2"/>
        <v>44309</v>
      </c>
      <c r="G36" s="318">
        <f>IF(MISC!Z36&lt;0,0,MISC!Z36)</f>
        <v>0</v>
      </c>
      <c r="H36" s="124">
        <f t="shared" ca="1" si="1"/>
        <v>44309</v>
      </c>
      <c r="I36" s="125">
        <v>0</v>
      </c>
      <c r="J36" s="316" t="str">
        <f>LEFT(MISC!D36,19)&amp;"."&amp;MiscPay!E36</f>
        <v>..Rates.I01.Ap21</v>
      </c>
      <c r="K36" s="120" t="b">
        <v>1</v>
      </c>
      <c r="L36" s="126" t="s">
        <v>3686</v>
      </c>
      <c r="M36" s="120" t="b">
        <v>1</v>
      </c>
      <c r="N36" s="120" t="s">
        <v>3687</v>
      </c>
      <c r="O36" s="319" t="str">
        <f>MISC!I36</f>
        <v>/</v>
      </c>
      <c r="P36" s="120" t="b">
        <v>1</v>
      </c>
      <c r="Q36" s="120" t="b">
        <v>1</v>
      </c>
      <c r="R36" s="120" t="b">
        <v>1</v>
      </c>
    </row>
    <row r="37" spans="1:18" x14ac:dyDescent="0.25">
      <c r="A37" s="117">
        <v>1</v>
      </c>
      <c r="B37" s="118">
        <v>2</v>
      </c>
      <c r="C37" s="315">
        <f>MISC!J37</f>
        <v>0</v>
      </c>
      <c r="D37" s="120" t="b">
        <v>1</v>
      </c>
      <c r="E37" s="316" t="str">
        <f>RIGHT(MISC!C37,4)&amp;"."&amp;MISC!M37&amp;"."&amp;MISC!K37&amp;"."&amp;$C$5</f>
        <v>.Rates.I01.Ap21</v>
      </c>
      <c r="F37" s="122">
        <f t="shared" ca="1" si="2"/>
        <v>44309</v>
      </c>
      <c r="G37" s="318">
        <f>IF(MISC!Z37&lt;0,0,MISC!Z37)</f>
        <v>0</v>
      </c>
      <c r="H37" s="124">
        <f t="shared" ca="1" si="1"/>
        <v>44309</v>
      </c>
      <c r="I37" s="125">
        <v>0</v>
      </c>
      <c r="J37" s="316" t="str">
        <f>LEFT(MISC!D37,19)&amp;"."&amp;MiscPay!E37</f>
        <v>..Rates.I01.Ap21</v>
      </c>
      <c r="K37" s="120" t="b">
        <v>1</v>
      </c>
      <c r="L37" s="126" t="s">
        <v>3686</v>
      </c>
      <c r="M37" s="120" t="b">
        <v>1</v>
      </c>
      <c r="N37" s="120" t="s">
        <v>3687</v>
      </c>
      <c r="O37" s="319" t="str">
        <f>MISC!I37</f>
        <v>/</v>
      </c>
      <c r="P37" s="120" t="b">
        <v>1</v>
      </c>
      <c r="Q37" s="120" t="b">
        <v>1</v>
      </c>
      <c r="R37" s="120" t="b">
        <v>1</v>
      </c>
    </row>
    <row r="38" spans="1:18" x14ac:dyDescent="0.25">
      <c r="A38" s="117">
        <v>1</v>
      </c>
      <c r="B38" s="118">
        <v>2</v>
      </c>
      <c r="C38" s="315">
        <f>MISC!J38</f>
        <v>0</v>
      </c>
      <c r="D38" s="120" t="b">
        <v>1</v>
      </c>
      <c r="E38" s="316" t="str">
        <f>RIGHT(MISC!C38,4)&amp;"."&amp;MISC!M38&amp;"."&amp;MISC!K38&amp;"."&amp;$C$5</f>
        <v>.DISEC.I02.Ap21</v>
      </c>
      <c r="F38" s="122">
        <f t="shared" ca="1" si="2"/>
        <v>44309</v>
      </c>
      <c r="G38" s="318">
        <f>IF(MISC!Z38&lt;0,0,MISC!Z38)</f>
        <v>0</v>
      </c>
      <c r="H38" s="124">
        <f t="shared" ca="1" si="1"/>
        <v>44309</v>
      </c>
      <c r="I38" s="125">
        <v>0</v>
      </c>
      <c r="J38" s="316" t="str">
        <f>LEFT(MISC!D38,19)&amp;"."&amp;MiscPay!E38</f>
        <v>..DISEC.I02.Ap21</v>
      </c>
      <c r="K38" s="120" t="b">
        <v>1</v>
      </c>
      <c r="L38" s="126" t="s">
        <v>3686</v>
      </c>
      <c r="M38" s="120" t="b">
        <v>1</v>
      </c>
      <c r="N38" s="120" t="s">
        <v>3687</v>
      </c>
      <c r="O38" s="319" t="str">
        <f>MISC!I38</f>
        <v>/</v>
      </c>
      <c r="P38" s="120" t="b">
        <v>1</v>
      </c>
      <c r="Q38" s="120" t="b">
        <v>1</v>
      </c>
      <c r="R38" s="120" t="b">
        <v>1</v>
      </c>
    </row>
    <row r="39" spans="1:18" x14ac:dyDescent="0.25">
      <c r="A39" s="117">
        <v>1</v>
      </c>
      <c r="B39" s="118">
        <v>2</v>
      </c>
      <c r="C39" s="315">
        <f>MISC!J39</f>
        <v>0</v>
      </c>
      <c r="D39" s="120" t="b">
        <v>1</v>
      </c>
      <c r="E39" s="316" t="str">
        <f>RIGHT(MISC!C39,4)&amp;"."&amp;MISC!M39&amp;"."&amp;MISC!K39&amp;"."&amp;$C$5</f>
        <v>.DISEC.I03.Ap21</v>
      </c>
      <c r="F39" s="122">
        <f t="shared" ca="1" si="2"/>
        <v>44309</v>
      </c>
      <c r="G39" s="318">
        <f>IF(MISC!Z39&lt;0,0,MISC!Z39)</f>
        <v>0</v>
      </c>
      <c r="H39" s="124">
        <f t="shared" ca="1" si="1"/>
        <v>44309</v>
      </c>
      <c r="I39" s="125">
        <v>0</v>
      </c>
      <c r="J39" s="316" t="str">
        <f>LEFT(MISC!D39,19)&amp;"."&amp;MiscPay!E39</f>
        <v>..DISEC.I03.Ap21</v>
      </c>
      <c r="K39" s="120" t="b">
        <v>1</v>
      </c>
      <c r="L39" s="126" t="s">
        <v>3686</v>
      </c>
      <c r="M39" s="120" t="b">
        <v>1</v>
      </c>
      <c r="N39" s="120" t="s">
        <v>3687</v>
      </c>
      <c r="O39" s="319" t="str">
        <f>MISC!I39</f>
        <v>/</v>
      </c>
      <c r="P39" s="120" t="b">
        <v>1</v>
      </c>
      <c r="Q39" s="120" t="b">
        <v>1</v>
      </c>
      <c r="R39" s="120" t="b">
        <v>1</v>
      </c>
    </row>
    <row r="40" spans="1:18" x14ac:dyDescent="0.25">
      <c r="A40" s="117">
        <v>1</v>
      </c>
      <c r="B40" s="118">
        <v>2</v>
      </c>
      <c r="C40" s="315">
        <f>MISC!J40</f>
        <v>0</v>
      </c>
      <c r="D40" s="120" t="b">
        <v>1</v>
      </c>
      <c r="E40" s="316" t="str">
        <f>RIGHT(MISC!C40,4)&amp;"."&amp;MISC!M40&amp;"."&amp;MISC!K40&amp;"."&amp;$C$5</f>
        <v>.Eyrs.I01.Ap21</v>
      </c>
      <c r="F40" s="122">
        <f t="shared" ca="1" si="2"/>
        <v>44309</v>
      </c>
      <c r="G40" s="318">
        <f>IF(MISC!Z40&lt;0,0,MISC!Z40)</f>
        <v>0</v>
      </c>
      <c r="H40" s="124">
        <f t="shared" ca="1" si="1"/>
        <v>44309</v>
      </c>
      <c r="I40" s="125">
        <v>0</v>
      </c>
      <c r="J40" s="316" t="str">
        <f>LEFT(MISC!D40,19)&amp;"."&amp;MiscPay!E40</f>
        <v>..Eyrs.I01.Ap21</v>
      </c>
      <c r="K40" s="120" t="b">
        <v>1</v>
      </c>
      <c r="L40" s="126" t="s">
        <v>3686</v>
      </c>
      <c r="M40" s="120" t="b">
        <v>1</v>
      </c>
      <c r="N40" s="120" t="s">
        <v>3687</v>
      </c>
      <c r="O40" s="319" t="str">
        <f>MISC!I40</f>
        <v>/</v>
      </c>
      <c r="P40" s="120" t="b">
        <v>1</v>
      </c>
      <c r="Q40" s="120" t="b">
        <v>1</v>
      </c>
      <c r="R40" s="120" t="b">
        <v>1</v>
      </c>
    </row>
    <row r="41" spans="1:18" x14ac:dyDescent="0.25">
      <c r="A41" s="117">
        <v>1</v>
      </c>
      <c r="B41" s="118">
        <v>2</v>
      </c>
      <c r="C41" s="315">
        <f>MISC!J41</f>
        <v>0</v>
      </c>
      <c r="D41" s="120" t="b">
        <v>1</v>
      </c>
      <c r="E41" s="316" t="str">
        <f>RIGHT(MISC!C41,4)&amp;"."&amp;MISC!M41&amp;"."&amp;MISC!K41&amp;"."&amp;$C$5</f>
        <v>.Eyrs.I01.Ap21</v>
      </c>
      <c r="F41" s="122">
        <f t="shared" ca="1" si="2"/>
        <v>44309</v>
      </c>
      <c r="G41" s="318">
        <f>IF(MISC!Z41&lt;0,0,MISC!Z41)</f>
        <v>0</v>
      </c>
      <c r="H41" s="124">
        <f t="shared" ca="1" si="1"/>
        <v>44309</v>
      </c>
      <c r="I41" s="125">
        <v>0</v>
      </c>
      <c r="J41" s="316" t="str">
        <f>LEFT(MISC!D41,19)&amp;"."&amp;MiscPay!E41</f>
        <v>..Eyrs.I01.Ap21</v>
      </c>
      <c r="K41" s="120" t="b">
        <v>1</v>
      </c>
      <c r="L41" s="126" t="s">
        <v>3686</v>
      </c>
      <c r="M41" s="120" t="b">
        <v>1</v>
      </c>
      <c r="N41" s="120" t="s">
        <v>3687</v>
      </c>
      <c r="O41" s="319" t="str">
        <f>MISC!I41</f>
        <v>/</v>
      </c>
      <c r="P41" s="120" t="b">
        <v>1</v>
      </c>
      <c r="Q41" s="120" t="b">
        <v>1</v>
      </c>
      <c r="R41" s="120" t="b">
        <v>1</v>
      </c>
    </row>
    <row r="42" spans="1:18" x14ac:dyDescent="0.25">
      <c r="A42" s="117">
        <v>1</v>
      </c>
      <c r="B42" s="118">
        <v>2</v>
      </c>
      <c r="C42" s="315">
        <f>MISC!J42</f>
        <v>0</v>
      </c>
      <c r="D42" s="120" t="b">
        <v>1</v>
      </c>
      <c r="E42" s="316" t="str">
        <f>RIGHT(MISC!C42,4)&amp;"."&amp;MISC!M42&amp;"."&amp;MISC!K42&amp;"."&amp;$C$5</f>
        <v>.Eyrs.I01.Ap21</v>
      </c>
      <c r="F42" s="122">
        <f t="shared" ca="1" si="2"/>
        <v>44309</v>
      </c>
      <c r="G42" s="318">
        <f>IF(MISC!Z42&lt;0,0,MISC!Z42)</f>
        <v>0</v>
      </c>
      <c r="H42" s="124">
        <f t="shared" ca="1" si="1"/>
        <v>44309</v>
      </c>
      <c r="I42" s="125">
        <v>0</v>
      </c>
      <c r="J42" s="316" t="str">
        <f>LEFT(MISC!D42,19)&amp;"."&amp;MiscPay!E42</f>
        <v>..Eyrs.I01.Ap21</v>
      </c>
      <c r="K42" s="120" t="b">
        <v>1</v>
      </c>
      <c r="L42" s="126" t="s">
        <v>3686</v>
      </c>
      <c r="M42" s="120" t="b">
        <v>1</v>
      </c>
      <c r="N42" s="120" t="s">
        <v>3687</v>
      </c>
      <c r="O42" s="319" t="str">
        <f>MISC!I42</f>
        <v>/</v>
      </c>
      <c r="P42" s="120" t="b">
        <v>1</v>
      </c>
      <c r="Q42" s="120" t="b">
        <v>1</v>
      </c>
      <c r="R42" s="120" t="b">
        <v>1</v>
      </c>
    </row>
    <row r="43" spans="1:18" x14ac:dyDescent="0.25">
      <c r="A43" s="117">
        <v>1</v>
      </c>
      <c r="B43" s="118">
        <v>2</v>
      </c>
      <c r="C43" s="315">
        <f>MISC!J43</f>
        <v>0</v>
      </c>
      <c r="D43" s="120" t="b">
        <v>1</v>
      </c>
      <c r="E43" s="316" t="str">
        <f>RIGHT(MISC!C43,4)&amp;"."&amp;MISC!M43&amp;"."&amp;MISC!K43&amp;"."&amp;$C$5</f>
        <v>.Eyrs.I01.Ap21</v>
      </c>
      <c r="F43" s="122">
        <f t="shared" ca="1" si="2"/>
        <v>44309</v>
      </c>
      <c r="G43" s="318">
        <f>IF(MISC!Z43&lt;0,0,MISC!Z43)</f>
        <v>0</v>
      </c>
      <c r="H43" s="124">
        <f t="shared" ca="1" si="1"/>
        <v>44309</v>
      </c>
      <c r="I43" s="125">
        <v>0</v>
      </c>
      <c r="J43" s="316" t="str">
        <f>LEFT(MISC!D43,19)&amp;"."&amp;MiscPay!E43</f>
        <v>..Eyrs.I01.Ap21</v>
      </c>
      <c r="K43" s="120" t="b">
        <v>1</v>
      </c>
      <c r="L43" s="126" t="s">
        <v>3686</v>
      </c>
      <c r="M43" s="120" t="b">
        <v>1</v>
      </c>
      <c r="N43" s="120" t="s">
        <v>3687</v>
      </c>
      <c r="O43" s="319" t="str">
        <f>MISC!I43</f>
        <v>/</v>
      </c>
      <c r="P43" s="120" t="b">
        <v>1</v>
      </c>
      <c r="Q43" s="120" t="b">
        <v>1</v>
      </c>
      <c r="R43" s="120" t="b">
        <v>1</v>
      </c>
    </row>
    <row r="44" spans="1:18" x14ac:dyDescent="0.25">
      <c r="A44" s="117">
        <v>1</v>
      </c>
      <c r="B44" s="118">
        <v>2</v>
      </c>
      <c r="C44" s="315">
        <f>MISC!J44</f>
        <v>0</v>
      </c>
      <c r="D44" s="120" t="b">
        <v>1</v>
      </c>
      <c r="E44" s="316" t="str">
        <f>RIGHT(MISC!C44,4)&amp;"."&amp;MISC!M44&amp;"."&amp;MISC!K44&amp;"."&amp;$C$5</f>
        <v>.Eyrs.I01.Ap21</v>
      </c>
      <c r="F44" s="122">
        <f t="shared" ca="1" si="2"/>
        <v>44309</v>
      </c>
      <c r="G44" s="318">
        <f>IF(MISC!Z44&lt;0,0,MISC!Z44)</f>
        <v>0</v>
      </c>
      <c r="H44" s="124">
        <f t="shared" ca="1" si="1"/>
        <v>44309</v>
      </c>
      <c r="I44" s="125">
        <v>0</v>
      </c>
      <c r="J44" s="316" t="str">
        <f>LEFT(MISC!D44,19)&amp;"."&amp;MiscPay!E44</f>
        <v>..Eyrs.I01.Ap21</v>
      </c>
      <c r="K44" s="120" t="b">
        <v>1</v>
      </c>
      <c r="L44" s="126" t="s">
        <v>3686</v>
      </c>
      <c r="M44" s="120" t="b">
        <v>1</v>
      </c>
      <c r="N44" s="120" t="s">
        <v>3687</v>
      </c>
      <c r="O44" s="319" t="str">
        <f>MISC!I44</f>
        <v>/</v>
      </c>
      <c r="P44" s="120" t="b">
        <v>1</v>
      </c>
      <c r="Q44" s="120" t="b">
        <v>1</v>
      </c>
      <c r="R44" s="120" t="b">
        <v>1</v>
      </c>
    </row>
    <row r="45" spans="1:18" x14ac:dyDescent="0.25">
      <c r="A45" s="117">
        <v>1</v>
      </c>
      <c r="B45" s="118">
        <v>2</v>
      </c>
      <c r="C45" s="315">
        <f>MISC!J45</f>
        <v>0</v>
      </c>
      <c r="D45" s="120" t="b">
        <v>1</v>
      </c>
      <c r="E45" s="316" t="str">
        <f>RIGHT(MISC!C45,4)&amp;"."&amp;MISC!M45&amp;"."&amp;MISC!K45&amp;"."&amp;$C$5</f>
        <v>.Eyrs.I02.Ap21</v>
      </c>
      <c r="F45" s="122">
        <f t="shared" ca="1" si="2"/>
        <v>44309</v>
      </c>
      <c r="G45" s="318">
        <f>IF(MISC!Z45&lt;0,0,MISC!Z45)</f>
        <v>0</v>
      </c>
      <c r="H45" s="124">
        <f t="shared" ca="1" si="1"/>
        <v>44309</v>
      </c>
      <c r="I45" s="125">
        <v>0</v>
      </c>
      <c r="J45" s="316" t="str">
        <f>LEFT(MISC!D45,19)&amp;"."&amp;MiscPay!E45</f>
        <v>..Eyrs.I02.Ap21</v>
      </c>
      <c r="K45" s="120" t="b">
        <v>1</v>
      </c>
      <c r="L45" s="126" t="s">
        <v>3686</v>
      </c>
      <c r="M45" s="120" t="b">
        <v>1</v>
      </c>
      <c r="N45" s="120" t="s">
        <v>3687</v>
      </c>
      <c r="O45" s="319" t="str">
        <f>MISC!I45</f>
        <v>/</v>
      </c>
      <c r="P45" s="120" t="b">
        <v>1</v>
      </c>
      <c r="Q45" s="120" t="b">
        <v>1</v>
      </c>
      <c r="R45" s="120" t="b">
        <v>1</v>
      </c>
    </row>
    <row r="46" spans="1:18" x14ac:dyDescent="0.25">
      <c r="A46" s="117">
        <v>1</v>
      </c>
      <c r="B46" s="118">
        <v>2</v>
      </c>
      <c r="C46" s="315">
        <f>MISC!J46</f>
        <v>0</v>
      </c>
      <c r="D46" s="120" t="b">
        <v>1</v>
      </c>
      <c r="E46" s="316" t="str">
        <f>RIGHT(MISC!C46,4)&amp;"."&amp;MISC!M46&amp;"."&amp;MISC!K46&amp;"."&amp;$C$5</f>
        <v>.Eyrs.I03.Ap21</v>
      </c>
      <c r="F46" s="122">
        <f t="shared" ca="1" si="2"/>
        <v>44309</v>
      </c>
      <c r="G46" s="318">
        <f>IF(MISC!Z46&lt;0,0,MISC!Z46)</f>
        <v>0</v>
      </c>
      <c r="H46" s="124">
        <f t="shared" ca="1" si="1"/>
        <v>44309</v>
      </c>
      <c r="I46" s="125">
        <v>0</v>
      </c>
      <c r="J46" s="316" t="str">
        <f>LEFT(MISC!D46,19)&amp;"."&amp;MiscPay!E46</f>
        <v>..Eyrs.I03.Ap21</v>
      </c>
      <c r="K46" s="120" t="b">
        <v>1</v>
      </c>
      <c r="L46" s="126" t="s">
        <v>3686</v>
      </c>
      <c r="M46" s="120" t="b">
        <v>1</v>
      </c>
      <c r="N46" s="120" t="s">
        <v>3687</v>
      </c>
      <c r="O46" s="319" t="str">
        <f>MISC!I46</f>
        <v>/</v>
      </c>
      <c r="P46" s="120" t="b">
        <v>1</v>
      </c>
      <c r="Q46" s="120" t="b">
        <v>1</v>
      </c>
      <c r="R46" s="120" t="b">
        <v>1</v>
      </c>
    </row>
    <row r="47" spans="1:18" x14ac:dyDescent="0.25">
      <c r="A47" s="117">
        <v>1</v>
      </c>
      <c r="B47" s="118">
        <v>2</v>
      </c>
      <c r="C47" s="315">
        <f>MISC!J47</f>
        <v>0</v>
      </c>
      <c r="D47" s="120" t="b">
        <v>1</v>
      </c>
      <c r="E47" s="316" t="str">
        <f>RIGHT(MISC!C47,4)&amp;"."&amp;MISC!M47&amp;"."&amp;MISC!K47&amp;"."&amp;$C$5</f>
        <v>.TPGPY.I01.Ap21</v>
      </c>
      <c r="F47" s="122">
        <f t="shared" ca="1" si="2"/>
        <v>44309</v>
      </c>
      <c r="G47" s="318">
        <f>IF(MISC!Z47&lt;0,0,MISC!Z47)</f>
        <v>0</v>
      </c>
      <c r="H47" s="124">
        <f t="shared" ca="1" si="1"/>
        <v>44309</v>
      </c>
      <c r="I47" s="125">
        <v>0</v>
      </c>
      <c r="J47" s="316" t="str">
        <f>LEFT(MISC!D47,19)&amp;"."&amp;MiscPay!E47</f>
        <v>..TPGPY.I01.Ap21</v>
      </c>
      <c r="K47" s="120" t="b">
        <v>1</v>
      </c>
      <c r="L47" s="126" t="s">
        <v>3686</v>
      </c>
      <c r="M47" s="120" t="b">
        <v>1</v>
      </c>
      <c r="N47" s="120" t="s">
        <v>3687</v>
      </c>
      <c r="O47" s="319" t="str">
        <f>MISC!I47</f>
        <v>/</v>
      </c>
      <c r="P47" s="120" t="b">
        <v>1</v>
      </c>
      <c r="Q47" s="120" t="b">
        <v>1</v>
      </c>
      <c r="R47" s="120" t="b">
        <v>1</v>
      </c>
    </row>
    <row r="48" spans="1:18" x14ac:dyDescent="0.25">
      <c r="A48" s="117">
        <v>1</v>
      </c>
      <c r="B48" s="118">
        <v>2</v>
      </c>
      <c r="C48" s="315">
        <f>MISC!J48</f>
        <v>0</v>
      </c>
      <c r="D48" s="120" t="b">
        <v>1</v>
      </c>
      <c r="E48" s="316" t="str">
        <f>RIGHT(MISC!C48,4)&amp;"."&amp;MISC!M48&amp;"."&amp;MISC!K48&amp;"."&amp;$C$5</f>
        <v>.TPGPY.I01.Ap21</v>
      </c>
      <c r="F48" s="122">
        <f t="shared" ca="1" si="2"/>
        <v>44309</v>
      </c>
      <c r="G48" s="318">
        <f>IF(MISC!Z48&lt;0,0,MISC!Z48)</f>
        <v>0</v>
      </c>
      <c r="H48" s="124">
        <f t="shared" ca="1" si="1"/>
        <v>44309</v>
      </c>
      <c r="I48" s="125">
        <v>0</v>
      </c>
      <c r="J48" s="316" t="str">
        <f>LEFT(MISC!D48,19)&amp;"."&amp;MiscPay!E48</f>
        <v>..TPGPY.I01.Ap21</v>
      </c>
      <c r="K48" s="120" t="b">
        <v>1</v>
      </c>
      <c r="L48" s="126" t="s">
        <v>3686</v>
      </c>
      <c r="M48" s="120" t="b">
        <v>1</v>
      </c>
      <c r="N48" s="120" t="s">
        <v>3687</v>
      </c>
      <c r="O48" s="319" t="str">
        <f>MISC!I48</f>
        <v>/</v>
      </c>
      <c r="P48" s="120" t="b">
        <v>1</v>
      </c>
      <c r="Q48" s="120" t="b">
        <v>1</v>
      </c>
      <c r="R48" s="120" t="b">
        <v>1</v>
      </c>
    </row>
    <row r="49" spans="1:18" x14ac:dyDescent="0.25">
      <c r="A49" s="117">
        <v>1</v>
      </c>
      <c r="B49" s="118">
        <v>2</v>
      </c>
      <c r="C49" s="315">
        <f>MISC!J49</f>
        <v>0</v>
      </c>
      <c r="D49" s="120" t="b">
        <v>1</v>
      </c>
      <c r="E49" s="316" t="str">
        <f>RIGHT(MISC!C49,4)&amp;"."&amp;MISC!M49&amp;"."&amp;MISC!K49&amp;"."&amp;$C$5</f>
        <v>.TPGPY.I01.Ap21</v>
      </c>
      <c r="F49" s="122">
        <f t="shared" ca="1" si="2"/>
        <v>44309</v>
      </c>
      <c r="G49" s="318">
        <f>IF(MISC!Z49&lt;0,0,MISC!Z49)</f>
        <v>0</v>
      </c>
      <c r="H49" s="124">
        <f t="shared" ca="1" si="1"/>
        <v>44309</v>
      </c>
      <c r="I49" s="125">
        <v>0</v>
      </c>
      <c r="J49" s="316" t="str">
        <f>LEFT(MISC!D49,19)&amp;"."&amp;MiscPay!E49</f>
        <v>..TPGPY.I01.Ap21</v>
      </c>
      <c r="K49" s="120" t="b">
        <v>1</v>
      </c>
      <c r="L49" s="126" t="s">
        <v>3686</v>
      </c>
      <c r="M49" s="120" t="b">
        <v>1</v>
      </c>
      <c r="N49" s="120" t="s">
        <v>3687</v>
      </c>
      <c r="O49" s="319" t="str">
        <f>MISC!I49</f>
        <v>/</v>
      </c>
      <c r="P49" s="120" t="b">
        <v>1</v>
      </c>
      <c r="Q49" s="120" t="b">
        <v>1</v>
      </c>
      <c r="R49" s="120" t="b">
        <v>1</v>
      </c>
    </row>
    <row r="50" spans="1:18" x14ac:dyDescent="0.25">
      <c r="A50" s="117">
        <v>1</v>
      </c>
      <c r="B50" s="118">
        <v>2</v>
      </c>
      <c r="C50" s="315">
        <f>MISC!J50</f>
        <v>0</v>
      </c>
      <c r="D50" s="120" t="b">
        <v>1</v>
      </c>
      <c r="E50" s="316" t="str">
        <f>RIGHT(MISC!C50,4)&amp;"."&amp;MISC!M50&amp;"."&amp;MISC!K50&amp;"."&amp;$C$5</f>
        <v>.TPGPY.I01.Ap21</v>
      </c>
      <c r="F50" s="122">
        <f t="shared" ca="1" si="2"/>
        <v>44309</v>
      </c>
      <c r="G50" s="318">
        <f>IF(MISC!Z50&lt;0,0,MISC!Z50)</f>
        <v>0</v>
      </c>
      <c r="H50" s="124">
        <f t="shared" ca="1" si="1"/>
        <v>44309</v>
      </c>
      <c r="I50" s="125">
        <v>0</v>
      </c>
      <c r="J50" s="316" t="str">
        <f>LEFT(MISC!D50,19)&amp;"."&amp;MiscPay!E50</f>
        <v>..TPGPY.I01.Ap21</v>
      </c>
      <c r="K50" s="120" t="b">
        <v>1</v>
      </c>
      <c r="L50" s="126" t="s">
        <v>3686</v>
      </c>
      <c r="M50" s="120" t="b">
        <v>1</v>
      </c>
      <c r="N50" s="120" t="s">
        <v>3687</v>
      </c>
      <c r="O50" s="319" t="str">
        <f>MISC!I50</f>
        <v>/</v>
      </c>
      <c r="P50" s="120" t="b">
        <v>1</v>
      </c>
      <c r="Q50" s="120" t="b">
        <v>1</v>
      </c>
      <c r="R50" s="120" t="b">
        <v>1</v>
      </c>
    </row>
    <row r="51" spans="1:18" x14ac:dyDescent="0.25">
      <c r="A51" s="117">
        <v>1</v>
      </c>
      <c r="B51" s="118">
        <v>2</v>
      </c>
      <c r="C51" s="315">
        <f>MISC!J51</f>
        <v>0</v>
      </c>
      <c r="D51" s="120" t="b">
        <v>1</v>
      </c>
      <c r="E51" s="316" t="str">
        <f>RIGHT(MISC!C51,4)&amp;"."&amp;MISC!M51&amp;"."&amp;MISC!K51&amp;"."&amp;$C$5</f>
        <v>.TPGPY.I01.Ap21</v>
      </c>
      <c r="F51" s="122">
        <f t="shared" ca="1" si="2"/>
        <v>44309</v>
      </c>
      <c r="G51" s="318">
        <f>IF(MISC!Z51&lt;0,0,MISC!Z51)</f>
        <v>0</v>
      </c>
      <c r="H51" s="124">
        <f t="shared" ca="1" si="1"/>
        <v>44309</v>
      </c>
      <c r="I51" s="125">
        <v>0</v>
      </c>
      <c r="J51" s="316" t="str">
        <f>LEFT(MISC!D51,19)&amp;"."&amp;MiscPay!E51</f>
        <v>..TPGPY.I01.Ap21</v>
      </c>
      <c r="K51" s="120" t="b">
        <v>1</v>
      </c>
      <c r="L51" s="126" t="s">
        <v>3686</v>
      </c>
      <c r="M51" s="120" t="b">
        <v>1</v>
      </c>
      <c r="N51" s="120" t="s">
        <v>3687</v>
      </c>
      <c r="O51" s="319" t="str">
        <f>MISC!I51</f>
        <v>/</v>
      </c>
      <c r="P51" s="120" t="b">
        <v>1</v>
      </c>
      <c r="Q51" s="120" t="b">
        <v>1</v>
      </c>
      <c r="R51" s="120" t="b">
        <v>1</v>
      </c>
    </row>
    <row r="52" spans="1:18" x14ac:dyDescent="0.25">
      <c r="A52" s="117">
        <v>1</v>
      </c>
      <c r="B52" s="118">
        <v>2</v>
      </c>
      <c r="C52" s="315">
        <f>MISC!J52</f>
        <v>0</v>
      </c>
      <c r="D52" s="120" t="b">
        <v>1</v>
      </c>
      <c r="E52" s="316" t="str">
        <f>RIGHT(MISC!C52,4)&amp;"."&amp;MISC!M52&amp;"."&amp;MISC!K52&amp;"."&amp;$C$5</f>
        <v>.TPGPY.I01.Ap21</v>
      </c>
      <c r="F52" s="122">
        <f t="shared" ca="1" si="2"/>
        <v>44309</v>
      </c>
      <c r="G52" s="318">
        <f>IF(MISC!Z52&lt;0,0,MISC!Z52)</f>
        <v>0</v>
      </c>
      <c r="H52" s="124">
        <f t="shared" ca="1" si="1"/>
        <v>44309</v>
      </c>
      <c r="I52" s="125">
        <v>0</v>
      </c>
      <c r="J52" s="316" t="str">
        <f>LEFT(MISC!D52,19)&amp;"."&amp;MiscPay!E52</f>
        <v>..TPGPY.I01.Ap21</v>
      </c>
      <c r="K52" s="120" t="b">
        <v>1</v>
      </c>
      <c r="L52" s="126" t="s">
        <v>3686</v>
      </c>
      <c r="M52" s="120" t="b">
        <v>1</v>
      </c>
      <c r="N52" s="120" t="s">
        <v>3687</v>
      </c>
      <c r="O52" s="319" t="str">
        <f>MISC!I52</f>
        <v>/</v>
      </c>
      <c r="P52" s="120" t="b">
        <v>1</v>
      </c>
      <c r="Q52" s="120" t="b">
        <v>1</v>
      </c>
      <c r="R52" s="120" t="b">
        <v>1</v>
      </c>
    </row>
    <row r="53" spans="1:18" x14ac:dyDescent="0.25">
      <c r="A53" s="117">
        <v>1</v>
      </c>
      <c r="B53" s="118">
        <v>2</v>
      </c>
      <c r="C53" s="315">
        <f>MISC!J53</f>
        <v>0</v>
      </c>
      <c r="D53" s="120" t="b">
        <v>1</v>
      </c>
      <c r="E53" s="316" t="str">
        <f>RIGHT(MISC!C53,4)&amp;"."&amp;MISC!M53&amp;"."&amp;MISC!K53&amp;"."&amp;$C$5</f>
        <v>.TPGPY.I01.Ap21</v>
      </c>
      <c r="F53" s="122">
        <f t="shared" ca="1" si="2"/>
        <v>44309</v>
      </c>
      <c r="G53" s="318">
        <f>IF(MISC!Z53&lt;0,0,MISC!Z53)</f>
        <v>0</v>
      </c>
      <c r="H53" s="124">
        <f t="shared" ca="1" si="1"/>
        <v>44309</v>
      </c>
      <c r="I53" s="125">
        <v>0</v>
      </c>
      <c r="J53" s="316" t="str">
        <f>LEFT(MISC!D53,19)&amp;"."&amp;MiscPay!E53</f>
        <v>..TPGPY.I01.Ap21</v>
      </c>
      <c r="K53" s="120" t="b">
        <v>1</v>
      </c>
      <c r="L53" s="126" t="s">
        <v>3686</v>
      </c>
      <c r="M53" s="120" t="b">
        <v>1</v>
      </c>
      <c r="N53" s="120" t="s">
        <v>3687</v>
      </c>
      <c r="O53" s="319" t="str">
        <f>MISC!I53</f>
        <v>/</v>
      </c>
      <c r="P53" s="120" t="b">
        <v>1</v>
      </c>
      <c r="Q53" s="120" t="b">
        <v>1</v>
      </c>
      <c r="R53" s="120" t="b">
        <v>1</v>
      </c>
    </row>
    <row r="54" spans="1:18" x14ac:dyDescent="0.25">
      <c r="A54" s="117">
        <v>1</v>
      </c>
      <c r="B54" s="118">
        <v>2</v>
      </c>
      <c r="C54" s="315">
        <f>MISC!J54</f>
        <v>0</v>
      </c>
      <c r="D54" s="120" t="b">
        <v>1</v>
      </c>
      <c r="E54" s="316" t="str">
        <f>RIGHT(MISC!C54,4)&amp;"."&amp;MISC!M54&amp;"."&amp;MISC!K54&amp;"."&amp;$C$5</f>
        <v>.TPGPY.I01.Ap21</v>
      </c>
      <c r="F54" s="122">
        <f t="shared" ca="1" si="2"/>
        <v>44309</v>
      </c>
      <c r="G54" s="318">
        <f>IF(MISC!Z54&lt;0,0,MISC!Z54)</f>
        <v>0</v>
      </c>
      <c r="H54" s="124">
        <f t="shared" ca="1" si="1"/>
        <v>44309</v>
      </c>
      <c r="I54" s="125">
        <v>0</v>
      </c>
      <c r="J54" s="316" t="str">
        <f>LEFT(MISC!D54,19)&amp;"."&amp;MiscPay!E54</f>
        <v>..TPGPY.I01.Ap21</v>
      </c>
      <c r="K54" s="120" t="b">
        <v>1</v>
      </c>
      <c r="L54" s="126" t="s">
        <v>3686</v>
      </c>
      <c r="M54" s="120" t="b">
        <v>1</v>
      </c>
      <c r="N54" s="120" t="s">
        <v>3687</v>
      </c>
      <c r="O54" s="319" t="str">
        <f>MISC!I54</f>
        <v>/</v>
      </c>
      <c r="P54" s="120" t="b">
        <v>1</v>
      </c>
      <c r="Q54" s="120" t="b">
        <v>1</v>
      </c>
      <c r="R54" s="120" t="b">
        <v>1</v>
      </c>
    </row>
    <row r="55" spans="1:18" x14ac:dyDescent="0.25">
      <c r="A55" s="117">
        <v>1</v>
      </c>
      <c r="B55" s="118">
        <v>2</v>
      </c>
      <c r="C55" s="315">
        <f>MISC!J55</f>
        <v>0</v>
      </c>
      <c r="D55" s="120" t="b">
        <v>1</v>
      </c>
      <c r="E55" s="316" t="str">
        <f>RIGHT(MISC!C55,4)&amp;"."&amp;MISC!M55&amp;"."&amp;MISC!K55&amp;"."&amp;$C$5</f>
        <v>.TPGPY.I01.Ap21</v>
      </c>
      <c r="F55" s="122">
        <f t="shared" ca="1" si="2"/>
        <v>44309</v>
      </c>
      <c r="G55" s="318">
        <f>IF(MISC!Z55&lt;0,0,MISC!Z55)</f>
        <v>0</v>
      </c>
      <c r="H55" s="124">
        <f t="shared" ca="1" si="1"/>
        <v>44309</v>
      </c>
      <c r="I55" s="125">
        <v>0</v>
      </c>
      <c r="J55" s="316" t="str">
        <f>LEFT(MISC!D55,19)&amp;"."&amp;MiscPay!E55</f>
        <v>..TPGPY.I01.Ap21</v>
      </c>
      <c r="K55" s="120" t="b">
        <v>1</v>
      </c>
      <c r="L55" s="126" t="s">
        <v>3686</v>
      </c>
      <c r="M55" s="120" t="b">
        <v>1</v>
      </c>
      <c r="N55" s="120" t="s">
        <v>3687</v>
      </c>
      <c r="O55" s="319" t="str">
        <f>MISC!I55</f>
        <v>/</v>
      </c>
      <c r="P55" s="120" t="b">
        <v>1</v>
      </c>
      <c r="Q55" s="120" t="b">
        <v>1</v>
      </c>
      <c r="R55" s="120" t="b">
        <v>1</v>
      </c>
    </row>
    <row r="56" spans="1:18" x14ac:dyDescent="0.25">
      <c r="A56" s="117">
        <v>1</v>
      </c>
      <c r="B56" s="118">
        <v>2</v>
      </c>
      <c r="C56" s="315">
        <f>MISC!J56</f>
        <v>0</v>
      </c>
      <c r="D56" s="120" t="b">
        <v>1</v>
      </c>
      <c r="E56" s="316" t="str">
        <f>RIGHT(MISC!C56,4)&amp;"."&amp;MISC!M56&amp;"."&amp;MISC!K56&amp;"."&amp;$C$5</f>
        <v>.TPGPY.I01.Ap21</v>
      </c>
      <c r="F56" s="122">
        <f t="shared" ca="1" si="2"/>
        <v>44309</v>
      </c>
      <c r="G56" s="318">
        <f>IF(MISC!Z56&lt;0,0,MISC!Z56)</f>
        <v>0</v>
      </c>
      <c r="H56" s="124">
        <f t="shared" ca="1" si="1"/>
        <v>44309</v>
      </c>
      <c r="I56" s="125">
        <v>0</v>
      </c>
      <c r="J56" s="316" t="str">
        <f>LEFT(MISC!D56,19)&amp;"."&amp;MiscPay!E56</f>
        <v>..TPGPY.I01.Ap21</v>
      </c>
      <c r="K56" s="120" t="b">
        <v>1</v>
      </c>
      <c r="L56" s="126" t="s">
        <v>3686</v>
      </c>
      <c r="M56" s="120" t="b">
        <v>1</v>
      </c>
      <c r="N56" s="120" t="s">
        <v>3687</v>
      </c>
      <c r="O56" s="319" t="str">
        <f>MISC!I56</f>
        <v>/</v>
      </c>
      <c r="P56" s="120" t="b">
        <v>1</v>
      </c>
      <c r="Q56" s="120" t="b">
        <v>1</v>
      </c>
      <c r="R56" s="120" t="b">
        <v>1</v>
      </c>
    </row>
    <row r="57" spans="1:18" x14ac:dyDescent="0.25">
      <c r="A57" s="117">
        <v>1</v>
      </c>
      <c r="B57" s="118">
        <v>2</v>
      </c>
      <c r="C57" s="315">
        <f>MISC!J57</f>
        <v>0</v>
      </c>
      <c r="D57" s="120" t="b">
        <v>1</v>
      </c>
      <c r="E57" s="316" t="str">
        <f>RIGHT(MISC!C57,4)&amp;"."&amp;MISC!M57&amp;"."&amp;MISC!K57&amp;"."&amp;$C$5</f>
        <v>.TPGPY.I01.Ap21</v>
      </c>
      <c r="F57" s="122">
        <f t="shared" ca="1" si="2"/>
        <v>44309</v>
      </c>
      <c r="G57" s="318">
        <f>IF(MISC!Z57&lt;0,0,MISC!Z57)</f>
        <v>0</v>
      </c>
      <c r="H57" s="124">
        <f t="shared" ca="1" si="1"/>
        <v>44309</v>
      </c>
      <c r="I57" s="125">
        <v>0</v>
      </c>
      <c r="J57" s="316" t="str">
        <f>LEFT(MISC!D57,19)&amp;"."&amp;MiscPay!E57</f>
        <v>..TPGPY.I01.Ap21</v>
      </c>
      <c r="K57" s="120" t="b">
        <v>1</v>
      </c>
      <c r="L57" s="126" t="s">
        <v>3686</v>
      </c>
      <c r="M57" s="120" t="b">
        <v>1</v>
      </c>
      <c r="N57" s="120" t="s">
        <v>3687</v>
      </c>
      <c r="O57" s="319" t="str">
        <f>MISC!I57</f>
        <v>/</v>
      </c>
      <c r="P57" s="120" t="b">
        <v>1</v>
      </c>
      <c r="Q57" s="120" t="b">
        <v>1</v>
      </c>
      <c r="R57" s="120" t="b">
        <v>1</v>
      </c>
    </row>
    <row r="58" spans="1:18" x14ac:dyDescent="0.25">
      <c r="A58" s="117">
        <v>1</v>
      </c>
      <c r="B58" s="118">
        <v>2</v>
      </c>
      <c r="C58" s="315">
        <f>MISC!J58</f>
        <v>0</v>
      </c>
      <c r="D58" s="120" t="b">
        <v>1</v>
      </c>
      <c r="E58" s="316" t="str">
        <f>RIGHT(MISC!C58,4)&amp;"."&amp;MISC!M58&amp;"."&amp;MISC!K58&amp;"."&amp;$C$5</f>
        <v>.PPGPY.I05.Ap21</v>
      </c>
      <c r="F58" s="122">
        <f t="shared" ca="1" si="2"/>
        <v>44309</v>
      </c>
      <c r="G58" s="318">
        <f>IF(MISC!Z58&lt;0,0,MISC!Z58)</f>
        <v>0</v>
      </c>
      <c r="H58" s="124">
        <f t="shared" ca="1" si="1"/>
        <v>44309</v>
      </c>
      <c r="I58" s="125">
        <v>0</v>
      </c>
      <c r="J58" s="316" t="str">
        <f>LEFT(MISC!D58,19)&amp;"."&amp;MiscPay!E58</f>
        <v>..PPGPY.I05.Ap21</v>
      </c>
      <c r="K58" s="120" t="b">
        <v>1</v>
      </c>
      <c r="L58" s="126" t="s">
        <v>3686</v>
      </c>
      <c r="M58" s="120" t="b">
        <v>1</v>
      </c>
      <c r="N58" s="120" t="s">
        <v>3687</v>
      </c>
      <c r="O58" s="319" t="str">
        <f>MISC!I58</f>
        <v>/</v>
      </c>
      <c r="P58" s="120" t="b">
        <v>1</v>
      </c>
      <c r="Q58" s="120" t="b">
        <v>1</v>
      </c>
      <c r="R58" s="120" t="b">
        <v>1</v>
      </c>
    </row>
    <row r="59" spans="1:18" x14ac:dyDescent="0.25">
      <c r="A59" s="117">
        <v>1</v>
      </c>
      <c r="B59" s="118">
        <v>2</v>
      </c>
      <c r="C59" s="315">
        <f>MISC!J59</f>
        <v>0</v>
      </c>
      <c r="D59" s="120" t="b">
        <v>1</v>
      </c>
      <c r="E59" s="316" t="str">
        <f>RIGHT(MISC!C59,4)&amp;"."&amp;MISC!M59&amp;"."&amp;MISC!K59&amp;"."&amp;$C$5</f>
        <v>.PPGPY.I05.Ap21</v>
      </c>
      <c r="F59" s="122">
        <f t="shared" ca="1" si="2"/>
        <v>44309</v>
      </c>
      <c r="G59" s="318">
        <f>IF(MISC!Z59&lt;0,0,MISC!Z59)</f>
        <v>0</v>
      </c>
      <c r="H59" s="124">
        <f t="shared" ca="1" si="1"/>
        <v>44309</v>
      </c>
      <c r="I59" s="125">
        <v>0</v>
      </c>
      <c r="J59" s="316" t="str">
        <f>LEFT(MISC!D59,19)&amp;"."&amp;MiscPay!E59</f>
        <v>..PPGPY.I05.Ap21</v>
      </c>
      <c r="K59" s="120" t="b">
        <v>1</v>
      </c>
      <c r="L59" s="126" t="s">
        <v>3686</v>
      </c>
      <c r="M59" s="120" t="b">
        <v>1</v>
      </c>
      <c r="N59" s="120" t="s">
        <v>3687</v>
      </c>
      <c r="O59" s="319" t="str">
        <f>MISC!I59</f>
        <v>/</v>
      </c>
      <c r="P59" s="120" t="b">
        <v>1</v>
      </c>
      <c r="Q59" s="120" t="b">
        <v>1</v>
      </c>
      <c r="R59" s="120" t="b">
        <v>1</v>
      </c>
    </row>
    <row r="60" spans="1:18" x14ac:dyDescent="0.25">
      <c r="A60" s="117">
        <v>1</v>
      </c>
      <c r="B60" s="118">
        <v>2</v>
      </c>
      <c r="C60" s="315">
        <f>MISC!J60</f>
        <v>0</v>
      </c>
      <c r="D60" s="120" t="b">
        <v>1</v>
      </c>
      <c r="E60" s="316" t="str">
        <f>RIGHT(MISC!C60,4)&amp;"."&amp;MISC!M60&amp;"."&amp;MISC!K60&amp;"."&amp;$C$5</f>
        <v>.PPGPY.I05.Ap21</v>
      </c>
      <c r="F60" s="122">
        <f t="shared" ca="1" si="2"/>
        <v>44309</v>
      </c>
      <c r="G60" s="318">
        <f>IF(MISC!Z60&lt;0,0,MISC!Z60)</f>
        <v>0</v>
      </c>
      <c r="H60" s="124">
        <f t="shared" ca="1" si="1"/>
        <v>44309</v>
      </c>
      <c r="I60" s="125">
        <v>0</v>
      </c>
      <c r="J60" s="316" t="str">
        <f>LEFT(MISC!D60,19)&amp;"."&amp;MiscPay!E60</f>
        <v>..PPGPY.I05.Ap21</v>
      </c>
      <c r="K60" s="120" t="b">
        <v>1</v>
      </c>
      <c r="L60" s="126" t="s">
        <v>3686</v>
      </c>
      <c r="M60" s="120" t="b">
        <v>1</v>
      </c>
      <c r="N60" s="120" t="s">
        <v>3687</v>
      </c>
      <c r="O60" s="319" t="str">
        <f>MISC!I60</f>
        <v>/</v>
      </c>
      <c r="P60" s="120" t="b">
        <v>1</v>
      </c>
      <c r="Q60" s="120" t="b">
        <v>1</v>
      </c>
      <c r="R60" s="120" t="b">
        <v>1</v>
      </c>
    </row>
    <row r="61" spans="1:18" x14ac:dyDescent="0.25">
      <c r="A61" s="117">
        <v>1</v>
      </c>
      <c r="B61" s="118">
        <v>2</v>
      </c>
      <c r="C61" s="315">
        <f>MISC!J61</f>
        <v>0</v>
      </c>
      <c r="D61" s="120" t="b">
        <v>1</v>
      </c>
      <c r="E61" s="316" t="str">
        <f>RIGHT(MISC!C61,4)&amp;"."&amp;MISC!M61&amp;"."&amp;MISC!K61&amp;"."&amp;$C$5</f>
        <v>.PPGPY.I05.Ap21</v>
      </c>
      <c r="F61" s="122">
        <f t="shared" ca="1" si="2"/>
        <v>44309</v>
      </c>
      <c r="G61" s="318">
        <f>IF(MISC!Z61&lt;0,0,MISC!Z61)</f>
        <v>0</v>
      </c>
      <c r="H61" s="124">
        <f t="shared" ca="1" si="1"/>
        <v>44309</v>
      </c>
      <c r="I61" s="125">
        <v>0</v>
      </c>
      <c r="J61" s="316" t="str">
        <f>LEFT(MISC!D61,19)&amp;"."&amp;MiscPay!E61</f>
        <v>..PPGPY.I05.Ap21</v>
      </c>
      <c r="K61" s="120" t="b">
        <v>1</v>
      </c>
      <c r="L61" s="126" t="s">
        <v>3686</v>
      </c>
      <c r="M61" s="120" t="b">
        <v>1</v>
      </c>
      <c r="N61" s="120" t="s">
        <v>3687</v>
      </c>
      <c r="O61" s="319" t="str">
        <f>MISC!I61</f>
        <v>/</v>
      </c>
      <c r="P61" s="120" t="b">
        <v>1</v>
      </c>
      <c r="Q61" s="120" t="b">
        <v>1</v>
      </c>
      <c r="R61" s="120" t="b">
        <v>1</v>
      </c>
    </row>
    <row r="62" spans="1:18" x14ac:dyDescent="0.25">
      <c r="A62" s="117">
        <v>1</v>
      </c>
      <c r="B62" s="118">
        <v>2</v>
      </c>
      <c r="C62" s="315">
        <f>MISC!J62</f>
        <v>0</v>
      </c>
      <c r="D62" s="120" t="b">
        <v>1</v>
      </c>
      <c r="E62" s="316" t="str">
        <f>RIGHT(MISC!C62,4)&amp;"."&amp;MISC!M62&amp;"."&amp;MISC!K62&amp;"."&amp;$C$5</f>
        <v>.PPGPY.I05.Ap21</v>
      </c>
      <c r="F62" s="122">
        <f t="shared" ca="1" si="2"/>
        <v>44309</v>
      </c>
      <c r="G62" s="318">
        <f>IF(MISC!Z62&lt;0,0,MISC!Z62)</f>
        <v>0</v>
      </c>
      <c r="H62" s="124">
        <f t="shared" ca="1" si="1"/>
        <v>44309</v>
      </c>
      <c r="I62" s="125">
        <v>0</v>
      </c>
      <c r="J62" s="316" t="str">
        <f>LEFT(MISC!D62,19)&amp;"."&amp;MiscPay!E62</f>
        <v>..PPGPY.I05.Ap21</v>
      </c>
      <c r="K62" s="120" t="b">
        <v>1</v>
      </c>
      <c r="L62" s="126" t="s">
        <v>3686</v>
      </c>
      <c r="M62" s="120" t="b">
        <v>1</v>
      </c>
      <c r="N62" s="120" t="s">
        <v>3687</v>
      </c>
      <c r="O62" s="319" t="str">
        <f>MISC!I62</f>
        <v>/</v>
      </c>
      <c r="P62" s="120" t="b">
        <v>1</v>
      </c>
      <c r="Q62" s="120" t="b">
        <v>1</v>
      </c>
      <c r="R62" s="120" t="b">
        <v>1</v>
      </c>
    </row>
    <row r="63" spans="1:18" x14ac:dyDescent="0.25">
      <c r="A63" s="117">
        <v>1</v>
      </c>
      <c r="B63" s="118">
        <v>2</v>
      </c>
      <c r="C63" s="315">
        <f>MISC!J63</f>
        <v>0</v>
      </c>
      <c r="D63" s="120" t="b">
        <v>1</v>
      </c>
      <c r="E63" s="316" t="str">
        <f>RIGHT(MISC!C63,4)&amp;"."&amp;MISC!M63&amp;"."&amp;MISC!K63&amp;"."&amp;$C$5</f>
        <v>.PPGPY.I05.Ap21</v>
      </c>
      <c r="F63" s="122">
        <f t="shared" ca="1" si="2"/>
        <v>44309</v>
      </c>
      <c r="G63" s="318">
        <f>IF(MISC!Z63&lt;0,0,MISC!Z63)</f>
        <v>0</v>
      </c>
      <c r="H63" s="124">
        <f t="shared" ca="1" si="1"/>
        <v>44309</v>
      </c>
      <c r="I63" s="125">
        <v>0</v>
      </c>
      <c r="J63" s="316" t="str">
        <f>LEFT(MISC!D63,19)&amp;"."&amp;MiscPay!E63</f>
        <v>..PPGPY.I05.Ap21</v>
      </c>
      <c r="K63" s="120" t="b">
        <v>1</v>
      </c>
      <c r="L63" s="126" t="s">
        <v>3686</v>
      </c>
      <c r="M63" s="120" t="b">
        <v>1</v>
      </c>
      <c r="N63" s="120" t="s">
        <v>3687</v>
      </c>
      <c r="O63" s="319" t="str">
        <f>MISC!I63</f>
        <v>/</v>
      </c>
      <c r="P63" s="120" t="b">
        <v>1</v>
      </c>
      <c r="Q63" s="120" t="b">
        <v>1</v>
      </c>
      <c r="R63" s="120" t="b">
        <v>1</v>
      </c>
    </row>
    <row r="64" spans="1:18" x14ac:dyDescent="0.25">
      <c r="A64" s="117">
        <v>1</v>
      </c>
      <c r="B64" s="118">
        <v>2</v>
      </c>
      <c r="C64" s="315">
        <f>MISC!J64</f>
        <v>0</v>
      </c>
      <c r="D64" s="120" t="b">
        <v>1</v>
      </c>
      <c r="E64" s="316" t="str">
        <f>RIGHT(MISC!C64,4)&amp;"."&amp;MISC!M64&amp;"."&amp;MISC!K64&amp;"."&amp;$C$5</f>
        <v>.PPGPY.I05.Ap21</v>
      </c>
      <c r="F64" s="122">
        <f t="shared" ca="1" si="2"/>
        <v>44309</v>
      </c>
      <c r="G64" s="318">
        <f>IF(MISC!Z64&lt;0,0,MISC!Z64)</f>
        <v>0</v>
      </c>
      <c r="H64" s="124">
        <f t="shared" ca="1" si="1"/>
        <v>44309</v>
      </c>
      <c r="I64" s="125">
        <v>0</v>
      </c>
      <c r="J64" s="316" t="str">
        <f>LEFT(MISC!D64,19)&amp;"."&amp;MiscPay!E64</f>
        <v>..PPGPY.I05.Ap21</v>
      </c>
      <c r="K64" s="120" t="b">
        <v>1</v>
      </c>
      <c r="L64" s="126" t="s">
        <v>3686</v>
      </c>
      <c r="M64" s="120" t="b">
        <v>1</v>
      </c>
      <c r="N64" s="120" t="s">
        <v>3687</v>
      </c>
      <c r="O64" s="319" t="str">
        <f>MISC!I64</f>
        <v>/</v>
      </c>
      <c r="P64" s="120" t="b">
        <v>1</v>
      </c>
      <c r="Q64" s="120" t="b">
        <v>1</v>
      </c>
      <c r="R64" s="120" t="b">
        <v>1</v>
      </c>
    </row>
    <row r="65" spans="1:18" x14ac:dyDescent="0.25">
      <c r="A65" s="117">
        <v>1</v>
      </c>
      <c r="B65" s="118">
        <v>2</v>
      </c>
      <c r="C65" s="315">
        <f>MISC!J65</f>
        <v>0</v>
      </c>
      <c r="D65" s="120" t="b">
        <v>1</v>
      </c>
      <c r="E65" s="316" t="str">
        <f>RIGHT(MISC!C65,4)&amp;"."&amp;MISC!M65&amp;"."&amp;MISC!K65&amp;"."&amp;$C$5</f>
        <v>.PPGPY.I05.Ap21</v>
      </c>
      <c r="F65" s="122">
        <f t="shared" ca="1" si="2"/>
        <v>44309</v>
      </c>
      <c r="G65" s="318">
        <f>IF(MISC!Z65&lt;0,0,MISC!Z65)</f>
        <v>0</v>
      </c>
      <c r="H65" s="124">
        <f t="shared" ca="1" si="1"/>
        <v>44309</v>
      </c>
      <c r="I65" s="125">
        <v>0</v>
      </c>
      <c r="J65" s="316" t="str">
        <f>LEFT(MISC!D65,19)&amp;"."&amp;MiscPay!E65</f>
        <v>..PPGPY.I05.Ap21</v>
      </c>
      <c r="K65" s="120" t="b">
        <v>1</v>
      </c>
      <c r="L65" s="126" t="s">
        <v>3686</v>
      </c>
      <c r="M65" s="120" t="b">
        <v>1</v>
      </c>
      <c r="N65" s="120" t="s">
        <v>3687</v>
      </c>
      <c r="O65" s="319" t="str">
        <f>MISC!I65</f>
        <v>/</v>
      </c>
      <c r="P65" s="120" t="b">
        <v>1</v>
      </c>
      <c r="Q65" s="120" t="b">
        <v>1</v>
      </c>
      <c r="R65" s="120" t="b">
        <v>1</v>
      </c>
    </row>
    <row r="66" spans="1:18" x14ac:dyDescent="0.25">
      <c r="A66" s="117">
        <v>1</v>
      </c>
      <c r="B66" s="118">
        <v>2</v>
      </c>
      <c r="C66" s="315">
        <f>MISC!J66</f>
        <v>0</v>
      </c>
      <c r="D66" s="120" t="b">
        <v>1</v>
      </c>
      <c r="E66" s="316" t="str">
        <f>RIGHT(MISC!C66,4)&amp;"."&amp;MISC!M66&amp;"."&amp;MISC!K66&amp;"."&amp;$C$5</f>
        <v>.PPGPY.I05.Ap21</v>
      </c>
      <c r="F66" s="122">
        <f t="shared" ca="1" si="2"/>
        <v>44309</v>
      </c>
      <c r="G66" s="318">
        <f>IF(MISC!Z66&lt;0,0,MISC!Z66)</f>
        <v>0</v>
      </c>
      <c r="H66" s="124">
        <f t="shared" ca="1" si="1"/>
        <v>44309</v>
      </c>
      <c r="I66" s="125">
        <v>0</v>
      </c>
      <c r="J66" s="316" t="str">
        <f>LEFT(MISC!D66,19)&amp;"."&amp;MiscPay!E66</f>
        <v>..PPGPY.I05.Ap21</v>
      </c>
      <c r="K66" s="120" t="b">
        <v>1</v>
      </c>
      <c r="L66" s="126" t="s">
        <v>3686</v>
      </c>
      <c r="M66" s="120" t="b">
        <v>1</v>
      </c>
      <c r="N66" s="120" t="s">
        <v>3687</v>
      </c>
      <c r="O66" s="319" t="str">
        <f>MISC!I66</f>
        <v>/</v>
      </c>
      <c r="P66" s="120" t="b">
        <v>1</v>
      </c>
      <c r="Q66" s="120" t="b">
        <v>1</v>
      </c>
      <c r="R66" s="120" t="b">
        <v>1</v>
      </c>
    </row>
    <row r="67" spans="1:18" x14ac:dyDescent="0.25">
      <c r="A67" s="117">
        <v>1</v>
      </c>
      <c r="B67" s="118">
        <v>2</v>
      </c>
      <c r="C67" s="315">
        <f>MISC!J67</f>
        <v>0</v>
      </c>
      <c r="D67" s="120" t="b">
        <v>1</v>
      </c>
      <c r="E67" s="316" t="str">
        <f>RIGHT(MISC!C67,4)&amp;"."&amp;MISC!M67&amp;"."&amp;MISC!K67&amp;"."&amp;$C$5</f>
        <v>.PPGPY.I05.Ap21</v>
      </c>
      <c r="F67" s="122">
        <f t="shared" ca="1" si="2"/>
        <v>44309</v>
      </c>
      <c r="G67" s="318">
        <f>IF(MISC!Z67&lt;0,0,MISC!Z67)</f>
        <v>0</v>
      </c>
      <c r="H67" s="124">
        <f t="shared" ca="1" si="1"/>
        <v>44309</v>
      </c>
      <c r="I67" s="125">
        <v>0</v>
      </c>
      <c r="J67" s="316" t="str">
        <f>LEFT(MISC!D67,19)&amp;"."&amp;MiscPay!E67</f>
        <v>..PPGPY.I05.Ap21</v>
      </c>
      <c r="K67" s="120" t="b">
        <v>1</v>
      </c>
      <c r="L67" s="126" t="s">
        <v>3686</v>
      </c>
      <c r="M67" s="120" t="b">
        <v>1</v>
      </c>
      <c r="N67" s="120" t="s">
        <v>3687</v>
      </c>
      <c r="O67" s="319" t="str">
        <f>MISC!I67</f>
        <v>/</v>
      </c>
      <c r="P67" s="120" t="b">
        <v>1</v>
      </c>
      <c r="Q67" s="120" t="b">
        <v>1</v>
      </c>
      <c r="R67" s="120" t="b">
        <v>1</v>
      </c>
    </row>
    <row r="68" spans="1:18" x14ac:dyDescent="0.25">
      <c r="A68" s="117">
        <v>1</v>
      </c>
      <c r="B68" s="118">
        <v>2</v>
      </c>
      <c r="C68" s="315">
        <f>MISC!J68</f>
        <v>0</v>
      </c>
      <c r="D68" s="120" t="b">
        <v>1</v>
      </c>
      <c r="E68" s="316" t="str">
        <f>RIGHT(MISC!C68,4)&amp;"."&amp;MISC!M68&amp;"."&amp;MISC!K68&amp;"."&amp;$C$5</f>
        <v>.PPGPY.I05.Ap21</v>
      </c>
      <c r="F68" s="122">
        <f t="shared" ca="1" si="2"/>
        <v>44309</v>
      </c>
      <c r="G68" s="318">
        <f>IF(MISC!Z68&lt;0,0,MISC!Z68)</f>
        <v>0</v>
      </c>
      <c r="H68" s="124">
        <f t="shared" ca="1" si="1"/>
        <v>44309</v>
      </c>
      <c r="I68" s="125">
        <v>0</v>
      </c>
      <c r="J68" s="316" t="str">
        <f>LEFT(MISC!D68,19)&amp;"."&amp;MiscPay!E68</f>
        <v>..PPGPY.I05.Ap21</v>
      </c>
      <c r="K68" s="120" t="b">
        <v>1</v>
      </c>
      <c r="L68" s="126" t="s">
        <v>3686</v>
      </c>
      <c r="M68" s="120" t="b">
        <v>1</v>
      </c>
      <c r="N68" s="120" t="s">
        <v>3687</v>
      </c>
      <c r="O68" s="319" t="str">
        <f>MISC!I68</f>
        <v>/</v>
      </c>
      <c r="P68" s="120" t="b">
        <v>1</v>
      </c>
      <c r="Q68" s="120" t="b">
        <v>1</v>
      </c>
      <c r="R68" s="120" t="b">
        <v>1</v>
      </c>
    </row>
    <row r="69" spans="1:18" x14ac:dyDescent="0.25">
      <c r="A69" s="117">
        <v>1</v>
      </c>
      <c r="B69" s="118">
        <v>2</v>
      </c>
      <c r="C69" s="315">
        <f>MISC!J69</f>
        <v>0</v>
      </c>
      <c r="D69" s="120" t="b">
        <v>1</v>
      </c>
      <c r="E69" s="316" t="str">
        <f>RIGHT(MISC!C69,4)&amp;"."&amp;MISC!M69&amp;"."&amp;MISC!K69&amp;"."&amp;$C$5</f>
        <v>.PPGPY.I05.Ap21</v>
      </c>
      <c r="F69" s="122">
        <f t="shared" ca="1" si="2"/>
        <v>44309</v>
      </c>
      <c r="G69" s="318">
        <f>IF(MISC!Z69&lt;0,0,MISC!Z69)</f>
        <v>0</v>
      </c>
      <c r="H69" s="124">
        <f t="shared" ca="1" si="1"/>
        <v>44309</v>
      </c>
      <c r="I69" s="125">
        <v>0</v>
      </c>
      <c r="J69" s="316" t="str">
        <f>LEFT(MISC!D69,19)&amp;"."&amp;MiscPay!E69</f>
        <v>..PPGPY.I05.Ap21</v>
      </c>
      <c r="K69" s="120" t="b">
        <v>1</v>
      </c>
      <c r="L69" s="126" t="s">
        <v>3686</v>
      </c>
      <c r="M69" s="120" t="b">
        <v>1</v>
      </c>
      <c r="N69" s="120" t="s">
        <v>3687</v>
      </c>
      <c r="O69" s="319" t="str">
        <f>MISC!I69</f>
        <v>/</v>
      </c>
      <c r="P69" s="120" t="b">
        <v>1</v>
      </c>
      <c r="Q69" s="120" t="b">
        <v>1</v>
      </c>
      <c r="R69" s="120" t="b">
        <v>1</v>
      </c>
    </row>
    <row r="70" spans="1:18" x14ac:dyDescent="0.25">
      <c r="A70" s="117">
        <v>1</v>
      </c>
      <c r="B70" s="118">
        <v>2</v>
      </c>
      <c r="C70" s="315">
        <f>MISC!J70</f>
        <v>0</v>
      </c>
      <c r="D70" s="120" t="b">
        <v>1</v>
      </c>
      <c r="E70" s="316" t="str">
        <f>RIGHT(MISC!C70,4)&amp;"."&amp;MISC!M70&amp;"."&amp;MISC!K70&amp;"."&amp;$C$5</f>
        <v>.PPGPY.I05.Ap21</v>
      </c>
      <c r="F70" s="122">
        <f t="shared" ca="1" si="2"/>
        <v>44309</v>
      </c>
      <c r="G70" s="318">
        <f>IF(MISC!Z70&lt;0,0,MISC!Z70)</f>
        <v>0</v>
      </c>
      <c r="H70" s="124">
        <f t="shared" ca="1" si="1"/>
        <v>44309</v>
      </c>
      <c r="I70" s="125">
        <v>0</v>
      </c>
      <c r="J70" s="316" t="str">
        <f>LEFT(MISC!D70,19)&amp;"."&amp;MiscPay!E70</f>
        <v>..PPGPY.I05.Ap21</v>
      </c>
      <c r="K70" s="120" t="b">
        <v>1</v>
      </c>
      <c r="L70" s="126" t="s">
        <v>3686</v>
      </c>
      <c r="M70" s="120" t="b">
        <v>1</v>
      </c>
      <c r="N70" s="120" t="s">
        <v>3687</v>
      </c>
      <c r="O70" s="319" t="str">
        <f>MISC!I70</f>
        <v>/</v>
      </c>
      <c r="P70" s="120" t="b">
        <v>1</v>
      </c>
      <c r="Q70" s="120" t="b">
        <v>1</v>
      </c>
      <c r="R70" s="120" t="b">
        <v>1</v>
      </c>
    </row>
    <row r="71" spans="1:18" x14ac:dyDescent="0.25">
      <c r="A71" s="117">
        <v>1</v>
      </c>
      <c r="B71" s="118">
        <v>2</v>
      </c>
      <c r="C71" s="315">
        <f>MISC!J71</f>
        <v>0</v>
      </c>
      <c r="D71" s="120" t="b">
        <v>1</v>
      </c>
      <c r="E71" s="316" t="str">
        <f>RIGHT(MISC!C71,4)&amp;"."&amp;MISC!M71&amp;"."&amp;MISC!K71&amp;"."&amp;$C$5</f>
        <v>.PPGPY.I05.Ap21</v>
      </c>
      <c r="F71" s="122">
        <f t="shared" ca="1" si="2"/>
        <v>44309</v>
      </c>
      <c r="G71" s="318">
        <f>IF(MISC!Z71&lt;0,0,MISC!Z71)</f>
        <v>0</v>
      </c>
      <c r="H71" s="124">
        <f t="shared" ca="1" si="1"/>
        <v>44309</v>
      </c>
      <c r="I71" s="125">
        <v>0</v>
      </c>
      <c r="J71" s="316" t="str">
        <f>LEFT(MISC!D71,19)&amp;"."&amp;MiscPay!E71</f>
        <v>..PPGPY.I05.Ap21</v>
      </c>
      <c r="K71" s="120" t="b">
        <v>1</v>
      </c>
      <c r="L71" s="126" t="s">
        <v>3686</v>
      </c>
      <c r="M71" s="120" t="b">
        <v>1</v>
      </c>
      <c r="N71" s="120" t="s">
        <v>3687</v>
      </c>
      <c r="O71" s="319" t="str">
        <f>MISC!I71</f>
        <v>/</v>
      </c>
      <c r="P71" s="120" t="b">
        <v>1</v>
      </c>
      <c r="Q71" s="120" t="b">
        <v>1</v>
      </c>
      <c r="R71" s="120" t="b">
        <v>1</v>
      </c>
    </row>
    <row r="72" spans="1:18" x14ac:dyDescent="0.25">
      <c r="A72" s="117">
        <v>1</v>
      </c>
      <c r="B72" s="118">
        <v>2</v>
      </c>
      <c r="C72" s="315">
        <f>MISC!J72</f>
        <v>0</v>
      </c>
      <c r="D72" s="120" t="b">
        <v>1</v>
      </c>
      <c r="E72" s="316" t="str">
        <f>RIGHT(MISC!C72,4)&amp;"."&amp;MISC!M72&amp;"."&amp;MISC!K72&amp;"."&amp;$C$5</f>
        <v>.PPGPY.I05.Ap21</v>
      </c>
      <c r="F72" s="122">
        <f t="shared" ca="1" si="2"/>
        <v>44309</v>
      </c>
      <c r="G72" s="318">
        <f>IF(MISC!Z72&lt;0,0,MISC!Z72)</f>
        <v>0</v>
      </c>
      <c r="H72" s="124">
        <f t="shared" ca="1" si="1"/>
        <v>44309</v>
      </c>
      <c r="I72" s="125">
        <v>0</v>
      </c>
      <c r="J72" s="316" t="str">
        <f>LEFT(MISC!D72,19)&amp;"."&amp;MiscPay!E72</f>
        <v>..PPGPY.I05.Ap21</v>
      </c>
      <c r="K72" s="120" t="b">
        <v>1</v>
      </c>
      <c r="L72" s="126" t="s">
        <v>3686</v>
      </c>
      <c r="M72" s="120" t="b">
        <v>1</v>
      </c>
      <c r="N72" s="120" t="s">
        <v>3687</v>
      </c>
      <c r="O72" s="319" t="str">
        <f>MISC!I72</f>
        <v>/</v>
      </c>
      <c r="P72" s="120" t="b">
        <v>1</v>
      </c>
      <c r="Q72" s="120" t="b">
        <v>1</v>
      </c>
      <c r="R72" s="120" t="b">
        <v>1</v>
      </c>
    </row>
    <row r="73" spans="1:18" x14ac:dyDescent="0.25">
      <c r="A73" s="117">
        <v>1</v>
      </c>
      <c r="B73" s="118">
        <v>2</v>
      </c>
      <c r="C73" s="315">
        <f>MISC!J73</f>
        <v>0</v>
      </c>
      <c r="D73" s="120" t="b">
        <v>1</v>
      </c>
      <c r="E73" s="316" t="str">
        <f>RIGHT(MISC!C73,4)&amp;"."&amp;MISC!M73&amp;"."&amp;MISC!K73&amp;"."&amp;$C$5</f>
        <v>.Grwth.I01.Ap21</v>
      </c>
      <c r="F73" s="122">
        <f t="shared" ca="1" si="2"/>
        <v>44309</v>
      </c>
      <c r="G73" s="318">
        <f>IF(MISC!Z73&lt;0,0,MISC!Z73)</f>
        <v>0</v>
      </c>
      <c r="H73" s="124">
        <f t="shared" ca="1" si="1"/>
        <v>44309</v>
      </c>
      <c r="I73" s="125">
        <v>0</v>
      </c>
      <c r="J73" s="316" t="str">
        <f>LEFT(MISC!D73,19)&amp;"."&amp;MiscPay!E73</f>
        <v>..Grwth.I01.Ap21</v>
      </c>
      <c r="K73" s="120" t="b">
        <v>1</v>
      </c>
      <c r="L73" s="126" t="s">
        <v>3686</v>
      </c>
      <c r="M73" s="120" t="b">
        <v>1</v>
      </c>
      <c r="N73" s="120" t="s">
        <v>3687</v>
      </c>
      <c r="O73" s="319" t="str">
        <f>MISC!I73</f>
        <v>/</v>
      </c>
      <c r="P73" s="120" t="b">
        <v>1</v>
      </c>
      <c r="Q73" s="120" t="b">
        <v>1</v>
      </c>
      <c r="R73" s="120" t="b">
        <v>1</v>
      </c>
    </row>
    <row r="74" spans="1:18" x14ac:dyDescent="0.25">
      <c r="A74" s="117">
        <v>1</v>
      </c>
      <c r="B74" s="118">
        <v>2</v>
      </c>
      <c r="C74" s="315">
        <f>MISC!J74</f>
        <v>0</v>
      </c>
      <c r="D74" s="120" t="b">
        <v>1</v>
      </c>
      <c r="E74" s="316" t="str">
        <f>RIGHT(MISC!C74,4)&amp;"."&amp;MISC!M74&amp;"."&amp;MISC!K74&amp;"."&amp;$C$5</f>
        <v>.Grwth.I01.Ap21</v>
      </c>
      <c r="F74" s="122">
        <f t="shared" ca="1" si="2"/>
        <v>44309</v>
      </c>
      <c r="G74" s="318">
        <f>IF(MISC!Z74&lt;0,0,MISC!Z74)</f>
        <v>0</v>
      </c>
      <c r="H74" s="124">
        <f t="shared" ca="1" si="1"/>
        <v>44309</v>
      </c>
      <c r="I74" s="125">
        <v>0</v>
      </c>
      <c r="J74" s="316" t="str">
        <f>LEFT(MISC!D74,19)&amp;"."&amp;MiscPay!E74</f>
        <v>..Grwth.I01.Ap21</v>
      </c>
      <c r="K74" s="120" t="b">
        <v>1</v>
      </c>
      <c r="L74" s="126" t="s">
        <v>3686</v>
      </c>
      <c r="M74" s="120" t="b">
        <v>1</v>
      </c>
      <c r="N74" s="120" t="s">
        <v>3687</v>
      </c>
      <c r="O74" s="319" t="str">
        <f>MISC!I74</f>
        <v>/</v>
      </c>
      <c r="P74" s="120" t="b">
        <v>1</v>
      </c>
      <c r="Q74" s="120" t="b">
        <v>1</v>
      </c>
      <c r="R74" s="120" t="b">
        <v>1</v>
      </c>
    </row>
    <row r="75" spans="1:18" x14ac:dyDescent="0.25">
      <c r="A75" s="117">
        <v>1</v>
      </c>
      <c r="B75" s="118">
        <v>2</v>
      </c>
      <c r="C75" s="315">
        <f>MISC!J75</f>
        <v>0</v>
      </c>
      <c r="D75" s="120" t="b">
        <v>1</v>
      </c>
      <c r="E75" s="316" t="str">
        <f>RIGHT(MISC!C75,4)&amp;"."&amp;MISC!M75&amp;"."&amp;MISC!K75&amp;"."&amp;$C$5</f>
        <v>.Grwth.I01.Ap21</v>
      </c>
      <c r="F75" s="122">
        <f t="shared" ca="1" si="2"/>
        <v>44309</v>
      </c>
      <c r="G75" s="318">
        <f>IF(MISC!Z75&lt;0,0,MISC!Z75)</f>
        <v>0</v>
      </c>
      <c r="H75" s="124">
        <f t="shared" ca="1" si="1"/>
        <v>44309</v>
      </c>
      <c r="I75" s="125">
        <v>0</v>
      </c>
      <c r="J75" s="316" t="str">
        <f>LEFT(MISC!D75,19)&amp;"."&amp;MiscPay!E75</f>
        <v>..Grwth.I01.Ap21</v>
      </c>
      <c r="K75" s="120" t="b">
        <v>1</v>
      </c>
      <c r="L75" s="126" t="s">
        <v>3686</v>
      </c>
      <c r="M75" s="120" t="b">
        <v>1</v>
      </c>
      <c r="N75" s="120" t="s">
        <v>3687</v>
      </c>
      <c r="O75" s="319" t="str">
        <f>MISC!I75</f>
        <v>/</v>
      </c>
      <c r="P75" s="120" t="b">
        <v>1</v>
      </c>
      <c r="Q75" s="120" t="b">
        <v>1</v>
      </c>
      <c r="R75" s="120" t="b">
        <v>1</v>
      </c>
    </row>
    <row r="76" spans="1:18" x14ac:dyDescent="0.25">
      <c r="A76" s="117">
        <v>1</v>
      </c>
      <c r="B76" s="118">
        <v>2</v>
      </c>
      <c r="C76" s="315">
        <f>MISC!J76</f>
        <v>0</v>
      </c>
      <c r="D76" s="120" t="b">
        <v>1</v>
      </c>
      <c r="E76" s="316" t="str">
        <f>RIGHT(MISC!C76,4)&amp;"."&amp;MISC!M76&amp;"."&amp;MISC!K76&amp;"."&amp;$C$5</f>
        <v>.Grwth.I01.Ap21</v>
      </c>
      <c r="F76" s="122">
        <f t="shared" ca="1" si="2"/>
        <v>44309</v>
      </c>
      <c r="G76" s="318">
        <f>IF(MISC!Z76&lt;0,0,MISC!Z76)</f>
        <v>0</v>
      </c>
      <c r="H76" s="124">
        <f t="shared" ca="1" si="1"/>
        <v>44309</v>
      </c>
      <c r="I76" s="125">
        <v>0</v>
      </c>
      <c r="J76" s="316" t="str">
        <f>LEFT(MISC!D76,19)&amp;"."&amp;MiscPay!E76</f>
        <v>..Grwth.I01.Ap21</v>
      </c>
      <c r="K76" s="120" t="b">
        <v>1</v>
      </c>
      <c r="L76" s="126" t="s">
        <v>3686</v>
      </c>
      <c r="M76" s="120" t="b">
        <v>1</v>
      </c>
      <c r="N76" s="120" t="s">
        <v>3687</v>
      </c>
      <c r="O76" s="319" t="str">
        <f>MISC!I76</f>
        <v>/</v>
      </c>
      <c r="P76" s="120" t="b">
        <v>1</v>
      </c>
      <c r="Q76" s="120" t="b">
        <v>1</v>
      </c>
      <c r="R76" s="120" t="b">
        <v>1</v>
      </c>
    </row>
    <row r="77" spans="1:18" x14ac:dyDescent="0.25">
      <c r="A77" s="117">
        <v>1</v>
      </c>
      <c r="B77" s="118">
        <v>2</v>
      </c>
      <c r="C77" s="315">
        <f>MISC!J77</f>
        <v>0</v>
      </c>
      <c r="D77" s="120" t="b">
        <v>1</v>
      </c>
      <c r="E77" s="316" t="str">
        <f>RIGHT(MISC!C77,4)&amp;"."&amp;MISC!M77&amp;"."&amp;MISC!K77&amp;"."&amp;$C$5</f>
        <v>.Grwth.I01.Ap21</v>
      </c>
      <c r="F77" s="122">
        <f t="shared" ca="1" si="2"/>
        <v>44309</v>
      </c>
      <c r="G77" s="318">
        <f>IF(MISC!Z77&lt;0,0,MISC!Z77)</f>
        <v>0</v>
      </c>
      <c r="H77" s="124">
        <f t="shared" ca="1" si="1"/>
        <v>44309</v>
      </c>
      <c r="I77" s="125">
        <v>0</v>
      </c>
      <c r="J77" s="316" t="str">
        <f>LEFT(MISC!D77,19)&amp;"."&amp;MiscPay!E77</f>
        <v>..Grwth.I01.Ap21</v>
      </c>
      <c r="K77" s="120" t="b">
        <v>1</v>
      </c>
      <c r="L77" s="126" t="s">
        <v>3686</v>
      </c>
      <c r="M77" s="120" t="b">
        <v>1</v>
      </c>
      <c r="N77" s="120" t="s">
        <v>3687</v>
      </c>
      <c r="O77" s="319" t="str">
        <f>MISC!I77</f>
        <v>/</v>
      </c>
      <c r="P77" s="120" t="b">
        <v>1</v>
      </c>
      <c r="Q77" s="120" t="b">
        <v>1</v>
      </c>
      <c r="R77" s="120" t="b">
        <v>1</v>
      </c>
    </row>
    <row r="78" spans="1:18" x14ac:dyDescent="0.25">
      <c r="A78" s="117">
        <v>1</v>
      </c>
      <c r="B78" s="118">
        <v>2</v>
      </c>
      <c r="C78" s="315">
        <f>MISC!J78</f>
        <v>0</v>
      </c>
      <c r="D78" s="120" t="b">
        <v>1</v>
      </c>
      <c r="E78" s="316" t="str">
        <f>RIGHT(MISC!C78,4)&amp;"."&amp;MISC!M78&amp;"."&amp;MISC!K78&amp;"."&amp;$C$5</f>
        <v>.Grwth.I01.Ap21</v>
      </c>
      <c r="F78" s="122">
        <f t="shared" ca="1" si="2"/>
        <v>44309</v>
      </c>
      <c r="G78" s="318">
        <f>IF(MISC!Z78&lt;0,0,MISC!Z78)</f>
        <v>0</v>
      </c>
      <c r="H78" s="124">
        <f t="shared" ca="1" si="1"/>
        <v>44309</v>
      </c>
      <c r="I78" s="125">
        <v>0</v>
      </c>
      <c r="J78" s="316" t="str">
        <f>LEFT(MISC!D78,19)&amp;"."&amp;MiscPay!E78</f>
        <v>..Grwth.I01.Ap21</v>
      </c>
      <c r="K78" s="120" t="b">
        <v>1</v>
      </c>
      <c r="L78" s="126" t="s">
        <v>3686</v>
      </c>
      <c r="M78" s="120" t="b">
        <v>1</v>
      </c>
      <c r="N78" s="120" t="s">
        <v>3687</v>
      </c>
      <c r="O78" s="319" t="str">
        <f>MISC!I78</f>
        <v>/</v>
      </c>
      <c r="P78" s="120" t="b">
        <v>1</v>
      </c>
      <c r="Q78" s="120" t="b">
        <v>1</v>
      </c>
      <c r="R78" s="120" t="b">
        <v>1</v>
      </c>
    </row>
    <row r="79" spans="1:18" x14ac:dyDescent="0.25">
      <c r="A79" s="117">
        <v>1</v>
      </c>
      <c r="B79" s="118">
        <v>2</v>
      </c>
      <c r="C79" s="315">
        <f>MISC!J79</f>
        <v>0</v>
      </c>
      <c r="D79" s="120" t="b">
        <v>1</v>
      </c>
      <c r="E79" s="316" t="str">
        <f>RIGHT(MISC!C79,4)&amp;"."&amp;MISC!M79&amp;"."&amp;MISC!K79&amp;"."&amp;$C$5</f>
        <v>.Rates.I01.Ap21</v>
      </c>
      <c r="F79" s="122">
        <f t="shared" ca="1" si="2"/>
        <v>44309</v>
      </c>
      <c r="G79" s="318">
        <f>IF(MISC!Z79&lt;0,0,MISC!Z79)</f>
        <v>0</v>
      </c>
      <c r="H79" s="124">
        <f t="shared" ca="1" si="1"/>
        <v>44309</v>
      </c>
      <c r="I79" s="125">
        <v>0</v>
      </c>
      <c r="J79" s="316" t="str">
        <f>LEFT(MISC!D79,19)&amp;"."&amp;MiscPay!E79</f>
        <v>..Rates.I01.Ap21</v>
      </c>
      <c r="K79" s="120" t="b">
        <v>1</v>
      </c>
      <c r="L79" s="126" t="s">
        <v>3686</v>
      </c>
      <c r="M79" s="120" t="b">
        <v>1</v>
      </c>
      <c r="N79" s="120" t="s">
        <v>3687</v>
      </c>
      <c r="O79" s="319" t="str">
        <f>MISC!I79</f>
        <v>/</v>
      </c>
      <c r="P79" s="120" t="b">
        <v>1</v>
      </c>
      <c r="Q79" s="120" t="b">
        <v>1</v>
      </c>
      <c r="R79" s="120" t="b">
        <v>1</v>
      </c>
    </row>
    <row r="80" spans="1:18" x14ac:dyDescent="0.25">
      <c r="A80" s="117">
        <v>1</v>
      </c>
      <c r="B80" s="118">
        <v>2</v>
      </c>
      <c r="C80" s="315">
        <f>MISC!J80</f>
        <v>0</v>
      </c>
      <c r="D80" s="120" t="b">
        <v>1</v>
      </c>
      <c r="E80" s="316" t="str">
        <f>RIGHT(MISC!C80,4)&amp;"."&amp;MISC!M80&amp;"."&amp;MISC!K80&amp;"."&amp;$C$5</f>
        <v>.Rates.I01.Ap21</v>
      </c>
      <c r="F80" s="122">
        <f t="shared" ca="1" si="2"/>
        <v>44309</v>
      </c>
      <c r="G80" s="318">
        <f>IF(MISC!Z80&lt;0,0,MISC!Z80)</f>
        <v>0</v>
      </c>
      <c r="H80" s="124">
        <f t="shared" ca="1" si="1"/>
        <v>44309</v>
      </c>
      <c r="I80" s="125">
        <v>0</v>
      </c>
      <c r="J80" s="316" t="str">
        <f>LEFT(MISC!D80,19)&amp;"."&amp;MiscPay!E80</f>
        <v>..Rates.I01.Ap21</v>
      </c>
      <c r="K80" s="120" t="b">
        <v>1</v>
      </c>
      <c r="L80" s="126" t="s">
        <v>3686</v>
      </c>
      <c r="M80" s="120" t="b">
        <v>1</v>
      </c>
      <c r="N80" s="120" t="s">
        <v>3687</v>
      </c>
      <c r="O80" s="319" t="str">
        <f>MISC!I80</f>
        <v>/</v>
      </c>
      <c r="P80" s="120" t="b">
        <v>1</v>
      </c>
      <c r="Q80" s="120" t="b">
        <v>1</v>
      </c>
      <c r="R80" s="120" t="b">
        <v>1</v>
      </c>
    </row>
    <row r="81" spans="1:18" x14ac:dyDescent="0.25">
      <c r="A81" s="117">
        <v>1</v>
      </c>
      <c r="B81" s="118">
        <v>2</v>
      </c>
      <c r="C81" s="315">
        <f>MISC!J81</f>
        <v>0</v>
      </c>
      <c r="D81" s="120" t="b">
        <v>1</v>
      </c>
      <c r="E81" s="316" t="str">
        <f>RIGHT(MISC!C81,4)&amp;"."&amp;MISC!M81&amp;"."&amp;MISC!K81&amp;"."&amp;$C$5</f>
        <v>.Rates.I01.Ap21</v>
      </c>
      <c r="F81" s="122">
        <f t="shared" ca="1" si="2"/>
        <v>44309</v>
      </c>
      <c r="G81" s="318">
        <f>IF(MISC!Z81&lt;0,0,MISC!Z81)</f>
        <v>0</v>
      </c>
      <c r="H81" s="124">
        <f t="shared" ca="1" si="1"/>
        <v>44309</v>
      </c>
      <c r="I81" s="125">
        <v>0</v>
      </c>
      <c r="J81" s="316" t="str">
        <f>LEFT(MISC!D81,19)&amp;"."&amp;MiscPay!E81</f>
        <v>..Rates.I01.Ap21</v>
      </c>
      <c r="K81" s="120" t="b">
        <v>1</v>
      </c>
      <c r="L81" s="126" t="s">
        <v>3686</v>
      </c>
      <c r="M81" s="120" t="b">
        <v>1</v>
      </c>
      <c r="N81" s="120" t="s">
        <v>3687</v>
      </c>
      <c r="O81" s="319" t="str">
        <f>MISC!I81</f>
        <v>/</v>
      </c>
      <c r="P81" s="120" t="b">
        <v>1</v>
      </c>
      <c r="Q81" s="120" t="b">
        <v>1</v>
      </c>
      <c r="R81" s="120" t="b">
        <v>1</v>
      </c>
    </row>
    <row r="82" spans="1:18" x14ac:dyDescent="0.25">
      <c r="A82" s="117">
        <v>1</v>
      </c>
      <c r="B82" s="118">
        <v>2</v>
      </c>
      <c r="C82" s="315">
        <f>MISC!J82</f>
        <v>0</v>
      </c>
      <c r="D82" s="120" t="b">
        <v>1</v>
      </c>
      <c r="E82" s="316" t="str">
        <f>RIGHT(MISC!C82,4)&amp;"."&amp;MISC!M82&amp;"."&amp;MISC!K82&amp;"."&amp;$C$5</f>
        <v>.DIGED.I18.Ap21</v>
      </c>
      <c r="F82" s="122">
        <f t="shared" ca="1" si="2"/>
        <v>44309</v>
      </c>
      <c r="G82" s="318">
        <f>IF(MISC!Z82&lt;0,0,MISC!Z82)</f>
        <v>0</v>
      </c>
      <c r="H82" s="124">
        <f t="shared" ca="1" si="1"/>
        <v>44309</v>
      </c>
      <c r="I82" s="125">
        <v>0</v>
      </c>
      <c r="J82" s="316" t="str">
        <f>LEFT(MISC!D82,19)&amp;"."&amp;MiscPay!E82</f>
        <v>..DIGED.I18.Ap21</v>
      </c>
      <c r="K82" s="120" t="b">
        <v>1</v>
      </c>
      <c r="L82" s="126" t="s">
        <v>3686</v>
      </c>
      <c r="M82" s="120" t="b">
        <v>1</v>
      </c>
      <c r="N82" s="120" t="s">
        <v>3687</v>
      </c>
      <c r="O82" s="319" t="str">
        <f>MISC!I82</f>
        <v>/</v>
      </c>
      <c r="P82" s="120" t="b">
        <v>1</v>
      </c>
      <c r="Q82" s="120" t="b">
        <v>1</v>
      </c>
      <c r="R82" s="120" t="b">
        <v>1</v>
      </c>
    </row>
    <row r="83" spans="1:18" x14ac:dyDescent="0.25">
      <c r="A83" s="117">
        <v>1</v>
      </c>
      <c r="B83" s="118">
        <v>2</v>
      </c>
      <c r="C83" s="315">
        <f>MISC!J83</f>
        <v>0</v>
      </c>
      <c r="D83" s="120" t="b">
        <v>1</v>
      </c>
      <c r="E83" s="316" t="str">
        <f>RIGHT(MISC!C83,4)&amp;"."&amp;MISC!M83&amp;"."&amp;MISC!K83&amp;"."&amp;$C$5</f>
        <v>.DIGED.I18.Ap21</v>
      </c>
      <c r="F83" s="122">
        <f t="shared" ca="1" si="2"/>
        <v>44309</v>
      </c>
      <c r="G83" s="318">
        <f>IF(MISC!Z83&lt;0,0,MISC!Z83)</f>
        <v>0</v>
      </c>
      <c r="H83" s="124">
        <f t="shared" ca="1" si="1"/>
        <v>44309</v>
      </c>
      <c r="I83" s="125">
        <v>0</v>
      </c>
      <c r="J83" s="316" t="str">
        <f>LEFT(MISC!D83,19)&amp;"."&amp;MiscPay!E83</f>
        <v>..DIGED.I18.Ap21</v>
      </c>
      <c r="K83" s="120" t="b">
        <v>1</v>
      </c>
      <c r="L83" s="126" t="s">
        <v>3686</v>
      </c>
      <c r="M83" s="120" t="b">
        <v>1</v>
      </c>
      <c r="N83" s="120" t="s">
        <v>3687</v>
      </c>
      <c r="O83" s="319" t="str">
        <f>MISC!I83</f>
        <v>/</v>
      </c>
      <c r="P83" s="120" t="b">
        <v>1</v>
      </c>
      <c r="Q83" s="120" t="b">
        <v>1</v>
      </c>
      <c r="R83" s="120" t="b">
        <v>1</v>
      </c>
    </row>
    <row r="84" spans="1:18" x14ac:dyDescent="0.25">
      <c r="A84" s="117">
        <v>1</v>
      </c>
      <c r="B84" s="118">
        <v>2</v>
      </c>
      <c r="C84" s="315">
        <f>MISC!J84</f>
        <v>0</v>
      </c>
      <c r="D84" s="120" t="b">
        <v>1</v>
      </c>
      <c r="E84" s="316" t="str">
        <f>RIGHT(MISC!C84,4)&amp;"."&amp;MISC!M84&amp;"."&amp;MISC!K84&amp;"."&amp;$C$5</f>
        <v>.DIGED.I18.Ap21</v>
      </c>
      <c r="F84" s="122">
        <f t="shared" ca="1" si="2"/>
        <v>44309</v>
      </c>
      <c r="G84" s="318">
        <f>IF(MISC!Z84&lt;0,0,MISC!Z84)</f>
        <v>0</v>
      </c>
      <c r="H84" s="124">
        <f t="shared" ca="1" si="1"/>
        <v>44309</v>
      </c>
      <c r="I84" s="125">
        <v>0</v>
      </c>
      <c r="J84" s="316" t="str">
        <f>LEFT(MISC!D84,19)&amp;"."&amp;MiscPay!E84</f>
        <v>..DIGED.I18.Ap21</v>
      </c>
      <c r="K84" s="120" t="b">
        <v>1</v>
      </c>
      <c r="L84" s="126" t="s">
        <v>3686</v>
      </c>
      <c r="M84" s="120" t="b">
        <v>1</v>
      </c>
      <c r="N84" s="120" t="s">
        <v>3687</v>
      </c>
      <c r="O84" s="319" t="str">
        <f>MISC!I84</f>
        <v>/</v>
      </c>
      <c r="P84" s="120" t="b">
        <v>1</v>
      </c>
      <c r="Q84" s="120" t="b">
        <v>1</v>
      </c>
      <c r="R84" s="120" t="b">
        <v>1</v>
      </c>
    </row>
    <row r="85" spans="1:18" x14ac:dyDescent="0.25">
      <c r="A85" s="117">
        <v>1</v>
      </c>
      <c r="B85" s="118">
        <v>2</v>
      </c>
      <c r="C85" s="315">
        <f>MISC!J85</f>
        <v>0</v>
      </c>
      <c r="D85" s="120" t="b">
        <v>1</v>
      </c>
      <c r="E85" s="316" t="str">
        <f>RIGHT(MISC!C85,4)&amp;"."&amp;MISC!M85&amp;"."&amp;MISC!K85&amp;"."&amp;$C$5</f>
        <v>.DIGED.I18.Ap21</v>
      </c>
      <c r="F85" s="122">
        <f t="shared" ref="F85:F148" ca="1" si="3">TODAY()</f>
        <v>44309</v>
      </c>
      <c r="G85" s="318">
        <f>IF(MISC!Z85&lt;0,0,MISC!Z85)</f>
        <v>0</v>
      </c>
      <c r="H85" s="124">
        <f ca="1">F85</f>
        <v>44309</v>
      </c>
      <c r="I85" s="125">
        <v>0</v>
      </c>
      <c r="J85" s="316" t="str">
        <f>LEFT(MISC!D85,19)&amp;"."&amp;MiscPay!E85</f>
        <v>..DIGED.I18.Ap21</v>
      </c>
      <c r="K85" s="120" t="b">
        <v>1</v>
      </c>
      <c r="L85" s="126" t="s">
        <v>3686</v>
      </c>
      <c r="M85" s="120" t="b">
        <v>1</v>
      </c>
      <c r="N85" s="120" t="s">
        <v>3687</v>
      </c>
      <c r="O85" s="319" t="str">
        <f>MISC!I85</f>
        <v>/</v>
      </c>
      <c r="P85" s="120" t="b">
        <v>1</v>
      </c>
      <c r="Q85" s="120" t="b">
        <v>1</v>
      </c>
      <c r="R85" s="120" t="b">
        <v>1</v>
      </c>
    </row>
    <row r="86" spans="1:18" x14ac:dyDescent="0.25">
      <c r="A86" s="117">
        <v>1</v>
      </c>
      <c r="B86" s="118">
        <v>2</v>
      </c>
      <c r="C86" s="315">
        <f>MISC!J86</f>
        <v>0</v>
      </c>
      <c r="D86" s="120" t="b">
        <v>1</v>
      </c>
      <c r="E86" s="316" t="str">
        <f>RIGHT(MISC!C86,4)&amp;"."&amp;MISC!M86&amp;"."&amp;MISC!K86&amp;"."&amp;$C$5</f>
        <v>.DIGED.I18.Ap21</v>
      </c>
      <c r="F86" s="122">
        <f t="shared" ca="1" si="3"/>
        <v>44309</v>
      </c>
      <c r="G86" s="318">
        <f>IF(MISC!Z86&lt;0,0,MISC!Z86)</f>
        <v>0</v>
      </c>
      <c r="H86" s="124">
        <f ca="1">F86</f>
        <v>44309</v>
      </c>
      <c r="I86" s="125">
        <v>0</v>
      </c>
      <c r="J86" s="316" t="str">
        <f>LEFT(MISC!D86,19)&amp;"."&amp;MiscPay!E86</f>
        <v>..DIGED.I18.Ap21</v>
      </c>
      <c r="K86" s="120" t="b">
        <v>1</v>
      </c>
      <c r="L86" s="126" t="s">
        <v>3686</v>
      </c>
      <c r="M86" s="120" t="b">
        <v>1</v>
      </c>
      <c r="N86" s="120" t="s">
        <v>3687</v>
      </c>
      <c r="O86" s="319" t="str">
        <f>MISC!I86</f>
        <v>/</v>
      </c>
      <c r="P86" s="120" t="b">
        <v>1</v>
      </c>
      <c r="Q86" s="120" t="b">
        <v>1</v>
      </c>
      <c r="R86" s="120" t="b">
        <v>1</v>
      </c>
    </row>
    <row r="87" spans="1:18" x14ac:dyDescent="0.25">
      <c r="A87" s="117">
        <v>1</v>
      </c>
      <c r="B87" s="118">
        <v>2</v>
      </c>
      <c r="C87" s="315">
        <f>MISC!J87</f>
        <v>0</v>
      </c>
      <c r="D87" s="120" t="b">
        <v>1</v>
      </c>
      <c r="E87" s="316" t="str">
        <f>RIGHT(MISC!C87,4)&amp;"."&amp;MISC!M87&amp;"."&amp;MISC!K87&amp;"."&amp;$C$5</f>
        <v>.DIGED.I18.Ap21</v>
      </c>
      <c r="F87" s="122">
        <f t="shared" ca="1" si="3"/>
        <v>44309</v>
      </c>
      <c r="G87" s="318">
        <f>IF(MISC!Z87&lt;0,0,MISC!Z87)</f>
        <v>0</v>
      </c>
      <c r="H87" s="124">
        <f ca="1">F87</f>
        <v>44309</v>
      </c>
      <c r="I87" s="125">
        <v>0</v>
      </c>
      <c r="J87" s="316" t="str">
        <f>LEFT(MISC!D87,19)&amp;"."&amp;MiscPay!E87</f>
        <v>..DIGED.I18.Ap21</v>
      </c>
      <c r="K87" s="120" t="b">
        <v>1</v>
      </c>
      <c r="L87" s="126" t="s">
        <v>3686</v>
      </c>
      <c r="M87" s="120" t="b">
        <v>1</v>
      </c>
      <c r="N87" s="120" t="s">
        <v>3687</v>
      </c>
      <c r="O87" s="319" t="str">
        <f>MISC!I87</f>
        <v>/</v>
      </c>
      <c r="P87" s="120" t="b">
        <v>1</v>
      </c>
      <c r="Q87" s="120" t="b">
        <v>1</v>
      </c>
      <c r="R87" s="120" t="b">
        <v>1</v>
      </c>
    </row>
    <row r="88" spans="1:18" x14ac:dyDescent="0.25">
      <c r="A88" s="117">
        <v>1</v>
      </c>
      <c r="B88" s="118">
        <v>2</v>
      </c>
      <c r="C88" s="315">
        <f>MISC!J88</f>
        <v>0</v>
      </c>
      <c r="D88" s="120" t="b">
        <v>1</v>
      </c>
      <c r="E88" s="316" t="str">
        <f>RIGHT(MISC!C88,4)&amp;"."&amp;MISC!M88&amp;"."&amp;MISC!K88&amp;"."&amp;$C$5</f>
        <v>.DIGED.I18.Ap21</v>
      </c>
      <c r="F88" s="317">
        <f t="shared" ca="1" si="3"/>
        <v>44309</v>
      </c>
      <c r="G88" s="318">
        <f>IF(MISC!Z88&lt;0,0,MISC!Z88)</f>
        <v>0</v>
      </c>
      <c r="H88" s="124">
        <f ca="1">F88</f>
        <v>44309</v>
      </c>
      <c r="I88" s="125">
        <v>0</v>
      </c>
      <c r="J88" s="316" t="str">
        <f>LEFT(MISC!D88,19)&amp;"."&amp;MiscPay!E88</f>
        <v>..DIGED.I18.Ap21</v>
      </c>
      <c r="K88" s="120" t="b">
        <v>1</v>
      </c>
      <c r="L88" s="126" t="s">
        <v>3686</v>
      </c>
      <c r="M88" s="120" t="b">
        <v>1</v>
      </c>
      <c r="N88" s="120" t="s">
        <v>3687</v>
      </c>
      <c r="O88" s="319" t="str">
        <f>MISC!I88</f>
        <v>/</v>
      </c>
      <c r="P88" s="120" t="b">
        <v>1</v>
      </c>
      <c r="Q88" s="120" t="b">
        <v>1</v>
      </c>
      <c r="R88" s="120" t="b">
        <v>1</v>
      </c>
    </row>
    <row r="89" spans="1:18" x14ac:dyDescent="0.25">
      <c r="A89" s="117">
        <v>1</v>
      </c>
      <c r="B89" s="118">
        <v>2</v>
      </c>
      <c r="C89" s="315">
        <f>MISC!J89</f>
        <v>0</v>
      </c>
      <c r="D89" s="120" t="b">
        <v>1</v>
      </c>
      <c r="E89" s="316" t="str">
        <f>RIGHT(MISC!C89,4)&amp;"."&amp;MISC!M89&amp;"."&amp;MISC!K89&amp;"."&amp;$C$5</f>
        <v>.Rates.I01.Ap21</v>
      </c>
      <c r="F89" s="317">
        <f t="shared" ca="1" si="3"/>
        <v>44309</v>
      </c>
      <c r="G89" s="318">
        <f>IF(MISC!Z89&lt;0,0,MISC!Z89)</f>
        <v>0</v>
      </c>
      <c r="H89" s="124">
        <f ca="1">F89</f>
        <v>44309</v>
      </c>
      <c r="I89" s="125">
        <v>0</v>
      </c>
      <c r="J89" s="316" t="str">
        <f>LEFT(MISC!D89,19)&amp;"."&amp;MiscPay!E89</f>
        <v>..Rates.I01.Ap21</v>
      </c>
      <c r="K89" s="120" t="b">
        <v>1</v>
      </c>
      <c r="L89" s="126" t="s">
        <v>3686</v>
      </c>
      <c r="M89" s="120" t="b">
        <v>1</v>
      </c>
      <c r="N89" s="120" t="s">
        <v>3687</v>
      </c>
      <c r="O89" s="319" t="str">
        <f>MISC!I89</f>
        <v>/</v>
      </c>
      <c r="P89" s="120" t="b">
        <v>1</v>
      </c>
      <c r="Q89" s="120" t="b">
        <v>1</v>
      </c>
      <c r="R89" s="120" t="b">
        <v>1</v>
      </c>
    </row>
    <row r="90" spans="1:18" x14ac:dyDescent="0.25">
      <c r="A90" s="117">
        <v>1</v>
      </c>
      <c r="B90" s="118">
        <v>2</v>
      </c>
      <c r="C90" s="315">
        <f>MISC!J90</f>
        <v>0</v>
      </c>
      <c r="D90" s="120" t="b">
        <v>1</v>
      </c>
      <c r="E90" s="316" t="str">
        <f>RIGHT(MISC!C90,4)&amp;"."&amp;MISC!M90&amp;"."&amp;MISC!K90&amp;"."&amp;$C$5</f>
        <v>.Rates.I01.Ap21</v>
      </c>
      <c r="F90" s="317">
        <f t="shared" ca="1" si="3"/>
        <v>44309</v>
      </c>
      <c r="G90" s="318">
        <f>IF(MISC!Z90&lt;0,0,MISC!Z90)</f>
        <v>0</v>
      </c>
      <c r="H90" s="124">
        <f t="shared" ref="H90:H153" ca="1" si="4">F90</f>
        <v>44309</v>
      </c>
      <c r="I90" s="125">
        <v>1</v>
      </c>
      <c r="J90" s="316" t="str">
        <f>LEFT(MISC!D90,19)&amp;"."&amp;MiscPay!E90</f>
        <v>..Rates.I01.Ap21</v>
      </c>
      <c r="K90" s="120" t="b">
        <v>1</v>
      </c>
      <c r="L90" s="126" t="s">
        <v>4648</v>
      </c>
      <c r="M90" s="120" t="b">
        <v>1</v>
      </c>
      <c r="N90" s="120" t="s">
        <v>3687</v>
      </c>
      <c r="O90" s="319" t="str">
        <f>MISC!I90</f>
        <v>/</v>
      </c>
      <c r="P90" s="120" t="b">
        <v>1</v>
      </c>
      <c r="Q90" s="120" t="b">
        <v>1</v>
      </c>
      <c r="R90" s="120" t="b">
        <v>1</v>
      </c>
    </row>
    <row r="91" spans="1:18" x14ac:dyDescent="0.25">
      <c r="A91" s="117">
        <v>1</v>
      </c>
      <c r="B91" s="118">
        <v>2</v>
      </c>
      <c r="C91" s="315">
        <f>MISC!J91</f>
        <v>0</v>
      </c>
      <c r="D91" s="120" t="b">
        <v>1</v>
      </c>
      <c r="E91" s="316" t="str">
        <f>RIGHT(MISC!C91,4)&amp;"."&amp;MISC!M91&amp;"."&amp;MISC!K91&amp;"."&amp;$C$5</f>
        <v>.COVSUPEY..Ap21</v>
      </c>
      <c r="F91" s="317">
        <f t="shared" ca="1" si="3"/>
        <v>44309</v>
      </c>
      <c r="G91" s="318">
        <f>IF(MISC!Z91&lt;0,0,MISC!Z91)</f>
        <v>0</v>
      </c>
      <c r="H91" s="124">
        <f t="shared" ca="1" si="4"/>
        <v>44309</v>
      </c>
      <c r="I91" s="125">
        <v>2</v>
      </c>
      <c r="J91" s="316" t="str">
        <f>LEFT(MISC!D91,19)&amp;"."&amp;MiscPay!E91</f>
        <v>..COVSUPEY..Ap21</v>
      </c>
      <c r="K91" s="120" t="b">
        <v>1</v>
      </c>
      <c r="L91" s="126" t="s">
        <v>4649</v>
      </c>
      <c r="M91" s="120" t="b">
        <v>1</v>
      </c>
      <c r="N91" s="120" t="s">
        <v>3687</v>
      </c>
      <c r="O91" s="319" t="str">
        <f>MISC!I91</f>
        <v>/</v>
      </c>
      <c r="P91" s="120" t="b">
        <v>1</v>
      </c>
      <c r="Q91" s="120" t="b">
        <v>1</v>
      </c>
      <c r="R91" s="120" t="b">
        <v>1</v>
      </c>
    </row>
    <row r="92" spans="1:18" x14ac:dyDescent="0.25">
      <c r="A92" s="117">
        <v>1</v>
      </c>
      <c r="B92" s="118">
        <v>2</v>
      </c>
      <c r="C92" s="315">
        <f>MISC!J92</f>
        <v>0</v>
      </c>
      <c r="D92" s="120" t="b">
        <v>1</v>
      </c>
      <c r="E92" s="316" t="str">
        <f>RIGHT(MISC!C92,4)&amp;"."&amp;MISC!M92&amp;"."&amp;MISC!K92&amp;"."&amp;$C$5</f>
        <v>.COVSUPEY..Ap21</v>
      </c>
      <c r="F92" s="317">
        <f t="shared" ca="1" si="3"/>
        <v>44309</v>
      </c>
      <c r="G92" s="318">
        <f>IF(MISC!Z92&lt;0,0,MISC!Z92)</f>
        <v>0</v>
      </c>
      <c r="H92" s="124">
        <f t="shared" ca="1" si="4"/>
        <v>44309</v>
      </c>
      <c r="I92" s="125">
        <v>3</v>
      </c>
      <c r="J92" s="316" t="str">
        <f>LEFT(MISC!D92,19)&amp;"."&amp;MiscPay!E92</f>
        <v>..COVSUPEY..Ap21</v>
      </c>
      <c r="K92" s="120" t="b">
        <v>1</v>
      </c>
      <c r="L92" s="126" t="s">
        <v>4650</v>
      </c>
      <c r="M92" s="120" t="b">
        <v>1</v>
      </c>
      <c r="N92" s="120" t="s">
        <v>3687</v>
      </c>
      <c r="O92" s="319" t="str">
        <f>MISC!I92</f>
        <v>/</v>
      </c>
      <c r="P92" s="120" t="b">
        <v>1</v>
      </c>
      <c r="Q92" s="120" t="b">
        <v>1</v>
      </c>
      <c r="R92" s="120" t="b">
        <v>1</v>
      </c>
    </row>
    <row r="93" spans="1:18" x14ac:dyDescent="0.25">
      <c r="A93" s="117">
        <v>1</v>
      </c>
      <c r="B93" s="118">
        <v>2</v>
      </c>
      <c r="C93" s="315">
        <f>MISC!J93</f>
        <v>0</v>
      </c>
      <c r="D93" s="120" t="b">
        <v>1</v>
      </c>
      <c r="E93" s="316" t="str">
        <f>RIGHT(MISC!C93,4)&amp;"."&amp;MISC!M93&amp;"."&amp;MISC!K93&amp;"."&amp;$C$5</f>
        <v>.COVSUPEY..Ap21</v>
      </c>
      <c r="F93" s="317">
        <f t="shared" ca="1" si="3"/>
        <v>44309</v>
      </c>
      <c r="G93" s="318">
        <f>IF(MISC!Z93&lt;0,0,MISC!Z93)</f>
        <v>0</v>
      </c>
      <c r="H93" s="124">
        <f t="shared" ca="1" si="4"/>
        <v>44309</v>
      </c>
      <c r="I93" s="125">
        <v>4</v>
      </c>
      <c r="J93" s="316" t="str">
        <f>LEFT(MISC!D93,19)&amp;"."&amp;MiscPay!E93</f>
        <v>..COVSUPEY..Ap21</v>
      </c>
      <c r="K93" s="120" t="b">
        <v>1</v>
      </c>
      <c r="L93" s="126" t="s">
        <v>4651</v>
      </c>
      <c r="M93" s="120" t="b">
        <v>1</v>
      </c>
      <c r="N93" s="120" t="s">
        <v>3687</v>
      </c>
      <c r="O93" s="319" t="str">
        <f>MISC!I93</f>
        <v>/</v>
      </c>
      <c r="P93" s="120" t="b">
        <v>1</v>
      </c>
      <c r="Q93" s="120" t="b">
        <v>1</v>
      </c>
      <c r="R93" s="120" t="b">
        <v>1</v>
      </c>
    </row>
    <row r="94" spans="1:18" x14ac:dyDescent="0.25">
      <c r="A94" s="117">
        <v>1</v>
      </c>
      <c r="B94" s="118">
        <v>2</v>
      </c>
      <c r="C94" s="315">
        <f>MISC!J94</f>
        <v>0</v>
      </c>
      <c r="D94" s="120" t="b">
        <v>1</v>
      </c>
      <c r="E94" s="316" t="str">
        <f>RIGHT(MISC!C94,4)&amp;"."&amp;MISC!M94&amp;"."&amp;MISC!K94&amp;"."&amp;$C$5</f>
        <v>.COVSUPEY..Ap21</v>
      </c>
      <c r="F94" s="317">
        <f t="shared" ca="1" si="3"/>
        <v>44309</v>
      </c>
      <c r="G94" s="318">
        <f>IF(MISC!Z94&lt;0,0,MISC!Z94)</f>
        <v>0</v>
      </c>
      <c r="H94" s="124">
        <f t="shared" ca="1" si="4"/>
        <v>44309</v>
      </c>
      <c r="I94" s="125">
        <v>5</v>
      </c>
      <c r="J94" s="316" t="str">
        <f>LEFT(MISC!D94,19)&amp;"."&amp;MiscPay!E94</f>
        <v>..COVSUPEY..Ap21</v>
      </c>
      <c r="K94" s="120" t="b">
        <v>1</v>
      </c>
      <c r="L94" s="126" t="s">
        <v>4652</v>
      </c>
      <c r="M94" s="120" t="b">
        <v>1</v>
      </c>
      <c r="N94" s="120" t="s">
        <v>3687</v>
      </c>
      <c r="O94" s="319" t="str">
        <f>MISC!I94</f>
        <v>/</v>
      </c>
      <c r="P94" s="120" t="b">
        <v>1</v>
      </c>
      <c r="Q94" s="120" t="b">
        <v>1</v>
      </c>
      <c r="R94" s="120" t="b">
        <v>1</v>
      </c>
    </row>
    <row r="95" spans="1:18" x14ac:dyDescent="0.25">
      <c r="A95" s="117">
        <v>1</v>
      </c>
      <c r="B95" s="118">
        <v>2</v>
      </c>
      <c r="C95" s="315">
        <f>MISC!J95</f>
        <v>0</v>
      </c>
      <c r="D95" s="120" t="b">
        <v>1</v>
      </c>
      <c r="E95" s="316" t="str">
        <f>RIGHT(MISC!C95,4)&amp;"."&amp;MISC!M95&amp;"."&amp;MISC!K95&amp;"."&amp;$C$5</f>
        <v>.sal.reimb..Ap21</v>
      </c>
      <c r="F95" s="317">
        <f t="shared" ca="1" si="3"/>
        <v>44309</v>
      </c>
      <c r="G95" s="318">
        <f>IF(MISC!Z95&lt;0,0,MISC!Z95)</f>
        <v>0</v>
      </c>
      <c r="H95" s="124">
        <f t="shared" ca="1" si="4"/>
        <v>44309</v>
      </c>
      <c r="I95" s="125">
        <v>6</v>
      </c>
      <c r="J95" s="316" t="str">
        <f>LEFT(MISC!D95,19)&amp;"."&amp;MiscPay!E95</f>
        <v>..sal.reimb..Ap21</v>
      </c>
      <c r="K95" s="120" t="b">
        <v>1</v>
      </c>
      <c r="L95" s="126" t="s">
        <v>4653</v>
      </c>
      <c r="M95" s="120" t="b">
        <v>1</v>
      </c>
      <c r="N95" s="120" t="s">
        <v>3687</v>
      </c>
      <c r="O95" s="319" t="str">
        <f>MISC!I95</f>
        <v>/</v>
      </c>
      <c r="P95" s="120" t="b">
        <v>1</v>
      </c>
      <c r="Q95" s="120" t="b">
        <v>1</v>
      </c>
      <c r="R95" s="120" t="b">
        <v>1</v>
      </c>
    </row>
    <row r="96" spans="1:18" x14ac:dyDescent="0.25">
      <c r="A96" s="117">
        <v>1</v>
      </c>
      <c r="B96" s="118">
        <v>2</v>
      </c>
      <c r="C96" s="315">
        <f>MISC!J96</f>
        <v>0</v>
      </c>
      <c r="D96" s="120" t="b">
        <v>1</v>
      </c>
      <c r="E96" s="316" t="str">
        <f>RIGHT(MISC!C96,4)&amp;"."&amp;MISC!M96&amp;"."&amp;MISC!K96&amp;"."&amp;$C$5</f>
        <v>.sal.reimb..Ap21</v>
      </c>
      <c r="F96" s="317">
        <f t="shared" ca="1" si="3"/>
        <v>44309</v>
      </c>
      <c r="G96" s="318">
        <f>IF(MISC!Z96&lt;0,0,MISC!Z96)</f>
        <v>0</v>
      </c>
      <c r="H96" s="124">
        <f t="shared" ca="1" si="4"/>
        <v>44309</v>
      </c>
      <c r="I96" s="125">
        <v>7</v>
      </c>
      <c r="J96" s="316" t="str">
        <f>LEFT(MISC!D96,19)&amp;"."&amp;MiscPay!E96</f>
        <v>..sal.reimb..Ap21</v>
      </c>
      <c r="K96" s="120" t="b">
        <v>1</v>
      </c>
      <c r="L96" s="126" t="s">
        <v>4654</v>
      </c>
      <c r="M96" s="120" t="b">
        <v>1</v>
      </c>
      <c r="N96" s="120" t="s">
        <v>3687</v>
      </c>
      <c r="O96" s="319" t="str">
        <f>MISC!I96</f>
        <v>/</v>
      </c>
      <c r="P96" s="120" t="b">
        <v>1</v>
      </c>
      <c r="Q96" s="120" t="b">
        <v>1</v>
      </c>
      <c r="R96" s="120" t="b">
        <v>1</v>
      </c>
    </row>
    <row r="97" spans="1:18" x14ac:dyDescent="0.25">
      <c r="A97" s="117">
        <v>1</v>
      </c>
      <c r="B97" s="118">
        <v>2</v>
      </c>
      <c r="C97" s="315">
        <f>MISC!J97</f>
        <v>0</v>
      </c>
      <c r="D97" s="120" t="b">
        <v>1</v>
      </c>
      <c r="E97" s="316" t="str">
        <f>RIGHT(MISC!C97,4)&amp;"."&amp;MISC!M97&amp;"."&amp;MISC!K97&amp;"."&amp;$C$5</f>
        <v>.sal.reimb..Ap21</v>
      </c>
      <c r="F97" s="317">
        <f t="shared" ca="1" si="3"/>
        <v>44309</v>
      </c>
      <c r="G97" s="318">
        <f>IF(MISC!Z97&lt;0,0,MISC!Z97)</f>
        <v>0</v>
      </c>
      <c r="H97" s="124">
        <f t="shared" ca="1" si="4"/>
        <v>44309</v>
      </c>
      <c r="I97" s="125">
        <v>8</v>
      </c>
      <c r="J97" s="316" t="str">
        <f>LEFT(MISC!D97,19)&amp;"."&amp;MiscPay!E97</f>
        <v>..sal.reimb..Ap21</v>
      </c>
      <c r="K97" s="120" t="b">
        <v>1</v>
      </c>
      <c r="L97" s="126" t="s">
        <v>4655</v>
      </c>
      <c r="M97" s="120" t="b">
        <v>1</v>
      </c>
      <c r="N97" s="120" t="s">
        <v>3687</v>
      </c>
      <c r="O97" s="319" t="str">
        <f>MISC!I97</f>
        <v>/</v>
      </c>
      <c r="P97" s="120" t="b">
        <v>1</v>
      </c>
      <c r="Q97" s="120" t="b">
        <v>1</v>
      </c>
      <c r="R97" s="120" t="b">
        <v>1</v>
      </c>
    </row>
    <row r="98" spans="1:18" x14ac:dyDescent="0.25">
      <c r="A98" s="117">
        <v>1</v>
      </c>
      <c r="B98" s="118">
        <v>2</v>
      </c>
      <c r="C98" s="315">
        <f>MISC!J98</f>
        <v>0</v>
      </c>
      <c r="D98" s="120" t="b">
        <v>1</v>
      </c>
      <c r="E98" s="316" t="str">
        <f>RIGHT(MISC!C98,4)&amp;"."&amp;MISC!M98&amp;"."&amp;MISC!K98&amp;"."&amp;$C$5</f>
        <v>.cov.wint..Ap21</v>
      </c>
      <c r="F98" s="317">
        <f t="shared" ca="1" si="3"/>
        <v>44309</v>
      </c>
      <c r="G98" s="318">
        <f>IF(MISC!Z98&lt;0,0,MISC!Z98)</f>
        <v>0</v>
      </c>
      <c r="H98" s="124">
        <f t="shared" ca="1" si="4"/>
        <v>44309</v>
      </c>
      <c r="I98" s="125">
        <v>9</v>
      </c>
      <c r="J98" s="316" t="str">
        <f>LEFT(MISC!D98,19)&amp;"."&amp;MiscPay!E98</f>
        <v>..cov.wint..Ap21</v>
      </c>
      <c r="K98" s="120" t="b">
        <v>1</v>
      </c>
      <c r="L98" s="126" t="s">
        <v>4656</v>
      </c>
      <c r="M98" s="120" t="b">
        <v>1</v>
      </c>
      <c r="N98" s="120" t="s">
        <v>3687</v>
      </c>
      <c r="O98" s="319" t="str">
        <f>MISC!I98</f>
        <v>/</v>
      </c>
      <c r="P98" s="120" t="b">
        <v>1</v>
      </c>
      <c r="Q98" s="120" t="b">
        <v>1</v>
      </c>
      <c r="R98" s="120" t="b">
        <v>1</v>
      </c>
    </row>
    <row r="99" spans="1:18" x14ac:dyDescent="0.25">
      <c r="A99" s="117">
        <v>1</v>
      </c>
      <c r="B99" s="118">
        <v>2</v>
      </c>
      <c r="C99" s="315">
        <f>MISC!J99</f>
        <v>0</v>
      </c>
      <c r="D99" s="120" t="b">
        <v>1</v>
      </c>
      <c r="E99" s="316" t="str">
        <f>RIGHT(MISC!C99,4)&amp;"."&amp;MISC!M99&amp;"."&amp;MISC!K99&amp;"."&amp;$C$5</f>
        <v>.cov.wint..Ap21</v>
      </c>
      <c r="F99" s="317">
        <f t="shared" ca="1" si="3"/>
        <v>44309</v>
      </c>
      <c r="G99" s="318">
        <f>IF(MISC!Z99&lt;0,0,MISC!Z99)</f>
        <v>0</v>
      </c>
      <c r="H99" s="124">
        <f t="shared" ca="1" si="4"/>
        <v>44309</v>
      </c>
      <c r="I99" s="125">
        <v>10</v>
      </c>
      <c r="J99" s="316" t="str">
        <f>LEFT(MISC!D99,19)&amp;"."&amp;MiscPay!E99</f>
        <v>..cov.wint..Ap21</v>
      </c>
      <c r="K99" s="120" t="b">
        <v>1</v>
      </c>
      <c r="L99" s="126" t="s">
        <v>4657</v>
      </c>
      <c r="M99" s="120" t="b">
        <v>1</v>
      </c>
      <c r="N99" s="120" t="s">
        <v>3687</v>
      </c>
      <c r="O99" s="319" t="str">
        <f>MISC!I99</f>
        <v>/</v>
      </c>
      <c r="P99" s="120" t="b">
        <v>1</v>
      </c>
      <c r="Q99" s="120" t="b">
        <v>1</v>
      </c>
      <c r="R99" s="120" t="b">
        <v>1</v>
      </c>
    </row>
    <row r="100" spans="1:18" x14ac:dyDescent="0.25">
      <c r="A100" s="117">
        <v>1</v>
      </c>
      <c r="B100" s="118">
        <v>2</v>
      </c>
      <c r="C100" s="315">
        <f>MISC!J100</f>
        <v>0</v>
      </c>
      <c r="D100" s="120" t="b">
        <v>1</v>
      </c>
      <c r="E100" s="316" t="str">
        <f>RIGHT(MISC!C100,4)&amp;"."&amp;MISC!M100&amp;"."&amp;MISC!K100&amp;"."&amp;$C$5</f>
        <v>.cov.wint..Ap21</v>
      </c>
      <c r="F100" s="317">
        <f t="shared" ca="1" si="3"/>
        <v>44309</v>
      </c>
      <c r="G100" s="318">
        <f>IF(MISC!Z100&lt;0,0,MISC!Z100)</f>
        <v>0</v>
      </c>
      <c r="H100" s="124">
        <f t="shared" ca="1" si="4"/>
        <v>44309</v>
      </c>
      <c r="I100" s="125">
        <v>11</v>
      </c>
      <c r="J100" s="316" t="str">
        <f>LEFT(MISC!D100,19)&amp;"."&amp;MiscPay!E100</f>
        <v>..cov.wint..Ap21</v>
      </c>
      <c r="K100" s="120" t="b">
        <v>1</v>
      </c>
      <c r="L100" s="126" t="s">
        <v>4658</v>
      </c>
      <c r="M100" s="120" t="b">
        <v>1</v>
      </c>
      <c r="N100" s="120" t="s">
        <v>3687</v>
      </c>
      <c r="O100" s="319" t="str">
        <f>MISC!I100</f>
        <v>/</v>
      </c>
      <c r="P100" s="120" t="b">
        <v>1</v>
      </c>
      <c r="Q100" s="120" t="b">
        <v>1</v>
      </c>
      <c r="R100" s="120" t="b">
        <v>1</v>
      </c>
    </row>
    <row r="101" spans="1:18" x14ac:dyDescent="0.25">
      <c r="A101" s="117">
        <v>1</v>
      </c>
      <c r="B101" s="118">
        <v>2</v>
      </c>
      <c r="C101" s="315">
        <f>MISC!J101</f>
        <v>0</v>
      </c>
      <c r="D101" s="120" t="b">
        <v>1</v>
      </c>
      <c r="E101" s="316" t="str">
        <f>RIGHT(MISC!C101,4)&amp;"."&amp;MISC!M101&amp;"."&amp;MISC!K101&amp;"."&amp;$C$5</f>
        <v>.cov.wint..Ap21</v>
      </c>
      <c r="F101" s="317">
        <f t="shared" ca="1" si="3"/>
        <v>44309</v>
      </c>
      <c r="G101" s="318">
        <f>IF(MISC!Z101&lt;0,0,MISC!Z101)</f>
        <v>0</v>
      </c>
      <c r="H101" s="124">
        <f t="shared" ca="1" si="4"/>
        <v>44309</v>
      </c>
      <c r="I101" s="125">
        <v>12</v>
      </c>
      <c r="J101" s="316" t="str">
        <f>LEFT(MISC!D101,19)&amp;"."&amp;MiscPay!E101</f>
        <v>..cov.wint..Ap21</v>
      </c>
      <c r="K101" s="120" t="b">
        <v>1</v>
      </c>
      <c r="L101" s="126" t="s">
        <v>4659</v>
      </c>
      <c r="M101" s="120" t="b">
        <v>1</v>
      </c>
      <c r="N101" s="120" t="s">
        <v>3687</v>
      </c>
      <c r="O101" s="319" t="str">
        <f>MISC!I101</f>
        <v>/</v>
      </c>
      <c r="P101" s="120" t="b">
        <v>1</v>
      </c>
      <c r="Q101" s="120" t="b">
        <v>1</v>
      </c>
      <c r="R101" s="120" t="b">
        <v>1</v>
      </c>
    </row>
    <row r="102" spans="1:18" x14ac:dyDescent="0.25">
      <c r="A102" s="117">
        <v>1</v>
      </c>
      <c r="B102" s="118">
        <v>2</v>
      </c>
      <c r="C102" s="315">
        <f>MISC!J102</f>
        <v>0</v>
      </c>
      <c r="D102" s="120" t="b">
        <v>1</v>
      </c>
      <c r="E102" s="316" t="str">
        <f>RIGHT(MISC!C102,4)&amp;"."&amp;MISC!M102&amp;"."&amp;MISC!K102&amp;"."&amp;$C$5</f>
        <v>.sal.reimb..Ap21</v>
      </c>
      <c r="F102" s="317">
        <f t="shared" ca="1" si="3"/>
        <v>44309</v>
      </c>
      <c r="G102" s="318">
        <f>IF(MISC!Z102&lt;0,0,MISC!Z102)</f>
        <v>0</v>
      </c>
      <c r="H102" s="124">
        <f t="shared" ca="1" si="4"/>
        <v>44309</v>
      </c>
      <c r="I102" s="125">
        <v>13</v>
      </c>
      <c r="J102" s="316" t="str">
        <f>LEFT(MISC!D102,19)&amp;"."&amp;MiscPay!E102</f>
        <v>..sal.reimb..Ap21</v>
      </c>
      <c r="K102" s="120" t="b">
        <v>1</v>
      </c>
      <c r="L102" s="126" t="s">
        <v>4660</v>
      </c>
      <c r="M102" s="120" t="b">
        <v>1</v>
      </c>
      <c r="N102" s="120" t="s">
        <v>3687</v>
      </c>
      <c r="O102" s="319" t="str">
        <f>MISC!I102</f>
        <v>/</v>
      </c>
      <c r="P102" s="120" t="b">
        <v>1</v>
      </c>
      <c r="Q102" s="120" t="b">
        <v>1</v>
      </c>
      <c r="R102" s="120" t="b">
        <v>1</v>
      </c>
    </row>
    <row r="103" spans="1:18" x14ac:dyDescent="0.25">
      <c r="A103" s="117">
        <v>1</v>
      </c>
      <c r="B103" s="118">
        <v>2</v>
      </c>
      <c r="C103" s="315">
        <f>MISC!J103</f>
        <v>0</v>
      </c>
      <c r="D103" s="120" t="b">
        <v>1</v>
      </c>
      <c r="E103" s="316" t="str">
        <f>RIGHT(MISC!C103,4)&amp;"."&amp;MISC!M103&amp;"."&amp;MISC!K103&amp;"."&amp;$C$5</f>
        <v>.sal.reimb..Ap21</v>
      </c>
      <c r="F103" s="317">
        <f t="shared" ca="1" si="3"/>
        <v>44309</v>
      </c>
      <c r="G103" s="318">
        <f>IF(MISC!Z103&lt;0,0,MISC!Z103)</f>
        <v>0</v>
      </c>
      <c r="H103" s="124">
        <f t="shared" ca="1" si="4"/>
        <v>44309</v>
      </c>
      <c r="I103" s="125">
        <v>14</v>
      </c>
      <c r="J103" s="316" t="str">
        <f>LEFT(MISC!D103,19)&amp;"."&amp;MiscPay!E103</f>
        <v>..sal.reimb..Ap21</v>
      </c>
      <c r="K103" s="120" t="b">
        <v>1</v>
      </c>
      <c r="L103" s="126" t="s">
        <v>4661</v>
      </c>
      <c r="M103" s="120" t="b">
        <v>1</v>
      </c>
      <c r="N103" s="120" t="s">
        <v>3687</v>
      </c>
      <c r="O103" s="319" t="str">
        <f>MISC!I103</f>
        <v>/</v>
      </c>
      <c r="P103" s="120" t="b">
        <v>1</v>
      </c>
      <c r="Q103" s="120" t="b">
        <v>1</v>
      </c>
      <c r="R103" s="120" t="b">
        <v>1</v>
      </c>
    </row>
    <row r="104" spans="1:18" x14ac:dyDescent="0.25">
      <c r="A104" s="117">
        <v>1</v>
      </c>
      <c r="B104" s="118">
        <v>2</v>
      </c>
      <c r="C104" s="315">
        <f>MISC!J104</f>
        <v>0</v>
      </c>
      <c r="D104" s="120" t="b">
        <v>1</v>
      </c>
      <c r="E104" s="316" t="str">
        <f>RIGHT(MISC!C104,4)&amp;"."&amp;MISC!M104&amp;"."&amp;MISC!K104&amp;"."&amp;$C$5</f>
        <v>.sal.reimb..Ap21</v>
      </c>
      <c r="F104" s="317">
        <f t="shared" ca="1" si="3"/>
        <v>44309</v>
      </c>
      <c r="G104" s="318">
        <f>IF(MISC!Z104&lt;0,0,MISC!Z104)</f>
        <v>0</v>
      </c>
      <c r="H104" s="124">
        <f t="shared" ca="1" si="4"/>
        <v>44309</v>
      </c>
      <c r="I104" s="125">
        <v>15</v>
      </c>
      <c r="J104" s="316" t="str">
        <f>LEFT(MISC!D104,19)&amp;"."&amp;MiscPay!E104</f>
        <v>..sal.reimb..Ap21</v>
      </c>
      <c r="K104" s="120" t="b">
        <v>1</v>
      </c>
      <c r="L104" s="126" t="s">
        <v>4662</v>
      </c>
      <c r="M104" s="120" t="b">
        <v>1</v>
      </c>
      <c r="N104" s="120" t="s">
        <v>3687</v>
      </c>
      <c r="O104" s="319" t="str">
        <f>MISC!I104</f>
        <v>/</v>
      </c>
      <c r="P104" s="120" t="b">
        <v>1</v>
      </c>
      <c r="Q104" s="120" t="b">
        <v>1</v>
      </c>
      <c r="R104" s="120" t="b">
        <v>1</v>
      </c>
    </row>
    <row r="105" spans="1:18" x14ac:dyDescent="0.25">
      <c r="A105" s="117">
        <v>1</v>
      </c>
      <c r="B105" s="118">
        <v>2</v>
      </c>
      <c r="C105" s="315">
        <f>MISC!J105</f>
        <v>0</v>
      </c>
      <c r="D105" s="120" t="b">
        <v>1</v>
      </c>
      <c r="E105" s="316" t="str">
        <f>RIGHT(MISC!C105,4)&amp;"."&amp;MISC!M105&amp;"."&amp;MISC!K105&amp;"."&amp;$C$5</f>
        <v>.Rates..Ap21</v>
      </c>
      <c r="F105" s="317">
        <f t="shared" ca="1" si="3"/>
        <v>44309</v>
      </c>
      <c r="G105" s="318">
        <f>IF(MISC!Z105&lt;0,0,MISC!Z105)</f>
        <v>0</v>
      </c>
      <c r="H105" s="124">
        <f t="shared" ca="1" si="4"/>
        <v>44309</v>
      </c>
      <c r="I105" s="125">
        <v>16</v>
      </c>
      <c r="J105" s="316" t="str">
        <f>LEFT(MISC!D105,19)&amp;"."&amp;MiscPay!E105</f>
        <v>..Rates..Ap21</v>
      </c>
      <c r="K105" s="120" t="b">
        <v>1</v>
      </c>
      <c r="L105" s="126" t="s">
        <v>4663</v>
      </c>
      <c r="M105" s="120" t="b">
        <v>1</v>
      </c>
      <c r="N105" s="120" t="s">
        <v>3687</v>
      </c>
      <c r="O105" s="319" t="str">
        <f>MISC!I105</f>
        <v>/</v>
      </c>
      <c r="P105" s="120" t="b">
        <v>1</v>
      </c>
      <c r="Q105" s="120" t="b">
        <v>1</v>
      </c>
      <c r="R105" s="120" t="b">
        <v>1</v>
      </c>
    </row>
    <row r="106" spans="1:18" x14ac:dyDescent="0.25">
      <c r="A106" s="117">
        <v>1</v>
      </c>
      <c r="B106" s="118">
        <v>2</v>
      </c>
      <c r="C106" s="315">
        <f>MISC!J106</f>
        <v>0</v>
      </c>
      <c r="D106" s="120" t="b">
        <v>1</v>
      </c>
      <c r="E106" s="316" t="str">
        <f>RIGHT(MISC!C106,4)&amp;"."&amp;MISC!M106&amp;"."&amp;MISC!K106&amp;"."&amp;$C$5</f>
        <v>.Rates..Ap21</v>
      </c>
      <c r="F106" s="317">
        <f t="shared" ca="1" si="3"/>
        <v>44309</v>
      </c>
      <c r="G106" s="318">
        <f>IF(MISC!Z106&lt;0,0,MISC!Z106)</f>
        <v>0</v>
      </c>
      <c r="H106" s="124">
        <f t="shared" ca="1" si="4"/>
        <v>44309</v>
      </c>
      <c r="I106" s="125">
        <v>17</v>
      </c>
      <c r="J106" s="316" t="str">
        <f>LEFT(MISC!D106,19)&amp;"."&amp;MiscPay!E106</f>
        <v>..Rates..Ap21</v>
      </c>
      <c r="K106" s="120" t="b">
        <v>1</v>
      </c>
      <c r="L106" s="126" t="s">
        <v>4664</v>
      </c>
      <c r="M106" s="120" t="b">
        <v>1</v>
      </c>
      <c r="N106" s="120" t="s">
        <v>3687</v>
      </c>
      <c r="O106" s="319" t="str">
        <f>MISC!I106</f>
        <v>/</v>
      </c>
      <c r="P106" s="120" t="b">
        <v>1</v>
      </c>
      <c r="Q106" s="120" t="b">
        <v>1</v>
      </c>
      <c r="R106" s="120" t="b">
        <v>1</v>
      </c>
    </row>
    <row r="107" spans="1:18" x14ac:dyDescent="0.25">
      <c r="A107" s="117">
        <v>1</v>
      </c>
      <c r="B107" s="118">
        <v>2</v>
      </c>
      <c r="C107" s="315">
        <f>MISC!J107</f>
        <v>0</v>
      </c>
      <c r="D107" s="120" t="b">
        <v>1</v>
      </c>
      <c r="E107" s="316" t="str">
        <f>RIGHT(MISC!C107,4)&amp;"."&amp;MISC!M107&amp;"."&amp;MISC!K107&amp;"."&amp;$C$5</f>
        <v>.Rates..Ap21</v>
      </c>
      <c r="F107" s="317">
        <f t="shared" ca="1" si="3"/>
        <v>44309</v>
      </c>
      <c r="G107" s="318">
        <f>IF(MISC!Z107&lt;0,0,MISC!Z107)</f>
        <v>0</v>
      </c>
      <c r="H107" s="124">
        <f t="shared" ca="1" si="4"/>
        <v>44309</v>
      </c>
      <c r="I107" s="125">
        <v>18</v>
      </c>
      <c r="J107" s="316" t="str">
        <f>LEFT(MISC!D107,19)&amp;"."&amp;MiscPay!E107</f>
        <v>..Rates..Ap21</v>
      </c>
      <c r="K107" s="120" t="b">
        <v>1</v>
      </c>
      <c r="L107" s="126" t="s">
        <v>4665</v>
      </c>
      <c r="M107" s="120" t="b">
        <v>1</v>
      </c>
      <c r="N107" s="120" t="s">
        <v>3687</v>
      </c>
      <c r="O107" s="319" t="str">
        <f>MISC!I107</f>
        <v>/</v>
      </c>
      <c r="P107" s="120" t="b">
        <v>1</v>
      </c>
      <c r="Q107" s="120" t="b">
        <v>1</v>
      </c>
      <c r="R107" s="120" t="b">
        <v>1</v>
      </c>
    </row>
    <row r="108" spans="1:18" x14ac:dyDescent="0.25">
      <c r="A108" s="117">
        <v>1</v>
      </c>
      <c r="B108" s="118">
        <v>2</v>
      </c>
      <c r="C108" s="315">
        <f>MISC!J108</f>
        <v>0</v>
      </c>
      <c r="D108" s="120" t="b">
        <v>1</v>
      </c>
      <c r="E108" s="316" t="str">
        <f>RIGHT(MISC!C108,4)&amp;"."&amp;MISC!M108&amp;"."&amp;MISC!K108&amp;"."&amp;$C$5</f>
        <v>.Rates..Ap21</v>
      </c>
      <c r="F108" s="317">
        <f t="shared" ca="1" si="3"/>
        <v>44309</v>
      </c>
      <c r="G108" s="318">
        <f>IF(MISC!Z108&lt;0,0,MISC!Z108)</f>
        <v>0</v>
      </c>
      <c r="H108" s="124">
        <f t="shared" ca="1" si="4"/>
        <v>44309</v>
      </c>
      <c r="I108" s="125">
        <v>19</v>
      </c>
      <c r="J108" s="316" t="str">
        <f>LEFT(MISC!D108,19)&amp;"."&amp;MiscPay!E108</f>
        <v>..Rates..Ap21</v>
      </c>
      <c r="K108" s="120" t="b">
        <v>1</v>
      </c>
      <c r="L108" s="126" t="s">
        <v>4666</v>
      </c>
      <c r="M108" s="120" t="b">
        <v>1</v>
      </c>
      <c r="N108" s="120" t="s">
        <v>3687</v>
      </c>
      <c r="O108" s="319" t="str">
        <f>MISC!I108</f>
        <v>/</v>
      </c>
      <c r="P108" s="120" t="b">
        <v>1</v>
      </c>
      <c r="Q108" s="120" t="b">
        <v>1</v>
      </c>
      <c r="R108" s="120" t="b">
        <v>1</v>
      </c>
    </row>
    <row r="109" spans="1:18" x14ac:dyDescent="0.25">
      <c r="A109" s="117">
        <v>1</v>
      </c>
      <c r="B109" s="118">
        <v>2</v>
      </c>
      <c r="C109" s="315">
        <f>MISC!J109</f>
        <v>0</v>
      </c>
      <c r="D109" s="120" t="b">
        <v>1</v>
      </c>
      <c r="E109" s="316" t="str">
        <f>RIGHT(MISC!C109,4)&amp;"."&amp;MISC!M109&amp;"."&amp;MISC!K109&amp;"."&amp;$C$5</f>
        <v>.PPGPY..Ap21</v>
      </c>
      <c r="F109" s="317">
        <f t="shared" ca="1" si="3"/>
        <v>44309</v>
      </c>
      <c r="G109" s="318">
        <f>IF(MISC!Z109&lt;0,0,MISC!Z109)</f>
        <v>0</v>
      </c>
      <c r="H109" s="124">
        <f t="shared" ca="1" si="4"/>
        <v>44309</v>
      </c>
      <c r="I109" s="125">
        <v>20</v>
      </c>
      <c r="J109" s="316" t="str">
        <f>LEFT(MISC!D109,19)&amp;"."&amp;MiscPay!E109</f>
        <v>..PPGPY..Ap21</v>
      </c>
      <c r="K109" s="120" t="b">
        <v>1</v>
      </c>
      <c r="L109" s="126" t="s">
        <v>4667</v>
      </c>
      <c r="M109" s="120" t="b">
        <v>1</v>
      </c>
      <c r="N109" s="120" t="s">
        <v>3687</v>
      </c>
      <c r="O109" s="319" t="str">
        <f>MISC!I109</f>
        <v>/</v>
      </c>
      <c r="P109" s="120" t="b">
        <v>1</v>
      </c>
      <c r="Q109" s="120" t="b">
        <v>1</v>
      </c>
      <c r="R109" s="120" t="b">
        <v>1</v>
      </c>
    </row>
    <row r="110" spans="1:18" x14ac:dyDescent="0.25">
      <c r="A110" s="117">
        <v>1</v>
      </c>
      <c r="B110" s="118">
        <v>2</v>
      </c>
      <c r="C110" s="315">
        <f>MISC!K110</f>
        <v>0</v>
      </c>
      <c r="D110" s="120" t="b">
        <v>1</v>
      </c>
      <c r="E110" s="316" t="str">
        <f>RIGHT(MISC!D110,4)&amp;"."&amp;MISC!N110&amp;"."&amp;MISC!L110&amp;"."&amp;$C$5</f>
        <v>...Ap21</v>
      </c>
      <c r="F110" s="317">
        <f t="shared" ca="1" si="3"/>
        <v>44309</v>
      </c>
      <c r="G110" s="318">
        <f>IF(MISC!AC110&lt;0,0,MISC!AC110)</f>
        <v>0</v>
      </c>
      <c r="H110" s="124">
        <f t="shared" ca="1" si="4"/>
        <v>44309</v>
      </c>
      <c r="I110" s="125">
        <v>21</v>
      </c>
      <c r="J110" s="316" t="str">
        <f>LEFT(MISC!E110,19)&amp;"."&amp;MiscPay!E110</f>
        <v>....Ap21</v>
      </c>
      <c r="K110" s="120" t="b">
        <v>1</v>
      </c>
      <c r="L110" s="126" t="s">
        <v>4668</v>
      </c>
      <c r="M110" s="120" t="b">
        <v>1</v>
      </c>
      <c r="N110" s="120" t="s">
        <v>3687</v>
      </c>
      <c r="O110" s="319">
        <f>MISC!J110</f>
        <v>0</v>
      </c>
      <c r="P110" s="120" t="b">
        <v>1</v>
      </c>
      <c r="Q110" s="120" t="b">
        <v>1</v>
      </c>
      <c r="R110" s="120" t="b">
        <v>1</v>
      </c>
    </row>
    <row r="111" spans="1:18" x14ac:dyDescent="0.25">
      <c r="A111" s="117">
        <v>1</v>
      </c>
      <c r="B111" s="118">
        <v>2</v>
      </c>
      <c r="C111" s="315">
        <f>MISC!K111</f>
        <v>0</v>
      </c>
      <c r="D111" s="120" t="b">
        <v>1</v>
      </c>
      <c r="E111" s="316" t="str">
        <f>RIGHT(MISC!D111,4)&amp;"."&amp;MISC!N111&amp;"."&amp;MISC!L111&amp;"."&amp;$C$5</f>
        <v>...Ap21</v>
      </c>
      <c r="F111" s="317">
        <f t="shared" ca="1" si="3"/>
        <v>44309</v>
      </c>
      <c r="G111" s="318">
        <f>IF(MISC!AC111&lt;0,0,MISC!AC111)</f>
        <v>0</v>
      </c>
      <c r="H111" s="124">
        <f t="shared" ca="1" si="4"/>
        <v>44309</v>
      </c>
      <c r="I111" s="125">
        <v>22</v>
      </c>
      <c r="J111" s="316" t="str">
        <f>LEFT(MISC!E111,19)&amp;"."&amp;MiscPay!E111</f>
        <v>....Ap21</v>
      </c>
      <c r="K111" s="120" t="b">
        <v>1</v>
      </c>
      <c r="L111" s="126" t="s">
        <v>4669</v>
      </c>
      <c r="M111" s="120" t="b">
        <v>1</v>
      </c>
      <c r="N111" s="120" t="s">
        <v>3687</v>
      </c>
      <c r="O111" s="319">
        <f>MISC!J111</f>
        <v>0</v>
      </c>
      <c r="P111" s="120" t="b">
        <v>1</v>
      </c>
      <c r="Q111" s="120" t="b">
        <v>1</v>
      </c>
      <c r="R111" s="120" t="b">
        <v>1</v>
      </c>
    </row>
    <row r="112" spans="1:18" x14ac:dyDescent="0.25">
      <c r="A112" s="117">
        <v>1</v>
      </c>
      <c r="B112" s="118">
        <v>2</v>
      </c>
      <c r="C112" s="315">
        <f>MISC!K112</f>
        <v>0</v>
      </c>
      <c r="D112" s="120" t="b">
        <v>1</v>
      </c>
      <c r="E112" s="316" t="str">
        <f>RIGHT(MISC!D112,4)&amp;"."&amp;MISC!N112&amp;"."&amp;MISC!L112&amp;"."&amp;$C$5</f>
        <v>...Ap21</v>
      </c>
      <c r="F112" s="317">
        <f t="shared" ca="1" si="3"/>
        <v>44309</v>
      </c>
      <c r="G112" s="318">
        <f>IF(MISC!AC112&lt;0,0,MISC!AC112)</f>
        <v>0</v>
      </c>
      <c r="H112" s="124">
        <f t="shared" ca="1" si="4"/>
        <v>44309</v>
      </c>
      <c r="I112" s="125">
        <v>23</v>
      </c>
      <c r="J112" s="316" t="str">
        <f>LEFT(MISC!E112,19)&amp;"."&amp;MiscPay!E112</f>
        <v>....Ap21</v>
      </c>
      <c r="K112" s="120" t="b">
        <v>1</v>
      </c>
      <c r="L112" s="126" t="s">
        <v>4670</v>
      </c>
      <c r="M112" s="120" t="b">
        <v>1</v>
      </c>
      <c r="N112" s="120" t="s">
        <v>3687</v>
      </c>
      <c r="O112" s="319">
        <f>MISC!J112</f>
        <v>0</v>
      </c>
      <c r="P112" s="120" t="b">
        <v>1</v>
      </c>
      <c r="Q112" s="120" t="b">
        <v>1</v>
      </c>
      <c r="R112" s="120" t="b">
        <v>1</v>
      </c>
    </row>
    <row r="113" spans="1:18" x14ac:dyDescent="0.25">
      <c r="A113" s="117">
        <v>1</v>
      </c>
      <c r="B113" s="118">
        <v>2</v>
      </c>
      <c r="C113" s="315">
        <f>MISC!K113</f>
        <v>0</v>
      </c>
      <c r="D113" s="120" t="b">
        <v>1</v>
      </c>
      <c r="E113" s="316" t="str">
        <f>RIGHT(MISC!D113,4)&amp;"."&amp;MISC!N113&amp;"."&amp;MISC!L113&amp;"."&amp;$C$5</f>
        <v>...Ap21</v>
      </c>
      <c r="F113" s="317">
        <f t="shared" ca="1" si="3"/>
        <v>44309</v>
      </c>
      <c r="G113" s="318">
        <f>IF(MISC!AC113&lt;0,0,MISC!AC113)</f>
        <v>0</v>
      </c>
      <c r="H113" s="124">
        <f t="shared" ca="1" si="4"/>
        <v>44309</v>
      </c>
      <c r="I113" s="125">
        <v>24</v>
      </c>
      <c r="J113" s="316" t="str">
        <f>LEFT(MISC!E113,19)&amp;"."&amp;MiscPay!E113</f>
        <v>....Ap21</v>
      </c>
      <c r="K113" s="120" t="b">
        <v>1</v>
      </c>
      <c r="L113" s="126" t="s">
        <v>4671</v>
      </c>
      <c r="M113" s="120" t="b">
        <v>1</v>
      </c>
      <c r="N113" s="120" t="s">
        <v>3687</v>
      </c>
      <c r="O113" s="319">
        <f>MISC!J113</f>
        <v>0</v>
      </c>
      <c r="P113" s="120" t="b">
        <v>1</v>
      </c>
      <c r="Q113" s="120" t="b">
        <v>1</v>
      </c>
      <c r="R113" s="120" t="b">
        <v>1</v>
      </c>
    </row>
    <row r="114" spans="1:18" x14ac:dyDescent="0.25">
      <c r="A114" s="117">
        <v>1</v>
      </c>
      <c r="B114" s="118">
        <v>2</v>
      </c>
      <c r="C114" s="315">
        <f>MISC!K114</f>
        <v>0</v>
      </c>
      <c r="D114" s="120" t="b">
        <v>1</v>
      </c>
      <c r="E114" s="316" t="str">
        <f>RIGHT(MISC!D114,4)&amp;"."&amp;MISC!N114&amp;"."&amp;MISC!L114&amp;"."&amp;$C$5</f>
        <v>...Ap21</v>
      </c>
      <c r="F114" s="317">
        <f t="shared" ca="1" si="3"/>
        <v>44309</v>
      </c>
      <c r="G114" s="318">
        <f>IF(MISC!AC114&lt;0,0,MISC!AC114)</f>
        <v>0</v>
      </c>
      <c r="H114" s="124">
        <f t="shared" ca="1" si="4"/>
        <v>44309</v>
      </c>
      <c r="I114" s="125">
        <v>25</v>
      </c>
      <c r="J114" s="316" t="str">
        <f>LEFT(MISC!E114,19)&amp;"."&amp;MiscPay!E114</f>
        <v>....Ap21</v>
      </c>
      <c r="K114" s="120" t="b">
        <v>1</v>
      </c>
      <c r="L114" s="126" t="s">
        <v>4672</v>
      </c>
      <c r="M114" s="120" t="b">
        <v>1</v>
      </c>
      <c r="N114" s="120" t="s">
        <v>3687</v>
      </c>
      <c r="O114" s="319">
        <f>MISC!J114</f>
        <v>0</v>
      </c>
      <c r="P114" s="120" t="b">
        <v>1</v>
      </c>
      <c r="Q114" s="120" t="b">
        <v>1</v>
      </c>
      <c r="R114" s="120" t="b">
        <v>1</v>
      </c>
    </row>
    <row r="115" spans="1:18" x14ac:dyDescent="0.25">
      <c r="A115" s="117">
        <v>1</v>
      </c>
      <c r="B115" s="118">
        <v>2</v>
      </c>
      <c r="C115" s="315">
        <f>MISC!K115</f>
        <v>0</v>
      </c>
      <c r="D115" s="120" t="b">
        <v>1</v>
      </c>
      <c r="E115" s="316" t="str">
        <f>RIGHT(MISC!D115,4)&amp;"."&amp;MISC!N115&amp;"."&amp;MISC!L115&amp;"."&amp;$C$5</f>
        <v>...Ap21</v>
      </c>
      <c r="F115" s="317">
        <f t="shared" ca="1" si="3"/>
        <v>44309</v>
      </c>
      <c r="G115" s="318">
        <f>IF(MISC!AC115&lt;0,0,MISC!AC115)</f>
        <v>0</v>
      </c>
      <c r="H115" s="124">
        <f t="shared" ca="1" si="4"/>
        <v>44309</v>
      </c>
      <c r="I115" s="125">
        <v>26</v>
      </c>
      <c r="J115" s="316" t="str">
        <f>LEFT(MISC!E115,19)&amp;"."&amp;MiscPay!E115</f>
        <v>....Ap21</v>
      </c>
      <c r="K115" s="120" t="b">
        <v>1</v>
      </c>
      <c r="L115" s="126" t="s">
        <v>4673</v>
      </c>
      <c r="M115" s="120" t="b">
        <v>1</v>
      </c>
      <c r="N115" s="120" t="s">
        <v>3687</v>
      </c>
      <c r="O115" s="319">
        <f>MISC!J115</f>
        <v>0</v>
      </c>
      <c r="P115" s="120" t="b">
        <v>1</v>
      </c>
      <c r="Q115" s="120" t="b">
        <v>1</v>
      </c>
      <c r="R115" s="120" t="b">
        <v>1</v>
      </c>
    </row>
    <row r="116" spans="1:18" x14ac:dyDescent="0.25">
      <c r="A116" s="117">
        <v>1</v>
      </c>
      <c r="B116" s="118">
        <v>2</v>
      </c>
      <c r="C116" s="315">
        <f>MISC!K116</f>
        <v>0</v>
      </c>
      <c r="D116" s="120" t="b">
        <v>1</v>
      </c>
      <c r="E116" s="316" t="str">
        <f>RIGHT(MISC!D116,4)&amp;"."&amp;MISC!N116&amp;"."&amp;MISC!L116&amp;"."&amp;$C$5</f>
        <v>...Ap21</v>
      </c>
      <c r="F116" s="317">
        <f t="shared" ca="1" si="3"/>
        <v>44309</v>
      </c>
      <c r="G116" s="318">
        <f>IF(MISC!AC116&lt;0,0,MISC!AC116)</f>
        <v>0</v>
      </c>
      <c r="H116" s="124">
        <f t="shared" ca="1" si="4"/>
        <v>44309</v>
      </c>
      <c r="I116" s="125">
        <v>27</v>
      </c>
      <c r="J116" s="316" t="str">
        <f>LEFT(MISC!E116,19)&amp;"."&amp;MiscPay!E116</f>
        <v>....Ap21</v>
      </c>
      <c r="K116" s="120" t="b">
        <v>1</v>
      </c>
      <c r="L116" s="126" t="s">
        <v>4674</v>
      </c>
      <c r="M116" s="120" t="b">
        <v>1</v>
      </c>
      <c r="N116" s="120" t="s">
        <v>3687</v>
      </c>
      <c r="O116" s="319">
        <f>MISC!J116</f>
        <v>0</v>
      </c>
      <c r="P116" s="120" t="b">
        <v>1</v>
      </c>
      <c r="Q116" s="120" t="b">
        <v>1</v>
      </c>
      <c r="R116" s="120" t="b">
        <v>1</v>
      </c>
    </row>
    <row r="117" spans="1:18" x14ac:dyDescent="0.25">
      <c r="A117" s="117">
        <v>1</v>
      </c>
      <c r="B117" s="118">
        <v>2</v>
      </c>
      <c r="C117" s="315">
        <f>MISC!K117</f>
        <v>0</v>
      </c>
      <c r="D117" s="120" t="b">
        <v>1</v>
      </c>
      <c r="E117" s="316" t="str">
        <f>RIGHT(MISC!D117,4)&amp;"."&amp;MISC!N117&amp;"."&amp;MISC!L117&amp;"."&amp;$C$5</f>
        <v>...Ap21</v>
      </c>
      <c r="F117" s="317">
        <f t="shared" ca="1" si="3"/>
        <v>44309</v>
      </c>
      <c r="G117" s="318">
        <f>IF(MISC!AC117&lt;0,0,MISC!AC117)</f>
        <v>0</v>
      </c>
      <c r="H117" s="124">
        <f t="shared" ca="1" si="4"/>
        <v>44309</v>
      </c>
      <c r="I117" s="125">
        <v>28</v>
      </c>
      <c r="J117" s="316" t="str">
        <f>LEFT(MISC!E117,19)&amp;"."&amp;MiscPay!E117</f>
        <v>....Ap21</v>
      </c>
      <c r="K117" s="120" t="b">
        <v>1</v>
      </c>
      <c r="L117" s="126" t="s">
        <v>4675</v>
      </c>
      <c r="M117" s="120" t="b">
        <v>1</v>
      </c>
      <c r="N117" s="120" t="s">
        <v>3687</v>
      </c>
      <c r="O117" s="319">
        <f>MISC!J117</f>
        <v>0</v>
      </c>
      <c r="P117" s="120" t="b">
        <v>1</v>
      </c>
      <c r="Q117" s="120" t="b">
        <v>1</v>
      </c>
      <c r="R117" s="120" t="b">
        <v>1</v>
      </c>
    </row>
    <row r="118" spans="1:18" x14ac:dyDescent="0.25">
      <c r="A118" s="117">
        <v>1</v>
      </c>
      <c r="B118" s="118">
        <v>2</v>
      </c>
      <c r="C118" s="315">
        <f>MISC!K118</f>
        <v>0</v>
      </c>
      <c r="D118" s="120" t="b">
        <v>1</v>
      </c>
      <c r="E118" s="316" t="str">
        <f>RIGHT(MISC!D118,4)&amp;"."&amp;MISC!N118&amp;"."&amp;MISC!L118&amp;"."&amp;$C$5</f>
        <v>...Ap21</v>
      </c>
      <c r="F118" s="317">
        <f t="shared" ca="1" si="3"/>
        <v>44309</v>
      </c>
      <c r="G118" s="318">
        <f>IF(MISC!AC118&lt;0,0,MISC!AC118)</f>
        <v>0</v>
      </c>
      <c r="H118" s="124">
        <f t="shared" ca="1" si="4"/>
        <v>44309</v>
      </c>
      <c r="I118" s="125">
        <v>29</v>
      </c>
      <c r="J118" s="316" t="str">
        <f>LEFT(MISC!E118,19)&amp;"."&amp;MiscPay!E118</f>
        <v>....Ap21</v>
      </c>
      <c r="K118" s="120" t="b">
        <v>1</v>
      </c>
      <c r="L118" s="126" t="s">
        <v>4676</v>
      </c>
      <c r="M118" s="120" t="b">
        <v>1</v>
      </c>
      <c r="N118" s="120" t="s">
        <v>3687</v>
      </c>
      <c r="O118" s="319">
        <f>MISC!J118</f>
        <v>0</v>
      </c>
      <c r="P118" s="120" t="b">
        <v>1</v>
      </c>
      <c r="Q118" s="120" t="b">
        <v>1</v>
      </c>
      <c r="R118" s="120" t="b">
        <v>1</v>
      </c>
    </row>
    <row r="119" spans="1:18" x14ac:dyDescent="0.25">
      <c r="A119" s="117">
        <v>1</v>
      </c>
      <c r="B119" s="118">
        <v>2</v>
      </c>
      <c r="C119" s="315">
        <f>MISC!K119</f>
        <v>0</v>
      </c>
      <c r="D119" s="120" t="b">
        <v>1</v>
      </c>
      <c r="E119" s="316" t="str">
        <f>RIGHT(MISC!D119,4)&amp;"."&amp;MISC!N119&amp;"."&amp;MISC!L119&amp;"."&amp;$C$5</f>
        <v>...Ap21</v>
      </c>
      <c r="F119" s="317">
        <f t="shared" ca="1" si="3"/>
        <v>44309</v>
      </c>
      <c r="G119" s="318">
        <f>IF(MISC!AC119&lt;0,0,MISC!AC119)</f>
        <v>0</v>
      </c>
      <c r="H119" s="124">
        <f t="shared" ca="1" si="4"/>
        <v>44309</v>
      </c>
      <c r="I119" s="125">
        <v>30</v>
      </c>
      <c r="J119" s="316" t="str">
        <f>LEFT(MISC!E119,19)&amp;"."&amp;MiscPay!E119</f>
        <v>....Ap21</v>
      </c>
      <c r="K119" s="120" t="b">
        <v>1</v>
      </c>
      <c r="L119" s="126" t="s">
        <v>4677</v>
      </c>
      <c r="M119" s="120" t="b">
        <v>1</v>
      </c>
      <c r="N119" s="120" t="s">
        <v>3687</v>
      </c>
      <c r="O119" s="319">
        <f>MISC!J119</f>
        <v>0</v>
      </c>
      <c r="P119" s="120" t="b">
        <v>1</v>
      </c>
      <c r="Q119" s="120" t="b">
        <v>1</v>
      </c>
      <c r="R119" s="120" t="b">
        <v>1</v>
      </c>
    </row>
    <row r="120" spans="1:18" x14ac:dyDescent="0.25">
      <c r="A120" s="117">
        <v>1</v>
      </c>
      <c r="B120" s="118">
        <v>2</v>
      </c>
      <c r="C120" s="315">
        <f>MISC!K120</f>
        <v>0</v>
      </c>
      <c r="D120" s="120" t="b">
        <v>1</v>
      </c>
      <c r="E120" s="316" t="str">
        <f>RIGHT(MISC!D120,4)&amp;"."&amp;MISC!N120&amp;"."&amp;MISC!L120&amp;"."&amp;$C$5</f>
        <v>...Ap21</v>
      </c>
      <c r="F120" s="317">
        <f t="shared" ca="1" si="3"/>
        <v>44309</v>
      </c>
      <c r="G120" s="318">
        <f>IF(MISC!AC120&lt;0,0,MISC!AC120)</f>
        <v>0</v>
      </c>
      <c r="H120" s="124">
        <f t="shared" ca="1" si="4"/>
        <v>44309</v>
      </c>
      <c r="I120" s="125">
        <v>31</v>
      </c>
      <c r="J120" s="316" t="str">
        <f>LEFT(MISC!E120,19)&amp;"."&amp;MiscPay!E120</f>
        <v>....Ap21</v>
      </c>
      <c r="K120" s="120" t="b">
        <v>1</v>
      </c>
      <c r="L120" s="126" t="s">
        <v>4678</v>
      </c>
      <c r="M120" s="120" t="b">
        <v>1</v>
      </c>
      <c r="N120" s="120" t="s">
        <v>3687</v>
      </c>
      <c r="O120" s="319">
        <f>MISC!J120</f>
        <v>0</v>
      </c>
      <c r="P120" s="120" t="b">
        <v>1</v>
      </c>
      <c r="Q120" s="120" t="b">
        <v>1</v>
      </c>
      <c r="R120" s="120" t="b">
        <v>1</v>
      </c>
    </row>
    <row r="121" spans="1:18" x14ac:dyDescent="0.25">
      <c r="A121" s="117">
        <v>1</v>
      </c>
      <c r="B121" s="118">
        <v>2</v>
      </c>
      <c r="C121" s="315">
        <f>MISC!K121</f>
        <v>0</v>
      </c>
      <c r="D121" s="120" t="b">
        <v>1</v>
      </c>
      <c r="E121" s="316" t="str">
        <f>RIGHT(MISC!D121,4)&amp;"."&amp;MISC!N121&amp;"."&amp;MISC!L121&amp;"."&amp;$C$5</f>
        <v>...Ap21</v>
      </c>
      <c r="F121" s="317">
        <f t="shared" ca="1" si="3"/>
        <v>44309</v>
      </c>
      <c r="G121" s="318">
        <f>IF(MISC!AC121&lt;0,0,MISC!AC121)</f>
        <v>0</v>
      </c>
      <c r="H121" s="124">
        <f t="shared" ca="1" si="4"/>
        <v>44309</v>
      </c>
      <c r="I121" s="125">
        <v>32</v>
      </c>
      <c r="J121" s="316" t="str">
        <f>LEFT(MISC!E121,19)&amp;"."&amp;MiscPay!E121</f>
        <v>....Ap21</v>
      </c>
      <c r="K121" s="120" t="b">
        <v>1</v>
      </c>
      <c r="L121" s="126" t="s">
        <v>4679</v>
      </c>
      <c r="M121" s="120" t="b">
        <v>1</v>
      </c>
      <c r="N121" s="120" t="s">
        <v>3687</v>
      </c>
      <c r="O121" s="319">
        <f>MISC!J121</f>
        <v>0</v>
      </c>
      <c r="P121" s="120" t="b">
        <v>1</v>
      </c>
      <c r="Q121" s="120" t="b">
        <v>1</v>
      </c>
      <c r="R121" s="120" t="b">
        <v>1</v>
      </c>
    </row>
    <row r="122" spans="1:18" x14ac:dyDescent="0.25">
      <c r="A122" s="117">
        <v>1</v>
      </c>
      <c r="B122" s="118">
        <v>2</v>
      </c>
      <c r="C122" s="315">
        <f>MISC!K122</f>
        <v>0</v>
      </c>
      <c r="D122" s="120" t="b">
        <v>1</v>
      </c>
      <c r="E122" s="316" t="str">
        <f>RIGHT(MISC!D122,4)&amp;"."&amp;MISC!N122&amp;"."&amp;MISC!L122&amp;"."&amp;$C$5</f>
        <v>...Ap21</v>
      </c>
      <c r="F122" s="317">
        <f t="shared" ca="1" si="3"/>
        <v>44309</v>
      </c>
      <c r="G122" s="318">
        <f>IF(MISC!AC122&lt;0,0,MISC!AC122)</f>
        <v>0</v>
      </c>
      <c r="H122" s="124">
        <f t="shared" ca="1" si="4"/>
        <v>44309</v>
      </c>
      <c r="I122" s="125">
        <v>33</v>
      </c>
      <c r="J122" s="316" t="str">
        <f>LEFT(MISC!E122,19)&amp;"."&amp;MiscPay!E122</f>
        <v>....Ap21</v>
      </c>
      <c r="K122" s="120" t="b">
        <v>1</v>
      </c>
      <c r="L122" s="126" t="s">
        <v>4680</v>
      </c>
      <c r="M122" s="120" t="b">
        <v>1</v>
      </c>
      <c r="N122" s="120" t="s">
        <v>3687</v>
      </c>
      <c r="O122" s="319">
        <f>MISC!J122</f>
        <v>0</v>
      </c>
      <c r="P122" s="120" t="b">
        <v>1</v>
      </c>
      <c r="Q122" s="120" t="b">
        <v>1</v>
      </c>
      <c r="R122" s="120" t="b">
        <v>1</v>
      </c>
    </row>
    <row r="123" spans="1:18" x14ac:dyDescent="0.25">
      <c r="A123" s="117">
        <v>1</v>
      </c>
      <c r="B123" s="118">
        <v>2</v>
      </c>
      <c r="C123" s="315">
        <f>MISC!K123</f>
        <v>0</v>
      </c>
      <c r="D123" s="120" t="b">
        <v>1</v>
      </c>
      <c r="E123" s="316" t="str">
        <f>RIGHT(MISC!D123,4)&amp;"."&amp;MISC!N123&amp;"."&amp;MISC!L123&amp;"."&amp;$C$5</f>
        <v>...Ap21</v>
      </c>
      <c r="F123" s="317">
        <f t="shared" ca="1" si="3"/>
        <v>44309</v>
      </c>
      <c r="G123" s="318">
        <f>IF(MISC!AC123&lt;0,0,MISC!AC123)</f>
        <v>0</v>
      </c>
      <c r="H123" s="124">
        <f t="shared" ca="1" si="4"/>
        <v>44309</v>
      </c>
      <c r="I123" s="125">
        <v>34</v>
      </c>
      <c r="J123" s="316" t="str">
        <f>LEFT(MISC!E123,19)&amp;"."&amp;MiscPay!E123</f>
        <v>....Ap21</v>
      </c>
      <c r="K123" s="120" t="b">
        <v>1</v>
      </c>
      <c r="L123" s="126" t="s">
        <v>4681</v>
      </c>
      <c r="M123" s="120" t="b">
        <v>1</v>
      </c>
      <c r="N123" s="120" t="s">
        <v>3687</v>
      </c>
      <c r="O123" s="319">
        <f>MISC!J123</f>
        <v>0</v>
      </c>
      <c r="P123" s="120" t="b">
        <v>1</v>
      </c>
      <c r="Q123" s="120" t="b">
        <v>1</v>
      </c>
      <c r="R123" s="120" t="b">
        <v>1</v>
      </c>
    </row>
    <row r="124" spans="1:18" x14ac:dyDescent="0.25">
      <c r="A124" s="117">
        <v>1</v>
      </c>
      <c r="B124" s="118">
        <v>2</v>
      </c>
      <c r="C124" s="315">
        <f>MISC!K124</f>
        <v>0</v>
      </c>
      <c r="D124" s="120" t="b">
        <v>1</v>
      </c>
      <c r="E124" s="316" t="str">
        <f>RIGHT(MISC!D124,4)&amp;"."&amp;MISC!N124&amp;"."&amp;MISC!L124&amp;"."&amp;$C$5</f>
        <v>...Ap21</v>
      </c>
      <c r="F124" s="317">
        <f t="shared" ca="1" si="3"/>
        <v>44309</v>
      </c>
      <c r="G124" s="318">
        <f>IF(MISC!AC124&lt;0,0,MISC!AC124)</f>
        <v>0</v>
      </c>
      <c r="H124" s="124">
        <f t="shared" ca="1" si="4"/>
        <v>44309</v>
      </c>
      <c r="I124" s="125">
        <v>35</v>
      </c>
      <c r="J124" s="316" t="str">
        <f>LEFT(MISC!E124,19)&amp;"."&amp;MiscPay!E124</f>
        <v>....Ap21</v>
      </c>
      <c r="K124" s="120" t="b">
        <v>1</v>
      </c>
      <c r="L124" s="126" t="s">
        <v>4682</v>
      </c>
      <c r="M124" s="120" t="b">
        <v>1</v>
      </c>
      <c r="N124" s="120" t="s">
        <v>3687</v>
      </c>
      <c r="O124" s="319">
        <f>MISC!J124</f>
        <v>0</v>
      </c>
      <c r="P124" s="120" t="b">
        <v>1</v>
      </c>
      <c r="Q124" s="120" t="b">
        <v>1</v>
      </c>
      <c r="R124" s="120" t="b">
        <v>1</v>
      </c>
    </row>
    <row r="125" spans="1:18" x14ac:dyDescent="0.25">
      <c r="A125" s="117">
        <v>1</v>
      </c>
      <c r="B125" s="118">
        <v>2</v>
      </c>
      <c r="C125" s="315">
        <f>MISC!K125</f>
        <v>0</v>
      </c>
      <c r="D125" s="120" t="b">
        <v>1</v>
      </c>
      <c r="E125" s="316" t="str">
        <f>RIGHT(MISC!D125,4)&amp;"."&amp;MISC!N125&amp;"."&amp;MISC!L125&amp;"."&amp;$C$5</f>
        <v>...Ap21</v>
      </c>
      <c r="F125" s="317">
        <f t="shared" ca="1" si="3"/>
        <v>44309</v>
      </c>
      <c r="G125" s="318">
        <f>IF(MISC!AC125&lt;0,0,MISC!AC125)</f>
        <v>0</v>
      </c>
      <c r="H125" s="124">
        <f t="shared" ca="1" si="4"/>
        <v>44309</v>
      </c>
      <c r="I125" s="125">
        <v>36</v>
      </c>
      <c r="J125" s="316" t="str">
        <f>LEFT(MISC!E125,19)&amp;"."&amp;MiscPay!E125</f>
        <v>....Ap21</v>
      </c>
      <c r="K125" s="120" t="b">
        <v>1</v>
      </c>
      <c r="L125" s="126" t="s">
        <v>4683</v>
      </c>
      <c r="M125" s="120" t="b">
        <v>1</v>
      </c>
      <c r="N125" s="120" t="s">
        <v>3687</v>
      </c>
      <c r="O125" s="319">
        <f>MISC!J125</f>
        <v>0</v>
      </c>
      <c r="P125" s="120" t="b">
        <v>1</v>
      </c>
      <c r="Q125" s="120" t="b">
        <v>1</v>
      </c>
      <c r="R125" s="120" t="b">
        <v>1</v>
      </c>
    </row>
    <row r="126" spans="1:18" x14ac:dyDescent="0.25">
      <c r="A126" s="117">
        <v>1</v>
      </c>
      <c r="B126" s="118">
        <v>2</v>
      </c>
      <c r="C126" s="315">
        <f>MISC!K126</f>
        <v>0</v>
      </c>
      <c r="D126" s="120" t="b">
        <v>1</v>
      </c>
      <c r="E126" s="316" t="str">
        <f>RIGHT(MISC!D126,4)&amp;"."&amp;MISC!N126&amp;"."&amp;MISC!L126&amp;"."&amp;$C$5</f>
        <v>...Ap21</v>
      </c>
      <c r="F126" s="317">
        <f t="shared" ca="1" si="3"/>
        <v>44309</v>
      </c>
      <c r="G126" s="318">
        <f>IF(MISC!AC126&lt;0,0,MISC!AC126)</f>
        <v>0</v>
      </c>
      <c r="H126" s="124">
        <f t="shared" ca="1" si="4"/>
        <v>44309</v>
      </c>
      <c r="I126" s="125">
        <v>37</v>
      </c>
      <c r="J126" s="316" t="str">
        <f>LEFT(MISC!E126,19)&amp;"."&amp;MiscPay!E126</f>
        <v>....Ap21</v>
      </c>
      <c r="K126" s="120" t="b">
        <v>1</v>
      </c>
      <c r="L126" s="126" t="s">
        <v>4684</v>
      </c>
      <c r="M126" s="120" t="b">
        <v>1</v>
      </c>
      <c r="N126" s="120" t="s">
        <v>3687</v>
      </c>
      <c r="O126" s="319">
        <f>MISC!J126</f>
        <v>0</v>
      </c>
      <c r="P126" s="120" t="b">
        <v>1</v>
      </c>
      <c r="Q126" s="120" t="b">
        <v>1</v>
      </c>
      <c r="R126" s="120" t="b">
        <v>1</v>
      </c>
    </row>
    <row r="127" spans="1:18" x14ac:dyDescent="0.25">
      <c r="A127" s="117">
        <v>1</v>
      </c>
      <c r="B127" s="118">
        <v>2</v>
      </c>
      <c r="C127" s="315">
        <f>MISC!K127</f>
        <v>0</v>
      </c>
      <c r="D127" s="120" t="b">
        <v>1</v>
      </c>
      <c r="E127" s="316" t="str">
        <f>RIGHT(MISC!D127,4)&amp;"."&amp;MISC!N127&amp;"."&amp;MISC!L127&amp;"."&amp;$C$5</f>
        <v>...Ap21</v>
      </c>
      <c r="F127" s="317">
        <f t="shared" ca="1" si="3"/>
        <v>44309</v>
      </c>
      <c r="G127" s="318">
        <f>IF(MISC!AC127&lt;0,0,MISC!AC127)</f>
        <v>0</v>
      </c>
      <c r="H127" s="124">
        <f t="shared" ca="1" si="4"/>
        <v>44309</v>
      </c>
      <c r="I127" s="125">
        <v>38</v>
      </c>
      <c r="J127" s="316" t="str">
        <f>LEFT(MISC!E127,19)&amp;"."&amp;MiscPay!E127</f>
        <v>....Ap21</v>
      </c>
      <c r="K127" s="120" t="b">
        <v>1</v>
      </c>
      <c r="L127" s="126" t="s">
        <v>4685</v>
      </c>
      <c r="M127" s="120" t="b">
        <v>1</v>
      </c>
      <c r="N127" s="120" t="s">
        <v>3687</v>
      </c>
      <c r="O127" s="319">
        <f>MISC!J127</f>
        <v>0</v>
      </c>
      <c r="P127" s="120" t="b">
        <v>1</v>
      </c>
      <c r="Q127" s="120" t="b">
        <v>1</v>
      </c>
      <c r="R127" s="120" t="b">
        <v>1</v>
      </c>
    </row>
    <row r="128" spans="1:18" x14ac:dyDescent="0.25">
      <c r="A128" s="117">
        <v>1</v>
      </c>
      <c r="B128" s="118">
        <v>2</v>
      </c>
      <c r="C128" s="315">
        <f>MISC!K128</f>
        <v>0</v>
      </c>
      <c r="D128" s="120" t="b">
        <v>1</v>
      </c>
      <c r="E128" s="316" t="str">
        <f>RIGHT(MISC!D128,4)&amp;"."&amp;MISC!N128&amp;"."&amp;MISC!L128&amp;"."&amp;$C$5</f>
        <v>...Ap21</v>
      </c>
      <c r="F128" s="317">
        <f t="shared" ca="1" si="3"/>
        <v>44309</v>
      </c>
      <c r="G128" s="318">
        <f>IF(MISC!AC128&lt;0,0,MISC!AC128)</f>
        <v>0</v>
      </c>
      <c r="H128" s="124">
        <f t="shared" ca="1" si="4"/>
        <v>44309</v>
      </c>
      <c r="I128" s="125">
        <v>39</v>
      </c>
      <c r="J128" s="316" t="str">
        <f>LEFT(MISC!E128,19)&amp;"."&amp;MiscPay!E128</f>
        <v>....Ap21</v>
      </c>
      <c r="K128" s="120" t="b">
        <v>1</v>
      </c>
      <c r="L128" s="126" t="s">
        <v>4686</v>
      </c>
      <c r="M128" s="120" t="b">
        <v>1</v>
      </c>
      <c r="N128" s="120" t="s">
        <v>3687</v>
      </c>
      <c r="O128" s="319">
        <f>MISC!J128</f>
        <v>0</v>
      </c>
      <c r="P128" s="120" t="b">
        <v>1</v>
      </c>
      <c r="Q128" s="120" t="b">
        <v>1</v>
      </c>
      <c r="R128" s="120" t="b">
        <v>1</v>
      </c>
    </row>
    <row r="129" spans="1:18" x14ac:dyDescent="0.25">
      <c r="A129" s="117">
        <v>1</v>
      </c>
      <c r="B129" s="118">
        <v>2</v>
      </c>
      <c r="C129" s="315">
        <f>MISC!K129</f>
        <v>0</v>
      </c>
      <c r="D129" s="120" t="b">
        <v>1</v>
      </c>
      <c r="E129" s="316" t="str">
        <f>RIGHT(MISC!D129,4)&amp;"."&amp;MISC!N129&amp;"."&amp;MISC!L129&amp;"."&amp;$C$5</f>
        <v>...Ap21</v>
      </c>
      <c r="F129" s="317">
        <f t="shared" ca="1" si="3"/>
        <v>44309</v>
      </c>
      <c r="G129" s="318">
        <f>IF(MISC!AC129&lt;0,0,MISC!AC129)</f>
        <v>0</v>
      </c>
      <c r="H129" s="124">
        <f t="shared" ca="1" si="4"/>
        <v>44309</v>
      </c>
      <c r="I129" s="125">
        <v>40</v>
      </c>
      <c r="J129" s="316" t="str">
        <f>LEFT(MISC!E129,19)&amp;"."&amp;MiscPay!E129</f>
        <v>....Ap21</v>
      </c>
      <c r="K129" s="120" t="b">
        <v>1</v>
      </c>
      <c r="L129" s="126" t="s">
        <v>4687</v>
      </c>
      <c r="M129" s="120" t="b">
        <v>1</v>
      </c>
      <c r="N129" s="120" t="s">
        <v>3687</v>
      </c>
      <c r="O129" s="319">
        <f>MISC!J129</f>
        <v>0</v>
      </c>
      <c r="P129" s="120" t="b">
        <v>1</v>
      </c>
      <c r="Q129" s="120" t="b">
        <v>1</v>
      </c>
      <c r="R129" s="120" t="b">
        <v>1</v>
      </c>
    </row>
    <row r="130" spans="1:18" x14ac:dyDescent="0.25">
      <c r="A130" s="117">
        <v>1</v>
      </c>
      <c r="B130" s="118">
        <v>2</v>
      </c>
      <c r="C130" s="315">
        <f>MISC!K130</f>
        <v>0</v>
      </c>
      <c r="D130" s="120" t="b">
        <v>1</v>
      </c>
      <c r="E130" s="316" t="str">
        <f>RIGHT(MISC!D130,4)&amp;"."&amp;MISC!N130&amp;"."&amp;MISC!L130&amp;"."&amp;$C$5</f>
        <v>...Ap21</v>
      </c>
      <c r="F130" s="317">
        <f t="shared" ca="1" si="3"/>
        <v>44309</v>
      </c>
      <c r="G130" s="318">
        <f>IF(MISC!AC130&lt;0,0,MISC!AC130)</f>
        <v>0</v>
      </c>
      <c r="H130" s="124">
        <f t="shared" ca="1" si="4"/>
        <v>44309</v>
      </c>
      <c r="I130" s="125">
        <v>41</v>
      </c>
      <c r="J130" s="316" t="str">
        <f>LEFT(MISC!E130,19)&amp;"."&amp;MiscPay!E130</f>
        <v>....Ap21</v>
      </c>
      <c r="K130" s="120" t="b">
        <v>1</v>
      </c>
      <c r="L130" s="126" t="s">
        <v>4688</v>
      </c>
      <c r="M130" s="120" t="b">
        <v>1</v>
      </c>
      <c r="N130" s="120" t="s">
        <v>3687</v>
      </c>
      <c r="O130" s="319">
        <f>MISC!J130</f>
        <v>0</v>
      </c>
      <c r="P130" s="120" t="b">
        <v>1</v>
      </c>
      <c r="Q130" s="120" t="b">
        <v>1</v>
      </c>
      <c r="R130" s="120" t="b">
        <v>1</v>
      </c>
    </row>
    <row r="131" spans="1:18" x14ac:dyDescent="0.25">
      <c r="A131" s="117">
        <v>1</v>
      </c>
      <c r="B131" s="118">
        <v>2</v>
      </c>
      <c r="C131" s="315">
        <f>MISC!K131</f>
        <v>0</v>
      </c>
      <c r="D131" s="120" t="b">
        <v>1</v>
      </c>
      <c r="E131" s="316" t="str">
        <f>RIGHT(MISC!D131,4)&amp;"."&amp;MISC!N131&amp;"."&amp;MISC!L131&amp;"."&amp;$C$5</f>
        <v>...Ap21</v>
      </c>
      <c r="F131" s="317">
        <f t="shared" ca="1" si="3"/>
        <v>44309</v>
      </c>
      <c r="G131" s="318">
        <f>IF(MISC!AC131&lt;0,0,MISC!AC131)</f>
        <v>0</v>
      </c>
      <c r="H131" s="124">
        <f t="shared" ca="1" si="4"/>
        <v>44309</v>
      </c>
      <c r="I131" s="125">
        <v>42</v>
      </c>
      <c r="J131" s="316" t="str">
        <f>LEFT(MISC!E131,19)&amp;"."&amp;MiscPay!E131</f>
        <v>....Ap21</v>
      </c>
      <c r="K131" s="120" t="b">
        <v>1</v>
      </c>
      <c r="L131" s="126" t="s">
        <v>4689</v>
      </c>
      <c r="M131" s="120" t="b">
        <v>1</v>
      </c>
      <c r="N131" s="120" t="s">
        <v>3687</v>
      </c>
      <c r="O131" s="319">
        <f>MISC!J131</f>
        <v>0</v>
      </c>
      <c r="P131" s="120" t="b">
        <v>1</v>
      </c>
      <c r="Q131" s="120" t="b">
        <v>1</v>
      </c>
      <c r="R131" s="120" t="b">
        <v>1</v>
      </c>
    </row>
    <row r="132" spans="1:18" x14ac:dyDescent="0.25">
      <c r="A132" s="117">
        <v>1</v>
      </c>
      <c r="B132" s="118">
        <v>2</v>
      </c>
      <c r="C132" s="315">
        <f>MISC!K132</f>
        <v>0</v>
      </c>
      <c r="D132" s="120" t="b">
        <v>1</v>
      </c>
      <c r="E132" s="316" t="str">
        <f>RIGHT(MISC!D132,4)&amp;"."&amp;MISC!N132&amp;"."&amp;MISC!L132&amp;"."&amp;$C$5</f>
        <v>...Ap21</v>
      </c>
      <c r="F132" s="317">
        <f t="shared" ca="1" si="3"/>
        <v>44309</v>
      </c>
      <c r="G132" s="318">
        <f>IF(MISC!AC132&lt;0,0,MISC!AC132)</f>
        <v>0</v>
      </c>
      <c r="H132" s="124">
        <f t="shared" ca="1" si="4"/>
        <v>44309</v>
      </c>
      <c r="I132" s="125">
        <v>43</v>
      </c>
      <c r="J132" s="316" t="str">
        <f>LEFT(MISC!E132,19)&amp;"."&amp;MiscPay!E132</f>
        <v>....Ap21</v>
      </c>
      <c r="K132" s="120" t="b">
        <v>1</v>
      </c>
      <c r="L132" s="126" t="s">
        <v>4690</v>
      </c>
      <c r="M132" s="120" t="b">
        <v>1</v>
      </c>
      <c r="N132" s="120" t="s">
        <v>3687</v>
      </c>
      <c r="O132" s="319">
        <f>MISC!J132</f>
        <v>0</v>
      </c>
      <c r="P132" s="120" t="b">
        <v>1</v>
      </c>
      <c r="Q132" s="120" t="b">
        <v>1</v>
      </c>
      <c r="R132" s="120" t="b">
        <v>1</v>
      </c>
    </row>
    <row r="133" spans="1:18" x14ac:dyDescent="0.25">
      <c r="A133" s="117">
        <v>1</v>
      </c>
      <c r="B133" s="118">
        <v>2</v>
      </c>
      <c r="C133" s="315">
        <f>MISC!K133</f>
        <v>0</v>
      </c>
      <c r="D133" s="120" t="b">
        <v>1</v>
      </c>
      <c r="E133" s="316" t="str">
        <f>RIGHT(MISC!D133,4)&amp;"."&amp;MISC!N133&amp;"."&amp;MISC!L133&amp;"."&amp;$C$5</f>
        <v>...Ap21</v>
      </c>
      <c r="F133" s="317">
        <f t="shared" ca="1" si="3"/>
        <v>44309</v>
      </c>
      <c r="G133" s="318">
        <f>IF(MISC!AC133&lt;0,0,MISC!AC133)</f>
        <v>0</v>
      </c>
      <c r="H133" s="124">
        <f t="shared" ca="1" si="4"/>
        <v>44309</v>
      </c>
      <c r="I133" s="125">
        <v>44</v>
      </c>
      <c r="J133" s="316" t="str">
        <f>LEFT(MISC!E133,19)&amp;"."&amp;MiscPay!E133</f>
        <v>....Ap21</v>
      </c>
      <c r="K133" s="120" t="b">
        <v>1</v>
      </c>
      <c r="L133" s="126" t="s">
        <v>4691</v>
      </c>
      <c r="M133" s="120" t="b">
        <v>1</v>
      </c>
      <c r="N133" s="120" t="s">
        <v>3687</v>
      </c>
      <c r="O133" s="319">
        <f>MISC!J133</f>
        <v>0</v>
      </c>
      <c r="P133" s="120" t="b">
        <v>1</v>
      </c>
      <c r="Q133" s="120" t="b">
        <v>1</v>
      </c>
      <c r="R133" s="120" t="b">
        <v>1</v>
      </c>
    </row>
    <row r="134" spans="1:18" x14ac:dyDescent="0.25">
      <c r="A134" s="117">
        <v>1</v>
      </c>
      <c r="B134" s="118">
        <v>2</v>
      </c>
      <c r="C134" s="315">
        <f>MISC!K134</f>
        <v>0</v>
      </c>
      <c r="D134" s="120" t="b">
        <v>1</v>
      </c>
      <c r="E134" s="316" t="str">
        <f>RIGHT(MISC!D134,4)&amp;"."&amp;MISC!N134&amp;"."&amp;MISC!L134&amp;"."&amp;$C$5</f>
        <v>...Ap21</v>
      </c>
      <c r="F134" s="317">
        <f t="shared" ca="1" si="3"/>
        <v>44309</v>
      </c>
      <c r="G134" s="318">
        <f>IF(MISC!AC134&lt;0,0,MISC!AC134)</f>
        <v>0</v>
      </c>
      <c r="H134" s="124">
        <f t="shared" ca="1" si="4"/>
        <v>44309</v>
      </c>
      <c r="I134" s="125">
        <v>45</v>
      </c>
      <c r="J134" s="316" t="str">
        <f>LEFT(MISC!E134,19)&amp;"."&amp;MiscPay!E134</f>
        <v>....Ap21</v>
      </c>
      <c r="K134" s="120" t="b">
        <v>1</v>
      </c>
      <c r="L134" s="126" t="s">
        <v>4692</v>
      </c>
      <c r="M134" s="120" t="b">
        <v>1</v>
      </c>
      <c r="N134" s="120" t="s">
        <v>3687</v>
      </c>
      <c r="O134" s="319">
        <f>MISC!J134</f>
        <v>0</v>
      </c>
      <c r="P134" s="120" t="b">
        <v>1</v>
      </c>
      <c r="Q134" s="120" t="b">
        <v>1</v>
      </c>
      <c r="R134" s="120" t="b">
        <v>1</v>
      </c>
    </row>
    <row r="135" spans="1:18" x14ac:dyDescent="0.25">
      <c r="A135" s="117">
        <v>1</v>
      </c>
      <c r="B135" s="118">
        <v>2</v>
      </c>
      <c r="C135" s="315">
        <f>MISC!K135</f>
        <v>0</v>
      </c>
      <c r="D135" s="120" t="b">
        <v>1</v>
      </c>
      <c r="E135" s="316" t="str">
        <f>RIGHT(MISC!D135,4)&amp;"."&amp;MISC!N135&amp;"."&amp;MISC!L135&amp;"."&amp;$C$5</f>
        <v>...Ap21</v>
      </c>
      <c r="F135" s="317">
        <f t="shared" ca="1" si="3"/>
        <v>44309</v>
      </c>
      <c r="G135" s="318">
        <f>IF(MISC!AC135&lt;0,0,MISC!AC135)</f>
        <v>0</v>
      </c>
      <c r="H135" s="124">
        <f t="shared" ca="1" si="4"/>
        <v>44309</v>
      </c>
      <c r="I135" s="125">
        <v>46</v>
      </c>
      <c r="J135" s="316" t="str">
        <f>LEFT(MISC!E135,19)&amp;"."&amp;MiscPay!E135</f>
        <v>....Ap21</v>
      </c>
      <c r="K135" s="120" t="b">
        <v>1</v>
      </c>
      <c r="L135" s="126" t="s">
        <v>4693</v>
      </c>
      <c r="M135" s="120" t="b">
        <v>1</v>
      </c>
      <c r="N135" s="120" t="s">
        <v>3687</v>
      </c>
      <c r="O135" s="319">
        <f>MISC!J135</f>
        <v>0</v>
      </c>
      <c r="P135" s="120" t="b">
        <v>1</v>
      </c>
      <c r="Q135" s="120" t="b">
        <v>1</v>
      </c>
      <c r="R135" s="120" t="b">
        <v>1</v>
      </c>
    </row>
    <row r="136" spans="1:18" x14ac:dyDescent="0.25">
      <c r="A136" s="117">
        <v>1</v>
      </c>
      <c r="B136" s="118">
        <v>2</v>
      </c>
      <c r="C136" s="315">
        <f>MISC!K136</f>
        <v>0</v>
      </c>
      <c r="D136" s="120" t="b">
        <v>1</v>
      </c>
      <c r="E136" s="316" t="str">
        <f>RIGHT(MISC!D136,4)&amp;"."&amp;MISC!N136&amp;"."&amp;MISC!L136&amp;"."&amp;$C$5</f>
        <v>...Ap21</v>
      </c>
      <c r="F136" s="317">
        <f t="shared" ca="1" si="3"/>
        <v>44309</v>
      </c>
      <c r="G136" s="318">
        <f>IF(MISC!AC136&lt;0,0,MISC!AC136)</f>
        <v>0</v>
      </c>
      <c r="H136" s="124">
        <f t="shared" ca="1" si="4"/>
        <v>44309</v>
      </c>
      <c r="I136" s="125">
        <v>47</v>
      </c>
      <c r="J136" s="316" t="str">
        <f>LEFT(MISC!E136,19)&amp;"."&amp;MiscPay!E136</f>
        <v>....Ap21</v>
      </c>
      <c r="K136" s="120" t="b">
        <v>1</v>
      </c>
      <c r="L136" s="126" t="s">
        <v>4694</v>
      </c>
      <c r="M136" s="120" t="b">
        <v>1</v>
      </c>
      <c r="N136" s="120" t="s">
        <v>3687</v>
      </c>
      <c r="O136" s="319">
        <f>MISC!J136</f>
        <v>0</v>
      </c>
      <c r="P136" s="120" t="b">
        <v>1</v>
      </c>
      <c r="Q136" s="120" t="b">
        <v>1</v>
      </c>
      <c r="R136" s="120" t="b">
        <v>1</v>
      </c>
    </row>
    <row r="137" spans="1:18" x14ac:dyDescent="0.25">
      <c r="A137" s="117">
        <v>1</v>
      </c>
      <c r="B137" s="118">
        <v>2</v>
      </c>
      <c r="C137" s="315">
        <f>MISC!K137</f>
        <v>0</v>
      </c>
      <c r="D137" s="120" t="b">
        <v>1</v>
      </c>
      <c r="E137" s="316" t="str">
        <f>RIGHT(MISC!D137,4)&amp;"."&amp;MISC!N137&amp;"."&amp;MISC!L137&amp;"."&amp;$C$5</f>
        <v>...Ap21</v>
      </c>
      <c r="F137" s="317">
        <f t="shared" ca="1" si="3"/>
        <v>44309</v>
      </c>
      <c r="G137" s="318">
        <f>IF(MISC!AC137&lt;0,0,MISC!AC137)</f>
        <v>0</v>
      </c>
      <c r="H137" s="124">
        <f t="shared" ca="1" si="4"/>
        <v>44309</v>
      </c>
      <c r="I137" s="125">
        <v>48</v>
      </c>
      <c r="J137" s="316" t="str">
        <f>LEFT(MISC!E137,19)&amp;"."&amp;MiscPay!E137</f>
        <v>....Ap21</v>
      </c>
      <c r="K137" s="120" t="b">
        <v>1</v>
      </c>
      <c r="L137" s="126" t="s">
        <v>4695</v>
      </c>
      <c r="M137" s="120" t="b">
        <v>1</v>
      </c>
      <c r="N137" s="120" t="s">
        <v>3687</v>
      </c>
      <c r="O137" s="319">
        <f>MISC!J137</f>
        <v>0</v>
      </c>
      <c r="P137" s="120" t="b">
        <v>1</v>
      </c>
      <c r="Q137" s="120" t="b">
        <v>1</v>
      </c>
      <c r="R137" s="120" t="b">
        <v>1</v>
      </c>
    </row>
    <row r="138" spans="1:18" x14ac:dyDescent="0.25">
      <c r="A138" s="117">
        <v>1</v>
      </c>
      <c r="B138" s="118">
        <v>2</v>
      </c>
      <c r="C138" s="315">
        <f>MISC!K138</f>
        <v>0</v>
      </c>
      <c r="D138" s="120" t="b">
        <v>1</v>
      </c>
      <c r="E138" s="316" t="str">
        <f>RIGHT(MISC!D138,4)&amp;"."&amp;MISC!N138&amp;"."&amp;MISC!L138&amp;"."&amp;$C$5</f>
        <v>...Ap21</v>
      </c>
      <c r="F138" s="317">
        <f t="shared" ca="1" si="3"/>
        <v>44309</v>
      </c>
      <c r="G138" s="318">
        <f>IF(MISC!AC138&lt;0,0,MISC!AC138)</f>
        <v>0</v>
      </c>
      <c r="H138" s="124">
        <f t="shared" ca="1" si="4"/>
        <v>44309</v>
      </c>
      <c r="I138" s="125">
        <v>49</v>
      </c>
      <c r="J138" s="316" t="str">
        <f>LEFT(MISC!E138,19)&amp;"."&amp;MiscPay!E138</f>
        <v>....Ap21</v>
      </c>
      <c r="K138" s="120" t="b">
        <v>1</v>
      </c>
      <c r="L138" s="126" t="s">
        <v>4696</v>
      </c>
      <c r="M138" s="120" t="b">
        <v>1</v>
      </c>
      <c r="N138" s="120" t="s">
        <v>3687</v>
      </c>
      <c r="O138" s="319">
        <f>MISC!J138</f>
        <v>0</v>
      </c>
      <c r="P138" s="120" t="b">
        <v>1</v>
      </c>
      <c r="Q138" s="120" t="b">
        <v>1</v>
      </c>
      <c r="R138" s="120" t="b">
        <v>1</v>
      </c>
    </row>
    <row r="139" spans="1:18" x14ac:dyDescent="0.25">
      <c r="A139" s="117">
        <v>1</v>
      </c>
      <c r="B139" s="118">
        <v>2</v>
      </c>
      <c r="C139" s="315">
        <f>MISC!K139</f>
        <v>0</v>
      </c>
      <c r="D139" s="120" t="b">
        <v>1</v>
      </c>
      <c r="E139" s="316" t="str">
        <f>RIGHT(MISC!D139,4)&amp;"."&amp;MISC!N139&amp;"."&amp;MISC!L139&amp;"."&amp;$C$5</f>
        <v>...Ap21</v>
      </c>
      <c r="F139" s="317">
        <f t="shared" ca="1" si="3"/>
        <v>44309</v>
      </c>
      <c r="G139" s="318">
        <f>IF(MISC!AC139&lt;0,0,MISC!AC139)</f>
        <v>0</v>
      </c>
      <c r="H139" s="124">
        <f t="shared" ca="1" si="4"/>
        <v>44309</v>
      </c>
      <c r="I139" s="125">
        <v>50</v>
      </c>
      <c r="J139" s="316" t="str">
        <f>LEFT(MISC!E139,19)&amp;"."&amp;MiscPay!E139</f>
        <v>....Ap21</v>
      </c>
      <c r="K139" s="120" t="b">
        <v>1</v>
      </c>
      <c r="L139" s="126" t="s">
        <v>4697</v>
      </c>
      <c r="M139" s="120" t="b">
        <v>1</v>
      </c>
      <c r="N139" s="120" t="s">
        <v>3687</v>
      </c>
      <c r="O139" s="319">
        <f>MISC!J139</f>
        <v>0</v>
      </c>
      <c r="P139" s="120" t="b">
        <v>1</v>
      </c>
      <c r="Q139" s="120" t="b">
        <v>1</v>
      </c>
      <c r="R139" s="120" t="b">
        <v>1</v>
      </c>
    </row>
    <row r="140" spans="1:18" x14ac:dyDescent="0.25">
      <c r="A140" s="117">
        <v>1</v>
      </c>
      <c r="B140" s="118">
        <v>2</v>
      </c>
      <c r="C140" s="315">
        <f>MISC!K140</f>
        <v>0</v>
      </c>
      <c r="D140" s="120" t="b">
        <v>1</v>
      </c>
      <c r="E140" s="316" t="str">
        <f>RIGHT(MISC!D140,4)&amp;"."&amp;MISC!N140&amp;"."&amp;MISC!L140&amp;"."&amp;$C$5</f>
        <v>...Ap21</v>
      </c>
      <c r="F140" s="317">
        <f t="shared" ca="1" si="3"/>
        <v>44309</v>
      </c>
      <c r="G140" s="318">
        <f>IF(MISC!AC140&lt;0,0,MISC!AC140)</f>
        <v>0</v>
      </c>
      <c r="H140" s="124">
        <f t="shared" ca="1" si="4"/>
        <v>44309</v>
      </c>
      <c r="I140" s="125">
        <v>51</v>
      </c>
      <c r="J140" s="316" t="str">
        <f>LEFT(MISC!E140,19)&amp;"."&amp;MiscPay!E140</f>
        <v>....Ap21</v>
      </c>
      <c r="K140" s="120" t="b">
        <v>1</v>
      </c>
      <c r="L140" s="126" t="s">
        <v>4698</v>
      </c>
      <c r="M140" s="120" t="b">
        <v>1</v>
      </c>
      <c r="N140" s="120" t="s">
        <v>3687</v>
      </c>
      <c r="O140" s="319">
        <f>MISC!J140</f>
        <v>0</v>
      </c>
      <c r="P140" s="120" t="b">
        <v>1</v>
      </c>
      <c r="Q140" s="120" t="b">
        <v>1</v>
      </c>
      <c r="R140" s="120" t="b">
        <v>1</v>
      </c>
    </row>
    <row r="141" spans="1:18" x14ac:dyDescent="0.25">
      <c r="A141" s="117">
        <v>1</v>
      </c>
      <c r="B141" s="118">
        <v>2</v>
      </c>
      <c r="C141" s="315">
        <f>MISC!K141</f>
        <v>0</v>
      </c>
      <c r="D141" s="120" t="b">
        <v>1</v>
      </c>
      <c r="E141" s="316" t="str">
        <f>RIGHT(MISC!D141,4)&amp;"."&amp;MISC!N141&amp;"."&amp;MISC!L141&amp;"."&amp;$C$5</f>
        <v>...Ap21</v>
      </c>
      <c r="F141" s="317">
        <f t="shared" ca="1" si="3"/>
        <v>44309</v>
      </c>
      <c r="G141" s="318">
        <f>IF(MISC!AC141&lt;0,0,MISC!AC141)</f>
        <v>0</v>
      </c>
      <c r="H141" s="124">
        <f t="shared" ca="1" si="4"/>
        <v>44309</v>
      </c>
      <c r="I141" s="125">
        <v>52</v>
      </c>
      <c r="J141" s="316" t="str">
        <f>LEFT(MISC!E141,19)&amp;"."&amp;MiscPay!E141</f>
        <v>....Ap21</v>
      </c>
      <c r="K141" s="120" t="b">
        <v>1</v>
      </c>
      <c r="L141" s="126" t="s">
        <v>4699</v>
      </c>
      <c r="M141" s="120" t="b">
        <v>1</v>
      </c>
      <c r="N141" s="120" t="s">
        <v>3687</v>
      </c>
      <c r="O141" s="319">
        <f>MISC!J141</f>
        <v>0</v>
      </c>
      <c r="P141" s="120" t="b">
        <v>1</v>
      </c>
      <c r="Q141" s="120" t="b">
        <v>1</v>
      </c>
      <c r="R141" s="120" t="b">
        <v>1</v>
      </c>
    </row>
    <row r="142" spans="1:18" x14ac:dyDescent="0.25">
      <c r="A142" s="117">
        <v>1</v>
      </c>
      <c r="B142" s="118">
        <v>2</v>
      </c>
      <c r="C142" s="315">
        <f>MISC!K142</f>
        <v>0</v>
      </c>
      <c r="D142" s="120" t="b">
        <v>1</v>
      </c>
      <c r="E142" s="316" t="str">
        <f>RIGHT(MISC!D142,4)&amp;"."&amp;MISC!N142&amp;"."&amp;MISC!L142&amp;"."&amp;$C$5</f>
        <v>...Ap21</v>
      </c>
      <c r="F142" s="317">
        <f t="shared" ca="1" si="3"/>
        <v>44309</v>
      </c>
      <c r="G142" s="318">
        <f>IF(MISC!AC142&lt;0,0,MISC!AC142)</f>
        <v>0</v>
      </c>
      <c r="H142" s="124">
        <f t="shared" ca="1" si="4"/>
        <v>44309</v>
      </c>
      <c r="I142" s="125">
        <v>53</v>
      </c>
      <c r="J142" s="316" t="str">
        <f>LEFT(MISC!E142,19)&amp;"."&amp;MiscPay!E142</f>
        <v>....Ap21</v>
      </c>
      <c r="K142" s="120" t="b">
        <v>1</v>
      </c>
      <c r="L142" s="126" t="s">
        <v>4700</v>
      </c>
      <c r="M142" s="120" t="b">
        <v>1</v>
      </c>
      <c r="N142" s="120" t="s">
        <v>3687</v>
      </c>
      <c r="O142" s="319">
        <f>MISC!J142</f>
        <v>0</v>
      </c>
      <c r="P142" s="120" t="b">
        <v>1</v>
      </c>
      <c r="Q142" s="120" t="b">
        <v>1</v>
      </c>
      <c r="R142" s="120" t="b">
        <v>1</v>
      </c>
    </row>
    <row r="143" spans="1:18" x14ac:dyDescent="0.25">
      <c r="A143" s="117">
        <v>1</v>
      </c>
      <c r="B143" s="118">
        <v>2</v>
      </c>
      <c r="C143" s="315">
        <f>MISC!K143</f>
        <v>0</v>
      </c>
      <c r="D143" s="120" t="b">
        <v>1</v>
      </c>
      <c r="E143" s="316" t="str">
        <f>RIGHT(MISC!D143,4)&amp;"."&amp;MISC!N143&amp;"."&amp;MISC!L143&amp;"."&amp;$C$5</f>
        <v>...Ap21</v>
      </c>
      <c r="F143" s="317">
        <f t="shared" ca="1" si="3"/>
        <v>44309</v>
      </c>
      <c r="G143" s="318">
        <f>IF(MISC!AC143&lt;0,0,MISC!AC143)</f>
        <v>0</v>
      </c>
      <c r="H143" s="124">
        <f t="shared" ca="1" si="4"/>
        <v>44309</v>
      </c>
      <c r="I143" s="125">
        <v>54</v>
      </c>
      <c r="J143" s="316" t="str">
        <f>LEFT(MISC!E143,19)&amp;"."&amp;MiscPay!E143</f>
        <v>....Ap21</v>
      </c>
      <c r="K143" s="120" t="b">
        <v>1</v>
      </c>
      <c r="L143" s="126" t="s">
        <v>4701</v>
      </c>
      <c r="M143" s="120" t="b">
        <v>1</v>
      </c>
      <c r="N143" s="120" t="s">
        <v>3687</v>
      </c>
      <c r="O143" s="319">
        <f>MISC!J143</f>
        <v>0</v>
      </c>
      <c r="P143" s="120" t="b">
        <v>1</v>
      </c>
      <c r="Q143" s="120" t="b">
        <v>1</v>
      </c>
      <c r="R143" s="120" t="b">
        <v>1</v>
      </c>
    </row>
    <row r="144" spans="1:18" x14ac:dyDescent="0.25">
      <c r="A144" s="117">
        <v>1</v>
      </c>
      <c r="B144" s="118">
        <v>2</v>
      </c>
      <c r="C144" s="315">
        <f>MISC!K144</f>
        <v>0</v>
      </c>
      <c r="D144" s="120" t="b">
        <v>1</v>
      </c>
      <c r="E144" s="316" t="str">
        <f>RIGHT(MISC!D144,4)&amp;"."&amp;MISC!N144&amp;"."&amp;MISC!L144&amp;"."&amp;$C$5</f>
        <v>...Ap21</v>
      </c>
      <c r="F144" s="317">
        <f t="shared" ca="1" si="3"/>
        <v>44309</v>
      </c>
      <c r="G144" s="318">
        <f>IF(MISC!AC144&lt;0,0,MISC!AC144)</f>
        <v>0</v>
      </c>
      <c r="H144" s="124">
        <f t="shared" ca="1" si="4"/>
        <v>44309</v>
      </c>
      <c r="I144" s="125">
        <v>55</v>
      </c>
      <c r="J144" s="316" t="str">
        <f>LEFT(MISC!E144,19)&amp;"."&amp;MiscPay!E144</f>
        <v>....Ap21</v>
      </c>
      <c r="K144" s="120" t="b">
        <v>1</v>
      </c>
      <c r="L144" s="126" t="s">
        <v>4702</v>
      </c>
      <c r="M144" s="120" t="b">
        <v>1</v>
      </c>
      <c r="N144" s="120" t="s">
        <v>3687</v>
      </c>
      <c r="O144" s="319">
        <f>MISC!J144</f>
        <v>0</v>
      </c>
      <c r="P144" s="120" t="b">
        <v>1</v>
      </c>
      <c r="Q144" s="120" t="b">
        <v>1</v>
      </c>
      <c r="R144" s="120" t="b">
        <v>1</v>
      </c>
    </row>
    <row r="145" spans="1:18" x14ac:dyDescent="0.25">
      <c r="A145" s="117">
        <v>1</v>
      </c>
      <c r="B145" s="118">
        <v>2</v>
      </c>
      <c r="C145" s="315">
        <f>MISC!K145</f>
        <v>0</v>
      </c>
      <c r="D145" s="120" t="b">
        <v>1</v>
      </c>
      <c r="E145" s="316" t="str">
        <f>RIGHT(MISC!D145,4)&amp;"."&amp;MISC!N145&amp;"."&amp;MISC!L145&amp;"."&amp;$C$5</f>
        <v>...Ap21</v>
      </c>
      <c r="F145" s="317">
        <f t="shared" ca="1" si="3"/>
        <v>44309</v>
      </c>
      <c r="G145" s="318">
        <f>IF(MISC!AC145&lt;0,0,MISC!AC145)</f>
        <v>0</v>
      </c>
      <c r="H145" s="124">
        <f t="shared" ca="1" si="4"/>
        <v>44309</v>
      </c>
      <c r="I145" s="125">
        <v>56</v>
      </c>
      <c r="J145" s="316" t="str">
        <f>LEFT(MISC!E145,19)&amp;"."&amp;MiscPay!E145</f>
        <v>....Ap21</v>
      </c>
      <c r="K145" s="120" t="b">
        <v>1</v>
      </c>
      <c r="L145" s="126" t="s">
        <v>4703</v>
      </c>
      <c r="M145" s="120" t="b">
        <v>1</v>
      </c>
      <c r="N145" s="120" t="s">
        <v>3687</v>
      </c>
      <c r="O145" s="319">
        <f>MISC!J145</f>
        <v>0</v>
      </c>
      <c r="P145" s="120" t="b">
        <v>1</v>
      </c>
      <c r="Q145" s="120" t="b">
        <v>1</v>
      </c>
      <c r="R145" s="120" t="b">
        <v>1</v>
      </c>
    </row>
    <row r="146" spans="1:18" x14ac:dyDescent="0.25">
      <c r="A146" s="117">
        <v>1</v>
      </c>
      <c r="B146" s="118">
        <v>2</v>
      </c>
      <c r="C146" s="315">
        <f>MISC!K146</f>
        <v>0</v>
      </c>
      <c r="D146" s="120" t="b">
        <v>1</v>
      </c>
      <c r="E146" s="316" t="str">
        <f>RIGHT(MISC!D146,4)&amp;"."&amp;MISC!N146&amp;"."&amp;MISC!L146&amp;"."&amp;$C$5</f>
        <v>...Ap21</v>
      </c>
      <c r="F146" s="317">
        <f t="shared" ca="1" si="3"/>
        <v>44309</v>
      </c>
      <c r="G146" s="318">
        <f>IF(MISC!AC146&lt;0,0,MISC!AC146)</f>
        <v>0</v>
      </c>
      <c r="H146" s="124">
        <f t="shared" ca="1" si="4"/>
        <v>44309</v>
      </c>
      <c r="I146" s="125">
        <v>57</v>
      </c>
      <c r="J146" s="316" t="str">
        <f>LEFT(MISC!E146,19)&amp;"."&amp;MiscPay!E146</f>
        <v>....Ap21</v>
      </c>
      <c r="K146" s="120" t="b">
        <v>1</v>
      </c>
      <c r="L146" s="126" t="s">
        <v>4704</v>
      </c>
      <c r="M146" s="120" t="b">
        <v>1</v>
      </c>
      <c r="N146" s="120" t="s">
        <v>3687</v>
      </c>
      <c r="O146" s="319">
        <f>MISC!J146</f>
        <v>0</v>
      </c>
      <c r="P146" s="120" t="b">
        <v>1</v>
      </c>
      <c r="Q146" s="120" t="b">
        <v>1</v>
      </c>
      <c r="R146" s="120" t="b">
        <v>1</v>
      </c>
    </row>
    <row r="147" spans="1:18" x14ac:dyDescent="0.25">
      <c r="A147" s="117">
        <v>1</v>
      </c>
      <c r="B147" s="118">
        <v>2</v>
      </c>
      <c r="C147" s="315">
        <f>MISC!K147</f>
        <v>0</v>
      </c>
      <c r="D147" s="120" t="b">
        <v>1</v>
      </c>
      <c r="E147" s="316" t="str">
        <f>RIGHT(MISC!D147,4)&amp;"."&amp;MISC!N147&amp;"."&amp;MISC!L147&amp;"."&amp;$C$5</f>
        <v>...Ap21</v>
      </c>
      <c r="F147" s="317">
        <f t="shared" ca="1" si="3"/>
        <v>44309</v>
      </c>
      <c r="G147" s="318">
        <f>IF(MISC!AC147&lt;0,0,MISC!AC147)</f>
        <v>0</v>
      </c>
      <c r="H147" s="124">
        <f t="shared" ca="1" si="4"/>
        <v>44309</v>
      </c>
      <c r="I147" s="125">
        <v>58</v>
      </c>
      <c r="J147" s="316" t="str">
        <f>LEFT(MISC!E147,19)&amp;"."&amp;MiscPay!E147</f>
        <v>....Ap21</v>
      </c>
      <c r="K147" s="120" t="b">
        <v>1</v>
      </c>
      <c r="L147" s="126" t="s">
        <v>4705</v>
      </c>
      <c r="M147" s="120" t="b">
        <v>1</v>
      </c>
      <c r="N147" s="120" t="s">
        <v>3687</v>
      </c>
      <c r="O147" s="319">
        <f>MISC!J147</f>
        <v>0</v>
      </c>
      <c r="P147" s="120" t="b">
        <v>1</v>
      </c>
      <c r="Q147" s="120" t="b">
        <v>1</v>
      </c>
      <c r="R147" s="120" t="b">
        <v>1</v>
      </c>
    </row>
    <row r="148" spans="1:18" x14ac:dyDescent="0.25">
      <c r="A148" s="117">
        <v>1</v>
      </c>
      <c r="B148" s="118">
        <v>2</v>
      </c>
      <c r="C148" s="315">
        <f>MISC!K148</f>
        <v>0</v>
      </c>
      <c r="D148" s="120" t="b">
        <v>1</v>
      </c>
      <c r="E148" s="316" t="str">
        <f>RIGHT(MISC!D148,4)&amp;"."&amp;MISC!N148&amp;"."&amp;MISC!L148&amp;"."&amp;$C$5</f>
        <v>...Ap21</v>
      </c>
      <c r="F148" s="317">
        <f t="shared" ca="1" si="3"/>
        <v>44309</v>
      </c>
      <c r="G148" s="318">
        <f>IF(MISC!AC148&lt;0,0,MISC!AC148)</f>
        <v>0</v>
      </c>
      <c r="H148" s="124">
        <f t="shared" ca="1" si="4"/>
        <v>44309</v>
      </c>
      <c r="I148" s="125">
        <v>59</v>
      </c>
      <c r="J148" s="316" t="str">
        <f>LEFT(MISC!E148,19)&amp;"."&amp;MiscPay!E148</f>
        <v>....Ap21</v>
      </c>
      <c r="K148" s="120" t="b">
        <v>1</v>
      </c>
      <c r="L148" s="126" t="s">
        <v>4706</v>
      </c>
      <c r="M148" s="120" t="b">
        <v>1</v>
      </c>
      <c r="N148" s="120" t="s">
        <v>3687</v>
      </c>
      <c r="O148" s="319">
        <f>MISC!J148</f>
        <v>0</v>
      </c>
      <c r="P148" s="120" t="b">
        <v>1</v>
      </c>
      <c r="Q148" s="120" t="b">
        <v>1</v>
      </c>
      <c r="R148" s="120" t="b">
        <v>1</v>
      </c>
    </row>
    <row r="149" spans="1:18" x14ac:dyDescent="0.25">
      <c r="A149" s="117">
        <v>1</v>
      </c>
      <c r="B149" s="118">
        <v>2</v>
      </c>
      <c r="C149" s="315">
        <f>MISC!K149</f>
        <v>0</v>
      </c>
      <c r="D149" s="120" t="b">
        <v>1</v>
      </c>
      <c r="E149" s="316" t="str">
        <f>RIGHT(MISC!D149,4)&amp;"."&amp;MISC!N149&amp;"."&amp;MISC!L149&amp;"."&amp;$C$5</f>
        <v>...Ap21</v>
      </c>
      <c r="F149" s="317">
        <f t="shared" ref="F149:F197" ca="1" si="5">TODAY()</f>
        <v>44309</v>
      </c>
      <c r="G149" s="318">
        <f>IF(MISC!AC149&lt;0,0,MISC!AC149)</f>
        <v>0</v>
      </c>
      <c r="H149" s="124">
        <f t="shared" ca="1" si="4"/>
        <v>44309</v>
      </c>
      <c r="I149" s="125">
        <v>60</v>
      </c>
      <c r="J149" s="316" t="str">
        <f>LEFT(MISC!E149,19)&amp;"."&amp;MiscPay!E149</f>
        <v>....Ap21</v>
      </c>
      <c r="K149" s="120" t="b">
        <v>1</v>
      </c>
      <c r="L149" s="126" t="s">
        <v>4707</v>
      </c>
      <c r="M149" s="120" t="b">
        <v>1</v>
      </c>
      <c r="N149" s="120" t="s">
        <v>3687</v>
      </c>
      <c r="O149" s="319">
        <f>MISC!J149</f>
        <v>0</v>
      </c>
      <c r="P149" s="120" t="b">
        <v>1</v>
      </c>
      <c r="Q149" s="120" t="b">
        <v>1</v>
      </c>
      <c r="R149" s="120" t="b">
        <v>1</v>
      </c>
    </row>
    <row r="150" spans="1:18" x14ac:dyDescent="0.25">
      <c r="A150" s="117">
        <v>1</v>
      </c>
      <c r="B150" s="118">
        <v>2</v>
      </c>
      <c r="C150" s="315">
        <f>MISC!K150</f>
        <v>0</v>
      </c>
      <c r="D150" s="120" t="b">
        <v>1</v>
      </c>
      <c r="E150" s="316" t="str">
        <f>RIGHT(MISC!D150,4)&amp;"."&amp;MISC!N150&amp;"."&amp;MISC!L150&amp;"."&amp;$C$5</f>
        <v>...Ap21</v>
      </c>
      <c r="F150" s="317">
        <f t="shared" ca="1" si="5"/>
        <v>44309</v>
      </c>
      <c r="G150" s="318">
        <f>IF(MISC!AC150&lt;0,0,MISC!AC150)</f>
        <v>0</v>
      </c>
      <c r="H150" s="124">
        <f t="shared" ca="1" si="4"/>
        <v>44309</v>
      </c>
      <c r="I150" s="125">
        <v>61</v>
      </c>
      <c r="J150" s="316" t="str">
        <f>LEFT(MISC!E150,19)&amp;"."&amp;MiscPay!E150</f>
        <v>....Ap21</v>
      </c>
      <c r="K150" s="120" t="b">
        <v>1</v>
      </c>
      <c r="L150" s="126" t="s">
        <v>4708</v>
      </c>
      <c r="M150" s="120" t="b">
        <v>1</v>
      </c>
      <c r="N150" s="120" t="s">
        <v>3687</v>
      </c>
      <c r="O150" s="319">
        <f>MISC!J150</f>
        <v>0</v>
      </c>
      <c r="P150" s="120" t="b">
        <v>1</v>
      </c>
      <c r="Q150" s="120" t="b">
        <v>1</v>
      </c>
      <c r="R150" s="120" t="b">
        <v>1</v>
      </c>
    </row>
    <row r="151" spans="1:18" x14ac:dyDescent="0.25">
      <c r="A151" s="117">
        <v>1</v>
      </c>
      <c r="B151" s="118">
        <v>2</v>
      </c>
      <c r="C151" s="315">
        <f>MISC!K151</f>
        <v>0</v>
      </c>
      <c r="D151" s="120" t="b">
        <v>1</v>
      </c>
      <c r="E151" s="316" t="str">
        <f>RIGHT(MISC!D151,4)&amp;"."&amp;MISC!N151&amp;"."&amp;MISC!L151&amp;"."&amp;$C$5</f>
        <v>...Ap21</v>
      </c>
      <c r="F151" s="317">
        <f t="shared" ca="1" si="5"/>
        <v>44309</v>
      </c>
      <c r="G151" s="318">
        <f>IF(MISC!AC151&lt;0,0,MISC!AC151)</f>
        <v>0</v>
      </c>
      <c r="H151" s="124">
        <f t="shared" ca="1" si="4"/>
        <v>44309</v>
      </c>
      <c r="I151" s="125">
        <v>62</v>
      </c>
      <c r="J151" s="316" t="str">
        <f>LEFT(MISC!E151,19)&amp;"."&amp;MiscPay!E151</f>
        <v>....Ap21</v>
      </c>
      <c r="K151" s="120" t="b">
        <v>1</v>
      </c>
      <c r="L151" s="126" t="s">
        <v>4709</v>
      </c>
      <c r="M151" s="120" t="b">
        <v>1</v>
      </c>
      <c r="N151" s="120" t="s">
        <v>3687</v>
      </c>
      <c r="O151" s="319">
        <f>MISC!J151</f>
        <v>0</v>
      </c>
      <c r="P151" s="120" t="b">
        <v>1</v>
      </c>
      <c r="Q151" s="120" t="b">
        <v>1</v>
      </c>
      <c r="R151" s="120" t="b">
        <v>1</v>
      </c>
    </row>
    <row r="152" spans="1:18" x14ac:dyDescent="0.25">
      <c r="A152" s="117">
        <v>1</v>
      </c>
      <c r="B152" s="118">
        <v>2</v>
      </c>
      <c r="C152" s="315">
        <f>MISC!K152</f>
        <v>0</v>
      </c>
      <c r="D152" s="120" t="b">
        <v>1</v>
      </c>
      <c r="E152" s="316" t="str">
        <f>RIGHT(MISC!D152,4)&amp;"."&amp;MISC!N152&amp;"."&amp;MISC!L152&amp;"."&amp;$C$5</f>
        <v>...Ap21</v>
      </c>
      <c r="F152" s="317">
        <f t="shared" ca="1" si="5"/>
        <v>44309</v>
      </c>
      <c r="G152" s="318">
        <f>IF(MISC!AC152&lt;0,0,MISC!AC152)</f>
        <v>0</v>
      </c>
      <c r="H152" s="124">
        <f t="shared" ca="1" si="4"/>
        <v>44309</v>
      </c>
      <c r="I152" s="125">
        <v>63</v>
      </c>
      <c r="J152" s="316" t="str">
        <f>LEFT(MISC!E152,19)&amp;"."&amp;MiscPay!E152</f>
        <v>....Ap21</v>
      </c>
      <c r="K152" s="120" t="b">
        <v>1</v>
      </c>
      <c r="L152" s="126" t="s">
        <v>4710</v>
      </c>
      <c r="M152" s="120" t="b">
        <v>1</v>
      </c>
      <c r="N152" s="120" t="s">
        <v>3687</v>
      </c>
      <c r="O152" s="319">
        <f>MISC!J152</f>
        <v>0</v>
      </c>
      <c r="P152" s="120" t="b">
        <v>1</v>
      </c>
      <c r="Q152" s="120" t="b">
        <v>1</v>
      </c>
      <c r="R152" s="120" t="b">
        <v>1</v>
      </c>
    </row>
    <row r="153" spans="1:18" x14ac:dyDescent="0.25">
      <c r="A153" s="117">
        <v>1</v>
      </c>
      <c r="B153" s="118">
        <v>2</v>
      </c>
      <c r="C153" s="315">
        <f>MISC!K153</f>
        <v>0</v>
      </c>
      <c r="D153" s="120" t="b">
        <v>1</v>
      </c>
      <c r="E153" s="316" t="str">
        <f>RIGHT(MISC!D153,4)&amp;"."&amp;MISC!N153&amp;"."&amp;MISC!L153&amp;"."&amp;$C$5</f>
        <v>...Ap21</v>
      </c>
      <c r="F153" s="317">
        <f t="shared" ca="1" si="5"/>
        <v>44309</v>
      </c>
      <c r="G153" s="318">
        <f>IF(MISC!AC153&lt;0,0,MISC!AC153)</f>
        <v>0</v>
      </c>
      <c r="H153" s="124">
        <f t="shared" ca="1" si="4"/>
        <v>44309</v>
      </c>
      <c r="I153" s="125">
        <v>64</v>
      </c>
      <c r="J153" s="316" t="str">
        <f>LEFT(MISC!E153,19)&amp;"."&amp;MiscPay!E153</f>
        <v>....Ap21</v>
      </c>
      <c r="K153" s="120" t="b">
        <v>1</v>
      </c>
      <c r="L153" s="126" t="s">
        <v>4711</v>
      </c>
      <c r="M153" s="120" t="b">
        <v>1</v>
      </c>
      <c r="N153" s="120" t="s">
        <v>3687</v>
      </c>
      <c r="O153" s="319">
        <f>MISC!J153</f>
        <v>0</v>
      </c>
      <c r="P153" s="120" t="b">
        <v>1</v>
      </c>
      <c r="Q153" s="120" t="b">
        <v>1</v>
      </c>
      <c r="R153" s="120" t="b">
        <v>1</v>
      </c>
    </row>
    <row r="154" spans="1:18" x14ac:dyDescent="0.25">
      <c r="A154" s="117">
        <v>1</v>
      </c>
      <c r="B154" s="118">
        <v>2</v>
      </c>
      <c r="C154" s="315">
        <f>MISC!K154</f>
        <v>0</v>
      </c>
      <c r="D154" s="120" t="b">
        <v>1</v>
      </c>
      <c r="E154" s="316" t="str">
        <f>RIGHT(MISC!D154,4)&amp;"."&amp;MISC!N154&amp;"."&amp;MISC!L154&amp;"."&amp;$C$5</f>
        <v>...Ap21</v>
      </c>
      <c r="F154" s="317">
        <f t="shared" ca="1" si="5"/>
        <v>44309</v>
      </c>
      <c r="G154" s="318">
        <f>IF(MISC!AC154&lt;0,0,MISC!AC154)</f>
        <v>0</v>
      </c>
      <c r="H154" s="124">
        <f t="shared" ref="H154:H197" ca="1" si="6">F154</f>
        <v>44309</v>
      </c>
      <c r="I154" s="125">
        <v>65</v>
      </c>
      <c r="J154" s="316" t="str">
        <f>LEFT(MISC!E154,19)&amp;"."&amp;MiscPay!E154</f>
        <v>....Ap21</v>
      </c>
      <c r="K154" s="120" t="b">
        <v>1</v>
      </c>
      <c r="L154" s="126" t="s">
        <v>4712</v>
      </c>
      <c r="M154" s="120" t="b">
        <v>1</v>
      </c>
      <c r="N154" s="120" t="s">
        <v>3687</v>
      </c>
      <c r="O154" s="319">
        <f>MISC!J154</f>
        <v>0</v>
      </c>
      <c r="P154" s="120" t="b">
        <v>1</v>
      </c>
      <c r="Q154" s="120" t="b">
        <v>1</v>
      </c>
      <c r="R154" s="120" t="b">
        <v>1</v>
      </c>
    </row>
    <row r="155" spans="1:18" x14ac:dyDescent="0.25">
      <c r="A155" s="117">
        <v>1</v>
      </c>
      <c r="B155" s="118">
        <v>2</v>
      </c>
      <c r="C155" s="315">
        <f>MISC!K155</f>
        <v>0</v>
      </c>
      <c r="D155" s="120" t="b">
        <v>1</v>
      </c>
      <c r="E155" s="316" t="str">
        <f>RIGHT(MISC!D155,4)&amp;"."&amp;MISC!N155&amp;"."&amp;MISC!L155&amp;"."&amp;$C$5</f>
        <v>...Ap21</v>
      </c>
      <c r="F155" s="317">
        <f t="shared" ca="1" si="5"/>
        <v>44309</v>
      </c>
      <c r="G155" s="318">
        <f>IF(MISC!AC155&lt;0,0,MISC!AC155)</f>
        <v>0</v>
      </c>
      <c r="H155" s="124">
        <f t="shared" ca="1" si="6"/>
        <v>44309</v>
      </c>
      <c r="I155" s="125">
        <v>66</v>
      </c>
      <c r="J155" s="316" t="str">
        <f>LEFT(MISC!E155,19)&amp;"."&amp;MiscPay!E155</f>
        <v>....Ap21</v>
      </c>
      <c r="K155" s="120" t="b">
        <v>1</v>
      </c>
      <c r="L155" s="126" t="s">
        <v>4713</v>
      </c>
      <c r="M155" s="120" t="b">
        <v>1</v>
      </c>
      <c r="N155" s="120" t="s">
        <v>3687</v>
      </c>
      <c r="O155" s="319">
        <f>MISC!J155</f>
        <v>0</v>
      </c>
      <c r="P155" s="120" t="b">
        <v>1</v>
      </c>
      <c r="Q155" s="120" t="b">
        <v>1</v>
      </c>
      <c r="R155" s="120" t="b">
        <v>1</v>
      </c>
    </row>
    <row r="156" spans="1:18" x14ac:dyDescent="0.25">
      <c r="A156" s="117">
        <v>1</v>
      </c>
      <c r="B156" s="118">
        <v>2</v>
      </c>
      <c r="C156" s="315">
        <f>MISC!K156</f>
        <v>0</v>
      </c>
      <c r="D156" s="120" t="b">
        <v>1</v>
      </c>
      <c r="E156" s="316" t="str">
        <f>RIGHT(MISC!D156,4)&amp;"."&amp;MISC!N156&amp;"."&amp;MISC!L156&amp;"."&amp;$C$5</f>
        <v>...Ap21</v>
      </c>
      <c r="F156" s="317">
        <f t="shared" ca="1" si="5"/>
        <v>44309</v>
      </c>
      <c r="G156" s="318">
        <f>IF(MISC!AC156&lt;0,0,MISC!AC156)</f>
        <v>0</v>
      </c>
      <c r="H156" s="124">
        <f t="shared" ca="1" si="6"/>
        <v>44309</v>
      </c>
      <c r="I156" s="125">
        <v>67</v>
      </c>
      <c r="J156" s="316" t="str">
        <f>LEFT(MISC!E156,19)&amp;"."&amp;MiscPay!E156</f>
        <v>....Ap21</v>
      </c>
      <c r="K156" s="120" t="b">
        <v>1</v>
      </c>
      <c r="L156" s="126" t="s">
        <v>4714</v>
      </c>
      <c r="M156" s="120" t="b">
        <v>1</v>
      </c>
      <c r="N156" s="120" t="s">
        <v>3687</v>
      </c>
      <c r="O156" s="319">
        <f>MISC!J156</f>
        <v>0</v>
      </c>
      <c r="P156" s="120" t="b">
        <v>1</v>
      </c>
      <c r="Q156" s="120" t="b">
        <v>1</v>
      </c>
      <c r="R156" s="120" t="b">
        <v>1</v>
      </c>
    </row>
    <row r="157" spans="1:18" x14ac:dyDescent="0.25">
      <c r="A157" s="117">
        <v>1</v>
      </c>
      <c r="B157" s="118">
        <v>2</v>
      </c>
      <c r="C157" s="315">
        <f>MISC!K157</f>
        <v>0</v>
      </c>
      <c r="D157" s="120" t="b">
        <v>1</v>
      </c>
      <c r="E157" s="316" t="str">
        <f>RIGHT(MISC!D157,4)&amp;"."&amp;MISC!N157&amp;"."&amp;MISC!L157&amp;"."&amp;$C$5</f>
        <v>...Ap21</v>
      </c>
      <c r="F157" s="317">
        <f t="shared" ca="1" si="5"/>
        <v>44309</v>
      </c>
      <c r="G157" s="318">
        <f>IF(MISC!AC157&lt;0,0,MISC!AC157)</f>
        <v>0</v>
      </c>
      <c r="H157" s="124">
        <f t="shared" ca="1" si="6"/>
        <v>44309</v>
      </c>
      <c r="I157" s="125">
        <v>68</v>
      </c>
      <c r="J157" s="316" t="str">
        <f>LEFT(MISC!E157,19)&amp;"."&amp;MiscPay!E157</f>
        <v>....Ap21</v>
      </c>
      <c r="K157" s="120" t="b">
        <v>1</v>
      </c>
      <c r="L157" s="126" t="s">
        <v>4715</v>
      </c>
      <c r="M157" s="120" t="b">
        <v>1</v>
      </c>
      <c r="N157" s="120" t="s">
        <v>3687</v>
      </c>
      <c r="O157" s="319">
        <f>MISC!J157</f>
        <v>0</v>
      </c>
      <c r="P157" s="120" t="b">
        <v>1</v>
      </c>
      <c r="Q157" s="120" t="b">
        <v>1</v>
      </c>
      <c r="R157" s="120" t="b">
        <v>1</v>
      </c>
    </row>
    <row r="158" spans="1:18" x14ac:dyDescent="0.25">
      <c r="A158" s="117">
        <v>1</v>
      </c>
      <c r="B158" s="118">
        <v>2</v>
      </c>
      <c r="C158" s="315">
        <f>MISC!K158</f>
        <v>0</v>
      </c>
      <c r="D158" s="120" t="b">
        <v>1</v>
      </c>
      <c r="E158" s="316" t="str">
        <f>RIGHT(MISC!D158,4)&amp;"."&amp;MISC!N158&amp;"."&amp;MISC!L158&amp;"."&amp;$C$5</f>
        <v>...Ap21</v>
      </c>
      <c r="F158" s="317">
        <f t="shared" ca="1" si="5"/>
        <v>44309</v>
      </c>
      <c r="G158" s="318">
        <f>IF(MISC!AC158&lt;0,0,MISC!AC158)</f>
        <v>0</v>
      </c>
      <c r="H158" s="124">
        <f t="shared" ca="1" si="6"/>
        <v>44309</v>
      </c>
      <c r="I158" s="125">
        <v>69</v>
      </c>
      <c r="J158" s="316" t="str">
        <f>LEFT(MISC!E158,19)&amp;"."&amp;MiscPay!E158</f>
        <v>....Ap21</v>
      </c>
      <c r="K158" s="120" t="b">
        <v>1</v>
      </c>
      <c r="L158" s="126" t="s">
        <v>4716</v>
      </c>
      <c r="M158" s="120" t="b">
        <v>1</v>
      </c>
      <c r="N158" s="120" t="s">
        <v>3687</v>
      </c>
      <c r="O158" s="319">
        <f>MISC!J158</f>
        <v>0</v>
      </c>
      <c r="P158" s="120" t="b">
        <v>1</v>
      </c>
      <c r="Q158" s="120" t="b">
        <v>1</v>
      </c>
      <c r="R158" s="120" t="b">
        <v>1</v>
      </c>
    </row>
    <row r="159" spans="1:18" x14ac:dyDescent="0.25">
      <c r="A159" s="117">
        <v>1</v>
      </c>
      <c r="B159" s="118">
        <v>2</v>
      </c>
      <c r="C159" s="315">
        <f>MISC!K159</f>
        <v>0</v>
      </c>
      <c r="D159" s="120" t="b">
        <v>1</v>
      </c>
      <c r="E159" s="316" t="str">
        <f>RIGHT(MISC!D159,4)&amp;"."&amp;MISC!N159&amp;"."&amp;MISC!L159&amp;"."&amp;$C$5</f>
        <v>...Ap21</v>
      </c>
      <c r="F159" s="317">
        <f t="shared" ca="1" si="5"/>
        <v>44309</v>
      </c>
      <c r="G159" s="318">
        <f>IF(MISC!AC159&lt;0,0,MISC!AC159)</f>
        <v>0</v>
      </c>
      <c r="H159" s="124">
        <f t="shared" ca="1" si="6"/>
        <v>44309</v>
      </c>
      <c r="I159" s="125">
        <v>70</v>
      </c>
      <c r="J159" s="316" t="str">
        <f>LEFT(MISC!E159,19)&amp;"."&amp;MiscPay!E159</f>
        <v>....Ap21</v>
      </c>
      <c r="K159" s="120" t="b">
        <v>1</v>
      </c>
      <c r="L159" s="126" t="s">
        <v>4717</v>
      </c>
      <c r="M159" s="120" t="b">
        <v>1</v>
      </c>
      <c r="N159" s="120" t="s">
        <v>3687</v>
      </c>
      <c r="O159" s="319">
        <f>MISC!J159</f>
        <v>0</v>
      </c>
      <c r="P159" s="120" t="b">
        <v>1</v>
      </c>
      <c r="Q159" s="120" t="b">
        <v>1</v>
      </c>
      <c r="R159" s="120" t="b">
        <v>1</v>
      </c>
    </row>
    <row r="160" spans="1:18" x14ac:dyDescent="0.25">
      <c r="A160" s="117">
        <v>1</v>
      </c>
      <c r="B160" s="118">
        <v>2</v>
      </c>
      <c r="C160" s="315">
        <f>MISC!K160</f>
        <v>0</v>
      </c>
      <c r="D160" s="120" t="b">
        <v>1</v>
      </c>
      <c r="E160" s="316" t="str">
        <f>RIGHT(MISC!D160,4)&amp;"."&amp;MISC!N160&amp;"."&amp;MISC!L160&amp;"."&amp;$C$5</f>
        <v>...Ap21</v>
      </c>
      <c r="F160" s="317">
        <f t="shared" ca="1" si="5"/>
        <v>44309</v>
      </c>
      <c r="G160" s="318">
        <f>IF(MISC!AC160&lt;0,0,MISC!AC160)</f>
        <v>0</v>
      </c>
      <c r="H160" s="124">
        <f t="shared" ca="1" si="6"/>
        <v>44309</v>
      </c>
      <c r="I160" s="125">
        <v>71</v>
      </c>
      <c r="J160" s="316" t="str">
        <f>LEFT(MISC!E160,19)&amp;"."&amp;MiscPay!E160</f>
        <v>....Ap21</v>
      </c>
      <c r="K160" s="120" t="b">
        <v>1</v>
      </c>
      <c r="L160" s="126" t="s">
        <v>4718</v>
      </c>
      <c r="M160" s="120" t="b">
        <v>1</v>
      </c>
      <c r="N160" s="120" t="s">
        <v>3687</v>
      </c>
      <c r="O160" s="319">
        <f>MISC!J160</f>
        <v>0</v>
      </c>
      <c r="P160" s="120" t="b">
        <v>1</v>
      </c>
      <c r="Q160" s="120" t="b">
        <v>1</v>
      </c>
      <c r="R160" s="120" t="b">
        <v>1</v>
      </c>
    </row>
    <row r="161" spans="1:18" x14ac:dyDescent="0.25">
      <c r="A161" s="117">
        <v>1</v>
      </c>
      <c r="B161" s="118">
        <v>2</v>
      </c>
      <c r="C161" s="315">
        <f>MISC!K161</f>
        <v>0</v>
      </c>
      <c r="D161" s="120" t="b">
        <v>1</v>
      </c>
      <c r="E161" s="316" t="str">
        <f>RIGHT(MISC!D161,4)&amp;"."&amp;MISC!N161&amp;"."&amp;MISC!L161&amp;"."&amp;$C$5</f>
        <v>...Ap21</v>
      </c>
      <c r="F161" s="317">
        <f t="shared" ca="1" si="5"/>
        <v>44309</v>
      </c>
      <c r="G161" s="318">
        <f>IF(MISC!AC161&lt;0,0,MISC!AC161)</f>
        <v>0</v>
      </c>
      <c r="H161" s="124">
        <f t="shared" ca="1" si="6"/>
        <v>44309</v>
      </c>
      <c r="I161" s="125">
        <v>72</v>
      </c>
      <c r="J161" s="316" t="str">
        <f>LEFT(MISC!E161,19)&amp;"."&amp;MiscPay!E161</f>
        <v>....Ap21</v>
      </c>
      <c r="K161" s="120" t="b">
        <v>1</v>
      </c>
      <c r="L161" s="126" t="s">
        <v>4719</v>
      </c>
      <c r="M161" s="120" t="b">
        <v>1</v>
      </c>
      <c r="N161" s="120" t="s">
        <v>3687</v>
      </c>
      <c r="O161" s="319">
        <f>MISC!J161</f>
        <v>0</v>
      </c>
      <c r="P161" s="120" t="b">
        <v>1</v>
      </c>
      <c r="Q161" s="120" t="b">
        <v>1</v>
      </c>
      <c r="R161" s="120" t="b">
        <v>1</v>
      </c>
    </row>
    <row r="162" spans="1:18" x14ac:dyDescent="0.25">
      <c r="A162" s="117">
        <v>1</v>
      </c>
      <c r="B162" s="118">
        <v>2</v>
      </c>
      <c r="C162" s="315">
        <f>MISC!K162</f>
        <v>0</v>
      </c>
      <c r="D162" s="120" t="b">
        <v>1</v>
      </c>
      <c r="E162" s="316" t="str">
        <f>RIGHT(MISC!D162,4)&amp;"."&amp;MISC!N162&amp;"."&amp;MISC!L162&amp;"."&amp;$C$5</f>
        <v>...Ap21</v>
      </c>
      <c r="F162" s="317">
        <f t="shared" ca="1" si="5"/>
        <v>44309</v>
      </c>
      <c r="G162" s="318">
        <f>IF(MISC!AC162&lt;0,0,MISC!AC162)</f>
        <v>0</v>
      </c>
      <c r="H162" s="124">
        <f t="shared" ca="1" si="6"/>
        <v>44309</v>
      </c>
      <c r="I162" s="125">
        <v>73</v>
      </c>
      <c r="J162" s="316" t="str">
        <f>LEFT(MISC!E162,19)&amp;"."&amp;MiscPay!E162</f>
        <v>....Ap21</v>
      </c>
      <c r="K162" s="120" t="b">
        <v>1</v>
      </c>
      <c r="L162" s="126" t="s">
        <v>4720</v>
      </c>
      <c r="M162" s="120" t="b">
        <v>1</v>
      </c>
      <c r="N162" s="120" t="s">
        <v>3687</v>
      </c>
      <c r="O162" s="319">
        <f>MISC!J162</f>
        <v>0</v>
      </c>
      <c r="P162" s="120" t="b">
        <v>1</v>
      </c>
      <c r="Q162" s="120" t="b">
        <v>1</v>
      </c>
      <c r="R162" s="120" t="b">
        <v>1</v>
      </c>
    </row>
    <row r="163" spans="1:18" x14ac:dyDescent="0.25">
      <c r="A163" s="117">
        <v>1</v>
      </c>
      <c r="B163" s="118">
        <v>2</v>
      </c>
      <c r="C163" s="315">
        <f>MISC!K163</f>
        <v>0</v>
      </c>
      <c r="D163" s="120" t="b">
        <v>1</v>
      </c>
      <c r="E163" s="316" t="str">
        <f>RIGHT(MISC!D163,4)&amp;"."&amp;MISC!N163&amp;"."&amp;MISC!L163&amp;"."&amp;$C$5</f>
        <v>...Ap21</v>
      </c>
      <c r="F163" s="317">
        <f t="shared" ca="1" si="5"/>
        <v>44309</v>
      </c>
      <c r="G163" s="318">
        <f>IF(MISC!AC163&lt;0,0,MISC!AC163)</f>
        <v>0</v>
      </c>
      <c r="H163" s="124">
        <f t="shared" ca="1" si="6"/>
        <v>44309</v>
      </c>
      <c r="I163" s="125">
        <v>74</v>
      </c>
      <c r="J163" s="316" t="str">
        <f>LEFT(MISC!E163,19)&amp;"."&amp;MiscPay!E163</f>
        <v>....Ap21</v>
      </c>
      <c r="K163" s="120" t="b">
        <v>1</v>
      </c>
      <c r="L163" s="126" t="s">
        <v>4721</v>
      </c>
      <c r="M163" s="120" t="b">
        <v>1</v>
      </c>
      <c r="N163" s="120" t="s">
        <v>3687</v>
      </c>
      <c r="O163" s="319">
        <f>MISC!J163</f>
        <v>0</v>
      </c>
      <c r="P163" s="120" t="b">
        <v>1</v>
      </c>
      <c r="Q163" s="120" t="b">
        <v>1</v>
      </c>
      <c r="R163" s="120" t="b">
        <v>1</v>
      </c>
    </row>
    <row r="164" spans="1:18" x14ac:dyDescent="0.25">
      <c r="A164" s="117">
        <v>1</v>
      </c>
      <c r="B164" s="118">
        <v>2</v>
      </c>
      <c r="C164" s="315">
        <f>MISC!K164</f>
        <v>0</v>
      </c>
      <c r="D164" s="120" t="b">
        <v>1</v>
      </c>
      <c r="E164" s="316" t="str">
        <f>RIGHT(MISC!D164,4)&amp;"."&amp;MISC!N164&amp;"."&amp;MISC!L164&amp;"."&amp;$C$5</f>
        <v>...Ap21</v>
      </c>
      <c r="F164" s="317">
        <f t="shared" ca="1" si="5"/>
        <v>44309</v>
      </c>
      <c r="G164" s="318">
        <f>IF(MISC!AC164&lt;0,0,MISC!AC164)</f>
        <v>0</v>
      </c>
      <c r="H164" s="124">
        <f t="shared" ca="1" si="6"/>
        <v>44309</v>
      </c>
      <c r="I164" s="125">
        <v>75</v>
      </c>
      <c r="J164" s="316" t="str">
        <f>LEFT(MISC!E164,19)&amp;"."&amp;MiscPay!E164</f>
        <v>....Ap21</v>
      </c>
      <c r="K164" s="120" t="b">
        <v>1</v>
      </c>
      <c r="L164" s="126" t="s">
        <v>4722</v>
      </c>
      <c r="M164" s="120" t="b">
        <v>1</v>
      </c>
      <c r="N164" s="120" t="s">
        <v>3687</v>
      </c>
      <c r="O164" s="319">
        <f>MISC!J164</f>
        <v>0</v>
      </c>
      <c r="P164" s="120" t="b">
        <v>1</v>
      </c>
      <c r="Q164" s="120" t="b">
        <v>1</v>
      </c>
      <c r="R164" s="120" t="b">
        <v>1</v>
      </c>
    </row>
    <row r="165" spans="1:18" x14ac:dyDescent="0.25">
      <c r="A165" s="117">
        <v>1</v>
      </c>
      <c r="B165" s="118">
        <v>2</v>
      </c>
      <c r="C165" s="315">
        <f>MISC!K165</f>
        <v>0</v>
      </c>
      <c r="D165" s="120" t="b">
        <v>1</v>
      </c>
      <c r="E165" s="316" t="str">
        <f>RIGHT(MISC!D165,4)&amp;"."&amp;MISC!N165&amp;"."&amp;MISC!L165&amp;"."&amp;$C$5</f>
        <v>...Ap21</v>
      </c>
      <c r="F165" s="317">
        <f t="shared" ca="1" si="5"/>
        <v>44309</v>
      </c>
      <c r="G165" s="318">
        <f>IF(MISC!AC165&lt;0,0,MISC!AC165)</f>
        <v>0</v>
      </c>
      <c r="H165" s="124">
        <f t="shared" ca="1" si="6"/>
        <v>44309</v>
      </c>
      <c r="I165" s="125">
        <v>76</v>
      </c>
      <c r="J165" s="316" t="str">
        <f>LEFT(MISC!E165,19)&amp;"."&amp;MiscPay!E165</f>
        <v>....Ap21</v>
      </c>
      <c r="K165" s="120" t="b">
        <v>1</v>
      </c>
      <c r="L165" s="126" t="s">
        <v>4723</v>
      </c>
      <c r="M165" s="120" t="b">
        <v>1</v>
      </c>
      <c r="N165" s="120" t="s">
        <v>3687</v>
      </c>
      <c r="O165" s="319">
        <f>MISC!J165</f>
        <v>0</v>
      </c>
      <c r="P165" s="120" t="b">
        <v>1</v>
      </c>
      <c r="Q165" s="120" t="b">
        <v>1</v>
      </c>
      <c r="R165" s="120" t="b">
        <v>1</v>
      </c>
    </row>
    <row r="166" spans="1:18" x14ac:dyDescent="0.25">
      <c r="A166" s="117">
        <v>1</v>
      </c>
      <c r="B166" s="118">
        <v>2</v>
      </c>
      <c r="C166" s="315">
        <f>MISC!K166</f>
        <v>0</v>
      </c>
      <c r="D166" s="120" t="b">
        <v>1</v>
      </c>
      <c r="E166" s="316" t="str">
        <f>RIGHT(MISC!D166,4)&amp;"."&amp;MISC!N166&amp;"."&amp;MISC!L166&amp;"."&amp;$C$5</f>
        <v>...Ap21</v>
      </c>
      <c r="F166" s="317">
        <f t="shared" ca="1" si="5"/>
        <v>44309</v>
      </c>
      <c r="G166" s="318">
        <f>IF(MISC!AC166&lt;0,0,MISC!AC166)</f>
        <v>0</v>
      </c>
      <c r="H166" s="124">
        <f t="shared" ca="1" si="6"/>
        <v>44309</v>
      </c>
      <c r="I166" s="125">
        <v>77</v>
      </c>
      <c r="J166" s="316" t="str">
        <f>LEFT(MISC!E166,19)&amp;"."&amp;MiscPay!E166</f>
        <v>....Ap21</v>
      </c>
      <c r="K166" s="120" t="b">
        <v>1</v>
      </c>
      <c r="L166" s="126" t="s">
        <v>4724</v>
      </c>
      <c r="M166" s="120" t="b">
        <v>1</v>
      </c>
      <c r="N166" s="120" t="s">
        <v>3687</v>
      </c>
      <c r="O166" s="319">
        <f>MISC!J166</f>
        <v>0</v>
      </c>
      <c r="P166" s="120" t="b">
        <v>1</v>
      </c>
      <c r="Q166" s="120" t="b">
        <v>1</v>
      </c>
      <c r="R166" s="120" t="b">
        <v>1</v>
      </c>
    </row>
    <row r="167" spans="1:18" x14ac:dyDescent="0.25">
      <c r="A167" s="117">
        <v>1</v>
      </c>
      <c r="B167" s="118">
        <v>2</v>
      </c>
      <c r="C167" s="315">
        <f>MISC!K167</f>
        <v>0</v>
      </c>
      <c r="D167" s="120" t="b">
        <v>1</v>
      </c>
      <c r="E167" s="316" t="str">
        <f>RIGHT(MISC!D167,4)&amp;"."&amp;MISC!N167&amp;"."&amp;MISC!L167&amp;"."&amp;$C$5</f>
        <v>...Ap21</v>
      </c>
      <c r="F167" s="317">
        <f t="shared" ca="1" si="5"/>
        <v>44309</v>
      </c>
      <c r="G167" s="318">
        <f>IF(MISC!AC167&lt;0,0,MISC!AC167)</f>
        <v>0</v>
      </c>
      <c r="H167" s="124">
        <f t="shared" ca="1" si="6"/>
        <v>44309</v>
      </c>
      <c r="I167" s="125">
        <v>78</v>
      </c>
      <c r="J167" s="316" t="str">
        <f>LEFT(MISC!E167,19)&amp;"."&amp;MiscPay!E167</f>
        <v>....Ap21</v>
      </c>
      <c r="K167" s="120" t="b">
        <v>1</v>
      </c>
      <c r="L167" s="126" t="s">
        <v>4725</v>
      </c>
      <c r="M167" s="120" t="b">
        <v>1</v>
      </c>
      <c r="N167" s="120" t="s">
        <v>3687</v>
      </c>
      <c r="O167" s="319">
        <f>MISC!J167</f>
        <v>0</v>
      </c>
      <c r="P167" s="120" t="b">
        <v>1</v>
      </c>
      <c r="Q167" s="120" t="b">
        <v>1</v>
      </c>
      <c r="R167" s="120" t="b">
        <v>1</v>
      </c>
    </row>
    <row r="168" spans="1:18" x14ac:dyDescent="0.25">
      <c r="A168" s="117">
        <v>1</v>
      </c>
      <c r="B168" s="118">
        <v>2</v>
      </c>
      <c r="C168" s="315">
        <f>MISC!K168</f>
        <v>0</v>
      </c>
      <c r="D168" s="120" t="b">
        <v>1</v>
      </c>
      <c r="E168" s="316" t="str">
        <f>RIGHT(MISC!D168,4)&amp;"."&amp;MISC!N168&amp;"."&amp;MISC!L168&amp;"."&amp;$C$5</f>
        <v>...Ap21</v>
      </c>
      <c r="F168" s="317">
        <f t="shared" ca="1" si="5"/>
        <v>44309</v>
      </c>
      <c r="G168" s="318">
        <f>IF(MISC!AC168&lt;0,0,MISC!AC168)</f>
        <v>0</v>
      </c>
      <c r="H168" s="124">
        <f t="shared" ca="1" si="6"/>
        <v>44309</v>
      </c>
      <c r="I168" s="125">
        <v>79</v>
      </c>
      <c r="J168" s="316" t="str">
        <f>LEFT(MISC!E168,19)&amp;"."&amp;MiscPay!E168</f>
        <v>....Ap21</v>
      </c>
      <c r="K168" s="120" t="b">
        <v>1</v>
      </c>
      <c r="L168" s="126" t="s">
        <v>4726</v>
      </c>
      <c r="M168" s="120" t="b">
        <v>1</v>
      </c>
      <c r="N168" s="120" t="s">
        <v>3687</v>
      </c>
      <c r="O168" s="319">
        <f>MISC!J168</f>
        <v>0</v>
      </c>
      <c r="P168" s="120" t="b">
        <v>1</v>
      </c>
      <c r="Q168" s="120" t="b">
        <v>1</v>
      </c>
      <c r="R168" s="120" t="b">
        <v>1</v>
      </c>
    </row>
    <row r="169" spans="1:18" x14ac:dyDescent="0.25">
      <c r="A169" s="117">
        <v>1</v>
      </c>
      <c r="B169" s="118">
        <v>2</v>
      </c>
      <c r="C169" s="315">
        <f>MISC!K169</f>
        <v>0</v>
      </c>
      <c r="D169" s="120" t="b">
        <v>1</v>
      </c>
      <c r="E169" s="316" t="str">
        <f>RIGHT(MISC!D169,4)&amp;"."&amp;MISC!N169&amp;"."&amp;MISC!L169&amp;"."&amp;$C$5</f>
        <v>...Ap21</v>
      </c>
      <c r="F169" s="317">
        <f t="shared" ca="1" si="5"/>
        <v>44309</v>
      </c>
      <c r="G169" s="318">
        <f>IF(MISC!AC169&lt;0,0,MISC!AC169)</f>
        <v>0</v>
      </c>
      <c r="H169" s="124">
        <f t="shared" ca="1" si="6"/>
        <v>44309</v>
      </c>
      <c r="I169" s="125">
        <v>80</v>
      </c>
      <c r="J169" s="316" t="str">
        <f>LEFT(MISC!E169,19)&amp;"."&amp;MiscPay!E169</f>
        <v>....Ap21</v>
      </c>
      <c r="K169" s="120" t="b">
        <v>1</v>
      </c>
      <c r="L169" s="126" t="s">
        <v>4727</v>
      </c>
      <c r="M169" s="120" t="b">
        <v>1</v>
      </c>
      <c r="N169" s="120" t="s">
        <v>3687</v>
      </c>
      <c r="O169" s="319">
        <f>MISC!J169</f>
        <v>0</v>
      </c>
      <c r="P169" s="120" t="b">
        <v>1</v>
      </c>
      <c r="Q169" s="120" t="b">
        <v>1</v>
      </c>
      <c r="R169" s="120" t="b">
        <v>1</v>
      </c>
    </row>
    <row r="170" spans="1:18" x14ac:dyDescent="0.25">
      <c r="A170" s="117">
        <v>1</v>
      </c>
      <c r="B170" s="118">
        <v>2</v>
      </c>
      <c r="C170" s="315">
        <f>MISC!K170</f>
        <v>0</v>
      </c>
      <c r="D170" s="120" t="b">
        <v>1</v>
      </c>
      <c r="E170" s="316" t="str">
        <f>RIGHT(MISC!D170,4)&amp;"."&amp;MISC!N170&amp;"."&amp;MISC!L170&amp;"."&amp;$C$5</f>
        <v>...Ap21</v>
      </c>
      <c r="F170" s="317">
        <f t="shared" ca="1" si="5"/>
        <v>44309</v>
      </c>
      <c r="G170" s="318">
        <f>IF(MISC!AC170&lt;0,0,MISC!AC170)</f>
        <v>0</v>
      </c>
      <c r="H170" s="124">
        <f t="shared" ca="1" si="6"/>
        <v>44309</v>
      </c>
      <c r="I170" s="125">
        <v>81</v>
      </c>
      <c r="J170" s="316" t="str">
        <f>LEFT(MISC!E170,19)&amp;"."&amp;MiscPay!E170</f>
        <v>....Ap21</v>
      </c>
      <c r="K170" s="120" t="b">
        <v>1</v>
      </c>
      <c r="L170" s="126" t="s">
        <v>4728</v>
      </c>
      <c r="M170" s="120" t="b">
        <v>1</v>
      </c>
      <c r="N170" s="120" t="s">
        <v>3687</v>
      </c>
      <c r="O170" s="319">
        <f>MISC!J170</f>
        <v>0</v>
      </c>
      <c r="P170" s="120" t="b">
        <v>1</v>
      </c>
      <c r="Q170" s="120" t="b">
        <v>1</v>
      </c>
      <c r="R170" s="120" t="b">
        <v>1</v>
      </c>
    </row>
    <row r="171" spans="1:18" x14ac:dyDescent="0.25">
      <c r="A171" s="117">
        <v>1</v>
      </c>
      <c r="B171" s="118">
        <v>2</v>
      </c>
      <c r="C171" s="315">
        <f>MISC!K171</f>
        <v>0</v>
      </c>
      <c r="D171" s="120" t="b">
        <v>1</v>
      </c>
      <c r="E171" s="316" t="str">
        <f>RIGHT(MISC!D171,4)&amp;"."&amp;MISC!N171&amp;"."&amp;MISC!L171&amp;"."&amp;$C$5</f>
        <v>...Ap21</v>
      </c>
      <c r="F171" s="317">
        <f t="shared" ca="1" si="5"/>
        <v>44309</v>
      </c>
      <c r="G171" s="318">
        <f>IF(MISC!AC171&lt;0,0,MISC!AC171)</f>
        <v>0</v>
      </c>
      <c r="H171" s="124">
        <f t="shared" ca="1" si="6"/>
        <v>44309</v>
      </c>
      <c r="I171" s="125">
        <v>82</v>
      </c>
      <c r="J171" s="316" t="str">
        <f>LEFT(MISC!E171,19)&amp;"."&amp;MiscPay!E171</f>
        <v>....Ap21</v>
      </c>
      <c r="K171" s="120" t="b">
        <v>1</v>
      </c>
      <c r="L171" s="126" t="s">
        <v>4729</v>
      </c>
      <c r="M171" s="120" t="b">
        <v>1</v>
      </c>
      <c r="N171" s="120" t="s">
        <v>3687</v>
      </c>
      <c r="O171" s="319">
        <f>MISC!J171</f>
        <v>0</v>
      </c>
      <c r="P171" s="120" t="b">
        <v>1</v>
      </c>
      <c r="Q171" s="120" t="b">
        <v>1</v>
      </c>
      <c r="R171" s="120" t="b">
        <v>1</v>
      </c>
    </row>
    <row r="172" spans="1:18" x14ac:dyDescent="0.25">
      <c r="A172" s="117">
        <v>1</v>
      </c>
      <c r="B172" s="118">
        <v>2</v>
      </c>
      <c r="C172" s="315">
        <f>MISC!K172</f>
        <v>0</v>
      </c>
      <c r="D172" s="120" t="b">
        <v>1</v>
      </c>
      <c r="E172" s="316" t="str">
        <f>RIGHT(MISC!D172,4)&amp;"."&amp;MISC!N172&amp;"."&amp;MISC!L172&amp;"."&amp;$C$5</f>
        <v>...Ap21</v>
      </c>
      <c r="F172" s="317">
        <f t="shared" ca="1" si="5"/>
        <v>44309</v>
      </c>
      <c r="G172" s="318">
        <f>IF(MISC!AC172&lt;0,0,MISC!AC172)</f>
        <v>0</v>
      </c>
      <c r="H172" s="124">
        <f t="shared" ca="1" si="6"/>
        <v>44309</v>
      </c>
      <c r="I172" s="125">
        <v>83</v>
      </c>
      <c r="J172" s="316" t="str">
        <f>LEFT(MISC!E172,19)&amp;"."&amp;MiscPay!E172</f>
        <v>....Ap21</v>
      </c>
      <c r="K172" s="120" t="b">
        <v>1</v>
      </c>
      <c r="L172" s="126" t="s">
        <v>4730</v>
      </c>
      <c r="M172" s="120" t="b">
        <v>1</v>
      </c>
      <c r="N172" s="120" t="s">
        <v>3687</v>
      </c>
      <c r="O172" s="319">
        <f>MISC!J172</f>
        <v>0</v>
      </c>
      <c r="P172" s="120" t="b">
        <v>1</v>
      </c>
      <c r="Q172" s="120" t="b">
        <v>1</v>
      </c>
      <c r="R172" s="120" t="b">
        <v>1</v>
      </c>
    </row>
    <row r="173" spans="1:18" x14ac:dyDescent="0.25">
      <c r="A173" s="117">
        <v>1</v>
      </c>
      <c r="B173" s="118">
        <v>2</v>
      </c>
      <c r="C173" s="315">
        <f>MISC!K173</f>
        <v>0</v>
      </c>
      <c r="D173" s="120" t="b">
        <v>1</v>
      </c>
      <c r="E173" s="316" t="str">
        <f>RIGHT(MISC!D173,4)&amp;"."&amp;MISC!N173&amp;"."&amp;MISC!L173&amp;"."&amp;$C$5</f>
        <v>...Ap21</v>
      </c>
      <c r="F173" s="317">
        <f t="shared" ca="1" si="5"/>
        <v>44309</v>
      </c>
      <c r="G173" s="318">
        <f>IF(MISC!AC173&lt;0,0,MISC!AC173)</f>
        <v>0</v>
      </c>
      <c r="H173" s="124">
        <f t="shared" ca="1" si="6"/>
        <v>44309</v>
      </c>
      <c r="I173" s="125">
        <v>84</v>
      </c>
      <c r="J173" s="316" t="str">
        <f>LEFT(MISC!E173,19)&amp;"."&amp;MiscPay!E173</f>
        <v>....Ap21</v>
      </c>
      <c r="K173" s="120" t="b">
        <v>1</v>
      </c>
      <c r="L173" s="126" t="s">
        <v>4731</v>
      </c>
      <c r="M173" s="120" t="b">
        <v>1</v>
      </c>
      <c r="N173" s="120" t="s">
        <v>3687</v>
      </c>
      <c r="O173" s="319">
        <f>MISC!J173</f>
        <v>0</v>
      </c>
      <c r="P173" s="120" t="b">
        <v>1</v>
      </c>
      <c r="Q173" s="120" t="b">
        <v>1</v>
      </c>
      <c r="R173" s="120" t="b">
        <v>1</v>
      </c>
    </row>
    <row r="174" spans="1:18" x14ac:dyDescent="0.25">
      <c r="A174" s="117">
        <v>1</v>
      </c>
      <c r="B174" s="118">
        <v>2</v>
      </c>
      <c r="C174" s="315">
        <f>MISC!K174</f>
        <v>0</v>
      </c>
      <c r="D174" s="120" t="b">
        <v>1</v>
      </c>
      <c r="E174" s="316" t="str">
        <f>RIGHT(MISC!D174,4)&amp;"."&amp;MISC!N174&amp;"."&amp;MISC!L174&amp;"."&amp;$C$5</f>
        <v>...Ap21</v>
      </c>
      <c r="F174" s="317">
        <f t="shared" ca="1" si="5"/>
        <v>44309</v>
      </c>
      <c r="G174" s="318">
        <f>IF(MISC!AC174&lt;0,0,MISC!AC174)</f>
        <v>0</v>
      </c>
      <c r="H174" s="124">
        <f t="shared" ca="1" si="6"/>
        <v>44309</v>
      </c>
      <c r="I174" s="125">
        <v>85</v>
      </c>
      <c r="J174" s="316" t="str">
        <f>LEFT(MISC!E174,19)&amp;"."&amp;MiscPay!E174</f>
        <v>....Ap21</v>
      </c>
      <c r="K174" s="120" t="b">
        <v>1</v>
      </c>
      <c r="L174" s="126" t="s">
        <v>4732</v>
      </c>
      <c r="M174" s="120" t="b">
        <v>1</v>
      </c>
      <c r="N174" s="120" t="s">
        <v>3687</v>
      </c>
      <c r="O174" s="319">
        <f>MISC!J174</f>
        <v>0</v>
      </c>
      <c r="P174" s="120" t="b">
        <v>1</v>
      </c>
      <c r="Q174" s="120" t="b">
        <v>1</v>
      </c>
      <c r="R174" s="120" t="b">
        <v>1</v>
      </c>
    </row>
    <row r="175" spans="1:18" x14ac:dyDescent="0.25">
      <c r="A175" s="117">
        <v>1</v>
      </c>
      <c r="B175" s="118">
        <v>2</v>
      </c>
      <c r="C175" s="315">
        <f>MISC!K175</f>
        <v>0</v>
      </c>
      <c r="D175" s="120" t="b">
        <v>1</v>
      </c>
      <c r="E175" s="316" t="str">
        <f>RIGHT(MISC!D175,4)&amp;"."&amp;MISC!N175&amp;"."&amp;MISC!L175&amp;"."&amp;$C$5</f>
        <v>...Ap21</v>
      </c>
      <c r="F175" s="317">
        <f t="shared" ca="1" si="5"/>
        <v>44309</v>
      </c>
      <c r="G175" s="318">
        <f>IF(MISC!AC175&lt;0,0,MISC!AC175)</f>
        <v>0</v>
      </c>
      <c r="H175" s="124">
        <f t="shared" ca="1" si="6"/>
        <v>44309</v>
      </c>
      <c r="I175" s="125">
        <v>86</v>
      </c>
      <c r="J175" s="316" t="str">
        <f>LEFT(MISC!E175,19)&amp;"."&amp;MiscPay!E175</f>
        <v>....Ap21</v>
      </c>
      <c r="K175" s="120" t="b">
        <v>1</v>
      </c>
      <c r="L175" s="126" t="s">
        <v>4733</v>
      </c>
      <c r="M175" s="120" t="b">
        <v>1</v>
      </c>
      <c r="N175" s="120" t="s">
        <v>3687</v>
      </c>
      <c r="O175" s="319">
        <f>MISC!J175</f>
        <v>0</v>
      </c>
      <c r="P175" s="120" t="b">
        <v>1</v>
      </c>
      <c r="Q175" s="120" t="b">
        <v>1</v>
      </c>
      <c r="R175" s="120" t="b">
        <v>1</v>
      </c>
    </row>
    <row r="176" spans="1:18" x14ac:dyDescent="0.25">
      <c r="A176" s="117">
        <v>1</v>
      </c>
      <c r="B176" s="118">
        <v>2</v>
      </c>
      <c r="C176" s="315">
        <f>MISC!K176</f>
        <v>0</v>
      </c>
      <c r="D176" s="120" t="b">
        <v>1</v>
      </c>
      <c r="E176" s="316" t="str">
        <f>RIGHT(MISC!D176,4)&amp;"."&amp;MISC!N176&amp;"."&amp;MISC!L176&amp;"."&amp;$C$5</f>
        <v>...Ap21</v>
      </c>
      <c r="F176" s="317">
        <f t="shared" ca="1" si="5"/>
        <v>44309</v>
      </c>
      <c r="G176" s="318">
        <f>IF(MISC!AC176&lt;0,0,MISC!AC176)</f>
        <v>0</v>
      </c>
      <c r="H176" s="124">
        <f t="shared" ca="1" si="6"/>
        <v>44309</v>
      </c>
      <c r="I176" s="125">
        <v>87</v>
      </c>
      <c r="J176" s="316" t="str">
        <f>LEFT(MISC!E176,19)&amp;"."&amp;MiscPay!E176</f>
        <v>....Ap21</v>
      </c>
      <c r="K176" s="120" t="b">
        <v>1</v>
      </c>
      <c r="L176" s="126" t="s">
        <v>4734</v>
      </c>
      <c r="M176" s="120" t="b">
        <v>1</v>
      </c>
      <c r="N176" s="120" t="s">
        <v>3687</v>
      </c>
      <c r="O176" s="319">
        <f>MISC!J176</f>
        <v>0</v>
      </c>
      <c r="P176" s="120" t="b">
        <v>1</v>
      </c>
      <c r="Q176" s="120" t="b">
        <v>1</v>
      </c>
      <c r="R176" s="120" t="b">
        <v>1</v>
      </c>
    </row>
    <row r="177" spans="1:18" x14ac:dyDescent="0.25">
      <c r="A177" s="117">
        <v>1</v>
      </c>
      <c r="B177" s="118">
        <v>2</v>
      </c>
      <c r="C177" s="315">
        <f>MISC!K177</f>
        <v>0</v>
      </c>
      <c r="D177" s="120" t="b">
        <v>1</v>
      </c>
      <c r="E177" s="316" t="str">
        <f>RIGHT(MISC!D177,4)&amp;"."&amp;MISC!N177&amp;"."&amp;MISC!L177&amp;"."&amp;$C$5</f>
        <v>...Ap21</v>
      </c>
      <c r="F177" s="317">
        <f t="shared" ca="1" si="5"/>
        <v>44309</v>
      </c>
      <c r="G177" s="318">
        <f>IF(MISC!AC177&lt;0,0,MISC!AC177)</f>
        <v>0</v>
      </c>
      <c r="H177" s="124">
        <f t="shared" ca="1" si="6"/>
        <v>44309</v>
      </c>
      <c r="I177" s="125">
        <v>88</v>
      </c>
      <c r="J177" s="316" t="str">
        <f>LEFT(MISC!E177,19)&amp;"."&amp;MiscPay!E177</f>
        <v>....Ap21</v>
      </c>
      <c r="K177" s="120" t="b">
        <v>1</v>
      </c>
      <c r="L177" s="126" t="s">
        <v>4735</v>
      </c>
      <c r="M177" s="120" t="b">
        <v>1</v>
      </c>
      <c r="N177" s="120" t="s">
        <v>3687</v>
      </c>
      <c r="O177" s="319">
        <f>MISC!J177</f>
        <v>0</v>
      </c>
      <c r="P177" s="120" t="b">
        <v>1</v>
      </c>
      <c r="Q177" s="120" t="b">
        <v>1</v>
      </c>
      <c r="R177" s="120" t="b">
        <v>1</v>
      </c>
    </row>
    <row r="178" spans="1:18" x14ac:dyDescent="0.25">
      <c r="A178" s="117">
        <v>1</v>
      </c>
      <c r="B178" s="118">
        <v>2</v>
      </c>
      <c r="C178" s="315">
        <f>MISC!K178</f>
        <v>0</v>
      </c>
      <c r="D178" s="120" t="b">
        <v>1</v>
      </c>
      <c r="E178" s="316" t="str">
        <f>RIGHT(MISC!D178,4)&amp;"."&amp;MISC!N178&amp;"."&amp;MISC!L178&amp;"."&amp;$C$5</f>
        <v>...Ap21</v>
      </c>
      <c r="F178" s="317">
        <f t="shared" ca="1" si="5"/>
        <v>44309</v>
      </c>
      <c r="G178" s="318">
        <f>IF(MISC!AC178&lt;0,0,MISC!AC178)</f>
        <v>0</v>
      </c>
      <c r="H178" s="124">
        <f t="shared" ca="1" si="6"/>
        <v>44309</v>
      </c>
      <c r="I178" s="125">
        <v>89</v>
      </c>
      <c r="J178" s="316" t="str">
        <f>LEFT(MISC!E178,19)&amp;"."&amp;MiscPay!E178</f>
        <v>....Ap21</v>
      </c>
      <c r="K178" s="120" t="b">
        <v>1</v>
      </c>
      <c r="L178" s="126" t="s">
        <v>4736</v>
      </c>
      <c r="M178" s="120" t="b">
        <v>1</v>
      </c>
      <c r="N178" s="120" t="s">
        <v>3687</v>
      </c>
      <c r="O178" s="319">
        <f>MISC!J178</f>
        <v>0</v>
      </c>
      <c r="P178" s="120" t="b">
        <v>1</v>
      </c>
      <c r="Q178" s="120" t="b">
        <v>1</v>
      </c>
      <c r="R178" s="120" t="b">
        <v>1</v>
      </c>
    </row>
    <row r="179" spans="1:18" x14ac:dyDescent="0.25">
      <c r="A179" s="117">
        <v>1</v>
      </c>
      <c r="B179" s="118">
        <v>2</v>
      </c>
      <c r="C179" s="315">
        <f>MISC!K179</f>
        <v>0</v>
      </c>
      <c r="D179" s="120" t="b">
        <v>1</v>
      </c>
      <c r="E179" s="316" t="str">
        <f>RIGHT(MISC!D179,4)&amp;"."&amp;MISC!N179&amp;"."&amp;MISC!L179&amp;"."&amp;$C$5</f>
        <v>...Ap21</v>
      </c>
      <c r="F179" s="317">
        <f t="shared" ca="1" si="5"/>
        <v>44309</v>
      </c>
      <c r="G179" s="318">
        <f>IF(MISC!AC179&lt;0,0,MISC!AC179)</f>
        <v>0</v>
      </c>
      <c r="H179" s="124">
        <f t="shared" ca="1" si="6"/>
        <v>44309</v>
      </c>
      <c r="I179" s="125">
        <v>90</v>
      </c>
      <c r="J179" s="316" t="str">
        <f>LEFT(MISC!E179,19)&amp;"."&amp;MiscPay!E179</f>
        <v>....Ap21</v>
      </c>
      <c r="K179" s="120" t="b">
        <v>1</v>
      </c>
      <c r="L179" s="126" t="s">
        <v>4737</v>
      </c>
      <c r="M179" s="120" t="b">
        <v>1</v>
      </c>
      <c r="N179" s="120" t="s">
        <v>3687</v>
      </c>
      <c r="O179" s="319">
        <f>MISC!J179</f>
        <v>0</v>
      </c>
      <c r="P179" s="120" t="b">
        <v>1</v>
      </c>
      <c r="Q179" s="120" t="b">
        <v>1</v>
      </c>
      <c r="R179" s="120" t="b">
        <v>1</v>
      </c>
    </row>
    <row r="180" spans="1:18" x14ac:dyDescent="0.25">
      <c r="A180" s="117">
        <v>1</v>
      </c>
      <c r="B180" s="118">
        <v>2</v>
      </c>
      <c r="C180" s="315">
        <f>MISC!K180</f>
        <v>0</v>
      </c>
      <c r="D180" s="120" t="b">
        <v>1</v>
      </c>
      <c r="E180" s="316" t="str">
        <f>RIGHT(MISC!D180,4)&amp;"."&amp;MISC!N180&amp;"."&amp;MISC!L180&amp;"."&amp;$C$5</f>
        <v>...Ap21</v>
      </c>
      <c r="F180" s="317">
        <f t="shared" ca="1" si="5"/>
        <v>44309</v>
      </c>
      <c r="G180" s="318">
        <f>IF(MISC!AC180&lt;0,0,MISC!AC180)</f>
        <v>0</v>
      </c>
      <c r="H180" s="124">
        <f t="shared" ca="1" si="6"/>
        <v>44309</v>
      </c>
      <c r="I180" s="125">
        <v>91</v>
      </c>
      <c r="J180" s="316" t="str">
        <f>LEFT(MISC!E180,19)&amp;"."&amp;MiscPay!E180</f>
        <v>....Ap21</v>
      </c>
      <c r="K180" s="120" t="b">
        <v>1</v>
      </c>
      <c r="L180" s="126" t="s">
        <v>4738</v>
      </c>
      <c r="M180" s="120" t="b">
        <v>1</v>
      </c>
      <c r="N180" s="120" t="s">
        <v>3687</v>
      </c>
      <c r="O180" s="319">
        <f>MISC!J180</f>
        <v>0</v>
      </c>
      <c r="P180" s="120" t="b">
        <v>1</v>
      </c>
      <c r="Q180" s="120" t="b">
        <v>1</v>
      </c>
      <c r="R180" s="120" t="b">
        <v>1</v>
      </c>
    </row>
    <row r="181" spans="1:18" x14ac:dyDescent="0.25">
      <c r="A181" s="117">
        <v>1</v>
      </c>
      <c r="B181" s="118">
        <v>2</v>
      </c>
      <c r="C181" s="315">
        <f>MISC!K181</f>
        <v>0</v>
      </c>
      <c r="D181" s="120" t="b">
        <v>1</v>
      </c>
      <c r="E181" s="316" t="str">
        <f>RIGHT(MISC!D181,4)&amp;"."&amp;MISC!N181&amp;"."&amp;MISC!L181&amp;"."&amp;$C$5</f>
        <v>...Ap21</v>
      </c>
      <c r="F181" s="317">
        <f t="shared" ca="1" si="5"/>
        <v>44309</v>
      </c>
      <c r="G181" s="318">
        <f>IF(MISC!AC181&lt;0,0,MISC!AC181)</f>
        <v>0</v>
      </c>
      <c r="H181" s="124">
        <f t="shared" ca="1" si="6"/>
        <v>44309</v>
      </c>
      <c r="I181" s="125">
        <v>92</v>
      </c>
      <c r="J181" s="316" t="str">
        <f>LEFT(MISC!E181,19)&amp;"."&amp;MiscPay!E181</f>
        <v>....Ap21</v>
      </c>
      <c r="K181" s="120" t="b">
        <v>1</v>
      </c>
      <c r="L181" s="126" t="s">
        <v>4739</v>
      </c>
      <c r="M181" s="120" t="b">
        <v>1</v>
      </c>
      <c r="N181" s="120" t="s">
        <v>3687</v>
      </c>
      <c r="O181" s="319">
        <f>MISC!J181</f>
        <v>0</v>
      </c>
      <c r="P181" s="120" t="b">
        <v>1</v>
      </c>
      <c r="Q181" s="120" t="b">
        <v>1</v>
      </c>
      <c r="R181" s="120" t="b">
        <v>1</v>
      </c>
    </row>
    <row r="182" spans="1:18" x14ac:dyDescent="0.25">
      <c r="A182" s="117">
        <v>1</v>
      </c>
      <c r="B182" s="118">
        <v>2</v>
      </c>
      <c r="C182" s="315">
        <f>MISC!K182</f>
        <v>0</v>
      </c>
      <c r="D182" s="120" t="b">
        <v>1</v>
      </c>
      <c r="E182" s="316" t="str">
        <f>RIGHT(MISC!D182,4)&amp;"."&amp;MISC!N182&amp;"."&amp;MISC!L182&amp;"."&amp;$C$5</f>
        <v>...Ap21</v>
      </c>
      <c r="F182" s="317">
        <f t="shared" ca="1" si="5"/>
        <v>44309</v>
      </c>
      <c r="G182" s="318">
        <f>IF(MISC!AC182&lt;0,0,MISC!AC182)</f>
        <v>0</v>
      </c>
      <c r="H182" s="124">
        <f t="shared" ca="1" si="6"/>
        <v>44309</v>
      </c>
      <c r="I182" s="125">
        <v>93</v>
      </c>
      <c r="J182" s="316" t="str">
        <f>LEFT(MISC!E182,19)&amp;"."&amp;MiscPay!E182</f>
        <v>....Ap21</v>
      </c>
      <c r="K182" s="120" t="b">
        <v>1</v>
      </c>
      <c r="L182" s="126" t="s">
        <v>4740</v>
      </c>
      <c r="M182" s="120" t="b">
        <v>1</v>
      </c>
      <c r="N182" s="120" t="s">
        <v>3687</v>
      </c>
      <c r="O182" s="319">
        <f>MISC!J182</f>
        <v>0</v>
      </c>
      <c r="P182" s="120" t="b">
        <v>1</v>
      </c>
      <c r="Q182" s="120" t="b">
        <v>1</v>
      </c>
      <c r="R182" s="120" t="b">
        <v>1</v>
      </c>
    </row>
    <row r="183" spans="1:18" x14ac:dyDescent="0.25">
      <c r="A183" s="117">
        <v>1</v>
      </c>
      <c r="B183" s="118">
        <v>2</v>
      </c>
      <c r="C183" s="315">
        <f>MISC!K183</f>
        <v>0</v>
      </c>
      <c r="D183" s="120" t="b">
        <v>1</v>
      </c>
      <c r="E183" s="316" t="str">
        <f>RIGHT(MISC!D183,4)&amp;"."&amp;MISC!N183&amp;"."&amp;MISC!L183&amp;"."&amp;$C$5</f>
        <v>...Ap21</v>
      </c>
      <c r="F183" s="317">
        <f t="shared" ca="1" si="5"/>
        <v>44309</v>
      </c>
      <c r="G183" s="318">
        <f>IF(MISC!AC183&lt;0,0,MISC!AC183)</f>
        <v>0</v>
      </c>
      <c r="H183" s="124">
        <f t="shared" ca="1" si="6"/>
        <v>44309</v>
      </c>
      <c r="I183" s="125">
        <v>94</v>
      </c>
      <c r="J183" s="316" t="str">
        <f>LEFT(MISC!E183,19)&amp;"."&amp;MiscPay!E183</f>
        <v>....Ap21</v>
      </c>
      <c r="K183" s="120" t="b">
        <v>1</v>
      </c>
      <c r="L183" s="126" t="s">
        <v>4741</v>
      </c>
      <c r="M183" s="120" t="b">
        <v>1</v>
      </c>
      <c r="N183" s="120" t="s">
        <v>3687</v>
      </c>
      <c r="O183" s="319">
        <f>MISC!J183</f>
        <v>0</v>
      </c>
      <c r="P183" s="120" t="b">
        <v>1</v>
      </c>
      <c r="Q183" s="120" t="b">
        <v>1</v>
      </c>
      <c r="R183" s="120" t="b">
        <v>1</v>
      </c>
    </row>
    <row r="184" spans="1:18" x14ac:dyDescent="0.25">
      <c r="A184" s="117">
        <v>1</v>
      </c>
      <c r="B184" s="118">
        <v>2</v>
      </c>
      <c r="C184" s="315">
        <f>MISC!K184</f>
        <v>0</v>
      </c>
      <c r="D184" s="120" t="b">
        <v>1</v>
      </c>
      <c r="E184" s="316" t="str">
        <f>RIGHT(MISC!D184,4)&amp;"."&amp;MISC!N184&amp;"."&amp;MISC!L184&amp;"."&amp;$C$5</f>
        <v>...Ap21</v>
      </c>
      <c r="F184" s="317">
        <f t="shared" ca="1" si="5"/>
        <v>44309</v>
      </c>
      <c r="G184" s="318">
        <f>IF(MISC!AC184&lt;0,0,MISC!AC184)</f>
        <v>0</v>
      </c>
      <c r="H184" s="124">
        <f t="shared" ca="1" si="6"/>
        <v>44309</v>
      </c>
      <c r="I184" s="125">
        <v>95</v>
      </c>
      <c r="J184" s="316" t="str">
        <f>LEFT(MISC!E184,19)&amp;"."&amp;MiscPay!E184</f>
        <v>....Ap21</v>
      </c>
      <c r="K184" s="120" t="b">
        <v>1</v>
      </c>
      <c r="L184" s="126" t="s">
        <v>4742</v>
      </c>
      <c r="M184" s="120" t="b">
        <v>1</v>
      </c>
      <c r="N184" s="120" t="s">
        <v>3687</v>
      </c>
      <c r="O184" s="319">
        <f>MISC!J184</f>
        <v>0</v>
      </c>
      <c r="P184" s="120" t="b">
        <v>1</v>
      </c>
      <c r="Q184" s="120" t="b">
        <v>1</v>
      </c>
      <c r="R184" s="120" t="b">
        <v>1</v>
      </c>
    </row>
    <row r="185" spans="1:18" x14ac:dyDescent="0.25">
      <c r="A185" s="117">
        <v>1</v>
      </c>
      <c r="B185" s="118">
        <v>2</v>
      </c>
      <c r="C185" s="315">
        <f>MISC!K185</f>
        <v>0</v>
      </c>
      <c r="D185" s="120" t="b">
        <v>1</v>
      </c>
      <c r="E185" s="316" t="str">
        <f>RIGHT(MISC!D185,4)&amp;"."&amp;MISC!N185&amp;"."&amp;MISC!L185&amp;"."&amp;$C$5</f>
        <v>...Ap21</v>
      </c>
      <c r="F185" s="317">
        <f t="shared" ca="1" si="5"/>
        <v>44309</v>
      </c>
      <c r="G185" s="318">
        <f>IF(MISC!AC185&lt;0,0,MISC!AC185)</f>
        <v>0</v>
      </c>
      <c r="H185" s="124">
        <f t="shared" ca="1" si="6"/>
        <v>44309</v>
      </c>
      <c r="I185" s="125">
        <v>96</v>
      </c>
      <c r="J185" s="316" t="str">
        <f>LEFT(MISC!E185,19)&amp;"."&amp;MiscPay!E185</f>
        <v>....Ap21</v>
      </c>
      <c r="K185" s="120" t="b">
        <v>1</v>
      </c>
      <c r="L185" s="126" t="s">
        <v>4743</v>
      </c>
      <c r="M185" s="120" t="b">
        <v>1</v>
      </c>
      <c r="N185" s="120" t="s">
        <v>3687</v>
      </c>
      <c r="O185" s="319">
        <f>MISC!J185</f>
        <v>0</v>
      </c>
      <c r="P185" s="120" t="b">
        <v>1</v>
      </c>
      <c r="Q185" s="120" t="b">
        <v>1</v>
      </c>
      <c r="R185" s="120" t="b">
        <v>1</v>
      </c>
    </row>
    <row r="186" spans="1:18" x14ac:dyDescent="0.25">
      <c r="A186" s="117">
        <v>1</v>
      </c>
      <c r="B186" s="118">
        <v>2</v>
      </c>
      <c r="C186" s="315">
        <f>MISC!K186</f>
        <v>0</v>
      </c>
      <c r="D186" s="120" t="b">
        <v>1</v>
      </c>
      <c r="E186" s="316" t="str">
        <f>RIGHT(MISC!D186,4)&amp;"."&amp;MISC!N186&amp;"."&amp;MISC!L186&amp;"."&amp;$C$5</f>
        <v>...Ap21</v>
      </c>
      <c r="F186" s="317">
        <f t="shared" ca="1" si="5"/>
        <v>44309</v>
      </c>
      <c r="G186" s="318">
        <f>IF(MISC!AC186&lt;0,0,MISC!AC186)</f>
        <v>0</v>
      </c>
      <c r="H186" s="124">
        <f t="shared" ca="1" si="6"/>
        <v>44309</v>
      </c>
      <c r="I186" s="125">
        <v>97</v>
      </c>
      <c r="J186" s="316" t="str">
        <f>LEFT(MISC!E186,19)&amp;"."&amp;MiscPay!E186</f>
        <v>....Ap21</v>
      </c>
      <c r="K186" s="120" t="b">
        <v>1</v>
      </c>
      <c r="L186" s="126" t="s">
        <v>4744</v>
      </c>
      <c r="M186" s="120" t="b">
        <v>1</v>
      </c>
      <c r="N186" s="120" t="s">
        <v>3687</v>
      </c>
      <c r="O186" s="319">
        <f>MISC!J186</f>
        <v>0</v>
      </c>
      <c r="P186" s="120" t="b">
        <v>1</v>
      </c>
      <c r="Q186" s="120" t="b">
        <v>1</v>
      </c>
      <c r="R186" s="120" t="b">
        <v>1</v>
      </c>
    </row>
    <row r="187" spans="1:18" x14ac:dyDescent="0.25">
      <c r="A187" s="117">
        <v>1</v>
      </c>
      <c r="B187" s="118">
        <v>2</v>
      </c>
      <c r="C187" s="315">
        <f>MISC!K187</f>
        <v>0</v>
      </c>
      <c r="D187" s="120" t="b">
        <v>1</v>
      </c>
      <c r="E187" s="316" t="str">
        <f>RIGHT(MISC!D187,4)&amp;"."&amp;MISC!N187&amp;"."&amp;MISC!L187&amp;"."&amp;$C$5</f>
        <v>...Ap21</v>
      </c>
      <c r="F187" s="317">
        <f t="shared" ca="1" si="5"/>
        <v>44309</v>
      </c>
      <c r="G187" s="318">
        <f>IF(MISC!AC187&lt;0,0,MISC!AC187)</f>
        <v>0</v>
      </c>
      <c r="H187" s="124">
        <f t="shared" ca="1" si="6"/>
        <v>44309</v>
      </c>
      <c r="I187" s="125">
        <v>98</v>
      </c>
      <c r="J187" s="316" t="str">
        <f>LEFT(MISC!E187,19)&amp;"."&amp;MiscPay!E187</f>
        <v>....Ap21</v>
      </c>
      <c r="K187" s="120" t="b">
        <v>1</v>
      </c>
      <c r="L187" s="126" t="s">
        <v>4745</v>
      </c>
      <c r="M187" s="120" t="b">
        <v>1</v>
      </c>
      <c r="N187" s="120" t="s">
        <v>3687</v>
      </c>
      <c r="O187" s="319">
        <f>MISC!J187</f>
        <v>0</v>
      </c>
      <c r="P187" s="120" t="b">
        <v>1</v>
      </c>
      <c r="Q187" s="120" t="b">
        <v>1</v>
      </c>
      <c r="R187" s="120" t="b">
        <v>1</v>
      </c>
    </row>
    <row r="188" spans="1:18" x14ac:dyDescent="0.25">
      <c r="A188" s="117">
        <v>1</v>
      </c>
      <c r="B188" s="118">
        <v>2</v>
      </c>
      <c r="C188" s="315">
        <f>MISC!K188</f>
        <v>0</v>
      </c>
      <c r="D188" s="120" t="b">
        <v>1</v>
      </c>
      <c r="E188" s="316" t="str">
        <f>RIGHT(MISC!D188,4)&amp;"."&amp;MISC!N188&amp;"."&amp;MISC!L188&amp;"."&amp;$C$5</f>
        <v>...Ap21</v>
      </c>
      <c r="F188" s="317">
        <f t="shared" ca="1" si="5"/>
        <v>44309</v>
      </c>
      <c r="G188" s="318">
        <f>IF(MISC!AC188&lt;0,0,MISC!AC188)</f>
        <v>0</v>
      </c>
      <c r="H188" s="124">
        <f t="shared" ca="1" si="6"/>
        <v>44309</v>
      </c>
      <c r="I188" s="125">
        <v>99</v>
      </c>
      <c r="J188" s="316" t="str">
        <f>LEFT(MISC!E188,19)&amp;"."&amp;MiscPay!E188</f>
        <v>....Ap21</v>
      </c>
      <c r="K188" s="120" t="b">
        <v>1</v>
      </c>
      <c r="L188" s="126" t="s">
        <v>4746</v>
      </c>
      <c r="M188" s="120" t="b">
        <v>1</v>
      </c>
      <c r="N188" s="120" t="s">
        <v>3687</v>
      </c>
      <c r="O188" s="319">
        <f>MISC!J188</f>
        <v>0</v>
      </c>
      <c r="P188" s="120" t="b">
        <v>1</v>
      </c>
      <c r="Q188" s="120" t="b">
        <v>1</v>
      </c>
      <c r="R188" s="120" t="b">
        <v>1</v>
      </c>
    </row>
    <row r="189" spans="1:18" x14ac:dyDescent="0.25">
      <c r="A189" s="117">
        <v>1</v>
      </c>
      <c r="B189" s="118">
        <v>2</v>
      </c>
      <c r="C189" s="315">
        <f>MISC!K189</f>
        <v>0</v>
      </c>
      <c r="D189" s="120" t="b">
        <v>1</v>
      </c>
      <c r="E189" s="316" t="str">
        <f>RIGHT(MISC!D189,4)&amp;"."&amp;MISC!N189&amp;"."&amp;MISC!L189&amp;"."&amp;$C$5</f>
        <v>...Ap21</v>
      </c>
      <c r="F189" s="317">
        <f t="shared" ca="1" si="5"/>
        <v>44309</v>
      </c>
      <c r="G189" s="318">
        <f>IF(MISC!AC189&lt;0,0,MISC!AC189)</f>
        <v>0</v>
      </c>
      <c r="H189" s="124">
        <f t="shared" ca="1" si="6"/>
        <v>44309</v>
      </c>
      <c r="I189" s="125">
        <v>100</v>
      </c>
      <c r="J189" s="316" t="str">
        <f>LEFT(MISC!E189,19)&amp;"."&amp;MiscPay!E189</f>
        <v>....Ap21</v>
      </c>
      <c r="K189" s="120" t="b">
        <v>1</v>
      </c>
      <c r="L189" s="126" t="s">
        <v>4747</v>
      </c>
      <c r="M189" s="120" t="b">
        <v>1</v>
      </c>
      <c r="N189" s="120" t="s">
        <v>3687</v>
      </c>
      <c r="O189" s="319">
        <f>MISC!J189</f>
        <v>0</v>
      </c>
      <c r="P189" s="120" t="b">
        <v>1</v>
      </c>
      <c r="Q189" s="120" t="b">
        <v>1</v>
      </c>
      <c r="R189" s="120" t="b">
        <v>1</v>
      </c>
    </row>
    <row r="190" spans="1:18" x14ac:dyDescent="0.25">
      <c r="A190" s="117">
        <v>1</v>
      </c>
      <c r="B190" s="118">
        <v>2</v>
      </c>
      <c r="C190" s="315">
        <f>MISC!K190</f>
        <v>0</v>
      </c>
      <c r="D190" s="120" t="b">
        <v>1</v>
      </c>
      <c r="E190" s="316" t="str">
        <f>RIGHT(MISC!D190,4)&amp;"."&amp;MISC!N190&amp;"."&amp;MISC!L190&amp;"."&amp;$C$5</f>
        <v>...Ap21</v>
      </c>
      <c r="F190" s="317">
        <f t="shared" ca="1" si="5"/>
        <v>44309</v>
      </c>
      <c r="G190" s="318">
        <f>IF(MISC!AC190&lt;0,0,MISC!AC190)</f>
        <v>0</v>
      </c>
      <c r="H190" s="124">
        <f t="shared" ca="1" si="6"/>
        <v>44309</v>
      </c>
      <c r="I190" s="125">
        <v>101</v>
      </c>
      <c r="J190" s="316" t="str">
        <f>LEFT(MISC!E190,19)&amp;"."&amp;MiscPay!E190</f>
        <v>....Ap21</v>
      </c>
      <c r="K190" s="120" t="b">
        <v>1</v>
      </c>
      <c r="L190" s="126" t="s">
        <v>4748</v>
      </c>
      <c r="M190" s="120" t="b">
        <v>1</v>
      </c>
      <c r="N190" s="120" t="s">
        <v>3687</v>
      </c>
      <c r="O190" s="319">
        <f>MISC!J190</f>
        <v>0</v>
      </c>
      <c r="P190" s="120" t="b">
        <v>1</v>
      </c>
      <c r="Q190" s="120" t="b">
        <v>1</v>
      </c>
      <c r="R190" s="120" t="b">
        <v>1</v>
      </c>
    </row>
    <row r="191" spans="1:18" x14ac:dyDescent="0.25">
      <c r="A191" s="117">
        <v>1</v>
      </c>
      <c r="B191" s="118">
        <v>2</v>
      </c>
      <c r="C191" s="315">
        <f>MISC!K191</f>
        <v>0</v>
      </c>
      <c r="D191" s="120" t="b">
        <v>1</v>
      </c>
      <c r="E191" s="316" t="str">
        <f>RIGHT(MISC!D191,4)&amp;"."&amp;MISC!N191&amp;"."&amp;MISC!L191&amp;"."&amp;$C$5</f>
        <v>...Ap21</v>
      </c>
      <c r="F191" s="317">
        <f t="shared" ca="1" si="5"/>
        <v>44309</v>
      </c>
      <c r="G191" s="318">
        <f>IF(MISC!AC191&lt;0,0,MISC!AC191)</f>
        <v>0</v>
      </c>
      <c r="H191" s="124">
        <f t="shared" ca="1" si="6"/>
        <v>44309</v>
      </c>
      <c r="I191" s="125">
        <v>102</v>
      </c>
      <c r="J191" s="316" t="str">
        <f>LEFT(MISC!E191,19)&amp;"."&amp;MiscPay!E191</f>
        <v>....Ap21</v>
      </c>
      <c r="K191" s="120" t="b">
        <v>1</v>
      </c>
      <c r="L191" s="126" t="s">
        <v>4749</v>
      </c>
      <c r="M191" s="120" t="b">
        <v>1</v>
      </c>
      <c r="N191" s="120" t="s">
        <v>3687</v>
      </c>
      <c r="O191" s="319">
        <f>MISC!J191</f>
        <v>0</v>
      </c>
      <c r="P191" s="120" t="b">
        <v>1</v>
      </c>
      <c r="Q191" s="120" t="b">
        <v>1</v>
      </c>
      <c r="R191" s="120" t="b">
        <v>1</v>
      </c>
    </row>
    <row r="192" spans="1:18" x14ac:dyDescent="0.25">
      <c r="A192" s="117">
        <v>1</v>
      </c>
      <c r="B192" s="118">
        <v>2</v>
      </c>
      <c r="C192" s="315">
        <f>MISC!K192</f>
        <v>0</v>
      </c>
      <c r="D192" s="120" t="b">
        <v>1</v>
      </c>
      <c r="E192" s="316" t="str">
        <f>RIGHT(MISC!D192,4)&amp;"."&amp;MISC!N192&amp;"."&amp;MISC!L192&amp;"."&amp;$C$5</f>
        <v>...Ap21</v>
      </c>
      <c r="F192" s="317">
        <f t="shared" ca="1" si="5"/>
        <v>44309</v>
      </c>
      <c r="G192" s="318">
        <f>IF(MISC!AC192&lt;0,0,MISC!AC192)</f>
        <v>0</v>
      </c>
      <c r="H192" s="124">
        <f t="shared" ca="1" si="6"/>
        <v>44309</v>
      </c>
      <c r="I192" s="125">
        <v>103</v>
      </c>
      <c r="J192" s="316" t="str">
        <f>LEFT(MISC!E192,19)&amp;"."&amp;MiscPay!E192</f>
        <v>....Ap21</v>
      </c>
      <c r="K192" s="120" t="b">
        <v>1</v>
      </c>
      <c r="L192" s="126" t="s">
        <v>4750</v>
      </c>
      <c r="M192" s="120" t="b">
        <v>1</v>
      </c>
      <c r="N192" s="120" t="s">
        <v>3687</v>
      </c>
      <c r="O192" s="319">
        <f>MISC!J192</f>
        <v>0</v>
      </c>
      <c r="P192" s="120" t="b">
        <v>1</v>
      </c>
      <c r="Q192" s="120" t="b">
        <v>1</v>
      </c>
      <c r="R192" s="120" t="b">
        <v>1</v>
      </c>
    </row>
    <row r="193" spans="1:18" x14ac:dyDescent="0.25">
      <c r="A193" s="117">
        <v>1</v>
      </c>
      <c r="B193" s="118">
        <v>2</v>
      </c>
      <c r="C193" s="315">
        <f>MISC!K193</f>
        <v>0</v>
      </c>
      <c r="D193" s="120" t="b">
        <v>1</v>
      </c>
      <c r="E193" s="316" t="str">
        <f>RIGHT(MISC!D193,4)&amp;"."&amp;MISC!N193&amp;"."&amp;MISC!L193&amp;"."&amp;$C$5</f>
        <v>...Ap21</v>
      </c>
      <c r="F193" s="317">
        <f t="shared" ca="1" si="5"/>
        <v>44309</v>
      </c>
      <c r="G193" s="318">
        <f>IF(MISC!AC193&lt;0,0,MISC!AC193)</f>
        <v>0</v>
      </c>
      <c r="H193" s="124">
        <f t="shared" ca="1" si="6"/>
        <v>44309</v>
      </c>
      <c r="I193" s="125">
        <v>104</v>
      </c>
      <c r="J193" s="316" t="str">
        <f>LEFT(MISC!E193,19)&amp;"."&amp;MiscPay!E193</f>
        <v>....Ap21</v>
      </c>
      <c r="K193" s="120" t="b">
        <v>1</v>
      </c>
      <c r="L193" s="126" t="s">
        <v>4751</v>
      </c>
      <c r="M193" s="120" t="b">
        <v>1</v>
      </c>
      <c r="N193" s="120" t="s">
        <v>3687</v>
      </c>
      <c r="O193" s="319">
        <f>MISC!J193</f>
        <v>0</v>
      </c>
      <c r="P193" s="120" t="b">
        <v>1</v>
      </c>
      <c r="Q193" s="120" t="b">
        <v>1</v>
      </c>
      <c r="R193" s="120" t="b">
        <v>1</v>
      </c>
    </row>
    <row r="194" spans="1:18" x14ac:dyDescent="0.25">
      <c r="A194" s="117">
        <v>1</v>
      </c>
      <c r="B194" s="118">
        <v>2</v>
      </c>
      <c r="C194" s="315">
        <f>MISC!K194</f>
        <v>0</v>
      </c>
      <c r="D194" s="120" t="b">
        <v>1</v>
      </c>
      <c r="E194" s="316" t="str">
        <f>RIGHT(MISC!D194,4)&amp;"."&amp;MISC!N194&amp;"."&amp;MISC!L194&amp;"."&amp;$C$5</f>
        <v>...Ap21</v>
      </c>
      <c r="F194" s="317">
        <f t="shared" ca="1" si="5"/>
        <v>44309</v>
      </c>
      <c r="G194" s="318">
        <f>IF(MISC!AC194&lt;0,0,MISC!AC194)</f>
        <v>0</v>
      </c>
      <c r="H194" s="124">
        <f t="shared" ca="1" si="6"/>
        <v>44309</v>
      </c>
      <c r="I194" s="125">
        <v>105</v>
      </c>
      <c r="J194" s="316" t="str">
        <f>LEFT(MISC!E194,19)&amp;"."&amp;MiscPay!E194</f>
        <v>....Ap21</v>
      </c>
      <c r="K194" s="120" t="b">
        <v>1</v>
      </c>
      <c r="L194" s="126" t="s">
        <v>4752</v>
      </c>
      <c r="M194" s="120" t="b">
        <v>1</v>
      </c>
      <c r="N194" s="120" t="s">
        <v>3687</v>
      </c>
      <c r="O194" s="319">
        <f>MISC!J194</f>
        <v>0</v>
      </c>
      <c r="P194" s="120" t="b">
        <v>1</v>
      </c>
      <c r="Q194" s="120" t="b">
        <v>1</v>
      </c>
      <c r="R194" s="120" t="b">
        <v>1</v>
      </c>
    </row>
    <row r="195" spans="1:18" x14ac:dyDescent="0.25">
      <c r="A195" s="117">
        <v>1</v>
      </c>
      <c r="B195" s="118">
        <v>2</v>
      </c>
      <c r="C195" s="315">
        <f>MISC!K195</f>
        <v>0</v>
      </c>
      <c r="D195" s="120" t="b">
        <v>1</v>
      </c>
      <c r="E195" s="316" t="str">
        <f>RIGHT(MISC!D195,4)&amp;"."&amp;MISC!N195&amp;"."&amp;MISC!L195&amp;"."&amp;$C$5</f>
        <v>...Ap21</v>
      </c>
      <c r="F195" s="317">
        <f t="shared" ca="1" si="5"/>
        <v>44309</v>
      </c>
      <c r="G195" s="318">
        <f>IF(MISC!AC195&lt;0,0,MISC!AC195)</f>
        <v>0</v>
      </c>
      <c r="H195" s="124">
        <f t="shared" ca="1" si="6"/>
        <v>44309</v>
      </c>
      <c r="I195" s="125">
        <v>106</v>
      </c>
      <c r="J195" s="316" t="str">
        <f>LEFT(MISC!E195,19)&amp;"."&amp;MiscPay!E195</f>
        <v>....Ap21</v>
      </c>
      <c r="K195" s="120" t="b">
        <v>1</v>
      </c>
      <c r="L195" s="126" t="s">
        <v>4753</v>
      </c>
      <c r="M195" s="120" t="b">
        <v>1</v>
      </c>
      <c r="N195" s="120" t="s">
        <v>3687</v>
      </c>
      <c r="O195" s="319">
        <f>MISC!J195</f>
        <v>0</v>
      </c>
      <c r="P195" s="120" t="b">
        <v>1</v>
      </c>
      <c r="Q195" s="120" t="b">
        <v>1</v>
      </c>
      <c r="R195" s="120" t="b">
        <v>1</v>
      </c>
    </row>
    <row r="196" spans="1:18" x14ac:dyDescent="0.25">
      <c r="A196" s="117">
        <v>1</v>
      </c>
      <c r="B196" s="118">
        <v>2</v>
      </c>
      <c r="C196" s="315">
        <f>MISC!K196</f>
        <v>0</v>
      </c>
      <c r="D196" s="120" t="b">
        <v>1</v>
      </c>
      <c r="E196" s="316" t="str">
        <f>RIGHT(MISC!D196,4)&amp;"."&amp;MISC!N196&amp;"."&amp;MISC!L196&amp;"."&amp;$C$5</f>
        <v>...Ap21</v>
      </c>
      <c r="F196" s="317">
        <f t="shared" ca="1" si="5"/>
        <v>44309</v>
      </c>
      <c r="G196" s="318">
        <f>IF(MISC!AC196&lt;0,0,MISC!AC196)</f>
        <v>0</v>
      </c>
      <c r="H196" s="124">
        <f t="shared" ca="1" si="6"/>
        <v>44309</v>
      </c>
      <c r="I196" s="125">
        <v>107</v>
      </c>
      <c r="J196" s="316" t="str">
        <f>LEFT(MISC!E196,19)&amp;"."&amp;MiscPay!E196</f>
        <v>....Ap21</v>
      </c>
      <c r="K196" s="120" t="b">
        <v>1</v>
      </c>
      <c r="L196" s="126" t="s">
        <v>4754</v>
      </c>
      <c r="M196" s="120" t="b">
        <v>1</v>
      </c>
      <c r="N196" s="120" t="s">
        <v>3687</v>
      </c>
      <c r="O196" s="319">
        <f>MISC!J196</f>
        <v>0</v>
      </c>
      <c r="P196" s="120" t="b">
        <v>1</v>
      </c>
      <c r="Q196" s="120" t="b">
        <v>1</v>
      </c>
      <c r="R196" s="120" t="b">
        <v>1</v>
      </c>
    </row>
    <row r="197" spans="1:18" x14ac:dyDescent="0.25">
      <c r="A197" s="117">
        <v>1</v>
      </c>
      <c r="B197" s="118">
        <v>2</v>
      </c>
      <c r="C197" s="315">
        <f>MISC!K197</f>
        <v>0</v>
      </c>
      <c r="D197" s="120" t="b">
        <v>1</v>
      </c>
      <c r="E197" s="316" t="str">
        <f>RIGHT(MISC!D197,4)&amp;"."&amp;MISC!N197&amp;"."&amp;MISC!L197&amp;"."&amp;$C$5</f>
        <v>...Ap21</v>
      </c>
      <c r="F197" s="317">
        <f t="shared" ca="1" si="5"/>
        <v>44309</v>
      </c>
      <c r="G197" s="318">
        <f>IF(MISC!AC197&lt;0,0,MISC!AC197)</f>
        <v>0</v>
      </c>
      <c r="H197" s="124">
        <f t="shared" ca="1" si="6"/>
        <v>44309</v>
      </c>
      <c r="I197" s="125">
        <v>108</v>
      </c>
      <c r="J197" s="316" t="str">
        <f>LEFT(MISC!E197,19)&amp;"."&amp;MiscPay!E197</f>
        <v>....Ap21</v>
      </c>
      <c r="K197" s="120" t="b">
        <v>1</v>
      </c>
      <c r="L197" s="126" t="s">
        <v>4755</v>
      </c>
      <c r="M197" s="120" t="b">
        <v>1</v>
      </c>
      <c r="N197" s="120" t="s">
        <v>3687</v>
      </c>
      <c r="O197" s="319">
        <f>MISC!J197</f>
        <v>0</v>
      </c>
      <c r="P197" s="120" t="b">
        <v>1</v>
      </c>
      <c r="Q197" s="120" t="b">
        <v>1</v>
      </c>
      <c r="R197" s="120" t="b">
        <v>1</v>
      </c>
    </row>
  </sheetData>
  <autoFilter ref="A19:R197"/>
  <mergeCells count="5">
    <mergeCell ref="A1:N1"/>
    <mergeCell ref="B3:E3"/>
    <mergeCell ref="H3:I3"/>
    <mergeCell ref="C7:D8"/>
    <mergeCell ref="C10:D11"/>
  </mergeCells>
  <conditionalFormatting sqref="G20:G197">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V304"/>
  <sheetViews>
    <sheetView workbookViewId="0">
      <selection activeCell="H26" sqref="H26:H2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81" t="s">
        <v>3626</v>
      </c>
      <c r="B3" s="524" t="s">
        <v>4015</v>
      </c>
      <c r="C3" s="525"/>
      <c r="D3" s="525"/>
      <c r="E3" s="526"/>
      <c r="F3" s="82" t="s">
        <v>3498</v>
      </c>
      <c r="I3" s="534" t="s">
        <v>3503</v>
      </c>
      <c r="J3" s="534"/>
      <c r="K3" s="534"/>
      <c r="L3" s="534"/>
      <c r="P3" s="30" t="s">
        <v>387</v>
      </c>
      <c r="Q3" s="30">
        <v>17</v>
      </c>
      <c r="R3" s="30" t="s">
        <v>4771</v>
      </c>
      <c r="S3" s="30" t="s">
        <v>4588</v>
      </c>
      <c r="U3" s="30" t="s">
        <v>3560</v>
      </c>
      <c r="V3" s="31">
        <v>10161</v>
      </c>
    </row>
    <row r="4" spans="1:22" ht="16.5" thickTop="1" thickBot="1" x14ac:dyDescent="0.3">
      <c r="P4" s="30" t="s">
        <v>27</v>
      </c>
      <c r="Q4" s="30">
        <v>18</v>
      </c>
      <c r="R4" s="30" t="s">
        <v>4772</v>
      </c>
      <c r="S4" s="30" t="s">
        <v>3623</v>
      </c>
      <c r="U4" s="30" t="s">
        <v>4016</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460">
        <f>-SUMIF(MISC!AC20:AC400,"&lt;0")</f>
        <v>309.60000000000002</v>
      </c>
      <c r="C7" s="529" t="str">
        <f>IF(ROUND(ABS(B7-B8),0)&gt;0,"Error","OK")</f>
        <v>OK</v>
      </c>
      <c r="D7" s="530"/>
      <c r="P7" s="30" t="s">
        <v>3639</v>
      </c>
      <c r="Q7" s="30">
        <v>21</v>
      </c>
      <c r="R7" s="30" t="s">
        <v>4775</v>
      </c>
      <c r="S7" s="30" t="s">
        <v>3630</v>
      </c>
    </row>
    <row r="8" spans="1:22" ht="16.5" thickTop="1" thickBot="1" x14ac:dyDescent="0.3">
      <c r="A8" s="83" t="s">
        <v>3642</v>
      </c>
      <c r="B8" s="85">
        <f>SUM(H20:H982)</f>
        <v>309.60000000000002</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459">
        <f>COUNTIF(MISC!AC20:AC488,"&lt;0")</f>
        <v>2</v>
      </c>
      <c r="C10" s="529" t="str">
        <f>IF(ROUND(ABS(B10-B11),0)&gt;0,"Error","OK")</f>
        <v>OK</v>
      </c>
      <c r="D10" s="530"/>
      <c r="P10" s="30" t="s">
        <v>3650</v>
      </c>
      <c r="Q10" s="30">
        <v>24</v>
      </c>
      <c r="R10" s="30" t="s">
        <v>4778</v>
      </c>
      <c r="S10" s="30" t="s">
        <v>3641</v>
      </c>
    </row>
    <row r="11" spans="1:22" ht="16.5" thickTop="1" thickBot="1" x14ac:dyDescent="0.3">
      <c r="A11" s="83" t="s">
        <v>3653</v>
      </c>
      <c r="B11" s="83">
        <f>COUNTIF(H20:H400,"&gt;0")</f>
        <v>2</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309.60000000000002</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201">
        <f>MISC!J20</f>
        <v>400102</v>
      </c>
      <c r="E20" s="126" t="b">
        <v>1</v>
      </c>
      <c r="F20" s="202" t="str">
        <f>RIGHT(MISC!C20,4)&amp;"."&amp;MISC!M20&amp;"."&amp;MISC!K20&amp;"."&amp;$C$5</f>
        <v>1000.MNS.I01.Ap21</v>
      </c>
      <c r="G20" s="203">
        <f ca="1">TODAY()</f>
        <v>44309</v>
      </c>
      <c r="H20" s="458">
        <f>IF(MISC!Q20&gt;0,0,-MISC!Q20)</f>
        <v>0</v>
      </c>
      <c r="I20" s="205">
        <f ca="1">G20</f>
        <v>44309</v>
      </c>
      <c r="J20" s="126">
        <v>3</v>
      </c>
      <c r="K20" s="126" t="b">
        <v>1</v>
      </c>
      <c r="L20" s="126" t="s">
        <v>4022</v>
      </c>
      <c r="M20" s="126" t="b">
        <v>1</v>
      </c>
      <c r="N20" s="126" t="s">
        <v>3687</v>
      </c>
      <c r="O20" s="202" t="str">
        <f>LEFT(MISC!D20,19)&amp;"."&amp;MiscCR!F20</f>
        <v>Brookhill Nursery.1000.MNS.I01.Ap21</v>
      </c>
      <c r="P20" s="206" t="str">
        <f>MISC!I20</f>
        <v>10284/543965</v>
      </c>
      <c r="Q20" s="126" t="b">
        <v>1</v>
      </c>
      <c r="R20" s="126" t="b">
        <v>1</v>
      </c>
      <c r="S20" s="126" t="b">
        <v>1</v>
      </c>
    </row>
    <row r="21" spans="1:20" x14ac:dyDescent="0.25">
      <c r="A21" s="126" t="s">
        <v>4021</v>
      </c>
      <c r="B21" s="200">
        <v>1</v>
      </c>
      <c r="C21" s="126">
        <v>2</v>
      </c>
      <c r="D21" s="321">
        <f>MISC!J21</f>
        <v>400102</v>
      </c>
      <c r="E21" s="126" t="b">
        <v>1</v>
      </c>
      <c r="F21" s="322" t="str">
        <f>RIGHT(MISC!C21,4)&amp;"."&amp;MISC!M21&amp;"."&amp;MISC!K21&amp;"."&amp;$C$5</f>
        <v>1001.MNS.I01.Ap21</v>
      </c>
      <c r="G21" s="323">
        <f t="shared" ref="G21:G33" ca="1" si="0">TODAY()</f>
        <v>44309</v>
      </c>
      <c r="H21" s="458">
        <f>IF(MISC!Q21&gt;0,0,-MISC!Q21)</f>
        <v>0</v>
      </c>
      <c r="I21" s="205">
        <f t="shared" ref="I21:I84" ca="1" si="1">G21</f>
        <v>44309</v>
      </c>
      <c r="J21" s="126">
        <v>3</v>
      </c>
      <c r="K21" s="126" t="b">
        <v>1</v>
      </c>
      <c r="L21" s="126" t="s">
        <v>4022</v>
      </c>
      <c r="M21" s="126" t="b">
        <v>1</v>
      </c>
      <c r="N21" s="126" t="s">
        <v>3687</v>
      </c>
      <c r="O21" s="322" t="str">
        <f>LEFT(MISC!D21,19)&amp;"."&amp;MiscCR!F21</f>
        <v>Hampden Way Nursery.1001.MNS.I01.Ap21</v>
      </c>
      <c r="P21" s="325" t="str">
        <f>MISC!I21</f>
        <v>10284/543965</v>
      </c>
      <c r="Q21" s="126" t="b">
        <v>1</v>
      </c>
      <c r="R21" s="126" t="b">
        <v>1</v>
      </c>
      <c r="S21" s="126" t="b">
        <v>1</v>
      </c>
    </row>
    <row r="22" spans="1:20" x14ac:dyDescent="0.25">
      <c r="A22" s="126" t="s">
        <v>4021</v>
      </c>
      <c r="B22" s="200">
        <v>1</v>
      </c>
      <c r="C22" s="126">
        <v>2</v>
      </c>
      <c r="D22" s="321">
        <f>MISC!J22</f>
        <v>400102</v>
      </c>
      <c r="E22" s="126" t="b">
        <v>1</v>
      </c>
      <c r="F22" s="322" t="str">
        <f>RIGHT(MISC!C22,4)&amp;"."&amp;MISC!M22&amp;"."&amp;MISC!K22&amp;"."&amp;$C$5</f>
        <v>1003.MNS.I01.Ap21</v>
      </c>
      <c r="G22" s="323">
        <f t="shared" ca="1" si="0"/>
        <v>44309</v>
      </c>
      <c r="H22" s="458">
        <f>IF(MISC!Q22&gt;0,0,-MISC!Q22)</f>
        <v>0</v>
      </c>
      <c r="I22" s="205">
        <f t="shared" ca="1" si="1"/>
        <v>44309</v>
      </c>
      <c r="J22" s="126">
        <v>3</v>
      </c>
      <c r="K22" s="126" t="b">
        <v>1</v>
      </c>
      <c r="L22" s="126" t="s">
        <v>4022</v>
      </c>
      <c r="M22" s="126" t="b">
        <v>1</v>
      </c>
      <c r="N22" s="126" t="s">
        <v>3687</v>
      </c>
      <c r="O22" s="322" t="str">
        <f>LEFT(MISC!D22,19)&amp;"."&amp;MiscCR!F22</f>
        <v>St Margaret's Nurse.1003.MNS.I01.Ap21</v>
      </c>
      <c r="P22" s="325" t="str">
        <f>MISC!I22</f>
        <v>10284/543965</v>
      </c>
      <c r="Q22" s="126" t="b">
        <v>1</v>
      </c>
      <c r="R22" s="126" t="b">
        <v>1</v>
      </c>
      <c r="S22" s="126" t="b">
        <v>1</v>
      </c>
    </row>
    <row r="23" spans="1:20" x14ac:dyDescent="0.25">
      <c r="A23" s="126" t="s">
        <v>4021</v>
      </c>
      <c r="B23" s="200">
        <v>1</v>
      </c>
      <c r="C23" s="126">
        <v>2</v>
      </c>
      <c r="D23" s="321">
        <f>MISC!J23</f>
        <v>400072</v>
      </c>
      <c r="E23" s="126" t="b">
        <v>1</v>
      </c>
      <c r="F23" s="322" t="str">
        <f>RIGHT(MISC!C23,4)&amp;"."&amp;MISC!M23&amp;"."&amp;MISC!K23&amp;"."&amp;$C$5</f>
        <v>1002.MNS.I01.Ap21</v>
      </c>
      <c r="G23" s="323">
        <f t="shared" ca="1" si="0"/>
        <v>44309</v>
      </c>
      <c r="H23" s="458">
        <f>IF(MISC!Q23&gt;0,0,-MISC!Q23)</f>
        <v>0</v>
      </c>
      <c r="I23" s="205">
        <f t="shared" ca="1" si="1"/>
        <v>44309</v>
      </c>
      <c r="J23" s="126">
        <v>3</v>
      </c>
      <c r="K23" s="126" t="b">
        <v>1</v>
      </c>
      <c r="L23" s="126" t="s">
        <v>4022</v>
      </c>
      <c r="M23" s="126" t="b">
        <v>1</v>
      </c>
      <c r="N23" s="126" t="s">
        <v>3687</v>
      </c>
      <c r="O23" s="322" t="str">
        <f>LEFT(MISC!D23,19)&amp;"."&amp;MiscCR!F23</f>
        <v>Moss Hall Nursery.1002.MNS.I01.Ap21</v>
      </c>
      <c r="P23" s="325" t="str">
        <f>MISC!I23</f>
        <v>10284/543965</v>
      </c>
      <c r="Q23" s="126" t="b">
        <v>1</v>
      </c>
      <c r="R23" s="126" t="b">
        <v>1</v>
      </c>
      <c r="S23" s="126" t="b">
        <v>1</v>
      </c>
    </row>
    <row r="24" spans="1:20" x14ac:dyDescent="0.25">
      <c r="A24" s="126" t="s">
        <v>4021</v>
      </c>
      <c r="B24" s="200">
        <v>1</v>
      </c>
      <c r="C24" s="126">
        <v>2</v>
      </c>
      <c r="D24" s="321">
        <f>MISC!J24</f>
        <v>159947</v>
      </c>
      <c r="E24" s="126" t="b">
        <v>1</v>
      </c>
      <c r="F24" s="322" t="str">
        <f>RIGHT(MISC!C24,4)&amp;"."&amp;MISC!M24&amp;"."&amp;MISC!K24&amp;"."&amp;$C$5</f>
        <v>4013.cov.wint.E25.Ap21</v>
      </c>
      <c r="G24" s="323">
        <f t="shared" ca="1" si="0"/>
        <v>44309</v>
      </c>
      <c r="H24" s="458">
        <f>IF(MISC!Q24&gt;0,0,-MISC!Q24)</f>
        <v>0</v>
      </c>
      <c r="I24" s="205">
        <f t="shared" ca="1" si="1"/>
        <v>44309</v>
      </c>
      <c r="J24" s="126">
        <v>3</v>
      </c>
      <c r="K24" s="126" t="b">
        <v>1</v>
      </c>
      <c r="L24" s="126" t="s">
        <v>4022</v>
      </c>
      <c r="M24" s="126" t="b">
        <v>1</v>
      </c>
      <c r="N24" s="126" t="s">
        <v>3687</v>
      </c>
      <c r="O24" s="322" t="str">
        <f>LEFT(MISC!D24,19)&amp;"."&amp;MiscCR!F24</f>
        <v>ARK Pioneer Academy.4013.cov.wint.E25.Ap21</v>
      </c>
      <c r="P24" s="325" t="str">
        <f>MISC!I24</f>
        <v>18016/424000</v>
      </c>
      <c r="Q24" s="126" t="b">
        <v>1</v>
      </c>
      <c r="R24" s="126" t="b">
        <v>1</v>
      </c>
      <c r="S24" s="126" t="b">
        <v>1</v>
      </c>
    </row>
    <row r="25" spans="1:20" x14ac:dyDescent="0.25">
      <c r="A25" s="126" t="s">
        <v>4021</v>
      </c>
      <c r="B25" s="200">
        <v>1</v>
      </c>
      <c r="C25" s="126">
        <v>2</v>
      </c>
      <c r="D25" s="321">
        <f>MISC!J25</f>
        <v>400058</v>
      </c>
      <c r="E25" s="126" t="b">
        <v>1</v>
      </c>
      <c r="F25" s="322" t="str">
        <f>RIGHT(MISC!C25,4)&amp;"."&amp;MISC!M25&amp;"."&amp;MISC!K25&amp;"."&amp;$C$5</f>
        <v>3311.Rates.I01.Ap21</v>
      </c>
      <c r="G25" s="323">
        <f t="shared" ca="1" si="0"/>
        <v>44309</v>
      </c>
      <c r="H25" s="458">
        <f>IF(MISC!Q25&gt;0,0,-MISC!Q25)</f>
        <v>0</v>
      </c>
      <c r="I25" s="205">
        <f t="shared" ca="1" si="1"/>
        <v>44309</v>
      </c>
      <c r="J25" s="126">
        <v>3</v>
      </c>
      <c r="K25" s="126" t="b">
        <v>1</v>
      </c>
      <c r="L25" s="126" t="s">
        <v>4022</v>
      </c>
      <c r="M25" s="126" t="b">
        <v>1</v>
      </c>
      <c r="N25" s="126" t="s">
        <v>3687</v>
      </c>
      <c r="O25" s="322" t="str">
        <f>LEFT(MISC!D25,19)&amp;"."&amp;MiscCR!F25</f>
        <v>St Mary's C E Prima.3311.Rates.I01.Ap21</v>
      </c>
      <c r="P25" s="325" t="str">
        <f>MISC!I25</f>
        <v>10104/543965</v>
      </c>
      <c r="Q25" s="126" t="b">
        <v>1</v>
      </c>
      <c r="R25" s="126" t="b">
        <v>1</v>
      </c>
      <c r="S25" s="126" t="b">
        <v>1</v>
      </c>
    </row>
    <row r="26" spans="1:20" x14ac:dyDescent="0.25">
      <c r="A26" s="126" t="s">
        <v>4021</v>
      </c>
      <c r="B26" s="200">
        <v>1</v>
      </c>
      <c r="C26" s="126">
        <v>2</v>
      </c>
      <c r="D26" s="321">
        <f>MISC!J26</f>
        <v>400006</v>
      </c>
      <c r="E26" s="126" t="b">
        <v>1</v>
      </c>
      <c r="F26" s="322" t="str">
        <f>RIGHT(MISC!C26,4)&amp;"."&amp;MISC!M26&amp;"."&amp;MISC!K26&amp;"."&amp;$C$5</f>
        <v>3313.Rates.I01.Ap21</v>
      </c>
      <c r="G26" s="323">
        <f t="shared" ca="1" si="0"/>
        <v>44309</v>
      </c>
      <c r="H26" s="458">
        <f>IF(MISC!Q26&gt;0,0,-MISC!Q26)</f>
        <v>60</v>
      </c>
      <c r="I26" s="205">
        <f t="shared" ca="1" si="1"/>
        <v>44309</v>
      </c>
      <c r="J26" s="126">
        <v>3</v>
      </c>
      <c r="K26" s="126" t="b">
        <v>1</v>
      </c>
      <c r="L26" s="126" t="s">
        <v>4022</v>
      </c>
      <c r="M26" s="126" t="b">
        <v>1</v>
      </c>
      <c r="N26" s="126" t="s">
        <v>3687</v>
      </c>
      <c r="O26" s="322" t="str">
        <f>LEFT(MISC!D26,19)&amp;"."&amp;MiscCR!F26</f>
        <v>St. Pauls CE Primar.3313.Rates.I01.Ap21</v>
      </c>
      <c r="P26" s="325" t="str">
        <f>MISC!I26</f>
        <v>10104/543965</v>
      </c>
      <c r="Q26" s="126" t="b">
        <v>1</v>
      </c>
      <c r="R26" s="126" t="b">
        <v>1</v>
      </c>
      <c r="S26" s="126" t="b">
        <v>1</v>
      </c>
    </row>
    <row r="27" spans="1:20" x14ac:dyDescent="0.25">
      <c r="A27" s="126" t="s">
        <v>4021</v>
      </c>
      <c r="B27" s="200">
        <v>1</v>
      </c>
      <c r="C27" s="126">
        <v>2</v>
      </c>
      <c r="D27" s="321">
        <f>MISC!J27</f>
        <v>400021</v>
      </c>
      <c r="E27" s="126" t="b">
        <v>1</v>
      </c>
      <c r="F27" s="322" t="str">
        <f>RIGHT(MISC!C27,4)&amp;"."&amp;MISC!M27&amp;"."&amp;MISC!K27&amp;"."&amp;$C$5</f>
        <v>5201.Rates.I01.Ap21</v>
      </c>
      <c r="G27" s="323">
        <f t="shared" ca="1" si="0"/>
        <v>44309</v>
      </c>
      <c r="H27" s="458">
        <f>IF(MISC!Q27&gt;0,0,-MISC!Q27)</f>
        <v>249.6</v>
      </c>
      <c r="I27" s="205">
        <f t="shared" ca="1" si="1"/>
        <v>44309</v>
      </c>
      <c r="J27" s="126">
        <v>3</v>
      </c>
      <c r="K27" s="126" t="b">
        <v>1</v>
      </c>
      <c r="L27" s="126" t="s">
        <v>4022</v>
      </c>
      <c r="M27" s="126" t="b">
        <v>1</v>
      </c>
      <c r="N27" s="126" t="s">
        <v>3687</v>
      </c>
      <c r="O27" s="322" t="str">
        <f>LEFT(MISC!D27,19)&amp;"."&amp;MiscCR!F27</f>
        <v>Osidge Primary Scho.5201.Rates.I01.Ap21</v>
      </c>
      <c r="P27" s="325" t="str">
        <f>MISC!I27</f>
        <v>10104/543965</v>
      </c>
      <c r="Q27" s="126" t="b">
        <v>1</v>
      </c>
      <c r="R27" s="126" t="b">
        <v>1</v>
      </c>
      <c r="S27" s="126" t="b">
        <v>1</v>
      </c>
    </row>
    <row r="28" spans="1:20" x14ac:dyDescent="0.25">
      <c r="A28" s="126" t="s">
        <v>4021</v>
      </c>
      <c r="B28" s="200">
        <v>1</v>
      </c>
      <c r="C28" s="126">
        <v>2</v>
      </c>
      <c r="D28" s="321">
        <f>MISC!J28</f>
        <v>0</v>
      </c>
      <c r="E28" s="126" t="b">
        <v>1</v>
      </c>
      <c r="F28" s="322" t="str">
        <f>RIGHT(MISC!C28,4)&amp;"."&amp;MISC!M28&amp;"."&amp;MISC!K28&amp;"."&amp;$C$5</f>
        <v>.Rates.I01.Ap21</v>
      </c>
      <c r="G28" s="323">
        <f t="shared" ca="1" si="0"/>
        <v>44309</v>
      </c>
      <c r="H28" s="458">
        <f>IF(MISC!Q28&gt;0,0,-MISC!Q28)</f>
        <v>0</v>
      </c>
      <c r="I28" s="205">
        <f t="shared" ca="1" si="1"/>
        <v>44309</v>
      </c>
      <c r="J28" s="126">
        <v>3</v>
      </c>
      <c r="K28" s="126" t="b">
        <v>1</v>
      </c>
      <c r="L28" s="126" t="s">
        <v>4022</v>
      </c>
      <c r="M28" s="126" t="b">
        <v>1</v>
      </c>
      <c r="N28" s="126" t="s">
        <v>3687</v>
      </c>
      <c r="O28" s="322" t="str">
        <f>LEFT(MISC!D28,19)&amp;"."&amp;MiscCR!F28</f>
        <v>..Rates.I01.Ap21</v>
      </c>
      <c r="P28" s="325" t="str">
        <f>MISC!I28</f>
        <v>/</v>
      </c>
      <c r="Q28" s="126" t="b">
        <v>1</v>
      </c>
      <c r="R28" s="126" t="b">
        <v>1</v>
      </c>
      <c r="S28" s="126" t="b">
        <v>1</v>
      </c>
    </row>
    <row r="29" spans="1:20" x14ac:dyDescent="0.25">
      <c r="A29" s="126" t="s">
        <v>4021</v>
      </c>
      <c r="B29" s="200">
        <v>1</v>
      </c>
      <c r="C29" s="126">
        <v>2</v>
      </c>
      <c r="D29" s="321">
        <f>MISC!J29</f>
        <v>0</v>
      </c>
      <c r="E29" s="126" t="b">
        <v>1</v>
      </c>
      <c r="F29" s="322" t="str">
        <f>RIGHT(MISC!C29,4)&amp;"."&amp;MISC!M29&amp;"."&amp;MISC!K29&amp;"."&amp;$C$5</f>
        <v>.Rates.I01.Ap21</v>
      </c>
      <c r="G29" s="323">
        <f t="shared" ca="1" si="0"/>
        <v>44309</v>
      </c>
      <c r="H29" s="458">
        <f>IF(MISC!Q29&gt;0,0,-MISC!Q29)</f>
        <v>0</v>
      </c>
      <c r="I29" s="205">
        <f t="shared" ca="1" si="1"/>
        <v>44309</v>
      </c>
      <c r="J29" s="126">
        <v>3</v>
      </c>
      <c r="K29" s="126" t="b">
        <v>1</v>
      </c>
      <c r="L29" s="126" t="s">
        <v>4022</v>
      </c>
      <c r="M29" s="126" t="b">
        <v>1</v>
      </c>
      <c r="N29" s="126" t="s">
        <v>3687</v>
      </c>
      <c r="O29" s="322" t="str">
        <f>LEFT(MISC!D29,19)&amp;"."&amp;MiscCR!F29</f>
        <v>..Rates.I01.Ap21</v>
      </c>
      <c r="P29" s="325" t="str">
        <f>MISC!I29</f>
        <v>/</v>
      </c>
      <c r="Q29" s="126" t="b">
        <v>1</v>
      </c>
      <c r="R29" s="126" t="b">
        <v>1</v>
      </c>
      <c r="S29" s="126" t="b">
        <v>1</v>
      </c>
    </row>
    <row r="30" spans="1:20" x14ac:dyDescent="0.25">
      <c r="A30" s="126" t="s">
        <v>4021</v>
      </c>
      <c r="B30" s="200">
        <v>1</v>
      </c>
      <c r="C30" s="126">
        <v>2</v>
      </c>
      <c r="D30" s="321">
        <f>MISC!J30</f>
        <v>0</v>
      </c>
      <c r="E30" s="126" t="b">
        <v>1</v>
      </c>
      <c r="F30" s="322" t="str">
        <f>RIGHT(MISC!C30,4)&amp;"."&amp;MISC!M30&amp;"."&amp;MISC!K30&amp;"."&amp;$C$5</f>
        <v>.Rates.I01.Ap21</v>
      </c>
      <c r="G30" s="323">
        <f t="shared" ca="1" si="0"/>
        <v>44309</v>
      </c>
      <c r="H30" s="324">
        <f>IF(MISC!Z30&gt;0,0,-MISC!Z30)</f>
        <v>0</v>
      </c>
      <c r="I30" s="205">
        <f t="shared" ca="1" si="1"/>
        <v>44309</v>
      </c>
      <c r="J30" s="126">
        <v>3</v>
      </c>
      <c r="K30" s="126" t="b">
        <v>1</v>
      </c>
      <c r="L30" s="126" t="s">
        <v>4022</v>
      </c>
      <c r="M30" s="126" t="b">
        <v>1</v>
      </c>
      <c r="N30" s="126" t="s">
        <v>3687</v>
      </c>
      <c r="O30" s="322" t="str">
        <f>LEFT(MISC!D30,19)&amp;"."&amp;MiscCR!F30</f>
        <v>..Rates.I01.Ap21</v>
      </c>
      <c r="P30" s="325" t="str">
        <f>MISC!I30</f>
        <v>/</v>
      </c>
      <c r="Q30" s="126" t="b">
        <v>1</v>
      </c>
      <c r="R30" s="126" t="b">
        <v>1</v>
      </c>
      <c r="S30" s="126" t="b">
        <v>1</v>
      </c>
    </row>
    <row r="31" spans="1:20" x14ac:dyDescent="0.25">
      <c r="A31" s="126" t="s">
        <v>4021</v>
      </c>
      <c r="B31" s="200">
        <v>1</v>
      </c>
      <c r="C31" s="126">
        <v>2</v>
      </c>
      <c r="D31" s="321">
        <f>MISC!J31</f>
        <v>0</v>
      </c>
      <c r="E31" s="126" t="b">
        <v>1</v>
      </c>
      <c r="F31" s="322" t="str">
        <f>RIGHT(MISC!C31,4)&amp;"."&amp;MISC!M31&amp;"."&amp;MISC!K31&amp;"."&amp;$C$5</f>
        <v>.Rates.I01.Ap21</v>
      </c>
      <c r="G31" s="323">
        <f t="shared" ca="1" si="0"/>
        <v>44309</v>
      </c>
      <c r="H31" s="324">
        <f>IF(MISC!Z31&gt;0,0,-MISC!Z31)</f>
        <v>0</v>
      </c>
      <c r="I31" s="205">
        <f t="shared" ca="1" si="1"/>
        <v>44309</v>
      </c>
      <c r="J31" s="126">
        <v>3</v>
      </c>
      <c r="K31" s="126" t="b">
        <v>1</v>
      </c>
      <c r="L31" s="126" t="s">
        <v>4022</v>
      </c>
      <c r="M31" s="126" t="b">
        <v>1</v>
      </c>
      <c r="N31" s="126" t="s">
        <v>3687</v>
      </c>
      <c r="O31" s="322" t="str">
        <f>LEFT(MISC!D31,19)&amp;"."&amp;MiscCR!F31</f>
        <v>..Rates.I01.Ap21</v>
      </c>
      <c r="P31" s="325" t="str">
        <f>MISC!I31</f>
        <v>/</v>
      </c>
      <c r="Q31" s="126" t="b">
        <v>1</v>
      </c>
      <c r="R31" s="126" t="b">
        <v>1</v>
      </c>
      <c r="S31" s="126" t="b">
        <v>1</v>
      </c>
    </row>
    <row r="32" spans="1:20" x14ac:dyDescent="0.25">
      <c r="A32" s="126" t="s">
        <v>4021</v>
      </c>
      <c r="B32" s="200">
        <v>1</v>
      </c>
      <c r="C32" s="126">
        <v>2</v>
      </c>
      <c r="D32" s="321">
        <f>MISC!J32</f>
        <v>0</v>
      </c>
      <c r="E32" s="126" t="b">
        <v>1</v>
      </c>
      <c r="F32" s="322" t="str">
        <f>RIGHT(MISC!C32,4)&amp;"."&amp;MISC!M32&amp;"."&amp;MISC!K32&amp;"."&amp;$C$5</f>
        <v>.Rates.I01.Ap21</v>
      </c>
      <c r="G32" s="323">
        <f t="shared" ca="1" si="0"/>
        <v>44309</v>
      </c>
      <c r="H32" s="324">
        <f>IF(MISC!Z32&gt;0,0,-MISC!Z32)</f>
        <v>0</v>
      </c>
      <c r="I32" s="205">
        <f t="shared" ca="1" si="1"/>
        <v>44309</v>
      </c>
      <c r="J32" s="126">
        <v>3</v>
      </c>
      <c r="K32" s="126" t="b">
        <v>1</v>
      </c>
      <c r="L32" s="126" t="s">
        <v>4022</v>
      </c>
      <c r="M32" s="126" t="b">
        <v>1</v>
      </c>
      <c r="N32" s="126" t="s">
        <v>3687</v>
      </c>
      <c r="O32" s="322" t="str">
        <f>LEFT(MISC!D32,19)&amp;"."&amp;MiscCR!F32</f>
        <v>..Rates.I01.Ap21</v>
      </c>
      <c r="P32" s="325" t="str">
        <f>MISC!I32</f>
        <v>/</v>
      </c>
      <c r="Q32" s="126" t="b">
        <v>1</v>
      </c>
      <c r="R32" s="126" t="b">
        <v>1</v>
      </c>
      <c r="S32" s="126" t="b">
        <v>1</v>
      </c>
    </row>
    <row r="33" spans="1:19" x14ac:dyDescent="0.25">
      <c r="A33" s="126" t="s">
        <v>4021</v>
      </c>
      <c r="B33" s="200">
        <v>1</v>
      </c>
      <c r="C33" s="126">
        <v>2</v>
      </c>
      <c r="D33" s="321">
        <f>MISC!J33</f>
        <v>0</v>
      </c>
      <c r="E33" s="126" t="b">
        <v>1</v>
      </c>
      <c r="F33" s="322" t="str">
        <f>RIGHT(MISC!C33,4)&amp;"."&amp;MISC!M33&amp;"."&amp;MISC!K33&amp;"."&amp;$C$5</f>
        <v>.Rates.I01.Ap21</v>
      </c>
      <c r="G33" s="323">
        <f t="shared" ca="1" si="0"/>
        <v>44309</v>
      </c>
      <c r="H33" s="324">
        <f>IF(MISC!Z33&gt;0,0,-MISC!Z33)</f>
        <v>0</v>
      </c>
      <c r="I33" s="205">
        <f t="shared" ca="1" si="1"/>
        <v>44309</v>
      </c>
      <c r="J33" s="126">
        <v>3</v>
      </c>
      <c r="K33" s="126" t="b">
        <v>1</v>
      </c>
      <c r="L33" s="126" t="s">
        <v>4022</v>
      </c>
      <c r="M33" s="126" t="b">
        <v>1</v>
      </c>
      <c r="N33" s="126" t="s">
        <v>3687</v>
      </c>
      <c r="O33" s="322" t="str">
        <f>LEFT(MISC!D33,19)&amp;"."&amp;MiscCR!F33</f>
        <v>..Rates.I01.Ap21</v>
      </c>
      <c r="P33" s="325" t="str">
        <f>MISC!I33</f>
        <v>/</v>
      </c>
      <c r="Q33" s="126" t="b">
        <v>1</v>
      </c>
      <c r="R33" s="126" t="b">
        <v>1</v>
      </c>
      <c r="S33" s="126" t="b">
        <v>1</v>
      </c>
    </row>
    <row r="34" spans="1:19" x14ac:dyDescent="0.25">
      <c r="A34" s="126" t="s">
        <v>4021</v>
      </c>
      <c r="B34" s="200">
        <v>1</v>
      </c>
      <c r="C34" s="126">
        <v>2</v>
      </c>
      <c r="D34" s="321">
        <f>MISC!J34</f>
        <v>0</v>
      </c>
      <c r="E34" s="126" t="b">
        <v>1</v>
      </c>
      <c r="F34" s="322" t="str">
        <f>RIGHT(MISC!C34,4)&amp;"."&amp;MISC!M34&amp;"."&amp;MISC!K34&amp;"."&amp;$C$5</f>
        <v>.Rates.I01.Ap21</v>
      </c>
      <c r="G34" s="323">
        <f t="shared" ref="G34:G84" ca="1" si="2">TODAY()</f>
        <v>44309</v>
      </c>
      <c r="H34" s="324">
        <f>IF(MISC!Z34&gt;0,0,-MISC!Z34)</f>
        <v>0</v>
      </c>
      <c r="I34" s="205">
        <f t="shared" ca="1" si="1"/>
        <v>44309</v>
      </c>
      <c r="J34" s="126">
        <v>3</v>
      </c>
      <c r="K34" s="126" t="b">
        <v>1</v>
      </c>
      <c r="L34" s="126" t="s">
        <v>4022</v>
      </c>
      <c r="M34" s="126" t="b">
        <v>1</v>
      </c>
      <c r="N34" s="126" t="s">
        <v>3687</v>
      </c>
      <c r="O34" s="322" t="str">
        <f>LEFT(MISC!D34,19)&amp;"."&amp;MiscCR!F34</f>
        <v>..Rates.I01.Ap21</v>
      </c>
      <c r="P34" s="325" t="str">
        <f>MISC!I34</f>
        <v>/</v>
      </c>
      <c r="Q34" s="126" t="b">
        <v>1</v>
      </c>
      <c r="R34" s="126" t="b">
        <v>1</v>
      </c>
      <c r="S34" s="126" t="b">
        <v>1</v>
      </c>
    </row>
    <row r="35" spans="1:19" x14ac:dyDescent="0.25">
      <c r="A35" s="126" t="s">
        <v>4021</v>
      </c>
      <c r="B35" s="200">
        <v>1</v>
      </c>
      <c r="C35" s="126">
        <v>2</v>
      </c>
      <c r="D35" s="321">
        <f>MISC!J35</f>
        <v>0</v>
      </c>
      <c r="E35" s="126" t="b">
        <v>1</v>
      </c>
      <c r="F35" s="322" t="str">
        <f>RIGHT(MISC!C35,4)&amp;"."&amp;MISC!M35&amp;"."&amp;MISC!K35&amp;"."&amp;$C$5</f>
        <v>.Rates.I01.Ap21</v>
      </c>
      <c r="G35" s="323">
        <f t="shared" ca="1" si="2"/>
        <v>44309</v>
      </c>
      <c r="H35" s="324">
        <f>IF(MISC!Z35&gt;0,0,-MISC!Z35)</f>
        <v>0</v>
      </c>
      <c r="I35" s="205">
        <f t="shared" ca="1" si="1"/>
        <v>44309</v>
      </c>
      <c r="J35" s="126">
        <v>3</v>
      </c>
      <c r="K35" s="126" t="b">
        <v>1</v>
      </c>
      <c r="L35" s="126" t="s">
        <v>4022</v>
      </c>
      <c r="M35" s="126" t="b">
        <v>1</v>
      </c>
      <c r="N35" s="126" t="s">
        <v>3687</v>
      </c>
      <c r="O35" s="322" t="str">
        <f>LEFT(MISC!D35,19)&amp;"."&amp;MiscCR!F35</f>
        <v>..Rates.I01.Ap21</v>
      </c>
      <c r="P35" s="325" t="str">
        <f>MISC!I35</f>
        <v>/</v>
      </c>
      <c r="Q35" s="126" t="b">
        <v>1</v>
      </c>
      <c r="R35" s="126" t="b">
        <v>1</v>
      </c>
      <c r="S35" s="126" t="b">
        <v>1</v>
      </c>
    </row>
    <row r="36" spans="1:19" x14ac:dyDescent="0.25">
      <c r="A36" s="126" t="s">
        <v>4021</v>
      </c>
      <c r="B36" s="200">
        <v>1</v>
      </c>
      <c r="C36" s="126">
        <v>2</v>
      </c>
      <c r="D36" s="321">
        <f>MISC!J36</f>
        <v>0</v>
      </c>
      <c r="E36" s="126" t="b">
        <v>1</v>
      </c>
      <c r="F36" s="322" t="str">
        <f>RIGHT(MISC!C36,4)&amp;"."&amp;MISC!M36&amp;"."&amp;MISC!K36&amp;"."&amp;$C$5</f>
        <v>.Rates.I01.Ap21</v>
      </c>
      <c r="G36" s="323">
        <f t="shared" ca="1" si="2"/>
        <v>44309</v>
      </c>
      <c r="H36" s="324">
        <f>IF(MISC!Z36&gt;0,0,-MISC!Z36)</f>
        <v>0</v>
      </c>
      <c r="I36" s="205">
        <f t="shared" ca="1" si="1"/>
        <v>44309</v>
      </c>
      <c r="J36" s="126">
        <v>3</v>
      </c>
      <c r="K36" s="126" t="b">
        <v>1</v>
      </c>
      <c r="L36" s="126" t="s">
        <v>4022</v>
      </c>
      <c r="M36" s="126" t="b">
        <v>1</v>
      </c>
      <c r="N36" s="126" t="s">
        <v>3687</v>
      </c>
      <c r="O36" s="322" t="str">
        <f>LEFT(MISC!D36,19)&amp;"."&amp;MiscCR!F36</f>
        <v>..Rates.I01.Ap21</v>
      </c>
      <c r="P36" s="325" t="str">
        <f>MISC!I36</f>
        <v>/</v>
      </c>
      <c r="Q36" s="126" t="b">
        <v>1</v>
      </c>
      <c r="R36" s="126" t="b">
        <v>1</v>
      </c>
      <c r="S36" s="126" t="b">
        <v>1</v>
      </c>
    </row>
    <row r="37" spans="1:19" x14ac:dyDescent="0.25">
      <c r="A37" s="126" t="s">
        <v>4021</v>
      </c>
      <c r="B37" s="200">
        <v>1</v>
      </c>
      <c r="C37" s="126">
        <v>2</v>
      </c>
      <c r="D37" s="321">
        <f>MISC!J37</f>
        <v>0</v>
      </c>
      <c r="E37" s="126" t="b">
        <v>1</v>
      </c>
      <c r="F37" s="322" t="str">
        <f>RIGHT(MISC!C37,4)&amp;"."&amp;MISC!M37&amp;"."&amp;MISC!K37&amp;"."&amp;$C$5</f>
        <v>.Rates.I01.Ap21</v>
      </c>
      <c r="G37" s="323">
        <f t="shared" ca="1" si="2"/>
        <v>44309</v>
      </c>
      <c r="H37" s="324">
        <f>IF(MISC!Z37&gt;0,0,-MISC!Z37)</f>
        <v>0</v>
      </c>
      <c r="I37" s="205">
        <f t="shared" ca="1" si="1"/>
        <v>44309</v>
      </c>
      <c r="J37" s="126">
        <v>3</v>
      </c>
      <c r="K37" s="126" t="b">
        <v>1</v>
      </c>
      <c r="L37" s="126" t="s">
        <v>4022</v>
      </c>
      <c r="M37" s="126" t="b">
        <v>1</v>
      </c>
      <c r="N37" s="126" t="s">
        <v>3687</v>
      </c>
      <c r="O37" s="322" t="str">
        <f>LEFT(MISC!D37,19)&amp;"."&amp;MiscCR!F37</f>
        <v>..Rates.I01.Ap21</v>
      </c>
      <c r="P37" s="325" t="str">
        <f>MISC!I37</f>
        <v>/</v>
      </c>
      <c r="Q37" s="126" t="b">
        <v>1</v>
      </c>
      <c r="R37" s="126" t="b">
        <v>1</v>
      </c>
      <c r="S37" s="126" t="b">
        <v>1</v>
      </c>
    </row>
    <row r="38" spans="1:19" x14ac:dyDescent="0.25">
      <c r="A38" s="126" t="s">
        <v>4021</v>
      </c>
      <c r="B38" s="200">
        <v>1</v>
      </c>
      <c r="C38" s="126">
        <v>2</v>
      </c>
      <c r="D38" s="321">
        <f>MISC!J38</f>
        <v>0</v>
      </c>
      <c r="E38" s="126" t="b">
        <v>1</v>
      </c>
      <c r="F38" s="322" t="str">
        <f>RIGHT(MISC!C38,4)&amp;"."&amp;MISC!M38&amp;"."&amp;MISC!K38&amp;"."&amp;$C$5</f>
        <v>.DISEC.I02.Ap21</v>
      </c>
      <c r="G38" s="323">
        <f t="shared" ca="1" si="2"/>
        <v>44309</v>
      </c>
      <c r="H38" s="324">
        <f>IF(MISC!Z38&gt;0,0,-MISC!Z38)</f>
        <v>0</v>
      </c>
      <c r="I38" s="205">
        <f t="shared" ca="1" si="1"/>
        <v>44309</v>
      </c>
      <c r="J38" s="126">
        <v>3</v>
      </c>
      <c r="K38" s="126" t="b">
        <v>1</v>
      </c>
      <c r="L38" s="126" t="s">
        <v>4022</v>
      </c>
      <c r="M38" s="126" t="b">
        <v>1</v>
      </c>
      <c r="N38" s="126" t="s">
        <v>3687</v>
      </c>
      <c r="O38" s="322" t="str">
        <f>LEFT(MISC!D38,19)&amp;"."&amp;MiscCR!F38</f>
        <v>..DISEC.I02.Ap21</v>
      </c>
      <c r="P38" s="325" t="str">
        <f>MISC!I38</f>
        <v>/</v>
      </c>
      <c r="Q38" s="126" t="b">
        <v>1</v>
      </c>
      <c r="R38" s="126" t="b">
        <v>1</v>
      </c>
      <c r="S38" s="126" t="b">
        <v>1</v>
      </c>
    </row>
    <row r="39" spans="1:19" x14ac:dyDescent="0.25">
      <c r="A39" s="126" t="s">
        <v>4021</v>
      </c>
      <c r="B39" s="200">
        <v>1</v>
      </c>
      <c r="C39" s="126">
        <v>2</v>
      </c>
      <c r="D39" s="321">
        <f>MISC!J39</f>
        <v>0</v>
      </c>
      <c r="E39" s="126" t="b">
        <v>1</v>
      </c>
      <c r="F39" s="322" t="str">
        <f>RIGHT(MISC!C39,4)&amp;"."&amp;MISC!M39&amp;"."&amp;MISC!K39&amp;"."&amp;$C$5</f>
        <v>.DISEC.I03.Ap21</v>
      </c>
      <c r="G39" s="323">
        <f t="shared" ca="1" si="2"/>
        <v>44309</v>
      </c>
      <c r="H39" s="324">
        <f>IF(MISC!Z39&gt;0,0,-MISC!Z39)</f>
        <v>0</v>
      </c>
      <c r="I39" s="205">
        <f t="shared" ca="1" si="1"/>
        <v>44309</v>
      </c>
      <c r="J39" s="126">
        <v>3</v>
      </c>
      <c r="K39" s="126" t="b">
        <v>1</v>
      </c>
      <c r="L39" s="126" t="s">
        <v>4022</v>
      </c>
      <c r="M39" s="126" t="b">
        <v>1</v>
      </c>
      <c r="N39" s="126" t="s">
        <v>3687</v>
      </c>
      <c r="O39" s="322" t="str">
        <f>LEFT(MISC!D39,19)&amp;"."&amp;MiscCR!F39</f>
        <v>..DISEC.I03.Ap21</v>
      </c>
      <c r="P39" s="325" t="str">
        <f>MISC!I39</f>
        <v>/</v>
      </c>
      <c r="Q39" s="126" t="b">
        <v>1</v>
      </c>
      <c r="R39" s="126" t="b">
        <v>1</v>
      </c>
      <c r="S39" s="126" t="b">
        <v>1</v>
      </c>
    </row>
    <row r="40" spans="1:19" x14ac:dyDescent="0.25">
      <c r="A40" s="126" t="s">
        <v>4021</v>
      </c>
      <c r="B40" s="200">
        <v>1</v>
      </c>
      <c r="C40" s="126">
        <v>2</v>
      </c>
      <c r="D40" s="321">
        <f>MISC!J40</f>
        <v>0</v>
      </c>
      <c r="E40" s="126" t="b">
        <v>1</v>
      </c>
      <c r="F40" s="322" t="str">
        <f>RIGHT(MISC!C40,4)&amp;"."&amp;MISC!M40&amp;"."&amp;MISC!K40&amp;"."&amp;$C$5</f>
        <v>.Eyrs.I01.Ap21</v>
      </c>
      <c r="G40" s="323">
        <f t="shared" ca="1" si="2"/>
        <v>44309</v>
      </c>
      <c r="H40" s="324">
        <f>IF(MISC!Z40&gt;0,0,-MISC!Z40)</f>
        <v>0</v>
      </c>
      <c r="I40" s="205">
        <f t="shared" ca="1" si="1"/>
        <v>44309</v>
      </c>
      <c r="J40" s="126">
        <v>3</v>
      </c>
      <c r="K40" s="126" t="b">
        <v>1</v>
      </c>
      <c r="L40" s="126" t="s">
        <v>4022</v>
      </c>
      <c r="M40" s="126" t="b">
        <v>1</v>
      </c>
      <c r="N40" s="126" t="s">
        <v>3687</v>
      </c>
      <c r="O40" s="322" t="str">
        <f>LEFT(MISC!D40,19)&amp;"."&amp;MiscCR!F40</f>
        <v>..Eyrs.I01.Ap21</v>
      </c>
      <c r="P40" s="325" t="str">
        <f>MISC!I40</f>
        <v>/</v>
      </c>
      <c r="Q40" s="126" t="b">
        <v>1</v>
      </c>
      <c r="R40" s="126" t="b">
        <v>1</v>
      </c>
      <c r="S40" s="126" t="b">
        <v>1</v>
      </c>
    </row>
    <row r="41" spans="1:19" x14ac:dyDescent="0.25">
      <c r="A41" s="126" t="s">
        <v>4021</v>
      </c>
      <c r="B41" s="200">
        <v>1</v>
      </c>
      <c r="C41" s="126">
        <v>2</v>
      </c>
      <c r="D41" s="321">
        <f>MISC!J41</f>
        <v>0</v>
      </c>
      <c r="E41" s="126" t="b">
        <v>1</v>
      </c>
      <c r="F41" s="322" t="str">
        <f>RIGHT(MISC!C41,4)&amp;"."&amp;MISC!M41&amp;"."&amp;MISC!K41&amp;"."&amp;$C$5</f>
        <v>.Eyrs.I01.Ap21</v>
      </c>
      <c r="G41" s="323">
        <f t="shared" ca="1" si="2"/>
        <v>44309</v>
      </c>
      <c r="H41" s="324">
        <f>IF(MISC!Z41&gt;0,0,-MISC!Z41)</f>
        <v>0</v>
      </c>
      <c r="I41" s="205">
        <f t="shared" ca="1" si="1"/>
        <v>44309</v>
      </c>
      <c r="J41" s="126">
        <v>3</v>
      </c>
      <c r="K41" s="126" t="b">
        <v>1</v>
      </c>
      <c r="L41" s="126" t="s">
        <v>4022</v>
      </c>
      <c r="M41" s="126" t="b">
        <v>1</v>
      </c>
      <c r="N41" s="126" t="s">
        <v>3687</v>
      </c>
      <c r="O41" s="322" t="str">
        <f>LEFT(MISC!D41,19)&amp;"."&amp;MiscCR!F41</f>
        <v>..Eyrs.I01.Ap21</v>
      </c>
      <c r="P41" s="325" t="str">
        <f>MISC!I41</f>
        <v>/</v>
      </c>
      <c r="Q41" s="126" t="b">
        <v>1</v>
      </c>
      <c r="R41" s="126" t="b">
        <v>1</v>
      </c>
      <c r="S41" s="126" t="b">
        <v>1</v>
      </c>
    </row>
    <row r="42" spans="1:19" x14ac:dyDescent="0.25">
      <c r="A42" s="126" t="s">
        <v>4021</v>
      </c>
      <c r="B42" s="200">
        <v>1</v>
      </c>
      <c r="C42" s="126">
        <v>2</v>
      </c>
      <c r="D42" s="321">
        <f>MISC!J42</f>
        <v>0</v>
      </c>
      <c r="E42" s="126" t="b">
        <v>1</v>
      </c>
      <c r="F42" s="322" t="str">
        <f>RIGHT(MISC!C42,4)&amp;"."&amp;MISC!M42&amp;"."&amp;MISC!K42&amp;"."&amp;$C$5</f>
        <v>.Eyrs.I01.Ap21</v>
      </c>
      <c r="G42" s="323">
        <f t="shared" ca="1" si="2"/>
        <v>44309</v>
      </c>
      <c r="H42" s="324">
        <f>IF(MISC!Z42&gt;0,0,-MISC!Z42)</f>
        <v>0</v>
      </c>
      <c r="I42" s="205">
        <f t="shared" ca="1" si="1"/>
        <v>44309</v>
      </c>
      <c r="J42" s="126">
        <v>3</v>
      </c>
      <c r="K42" s="126" t="b">
        <v>1</v>
      </c>
      <c r="L42" s="126" t="s">
        <v>4022</v>
      </c>
      <c r="M42" s="126" t="b">
        <v>1</v>
      </c>
      <c r="N42" s="126" t="s">
        <v>3687</v>
      </c>
      <c r="O42" s="322" t="str">
        <f>LEFT(MISC!D42,19)&amp;"."&amp;MiscCR!F42</f>
        <v>..Eyrs.I01.Ap21</v>
      </c>
      <c r="P42" s="325" t="str">
        <f>MISC!I42</f>
        <v>/</v>
      </c>
      <c r="Q42" s="126" t="b">
        <v>1</v>
      </c>
      <c r="R42" s="126" t="b">
        <v>1</v>
      </c>
      <c r="S42" s="126" t="b">
        <v>1</v>
      </c>
    </row>
    <row r="43" spans="1:19" x14ac:dyDescent="0.25">
      <c r="A43" s="126" t="s">
        <v>4021</v>
      </c>
      <c r="B43" s="200">
        <v>1</v>
      </c>
      <c r="C43" s="126">
        <v>2</v>
      </c>
      <c r="D43" s="321">
        <f>MISC!J43</f>
        <v>0</v>
      </c>
      <c r="E43" s="126" t="b">
        <v>1</v>
      </c>
      <c r="F43" s="322" t="str">
        <f>RIGHT(MISC!C43,4)&amp;"."&amp;MISC!M43&amp;"."&amp;MISC!K43&amp;"."&amp;$C$5</f>
        <v>.Eyrs.I01.Ap21</v>
      </c>
      <c r="G43" s="323">
        <f t="shared" ca="1" si="2"/>
        <v>44309</v>
      </c>
      <c r="H43" s="324">
        <f>IF(MISC!Z43&gt;0,0,-MISC!Z43)</f>
        <v>0</v>
      </c>
      <c r="I43" s="205">
        <f t="shared" ca="1" si="1"/>
        <v>44309</v>
      </c>
      <c r="J43" s="126">
        <v>3</v>
      </c>
      <c r="K43" s="126" t="b">
        <v>1</v>
      </c>
      <c r="L43" s="126" t="s">
        <v>4022</v>
      </c>
      <c r="M43" s="126" t="b">
        <v>1</v>
      </c>
      <c r="N43" s="126" t="s">
        <v>3687</v>
      </c>
      <c r="O43" s="322" t="str">
        <f>LEFT(MISC!D43,19)&amp;"."&amp;MiscCR!F43</f>
        <v>..Eyrs.I01.Ap21</v>
      </c>
      <c r="P43" s="325" t="str">
        <f>MISC!I43</f>
        <v>/</v>
      </c>
      <c r="Q43" s="126" t="b">
        <v>1</v>
      </c>
      <c r="R43" s="126" t="b">
        <v>1</v>
      </c>
      <c r="S43" s="126" t="b">
        <v>1</v>
      </c>
    </row>
    <row r="44" spans="1:19" x14ac:dyDescent="0.25">
      <c r="A44" s="126" t="s">
        <v>4021</v>
      </c>
      <c r="B44" s="200">
        <v>1</v>
      </c>
      <c r="C44" s="126">
        <v>2</v>
      </c>
      <c r="D44" s="321">
        <f>MISC!J44</f>
        <v>0</v>
      </c>
      <c r="E44" s="126" t="b">
        <v>1</v>
      </c>
      <c r="F44" s="322" t="str">
        <f>RIGHT(MISC!C44,4)&amp;"."&amp;MISC!M44&amp;"."&amp;MISC!K44&amp;"."&amp;$C$5</f>
        <v>.Eyrs.I01.Ap21</v>
      </c>
      <c r="G44" s="323">
        <f t="shared" ca="1" si="2"/>
        <v>44309</v>
      </c>
      <c r="H44" s="324">
        <f>IF(MISC!Z44&gt;0,0,-MISC!Z44)</f>
        <v>0</v>
      </c>
      <c r="I44" s="205">
        <f t="shared" ca="1" si="1"/>
        <v>44309</v>
      </c>
      <c r="J44" s="126">
        <v>3</v>
      </c>
      <c r="K44" s="126" t="b">
        <v>1</v>
      </c>
      <c r="L44" s="126" t="s">
        <v>4022</v>
      </c>
      <c r="M44" s="126" t="b">
        <v>1</v>
      </c>
      <c r="N44" s="126" t="s">
        <v>3687</v>
      </c>
      <c r="O44" s="322" t="str">
        <f>LEFT(MISC!D44,19)&amp;"."&amp;MiscCR!F44</f>
        <v>..Eyrs.I01.Ap21</v>
      </c>
      <c r="P44" s="325" t="str">
        <f>MISC!I44</f>
        <v>/</v>
      </c>
      <c r="Q44" s="126" t="b">
        <v>1</v>
      </c>
      <c r="R44" s="126" t="b">
        <v>1</v>
      </c>
      <c r="S44" s="126" t="b">
        <v>1</v>
      </c>
    </row>
    <row r="45" spans="1:19" x14ac:dyDescent="0.25">
      <c r="A45" s="126" t="s">
        <v>4021</v>
      </c>
      <c r="B45" s="200">
        <v>1</v>
      </c>
      <c r="C45" s="126">
        <v>2</v>
      </c>
      <c r="D45" s="321">
        <f>MISC!J45</f>
        <v>0</v>
      </c>
      <c r="E45" s="126" t="b">
        <v>1</v>
      </c>
      <c r="F45" s="322" t="str">
        <f>RIGHT(MISC!C45,4)&amp;"."&amp;MISC!M45&amp;"."&amp;MISC!K45&amp;"."&amp;$C$5</f>
        <v>.Eyrs.I02.Ap21</v>
      </c>
      <c r="G45" s="323">
        <f t="shared" ca="1" si="2"/>
        <v>44309</v>
      </c>
      <c r="H45" s="324">
        <f>IF(MISC!Z45&gt;0,0,-MISC!Z45)</f>
        <v>0</v>
      </c>
      <c r="I45" s="205">
        <f t="shared" ca="1" si="1"/>
        <v>44309</v>
      </c>
      <c r="J45" s="126">
        <v>3</v>
      </c>
      <c r="K45" s="126" t="b">
        <v>1</v>
      </c>
      <c r="L45" s="126" t="s">
        <v>4022</v>
      </c>
      <c r="M45" s="126" t="b">
        <v>1</v>
      </c>
      <c r="N45" s="126" t="s">
        <v>3687</v>
      </c>
      <c r="O45" s="322" t="str">
        <f>LEFT(MISC!D45,19)&amp;"."&amp;MiscCR!F45</f>
        <v>..Eyrs.I02.Ap21</v>
      </c>
      <c r="P45" s="325" t="str">
        <f>MISC!I45</f>
        <v>/</v>
      </c>
      <c r="Q45" s="126" t="b">
        <v>1</v>
      </c>
      <c r="R45" s="126" t="b">
        <v>1</v>
      </c>
      <c r="S45" s="126" t="b">
        <v>1</v>
      </c>
    </row>
    <row r="46" spans="1:19" x14ac:dyDescent="0.25">
      <c r="A46" s="126" t="s">
        <v>4021</v>
      </c>
      <c r="B46" s="200">
        <v>1</v>
      </c>
      <c r="C46" s="126">
        <v>2</v>
      </c>
      <c r="D46" s="321">
        <f>MISC!J46</f>
        <v>0</v>
      </c>
      <c r="E46" s="126" t="b">
        <v>1</v>
      </c>
      <c r="F46" s="322" t="str">
        <f>RIGHT(MISC!C46,4)&amp;"."&amp;MISC!M46&amp;"."&amp;MISC!K46&amp;"."&amp;$C$5</f>
        <v>.Eyrs.I03.Ap21</v>
      </c>
      <c r="G46" s="323">
        <f t="shared" ca="1" si="2"/>
        <v>44309</v>
      </c>
      <c r="H46" s="324">
        <f>IF(MISC!Z46&gt;0,0,-MISC!Z46)</f>
        <v>0</v>
      </c>
      <c r="I46" s="205">
        <f t="shared" ca="1" si="1"/>
        <v>44309</v>
      </c>
      <c r="J46" s="126">
        <v>3</v>
      </c>
      <c r="K46" s="126" t="b">
        <v>1</v>
      </c>
      <c r="L46" s="126" t="s">
        <v>4022</v>
      </c>
      <c r="M46" s="126" t="b">
        <v>1</v>
      </c>
      <c r="N46" s="126" t="s">
        <v>3687</v>
      </c>
      <c r="O46" s="322" t="str">
        <f>LEFT(MISC!D46,19)&amp;"."&amp;MiscCR!F46</f>
        <v>..Eyrs.I03.Ap21</v>
      </c>
      <c r="P46" s="325" t="str">
        <f>MISC!I46</f>
        <v>/</v>
      </c>
      <c r="Q46" s="126" t="b">
        <v>1</v>
      </c>
      <c r="R46" s="126" t="b">
        <v>1</v>
      </c>
      <c r="S46" s="126" t="b">
        <v>1</v>
      </c>
    </row>
    <row r="47" spans="1:19" x14ac:dyDescent="0.25">
      <c r="A47" s="126" t="s">
        <v>4021</v>
      </c>
      <c r="B47" s="200">
        <v>1</v>
      </c>
      <c r="C47" s="126">
        <v>2</v>
      </c>
      <c r="D47" s="321">
        <f>MISC!J47</f>
        <v>0</v>
      </c>
      <c r="E47" s="126" t="b">
        <v>1</v>
      </c>
      <c r="F47" s="322" t="str">
        <f>RIGHT(MISC!C47,4)&amp;"."&amp;MISC!M47&amp;"."&amp;MISC!K47&amp;"."&amp;$C$5</f>
        <v>.TPGPY.I01.Ap21</v>
      </c>
      <c r="G47" s="323">
        <f t="shared" ca="1" si="2"/>
        <v>44309</v>
      </c>
      <c r="H47" s="324">
        <f>IF(MISC!Z47&gt;0,0,-MISC!Z47)</f>
        <v>0</v>
      </c>
      <c r="I47" s="205">
        <f t="shared" ca="1" si="1"/>
        <v>44309</v>
      </c>
      <c r="J47" s="126">
        <v>3</v>
      </c>
      <c r="K47" s="126" t="b">
        <v>1</v>
      </c>
      <c r="L47" s="126" t="s">
        <v>4022</v>
      </c>
      <c r="M47" s="126" t="b">
        <v>1</v>
      </c>
      <c r="N47" s="126" t="s">
        <v>3687</v>
      </c>
      <c r="O47" s="322" t="str">
        <f>LEFT(MISC!D47,19)&amp;"."&amp;MiscCR!F47</f>
        <v>..TPGPY.I01.Ap21</v>
      </c>
      <c r="P47" s="325" t="str">
        <f>MISC!I47</f>
        <v>/</v>
      </c>
      <c r="Q47" s="126" t="b">
        <v>1</v>
      </c>
      <c r="R47" s="126" t="b">
        <v>1</v>
      </c>
      <c r="S47" s="126" t="b">
        <v>1</v>
      </c>
    </row>
    <row r="48" spans="1:19" x14ac:dyDescent="0.25">
      <c r="A48" s="126" t="s">
        <v>4021</v>
      </c>
      <c r="B48" s="200">
        <v>1</v>
      </c>
      <c r="C48" s="126">
        <v>2</v>
      </c>
      <c r="D48" s="321">
        <f>MISC!J48</f>
        <v>0</v>
      </c>
      <c r="E48" s="126" t="b">
        <v>1</v>
      </c>
      <c r="F48" s="322" t="str">
        <f>RIGHT(MISC!C48,4)&amp;"."&amp;MISC!M48&amp;"."&amp;MISC!K48&amp;"."&amp;$C$5</f>
        <v>.TPGPY.I01.Ap21</v>
      </c>
      <c r="G48" s="323">
        <f t="shared" ca="1" si="2"/>
        <v>44309</v>
      </c>
      <c r="H48" s="324">
        <f>IF(MISC!Z48&gt;0,0,-MISC!Z48)</f>
        <v>0</v>
      </c>
      <c r="I48" s="205">
        <f t="shared" ca="1" si="1"/>
        <v>44309</v>
      </c>
      <c r="J48" s="126">
        <v>3</v>
      </c>
      <c r="K48" s="126" t="b">
        <v>1</v>
      </c>
      <c r="L48" s="126" t="s">
        <v>4022</v>
      </c>
      <c r="M48" s="126" t="b">
        <v>1</v>
      </c>
      <c r="N48" s="126" t="s">
        <v>3687</v>
      </c>
      <c r="O48" s="322" t="str">
        <f>LEFT(MISC!D48,19)&amp;"."&amp;MiscCR!F48</f>
        <v>..TPGPY.I01.Ap21</v>
      </c>
      <c r="P48" s="325" t="str">
        <f>MISC!I48</f>
        <v>/</v>
      </c>
      <c r="Q48" s="126" t="b">
        <v>1</v>
      </c>
      <c r="R48" s="126" t="b">
        <v>1</v>
      </c>
      <c r="S48" s="126" t="b">
        <v>1</v>
      </c>
    </row>
    <row r="49" spans="1:19" x14ac:dyDescent="0.25">
      <c r="A49" s="126" t="s">
        <v>4021</v>
      </c>
      <c r="B49" s="200">
        <v>1</v>
      </c>
      <c r="C49" s="126">
        <v>2</v>
      </c>
      <c r="D49" s="321">
        <f>MISC!J49</f>
        <v>0</v>
      </c>
      <c r="E49" s="126" t="b">
        <v>1</v>
      </c>
      <c r="F49" s="322" t="str">
        <f>RIGHT(MISC!C49,4)&amp;"."&amp;MISC!M49&amp;"."&amp;MISC!K49&amp;"."&amp;$C$5</f>
        <v>.TPGPY.I01.Ap21</v>
      </c>
      <c r="G49" s="323">
        <f t="shared" ca="1" si="2"/>
        <v>44309</v>
      </c>
      <c r="H49" s="324">
        <f>IF(MISC!Z49&gt;0,0,-MISC!Z49)</f>
        <v>0</v>
      </c>
      <c r="I49" s="205">
        <f t="shared" ca="1" si="1"/>
        <v>44309</v>
      </c>
      <c r="J49" s="126">
        <v>3</v>
      </c>
      <c r="K49" s="126" t="b">
        <v>1</v>
      </c>
      <c r="L49" s="126" t="s">
        <v>4022</v>
      </c>
      <c r="M49" s="126" t="b">
        <v>1</v>
      </c>
      <c r="N49" s="126" t="s">
        <v>3687</v>
      </c>
      <c r="O49" s="322" t="str">
        <f>LEFT(MISC!D49,19)&amp;"."&amp;MiscCR!F49</f>
        <v>..TPGPY.I01.Ap21</v>
      </c>
      <c r="P49" s="325" t="str">
        <f>MISC!I49</f>
        <v>/</v>
      </c>
      <c r="Q49" s="126" t="b">
        <v>1</v>
      </c>
      <c r="R49" s="126" t="b">
        <v>1</v>
      </c>
      <c r="S49" s="126" t="b">
        <v>1</v>
      </c>
    </row>
    <row r="50" spans="1:19" x14ac:dyDescent="0.25">
      <c r="A50" s="126" t="s">
        <v>4021</v>
      </c>
      <c r="B50" s="200">
        <v>1</v>
      </c>
      <c r="C50" s="126">
        <v>2</v>
      </c>
      <c r="D50" s="321">
        <f>MISC!J50</f>
        <v>0</v>
      </c>
      <c r="E50" s="126" t="b">
        <v>1</v>
      </c>
      <c r="F50" s="322" t="str">
        <f>RIGHT(MISC!C50,4)&amp;"."&amp;MISC!M50&amp;"."&amp;MISC!K50&amp;"."&amp;$C$5</f>
        <v>.TPGPY.I01.Ap21</v>
      </c>
      <c r="G50" s="323">
        <f t="shared" ca="1" si="2"/>
        <v>44309</v>
      </c>
      <c r="H50" s="324">
        <f>IF(MISC!Z50&gt;0,0,-MISC!Z50)</f>
        <v>0</v>
      </c>
      <c r="I50" s="205">
        <f t="shared" ca="1" si="1"/>
        <v>44309</v>
      </c>
      <c r="J50" s="126">
        <v>3</v>
      </c>
      <c r="K50" s="126" t="b">
        <v>1</v>
      </c>
      <c r="L50" s="126" t="s">
        <v>4022</v>
      </c>
      <c r="M50" s="126" t="b">
        <v>1</v>
      </c>
      <c r="N50" s="126" t="s">
        <v>3687</v>
      </c>
      <c r="O50" s="322" t="str">
        <f>LEFT(MISC!D50,19)&amp;"."&amp;MiscCR!F50</f>
        <v>..TPGPY.I01.Ap21</v>
      </c>
      <c r="P50" s="325" t="str">
        <f>MISC!I50</f>
        <v>/</v>
      </c>
      <c r="Q50" s="126" t="b">
        <v>1</v>
      </c>
      <c r="R50" s="126" t="b">
        <v>1</v>
      </c>
      <c r="S50" s="126" t="b">
        <v>1</v>
      </c>
    </row>
    <row r="51" spans="1:19" x14ac:dyDescent="0.25">
      <c r="A51" s="126" t="s">
        <v>4021</v>
      </c>
      <c r="B51" s="200">
        <v>1</v>
      </c>
      <c r="C51" s="126">
        <v>2</v>
      </c>
      <c r="D51" s="321">
        <f>MISC!J51</f>
        <v>0</v>
      </c>
      <c r="E51" s="126" t="b">
        <v>1</v>
      </c>
      <c r="F51" s="322" t="str">
        <f>RIGHT(MISC!C51,4)&amp;"."&amp;MISC!M51&amp;"."&amp;MISC!K51&amp;"."&amp;$C$5</f>
        <v>.TPGPY.I01.Ap21</v>
      </c>
      <c r="G51" s="323">
        <f t="shared" ca="1" si="2"/>
        <v>44309</v>
      </c>
      <c r="H51" s="324">
        <f>IF(MISC!Z51&gt;0,0,-MISC!Z51)</f>
        <v>0</v>
      </c>
      <c r="I51" s="205">
        <f t="shared" ca="1" si="1"/>
        <v>44309</v>
      </c>
      <c r="J51" s="126">
        <v>3</v>
      </c>
      <c r="K51" s="126" t="b">
        <v>1</v>
      </c>
      <c r="L51" s="126" t="s">
        <v>4022</v>
      </c>
      <c r="M51" s="126" t="b">
        <v>1</v>
      </c>
      <c r="N51" s="126" t="s">
        <v>3687</v>
      </c>
      <c r="O51" s="322" t="str">
        <f>LEFT(MISC!D51,19)&amp;"."&amp;MiscCR!F51</f>
        <v>..TPGPY.I01.Ap21</v>
      </c>
      <c r="P51" s="325" t="str">
        <f>MISC!I51</f>
        <v>/</v>
      </c>
      <c r="Q51" s="126" t="b">
        <v>1</v>
      </c>
      <c r="R51" s="126" t="b">
        <v>1</v>
      </c>
      <c r="S51" s="126" t="b">
        <v>1</v>
      </c>
    </row>
    <row r="52" spans="1:19" x14ac:dyDescent="0.25">
      <c r="A52" s="126" t="s">
        <v>4021</v>
      </c>
      <c r="B52" s="200">
        <v>1</v>
      </c>
      <c r="C52" s="126">
        <v>2</v>
      </c>
      <c r="D52" s="321">
        <f>MISC!J52</f>
        <v>0</v>
      </c>
      <c r="E52" s="126" t="b">
        <v>1</v>
      </c>
      <c r="F52" s="322" t="str">
        <f>RIGHT(MISC!C52,4)&amp;"."&amp;MISC!M52&amp;"."&amp;MISC!K52&amp;"."&amp;$C$5</f>
        <v>.TPGPY.I01.Ap21</v>
      </c>
      <c r="G52" s="323">
        <f t="shared" ca="1" si="2"/>
        <v>44309</v>
      </c>
      <c r="H52" s="324">
        <f>IF(MISC!Z52&gt;0,0,-MISC!Z52)</f>
        <v>0</v>
      </c>
      <c r="I52" s="205">
        <f t="shared" ca="1" si="1"/>
        <v>44309</v>
      </c>
      <c r="J52" s="126">
        <v>3</v>
      </c>
      <c r="K52" s="126" t="b">
        <v>1</v>
      </c>
      <c r="L52" s="126" t="s">
        <v>4022</v>
      </c>
      <c r="M52" s="126" t="b">
        <v>1</v>
      </c>
      <c r="N52" s="126" t="s">
        <v>3687</v>
      </c>
      <c r="O52" s="322" t="str">
        <f>LEFT(MISC!D52,19)&amp;"."&amp;MiscCR!F52</f>
        <v>..TPGPY.I01.Ap21</v>
      </c>
      <c r="P52" s="325" t="str">
        <f>MISC!I52</f>
        <v>/</v>
      </c>
      <c r="Q52" s="126" t="b">
        <v>1</v>
      </c>
      <c r="R52" s="126" t="b">
        <v>1</v>
      </c>
      <c r="S52" s="126" t="b">
        <v>1</v>
      </c>
    </row>
    <row r="53" spans="1:19" x14ac:dyDescent="0.25">
      <c r="A53" s="126" t="s">
        <v>4021</v>
      </c>
      <c r="B53" s="200">
        <v>1</v>
      </c>
      <c r="C53" s="126">
        <v>2</v>
      </c>
      <c r="D53" s="321">
        <f>MISC!J53</f>
        <v>0</v>
      </c>
      <c r="E53" s="126" t="b">
        <v>1</v>
      </c>
      <c r="F53" s="322" t="str">
        <f>RIGHT(MISC!C53,4)&amp;"."&amp;MISC!M53&amp;"."&amp;MISC!K53&amp;"."&amp;$C$5</f>
        <v>.TPGPY.I01.Ap21</v>
      </c>
      <c r="G53" s="323">
        <f t="shared" ca="1" si="2"/>
        <v>44309</v>
      </c>
      <c r="H53" s="324">
        <f>IF(MISC!Z53&gt;0,0,-MISC!Z53)</f>
        <v>0</v>
      </c>
      <c r="I53" s="205">
        <f t="shared" ca="1" si="1"/>
        <v>44309</v>
      </c>
      <c r="J53" s="126">
        <v>3</v>
      </c>
      <c r="K53" s="126" t="b">
        <v>1</v>
      </c>
      <c r="L53" s="126" t="s">
        <v>4022</v>
      </c>
      <c r="M53" s="126" t="b">
        <v>1</v>
      </c>
      <c r="N53" s="126" t="s">
        <v>3687</v>
      </c>
      <c r="O53" s="322" t="str">
        <f>LEFT(MISC!D53,19)&amp;"."&amp;MiscCR!F53</f>
        <v>..TPGPY.I01.Ap21</v>
      </c>
      <c r="P53" s="325" t="str">
        <f>MISC!I53</f>
        <v>/</v>
      </c>
      <c r="Q53" s="126" t="b">
        <v>1</v>
      </c>
      <c r="R53" s="126" t="b">
        <v>1</v>
      </c>
      <c r="S53" s="126" t="b">
        <v>1</v>
      </c>
    </row>
    <row r="54" spans="1:19" x14ac:dyDescent="0.25">
      <c r="A54" s="126" t="s">
        <v>4021</v>
      </c>
      <c r="B54" s="200">
        <v>1</v>
      </c>
      <c r="C54" s="126">
        <v>2</v>
      </c>
      <c r="D54" s="321">
        <f>MISC!J54</f>
        <v>0</v>
      </c>
      <c r="E54" s="126" t="b">
        <v>1</v>
      </c>
      <c r="F54" s="322" t="str">
        <f>RIGHT(MISC!C54,4)&amp;"."&amp;MISC!M54&amp;"."&amp;MISC!K54&amp;"."&amp;$C$5</f>
        <v>.TPGPY.I01.Ap21</v>
      </c>
      <c r="G54" s="323">
        <f t="shared" ca="1" si="2"/>
        <v>44309</v>
      </c>
      <c r="H54" s="324">
        <f>IF(MISC!Z54&gt;0,0,-MISC!Z54)</f>
        <v>0</v>
      </c>
      <c r="I54" s="205">
        <f t="shared" ca="1" si="1"/>
        <v>44309</v>
      </c>
      <c r="J54" s="126">
        <v>3</v>
      </c>
      <c r="K54" s="126" t="b">
        <v>1</v>
      </c>
      <c r="L54" s="126" t="s">
        <v>4022</v>
      </c>
      <c r="M54" s="126" t="b">
        <v>1</v>
      </c>
      <c r="N54" s="126" t="s">
        <v>3687</v>
      </c>
      <c r="O54" s="322" t="str">
        <f>LEFT(MISC!D54,19)&amp;"."&amp;MiscCR!F54</f>
        <v>..TPGPY.I01.Ap21</v>
      </c>
      <c r="P54" s="325" t="str">
        <f>MISC!I54</f>
        <v>/</v>
      </c>
      <c r="Q54" s="126" t="b">
        <v>1</v>
      </c>
      <c r="R54" s="126" t="b">
        <v>1</v>
      </c>
      <c r="S54" s="126" t="b">
        <v>1</v>
      </c>
    </row>
    <row r="55" spans="1:19" x14ac:dyDescent="0.25">
      <c r="A55" s="126" t="s">
        <v>4021</v>
      </c>
      <c r="B55" s="200">
        <v>1</v>
      </c>
      <c r="C55" s="126">
        <v>2</v>
      </c>
      <c r="D55" s="321">
        <f>MISC!J55</f>
        <v>0</v>
      </c>
      <c r="E55" s="126" t="b">
        <v>1</v>
      </c>
      <c r="F55" s="322" t="str">
        <f>RIGHT(MISC!C55,4)&amp;"."&amp;MISC!M55&amp;"."&amp;MISC!K55&amp;"."&amp;$C$5</f>
        <v>.TPGPY.I01.Ap21</v>
      </c>
      <c r="G55" s="323">
        <f t="shared" ca="1" si="2"/>
        <v>44309</v>
      </c>
      <c r="H55" s="324">
        <f>IF(MISC!Z55&gt;0,0,-MISC!Z55)</f>
        <v>0</v>
      </c>
      <c r="I55" s="205">
        <f t="shared" ca="1" si="1"/>
        <v>44309</v>
      </c>
      <c r="J55" s="126">
        <v>3</v>
      </c>
      <c r="K55" s="126" t="b">
        <v>1</v>
      </c>
      <c r="L55" s="126" t="s">
        <v>4022</v>
      </c>
      <c r="M55" s="126" t="b">
        <v>1</v>
      </c>
      <c r="N55" s="126" t="s">
        <v>3687</v>
      </c>
      <c r="O55" s="322" t="str">
        <f>LEFT(MISC!D55,19)&amp;"."&amp;MiscCR!F55</f>
        <v>..TPGPY.I01.Ap21</v>
      </c>
      <c r="P55" s="325" t="str">
        <f>MISC!I55</f>
        <v>/</v>
      </c>
      <c r="Q55" s="126" t="b">
        <v>1</v>
      </c>
      <c r="R55" s="126" t="b">
        <v>1</v>
      </c>
      <c r="S55" s="126" t="b">
        <v>1</v>
      </c>
    </row>
    <row r="56" spans="1:19" x14ac:dyDescent="0.25">
      <c r="A56" s="126" t="s">
        <v>4021</v>
      </c>
      <c r="B56" s="200">
        <v>1</v>
      </c>
      <c r="C56" s="126">
        <v>2</v>
      </c>
      <c r="D56" s="321">
        <f>MISC!J56</f>
        <v>0</v>
      </c>
      <c r="E56" s="126" t="b">
        <v>1</v>
      </c>
      <c r="F56" s="322" t="str">
        <f>RIGHT(MISC!C56,4)&amp;"."&amp;MISC!M56&amp;"."&amp;MISC!K56&amp;"."&amp;$C$5</f>
        <v>.TPGPY.I01.Ap21</v>
      </c>
      <c r="G56" s="323">
        <f t="shared" ca="1" si="2"/>
        <v>44309</v>
      </c>
      <c r="H56" s="324">
        <f>IF(MISC!Z56&gt;0,0,-MISC!Z56)</f>
        <v>0</v>
      </c>
      <c r="I56" s="205">
        <f t="shared" ca="1" si="1"/>
        <v>44309</v>
      </c>
      <c r="J56" s="126">
        <v>3</v>
      </c>
      <c r="K56" s="126" t="b">
        <v>1</v>
      </c>
      <c r="L56" s="126" t="s">
        <v>4022</v>
      </c>
      <c r="M56" s="126" t="b">
        <v>1</v>
      </c>
      <c r="N56" s="126" t="s">
        <v>3687</v>
      </c>
      <c r="O56" s="322" t="str">
        <f>LEFT(MISC!D56,19)&amp;"."&amp;MiscCR!F56</f>
        <v>..TPGPY.I01.Ap21</v>
      </c>
      <c r="P56" s="325" t="str">
        <f>MISC!I56</f>
        <v>/</v>
      </c>
      <c r="Q56" s="126" t="b">
        <v>1</v>
      </c>
      <c r="R56" s="126" t="b">
        <v>1</v>
      </c>
      <c r="S56" s="126" t="b">
        <v>1</v>
      </c>
    </row>
    <row r="57" spans="1:19" x14ac:dyDescent="0.25">
      <c r="A57" s="126" t="s">
        <v>4021</v>
      </c>
      <c r="B57" s="200">
        <v>1</v>
      </c>
      <c r="C57" s="126">
        <v>2</v>
      </c>
      <c r="D57" s="321">
        <f>MISC!J57</f>
        <v>0</v>
      </c>
      <c r="E57" s="126" t="b">
        <v>1</v>
      </c>
      <c r="F57" s="322" t="str">
        <f>RIGHT(MISC!C57,4)&amp;"."&amp;MISC!M57&amp;"."&amp;MISC!K57&amp;"."&amp;$C$5</f>
        <v>.TPGPY.I01.Ap21</v>
      </c>
      <c r="G57" s="323">
        <f t="shared" ca="1" si="2"/>
        <v>44309</v>
      </c>
      <c r="H57" s="324">
        <f>IF(MISC!Z57&gt;0,0,-MISC!Z57)</f>
        <v>0</v>
      </c>
      <c r="I57" s="205">
        <f t="shared" ca="1" si="1"/>
        <v>44309</v>
      </c>
      <c r="J57" s="126">
        <v>3</v>
      </c>
      <c r="K57" s="126" t="b">
        <v>1</v>
      </c>
      <c r="L57" s="126" t="s">
        <v>4022</v>
      </c>
      <c r="M57" s="126" t="b">
        <v>1</v>
      </c>
      <c r="N57" s="126" t="s">
        <v>3687</v>
      </c>
      <c r="O57" s="322" t="str">
        <f>LEFT(MISC!D57,19)&amp;"."&amp;MiscCR!F57</f>
        <v>..TPGPY.I01.Ap21</v>
      </c>
      <c r="P57" s="325" t="str">
        <f>MISC!I57</f>
        <v>/</v>
      </c>
      <c r="Q57" s="126" t="b">
        <v>1</v>
      </c>
      <c r="R57" s="126" t="b">
        <v>1</v>
      </c>
      <c r="S57" s="126" t="b">
        <v>1</v>
      </c>
    </row>
    <row r="58" spans="1:19" x14ac:dyDescent="0.25">
      <c r="A58" s="126" t="s">
        <v>4021</v>
      </c>
      <c r="B58" s="200">
        <v>1</v>
      </c>
      <c r="C58" s="126">
        <v>2</v>
      </c>
      <c r="D58" s="321">
        <f>MISC!J58</f>
        <v>0</v>
      </c>
      <c r="E58" s="126" t="b">
        <v>1</v>
      </c>
      <c r="F58" s="322" t="str">
        <f>RIGHT(MISC!C58,4)&amp;"."&amp;MISC!M58&amp;"."&amp;MISC!K58&amp;"."&amp;$C$5</f>
        <v>.PPGPY.I05.Ap21</v>
      </c>
      <c r="G58" s="323">
        <f t="shared" ca="1" si="2"/>
        <v>44309</v>
      </c>
      <c r="H58" s="324">
        <f>IF(MISC!Z58&gt;0,0,-MISC!Z58)</f>
        <v>0</v>
      </c>
      <c r="I58" s="205">
        <f t="shared" ca="1" si="1"/>
        <v>44309</v>
      </c>
      <c r="J58" s="126">
        <v>3</v>
      </c>
      <c r="K58" s="126" t="b">
        <v>1</v>
      </c>
      <c r="L58" s="126" t="s">
        <v>4022</v>
      </c>
      <c r="M58" s="126" t="b">
        <v>1</v>
      </c>
      <c r="N58" s="126" t="s">
        <v>3687</v>
      </c>
      <c r="O58" s="322" t="str">
        <f>LEFT(MISC!D58,19)&amp;"."&amp;MiscCR!F58</f>
        <v>..PPGPY.I05.Ap21</v>
      </c>
      <c r="P58" s="325" t="str">
        <f>MISC!I58</f>
        <v>/</v>
      </c>
      <c r="Q58" s="126" t="b">
        <v>1</v>
      </c>
      <c r="R58" s="126" t="b">
        <v>1</v>
      </c>
      <c r="S58" s="126" t="b">
        <v>1</v>
      </c>
    </row>
    <row r="59" spans="1:19" x14ac:dyDescent="0.25">
      <c r="A59" s="126" t="s">
        <v>4021</v>
      </c>
      <c r="B59" s="200">
        <v>1</v>
      </c>
      <c r="C59" s="126">
        <v>2</v>
      </c>
      <c r="D59" s="321">
        <f>MISC!J59</f>
        <v>0</v>
      </c>
      <c r="E59" s="126" t="b">
        <v>1</v>
      </c>
      <c r="F59" s="322" t="str">
        <f>RIGHT(MISC!C59,4)&amp;"."&amp;MISC!M59&amp;"."&amp;MISC!K59&amp;"."&amp;$C$5</f>
        <v>.PPGPY.I05.Ap21</v>
      </c>
      <c r="G59" s="323">
        <f t="shared" ca="1" si="2"/>
        <v>44309</v>
      </c>
      <c r="H59" s="324">
        <f>IF(MISC!Z59&gt;0,0,-MISC!Z59)</f>
        <v>0</v>
      </c>
      <c r="I59" s="205">
        <f t="shared" ca="1" si="1"/>
        <v>44309</v>
      </c>
      <c r="J59" s="126">
        <v>3</v>
      </c>
      <c r="K59" s="126" t="b">
        <v>1</v>
      </c>
      <c r="L59" s="126" t="s">
        <v>4022</v>
      </c>
      <c r="M59" s="126" t="b">
        <v>1</v>
      </c>
      <c r="N59" s="126" t="s">
        <v>3687</v>
      </c>
      <c r="O59" s="322" t="str">
        <f>LEFT(MISC!D59,19)&amp;"."&amp;MiscCR!F59</f>
        <v>..PPGPY.I05.Ap21</v>
      </c>
      <c r="P59" s="325" t="str">
        <f>MISC!I59</f>
        <v>/</v>
      </c>
      <c r="Q59" s="126" t="b">
        <v>1</v>
      </c>
      <c r="R59" s="126" t="b">
        <v>1</v>
      </c>
      <c r="S59" s="126" t="b">
        <v>1</v>
      </c>
    </row>
    <row r="60" spans="1:19" x14ac:dyDescent="0.25">
      <c r="A60" s="126" t="s">
        <v>4021</v>
      </c>
      <c r="B60" s="200">
        <v>1</v>
      </c>
      <c r="C60" s="126">
        <v>2</v>
      </c>
      <c r="D60" s="321">
        <f>MISC!J60</f>
        <v>0</v>
      </c>
      <c r="E60" s="126" t="b">
        <v>1</v>
      </c>
      <c r="F60" s="322" t="str">
        <f>RIGHT(MISC!C60,4)&amp;"."&amp;MISC!M60&amp;"."&amp;MISC!K60&amp;"."&amp;$C$5</f>
        <v>.PPGPY.I05.Ap21</v>
      </c>
      <c r="G60" s="323">
        <f t="shared" ca="1" si="2"/>
        <v>44309</v>
      </c>
      <c r="H60" s="324">
        <f>IF(MISC!Z60&gt;0,0,-MISC!Z60)</f>
        <v>0</v>
      </c>
      <c r="I60" s="205">
        <f t="shared" ca="1" si="1"/>
        <v>44309</v>
      </c>
      <c r="J60" s="126">
        <v>3</v>
      </c>
      <c r="K60" s="126" t="b">
        <v>1</v>
      </c>
      <c r="L60" s="126" t="s">
        <v>4022</v>
      </c>
      <c r="M60" s="126" t="b">
        <v>1</v>
      </c>
      <c r="N60" s="126" t="s">
        <v>3687</v>
      </c>
      <c r="O60" s="322" t="str">
        <f>LEFT(MISC!D60,19)&amp;"."&amp;MiscCR!F60</f>
        <v>..PPGPY.I05.Ap21</v>
      </c>
      <c r="P60" s="325" t="str">
        <f>MISC!I60</f>
        <v>/</v>
      </c>
      <c r="Q60" s="126" t="b">
        <v>1</v>
      </c>
      <c r="R60" s="126" t="b">
        <v>1</v>
      </c>
      <c r="S60" s="126" t="b">
        <v>1</v>
      </c>
    </row>
    <row r="61" spans="1:19" x14ac:dyDescent="0.25">
      <c r="A61" s="126" t="s">
        <v>4021</v>
      </c>
      <c r="B61" s="200">
        <v>1</v>
      </c>
      <c r="C61" s="126">
        <v>2</v>
      </c>
      <c r="D61" s="321">
        <f>MISC!J61</f>
        <v>0</v>
      </c>
      <c r="E61" s="126" t="b">
        <v>1</v>
      </c>
      <c r="F61" s="322" t="str">
        <f>RIGHT(MISC!C61,4)&amp;"."&amp;MISC!M61&amp;"."&amp;MISC!K61&amp;"."&amp;$C$5</f>
        <v>.PPGPY.I05.Ap21</v>
      </c>
      <c r="G61" s="323">
        <f t="shared" ca="1" si="2"/>
        <v>44309</v>
      </c>
      <c r="H61" s="324">
        <f>IF(MISC!Z61&gt;0,0,-MISC!Z61)</f>
        <v>0</v>
      </c>
      <c r="I61" s="205">
        <f t="shared" ca="1" si="1"/>
        <v>44309</v>
      </c>
      <c r="J61" s="126">
        <v>3</v>
      </c>
      <c r="K61" s="126" t="b">
        <v>1</v>
      </c>
      <c r="L61" s="126" t="s">
        <v>4022</v>
      </c>
      <c r="M61" s="126" t="b">
        <v>1</v>
      </c>
      <c r="N61" s="126" t="s">
        <v>3687</v>
      </c>
      <c r="O61" s="322" t="str">
        <f>LEFT(MISC!D61,19)&amp;"."&amp;MiscCR!F61</f>
        <v>..PPGPY.I05.Ap21</v>
      </c>
      <c r="P61" s="325" t="str">
        <f>MISC!I61</f>
        <v>/</v>
      </c>
      <c r="Q61" s="126" t="b">
        <v>1</v>
      </c>
      <c r="R61" s="126" t="b">
        <v>1</v>
      </c>
      <c r="S61" s="126" t="b">
        <v>1</v>
      </c>
    </row>
    <row r="62" spans="1:19" x14ac:dyDescent="0.25">
      <c r="A62" s="126" t="s">
        <v>4021</v>
      </c>
      <c r="B62" s="200">
        <v>1</v>
      </c>
      <c r="C62" s="126">
        <v>2</v>
      </c>
      <c r="D62" s="321">
        <f>MISC!J62</f>
        <v>0</v>
      </c>
      <c r="E62" s="126" t="b">
        <v>1</v>
      </c>
      <c r="F62" s="322" t="str">
        <f>RIGHT(MISC!C62,4)&amp;"."&amp;MISC!M62&amp;"."&amp;MISC!K62&amp;"."&amp;$C$5</f>
        <v>.PPGPY.I05.Ap21</v>
      </c>
      <c r="G62" s="323">
        <f t="shared" ca="1" si="2"/>
        <v>44309</v>
      </c>
      <c r="H62" s="324">
        <f>IF(MISC!Z62&gt;0,0,-MISC!Z62)</f>
        <v>0</v>
      </c>
      <c r="I62" s="205">
        <f t="shared" ca="1" si="1"/>
        <v>44309</v>
      </c>
      <c r="J62" s="126">
        <v>3</v>
      </c>
      <c r="K62" s="126" t="b">
        <v>1</v>
      </c>
      <c r="L62" s="126" t="s">
        <v>4022</v>
      </c>
      <c r="M62" s="126" t="b">
        <v>1</v>
      </c>
      <c r="N62" s="126" t="s">
        <v>3687</v>
      </c>
      <c r="O62" s="322" t="str">
        <f>LEFT(MISC!D62,19)&amp;"."&amp;MiscCR!F62</f>
        <v>..PPGPY.I05.Ap21</v>
      </c>
      <c r="P62" s="325" t="str">
        <f>MISC!I62</f>
        <v>/</v>
      </c>
      <c r="Q62" s="126" t="b">
        <v>1</v>
      </c>
      <c r="R62" s="126" t="b">
        <v>1</v>
      </c>
      <c r="S62" s="126" t="b">
        <v>1</v>
      </c>
    </row>
    <row r="63" spans="1:19" x14ac:dyDescent="0.25">
      <c r="A63" s="126" t="s">
        <v>4021</v>
      </c>
      <c r="B63" s="200">
        <v>1</v>
      </c>
      <c r="C63" s="126">
        <v>2</v>
      </c>
      <c r="D63" s="321">
        <f>MISC!J63</f>
        <v>0</v>
      </c>
      <c r="E63" s="126" t="b">
        <v>1</v>
      </c>
      <c r="F63" s="322" t="str">
        <f>RIGHT(MISC!C63,4)&amp;"."&amp;MISC!M63&amp;"."&amp;MISC!K63&amp;"."&amp;$C$5</f>
        <v>.PPGPY.I05.Ap21</v>
      </c>
      <c r="G63" s="323">
        <f t="shared" ca="1" si="2"/>
        <v>44309</v>
      </c>
      <c r="H63" s="324">
        <f>IF(MISC!Z63&gt;0,0,-MISC!Z63)</f>
        <v>0</v>
      </c>
      <c r="I63" s="205">
        <f t="shared" ca="1" si="1"/>
        <v>44309</v>
      </c>
      <c r="J63" s="126">
        <v>3</v>
      </c>
      <c r="K63" s="126" t="b">
        <v>1</v>
      </c>
      <c r="L63" s="126" t="s">
        <v>4022</v>
      </c>
      <c r="M63" s="126" t="b">
        <v>1</v>
      </c>
      <c r="N63" s="126" t="s">
        <v>3687</v>
      </c>
      <c r="O63" s="322" t="str">
        <f>LEFT(MISC!D63,19)&amp;"."&amp;MiscCR!F63</f>
        <v>..PPGPY.I05.Ap21</v>
      </c>
      <c r="P63" s="325" t="str">
        <f>MISC!I63</f>
        <v>/</v>
      </c>
      <c r="Q63" s="126" t="b">
        <v>1</v>
      </c>
      <c r="R63" s="126" t="b">
        <v>1</v>
      </c>
      <c r="S63" s="126" t="b">
        <v>1</v>
      </c>
    </row>
    <row r="64" spans="1:19" x14ac:dyDescent="0.25">
      <c r="A64" s="126" t="s">
        <v>4021</v>
      </c>
      <c r="B64" s="200">
        <v>1</v>
      </c>
      <c r="C64" s="126">
        <v>2</v>
      </c>
      <c r="D64" s="321">
        <f>MISC!J64</f>
        <v>0</v>
      </c>
      <c r="E64" s="126" t="b">
        <v>1</v>
      </c>
      <c r="F64" s="322" t="str">
        <f>RIGHT(MISC!C64,4)&amp;"."&amp;MISC!M64&amp;"."&amp;MISC!K64&amp;"."&amp;$C$5</f>
        <v>.PPGPY.I05.Ap21</v>
      </c>
      <c r="G64" s="323">
        <f t="shared" ca="1" si="2"/>
        <v>44309</v>
      </c>
      <c r="H64" s="324">
        <f>IF(MISC!Z64&gt;0,0,-MISC!Z64)</f>
        <v>0</v>
      </c>
      <c r="I64" s="205">
        <f t="shared" ca="1" si="1"/>
        <v>44309</v>
      </c>
      <c r="J64" s="126">
        <v>3</v>
      </c>
      <c r="K64" s="126" t="b">
        <v>1</v>
      </c>
      <c r="L64" s="126" t="s">
        <v>4022</v>
      </c>
      <c r="M64" s="126" t="b">
        <v>1</v>
      </c>
      <c r="N64" s="126" t="s">
        <v>3687</v>
      </c>
      <c r="O64" s="322" t="str">
        <f>LEFT(MISC!D64,19)&amp;"."&amp;MiscCR!F64</f>
        <v>..PPGPY.I05.Ap21</v>
      </c>
      <c r="P64" s="325" t="str">
        <f>MISC!I64</f>
        <v>/</v>
      </c>
      <c r="Q64" s="126" t="b">
        <v>1</v>
      </c>
      <c r="R64" s="126" t="b">
        <v>1</v>
      </c>
      <c r="S64" s="126" t="b">
        <v>1</v>
      </c>
    </row>
    <row r="65" spans="1:19" x14ac:dyDescent="0.25">
      <c r="A65" s="126" t="s">
        <v>4021</v>
      </c>
      <c r="B65" s="200">
        <v>1</v>
      </c>
      <c r="C65" s="126">
        <v>2</v>
      </c>
      <c r="D65" s="321">
        <f>MISC!J65</f>
        <v>0</v>
      </c>
      <c r="E65" s="126" t="b">
        <v>1</v>
      </c>
      <c r="F65" s="322" t="str">
        <f>RIGHT(MISC!C65,4)&amp;"."&amp;MISC!M65&amp;"."&amp;MISC!K65&amp;"."&amp;$C$5</f>
        <v>.PPGPY.I05.Ap21</v>
      </c>
      <c r="G65" s="323">
        <f t="shared" ca="1" si="2"/>
        <v>44309</v>
      </c>
      <c r="H65" s="324">
        <f>IF(MISC!Z65&gt;0,0,-MISC!Z65)</f>
        <v>0</v>
      </c>
      <c r="I65" s="205">
        <f t="shared" ca="1" si="1"/>
        <v>44309</v>
      </c>
      <c r="J65" s="126">
        <v>3</v>
      </c>
      <c r="K65" s="126" t="b">
        <v>1</v>
      </c>
      <c r="L65" s="126" t="s">
        <v>4022</v>
      </c>
      <c r="M65" s="126" t="b">
        <v>1</v>
      </c>
      <c r="N65" s="126" t="s">
        <v>3687</v>
      </c>
      <c r="O65" s="322" t="str">
        <f>LEFT(MISC!D65,19)&amp;"."&amp;MiscCR!F65</f>
        <v>..PPGPY.I05.Ap21</v>
      </c>
      <c r="P65" s="325" t="str">
        <f>MISC!I65</f>
        <v>/</v>
      </c>
      <c r="Q65" s="126" t="b">
        <v>1</v>
      </c>
      <c r="R65" s="126" t="b">
        <v>1</v>
      </c>
      <c r="S65" s="126" t="b">
        <v>1</v>
      </c>
    </row>
    <row r="66" spans="1:19" x14ac:dyDescent="0.25">
      <c r="A66" s="126" t="s">
        <v>4021</v>
      </c>
      <c r="B66" s="200">
        <v>1</v>
      </c>
      <c r="C66" s="126">
        <v>2</v>
      </c>
      <c r="D66" s="321">
        <f>MISC!J66</f>
        <v>0</v>
      </c>
      <c r="E66" s="126" t="b">
        <v>1</v>
      </c>
      <c r="F66" s="322" t="str">
        <f>RIGHT(MISC!C66,4)&amp;"."&amp;MISC!M66&amp;"."&amp;MISC!K66&amp;"."&amp;$C$5</f>
        <v>.PPGPY.I05.Ap21</v>
      </c>
      <c r="G66" s="323">
        <f t="shared" ca="1" si="2"/>
        <v>44309</v>
      </c>
      <c r="H66" s="324">
        <f>IF(MISC!Z66&gt;0,0,-MISC!Z66)</f>
        <v>0</v>
      </c>
      <c r="I66" s="205">
        <f t="shared" ca="1" si="1"/>
        <v>44309</v>
      </c>
      <c r="J66" s="126">
        <v>3</v>
      </c>
      <c r="K66" s="126" t="b">
        <v>1</v>
      </c>
      <c r="L66" s="126" t="s">
        <v>4022</v>
      </c>
      <c r="M66" s="126" t="b">
        <v>1</v>
      </c>
      <c r="N66" s="126" t="s">
        <v>3687</v>
      </c>
      <c r="O66" s="322" t="str">
        <f>LEFT(MISC!D66,19)&amp;"."&amp;MiscCR!F66</f>
        <v>..PPGPY.I05.Ap21</v>
      </c>
      <c r="P66" s="325" t="str">
        <f>MISC!I66</f>
        <v>/</v>
      </c>
      <c r="Q66" s="126" t="b">
        <v>1</v>
      </c>
      <c r="R66" s="126" t="b">
        <v>1</v>
      </c>
      <c r="S66" s="126" t="b">
        <v>1</v>
      </c>
    </row>
    <row r="67" spans="1:19" x14ac:dyDescent="0.25">
      <c r="A67" s="126" t="s">
        <v>4021</v>
      </c>
      <c r="B67" s="200">
        <v>1</v>
      </c>
      <c r="C67" s="126">
        <v>2</v>
      </c>
      <c r="D67" s="321">
        <f>MISC!J67</f>
        <v>0</v>
      </c>
      <c r="E67" s="126" t="b">
        <v>1</v>
      </c>
      <c r="F67" s="322" t="str">
        <f>RIGHT(MISC!C67,4)&amp;"."&amp;MISC!M67&amp;"."&amp;MISC!K67&amp;"."&amp;$C$5</f>
        <v>.PPGPY.I05.Ap21</v>
      </c>
      <c r="G67" s="323">
        <f t="shared" ca="1" si="2"/>
        <v>44309</v>
      </c>
      <c r="H67" s="324">
        <f>IF(MISC!Z67&gt;0,0,-MISC!Z67)</f>
        <v>0</v>
      </c>
      <c r="I67" s="205">
        <f t="shared" ca="1" si="1"/>
        <v>44309</v>
      </c>
      <c r="J67" s="126">
        <v>3</v>
      </c>
      <c r="K67" s="126" t="b">
        <v>1</v>
      </c>
      <c r="L67" s="126" t="s">
        <v>4022</v>
      </c>
      <c r="M67" s="126" t="b">
        <v>1</v>
      </c>
      <c r="N67" s="126" t="s">
        <v>3687</v>
      </c>
      <c r="O67" s="322" t="str">
        <f>LEFT(MISC!D67,19)&amp;"."&amp;MiscCR!F67</f>
        <v>..PPGPY.I05.Ap21</v>
      </c>
      <c r="P67" s="325" t="str">
        <f>MISC!I67</f>
        <v>/</v>
      </c>
      <c r="Q67" s="126" t="b">
        <v>1</v>
      </c>
      <c r="R67" s="126" t="b">
        <v>1</v>
      </c>
      <c r="S67" s="126" t="b">
        <v>1</v>
      </c>
    </row>
    <row r="68" spans="1:19" x14ac:dyDescent="0.25">
      <c r="A68" s="126" t="s">
        <v>4021</v>
      </c>
      <c r="B68" s="200">
        <v>1</v>
      </c>
      <c r="C68" s="126">
        <v>2</v>
      </c>
      <c r="D68" s="321">
        <f>MISC!J68</f>
        <v>0</v>
      </c>
      <c r="E68" s="126" t="b">
        <v>1</v>
      </c>
      <c r="F68" s="322" t="str">
        <f>RIGHT(MISC!C68,4)&amp;"."&amp;MISC!M68&amp;"."&amp;MISC!K68&amp;"."&amp;$C$5</f>
        <v>.PPGPY.I05.Ap21</v>
      </c>
      <c r="G68" s="323">
        <f t="shared" ca="1" si="2"/>
        <v>44309</v>
      </c>
      <c r="H68" s="324">
        <f>IF(MISC!Z68&gt;0,0,-MISC!Z68)</f>
        <v>0</v>
      </c>
      <c r="I68" s="205">
        <f t="shared" ca="1" si="1"/>
        <v>44309</v>
      </c>
      <c r="J68" s="126">
        <v>3</v>
      </c>
      <c r="K68" s="126" t="b">
        <v>1</v>
      </c>
      <c r="L68" s="126" t="s">
        <v>4022</v>
      </c>
      <c r="M68" s="126" t="b">
        <v>1</v>
      </c>
      <c r="N68" s="126" t="s">
        <v>3687</v>
      </c>
      <c r="O68" s="322" t="str">
        <f>LEFT(MISC!D68,19)&amp;"."&amp;MiscCR!F68</f>
        <v>..PPGPY.I05.Ap21</v>
      </c>
      <c r="P68" s="325" t="str">
        <f>MISC!I68</f>
        <v>/</v>
      </c>
      <c r="Q68" s="126" t="b">
        <v>1</v>
      </c>
      <c r="R68" s="126" t="b">
        <v>1</v>
      </c>
      <c r="S68" s="126" t="b">
        <v>1</v>
      </c>
    </row>
    <row r="69" spans="1:19" x14ac:dyDescent="0.25">
      <c r="A69" s="126" t="s">
        <v>4021</v>
      </c>
      <c r="B69" s="200">
        <v>1</v>
      </c>
      <c r="C69" s="126">
        <v>2</v>
      </c>
      <c r="D69" s="321">
        <f>MISC!J69</f>
        <v>0</v>
      </c>
      <c r="E69" s="126" t="b">
        <v>1</v>
      </c>
      <c r="F69" s="322" t="str">
        <f>RIGHT(MISC!C69,4)&amp;"."&amp;MISC!M69&amp;"."&amp;MISC!K69&amp;"."&amp;$C$5</f>
        <v>.PPGPY.I05.Ap21</v>
      </c>
      <c r="G69" s="323">
        <f t="shared" ca="1" si="2"/>
        <v>44309</v>
      </c>
      <c r="H69" s="324">
        <f>IF(MISC!Z69&gt;0,0,-MISC!Z69)</f>
        <v>0</v>
      </c>
      <c r="I69" s="205">
        <f t="shared" ca="1" si="1"/>
        <v>44309</v>
      </c>
      <c r="J69" s="126">
        <v>3</v>
      </c>
      <c r="K69" s="126" t="b">
        <v>1</v>
      </c>
      <c r="L69" s="126" t="s">
        <v>4022</v>
      </c>
      <c r="M69" s="126" t="b">
        <v>1</v>
      </c>
      <c r="N69" s="126" t="s">
        <v>3687</v>
      </c>
      <c r="O69" s="322" t="str">
        <f>LEFT(MISC!D69,19)&amp;"."&amp;MiscCR!F69</f>
        <v>..PPGPY.I05.Ap21</v>
      </c>
      <c r="P69" s="325" t="str">
        <f>MISC!I69</f>
        <v>/</v>
      </c>
      <c r="Q69" s="126" t="b">
        <v>1</v>
      </c>
      <c r="R69" s="126" t="b">
        <v>1</v>
      </c>
      <c r="S69" s="126" t="b">
        <v>1</v>
      </c>
    </row>
    <row r="70" spans="1:19" x14ac:dyDescent="0.25">
      <c r="A70" s="126" t="s">
        <v>4021</v>
      </c>
      <c r="B70" s="200">
        <v>1</v>
      </c>
      <c r="C70" s="126">
        <v>2</v>
      </c>
      <c r="D70" s="321">
        <f>MISC!J70</f>
        <v>0</v>
      </c>
      <c r="E70" s="126" t="b">
        <v>1</v>
      </c>
      <c r="F70" s="322" t="str">
        <f>RIGHT(MISC!C70,4)&amp;"."&amp;MISC!M70&amp;"."&amp;MISC!K70&amp;"."&amp;$C$5</f>
        <v>.PPGPY.I05.Ap21</v>
      </c>
      <c r="G70" s="323">
        <f t="shared" ca="1" si="2"/>
        <v>44309</v>
      </c>
      <c r="H70" s="324">
        <f>IF(MISC!Z70&gt;0,0,-MISC!Z70)</f>
        <v>0</v>
      </c>
      <c r="I70" s="205">
        <f t="shared" ca="1" si="1"/>
        <v>44309</v>
      </c>
      <c r="J70" s="126">
        <v>3</v>
      </c>
      <c r="K70" s="126" t="b">
        <v>1</v>
      </c>
      <c r="L70" s="126" t="s">
        <v>4022</v>
      </c>
      <c r="M70" s="126" t="b">
        <v>1</v>
      </c>
      <c r="N70" s="126" t="s">
        <v>3687</v>
      </c>
      <c r="O70" s="322" t="str">
        <f>LEFT(MISC!D70,19)&amp;"."&amp;MiscCR!F70</f>
        <v>..PPGPY.I05.Ap21</v>
      </c>
      <c r="P70" s="325" t="str">
        <f>MISC!I70</f>
        <v>/</v>
      </c>
      <c r="Q70" s="126" t="b">
        <v>1</v>
      </c>
      <c r="R70" s="126" t="b">
        <v>1</v>
      </c>
      <c r="S70" s="126" t="b">
        <v>1</v>
      </c>
    </row>
    <row r="71" spans="1:19" x14ac:dyDescent="0.25">
      <c r="A71" s="126" t="s">
        <v>4021</v>
      </c>
      <c r="B71" s="200">
        <v>1</v>
      </c>
      <c r="C71" s="126">
        <v>2</v>
      </c>
      <c r="D71" s="321">
        <f>MISC!J71</f>
        <v>0</v>
      </c>
      <c r="E71" s="126" t="b">
        <v>1</v>
      </c>
      <c r="F71" s="322" t="str">
        <f>RIGHT(MISC!C71,4)&amp;"."&amp;MISC!M71&amp;"."&amp;MISC!K71&amp;"."&amp;$C$5</f>
        <v>.PPGPY.I05.Ap21</v>
      </c>
      <c r="G71" s="323">
        <f t="shared" ca="1" si="2"/>
        <v>44309</v>
      </c>
      <c r="H71" s="324">
        <f>IF(MISC!Z71&gt;0,0,-MISC!Z71)</f>
        <v>0</v>
      </c>
      <c r="I71" s="205">
        <f t="shared" ca="1" si="1"/>
        <v>44309</v>
      </c>
      <c r="J71" s="126">
        <v>3</v>
      </c>
      <c r="K71" s="126" t="b">
        <v>1</v>
      </c>
      <c r="L71" s="126" t="s">
        <v>4022</v>
      </c>
      <c r="M71" s="126" t="b">
        <v>1</v>
      </c>
      <c r="N71" s="126" t="s">
        <v>3687</v>
      </c>
      <c r="O71" s="322" t="str">
        <f>LEFT(MISC!D71,19)&amp;"."&amp;MiscCR!F71</f>
        <v>..PPGPY.I05.Ap21</v>
      </c>
      <c r="P71" s="325" t="str">
        <f>MISC!I71</f>
        <v>/</v>
      </c>
      <c r="Q71" s="126" t="b">
        <v>1</v>
      </c>
      <c r="R71" s="126" t="b">
        <v>1</v>
      </c>
      <c r="S71" s="126" t="b">
        <v>1</v>
      </c>
    </row>
    <row r="72" spans="1:19" x14ac:dyDescent="0.25">
      <c r="A72" s="126" t="s">
        <v>4021</v>
      </c>
      <c r="B72" s="200">
        <v>1</v>
      </c>
      <c r="C72" s="126">
        <v>2</v>
      </c>
      <c r="D72" s="321">
        <f>MISC!J72</f>
        <v>0</v>
      </c>
      <c r="E72" s="126" t="b">
        <v>1</v>
      </c>
      <c r="F72" s="322" t="str">
        <f>RIGHT(MISC!C72,4)&amp;"."&amp;MISC!M72&amp;"."&amp;MISC!K72&amp;"."&amp;$C$5</f>
        <v>.PPGPY.I05.Ap21</v>
      </c>
      <c r="G72" s="323">
        <f t="shared" ca="1" si="2"/>
        <v>44309</v>
      </c>
      <c r="H72" s="324">
        <f>IF(MISC!Z72&gt;0,0,-MISC!Z72)</f>
        <v>0</v>
      </c>
      <c r="I72" s="205">
        <f t="shared" ca="1" si="1"/>
        <v>44309</v>
      </c>
      <c r="J72" s="126">
        <v>3</v>
      </c>
      <c r="K72" s="126" t="b">
        <v>1</v>
      </c>
      <c r="L72" s="126" t="s">
        <v>4022</v>
      </c>
      <c r="M72" s="126" t="b">
        <v>1</v>
      </c>
      <c r="N72" s="126" t="s">
        <v>3687</v>
      </c>
      <c r="O72" s="322" t="str">
        <f>LEFT(MISC!D72,19)&amp;"."&amp;MiscCR!F72</f>
        <v>..PPGPY.I05.Ap21</v>
      </c>
      <c r="P72" s="325" t="str">
        <f>MISC!I72</f>
        <v>/</v>
      </c>
      <c r="Q72" s="126" t="b">
        <v>1</v>
      </c>
      <c r="R72" s="126" t="b">
        <v>1</v>
      </c>
      <c r="S72" s="126" t="b">
        <v>1</v>
      </c>
    </row>
    <row r="73" spans="1:19" x14ac:dyDescent="0.25">
      <c r="A73" s="126" t="s">
        <v>4021</v>
      </c>
      <c r="B73" s="200">
        <v>1</v>
      </c>
      <c r="C73" s="126">
        <v>2</v>
      </c>
      <c r="D73" s="321">
        <f>MISC!J73</f>
        <v>0</v>
      </c>
      <c r="E73" s="126" t="b">
        <v>1</v>
      </c>
      <c r="F73" s="322" t="str">
        <f>RIGHT(MISC!C73,4)&amp;"."&amp;MISC!M73&amp;"."&amp;MISC!K73&amp;"."&amp;$C$5</f>
        <v>.Grwth.I01.Ap21</v>
      </c>
      <c r="G73" s="323">
        <f t="shared" ca="1" si="2"/>
        <v>44309</v>
      </c>
      <c r="H73" s="324">
        <f>IF(MISC!Z73&gt;0,0,-MISC!Z73)</f>
        <v>0</v>
      </c>
      <c r="I73" s="205">
        <f t="shared" ca="1" si="1"/>
        <v>44309</v>
      </c>
      <c r="J73" s="126">
        <v>3</v>
      </c>
      <c r="K73" s="126" t="b">
        <v>1</v>
      </c>
      <c r="L73" s="126" t="s">
        <v>4022</v>
      </c>
      <c r="M73" s="126" t="b">
        <v>1</v>
      </c>
      <c r="N73" s="126" t="s">
        <v>3687</v>
      </c>
      <c r="O73" s="322" t="str">
        <f>LEFT(MISC!D73,19)&amp;"."&amp;MiscCR!F73</f>
        <v>..Grwth.I01.Ap21</v>
      </c>
      <c r="P73" s="325" t="str">
        <f>MISC!I73</f>
        <v>/</v>
      </c>
      <c r="Q73" s="126" t="b">
        <v>1</v>
      </c>
      <c r="R73" s="126" t="b">
        <v>1</v>
      </c>
      <c r="S73" s="126" t="b">
        <v>1</v>
      </c>
    </row>
    <row r="74" spans="1:19" x14ac:dyDescent="0.25">
      <c r="A74" s="126" t="s">
        <v>4021</v>
      </c>
      <c r="B74" s="200">
        <v>1</v>
      </c>
      <c r="C74" s="126">
        <v>2</v>
      </c>
      <c r="D74" s="321">
        <f>MISC!J74</f>
        <v>0</v>
      </c>
      <c r="E74" s="126" t="b">
        <v>1</v>
      </c>
      <c r="F74" s="322" t="str">
        <f>RIGHT(MISC!C74,4)&amp;"."&amp;MISC!M74&amp;"."&amp;MISC!K74&amp;"."&amp;$C$5</f>
        <v>.Grwth.I01.Ap21</v>
      </c>
      <c r="G74" s="323">
        <f t="shared" ca="1" si="2"/>
        <v>44309</v>
      </c>
      <c r="H74" s="324">
        <f>IF(MISC!Z74&gt;0,0,-MISC!Z74)</f>
        <v>0</v>
      </c>
      <c r="I74" s="205">
        <f t="shared" ca="1" si="1"/>
        <v>44309</v>
      </c>
      <c r="J74" s="126">
        <v>3</v>
      </c>
      <c r="K74" s="126" t="b">
        <v>1</v>
      </c>
      <c r="L74" s="126" t="s">
        <v>4022</v>
      </c>
      <c r="M74" s="126" t="b">
        <v>1</v>
      </c>
      <c r="N74" s="126" t="s">
        <v>3687</v>
      </c>
      <c r="O74" s="322" t="str">
        <f>LEFT(MISC!D74,19)&amp;"."&amp;MiscCR!F74</f>
        <v>..Grwth.I01.Ap21</v>
      </c>
      <c r="P74" s="325" t="str">
        <f>MISC!I74</f>
        <v>/</v>
      </c>
      <c r="Q74" s="126" t="b">
        <v>1</v>
      </c>
      <c r="R74" s="126" t="b">
        <v>1</v>
      </c>
      <c r="S74" s="126" t="b">
        <v>1</v>
      </c>
    </row>
    <row r="75" spans="1:19" x14ac:dyDescent="0.25">
      <c r="A75" s="126" t="s">
        <v>4021</v>
      </c>
      <c r="B75" s="200">
        <v>1</v>
      </c>
      <c r="C75" s="126">
        <v>2</v>
      </c>
      <c r="D75" s="321">
        <f>MISC!J75</f>
        <v>0</v>
      </c>
      <c r="E75" s="126" t="b">
        <v>1</v>
      </c>
      <c r="F75" s="322" t="str">
        <f>RIGHT(MISC!C75,4)&amp;"."&amp;MISC!M75&amp;"."&amp;MISC!K75&amp;"."&amp;$C$5</f>
        <v>.Grwth.I01.Ap21</v>
      </c>
      <c r="G75" s="323">
        <f t="shared" ca="1" si="2"/>
        <v>44309</v>
      </c>
      <c r="H75" s="324">
        <f>IF(MISC!Z75&gt;0,0,-MISC!Z75)</f>
        <v>0</v>
      </c>
      <c r="I75" s="205">
        <f t="shared" ca="1" si="1"/>
        <v>44309</v>
      </c>
      <c r="J75" s="126">
        <v>3</v>
      </c>
      <c r="K75" s="126" t="b">
        <v>1</v>
      </c>
      <c r="L75" s="126" t="s">
        <v>4022</v>
      </c>
      <c r="M75" s="126" t="b">
        <v>1</v>
      </c>
      <c r="N75" s="126" t="s">
        <v>3687</v>
      </c>
      <c r="O75" s="322" t="str">
        <f>LEFT(MISC!D75,19)&amp;"."&amp;MiscCR!F75</f>
        <v>..Grwth.I01.Ap21</v>
      </c>
      <c r="P75" s="325" t="str">
        <f>MISC!I75</f>
        <v>/</v>
      </c>
      <c r="Q75" s="126" t="b">
        <v>1</v>
      </c>
      <c r="R75" s="126" t="b">
        <v>1</v>
      </c>
      <c r="S75" s="126" t="b">
        <v>1</v>
      </c>
    </row>
    <row r="76" spans="1:19" x14ac:dyDescent="0.25">
      <c r="A76" s="126" t="s">
        <v>4021</v>
      </c>
      <c r="B76" s="200">
        <v>1</v>
      </c>
      <c r="C76" s="126">
        <v>2</v>
      </c>
      <c r="D76" s="321">
        <f>MISC!J76</f>
        <v>0</v>
      </c>
      <c r="E76" s="126" t="b">
        <v>1</v>
      </c>
      <c r="F76" s="322" t="str">
        <f>RIGHT(MISC!C76,4)&amp;"."&amp;MISC!M76&amp;"."&amp;MISC!K76&amp;"."&amp;$C$5</f>
        <v>.Grwth.I01.Ap21</v>
      </c>
      <c r="G76" s="323">
        <f t="shared" ca="1" si="2"/>
        <v>44309</v>
      </c>
      <c r="H76" s="324">
        <f>IF(MISC!Z76&gt;0,0,-MISC!Z76)</f>
        <v>0</v>
      </c>
      <c r="I76" s="205">
        <f t="shared" ca="1" si="1"/>
        <v>44309</v>
      </c>
      <c r="J76" s="126">
        <v>3</v>
      </c>
      <c r="K76" s="126" t="b">
        <v>1</v>
      </c>
      <c r="L76" s="126" t="s">
        <v>4022</v>
      </c>
      <c r="M76" s="126" t="b">
        <v>1</v>
      </c>
      <c r="N76" s="126" t="s">
        <v>3687</v>
      </c>
      <c r="O76" s="322" t="str">
        <f>LEFT(MISC!D76,19)&amp;"."&amp;MiscCR!F76</f>
        <v>..Grwth.I01.Ap21</v>
      </c>
      <c r="P76" s="325" t="str">
        <f>MISC!I76</f>
        <v>/</v>
      </c>
      <c r="Q76" s="126" t="b">
        <v>1</v>
      </c>
      <c r="R76" s="126" t="b">
        <v>1</v>
      </c>
      <c r="S76" s="126" t="b">
        <v>1</v>
      </c>
    </row>
    <row r="77" spans="1:19" x14ac:dyDescent="0.25">
      <c r="A77" s="126" t="s">
        <v>4021</v>
      </c>
      <c r="B77" s="200">
        <v>1</v>
      </c>
      <c r="C77" s="126">
        <v>2</v>
      </c>
      <c r="D77" s="321">
        <f>MISC!J77</f>
        <v>0</v>
      </c>
      <c r="E77" s="126" t="b">
        <v>1</v>
      </c>
      <c r="F77" s="322" t="str">
        <f>RIGHT(MISC!C77,4)&amp;"."&amp;MISC!M77&amp;"."&amp;MISC!K77&amp;"."&amp;$C$5</f>
        <v>.Grwth.I01.Ap21</v>
      </c>
      <c r="G77" s="323">
        <f t="shared" ca="1" si="2"/>
        <v>44309</v>
      </c>
      <c r="H77" s="324">
        <f>IF(MISC!Z77&gt;0,0,-MISC!Z77)</f>
        <v>0</v>
      </c>
      <c r="I77" s="205">
        <f t="shared" ca="1" si="1"/>
        <v>44309</v>
      </c>
      <c r="J77" s="126">
        <v>3</v>
      </c>
      <c r="K77" s="126" t="b">
        <v>1</v>
      </c>
      <c r="L77" s="126" t="s">
        <v>4022</v>
      </c>
      <c r="M77" s="126" t="b">
        <v>1</v>
      </c>
      <c r="N77" s="126" t="s">
        <v>3687</v>
      </c>
      <c r="O77" s="322" t="str">
        <f>LEFT(MISC!D77,19)&amp;"."&amp;MiscCR!F77</f>
        <v>..Grwth.I01.Ap21</v>
      </c>
      <c r="P77" s="325" t="str">
        <f>MISC!I77</f>
        <v>/</v>
      </c>
      <c r="Q77" s="126" t="b">
        <v>1</v>
      </c>
      <c r="R77" s="126" t="b">
        <v>1</v>
      </c>
      <c r="S77" s="126" t="b">
        <v>1</v>
      </c>
    </row>
    <row r="78" spans="1:19" x14ac:dyDescent="0.25">
      <c r="A78" s="126" t="s">
        <v>4021</v>
      </c>
      <c r="B78" s="200">
        <v>1</v>
      </c>
      <c r="C78" s="126">
        <v>2</v>
      </c>
      <c r="D78" s="321">
        <f>MISC!J78</f>
        <v>0</v>
      </c>
      <c r="E78" s="126" t="b">
        <v>1</v>
      </c>
      <c r="F78" s="322" t="str">
        <f>RIGHT(MISC!C78,4)&amp;"."&amp;MISC!M78&amp;"."&amp;MISC!K78&amp;"."&amp;$C$5</f>
        <v>.Grwth.I01.Ap21</v>
      </c>
      <c r="G78" s="323">
        <f t="shared" ca="1" si="2"/>
        <v>44309</v>
      </c>
      <c r="H78" s="324">
        <f>IF(MISC!Z78&gt;0,0,-MISC!Z78)</f>
        <v>0</v>
      </c>
      <c r="I78" s="205">
        <f t="shared" ca="1" si="1"/>
        <v>44309</v>
      </c>
      <c r="J78" s="126">
        <v>3</v>
      </c>
      <c r="K78" s="126" t="b">
        <v>1</v>
      </c>
      <c r="L78" s="126" t="s">
        <v>4022</v>
      </c>
      <c r="M78" s="126" t="b">
        <v>1</v>
      </c>
      <c r="N78" s="126" t="s">
        <v>3687</v>
      </c>
      <c r="O78" s="322" t="str">
        <f>LEFT(MISC!D78,19)&amp;"."&amp;MiscCR!F78</f>
        <v>..Grwth.I01.Ap21</v>
      </c>
      <c r="P78" s="325" t="str">
        <f>MISC!I78</f>
        <v>/</v>
      </c>
      <c r="Q78" s="126" t="b">
        <v>1</v>
      </c>
      <c r="R78" s="126" t="b">
        <v>1</v>
      </c>
      <c r="S78" s="126" t="b">
        <v>1</v>
      </c>
    </row>
    <row r="79" spans="1:19" x14ac:dyDescent="0.25">
      <c r="A79" s="126" t="s">
        <v>4021</v>
      </c>
      <c r="B79" s="200">
        <v>1</v>
      </c>
      <c r="C79" s="126">
        <v>2</v>
      </c>
      <c r="D79" s="321">
        <f>MISC!J79</f>
        <v>0</v>
      </c>
      <c r="E79" s="126" t="b">
        <v>1</v>
      </c>
      <c r="F79" s="322" t="str">
        <f>RIGHT(MISC!C79,4)&amp;"."&amp;MISC!M79&amp;"."&amp;MISC!K79&amp;"."&amp;$C$5</f>
        <v>.Rates.I01.Ap21</v>
      </c>
      <c r="G79" s="323">
        <f t="shared" ca="1" si="2"/>
        <v>44309</v>
      </c>
      <c r="H79" s="324">
        <f>IF(MISC!Z79&gt;0,0,-MISC!Z79)</f>
        <v>0</v>
      </c>
      <c r="I79" s="205">
        <f t="shared" ca="1" si="1"/>
        <v>44309</v>
      </c>
      <c r="J79" s="126">
        <v>3</v>
      </c>
      <c r="K79" s="126" t="b">
        <v>1</v>
      </c>
      <c r="L79" s="126" t="s">
        <v>4022</v>
      </c>
      <c r="M79" s="126" t="b">
        <v>1</v>
      </c>
      <c r="N79" s="126" t="s">
        <v>3687</v>
      </c>
      <c r="O79" s="322" t="str">
        <f>LEFT(MISC!D79,19)&amp;"."&amp;MiscCR!F79</f>
        <v>..Rates.I01.Ap21</v>
      </c>
      <c r="P79" s="325" t="str">
        <f>MISC!I79</f>
        <v>/</v>
      </c>
      <c r="Q79" s="126" t="b">
        <v>1</v>
      </c>
      <c r="R79" s="126" t="b">
        <v>1</v>
      </c>
      <c r="S79" s="126" t="b">
        <v>1</v>
      </c>
    </row>
    <row r="80" spans="1:19" x14ac:dyDescent="0.25">
      <c r="A80" s="126" t="s">
        <v>4021</v>
      </c>
      <c r="B80" s="200">
        <v>1</v>
      </c>
      <c r="C80" s="126">
        <v>2</v>
      </c>
      <c r="D80" s="321">
        <f>MISC!J80</f>
        <v>0</v>
      </c>
      <c r="E80" s="126" t="b">
        <v>1</v>
      </c>
      <c r="F80" s="322" t="str">
        <f>RIGHT(MISC!C80,4)&amp;"."&amp;MISC!M80&amp;"."&amp;MISC!K80&amp;"."&amp;$C$5</f>
        <v>.Rates.I01.Ap21</v>
      </c>
      <c r="G80" s="323">
        <f t="shared" ca="1" si="2"/>
        <v>44309</v>
      </c>
      <c r="H80" s="324">
        <f>IF(MISC!Z80&gt;0,0,-MISC!Z80)</f>
        <v>0</v>
      </c>
      <c r="I80" s="205">
        <f t="shared" ca="1" si="1"/>
        <v>44309</v>
      </c>
      <c r="J80" s="126">
        <v>3</v>
      </c>
      <c r="K80" s="126" t="b">
        <v>1</v>
      </c>
      <c r="L80" s="126" t="s">
        <v>4022</v>
      </c>
      <c r="M80" s="126" t="b">
        <v>1</v>
      </c>
      <c r="N80" s="126" t="s">
        <v>3687</v>
      </c>
      <c r="O80" s="322" t="str">
        <f>LEFT(MISC!D80,19)&amp;"."&amp;MiscCR!F80</f>
        <v>..Rates.I01.Ap21</v>
      </c>
      <c r="P80" s="325" t="str">
        <f>MISC!I80</f>
        <v>/</v>
      </c>
      <c r="Q80" s="126" t="b">
        <v>1</v>
      </c>
      <c r="R80" s="126" t="b">
        <v>1</v>
      </c>
      <c r="S80" s="126" t="b">
        <v>1</v>
      </c>
    </row>
    <row r="81" spans="1:19" x14ac:dyDescent="0.25">
      <c r="A81" s="126" t="s">
        <v>4021</v>
      </c>
      <c r="B81" s="200">
        <v>1</v>
      </c>
      <c r="C81" s="126">
        <v>2</v>
      </c>
      <c r="D81" s="321">
        <f>MISC!J81</f>
        <v>0</v>
      </c>
      <c r="E81" s="126" t="b">
        <v>1</v>
      </c>
      <c r="F81" s="322" t="str">
        <f>RIGHT(MISC!C81,4)&amp;"."&amp;MISC!M81&amp;"."&amp;MISC!K81&amp;"."&amp;$C$5</f>
        <v>.Rates.I01.Ap21</v>
      </c>
      <c r="G81" s="323">
        <f t="shared" ca="1" si="2"/>
        <v>44309</v>
      </c>
      <c r="H81" s="324">
        <f>IF(MISC!Z81&gt;0,0,-MISC!Z81)</f>
        <v>0</v>
      </c>
      <c r="I81" s="205">
        <f t="shared" ca="1" si="1"/>
        <v>44309</v>
      </c>
      <c r="J81" s="126">
        <v>3</v>
      </c>
      <c r="K81" s="126" t="b">
        <v>1</v>
      </c>
      <c r="L81" s="126" t="s">
        <v>4022</v>
      </c>
      <c r="M81" s="126" t="b">
        <v>1</v>
      </c>
      <c r="N81" s="126" t="s">
        <v>3687</v>
      </c>
      <c r="O81" s="322" t="str">
        <f>LEFT(MISC!D81,19)&amp;"."&amp;MiscCR!F81</f>
        <v>..Rates.I01.Ap21</v>
      </c>
      <c r="P81" s="325" t="str">
        <f>MISC!I81</f>
        <v>/</v>
      </c>
      <c r="Q81" s="126" t="b">
        <v>1</v>
      </c>
      <c r="R81" s="126" t="b">
        <v>1</v>
      </c>
      <c r="S81" s="126" t="b">
        <v>1</v>
      </c>
    </row>
    <row r="82" spans="1:19" x14ac:dyDescent="0.25">
      <c r="A82" s="126" t="s">
        <v>4021</v>
      </c>
      <c r="B82" s="200">
        <v>1</v>
      </c>
      <c r="C82" s="126">
        <v>2</v>
      </c>
      <c r="D82" s="321">
        <f>MISC!J82</f>
        <v>0</v>
      </c>
      <c r="E82" s="126" t="b">
        <v>1</v>
      </c>
      <c r="F82" s="322" t="str">
        <f>RIGHT(MISC!C82,4)&amp;"."&amp;MISC!M82&amp;"."&amp;MISC!K82&amp;"."&amp;$C$5</f>
        <v>.DIGED.I18.Ap21</v>
      </c>
      <c r="G82" s="323">
        <f t="shared" ca="1" si="2"/>
        <v>44309</v>
      </c>
      <c r="H82" s="324">
        <f>IF(MISC!Z82&gt;0,0,-MISC!Z82)</f>
        <v>0</v>
      </c>
      <c r="I82" s="205">
        <f t="shared" ca="1" si="1"/>
        <v>44309</v>
      </c>
      <c r="J82" s="126">
        <v>3</v>
      </c>
      <c r="K82" s="126" t="b">
        <v>1</v>
      </c>
      <c r="L82" s="126" t="s">
        <v>4022</v>
      </c>
      <c r="M82" s="126" t="b">
        <v>1</v>
      </c>
      <c r="N82" s="126" t="s">
        <v>3687</v>
      </c>
      <c r="O82" s="322" t="str">
        <f>LEFT(MISC!D82,19)&amp;"."&amp;MiscCR!F82</f>
        <v>..DIGED.I18.Ap21</v>
      </c>
      <c r="P82" s="325" t="str">
        <f>MISC!I82</f>
        <v>/</v>
      </c>
      <c r="Q82" s="126" t="b">
        <v>1</v>
      </c>
      <c r="R82" s="126" t="b">
        <v>1</v>
      </c>
      <c r="S82" s="126" t="b">
        <v>1</v>
      </c>
    </row>
    <row r="83" spans="1:19" x14ac:dyDescent="0.25">
      <c r="A83" s="126" t="s">
        <v>4021</v>
      </c>
      <c r="B83" s="200">
        <v>1</v>
      </c>
      <c r="C83" s="126">
        <v>2</v>
      </c>
      <c r="D83" s="321">
        <f>MISC!J83</f>
        <v>0</v>
      </c>
      <c r="E83" s="126" t="b">
        <v>1</v>
      </c>
      <c r="F83" s="322" t="str">
        <f>RIGHT(MISC!C83,4)&amp;"."&amp;MISC!M83&amp;"."&amp;MISC!K83&amp;"."&amp;$C$5</f>
        <v>.DIGED.I18.Ap21</v>
      </c>
      <c r="G83" s="323">
        <f t="shared" ca="1" si="2"/>
        <v>44309</v>
      </c>
      <c r="H83" s="324">
        <f>IF(MISC!Z83&gt;0,0,-MISC!Z83)</f>
        <v>0</v>
      </c>
      <c r="I83" s="205">
        <f t="shared" ca="1" si="1"/>
        <v>44309</v>
      </c>
      <c r="J83" s="126">
        <v>3</v>
      </c>
      <c r="K83" s="126" t="b">
        <v>1</v>
      </c>
      <c r="L83" s="126" t="s">
        <v>4022</v>
      </c>
      <c r="M83" s="126" t="b">
        <v>1</v>
      </c>
      <c r="N83" s="126" t="s">
        <v>3687</v>
      </c>
      <c r="O83" s="322" t="str">
        <f>LEFT(MISC!D83,19)&amp;"."&amp;MiscCR!F83</f>
        <v>..DIGED.I18.Ap21</v>
      </c>
      <c r="P83" s="325" t="str">
        <f>MISC!I83</f>
        <v>/</v>
      </c>
      <c r="Q83" s="126" t="b">
        <v>1</v>
      </c>
      <c r="R83" s="126" t="b">
        <v>1</v>
      </c>
      <c r="S83" s="126" t="b">
        <v>1</v>
      </c>
    </row>
    <row r="84" spans="1:19" x14ac:dyDescent="0.25">
      <c r="A84" s="126" t="s">
        <v>4021</v>
      </c>
      <c r="B84" s="200">
        <v>1</v>
      </c>
      <c r="C84" s="126">
        <v>2</v>
      </c>
      <c r="D84" s="321">
        <f>MISC!J84</f>
        <v>0</v>
      </c>
      <c r="E84" s="126" t="b">
        <v>1</v>
      </c>
      <c r="F84" s="322" t="str">
        <f>RIGHT(MISC!C84,4)&amp;"."&amp;MISC!M84&amp;"."&amp;MISC!K84&amp;"."&amp;$C$5</f>
        <v>.DIGED.I18.Ap21</v>
      </c>
      <c r="G84" s="323">
        <f t="shared" ca="1" si="2"/>
        <v>44309</v>
      </c>
      <c r="H84" s="324">
        <f>IF(MISC!Z84&gt;0,0,-MISC!Z84)</f>
        <v>0</v>
      </c>
      <c r="I84" s="205">
        <f t="shared" ca="1" si="1"/>
        <v>44309</v>
      </c>
      <c r="J84" s="126">
        <v>3</v>
      </c>
      <c r="K84" s="126" t="b">
        <v>1</v>
      </c>
      <c r="L84" s="126" t="s">
        <v>4022</v>
      </c>
      <c r="M84" s="126" t="b">
        <v>1</v>
      </c>
      <c r="N84" s="126" t="s">
        <v>3687</v>
      </c>
      <c r="O84" s="322" t="str">
        <f>LEFT(MISC!D84,19)&amp;"."&amp;MiscCR!F84</f>
        <v>..DIGED.I18.Ap21</v>
      </c>
      <c r="P84" s="325" t="str">
        <f>MISC!I84</f>
        <v>/</v>
      </c>
      <c r="Q84" s="126" t="b">
        <v>1</v>
      </c>
      <c r="R84" s="126" t="b">
        <v>1</v>
      </c>
      <c r="S84" s="126" t="b">
        <v>1</v>
      </c>
    </row>
    <row r="85" spans="1:19" x14ac:dyDescent="0.25">
      <c r="A85" s="126" t="s">
        <v>4021</v>
      </c>
      <c r="B85" s="200">
        <v>1</v>
      </c>
      <c r="C85" s="126">
        <v>2</v>
      </c>
      <c r="D85" s="321">
        <f>MISC!J85</f>
        <v>0</v>
      </c>
      <c r="E85" s="126" t="b">
        <v>1</v>
      </c>
      <c r="F85" s="322" t="str">
        <f>RIGHT(MISC!C85,4)&amp;"."&amp;MISC!M85&amp;"."&amp;MISC!K85&amp;"."&amp;$C$5</f>
        <v>.DIGED.I18.Ap21</v>
      </c>
      <c r="G85" s="323">
        <f t="shared" ref="G85:G148" ca="1" si="3">TODAY()</f>
        <v>44309</v>
      </c>
      <c r="H85" s="324">
        <f>IF(MISC!Z85&gt;0,0,-MISC!Z85)</f>
        <v>0</v>
      </c>
      <c r="I85" s="205">
        <f ca="1">G85</f>
        <v>44309</v>
      </c>
      <c r="J85" s="126">
        <v>3</v>
      </c>
      <c r="K85" s="126" t="b">
        <v>1</v>
      </c>
      <c r="L85" s="126" t="s">
        <v>4022</v>
      </c>
      <c r="M85" s="126" t="b">
        <v>1</v>
      </c>
      <c r="N85" s="126" t="s">
        <v>3687</v>
      </c>
      <c r="O85" s="322" t="str">
        <f>LEFT(MISC!D85,19)&amp;"."&amp;MiscCR!F85</f>
        <v>..DIGED.I18.Ap21</v>
      </c>
      <c r="P85" s="325" t="str">
        <f>MISC!I85</f>
        <v>/</v>
      </c>
      <c r="Q85" s="126" t="b">
        <v>1</v>
      </c>
      <c r="R85" s="126" t="b">
        <v>1</v>
      </c>
      <c r="S85" s="126" t="b">
        <v>1</v>
      </c>
    </row>
    <row r="86" spans="1:19" x14ac:dyDescent="0.25">
      <c r="A86" s="126" t="s">
        <v>4021</v>
      </c>
      <c r="B86" s="200">
        <v>1</v>
      </c>
      <c r="C86" s="126">
        <v>2</v>
      </c>
      <c r="D86" s="321">
        <f>MISC!J86</f>
        <v>0</v>
      </c>
      <c r="E86" s="126" t="b">
        <v>1</v>
      </c>
      <c r="F86" s="322" t="str">
        <f>RIGHT(MISC!C86,4)&amp;"."&amp;MISC!M86&amp;"."&amp;MISC!K86&amp;"."&amp;$C$5</f>
        <v>.DIGED.I18.Ap21</v>
      </c>
      <c r="G86" s="323">
        <f t="shared" ca="1" si="3"/>
        <v>44309</v>
      </c>
      <c r="H86" s="324">
        <f>IF(MISC!Z86&gt;0,0,-MISC!Z86)</f>
        <v>0</v>
      </c>
      <c r="I86" s="205">
        <f ca="1">G86</f>
        <v>44309</v>
      </c>
      <c r="J86" s="126">
        <v>3</v>
      </c>
      <c r="K86" s="126" t="b">
        <v>1</v>
      </c>
      <c r="L86" s="126" t="s">
        <v>4022</v>
      </c>
      <c r="M86" s="126" t="b">
        <v>1</v>
      </c>
      <c r="N86" s="126" t="s">
        <v>3687</v>
      </c>
      <c r="O86" s="322" t="str">
        <f>LEFT(MISC!D86,19)&amp;"."&amp;MiscCR!F86</f>
        <v>..DIGED.I18.Ap21</v>
      </c>
      <c r="P86" s="325" t="str">
        <f>MISC!I86</f>
        <v>/</v>
      </c>
      <c r="Q86" s="126" t="b">
        <v>1</v>
      </c>
      <c r="R86" s="126" t="b">
        <v>1</v>
      </c>
      <c r="S86" s="126" t="b">
        <v>1</v>
      </c>
    </row>
    <row r="87" spans="1:19" x14ac:dyDescent="0.25">
      <c r="A87" s="126" t="s">
        <v>4021</v>
      </c>
      <c r="B87" s="200">
        <v>1</v>
      </c>
      <c r="C87" s="126">
        <v>2</v>
      </c>
      <c r="D87" s="321">
        <f>MISC!J87</f>
        <v>0</v>
      </c>
      <c r="E87" s="126" t="b">
        <v>1</v>
      </c>
      <c r="F87" s="322" t="str">
        <f>RIGHT(MISC!C87,4)&amp;"."&amp;MISC!M87&amp;"."&amp;MISC!K87&amp;"."&amp;$C$5</f>
        <v>.DIGED.I18.Ap21</v>
      </c>
      <c r="G87" s="323">
        <f t="shared" ca="1" si="3"/>
        <v>44309</v>
      </c>
      <c r="H87" s="324">
        <f>IF(MISC!Z87&gt;0,0,-MISC!Z87)</f>
        <v>0</v>
      </c>
      <c r="I87" s="205">
        <f ca="1">G87</f>
        <v>44309</v>
      </c>
      <c r="J87" s="126">
        <v>3</v>
      </c>
      <c r="K87" s="126" t="b">
        <v>1</v>
      </c>
      <c r="L87" s="126" t="s">
        <v>4022</v>
      </c>
      <c r="M87" s="126" t="b">
        <v>1</v>
      </c>
      <c r="N87" s="126" t="s">
        <v>3687</v>
      </c>
      <c r="O87" s="322" t="str">
        <f>LEFT(MISC!D87,19)&amp;"."&amp;MiscCR!F87</f>
        <v>..DIGED.I18.Ap21</v>
      </c>
      <c r="P87" s="325" t="str">
        <f>MISC!I87</f>
        <v>/</v>
      </c>
      <c r="Q87" s="126" t="b">
        <v>1</v>
      </c>
      <c r="R87" s="126" t="b">
        <v>1</v>
      </c>
      <c r="S87" s="126" t="b">
        <v>1</v>
      </c>
    </row>
    <row r="88" spans="1:19" x14ac:dyDescent="0.25">
      <c r="A88" s="126" t="s">
        <v>4021</v>
      </c>
      <c r="B88" s="200">
        <v>1</v>
      </c>
      <c r="C88" s="126">
        <v>2</v>
      </c>
      <c r="D88" s="321">
        <f>MISC!J88</f>
        <v>0</v>
      </c>
      <c r="E88" s="126" t="b">
        <v>1</v>
      </c>
      <c r="F88" s="322" t="str">
        <f>RIGHT(MISC!C88,4)&amp;"."&amp;MISC!M88&amp;"."&amp;MISC!K88&amp;"."&amp;$C$5</f>
        <v>.DIGED.I18.Ap21</v>
      </c>
      <c r="G88" s="323">
        <f t="shared" ca="1" si="3"/>
        <v>44309</v>
      </c>
      <c r="H88" s="324">
        <f>IF(MISC!Z88&gt;0,0,-MISC!Z88)</f>
        <v>0</v>
      </c>
      <c r="I88" s="205">
        <f ca="1">G88</f>
        <v>44309</v>
      </c>
      <c r="J88" s="126">
        <v>3</v>
      </c>
      <c r="K88" s="126" t="b">
        <v>1</v>
      </c>
      <c r="L88" s="126" t="s">
        <v>4022</v>
      </c>
      <c r="M88" s="126" t="b">
        <v>1</v>
      </c>
      <c r="N88" s="126" t="s">
        <v>3687</v>
      </c>
      <c r="O88" s="322" t="str">
        <f>LEFT(MISC!D88,19)&amp;"."&amp;MiscCR!F88</f>
        <v>..DIGED.I18.Ap21</v>
      </c>
      <c r="P88" s="325" t="str">
        <f>MISC!I88</f>
        <v>/</v>
      </c>
      <c r="Q88" s="126" t="b">
        <v>1</v>
      </c>
      <c r="R88" s="126" t="b">
        <v>1</v>
      </c>
      <c r="S88" s="126" t="b">
        <v>1</v>
      </c>
    </row>
    <row r="89" spans="1:19" x14ac:dyDescent="0.25">
      <c r="A89" s="126" t="s">
        <v>4021</v>
      </c>
      <c r="B89" s="200">
        <v>1</v>
      </c>
      <c r="C89" s="126">
        <v>2</v>
      </c>
      <c r="D89" s="321">
        <f>MISC!J89</f>
        <v>0</v>
      </c>
      <c r="E89" s="126" t="b">
        <v>1</v>
      </c>
      <c r="F89" s="322" t="str">
        <f>RIGHT(MISC!C89,4)&amp;"."&amp;MISC!M89&amp;"."&amp;MISC!K89&amp;"."&amp;$C$5</f>
        <v>.Rates.I01.Ap21</v>
      </c>
      <c r="G89" s="323">
        <f t="shared" ca="1" si="3"/>
        <v>44309</v>
      </c>
      <c r="H89" s="324">
        <f>IF(MISC!Z89&gt;0,0,-MISC!Z89)</f>
        <v>0</v>
      </c>
      <c r="I89" s="205">
        <f ca="1">G89</f>
        <v>44309</v>
      </c>
      <c r="J89" s="126">
        <v>3</v>
      </c>
      <c r="K89" s="126" t="b">
        <v>1</v>
      </c>
      <c r="L89" s="126" t="s">
        <v>4022</v>
      </c>
      <c r="M89" s="126" t="b">
        <v>1</v>
      </c>
      <c r="N89" s="126" t="s">
        <v>3687</v>
      </c>
      <c r="O89" s="322" t="str">
        <f>LEFT(MISC!D89,19)&amp;"."&amp;MiscCR!F89</f>
        <v>..Rates.I01.Ap21</v>
      </c>
      <c r="P89" s="325" t="str">
        <f>MISC!I89</f>
        <v>/</v>
      </c>
      <c r="Q89" s="126" t="b">
        <v>1</v>
      </c>
      <c r="R89" s="126" t="b">
        <v>1</v>
      </c>
      <c r="S89" s="126" t="b">
        <v>1</v>
      </c>
    </row>
    <row r="90" spans="1:19" x14ac:dyDescent="0.25">
      <c r="A90" s="126" t="s">
        <v>4021</v>
      </c>
      <c r="B90" s="200">
        <v>1</v>
      </c>
      <c r="C90" s="126">
        <v>2</v>
      </c>
      <c r="D90" s="321">
        <f>MISC!J90</f>
        <v>0</v>
      </c>
      <c r="E90" s="126" t="b">
        <v>1</v>
      </c>
      <c r="F90" s="322" t="str">
        <f>RIGHT(MISC!C90,4)&amp;"."&amp;MISC!M90&amp;"."&amp;MISC!K90&amp;"."&amp;$C$5</f>
        <v>.Rates.I01.Ap21</v>
      </c>
      <c r="G90" s="323">
        <f t="shared" ca="1" si="3"/>
        <v>44309</v>
      </c>
      <c r="H90" s="324">
        <f>IF(MISC!Z90&gt;0,0,-MISC!Z90)</f>
        <v>0</v>
      </c>
      <c r="I90" s="205">
        <f t="shared" ref="I90:I153" ca="1" si="4">G90</f>
        <v>44309</v>
      </c>
      <c r="J90" s="126">
        <v>4</v>
      </c>
      <c r="K90" s="126" t="b">
        <v>1</v>
      </c>
      <c r="L90" s="126" t="s">
        <v>4022</v>
      </c>
      <c r="M90" s="126" t="b">
        <v>1</v>
      </c>
      <c r="N90" s="126" t="s">
        <v>3687</v>
      </c>
      <c r="O90" s="322" t="str">
        <f>LEFT(MISC!D90,19)&amp;"."&amp;MiscCR!F90</f>
        <v>..Rates.I01.Ap21</v>
      </c>
      <c r="P90" s="325" t="str">
        <f>MISC!I90</f>
        <v>/</v>
      </c>
      <c r="Q90" s="126" t="b">
        <v>1</v>
      </c>
      <c r="R90" s="126" t="b">
        <v>1</v>
      </c>
      <c r="S90" s="126" t="b">
        <v>1</v>
      </c>
    </row>
    <row r="91" spans="1:19" x14ac:dyDescent="0.25">
      <c r="A91" s="126" t="s">
        <v>4021</v>
      </c>
      <c r="B91" s="200">
        <v>1</v>
      </c>
      <c r="C91" s="126">
        <v>2</v>
      </c>
      <c r="D91" s="321">
        <f>MISC!J91</f>
        <v>0</v>
      </c>
      <c r="E91" s="126" t="b">
        <v>1</v>
      </c>
      <c r="F91" s="322" t="str">
        <f>RIGHT(MISC!C91,4)&amp;"."&amp;MISC!M91&amp;"."&amp;MISC!K91&amp;"."&amp;$C$5</f>
        <v>.COVSUPEY..Ap21</v>
      </c>
      <c r="G91" s="323">
        <f t="shared" ca="1" si="3"/>
        <v>44309</v>
      </c>
      <c r="H91" s="324">
        <f>IF(MISC!Z91&gt;0,0,-MISC!Z91)</f>
        <v>0</v>
      </c>
      <c r="I91" s="205">
        <f t="shared" ca="1" si="4"/>
        <v>44309</v>
      </c>
      <c r="J91" s="126">
        <v>5</v>
      </c>
      <c r="K91" s="126" t="b">
        <v>1</v>
      </c>
      <c r="L91" s="126" t="s">
        <v>4022</v>
      </c>
      <c r="M91" s="126" t="b">
        <v>1</v>
      </c>
      <c r="N91" s="126" t="s">
        <v>3687</v>
      </c>
      <c r="O91" s="322" t="str">
        <f>LEFT(MISC!D91,19)&amp;"."&amp;MiscCR!F91</f>
        <v>..COVSUPEY..Ap21</v>
      </c>
      <c r="P91" s="325" t="str">
        <f>MISC!I91</f>
        <v>/</v>
      </c>
      <c r="Q91" s="126" t="b">
        <v>1</v>
      </c>
      <c r="R91" s="126" t="b">
        <v>1</v>
      </c>
      <c r="S91" s="126" t="b">
        <v>1</v>
      </c>
    </row>
    <row r="92" spans="1:19" x14ac:dyDescent="0.25">
      <c r="A92" s="126" t="s">
        <v>4021</v>
      </c>
      <c r="B92" s="200">
        <v>1</v>
      </c>
      <c r="C92" s="126">
        <v>2</v>
      </c>
      <c r="D92" s="321">
        <f>MISC!J92</f>
        <v>0</v>
      </c>
      <c r="E92" s="126" t="b">
        <v>1</v>
      </c>
      <c r="F92" s="322" t="str">
        <f>RIGHT(MISC!C92,4)&amp;"."&amp;MISC!M92&amp;"."&amp;MISC!K92&amp;"."&amp;$C$5</f>
        <v>.COVSUPEY..Ap21</v>
      </c>
      <c r="G92" s="323">
        <f t="shared" ca="1" si="3"/>
        <v>44309</v>
      </c>
      <c r="H92" s="324">
        <f>IF(MISC!Z92&gt;0,0,-MISC!Z92)</f>
        <v>0</v>
      </c>
      <c r="I92" s="205">
        <f t="shared" ca="1" si="4"/>
        <v>44309</v>
      </c>
      <c r="J92" s="126">
        <v>6</v>
      </c>
      <c r="K92" s="126" t="b">
        <v>1</v>
      </c>
      <c r="L92" s="126" t="s">
        <v>4022</v>
      </c>
      <c r="M92" s="126" t="b">
        <v>1</v>
      </c>
      <c r="N92" s="126" t="s">
        <v>3687</v>
      </c>
      <c r="O92" s="322" t="str">
        <f>LEFT(MISC!D92,19)&amp;"."&amp;MiscCR!F92</f>
        <v>..COVSUPEY..Ap21</v>
      </c>
      <c r="P92" s="325" t="str">
        <f>MISC!I92</f>
        <v>/</v>
      </c>
      <c r="Q92" s="126" t="b">
        <v>1</v>
      </c>
      <c r="R92" s="126" t="b">
        <v>1</v>
      </c>
      <c r="S92" s="126" t="b">
        <v>1</v>
      </c>
    </row>
    <row r="93" spans="1:19" x14ac:dyDescent="0.25">
      <c r="A93" s="126" t="s">
        <v>4021</v>
      </c>
      <c r="B93" s="200">
        <v>1</v>
      </c>
      <c r="C93" s="126">
        <v>2</v>
      </c>
      <c r="D93" s="321">
        <f>MISC!J93</f>
        <v>0</v>
      </c>
      <c r="E93" s="126" t="b">
        <v>1</v>
      </c>
      <c r="F93" s="322" t="str">
        <f>RIGHT(MISC!C93,4)&amp;"."&amp;MISC!M93&amp;"."&amp;MISC!K93&amp;"."&amp;$C$5</f>
        <v>.COVSUPEY..Ap21</v>
      </c>
      <c r="G93" s="323">
        <f t="shared" ca="1" si="3"/>
        <v>44309</v>
      </c>
      <c r="H93" s="324">
        <f>IF(MISC!Z93&gt;0,0,-MISC!Z93)</f>
        <v>0</v>
      </c>
      <c r="I93" s="205">
        <f t="shared" ca="1" si="4"/>
        <v>44309</v>
      </c>
      <c r="J93" s="126">
        <v>7</v>
      </c>
      <c r="K93" s="126" t="b">
        <v>1</v>
      </c>
      <c r="L93" s="126" t="s">
        <v>4022</v>
      </c>
      <c r="M93" s="126" t="b">
        <v>1</v>
      </c>
      <c r="N93" s="126" t="s">
        <v>3687</v>
      </c>
      <c r="O93" s="322" t="str">
        <f>LEFT(MISC!D93,19)&amp;"."&amp;MiscCR!F93</f>
        <v>..COVSUPEY..Ap21</v>
      </c>
      <c r="P93" s="325" t="str">
        <f>MISC!I93</f>
        <v>/</v>
      </c>
      <c r="Q93" s="126" t="b">
        <v>1</v>
      </c>
      <c r="R93" s="126" t="b">
        <v>1</v>
      </c>
      <c r="S93" s="126" t="b">
        <v>1</v>
      </c>
    </row>
    <row r="94" spans="1:19" x14ac:dyDescent="0.25">
      <c r="A94" s="126" t="s">
        <v>4021</v>
      </c>
      <c r="B94" s="200">
        <v>1</v>
      </c>
      <c r="C94" s="126">
        <v>2</v>
      </c>
      <c r="D94" s="321">
        <f>MISC!J94</f>
        <v>0</v>
      </c>
      <c r="E94" s="126" t="b">
        <v>1</v>
      </c>
      <c r="F94" s="322" t="str">
        <f>RIGHT(MISC!C94,4)&amp;"."&amp;MISC!M94&amp;"."&amp;MISC!K94&amp;"."&amp;$C$5</f>
        <v>.COVSUPEY..Ap21</v>
      </c>
      <c r="G94" s="323">
        <f t="shared" ca="1" si="3"/>
        <v>44309</v>
      </c>
      <c r="H94" s="324">
        <f>IF(MISC!Z94&gt;0,0,-MISC!Z94)</f>
        <v>0</v>
      </c>
      <c r="I94" s="205">
        <f t="shared" ca="1" si="4"/>
        <v>44309</v>
      </c>
      <c r="J94" s="126">
        <v>8</v>
      </c>
      <c r="K94" s="126" t="b">
        <v>1</v>
      </c>
      <c r="L94" s="126" t="s">
        <v>4022</v>
      </c>
      <c r="M94" s="126" t="b">
        <v>1</v>
      </c>
      <c r="N94" s="126" t="s">
        <v>3687</v>
      </c>
      <c r="O94" s="322" t="str">
        <f>LEFT(MISC!D94,19)&amp;"."&amp;MiscCR!F94</f>
        <v>..COVSUPEY..Ap21</v>
      </c>
      <c r="P94" s="325" t="str">
        <f>MISC!I94</f>
        <v>/</v>
      </c>
      <c r="Q94" s="126" t="b">
        <v>1</v>
      </c>
      <c r="R94" s="126" t="b">
        <v>1</v>
      </c>
      <c r="S94" s="126" t="b">
        <v>1</v>
      </c>
    </row>
    <row r="95" spans="1:19" x14ac:dyDescent="0.25">
      <c r="A95" s="126" t="s">
        <v>4021</v>
      </c>
      <c r="B95" s="200">
        <v>1</v>
      </c>
      <c r="C95" s="126">
        <v>2</v>
      </c>
      <c r="D95" s="321">
        <f>MISC!J95</f>
        <v>0</v>
      </c>
      <c r="E95" s="126" t="b">
        <v>1</v>
      </c>
      <c r="F95" s="322" t="str">
        <f>RIGHT(MISC!C95,4)&amp;"."&amp;MISC!M95&amp;"."&amp;MISC!K95&amp;"."&amp;$C$5</f>
        <v>.sal.reimb..Ap21</v>
      </c>
      <c r="G95" s="323">
        <f t="shared" ca="1" si="3"/>
        <v>44309</v>
      </c>
      <c r="H95" s="324">
        <f>IF(MISC!Z95&gt;0,0,-MISC!Z95)</f>
        <v>0</v>
      </c>
      <c r="I95" s="205">
        <f t="shared" ca="1" si="4"/>
        <v>44309</v>
      </c>
      <c r="J95" s="126">
        <v>9</v>
      </c>
      <c r="K95" s="126" t="b">
        <v>1</v>
      </c>
      <c r="L95" s="126" t="s">
        <v>4022</v>
      </c>
      <c r="M95" s="126" t="b">
        <v>1</v>
      </c>
      <c r="N95" s="126" t="s">
        <v>3687</v>
      </c>
      <c r="O95" s="322" t="str">
        <f>LEFT(MISC!D95,19)&amp;"."&amp;MiscCR!F95</f>
        <v>..sal.reimb..Ap21</v>
      </c>
      <c r="P95" s="325" t="str">
        <f>MISC!I95</f>
        <v>/</v>
      </c>
      <c r="Q95" s="126" t="b">
        <v>1</v>
      </c>
      <c r="R95" s="126" t="b">
        <v>1</v>
      </c>
      <c r="S95" s="126" t="b">
        <v>1</v>
      </c>
    </row>
    <row r="96" spans="1:19" x14ac:dyDescent="0.25">
      <c r="A96" s="126" t="s">
        <v>4021</v>
      </c>
      <c r="B96" s="200">
        <v>1</v>
      </c>
      <c r="C96" s="126">
        <v>2</v>
      </c>
      <c r="D96" s="321">
        <f>MISC!J96</f>
        <v>0</v>
      </c>
      <c r="E96" s="126" t="b">
        <v>1</v>
      </c>
      <c r="F96" s="322" t="str">
        <f>RIGHT(MISC!C96,4)&amp;"."&amp;MISC!M96&amp;"."&amp;MISC!K96&amp;"."&amp;$C$5</f>
        <v>.sal.reimb..Ap21</v>
      </c>
      <c r="G96" s="323">
        <f t="shared" ca="1" si="3"/>
        <v>44309</v>
      </c>
      <c r="H96" s="324">
        <f>IF(MISC!Z96&gt;0,0,-MISC!Z96)</f>
        <v>0</v>
      </c>
      <c r="I96" s="205">
        <f t="shared" ca="1" si="4"/>
        <v>44309</v>
      </c>
      <c r="J96" s="126">
        <v>10</v>
      </c>
      <c r="K96" s="126" t="b">
        <v>1</v>
      </c>
      <c r="L96" s="126" t="s">
        <v>4022</v>
      </c>
      <c r="M96" s="126" t="b">
        <v>1</v>
      </c>
      <c r="N96" s="126" t="s">
        <v>3687</v>
      </c>
      <c r="O96" s="322" t="str">
        <f>LEFT(MISC!D96,19)&amp;"."&amp;MiscCR!F96</f>
        <v>..sal.reimb..Ap21</v>
      </c>
      <c r="P96" s="325" t="str">
        <f>MISC!I96</f>
        <v>/</v>
      </c>
      <c r="Q96" s="126" t="b">
        <v>1</v>
      </c>
      <c r="R96" s="126" t="b">
        <v>1</v>
      </c>
      <c r="S96" s="126" t="b">
        <v>1</v>
      </c>
    </row>
    <row r="97" spans="1:19" x14ac:dyDescent="0.25">
      <c r="A97" s="126" t="s">
        <v>4021</v>
      </c>
      <c r="B97" s="200">
        <v>1</v>
      </c>
      <c r="C97" s="126">
        <v>2</v>
      </c>
      <c r="D97" s="321">
        <f>MISC!J97</f>
        <v>0</v>
      </c>
      <c r="E97" s="126" t="b">
        <v>1</v>
      </c>
      <c r="F97" s="322" t="str">
        <f>RIGHT(MISC!C97,4)&amp;"."&amp;MISC!M97&amp;"."&amp;MISC!K97&amp;"."&amp;$C$5</f>
        <v>.sal.reimb..Ap21</v>
      </c>
      <c r="G97" s="323">
        <f t="shared" ca="1" si="3"/>
        <v>44309</v>
      </c>
      <c r="H97" s="324">
        <f>IF(MISC!Z97&gt;0,0,-MISC!Z97)</f>
        <v>0</v>
      </c>
      <c r="I97" s="205">
        <f t="shared" ca="1" si="4"/>
        <v>44309</v>
      </c>
      <c r="J97" s="126">
        <v>11</v>
      </c>
      <c r="K97" s="126" t="b">
        <v>1</v>
      </c>
      <c r="L97" s="126" t="s">
        <v>4022</v>
      </c>
      <c r="M97" s="126" t="b">
        <v>1</v>
      </c>
      <c r="N97" s="126" t="s">
        <v>3687</v>
      </c>
      <c r="O97" s="322" t="str">
        <f>LEFT(MISC!D97,19)&amp;"."&amp;MiscCR!F97</f>
        <v>..sal.reimb..Ap21</v>
      </c>
      <c r="P97" s="325" t="str">
        <f>MISC!I97</f>
        <v>/</v>
      </c>
      <c r="Q97" s="126" t="b">
        <v>1</v>
      </c>
      <c r="R97" s="126" t="b">
        <v>1</v>
      </c>
      <c r="S97" s="126" t="b">
        <v>1</v>
      </c>
    </row>
    <row r="98" spans="1:19" x14ac:dyDescent="0.25">
      <c r="A98" s="126" t="s">
        <v>4021</v>
      </c>
      <c r="B98" s="200">
        <v>1</v>
      </c>
      <c r="C98" s="126">
        <v>2</v>
      </c>
      <c r="D98" s="321">
        <f>MISC!J98</f>
        <v>0</v>
      </c>
      <c r="E98" s="126" t="b">
        <v>1</v>
      </c>
      <c r="F98" s="322" t="str">
        <f>RIGHT(MISC!C98,4)&amp;"."&amp;MISC!M98&amp;"."&amp;MISC!K98&amp;"."&amp;$C$5</f>
        <v>.cov.wint..Ap21</v>
      </c>
      <c r="G98" s="323">
        <f t="shared" ca="1" si="3"/>
        <v>44309</v>
      </c>
      <c r="H98" s="324">
        <f>IF(MISC!Z98&gt;0,0,-MISC!Z98)</f>
        <v>0</v>
      </c>
      <c r="I98" s="205">
        <f t="shared" ca="1" si="4"/>
        <v>44309</v>
      </c>
      <c r="J98" s="126">
        <v>12</v>
      </c>
      <c r="K98" s="126" t="b">
        <v>1</v>
      </c>
      <c r="L98" s="126" t="s">
        <v>4022</v>
      </c>
      <c r="M98" s="126" t="b">
        <v>1</v>
      </c>
      <c r="N98" s="126" t="s">
        <v>3687</v>
      </c>
      <c r="O98" s="322" t="str">
        <f>LEFT(MISC!D98,19)&amp;"."&amp;MiscCR!F98</f>
        <v>..cov.wint..Ap21</v>
      </c>
      <c r="P98" s="325" t="str">
        <f>MISC!I98</f>
        <v>/</v>
      </c>
      <c r="Q98" s="126" t="b">
        <v>1</v>
      </c>
      <c r="R98" s="126" t="b">
        <v>1</v>
      </c>
      <c r="S98" s="126" t="b">
        <v>1</v>
      </c>
    </row>
    <row r="99" spans="1:19" x14ac:dyDescent="0.25">
      <c r="A99" s="126" t="s">
        <v>4021</v>
      </c>
      <c r="B99" s="200">
        <v>1</v>
      </c>
      <c r="C99" s="126">
        <v>2</v>
      </c>
      <c r="D99" s="321">
        <f>MISC!J99</f>
        <v>0</v>
      </c>
      <c r="E99" s="126" t="b">
        <v>1</v>
      </c>
      <c r="F99" s="322" t="str">
        <f>RIGHT(MISC!C99,4)&amp;"."&amp;MISC!M99&amp;"."&amp;MISC!K99&amp;"."&amp;$C$5</f>
        <v>.cov.wint..Ap21</v>
      </c>
      <c r="G99" s="323">
        <f t="shared" ca="1" si="3"/>
        <v>44309</v>
      </c>
      <c r="H99" s="324">
        <f>IF(MISC!Z99&gt;0,0,-MISC!Z99)</f>
        <v>0</v>
      </c>
      <c r="I99" s="205">
        <f t="shared" ca="1" si="4"/>
        <v>44309</v>
      </c>
      <c r="J99" s="126">
        <v>13</v>
      </c>
      <c r="K99" s="126" t="b">
        <v>1</v>
      </c>
      <c r="L99" s="126" t="s">
        <v>4022</v>
      </c>
      <c r="M99" s="126" t="b">
        <v>1</v>
      </c>
      <c r="N99" s="126" t="s">
        <v>3687</v>
      </c>
      <c r="O99" s="322" t="str">
        <f>LEFT(MISC!D99,19)&amp;"."&amp;MiscCR!F99</f>
        <v>..cov.wint..Ap21</v>
      </c>
      <c r="P99" s="325" t="str">
        <f>MISC!I99</f>
        <v>/</v>
      </c>
      <c r="Q99" s="126" t="b">
        <v>1</v>
      </c>
      <c r="R99" s="126" t="b">
        <v>1</v>
      </c>
      <c r="S99" s="126" t="b">
        <v>1</v>
      </c>
    </row>
    <row r="100" spans="1:19" x14ac:dyDescent="0.25">
      <c r="A100" s="126" t="s">
        <v>4021</v>
      </c>
      <c r="B100" s="200">
        <v>1</v>
      </c>
      <c r="C100" s="126">
        <v>2</v>
      </c>
      <c r="D100" s="321">
        <f>MISC!J100</f>
        <v>0</v>
      </c>
      <c r="E100" s="126" t="b">
        <v>1</v>
      </c>
      <c r="F100" s="322" t="str">
        <f>RIGHT(MISC!C100,4)&amp;"."&amp;MISC!M100&amp;"."&amp;MISC!K100&amp;"."&amp;$C$5</f>
        <v>.cov.wint..Ap21</v>
      </c>
      <c r="G100" s="323">
        <f t="shared" ca="1" si="3"/>
        <v>44309</v>
      </c>
      <c r="H100" s="324">
        <f>IF(MISC!Z100&gt;0,0,-MISC!Z100)</f>
        <v>0</v>
      </c>
      <c r="I100" s="205">
        <f t="shared" ca="1" si="4"/>
        <v>44309</v>
      </c>
      <c r="J100" s="126">
        <v>14</v>
      </c>
      <c r="K100" s="126" t="b">
        <v>1</v>
      </c>
      <c r="L100" s="126" t="s">
        <v>4022</v>
      </c>
      <c r="M100" s="126" t="b">
        <v>1</v>
      </c>
      <c r="N100" s="126" t="s">
        <v>3687</v>
      </c>
      <c r="O100" s="322" t="str">
        <f>LEFT(MISC!D100,19)&amp;"."&amp;MiscCR!F100</f>
        <v>..cov.wint..Ap21</v>
      </c>
      <c r="P100" s="325" t="str">
        <f>MISC!I100</f>
        <v>/</v>
      </c>
      <c r="Q100" s="126" t="b">
        <v>1</v>
      </c>
      <c r="R100" s="126" t="b">
        <v>1</v>
      </c>
      <c r="S100" s="126" t="b">
        <v>1</v>
      </c>
    </row>
    <row r="101" spans="1:19" x14ac:dyDescent="0.25">
      <c r="A101" s="126" t="s">
        <v>4021</v>
      </c>
      <c r="B101" s="200">
        <v>1</v>
      </c>
      <c r="C101" s="126">
        <v>2</v>
      </c>
      <c r="D101" s="321">
        <f>MISC!J101</f>
        <v>0</v>
      </c>
      <c r="E101" s="126" t="b">
        <v>1</v>
      </c>
      <c r="F101" s="322" t="str">
        <f>RIGHT(MISC!C101,4)&amp;"."&amp;MISC!M101&amp;"."&amp;MISC!K101&amp;"."&amp;$C$5</f>
        <v>.cov.wint..Ap21</v>
      </c>
      <c r="G101" s="323">
        <f t="shared" ca="1" si="3"/>
        <v>44309</v>
      </c>
      <c r="H101" s="324">
        <f>IF(MISC!Z101&gt;0,0,-MISC!Z101)</f>
        <v>0</v>
      </c>
      <c r="I101" s="205">
        <f t="shared" ca="1" si="4"/>
        <v>44309</v>
      </c>
      <c r="J101" s="126">
        <v>15</v>
      </c>
      <c r="K101" s="126" t="b">
        <v>1</v>
      </c>
      <c r="L101" s="126" t="s">
        <v>4022</v>
      </c>
      <c r="M101" s="126" t="b">
        <v>1</v>
      </c>
      <c r="N101" s="126" t="s">
        <v>3687</v>
      </c>
      <c r="O101" s="322" t="str">
        <f>LEFT(MISC!D101,19)&amp;"."&amp;MiscCR!F101</f>
        <v>..cov.wint..Ap21</v>
      </c>
      <c r="P101" s="325" t="str">
        <f>MISC!I101</f>
        <v>/</v>
      </c>
      <c r="Q101" s="126" t="b">
        <v>1</v>
      </c>
      <c r="R101" s="126" t="b">
        <v>1</v>
      </c>
      <c r="S101" s="126" t="b">
        <v>1</v>
      </c>
    </row>
    <row r="102" spans="1:19" x14ac:dyDescent="0.25">
      <c r="A102" s="126" t="s">
        <v>4021</v>
      </c>
      <c r="B102" s="200">
        <v>1</v>
      </c>
      <c r="C102" s="126">
        <v>2</v>
      </c>
      <c r="D102" s="321">
        <f>MISC!J102</f>
        <v>0</v>
      </c>
      <c r="E102" s="126" t="b">
        <v>1</v>
      </c>
      <c r="F102" s="322" t="str">
        <f>RIGHT(MISC!C102,4)&amp;"."&amp;MISC!M102&amp;"."&amp;MISC!K102&amp;"."&amp;$C$5</f>
        <v>.sal.reimb..Ap21</v>
      </c>
      <c r="G102" s="323">
        <f t="shared" ca="1" si="3"/>
        <v>44309</v>
      </c>
      <c r="H102" s="324">
        <f>IF(MISC!Z102&gt;0,0,-MISC!Z102)</f>
        <v>0</v>
      </c>
      <c r="I102" s="205">
        <f t="shared" ca="1" si="4"/>
        <v>44309</v>
      </c>
      <c r="J102" s="126">
        <v>16</v>
      </c>
      <c r="K102" s="126" t="b">
        <v>1</v>
      </c>
      <c r="L102" s="126" t="s">
        <v>4022</v>
      </c>
      <c r="M102" s="126" t="b">
        <v>1</v>
      </c>
      <c r="N102" s="126" t="s">
        <v>3687</v>
      </c>
      <c r="O102" s="322" t="str">
        <f>LEFT(MISC!D102,19)&amp;"."&amp;MiscCR!F102</f>
        <v>..sal.reimb..Ap21</v>
      </c>
      <c r="P102" s="325" t="str">
        <f>MISC!I102</f>
        <v>/</v>
      </c>
      <c r="Q102" s="126" t="b">
        <v>1</v>
      </c>
      <c r="R102" s="126" t="b">
        <v>1</v>
      </c>
      <c r="S102" s="126" t="b">
        <v>1</v>
      </c>
    </row>
    <row r="103" spans="1:19" x14ac:dyDescent="0.25">
      <c r="A103" s="126" t="s">
        <v>4021</v>
      </c>
      <c r="B103" s="200">
        <v>1</v>
      </c>
      <c r="C103" s="126">
        <v>2</v>
      </c>
      <c r="D103" s="321">
        <f>MISC!J103</f>
        <v>0</v>
      </c>
      <c r="E103" s="126" t="b">
        <v>1</v>
      </c>
      <c r="F103" s="322" t="str">
        <f>RIGHT(MISC!C103,4)&amp;"."&amp;MISC!M103&amp;"."&amp;MISC!K103&amp;"."&amp;$C$5</f>
        <v>.sal.reimb..Ap21</v>
      </c>
      <c r="G103" s="323">
        <f t="shared" ca="1" si="3"/>
        <v>44309</v>
      </c>
      <c r="H103" s="324">
        <f>IF(MISC!Z103&gt;0,0,-MISC!Z103)</f>
        <v>0</v>
      </c>
      <c r="I103" s="205">
        <f t="shared" ca="1" si="4"/>
        <v>44309</v>
      </c>
      <c r="J103" s="126">
        <v>17</v>
      </c>
      <c r="K103" s="126" t="b">
        <v>1</v>
      </c>
      <c r="L103" s="126" t="s">
        <v>4022</v>
      </c>
      <c r="M103" s="126" t="b">
        <v>1</v>
      </c>
      <c r="N103" s="126" t="s">
        <v>3687</v>
      </c>
      <c r="O103" s="322" t="str">
        <f>LEFT(MISC!D103,19)&amp;"."&amp;MiscCR!F103</f>
        <v>..sal.reimb..Ap21</v>
      </c>
      <c r="P103" s="325" t="str">
        <f>MISC!I103</f>
        <v>/</v>
      </c>
      <c r="Q103" s="126" t="b">
        <v>1</v>
      </c>
      <c r="R103" s="126" t="b">
        <v>1</v>
      </c>
      <c r="S103" s="126" t="b">
        <v>1</v>
      </c>
    </row>
    <row r="104" spans="1:19" x14ac:dyDescent="0.25">
      <c r="A104" s="126" t="s">
        <v>4021</v>
      </c>
      <c r="B104" s="200">
        <v>1</v>
      </c>
      <c r="C104" s="126">
        <v>2</v>
      </c>
      <c r="D104" s="321">
        <f>MISC!J104</f>
        <v>0</v>
      </c>
      <c r="E104" s="126" t="b">
        <v>1</v>
      </c>
      <c r="F104" s="322" t="str">
        <f>RIGHT(MISC!C104,4)&amp;"."&amp;MISC!M104&amp;"."&amp;MISC!K104&amp;"."&amp;$C$5</f>
        <v>.sal.reimb..Ap21</v>
      </c>
      <c r="G104" s="323">
        <f t="shared" ca="1" si="3"/>
        <v>44309</v>
      </c>
      <c r="H104" s="324">
        <f>IF(MISC!Z104&gt;0,0,-MISC!Z104)</f>
        <v>0</v>
      </c>
      <c r="I104" s="205">
        <f t="shared" ca="1" si="4"/>
        <v>44309</v>
      </c>
      <c r="J104" s="126">
        <v>18</v>
      </c>
      <c r="K104" s="126" t="b">
        <v>1</v>
      </c>
      <c r="L104" s="126" t="s">
        <v>4022</v>
      </c>
      <c r="M104" s="126" t="b">
        <v>1</v>
      </c>
      <c r="N104" s="126" t="s">
        <v>3687</v>
      </c>
      <c r="O104" s="322" t="str">
        <f>LEFT(MISC!D104,19)&amp;"."&amp;MiscCR!F104</f>
        <v>..sal.reimb..Ap21</v>
      </c>
      <c r="P104" s="325" t="str">
        <f>MISC!I104</f>
        <v>/</v>
      </c>
      <c r="Q104" s="126" t="b">
        <v>1</v>
      </c>
      <c r="R104" s="126" t="b">
        <v>1</v>
      </c>
      <c r="S104" s="126" t="b">
        <v>1</v>
      </c>
    </row>
    <row r="105" spans="1:19" x14ac:dyDescent="0.25">
      <c r="A105" s="126" t="s">
        <v>4021</v>
      </c>
      <c r="B105" s="200">
        <v>1</v>
      </c>
      <c r="C105" s="126">
        <v>2</v>
      </c>
      <c r="D105" s="321">
        <f>MISC!J105</f>
        <v>0</v>
      </c>
      <c r="E105" s="126" t="b">
        <v>1</v>
      </c>
      <c r="F105" s="322" t="str">
        <f>RIGHT(MISC!C105,4)&amp;"."&amp;MISC!M105&amp;"."&amp;MISC!K105&amp;"."&amp;$C$5</f>
        <v>.Rates..Ap21</v>
      </c>
      <c r="G105" s="323">
        <f t="shared" ca="1" si="3"/>
        <v>44309</v>
      </c>
      <c r="H105" s="324">
        <f>IF(MISC!Z105&gt;0,0,-MISC!Z105)</f>
        <v>0</v>
      </c>
      <c r="I105" s="205">
        <f t="shared" ca="1" si="4"/>
        <v>44309</v>
      </c>
      <c r="J105" s="126">
        <v>19</v>
      </c>
      <c r="K105" s="126" t="b">
        <v>1</v>
      </c>
      <c r="L105" s="126" t="s">
        <v>4022</v>
      </c>
      <c r="M105" s="126" t="b">
        <v>1</v>
      </c>
      <c r="N105" s="126" t="s">
        <v>3687</v>
      </c>
      <c r="O105" s="322" t="str">
        <f>LEFT(MISC!D105,19)&amp;"."&amp;MiscCR!F105</f>
        <v>..Rates..Ap21</v>
      </c>
      <c r="P105" s="325" t="str">
        <f>MISC!I105</f>
        <v>/</v>
      </c>
      <c r="Q105" s="126" t="b">
        <v>1</v>
      </c>
      <c r="R105" s="126" t="b">
        <v>1</v>
      </c>
      <c r="S105" s="126" t="b">
        <v>1</v>
      </c>
    </row>
    <row r="106" spans="1:19" x14ac:dyDescent="0.25">
      <c r="A106" s="126" t="s">
        <v>4021</v>
      </c>
      <c r="B106" s="200">
        <v>1</v>
      </c>
      <c r="C106" s="126">
        <v>2</v>
      </c>
      <c r="D106" s="321">
        <f>MISC!J106</f>
        <v>0</v>
      </c>
      <c r="E106" s="126" t="b">
        <v>1</v>
      </c>
      <c r="F106" s="322" t="str">
        <f>RIGHT(MISC!C106,4)&amp;"."&amp;MISC!M106&amp;"."&amp;MISC!K106&amp;"."&amp;$C$5</f>
        <v>.Rates..Ap21</v>
      </c>
      <c r="G106" s="323">
        <f t="shared" ca="1" si="3"/>
        <v>44309</v>
      </c>
      <c r="H106" s="324">
        <f>IF(MISC!Z106&gt;0,0,-MISC!Z106)</f>
        <v>0</v>
      </c>
      <c r="I106" s="205">
        <f t="shared" ca="1" si="4"/>
        <v>44309</v>
      </c>
      <c r="J106" s="126">
        <v>20</v>
      </c>
      <c r="K106" s="126" t="b">
        <v>1</v>
      </c>
      <c r="L106" s="126" t="s">
        <v>4022</v>
      </c>
      <c r="M106" s="126" t="b">
        <v>1</v>
      </c>
      <c r="N106" s="126" t="s">
        <v>3687</v>
      </c>
      <c r="O106" s="322" t="str">
        <f>LEFT(MISC!D106,19)&amp;"."&amp;MiscCR!F106</f>
        <v>..Rates..Ap21</v>
      </c>
      <c r="P106" s="325" t="str">
        <f>MISC!I106</f>
        <v>/</v>
      </c>
      <c r="Q106" s="126" t="b">
        <v>1</v>
      </c>
      <c r="R106" s="126" t="b">
        <v>1</v>
      </c>
      <c r="S106" s="126" t="b">
        <v>1</v>
      </c>
    </row>
    <row r="107" spans="1:19" x14ac:dyDescent="0.25">
      <c r="A107" s="126" t="s">
        <v>4021</v>
      </c>
      <c r="B107" s="200">
        <v>1</v>
      </c>
      <c r="C107" s="126">
        <v>2</v>
      </c>
      <c r="D107" s="321">
        <f>MISC!J107</f>
        <v>0</v>
      </c>
      <c r="E107" s="126" t="b">
        <v>1</v>
      </c>
      <c r="F107" s="322" t="str">
        <f>RIGHT(MISC!C107,4)&amp;"."&amp;MISC!M107&amp;"."&amp;MISC!K107&amp;"."&amp;$C$5</f>
        <v>.Rates..Ap21</v>
      </c>
      <c r="G107" s="323">
        <f t="shared" ca="1" si="3"/>
        <v>44309</v>
      </c>
      <c r="H107" s="324">
        <f>IF(MISC!Z107&gt;0,0,-MISC!Z107)</f>
        <v>0</v>
      </c>
      <c r="I107" s="205">
        <f t="shared" ca="1" si="4"/>
        <v>44309</v>
      </c>
      <c r="J107" s="126">
        <v>21</v>
      </c>
      <c r="K107" s="126" t="b">
        <v>1</v>
      </c>
      <c r="L107" s="126" t="s">
        <v>4022</v>
      </c>
      <c r="M107" s="126" t="b">
        <v>1</v>
      </c>
      <c r="N107" s="126" t="s">
        <v>3687</v>
      </c>
      <c r="O107" s="322" t="str">
        <f>LEFT(MISC!D107,19)&amp;"."&amp;MiscCR!F107</f>
        <v>..Rates..Ap21</v>
      </c>
      <c r="P107" s="325" t="str">
        <f>MISC!I107</f>
        <v>/</v>
      </c>
      <c r="Q107" s="126" t="b">
        <v>1</v>
      </c>
      <c r="R107" s="126" t="b">
        <v>1</v>
      </c>
      <c r="S107" s="126" t="b">
        <v>1</v>
      </c>
    </row>
    <row r="108" spans="1:19" x14ac:dyDescent="0.25">
      <c r="A108" s="126" t="s">
        <v>4021</v>
      </c>
      <c r="B108" s="200">
        <v>1</v>
      </c>
      <c r="C108" s="126">
        <v>2</v>
      </c>
      <c r="D108" s="321">
        <f>MISC!J108</f>
        <v>0</v>
      </c>
      <c r="E108" s="126" t="b">
        <v>1</v>
      </c>
      <c r="F108" s="322" t="str">
        <f>RIGHT(MISC!C108,4)&amp;"."&amp;MISC!M108&amp;"."&amp;MISC!K108&amp;"."&amp;$C$5</f>
        <v>.Rates..Ap21</v>
      </c>
      <c r="G108" s="323">
        <f t="shared" ca="1" si="3"/>
        <v>44309</v>
      </c>
      <c r="H108" s="324">
        <f>IF(MISC!Z108&gt;0,0,-MISC!Z108)</f>
        <v>0</v>
      </c>
      <c r="I108" s="205">
        <f t="shared" ca="1" si="4"/>
        <v>44309</v>
      </c>
      <c r="J108" s="126">
        <v>22</v>
      </c>
      <c r="K108" s="126" t="b">
        <v>1</v>
      </c>
      <c r="L108" s="126" t="s">
        <v>4022</v>
      </c>
      <c r="M108" s="126" t="b">
        <v>1</v>
      </c>
      <c r="N108" s="126" t="s">
        <v>3687</v>
      </c>
      <c r="O108" s="322" t="str">
        <f>LEFT(MISC!D108,19)&amp;"."&amp;MiscCR!F108</f>
        <v>..Rates..Ap21</v>
      </c>
      <c r="P108" s="325" t="str">
        <f>MISC!I108</f>
        <v>/</v>
      </c>
      <c r="Q108" s="126" t="b">
        <v>1</v>
      </c>
      <c r="R108" s="126" t="b">
        <v>1</v>
      </c>
      <c r="S108" s="126" t="b">
        <v>1</v>
      </c>
    </row>
    <row r="109" spans="1:19" x14ac:dyDescent="0.25">
      <c r="A109" s="126" t="s">
        <v>4021</v>
      </c>
      <c r="B109" s="200">
        <v>1</v>
      </c>
      <c r="C109" s="126">
        <v>2</v>
      </c>
      <c r="D109" s="321">
        <f>MISC!J109</f>
        <v>0</v>
      </c>
      <c r="E109" s="126" t="b">
        <v>1</v>
      </c>
      <c r="F109" s="322" t="str">
        <f>RIGHT(MISC!C109,4)&amp;"."&amp;MISC!M109&amp;"."&amp;MISC!K109&amp;"."&amp;$C$5</f>
        <v>.PPGPY..Ap21</v>
      </c>
      <c r="G109" s="323">
        <f t="shared" ca="1" si="3"/>
        <v>44309</v>
      </c>
      <c r="H109" s="324">
        <f>IF(MISC!Z109&gt;0,0,-MISC!Z109)</f>
        <v>0</v>
      </c>
      <c r="I109" s="205">
        <f t="shared" ca="1" si="4"/>
        <v>44309</v>
      </c>
      <c r="J109" s="126">
        <v>23</v>
      </c>
      <c r="K109" s="126" t="b">
        <v>1</v>
      </c>
      <c r="L109" s="126" t="s">
        <v>4022</v>
      </c>
      <c r="M109" s="126" t="b">
        <v>1</v>
      </c>
      <c r="N109" s="126" t="s">
        <v>3687</v>
      </c>
      <c r="O109" s="322" t="str">
        <f>LEFT(MISC!D109,19)&amp;"."&amp;MiscCR!F109</f>
        <v>..PPGPY..Ap21</v>
      </c>
      <c r="P109" s="325" t="str">
        <f>MISC!I109</f>
        <v>/</v>
      </c>
      <c r="Q109" s="126" t="b">
        <v>1</v>
      </c>
      <c r="R109" s="126" t="b">
        <v>1</v>
      </c>
      <c r="S109" s="126" t="b">
        <v>1</v>
      </c>
    </row>
    <row r="110" spans="1:19" x14ac:dyDescent="0.25">
      <c r="A110" s="126" t="s">
        <v>4021</v>
      </c>
      <c r="B110" s="200">
        <v>1</v>
      </c>
      <c r="C110" s="126">
        <v>2</v>
      </c>
      <c r="D110" s="321">
        <f>MISC!K110</f>
        <v>0</v>
      </c>
      <c r="E110" s="126" t="b">
        <v>1</v>
      </c>
      <c r="F110" s="322" t="str">
        <f>RIGHT(MISC!D110,4)&amp;"."&amp;MISC!N110&amp;"."&amp;MISC!L110&amp;"."&amp;$C$5</f>
        <v>...Ap21</v>
      </c>
      <c r="G110" s="323">
        <f t="shared" ca="1" si="3"/>
        <v>44309</v>
      </c>
      <c r="H110" s="324">
        <f>IF(MISC!AC110&gt;0,0,-MISC!AC110)</f>
        <v>0</v>
      </c>
      <c r="I110" s="205">
        <f t="shared" ca="1" si="4"/>
        <v>44309</v>
      </c>
      <c r="J110" s="126">
        <v>24</v>
      </c>
      <c r="K110" s="126" t="b">
        <v>1</v>
      </c>
      <c r="L110" s="126" t="s">
        <v>4022</v>
      </c>
      <c r="M110" s="126" t="b">
        <v>1</v>
      </c>
      <c r="N110" s="126" t="s">
        <v>3687</v>
      </c>
      <c r="O110" s="322" t="str">
        <f>LEFT(MISC!E110,19)&amp;"."&amp;MiscCR!F110</f>
        <v>....Ap21</v>
      </c>
      <c r="P110" s="325">
        <f>MISC!J110</f>
        <v>0</v>
      </c>
      <c r="Q110" s="126" t="b">
        <v>1</v>
      </c>
      <c r="R110" s="126" t="b">
        <v>1</v>
      </c>
      <c r="S110" s="126" t="b">
        <v>1</v>
      </c>
    </row>
    <row r="111" spans="1:19" x14ac:dyDescent="0.25">
      <c r="A111" s="126" t="s">
        <v>4021</v>
      </c>
      <c r="B111" s="200">
        <v>1</v>
      </c>
      <c r="C111" s="126">
        <v>2</v>
      </c>
      <c r="D111" s="321">
        <f>MISC!K111</f>
        <v>0</v>
      </c>
      <c r="E111" s="126" t="b">
        <v>1</v>
      </c>
      <c r="F111" s="322" t="str">
        <f>RIGHT(MISC!D111,4)&amp;"."&amp;MISC!N111&amp;"."&amp;MISC!L111&amp;"."&amp;$C$5</f>
        <v>...Ap21</v>
      </c>
      <c r="G111" s="323">
        <f t="shared" ca="1" si="3"/>
        <v>44309</v>
      </c>
      <c r="H111" s="324">
        <f>IF(MISC!AC111&gt;0,0,-MISC!AC111)</f>
        <v>0</v>
      </c>
      <c r="I111" s="205">
        <f t="shared" ca="1" si="4"/>
        <v>44309</v>
      </c>
      <c r="J111" s="126">
        <v>25</v>
      </c>
      <c r="K111" s="126" t="b">
        <v>1</v>
      </c>
      <c r="L111" s="126" t="s">
        <v>4022</v>
      </c>
      <c r="M111" s="126" t="b">
        <v>1</v>
      </c>
      <c r="N111" s="126" t="s">
        <v>3687</v>
      </c>
      <c r="O111" s="322" t="str">
        <f>LEFT(MISC!E111,19)&amp;"."&amp;MiscCR!F111</f>
        <v>....Ap21</v>
      </c>
      <c r="P111" s="325">
        <f>MISC!J111</f>
        <v>0</v>
      </c>
      <c r="Q111" s="126" t="b">
        <v>1</v>
      </c>
      <c r="R111" s="126" t="b">
        <v>1</v>
      </c>
      <c r="S111" s="126" t="b">
        <v>1</v>
      </c>
    </row>
    <row r="112" spans="1:19" x14ac:dyDescent="0.25">
      <c r="A112" s="126" t="s">
        <v>4021</v>
      </c>
      <c r="B112" s="200">
        <v>1</v>
      </c>
      <c r="C112" s="126">
        <v>2</v>
      </c>
      <c r="D112" s="321">
        <f>MISC!K112</f>
        <v>0</v>
      </c>
      <c r="E112" s="126" t="b">
        <v>1</v>
      </c>
      <c r="F112" s="322" t="str">
        <f>RIGHT(MISC!D112,4)&amp;"."&amp;MISC!N112&amp;"."&amp;MISC!L112&amp;"."&amp;$C$5</f>
        <v>...Ap21</v>
      </c>
      <c r="G112" s="323">
        <f t="shared" ca="1" si="3"/>
        <v>44309</v>
      </c>
      <c r="H112" s="324">
        <f>IF(MISC!AC112&gt;0,0,-MISC!AC112)</f>
        <v>0</v>
      </c>
      <c r="I112" s="205">
        <f t="shared" ca="1" si="4"/>
        <v>44309</v>
      </c>
      <c r="J112" s="126">
        <v>26</v>
      </c>
      <c r="K112" s="126" t="b">
        <v>1</v>
      </c>
      <c r="L112" s="126" t="s">
        <v>4022</v>
      </c>
      <c r="M112" s="126" t="b">
        <v>1</v>
      </c>
      <c r="N112" s="126" t="s">
        <v>3687</v>
      </c>
      <c r="O112" s="322" t="str">
        <f>LEFT(MISC!E112,19)&amp;"."&amp;MiscCR!F112</f>
        <v>....Ap21</v>
      </c>
      <c r="P112" s="325">
        <f>MISC!J112</f>
        <v>0</v>
      </c>
      <c r="Q112" s="126" t="b">
        <v>1</v>
      </c>
      <c r="R112" s="126" t="b">
        <v>1</v>
      </c>
      <c r="S112" s="126" t="b">
        <v>1</v>
      </c>
    </row>
    <row r="113" spans="1:19" x14ac:dyDescent="0.25">
      <c r="A113" s="126" t="s">
        <v>4021</v>
      </c>
      <c r="B113" s="200">
        <v>1</v>
      </c>
      <c r="C113" s="126">
        <v>2</v>
      </c>
      <c r="D113" s="321">
        <f>MISC!K113</f>
        <v>0</v>
      </c>
      <c r="E113" s="126" t="b">
        <v>1</v>
      </c>
      <c r="F113" s="322" t="str">
        <f>RIGHT(MISC!D113,4)&amp;"."&amp;MISC!N113&amp;"."&amp;MISC!L113&amp;"."&amp;$C$5</f>
        <v>...Ap21</v>
      </c>
      <c r="G113" s="323">
        <f t="shared" ca="1" si="3"/>
        <v>44309</v>
      </c>
      <c r="H113" s="324">
        <f>IF(MISC!AC113&gt;0,0,-MISC!AC113)</f>
        <v>0</v>
      </c>
      <c r="I113" s="205">
        <f t="shared" ca="1" si="4"/>
        <v>44309</v>
      </c>
      <c r="J113" s="126">
        <v>27</v>
      </c>
      <c r="K113" s="126" t="b">
        <v>1</v>
      </c>
      <c r="L113" s="126" t="s">
        <v>4022</v>
      </c>
      <c r="M113" s="126" t="b">
        <v>1</v>
      </c>
      <c r="N113" s="126" t="s">
        <v>3687</v>
      </c>
      <c r="O113" s="322" t="str">
        <f>LEFT(MISC!E113,19)&amp;"."&amp;MiscCR!F113</f>
        <v>....Ap21</v>
      </c>
      <c r="P113" s="325">
        <f>MISC!J113</f>
        <v>0</v>
      </c>
      <c r="Q113" s="126" t="b">
        <v>1</v>
      </c>
      <c r="R113" s="126" t="b">
        <v>1</v>
      </c>
      <c r="S113" s="126" t="b">
        <v>1</v>
      </c>
    </row>
    <row r="114" spans="1:19" x14ac:dyDescent="0.25">
      <c r="A114" s="126" t="s">
        <v>4021</v>
      </c>
      <c r="B114" s="200">
        <v>1</v>
      </c>
      <c r="C114" s="126">
        <v>2</v>
      </c>
      <c r="D114" s="321">
        <f>MISC!K114</f>
        <v>0</v>
      </c>
      <c r="E114" s="126" t="b">
        <v>1</v>
      </c>
      <c r="F114" s="322" t="str">
        <f>RIGHT(MISC!D114,4)&amp;"."&amp;MISC!N114&amp;"."&amp;MISC!L114&amp;"."&amp;$C$5</f>
        <v>...Ap21</v>
      </c>
      <c r="G114" s="323">
        <f t="shared" ca="1" si="3"/>
        <v>44309</v>
      </c>
      <c r="H114" s="324">
        <f>IF(MISC!AC114&gt;0,0,-MISC!AC114)</f>
        <v>0</v>
      </c>
      <c r="I114" s="205">
        <f t="shared" ca="1" si="4"/>
        <v>44309</v>
      </c>
      <c r="J114" s="126">
        <v>28</v>
      </c>
      <c r="K114" s="126" t="b">
        <v>1</v>
      </c>
      <c r="L114" s="126" t="s">
        <v>4022</v>
      </c>
      <c r="M114" s="126" t="b">
        <v>1</v>
      </c>
      <c r="N114" s="126" t="s">
        <v>3687</v>
      </c>
      <c r="O114" s="322" t="str">
        <f>LEFT(MISC!E114,19)&amp;"."&amp;MiscCR!F114</f>
        <v>....Ap21</v>
      </c>
      <c r="P114" s="325">
        <f>MISC!J114</f>
        <v>0</v>
      </c>
      <c r="Q114" s="126" t="b">
        <v>1</v>
      </c>
      <c r="R114" s="126" t="b">
        <v>1</v>
      </c>
      <c r="S114" s="126" t="b">
        <v>1</v>
      </c>
    </row>
    <row r="115" spans="1:19" x14ac:dyDescent="0.25">
      <c r="A115" s="126" t="s">
        <v>4021</v>
      </c>
      <c r="B115" s="200">
        <v>1</v>
      </c>
      <c r="C115" s="126">
        <v>2</v>
      </c>
      <c r="D115" s="321">
        <f>MISC!K115</f>
        <v>0</v>
      </c>
      <c r="E115" s="126" t="b">
        <v>1</v>
      </c>
      <c r="F115" s="322" t="str">
        <f>RIGHT(MISC!D115,4)&amp;"."&amp;MISC!N115&amp;"."&amp;MISC!L115&amp;"."&amp;$C$5</f>
        <v>...Ap21</v>
      </c>
      <c r="G115" s="323">
        <f t="shared" ca="1" si="3"/>
        <v>44309</v>
      </c>
      <c r="H115" s="324">
        <f>IF(MISC!AC115&gt;0,0,-MISC!AC115)</f>
        <v>0</v>
      </c>
      <c r="I115" s="205">
        <f t="shared" ca="1" si="4"/>
        <v>44309</v>
      </c>
      <c r="J115" s="126">
        <v>29</v>
      </c>
      <c r="K115" s="126" t="b">
        <v>1</v>
      </c>
      <c r="L115" s="126" t="s">
        <v>4022</v>
      </c>
      <c r="M115" s="126" t="b">
        <v>1</v>
      </c>
      <c r="N115" s="126" t="s">
        <v>3687</v>
      </c>
      <c r="O115" s="322" t="str">
        <f>LEFT(MISC!E115,19)&amp;"."&amp;MiscCR!F115</f>
        <v>....Ap21</v>
      </c>
      <c r="P115" s="325">
        <f>MISC!J115</f>
        <v>0</v>
      </c>
      <c r="Q115" s="126" t="b">
        <v>1</v>
      </c>
      <c r="R115" s="126" t="b">
        <v>1</v>
      </c>
      <c r="S115" s="126" t="b">
        <v>1</v>
      </c>
    </row>
    <row r="116" spans="1:19" x14ac:dyDescent="0.25">
      <c r="A116" s="126" t="s">
        <v>4021</v>
      </c>
      <c r="B116" s="200">
        <v>1</v>
      </c>
      <c r="C116" s="126">
        <v>2</v>
      </c>
      <c r="D116" s="321">
        <f>MISC!K116</f>
        <v>0</v>
      </c>
      <c r="E116" s="126" t="b">
        <v>1</v>
      </c>
      <c r="F116" s="322" t="str">
        <f>RIGHT(MISC!D116,4)&amp;"."&amp;MISC!N116&amp;"."&amp;MISC!L116&amp;"."&amp;$C$5</f>
        <v>...Ap21</v>
      </c>
      <c r="G116" s="323">
        <f t="shared" ca="1" si="3"/>
        <v>44309</v>
      </c>
      <c r="H116" s="324">
        <f>IF(MISC!AC116&gt;0,0,-MISC!AC116)</f>
        <v>0</v>
      </c>
      <c r="I116" s="205">
        <f t="shared" ca="1" si="4"/>
        <v>44309</v>
      </c>
      <c r="J116" s="126">
        <v>30</v>
      </c>
      <c r="K116" s="126" t="b">
        <v>1</v>
      </c>
      <c r="L116" s="126" t="s">
        <v>4022</v>
      </c>
      <c r="M116" s="126" t="b">
        <v>1</v>
      </c>
      <c r="N116" s="126" t="s">
        <v>3687</v>
      </c>
      <c r="O116" s="322" t="str">
        <f>LEFT(MISC!E116,19)&amp;"."&amp;MiscCR!F116</f>
        <v>....Ap21</v>
      </c>
      <c r="P116" s="325">
        <f>MISC!J116</f>
        <v>0</v>
      </c>
      <c r="Q116" s="126" t="b">
        <v>1</v>
      </c>
      <c r="R116" s="126" t="b">
        <v>1</v>
      </c>
      <c r="S116" s="126" t="b">
        <v>1</v>
      </c>
    </row>
    <row r="117" spans="1:19" x14ac:dyDescent="0.25">
      <c r="A117" s="126" t="s">
        <v>4021</v>
      </c>
      <c r="B117" s="200">
        <v>1</v>
      </c>
      <c r="C117" s="126">
        <v>2</v>
      </c>
      <c r="D117" s="321">
        <f>MISC!K117</f>
        <v>0</v>
      </c>
      <c r="E117" s="126" t="b">
        <v>1</v>
      </c>
      <c r="F117" s="322" t="str">
        <f>RIGHT(MISC!D117,4)&amp;"."&amp;MISC!N117&amp;"."&amp;MISC!L117&amp;"."&amp;$C$5</f>
        <v>...Ap21</v>
      </c>
      <c r="G117" s="323">
        <f t="shared" ca="1" si="3"/>
        <v>44309</v>
      </c>
      <c r="H117" s="324">
        <f>IF(MISC!AC117&gt;0,0,-MISC!AC117)</f>
        <v>0</v>
      </c>
      <c r="I117" s="205">
        <f t="shared" ca="1" si="4"/>
        <v>44309</v>
      </c>
      <c r="J117" s="126">
        <v>31</v>
      </c>
      <c r="K117" s="126" t="b">
        <v>1</v>
      </c>
      <c r="L117" s="126" t="s">
        <v>4022</v>
      </c>
      <c r="M117" s="126" t="b">
        <v>1</v>
      </c>
      <c r="N117" s="126" t="s">
        <v>3687</v>
      </c>
      <c r="O117" s="322" t="str">
        <f>LEFT(MISC!E117,19)&amp;"."&amp;MiscCR!F117</f>
        <v>....Ap21</v>
      </c>
      <c r="P117" s="325">
        <f>MISC!J117</f>
        <v>0</v>
      </c>
      <c r="Q117" s="126" t="b">
        <v>1</v>
      </c>
      <c r="R117" s="126" t="b">
        <v>1</v>
      </c>
      <c r="S117" s="126" t="b">
        <v>1</v>
      </c>
    </row>
    <row r="118" spans="1:19" x14ac:dyDescent="0.25">
      <c r="A118" s="126" t="s">
        <v>4021</v>
      </c>
      <c r="B118" s="200">
        <v>1</v>
      </c>
      <c r="C118" s="126">
        <v>2</v>
      </c>
      <c r="D118" s="321">
        <f>MISC!K118</f>
        <v>0</v>
      </c>
      <c r="E118" s="126" t="b">
        <v>1</v>
      </c>
      <c r="F118" s="322" t="str">
        <f>RIGHT(MISC!D118,4)&amp;"."&amp;MISC!N118&amp;"."&amp;MISC!L118&amp;"."&amp;$C$5</f>
        <v>...Ap21</v>
      </c>
      <c r="G118" s="323">
        <f t="shared" ca="1" si="3"/>
        <v>44309</v>
      </c>
      <c r="H118" s="324">
        <f>IF(MISC!AC118&gt;0,0,-MISC!AC118)</f>
        <v>0</v>
      </c>
      <c r="I118" s="205">
        <f t="shared" ca="1" si="4"/>
        <v>44309</v>
      </c>
      <c r="J118" s="126">
        <v>32</v>
      </c>
      <c r="K118" s="126" t="b">
        <v>1</v>
      </c>
      <c r="L118" s="126" t="s">
        <v>4022</v>
      </c>
      <c r="M118" s="126" t="b">
        <v>1</v>
      </c>
      <c r="N118" s="126" t="s">
        <v>3687</v>
      </c>
      <c r="O118" s="322" t="str">
        <f>LEFT(MISC!E118,19)&amp;"."&amp;MiscCR!F118</f>
        <v>....Ap21</v>
      </c>
      <c r="P118" s="325">
        <f>MISC!J118</f>
        <v>0</v>
      </c>
      <c r="Q118" s="126" t="b">
        <v>1</v>
      </c>
      <c r="R118" s="126" t="b">
        <v>1</v>
      </c>
      <c r="S118" s="126" t="b">
        <v>1</v>
      </c>
    </row>
    <row r="119" spans="1:19" x14ac:dyDescent="0.25">
      <c r="A119" s="126" t="s">
        <v>4021</v>
      </c>
      <c r="B119" s="200">
        <v>1</v>
      </c>
      <c r="C119" s="126">
        <v>2</v>
      </c>
      <c r="D119" s="321">
        <f>MISC!K119</f>
        <v>0</v>
      </c>
      <c r="E119" s="126" t="b">
        <v>1</v>
      </c>
      <c r="F119" s="322" t="str">
        <f>RIGHT(MISC!D119,4)&amp;"."&amp;MISC!N119&amp;"."&amp;MISC!L119&amp;"."&amp;$C$5</f>
        <v>...Ap21</v>
      </c>
      <c r="G119" s="323">
        <f t="shared" ca="1" si="3"/>
        <v>44309</v>
      </c>
      <c r="H119" s="324">
        <f>IF(MISC!AC119&gt;0,0,-MISC!AC119)</f>
        <v>0</v>
      </c>
      <c r="I119" s="205">
        <f t="shared" ca="1" si="4"/>
        <v>44309</v>
      </c>
      <c r="J119" s="126">
        <v>33</v>
      </c>
      <c r="K119" s="126" t="b">
        <v>1</v>
      </c>
      <c r="L119" s="126" t="s">
        <v>4022</v>
      </c>
      <c r="M119" s="126" t="b">
        <v>1</v>
      </c>
      <c r="N119" s="126" t="s">
        <v>3687</v>
      </c>
      <c r="O119" s="322" t="str">
        <f>LEFT(MISC!E119,19)&amp;"."&amp;MiscCR!F119</f>
        <v>....Ap21</v>
      </c>
      <c r="P119" s="325">
        <f>MISC!J119</f>
        <v>0</v>
      </c>
      <c r="Q119" s="126" t="b">
        <v>1</v>
      </c>
      <c r="R119" s="126" t="b">
        <v>1</v>
      </c>
      <c r="S119" s="126" t="b">
        <v>1</v>
      </c>
    </row>
    <row r="120" spans="1:19" x14ac:dyDescent="0.25">
      <c r="A120" s="126" t="s">
        <v>4021</v>
      </c>
      <c r="B120" s="200">
        <v>1</v>
      </c>
      <c r="C120" s="126">
        <v>2</v>
      </c>
      <c r="D120" s="321">
        <f>MISC!K120</f>
        <v>0</v>
      </c>
      <c r="E120" s="126" t="b">
        <v>1</v>
      </c>
      <c r="F120" s="322" t="str">
        <f>RIGHT(MISC!D120,4)&amp;"."&amp;MISC!N120&amp;"."&amp;MISC!L120&amp;"."&amp;$C$5</f>
        <v>...Ap21</v>
      </c>
      <c r="G120" s="323">
        <f t="shared" ca="1" si="3"/>
        <v>44309</v>
      </c>
      <c r="H120" s="324">
        <f>IF(MISC!AC120&gt;0,0,-MISC!AC120)</f>
        <v>0</v>
      </c>
      <c r="I120" s="205">
        <f t="shared" ca="1" si="4"/>
        <v>44309</v>
      </c>
      <c r="J120" s="126">
        <v>34</v>
      </c>
      <c r="K120" s="126" t="b">
        <v>1</v>
      </c>
      <c r="L120" s="126" t="s">
        <v>4022</v>
      </c>
      <c r="M120" s="126" t="b">
        <v>1</v>
      </c>
      <c r="N120" s="126" t="s">
        <v>3687</v>
      </c>
      <c r="O120" s="322" t="str">
        <f>LEFT(MISC!E120,19)&amp;"."&amp;MiscCR!F120</f>
        <v>....Ap21</v>
      </c>
      <c r="P120" s="325">
        <f>MISC!J120</f>
        <v>0</v>
      </c>
      <c r="Q120" s="126" t="b">
        <v>1</v>
      </c>
      <c r="R120" s="126" t="b">
        <v>1</v>
      </c>
      <c r="S120" s="126" t="b">
        <v>1</v>
      </c>
    </row>
    <row r="121" spans="1:19" x14ac:dyDescent="0.25">
      <c r="A121" s="126" t="s">
        <v>4021</v>
      </c>
      <c r="B121" s="200">
        <v>1</v>
      </c>
      <c r="C121" s="126">
        <v>2</v>
      </c>
      <c r="D121" s="321">
        <f>MISC!K121</f>
        <v>0</v>
      </c>
      <c r="E121" s="126" t="b">
        <v>1</v>
      </c>
      <c r="F121" s="322" t="str">
        <f>RIGHT(MISC!D121,4)&amp;"."&amp;MISC!N121&amp;"."&amp;MISC!L121&amp;"."&amp;$C$5</f>
        <v>...Ap21</v>
      </c>
      <c r="G121" s="323">
        <f t="shared" ca="1" si="3"/>
        <v>44309</v>
      </c>
      <c r="H121" s="324">
        <f>IF(MISC!AC121&gt;0,0,-MISC!AC121)</f>
        <v>0</v>
      </c>
      <c r="I121" s="205">
        <f t="shared" ca="1" si="4"/>
        <v>44309</v>
      </c>
      <c r="J121" s="126">
        <v>35</v>
      </c>
      <c r="K121" s="126" t="b">
        <v>1</v>
      </c>
      <c r="L121" s="126" t="s">
        <v>4022</v>
      </c>
      <c r="M121" s="126" t="b">
        <v>1</v>
      </c>
      <c r="N121" s="126" t="s">
        <v>3687</v>
      </c>
      <c r="O121" s="322" t="str">
        <f>LEFT(MISC!E121,19)&amp;"."&amp;MiscCR!F121</f>
        <v>....Ap21</v>
      </c>
      <c r="P121" s="325">
        <f>MISC!J121</f>
        <v>0</v>
      </c>
      <c r="Q121" s="126" t="b">
        <v>1</v>
      </c>
      <c r="R121" s="126" t="b">
        <v>1</v>
      </c>
      <c r="S121" s="126" t="b">
        <v>1</v>
      </c>
    </row>
    <row r="122" spans="1:19" x14ac:dyDescent="0.25">
      <c r="A122" s="126" t="s">
        <v>4021</v>
      </c>
      <c r="B122" s="200">
        <v>1</v>
      </c>
      <c r="C122" s="126">
        <v>2</v>
      </c>
      <c r="D122" s="321">
        <f>MISC!K122</f>
        <v>0</v>
      </c>
      <c r="E122" s="126" t="b">
        <v>1</v>
      </c>
      <c r="F122" s="322" t="str">
        <f>RIGHT(MISC!D122,4)&amp;"."&amp;MISC!N122&amp;"."&amp;MISC!L122&amp;"."&amp;$C$5</f>
        <v>...Ap21</v>
      </c>
      <c r="G122" s="323">
        <f t="shared" ca="1" si="3"/>
        <v>44309</v>
      </c>
      <c r="H122" s="324">
        <f>IF(MISC!AC122&gt;0,0,-MISC!AC122)</f>
        <v>0</v>
      </c>
      <c r="I122" s="205">
        <f t="shared" ca="1" si="4"/>
        <v>44309</v>
      </c>
      <c r="J122" s="126">
        <v>36</v>
      </c>
      <c r="K122" s="126" t="b">
        <v>1</v>
      </c>
      <c r="L122" s="126" t="s">
        <v>4022</v>
      </c>
      <c r="M122" s="126" t="b">
        <v>1</v>
      </c>
      <c r="N122" s="126" t="s">
        <v>3687</v>
      </c>
      <c r="O122" s="322" t="str">
        <f>LEFT(MISC!E122,19)&amp;"."&amp;MiscCR!F122</f>
        <v>....Ap21</v>
      </c>
      <c r="P122" s="325">
        <f>MISC!J122</f>
        <v>0</v>
      </c>
      <c r="Q122" s="126" t="b">
        <v>1</v>
      </c>
      <c r="R122" s="126" t="b">
        <v>1</v>
      </c>
      <c r="S122" s="126" t="b">
        <v>1</v>
      </c>
    </row>
    <row r="123" spans="1:19" x14ac:dyDescent="0.25">
      <c r="A123" s="126" t="s">
        <v>4021</v>
      </c>
      <c r="B123" s="200">
        <v>1</v>
      </c>
      <c r="C123" s="126">
        <v>2</v>
      </c>
      <c r="D123" s="321">
        <f>MISC!K123</f>
        <v>0</v>
      </c>
      <c r="E123" s="126" t="b">
        <v>1</v>
      </c>
      <c r="F123" s="322" t="str">
        <f>RIGHT(MISC!D123,4)&amp;"."&amp;MISC!N123&amp;"."&amp;MISC!L123&amp;"."&amp;$C$5</f>
        <v>...Ap21</v>
      </c>
      <c r="G123" s="323">
        <f t="shared" ca="1" si="3"/>
        <v>44309</v>
      </c>
      <c r="H123" s="324">
        <f>IF(MISC!AC123&gt;0,0,-MISC!AC123)</f>
        <v>0</v>
      </c>
      <c r="I123" s="205">
        <f t="shared" ca="1" si="4"/>
        <v>44309</v>
      </c>
      <c r="J123" s="126">
        <v>37</v>
      </c>
      <c r="K123" s="126" t="b">
        <v>1</v>
      </c>
      <c r="L123" s="126" t="s">
        <v>4022</v>
      </c>
      <c r="M123" s="126" t="b">
        <v>1</v>
      </c>
      <c r="N123" s="126" t="s">
        <v>3687</v>
      </c>
      <c r="O123" s="322" t="str">
        <f>LEFT(MISC!E123,19)&amp;"."&amp;MiscCR!F123</f>
        <v>....Ap21</v>
      </c>
      <c r="P123" s="325">
        <f>MISC!J123</f>
        <v>0</v>
      </c>
      <c r="Q123" s="126" t="b">
        <v>1</v>
      </c>
      <c r="R123" s="126" t="b">
        <v>1</v>
      </c>
      <c r="S123" s="126" t="b">
        <v>1</v>
      </c>
    </row>
    <row r="124" spans="1:19" x14ac:dyDescent="0.25">
      <c r="A124" s="126" t="s">
        <v>4021</v>
      </c>
      <c r="B124" s="200">
        <v>1</v>
      </c>
      <c r="C124" s="126">
        <v>2</v>
      </c>
      <c r="D124" s="321">
        <f>MISC!K124</f>
        <v>0</v>
      </c>
      <c r="E124" s="126" t="b">
        <v>1</v>
      </c>
      <c r="F124" s="322" t="str">
        <f>RIGHT(MISC!D124,4)&amp;"."&amp;MISC!N124&amp;"."&amp;MISC!L124&amp;"."&amp;$C$5</f>
        <v>...Ap21</v>
      </c>
      <c r="G124" s="323">
        <f t="shared" ca="1" si="3"/>
        <v>44309</v>
      </c>
      <c r="H124" s="324">
        <f>IF(MISC!AC124&gt;0,0,-MISC!AC124)</f>
        <v>0</v>
      </c>
      <c r="I124" s="205">
        <f t="shared" ca="1" si="4"/>
        <v>44309</v>
      </c>
      <c r="J124" s="126">
        <v>38</v>
      </c>
      <c r="K124" s="126" t="b">
        <v>1</v>
      </c>
      <c r="L124" s="126" t="s">
        <v>4022</v>
      </c>
      <c r="M124" s="126" t="b">
        <v>1</v>
      </c>
      <c r="N124" s="126" t="s">
        <v>3687</v>
      </c>
      <c r="O124" s="322" t="str">
        <f>LEFT(MISC!E124,19)&amp;"."&amp;MiscCR!F124</f>
        <v>....Ap21</v>
      </c>
      <c r="P124" s="325">
        <f>MISC!J124</f>
        <v>0</v>
      </c>
      <c r="Q124" s="126" t="b">
        <v>1</v>
      </c>
      <c r="R124" s="126" t="b">
        <v>1</v>
      </c>
      <c r="S124" s="126" t="b">
        <v>1</v>
      </c>
    </row>
    <row r="125" spans="1:19" x14ac:dyDescent="0.25">
      <c r="A125" s="126" t="s">
        <v>4021</v>
      </c>
      <c r="B125" s="200">
        <v>1</v>
      </c>
      <c r="C125" s="126">
        <v>2</v>
      </c>
      <c r="D125" s="321">
        <f>MISC!K125</f>
        <v>0</v>
      </c>
      <c r="E125" s="126" t="b">
        <v>1</v>
      </c>
      <c r="F125" s="322" t="str">
        <f>RIGHT(MISC!D125,4)&amp;"."&amp;MISC!N125&amp;"."&amp;MISC!L125&amp;"."&amp;$C$5</f>
        <v>...Ap21</v>
      </c>
      <c r="G125" s="323">
        <f t="shared" ca="1" si="3"/>
        <v>44309</v>
      </c>
      <c r="H125" s="324">
        <f>IF(MISC!AC125&gt;0,0,-MISC!AC125)</f>
        <v>0</v>
      </c>
      <c r="I125" s="205">
        <f t="shared" ca="1" si="4"/>
        <v>44309</v>
      </c>
      <c r="J125" s="126">
        <v>39</v>
      </c>
      <c r="K125" s="126" t="b">
        <v>1</v>
      </c>
      <c r="L125" s="126" t="s">
        <v>4022</v>
      </c>
      <c r="M125" s="126" t="b">
        <v>1</v>
      </c>
      <c r="N125" s="126" t="s">
        <v>3687</v>
      </c>
      <c r="O125" s="322" t="str">
        <f>LEFT(MISC!E125,19)&amp;"."&amp;MiscCR!F125</f>
        <v>....Ap21</v>
      </c>
      <c r="P125" s="325">
        <f>MISC!J125</f>
        <v>0</v>
      </c>
      <c r="Q125" s="126" t="b">
        <v>1</v>
      </c>
      <c r="R125" s="126" t="b">
        <v>1</v>
      </c>
      <c r="S125" s="126" t="b">
        <v>1</v>
      </c>
    </row>
    <row r="126" spans="1:19" x14ac:dyDescent="0.25">
      <c r="A126" s="126" t="s">
        <v>4021</v>
      </c>
      <c r="B126" s="200">
        <v>1</v>
      </c>
      <c r="C126" s="126">
        <v>2</v>
      </c>
      <c r="D126" s="321">
        <f>MISC!K126</f>
        <v>0</v>
      </c>
      <c r="E126" s="126" t="b">
        <v>1</v>
      </c>
      <c r="F126" s="322" t="str">
        <f>RIGHT(MISC!D126,4)&amp;"."&amp;MISC!N126&amp;"."&amp;MISC!L126&amp;"."&amp;$C$5</f>
        <v>...Ap21</v>
      </c>
      <c r="G126" s="323">
        <f t="shared" ca="1" si="3"/>
        <v>44309</v>
      </c>
      <c r="H126" s="324">
        <f>IF(MISC!AC126&gt;0,0,-MISC!AC126)</f>
        <v>0</v>
      </c>
      <c r="I126" s="205">
        <f t="shared" ca="1" si="4"/>
        <v>44309</v>
      </c>
      <c r="J126" s="126">
        <v>40</v>
      </c>
      <c r="K126" s="126" t="b">
        <v>1</v>
      </c>
      <c r="L126" s="126" t="s">
        <v>4022</v>
      </c>
      <c r="M126" s="126" t="b">
        <v>1</v>
      </c>
      <c r="N126" s="126" t="s">
        <v>3687</v>
      </c>
      <c r="O126" s="322" t="str">
        <f>LEFT(MISC!E126,19)&amp;"."&amp;MiscCR!F126</f>
        <v>....Ap21</v>
      </c>
      <c r="P126" s="325">
        <f>MISC!J126</f>
        <v>0</v>
      </c>
      <c r="Q126" s="126" t="b">
        <v>1</v>
      </c>
      <c r="R126" s="126" t="b">
        <v>1</v>
      </c>
      <c r="S126" s="126" t="b">
        <v>1</v>
      </c>
    </row>
    <row r="127" spans="1:19" x14ac:dyDescent="0.25">
      <c r="A127" s="126" t="s">
        <v>4021</v>
      </c>
      <c r="B127" s="200">
        <v>1</v>
      </c>
      <c r="C127" s="126">
        <v>2</v>
      </c>
      <c r="D127" s="321">
        <f>MISC!K127</f>
        <v>0</v>
      </c>
      <c r="E127" s="126" t="b">
        <v>1</v>
      </c>
      <c r="F127" s="322" t="str">
        <f>RIGHT(MISC!D127,4)&amp;"."&amp;MISC!N127&amp;"."&amp;MISC!L127&amp;"."&amp;$C$5</f>
        <v>...Ap21</v>
      </c>
      <c r="G127" s="323">
        <f t="shared" ca="1" si="3"/>
        <v>44309</v>
      </c>
      <c r="H127" s="324">
        <f>IF(MISC!AC127&gt;0,0,-MISC!AC127)</f>
        <v>0</v>
      </c>
      <c r="I127" s="205">
        <f t="shared" ca="1" si="4"/>
        <v>44309</v>
      </c>
      <c r="J127" s="126">
        <v>41</v>
      </c>
      <c r="K127" s="126" t="b">
        <v>1</v>
      </c>
      <c r="L127" s="126" t="s">
        <v>4022</v>
      </c>
      <c r="M127" s="126" t="b">
        <v>1</v>
      </c>
      <c r="N127" s="126" t="s">
        <v>3687</v>
      </c>
      <c r="O127" s="322" t="str">
        <f>LEFT(MISC!E127,19)&amp;"."&amp;MiscCR!F127</f>
        <v>....Ap21</v>
      </c>
      <c r="P127" s="325">
        <f>MISC!J127</f>
        <v>0</v>
      </c>
      <c r="Q127" s="126" t="b">
        <v>1</v>
      </c>
      <c r="R127" s="126" t="b">
        <v>1</v>
      </c>
      <c r="S127" s="126" t="b">
        <v>1</v>
      </c>
    </row>
    <row r="128" spans="1:19" x14ac:dyDescent="0.25">
      <c r="A128" s="126" t="s">
        <v>4021</v>
      </c>
      <c r="B128" s="200">
        <v>1</v>
      </c>
      <c r="C128" s="126">
        <v>2</v>
      </c>
      <c r="D128" s="321">
        <f>MISC!K128</f>
        <v>0</v>
      </c>
      <c r="E128" s="126" t="b">
        <v>1</v>
      </c>
      <c r="F128" s="322" t="str">
        <f>RIGHT(MISC!D128,4)&amp;"."&amp;MISC!N128&amp;"."&amp;MISC!L128&amp;"."&amp;$C$5</f>
        <v>...Ap21</v>
      </c>
      <c r="G128" s="323">
        <f t="shared" ca="1" si="3"/>
        <v>44309</v>
      </c>
      <c r="H128" s="324">
        <f>IF(MISC!AC128&gt;0,0,-MISC!AC128)</f>
        <v>0</v>
      </c>
      <c r="I128" s="205">
        <f t="shared" ca="1" si="4"/>
        <v>44309</v>
      </c>
      <c r="J128" s="126">
        <v>42</v>
      </c>
      <c r="K128" s="126" t="b">
        <v>1</v>
      </c>
      <c r="L128" s="126" t="s">
        <v>4022</v>
      </c>
      <c r="M128" s="126" t="b">
        <v>1</v>
      </c>
      <c r="N128" s="126" t="s">
        <v>3687</v>
      </c>
      <c r="O128" s="322" t="str">
        <f>LEFT(MISC!E128,19)&amp;"."&amp;MiscCR!F128</f>
        <v>....Ap21</v>
      </c>
      <c r="P128" s="325">
        <f>MISC!J128</f>
        <v>0</v>
      </c>
      <c r="Q128" s="126" t="b">
        <v>1</v>
      </c>
      <c r="R128" s="126" t="b">
        <v>1</v>
      </c>
      <c r="S128" s="126" t="b">
        <v>1</v>
      </c>
    </row>
    <row r="129" spans="1:19" x14ac:dyDescent="0.25">
      <c r="A129" s="126" t="s">
        <v>4021</v>
      </c>
      <c r="B129" s="200">
        <v>1</v>
      </c>
      <c r="C129" s="126">
        <v>2</v>
      </c>
      <c r="D129" s="321">
        <f>MISC!K129</f>
        <v>0</v>
      </c>
      <c r="E129" s="126" t="b">
        <v>1</v>
      </c>
      <c r="F129" s="322" t="str">
        <f>RIGHT(MISC!D129,4)&amp;"."&amp;MISC!N129&amp;"."&amp;MISC!L129&amp;"."&amp;$C$5</f>
        <v>...Ap21</v>
      </c>
      <c r="G129" s="323">
        <f t="shared" ca="1" si="3"/>
        <v>44309</v>
      </c>
      <c r="H129" s="324">
        <f>IF(MISC!AC129&gt;0,0,-MISC!AC129)</f>
        <v>0</v>
      </c>
      <c r="I129" s="205">
        <f t="shared" ca="1" si="4"/>
        <v>44309</v>
      </c>
      <c r="J129" s="126">
        <v>43</v>
      </c>
      <c r="K129" s="126" t="b">
        <v>1</v>
      </c>
      <c r="L129" s="126" t="s">
        <v>4022</v>
      </c>
      <c r="M129" s="126" t="b">
        <v>1</v>
      </c>
      <c r="N129" s="126" t="s">
        <v>3687</v>
      </c>
      <c r="O129" s="322" t="str">
        <f>LEFT(MISC!E129,19)&amp;"."&amp;MiscCR!F129</f>
        <v>....Ap21</v>
      </c>
      <c r="P129" s="325">
        <f>MISC!J129</f>
        <v>0</v>
      </c>
      <c r="Q129" s="126" t="b">
        <v>1</v>
      </c>
      <c r="R129" s="126" t="b">
        <v>1</v>
      </c>
      <c r="S129" s="126" t="b">
        <v>1</v>
      </c>
    </row>
    <row r="130" spans="1:19" x14ac:dyDescent="0.25">
      <c r="A130" s="126" t="s">
        <v>4021</v>
      </c>
      <c r="B130" s="200">
        <v>1</v>
      </c>
      <c r="C130" s="126">
        <v>2</v>
      </c>
      <c r="D130" s="321">
        <f>MISC!K130</f>
        <v>0</v>
      </c>
      <c r="E130" s="126" t="b">
        <v>1</v>
      </c>
      <c r="F130" s="322" t="str">
        <f>RIGHT(MISC!D130,4)&amp;"."&amp;MISC!N130&amp;"."&amp;MISC!L130&amp;"."&amp;$C$5</f>
        <v>...Ap21</v>
      </c>
      <c r="G130" s="323">
        <f t="shared" ca="1" si="3"/>
        <v>44309</v>
      </c>
      <c r="H130" s="324">
        <f>IF(MISC!AC130&gt;0,0,-MISC!AC130)</f>
        <v>0</v>
      </c>
      <c r="I130" s="205">
        <f t="shared" ca="1" si="4"/>
        <v>44309</v>
      </c>
      <c r="J130" s="126">
        <v>44</v>
      </c>
      <c r="K130" s="126" t="b">
        <v>1</v>
      </c>
      <c r="L130" s="126" t="s">
        <v>4022</v>
      </c>
      <c r="M130" s="126" t="b">
        <v>1</v>
      </c>
      <c r="N130" s="126" t="s">
        <v>3687</v>
      </c>
      <c r="O130" s="322" t="str">
        <f>LEFT(MISC!E130,19)&amp;"."&amp;MiscCR!F130</f>
        <v>....Ap21</v>
      </c>
      <c r="P130" s="325">
        <f>MISC!J130</f>
        <v>0</v>
      </c>
      <c r="Q130" s="126" t="b">
        <v>1</v>
      </c>
      <c r="R130" s="126" t="b">
        <v>1</v>
      </c>
      <c r="S130" s="126" t="b">
        <v>1</v>
      </c>
    </row>
    <row r="131" spans="1:19" x14ac:dyDescent="0.25">
      <c r="A131" s="126" t="s">
        <v>4021</v>
      </c>
      <c r="B131" s="200">
        <v>1</v>
      </c>
      <c r="C131" s="126">
        <v>2</v>
      </c>
      <c r="D131" s="321">
        <f>MISC!K131</f>
        <v>0</v>
      </c>
      <c r="E131" s="126" t="b">
        <v>1</v>
      </c>
      <c r="F131" s="322" t="str">
        <f>RIGHT(MISC!D131,4)&amp;"."&amp;MISC!N131&amp;"."&amp;MISC!L131&amp;"."&amp;$C$5</f>
        <v>...Ap21</v>
      </c>
      <c r="G131" s="323">
        <f t="shared" ca="1" si="3"/>
        <v>44309</v>
      </c>
      <c r="H131" s="324">
        <f>IF(MISC!AC131&gt;0,0,-MISC!AC131)</f>
        <v>0</v>
      </c>
      <c r="I131" s="205">
        <f t="shared" ca="1" si="4"/>
        <v>44309</v>
      </c>
      <c r="J131" s="126">
        <v>45</v>
      </c>
      <c r="K131" s="126" t="b">
        <v>1</v>
      </c>
      <c r="L131" s="126" t="s">
        <v>4022</v>
      </c>
      <c r="M131" s="126" t="b">
        <v>1</v>
      </c>
      <c r="N131" s="126" t="s">
        <v>3687</v>
      </c>
      <c r="O131" s="322" t="str">
        <f>LEFT(MISC!E131,19)&amp;"."&amp;MiscCR!F131</f>
        <v>....Ap21</v>
      </c>
      <c r="P131" s="325">
        <f>MISC!J131</f>
        <v>0</v>
      </c>
      <c r="Q131" s="126" t="b">
        <v>1</v>
      </c>
      <c r="R131" s="126" t="b">
        <v>1</v>
      </c>
      <c r="S131" s="126" t="b">
        <v>1</v>
      </c>
    </row>
    <row r="132" spans="1:19" x14ac:dyDescent="0.25">
      <c r="A132" s="126" t="s">
        <v>4021</v>
      </c>
      <c r="B132" s="200">
        <v>1</v>
      </c>
      <c r="C132" s="126">
        <v>2</v>
      </c>
      <c r="D132" s="321">
        <f>MISC!K132</f>
        <v>0</v>
      </c>
      <c r="E132" s="126" t="b">
        <v>1</v>
      </c>
      <c r="F132" s="322" t="str">
        <f>RIGHT(MISC!D132,4)&amp;"."&amp;MISC!N132&amp;"."&amp;MISC!L132&amp;"."&amp;$C$5</f>
        <v>...Ap21</v>
      </c>
      <c r="G132" s="323">
        <f t="shared" ca="1" si="3"/>
        <v>44309</v>
      </c>
      <c r="H132" s="324">
        <f>IF(MISC!AC132&gt;0,0,-MISC!AC132)</f>
        <v>0</v>
      </c>
      <c r="I132" s="205">
        <f t="shared" ca="1" si="4"/>
        <v>44309</v>
      </c>
      <c r="J132" s="126">
        <v>46</v>
      </c>
      <c r="K132" s="126" t="b">
        <v>1</v>
      </c>
      <c r="L132" s="126" t="s">
        <v>4022</v>
      </c>
      <c r="M132" s="126" t="b">
        <v>1</v>
      </c>
      <c r="N132" s="126" t="s">
        <v>3687</v>
      </c>
      <c r="O132" s="322" t="str">
        <f>LEFT(MISC!E132,19)&amp;"."&amp;MiscCR!F132</f>
        <v>....Ap21</v>
      </c>
      <c r="P132" s="325">
        <f>MISC!J132</f>
        <v>0</v>
      </c>
      <c r="Q132" s="126" t="b">
        <v>1</v>
      </c>
      <c r="R132" s="126" t="b">
        <v>1</v>
      </c>
      <c r="S132" s="126" t="b">
        <v>1</v>
      </c>
    </row>
    <row r="133" spans="1:19" x14ac:dyDescent="0.25">
      <c r="A133" s="126" t="s">
        <v>4021</v>
      </c>
      <c r="B133" s="200">
        <v>1</v>
      </c>
      <c r="C133" s="126">
        <v>2</v>
      </c>
      <c r="D133" s="321">
        <f>MISC!K133</f>
        <v>0</v>
      </c>
      <c r="E133" s="126" t="b">
        <v>1</v>
      </c>
      <c r="F133" s="322" t="str">
        <f>RIGHT(MISC!D133,4)&amp;"."&amp;MISC!N133&amp;"."&amp;MISC!L133&amp;"."&amp;$C$5</f>
        <v>...Ap21</v>
      </c>
      <c r="G133" s="323">
        <f t="shared" ca="1" si="3"/>
        <v>44309</v>
      </c>
      <c r="H133" s="324">
        <f>IF(MISC!AC133&gt;0,0,-MISC!AC133)</f>
        <v>0</v>
      </c>
      <c r="I133" s="205">
        <f t="shared" ca="1" si="4"/>
        <v>44309</v>
      </c>
      <c r="J133" s="126">
        <v>47</v>
      </c>
      <c r="K133" s="126" t="b">
        <v>1</v>
      </c>
      <c r="L133" s="126" t="s">
        <v>4022</v>
      </c>
      <c r="M133" s="126" t="b">
        <v>1</v>
      </c>
      <c r="N133" s="126" t="s">
        <v>3687</v>
      </c>
      <c r="O133" s="322" t="str">
        <f>LEFT(MISC!E133,19)&amp;"."&amp;MiscCR!F133</f>
        <v>....Ap21</v>
      </c>
      <c r="P133" s="325">
        <f>MISC!J133</f>
        <v>0</v>
      </c>
      <c r="Q133" s="126" t="b">
        <v>1</v>
      </c>
      <c r="R133" s="126" t="b">
        <v>1</v>
      </c>
      <c r="S133" s="126" t="b">
        <v>1</v>
      </c>
    </row>
    <row r="134" spans="1:19" x14ac:dyDescent="0.25">
      <c r="A134" s="126" t="s">
        <v>4021</v>
      </c>
      <c r="B134" s="200">
        <v>1</v>
      </c>
      <c r="C134" s="126">
        <v>2</v>
      </c>
      <c r="D134" s="321">
        <f>MISC!K134</f>
        <v>0</v>
      </c>
      <c r="E134" s="126" t="b">
        <v>1</v>
      </c>
      <c r="F134" s="322" t="str">
        <f>RIGHT(MISC!D134,4)&amp;"."&amp;MISC!N134&amp;"."&amp;MISC!L134&amp;"."&amp;$C$5</f>
        <v>...Ap21</v>
      </c>
      <c r="G134" s="323">
        <f t="shared" ca="1" si="3"/>
        <v>44309</v>
      </c>
      <c r="H134" s="324">
        <f>IF(MISC!AC134&gt;0,0,-MISC!AC134)</f>
        <v>0</v>
      </c>
      <c r="I134" s="205">
        <f t="shared" ca="1" si="4"/>
        <v>44309</v>
      </c>
      <c r="J134" s="126">
        <v>48</v>
      </c>
      <c r="K134" s="126" t="b">
        <v>1</v>
      </c>
      <c r="L134" s="126" t="s">
        <v>4022</v>
      </c>
      <c r="M134" s="126" t="b">
        <v>1</v>
      </c>
      <c r="N134" s="126" t="s">
        <v>3687</v>
      </c>
      <c r="O134" s="322" t="str">
        <f>LEFT(MISC!E134,19)&amp;"."&amp;MiscCR!F134</f>
        <v>....Ap21</v>
      </c>
      <c r="P134" s="325">
        <f>MISC!J134</f>
        <v>0</v>
      </c>
      <c r="Q134" s="126" t="b">
        <v>1</v>
      </c>
      <c r="R134" s="126" t="b">
        <v>1</v>
      </c>
      <c r="S134" s="126" t="b">
        <v>1</v>
      </c>
    </row>
    <row r="135" spans="1:19" x14ac:dyDescent="0.25">
      <c r="A135" s="126" t="s">
        <v>4021</v>
      </c>
      <c r="B135" s="200">
        <v>1</v>
      </c>
      <c r="C135" s="126">
        <v>2</v>
      </c>
      <c r="D135" s="321">
        <f>MISC!K135</f>
        <v>0</v>
      </c>
      <c r="E135" s="126" t="b">
        <v>1</v>
      </c>
      <c r="F135" s="322" t="str">
        <f>RIGHT(MISC!D135,4)&amp;"."&amp;MISC!N135&amp;"."&amp;MISC!L135&amp;"."&amp;$C$5</f>
        <v>...Ap21</v>
      </c>
      <c r="G135" s="323">
        <f t="shared" ca="1" si="3"/>
        <v>44309</v>
      </c>
      <c r="H135" s="324">
        <f>IF(MISC!AC135&gt;0,0,-MISC!AC135)</f>
        <v>0</v>
      </c>
      <c r="I135" s="205">
        <f t="shared" ca="1" si="4"/>
        <v>44309</v>
      </c>
      <c r="J135" s="126">
        <v>49</v>
      </c>
      <c r="K135" s="126" t="b">
        <v>1</v>
      </c>
      <c r="L135" s="126" t="s">
        <v>4022</v>
      </c>
      <c r="M135" s="126" t="b">
        <v>1</v>
      </c>
      <c r="N135" s="126" t="s">
        <v>3687</v>
      </c>
      <c r="O135" s="322" t="str">
        <f>LEFT(MISC!E135,19)&amp;"."&amp;MiscCR!F135</f>
        <v>....Ap21</v>
      </c>
      <c r="P135" s="325">
        <f>MISC!J135</f>
        <v>0</v>
      </c>
      <c r="Q135" s="126" t="b">
        <v>1</v>
      </c>
      <c r="R135" s="126" t="b">
        <v>1</v>
      </c>
      <c r="S135" s="126" t="b">
        <v>1</v>
      </c>
    </row>
    <row r="136" spans="1:19" x14ac:dyDescent="0.25">
      <c r="A136" s="126" t="s">
        <v>4021</v>
      </c>
      <c r="B136" s="200">
        <v>1</v>
      </c>
      <c r="C136" s="126">
        <v>2</v>
      </c>
      <c r="D136" s="321">
        <f>MISC!K136</f>
        <v>0</v>
      </c>
      <c r="E136" s="126" t="b">
        <v>1</v>
      </c>
      <c r="F136" s="322" t="str">
        <f>RIGHT(MISC!D136,4)&amp;"."&amp;MISC!N136&amp;"."&amp;MISC!L136&amp;"."&amp;$C$5</f>
        <v>...Ap21</v>
      </c>
      <c r="G136" s="323">
        <f t="shared" ca="1" si="3"/>
        <v>44309</v>
      </c>
      <c r="H136" s="324">
        <f>IF(MISC!AC136&gt;0,0,-MISC!AC136)</f>
        <v>0</v>
      </c>
      <c r="I136" s="205">
        <f t="shared" ca="1" si="4"/>
        <v>44309</v>
      </c>
      <c r="J136" s="126">
        <v>50</v>
      </c>
      <c r="K136" s="126" t="b">
        <v>1</v>
      </c>
      <c r="L136" s="126" t="s">
        <v>4022</v>
      </c>
      <c r="M136" s="126" t="b">
        <v>1</v>
      </c>
      <c r="N136" s="126" t="s">
        <v>3687</v>
      </c>
      <c r="O136" s="322" t="str">
        <f>LEFT(MISC!E136,19)&amp;"."&amp;MiscCR!F136</f>
        <v>....Ap21</v>
      </c>
      <c r="P136" s="325">
        <f>MISC!J136</f>
        <v>0</v>
      </c>
      <c r="Q136" s="126" t="b">
        <v>1</v>
      </c>
      <c r="R136" s="126" t="b">
        <v>1</v>
      </c>
      <c r="S136" s="126" t="b">
        <v>1</v>
      </c>
    </row>
    <row r="137" spans="1:19" x14ac:dyDescent="0.25">
      <c r="A137" s="126" t="s">
        <v>4021</v>
      </c>
      <c r="B137" s="200">
        <v>1</v>
      </c>
      <c r="C137" s="126">
        <v>2</v>
      </c>
      <c r="D137" s="321">
        <f>MISC!K137</f>
        <v>0</v>
      </c>
      <c r="E137" s="126" t="b">
        <v>1</v>
      </c>
      <c r="F137" s="322" t="str">
        <f>RIGHT(MISC!D137,4)&amp;"."&amp;MISC!N137&amp;"."&amp;MISC!L137&amp;"."&amp;$C$5</f>
        <v>...Ap21</v>
      </c>
      <c r="G137" s="323">
        <f t="shared" ca="1" si="3"/>
        <v>44309</v>
      </c>
      <c r="H137" s="324">
        <f>IF(MISC!AC137&gt;0,0,-MISC!AC137)</f>
        <v>0</v>
      </c>
      <c r="I137" s="205">
        <f t="shared" ca="1" si="4"/>
        <v>44309</v>
      </c>
      <c r="J137" s="126">
        <v>51</v>
      </c>
      <c r="K137" s="126" t="b">
        <v>1</v>
      </c>
      <c r="L137" s="126" t="s">
        <v>4022</v>
      </c>
      <c r="M137" s="126" t="b">
        <v>1</v>
      </c>
      <c r="N137" s="126" t="s">
        <v>3687</v>
      </c>
      <c r="O137" s="322" t="str">
        <f>LEFT(MISC!E137,19)&amp;"."&amp;MiscCR!F137</f>
        <v>....Ap21</v>
      </c>
      <c r="P137" s="325">
        <f>MISC!J137</f>
        <v>0</v>
      </c>
      <c r="Q137" s="126" t="b">
        <v>1</v>
      </c>
      <c r="R137" s="126" t="b">
        <v>1</v>
      </c>
      <c r="S137" s="126" t="b">
        <v>1</v>
      </c>
    </row>
    <row r="138" spans="1:19" x14ac:dyDescent="0.25">
      <c r="A138" s="126" t="s">
        <v>4021</v>
      </c>
      <c r="B138" s="200">
        <v>1</v>
      </c>
      <c r="C138" s="126">
        <v>2</v>
      </c>
      <c r="D138" s="321">
        <f>MISC!K138</f>
        <v>0</v>
      </c>
      <c r="E138" s="126" t="b">
        <v>1</v>
      </c>
      <c r="F138" s="322" t="str">
        <f>RIGHT(MISC!D138,4)&amp;"."&amp;MISC!N138&amp;"."&amp;MISC!L138&amp;"."&amp;$C$5</f>
        <v>...Ap21</v>
      </c>
      <c r="G138" s="323">
        <f t="shared" ca="1" si="3"/>
        <v>44309</v>
      </c>
      <c r="H138" s="324">
        <f>IF(MISC!AC138&gt;0,0,-MISC!AC138)</f>
        <v>0</v>
      </c>
      <c r="I138" s="205">
        <f t="shared" ca="1" si="4"/>
        <v>44309</v>
      </c>
      <c r="J138" s="126">
        <v>52</v>
      </c>
      <c r="K138" s="126" t="b">
        <v>1</v>
      </c>
      <c r="L138" s="126" t="s">
        <v>4022</v>
      </c>
      <c r="M138" s="126" t="b">
        <v>1</v>
      </c>
      <c r="N138" s="126" t="s">
        <v>3687</v>
      </c>
      <c r="O138" s="322" t="str">
        <f>LEFT(MISC!E138,19)&amp;"."&amp;MiscCR!F138</f>
        <v>....Ap21</v>
      </c>
      <c r="P138" s="325">
        <f>MISC!J138</f>
        <v>0</v>
      </c>
      <c r="Q138" s="126" t="b">
        <v>1</v>
      </c>
      <c r="R138" s="126" t="b">
        <v>1</v>
      </c>
      <c r="S138" s="126" t="b">
        <v>1</v>
      </c>
    </row>
    <row r="139" spans="1:19" x14ac:dyDescent="0.25">
      <c r="A139" s="126" t="s">
        <v>4021</v>
      </c>
      <c r="B139" s="200">
        <v>1</v>
      </c>
      <c r="C139" s="126">
        <v>2</v>
      </c>
      <c r="D139" s="321">
        <f>MISC!K139</f>
        <v>0</v>
      </c>
      <c r="E139" s="126" t="b">
        <v>1</v>
      </c>
      <c r="F139" s="322" t="str">
        <f>RIGHT(MISC!D139,4)&amp;"."&amp;MISC!N139&amp;"."&amp;MISC!L139&amp;"."&amp;$C$5</f>
        <v>...Ap21</v>
      </c>
      <c r="G139" s="323">
        <f t="shared" ca="1" si="3"/>
        <v>44309</v>
      </c>
      <c r="H139" s="324">
        <f>IF(MISC!AC139&gt;0,0,-MISC!AC139)</f>
        <v>0</v>
      </c>
      <c r="I139" s="205">
        <f t="shared" ca="1" si="4"/>
        <v>44309</v>
      </c>
      <c r="J139" s="126">
        <v>53</v>
      </c>
      <c r="K139" s="126" t="b">
        <v>1</v>
      </c>
      <c r="L139" s="126" t="s">
        <v>4022</v>
      </c>
      <c r="M139" s="126" t="b">
        <v>1</v>
      </c>
      <c r="N139" s="126" t="s">
        <v>3687</v>
      </c>
      <c r="O139" s="322" t="str">
        <f>LEFT(MISC!E139,19)&amp;"."&amp;MiscCR!F139</f>
        <v>....Ap21</v>
      </c>
      <c r="P139" s="325">
        <f>MISC!J139</f>
        <v>0</v>
      </c>
      <c r="Q139" s="126" t="b">
        <v>1</v>
      </c>
      <c r="R139" s="126" t="b">
        <v>1</v>
      </c>
      <c r="S139" s="126" t="b">
        <v>1</v>
      </c>
    </row>
    <row r="140" spans="1:19" x14ac:dyDescent="0.25">
      <c r="A140" s="126" t="s">
        <v>4021</v>
      </c>
      <c r="B140" s="200">
        <v>1</v>
      </c>
      <c r="C140" s="126">
        <v>2</v>
      </c>
      <c r="D140" s="321">
        <f>MISC!K140</f>
        <v>0</v>
      </c>
      <c r="E140" s="126" t="b">
        <v>1</v>
      </c>
      <c r="F140" s="322" t="str">
        <f>RIGHT(MISC!D140,4)&amp;"."&amp;MISC!N140&amp;"."&amp;MISC!L140&amp;"."&amp;$C$5</f>
        <v>...Ap21</v>
      </c>
      <c r="G140" s="323">
        <f t="shared" ca="1" si="3"/>
        <v>44309</v>
      </c>
      <c r="H140" s="324">
        <f>IF(MISC!AC140&gt;0,0,-MISC!AC140)</f>
        <v>0</v>
      </c>
      <c r="I140" s="205">
        <f t="shared" ca="1" si="4"/>
        <v>44309</v>
      </c>
      <c r="J140" s="126">
        <v>54</v>
      </c>
      <c r="K140" s="126" t="b">
        <v>1</v>
      </c>
      <c r="L140" s="126" t="s">
        <v>4022</v>
      </c>
      <c r="M140" s="126" t="b">
        <v>1</v>
      </c>
      <c r="N140" s="126" t="s">
        <v>3687</v>
      </c>
      <c r="O140" s="322" t="str">
        <f>LEFT(MISC!E140,19)&amp;"."&amp;MiscCR!F140</f>
        <v>....Ap21</v>
      </c>
      <c r="P140" s="325">
        <f>MISC!J140</f>
        <v>0</v>
      </c>
      <c r="Q140" s="126" t="b">
        <v>1</v>
      </c>
      <c r="R140" s="126" t="b">
        <v>1</v>
      </c>
      <c r="S140" s="126" t="b">
        <v>1</v>
      </c>
    </row>
    <row r="141" spans="1:19" x14ac:dyDescent="0.25">
      <c r="A141" s="126" t="s">
        <v>4021</v>
      </c>
      <c r="B141" s="200">
        <v>1</v>
      </c>
      <c r="C141" s="126">
        <v>2</v>
      </c>
      <c r="D141" s="321">
        <f>MISC!K141</f>
        <v>0</v>
      </c>
      <c r="E141" s="126" t="b">
        <v>1</v>
      </c>
      <c r="F141" s="322" t="str">
        <f>RIGHT(MISC!D141,4)&amp;"."&amp;MISC!N141&amp;"."&amp;MISC!L141&amp;"."&amp;$C$5</f>
        <v>...Ap21</v>
      </c>
      <c r="G141" s="323">
        <f t="shared" ca="1" si="3"/>
        <v>44309</v>
      </c>
      <c r="H141" s="324">
        <f>IF(MISC!AC141&gt;0,0,-MISC!AC141)</f>
        <v>0</v>
      </c>
      <c r="I141" s="205">
        <f t="shared" ca="1" si="4"/>
        <v>44309</v>
      </c>
      <c r="J141" s="126">
        <v>55</v>
      </c>
      <c r="K141" s="126" t="b">
        <v>1</v>
      </c>
      <c r="L141" s="126" t="s">
        <v>4022</v>
      </c>
      <c r="M141" s="126" t="b">
        <v>1</v>
      </c>
      <c r="N141" s="126" t="s">
        <v>3687</v>
      </c>
      <c r="O141" s="322" t="str">
        <f>LEFT(MISC!E141,19)&amp;"."&amp;MiscCR!F141</f>
        <v>....Ap21</v>
      </c>
      <c r="P141" s="325">
        <f>MISC!J141</f>
        <v>0</v>
      </c>
      <c r="Q141" s="126" t="b">
        <v>1</v>
      </c>
      <c r="R141" s="126" t="b">
        <v>1</v>
      </c>
      <c r="S141" s="126" t="b">
        <v>1</v>
      </c>
    </row>
    <row r="142" spans="1:19" x14ac:dyDescent="0.25">
      <c r="A142" s="126" t="s">
        <v>4021</v>
      </c>
      <c r="B142" s="200">
        <v>1</v>
      </c>
      <c r="C142" s="126">
        <v>2</v>
      </c>
      <c r="D142" s="321">
        <f>MISC!K142</f>
        <v>0</v>
      </c>
      <c r="E142" s="126" t="b">
        <v>1</v>
      </c>
      <c r="F142" s="322" t="str">
        <f>RIGHT(MISC!D142,4)&amp;"."&amp;MISC!N142&amp;"."&amp;MISC!L142&amp;"."&amp;$C$5</f>
        <v>...Ap21</v>
      </c>
      <c r="G142" s="323">
        <f t="shared" ca="1" si="3"/>
        <v>44309</v>
      </c>
      <c r="H142" s="324">
        <f>IF(MISC!AC142&gt;0,0,-MISC!AC142)</f>
        <v>0</v>
      </c>
      <c r="I142" s="205">
        <f t="shared" ca="1" si="4"/>
        <v>44309</v>
      </c>
      <c r="J142" s="126">
        <v>56</v>
      </c>
      <c r="K142" s="126" t="b">
        <v>1</v>
      </c>
      <c r="L142" s="126" t="s">
        <v>4022</v>
      </c>
      <c r="M142" s="126" t="b">
        <v>1</v>
      </c>
      <c r="N142" s="126" t="s">
        <v>3687</v>
      </c>
      <c r="O142" s="322" t="str">
        <f>LEFT(MISC!E142,19)&amp;"."&amp;MiscCR!F142</f>
        <v>....Ap21</v>
      </c>
      <c r="P142" s="325">
        <f>MISC!J142</f>
        <v>0</v>
      </c>
      <c r="Q142" s="126" t="b">
        <v>1</v>
      </c>
      <c r="R142" s="126" t="b">
        <v>1</v>
      </c>
      <c r="S142" s="126" t="b">
        <v>1</v>
      </c>
    </row>
    <row r="143" spans="1:19" x14ac:dyDescent="0.25">
      <c r="A143" s="126" t="s">
        <v>4021</v>
      </c>
      <c r="B143" s="200">
        <v>1</v>
      </c>
      <c r="C143" s="126">
        <v>2</v>
      </c>
      <c r="D143" s="321">
        <f>MISC!K143</f>
        <v>0</v>
      </c>
      <c r="E143" s="126" t="b">
        <v>1</v>
      </c>
      <c r="F143" s="322" t="str">
        <f>RIGHT(MISC!D143,4)&amp;"."&amp;MISC!N143&amp;"."&amp;MISC!L143&amp;"."&amp;$C$5</f>
        <v>...Ap21</v>
      </c>
      <c r="G143" s="323">
        <f t="shared" ca="1" si="3"/>
        <v>44309</v>
      </c>
      <c r="H143" s="324">
        <f>IF(MISC!AC143&gt;0,0,-MISC!AC143)</f>
        <v>0</v>
      </c>
      <c r="I143" s="205">
        <f t="shared" ca="1" si="4"/>
        <v>44309</v>
      </c>
      <c r="J143" s="126">
        <v>57</v>
      </c>
      <c r="K143" s="126" t="b">
        <v>1</v>
      </c>
      <c r="L143" s="126" t="s">
        <v>4022</v>
      </c>
      <c r="M143" s="126" t="b">
        <v>1</v>
      </c>
      <c r="N143" s="126" t="s">
        <v>3687</v>
      </c>
      <c r="O143" s="322" t="str">
        <f>LEFT(MISC!E143,19)&amp;"."&amp;MiscCR!F143</f>
        <v>....Ap21</v>
      </c>
      <c r="P143" s="325">
        <f>MISC!J143</f>
        <v>0</v>
      </c>
      <c r="Q143" s="126" t="b">
        <v>1</v>
      </c>
      <c r="R143" s="126" t="b">
        <v>1</v>
      </c>
      <c r="S143" s="126" t="b">
        <v>1</v>
      </c>
    </row>
    <row r="144" spans="1:19" x14ac:dyDescent="0.25">
      <c r="A144" s="126" t="s">
        <v>4021</v>
      </c>
      <c r="B144" s="200">
        <v>1</v>
      </c>
      <c r="C144" s="126">
        <v>2</v>
      </c>
      <c r="D144" s="321">
        <f>MISC!K144</f>
        <v>0</v>
      </c>
      <c r="E144" s="126" t="b">
        <v>1</v>
      </c>
      <c r="F144" s="322" t="str">
        <f>RIGHT(MISC!D144,4)&amp;"."&amp;MISC!N144&amp;"."&amp;MISC!L144&amp;"."&amp;$C$5</f>
        <v>...Ap21</v>
      </c>
      <c r="G144" s="323">
        <f t="shared" ca="1" si="3"/>
        <v>44309</v>
      </c>
      <c r="H144" s="324">
        <f>IF(MISC!AC144&gt;0,0,-MISC!AC144)</f>
        <v>0</v>
      </c>
      <c r="I144" s="205">
        <f t="shared" ca="1" si="4"/>
        <v>44309</v>
      </c>
      <c r="J144" s="126">
        <v>58</v>
      </c>
      <c r="K144" s="126" t="b">
        <v>1</v>
      </c>
      <c r="L144" s="126" t="s">
        <v>4022</v>
      </c>
      <c r="M144" s="126" t="b">
        <v>1</v>
      </c>
      <c r="N144" s="126" t="s">
        <v>3687</v>
      </c>
      <c r="O144" s="322" t="str">
        <f>LEFT(MISC!E144,19)&amp;"."&amp;MiscCR!F144</f>
        <v>....Ap21</v>
      </c>
      <c r="P144" s="325">
        <f>MISC!J144</f>
        <v>0</v>
      </c>
      <c r="Q144" s="126" t="b">
        <v>1</v>
      </c>
      <c r="R144" s="126" t="b">
        <v>1</v>
      </c>
      <c r="S144" s="126" t="b">
        <v>1</v>
      </c>
    </row>
    <row r="145" spans="1:19" x14ac:dyDescent="0.25">
      <c r="A145" s="126" t="s">
        <v>4021</v>
      </c>
      <c r="B145" s="200">
        <v>1</v>
      </c>
      <c r="C145" s="126">
        <v>2</v>
      </c>
      <c r="D145" s="321">
        <f>MISC!K145</f>
        <v>0</v>
      </c>
      <c r="E145" s="126" t="b">
        <v>1</v>
      </c>
      <c r="F145" s="322" t="str">
        <f>RIGHT(MISC!D145,4)&amp;"."&amp;MISC!N145&amp;"."&amp;MISC!L145&amp;"."&amp;$C$5</f>
        <v>...Ap21</v>
      </c>
      <c r="G145" s="323">
        <f t="shared" ca="1" si="3"/>
        <v>44309</v>
      </c>
      <c r="H145" s="324">
        <f>IF(MISC!AC145&gt;0,0,-MISC!AC145)</f>
        <v>0</v>
      </c>
      <c r="I145" s="205">
        <f t="shared" ca="1" si="4"/>
        <v>44309</v>
      </c>
      <c r="J145" s="126">
        <v>59</v>
      </c>
      <c r="K145" s="126" t="b">
        <v>1</v>
      </c>
      <c r="L145" s="126" t="s">
        <v>4022</v>
      </c>
      <c r="M145" s="126" t="b">
        <v>1</v>
      </c>
      <c r="N145" s="126" t="s">
        <v>3687</v>
      </c>
      <c r="O145" s="322" t="str">
        <f>LEFT(MISC!E145,19)&amp;"."&amp;MiscCR!F145</f>
        <v>....Ap21</v>
      </c>
      <c r="P145" s="325">
        <f>MISC!J145</f>
        <v>0</v>
      </c>
      <c r="Q145" s="126" t="b">
        <v>1</v>
      </c>
      <c r="R145" s="126" t="b">
        <v>1</v>
      </c>
      <c r="S145" s="126" t="b">
        <v>1</v>
      </c>
    </row>
    <row r="146" spans="1:19" x14ac:dyDescent="0.25">
      <c r="A146" s="126" t="s">
        <v>4021</v>
      </c>
      <c r="B146" s="200">
        <v>1</v>
      </c>
      <c r="C146" s="126">
        <v>2</v>
      </c>
      <c r="D146" s="321">
        <f>MISC!K146</f>
        <v>0</v>
      </c>
      <c r="E146" s="126" t="b">
        <v>1</v>
      </c>
      <c r="F146" s="322" t="str">
        <f>RIGHT(MISC!D146,4)&amp;"."&amp;MISC!N146&amp;"."&amp;MISC!L146&amp;"."&amp;$C$5</f>
        <v>...Ap21</v>
      </c>
      <c r="G146" s="323">
        <f t="shared" ca="1" si="3"/>
        <v>44309</v>
      </c>
      <c r="H146" s="324">
        <f>IF(MISC!AC146&gt;0,0,-MISC!AC146)</f>
        <v>0</v>
      </c>
      <c r="I146" s="205">
        <f t="shared" ca="1" si="4"/>
        <v>44309</v>
      </c>
      <c r="J146" s="126">
        <v>60</v>
      </c>
      <c r="K146" s="126" t="b">
        <v>1</v>
      </c>
      <c r="L146" s="126" t="s">
        <v>4022</v>
      </c>
      <c r="M146" s="126" t="b">
        <v>1</v>
      </c>
      <c r="N146" s="126" t="s">
        <v>3687</v>
      </c>
      <c r="O146" s="322" t="str">
        <f>LEFT(MISC!E146,19)&amp;"."&amp;MiscCR!F146</f>
        <v>....Ap21</v>
      </c>
      <c r="P146" s="325">
        <f>MISC!J146</f>
        <v>0</v>
      </c>
      <c r="Q146" s="126" t="b">
        <v>1</v>
      </c>
      <c r="R146" s="126" t="b">
        <v>1</v>
      </c>
      <c r="S146" s="126" t="b">
        <v>1</v>
      </c>
    </row>
    <row r="147" spans="1:19" x14ac:dyDescent="0.25">
      <c r="A147" s="126" t="s">
        <v>4021</v>
      </c>
      <c r="B147" s="200">
        <v>1</v>
      </c>
      <c r="C147" s="126">
        <v>2</v>
      </c>
      <c r="D147" s="321">
        <f>MISC!K147</f>
        <v>0</v>
      </c>
      <c r="E147" s="126" t="b">
        <v>1</v>
      </c>
      <c r="F147" s="322" t="str">
        <f>RIGHT(MISC!D147,4)&amp;"."&amp;MISC!N147&amp;"."&amp;MISC!L147&amp;"."&amp;$C$5</f>
        <v>...Ap21</v>
      </c>
      <c r="G147" s="323">
        <f t="shared" ca="1" si="3"/>
        <v>44309</v>
      </c>
      <c r="H147" s="324">
        <f>IF(MISC!AC147&gt;0,0,-MISC!AC147)</f>
        <v>0</v>
      </c>
      <c r="I147" s="205">
        <f t="shared" ca="1" si="4"/>
        <v>44309</v>
      </c>
      <c r="J147" s="126">
        <v>61</v>
      </c>
      <c r="K147" s="126" t="b">
        <v>1</v>
      </c>
      <c r="L147" s="126" t="s">
        <v>4022</v>
      </c>
      <c r="M147" s="126" t="b">
        <v>1</v>
      </c>
      <c r="N147" s="126" t="s">
        <v>3687</v>
      </c>
      <c r="O147" s="322" t="str">
        <f>LEFT(MISC!E147,19)&amp;"."&amp;MiscCR!F147</f>
        <v>....Ap21</v>
      </c>
      <c r="P147" s="325">
        <f>MISC!J147</f>
        <v>0</v>
      </c>
      <c r="Q147" s="126" t="b">
        <v>1</v>
      </c>
      <c r="R147" s="126" t="b">
        <v>1</v>
      </c>
      <c r="S147" s="126" t="b">
        <v>1</v>
      </c>
    </row>
    <row r="148" spans="1:19" x14ac:dyDescent="0.25">
      <c r="A148" s="126" t="s">
        <v>4021</v>
      </c>
      <c r="B148" s="200">
        <v>1</v>
      </c>
      <c r="C148" s="126">
        <v>2</v>
      </c>
      <c r="D148" s="321">
        <f>MISC!K148</f>
        <v>0</v>
      </c>
      <c r="E148" s="126" t="b">
        <v>1</v>
      </c>
      <c r="F148" s="322" t="str">
        <f>RIGHT(MISC!D148,4)&amp;"."&amp;MISC!N148&amp;"."&amp;MISC!L148&amp;"."&amp;$C$5</f>
        <v>...Ap21</v>
      </c>
      <c r="G148" s="323">
        <f t="shared" ca="1" si="3"/>
        <v>44309</v>
      </c>
      <c r="H148" s="324">
        <f>IF(MISC!AC148&gt;0,0,-MISC!AC148)</f>
        <v>0</v>
      </c>
      <c r="I148" s="205">
        <f t="shared" ca="1" si="4"/>
        <v>44309</v>
      </c>
      <c r="J148" s="126">
        <v>62</v>
      </c>
      <c r="K148" s="126" t="b">
        <v>1</v>
      </c>
      <c r="L148" s="126" t="s">
        <v>4022</v>
      </c>
      <c r="M148" s="126" t="b">
        <v>1</v>
      </c>
      <c r="N148" s="126" t="s">
        <v>3687</v>
      </c>
      <c r="O148" s="322" t="str">
        <f>LEFT(MISC!E148,19)&amp;"."&amp;MiscCR!F148</f>
        <v>....Ap21</v>
      </c>
      <c r="P148" s="325">
        <f>MISC!J148</f>
        <v>0</v>
      </c>
      <c r="Q148" s="126" t="b">
        <v>1</v>
      </c>
      <c r="R148" s="126" t="b">
        <v>1</v>
      </c>
      <c r="S148" s="126" t="b">
        <v>1</v>
      </c>
    </row>
    <row r="149" spans="1:19" x14ac:dyDescent="0.25">
      <c r="A149" s="126" t="s">
        <v>4021</v>
      </c>
      <c r="B149" s="200">
        <v>1</v>
      </c>
      <c r="C149" s="126">
        <v>2</v>
      </c>
      <c r="D149" s="321">
        <f>MISC!K149</f>
        <v>0</v>
      </c>
      <c r="E149" s="126" t="b">
        <v>1</v>
      </c>
      <c r="F149" s="322" t="str">
        <f>RIGHT(MISC!D149,4)&amp;"."&amp;MISC!N149&amp;"."&amp;MISC!L149&amp;"."&amp;$C$5</f>
        <v>...Ap21</v>
      </c>
      <c r="G149" s="323">
        <f t="shared" ref="G149:G212" ca="1" si="5">TODAY()</f>
        <v>44309</v>
      </c>
      <c r="H149" s="324">
        <f>IF(MISC!AC149&gt;0,0,-MISC!AC149)</f>
        <v>0</v>
      </c>
      <c r="I149" s="205">
        <f t="shared" ca="1" si="4"/>
        <v>44309</v>
      </c>
      <c r="J149" s="126">
        <v>63</v>
      </c>
      <c r="K149" s="126" t="b">
        <v>1</v>
      </c>
      <c r="L149" s="126" t="s">
        <v>4022</v>
      </c>
      <c r="M149" s="126" t="b">
        <v>1</v>
      </c>
      <c r="N149" s="126" t="s">
        <v>3687</v>
      </c>
      <c r="O149" s="322" t="str">
        <f>LEFT(MISC!E149,19)&amp;"."&amp;MiscCR!F149</f>
        <v>....Ap21</v>
      </c>
      <c r="P149" s="325">
        <f>MISC!J149</f>
        <v>0</v>
      </c>
      <c r="Q149" s="126" t="b">
        <v>1</v>
      </c>
      <c r="R149" s="126" t="b">
        <v>1</v>
      </c>
      <c r="S149" s="126" t="b">
        <v>1</v>
      </c>
    </row>
    <row r="150" spans="1:19" x14ac:dyDescent="0.25">
      <c r="A150" s="126" t="s">
        <v>4021</v>
      </c>
      <c r="B150" s="200">
        <v>1</v>
      </c>
      <c r="C150" s="126">
        <v>2</v>
      </c>
      <c r="D150" s="321">
        <f>MISC!K150</f>
        <v>0</v>
      </c>
      <c r="E150" s="126" t="b">
        <v>1</v>
      </c>
      <c r="F150" s="322" t="str">
        <f>RIGHT(MISC!D150,4)&amp;"."&amp;MISC!N150&amp;"."&amp;MISC!L150&amp;"."&amp;$C$5</f>
        <v>...Ap21</v>
      </c>
      <c r="G150" s="323">
        <f t="shared" ca="1" si="5"/>
        <v>44309</v>
      </c>
      <c r="H150" s="324">
        <f>IF(MISC!AC150&gt;0,0,-MISC!AC150)</f>
        <v>0</v>
      </c>
      <c r="I150" s="205">
        <f t="shared" ca="1" si="4"/>
        <v>44309</v>
      </c>
      <c r="J150" s="126">
        <v>64</v>
      </c>
      <c r="K150" s="126" t="b">
        <v>1</v>
      </c>
      <c r="L150" s="126" t="s">
        <v>4022</v>
      </c>
      <c r="M150" s="126" t="b">
        <v>1</v>
      </c>
      <c r="N150" s="126" t="s">
        <v>3687</v>
      </c>
      <c r="O150" s="322" t="str">
        <f>LEFT(MISC!E150,19)&amp;"."&amp;MiscCR!F150</f>
        <v>....Ap21</v>
      </c>
      <c r="P150" s="325">
        <f>MISC!J150</f>
        <v>0</v>
      </c>
      <c r="Q150" s="126" t="b">
        <v>1</v>
      </c>
      <c r="R150" s="126" t="b">
        <v>1</v>
      </c>
      <c r="S150" s="126" t="b">
        <v>1</v>
      </c>
    </row>
    <row r="151" spans="1:19" x14ac:dyDescent="0.25">
      <c r="A151" s="126" t="s">
        <v>4021</v>
      </c>
      <c r="B151" s="200">
        <v>1</v>
      </c>
      <c r="C151" s="126">
        <v>2</v>
      </c>
      <c r="D151" s="321">
        <f>MISC!K151</f>
        <v>0</v>
      </c>
      <c r="E151" s="126" t="b">
        <v>1</v>
      </c>
      <c r="F151" s="322" t="str">
        <f>RIGHT(MISC!D151,4)&amp;"."&amp;MISC!N151&amp;"."&amp;MISC!L151&amp;"."&amp;$C$5</f>
        <v>...Ap21</v>
      </c>
      <c r="G151" s="323">
        <f t="shared" ca="1" si="5"/>
        <v>44309</v>
      </c>
      <c r="H151" s="324">
        <f>IF(MISC!AC151&gt;0,0,-MISC!AC151)</f>
        <v>0</v>
      </c>
      <c r="I151" s="205">
        <f t="shared" ca="1" si="4"/>
        <v>44309</v>
      </c>
      <c r="J151" s="126">
        <v>65</v>
      </c>
      <c r="K151" s="126" t="b">
        <v>1</v>
      </c>
      <c r="L151" s="126" t="s">
        <v>4022</v>
      </c>
      <c r="M151" s="126" t="b">
        <v>1</v>
      </c>
      <c r="N151" s="126" t="s">
        <v>3687</v>
      </c>
      <c r="O151" s="322" t="str">
        <f>LEFT(MISC!E151,19)&amp;"."&amp;MiscCR!F151</f>
        <v>....Ap21</v>
      </c>
      <c r="P151" s="325">
        <f>MISC!J151</f>
        <v>0</v>
      </c>
      <c r="Q151" s="126" t="b">
        <v>1</v>
      </c>
      <c r="R151" s="126" t="b">
        <v>1</v>
      </c>
      <c r="S151" s="126" t="b">
        <v>1</v>
      </c>
    </row>
    <row r="152" spans="1:19" x14ac:dyDescent="0.25">
      <c r="A152" s="126" t="s">
        <v>4021</v>
      </c>
      <c r="B152" s="200">
        <v>1</v>
      </c>
      <c r="C152" s="126">
        <v>2</v>
      </c>
      <c r="D152" s="321">
        <f>MISC!K152</f>
        <v>0</v>
      </c>
      <c r="E152" s="126" t="b">
        <v>1</v>
      </c>
      <c r="F152" s="322" t="str">
        <f>RIGHT(MISC!D152,4)&amp;"."&amp;MISC!N152&amp;"."&amp;MISC!L152&amp;"."&amp;$C$5</f>
        <v>...Ap21</v>
      </c>
      <c r="G152" s="323">
        <f t="shared" ca="1" si="5"/>
        <v>44309</v>
      </c>
      <c r="H152" s="324">
        <f>IF(MISC!AC152&gt;0,0,-MISC!AC152)</f>
        <v>0</v>
      </c>
      <c r="I152" s="205">
        <f t="shared" ca="1" si="4"/>
        <v>44309</v>
      </c>
      <c r="J152" s="126">
        <v>66</v>
      </c>
      <c r="K152" s="126" t="b">
        <v>1</v>
      </c>
      <c r="L152" s="126" t="s">
        <v>4022</v>
      </c>
      <c r="M152" s="126" t="b">
        <v>1</v>
      </c>
      <c r="N152" s="126" t="s">
        <v>3687</v>
      </c>
      <c r="O152" s="322" t="str">
        <f>LEFT(MISC!E152,19)&amp;"."&amp;MiscCR!F152</f>
        <v>....Ap21</v>
      </c>
      <c r="P152" s="325">
        <f>MISC!J152</f>
        <v>0</v>
      </c>
      <c r="Q152" s="126" t="b">
        <v>1</v>
      </c>
      <c r="R152" s="126" t="b">
        <v>1</v>
      </c>
      <c r="S152" s="126" t="b">
        <v>1</v>
      </c>
    </row>
    <row r="153" spans="1:19" x14ac:dyDescent="0.25">
      <c r="A153" s="126" t="s">
        <v>4021</v>
      </c>
      <c r="B153" s="200">
        <v>1</v>
      </c>
      <c r="C153" s="126">
        <v>2</v>
      </c>
      <c r="D153" s="321">
        <f>MISC!K153</f>
        <v>0</v>
      </c>
      <c r="E153" s="126" t="b">
        <v>1</v>
      </c>
      <c r="F153" s="322" t="str">
        <f>RIGHT(MISC!D153,4)&amp;"."&amp;MISC!N153&amp;"."&amp;MISC!L153&amp;"."&amp;$C$5</f>
        <v>...Ap21</v>
      </c>
      <c r="G153" s="323">
        <f t="shared" ca="1" si="5"/>
        <v>44309</v>
      </c>
      <c r="H153" s="324">
        <f>IF(MISC!AC153&gt;0,0,-MISC!AC153)</f>
        <v>0</v>
      </c>
      <c r="I153" s="205">
        <f t="shared" ca="1" si="4"/>
        <v>44309</v>
      </c>
      <c r="J153" s="126">
        <v>67</v>
      </c>
      <c r="K153" s="126" t="b">
        <v>1</v>
      </c>
      <c r="L153" s="126" t="s">
        <v>4022</v>
      </c>
      <c r="M153" s="126" t="b">
        <v>1</v>
      </c>
      <c r="N153" s="126" t="s">
        <v>3687</v>
      </c>
      <c r="O153" s="322" t="str">
        <f>LEFT(MISC!E153,19)&amp;"."&amp;MiscCR!F153</f>
        <v>....Ap21</v>
      </c>
      <c r="P153" s="325">
        <f>MISC!J153</f>
        <v>0</v>
      </c>
      <c r="Q153" s="126" t="b">
        <v>1</v>
      </c>
      <c r="R153" s="126" t="b">
        <v>1</v>
      </c>
      <c r="S153" s="126" t="b">
        <v>1</v>
      </c>
    </row>
    <row r="154" spans="1:19" x14ac:dyDescent="0.25">
      <c r="A154" s="126" t="s">
        <v>4021</v>
      </c>
      <c r="B154" s="200">
        <v>1</v>
      </c>
      <c r="C154" s="126">
        <v>2</v>
      </c>
      <c r="D154" s="321">
        <f>MISC!K154</f>
        <v>0</v>
      </c>
      <c r="E154" s="126" t="b">
        <v>1</v>
      </c>
      <c r="F154" s="322" t="str">
        <f>RIGHT(MISC!D154,4)&amp;"."&amp;MISC!N154&amp;"."&amp;MISC!L154&amp;"."&amp;$C$5</f>
        <v>...Ap21</v>
      </c>
      <c r="G154" s="323">
        <f t="shared" ca="1" si="5"/>
        <v>44309</v>
      </c>
      <c r="H154" s="324">
        <f>IF(MISC!AC154&gt;0,0,-MISC!AC154)</f>
        <v>0</v>
      </c>
      <c r="I154" s="205">
        <f t="shared" ref="I154:I217" ca="1" si="6">G154</f>
        <v>44309</v>
      </c>
      <c r="J154" s="126">
        <v>68</v>
      </c>
      <c r="K154" s="126" t="b">
        <v>1</v>
      </c>
      <c r="L154" s="126" t="s">
        <v>4022</v>
      </c>
      <c r="M154" s="126" t="b">
        <v>1</v>
      </c>
      <c r="N154" s="126" t="s">
        <v>3687</v>
      </c>
      <c r="O154" s="322" t="str">
        <f>LEFT(MISC!E154,19)&amp;"."&amp;MiscCR!F154</f>
        <v>....Ap21</v>
      </c>
      <c r="P154" s="325">
        <f>MISC!J154</f>
        <v>0</v>
      </c>
      <c r="Q154" s="126" t="b">
        <v>1</v>
      </c>
      <c r="R154" s="126" t="b">
        <v>1</v>
      </c>
      <c r="S154" s="126" t="b">
        <v>1</v>
      </c>
    </row>
    <row r="155" spans="1:19" x14ac:dyDescent="0.25">
      <c r="A155" s="126" t="s">
        <v>4021</v>
      </c>
      <c r="B155" s="200">
        <v>1</v>
      </c>
      <c r="C155" s="126">
        <v>2</v>
      </c>
      <c r="D155" s="321">
        <f>MISC!K155</f>
        <v>0</v>
      </c>
      <c r="E155" s="126" t="b">
        <v>1</v>
      </c>
      <c r="F155" s="322" t="str">
        <f>RIGHT(MISC!D155,4)&amp;"."&amp;MISC!N155&amp;"."&amp;MISC!L155&amp;"."&amp;$C$5</f>
        <v>...Ap21</v>
      </c>
      <c r="G155" s="323">
        <f t="shared" ca="1" si="5"/>
        <v>44309</v>
      </c>
      <c r="H155" s="324">
        <f>IF(MISC!AC155&gt;0,0,-MISC!AC155)</f>
        <v>0</v>
      </c>
      <c r="I155" s="205">
        <f t="shared" ca="1" si="6"/>
        <v>44309</v>
      </c>
      <c r="J155" s="126">
        <v>69</v>
      </c>
      <c r="K155" s="126" t="b">
        <v>1</v>
      </c>
      <c r="L155" s="126" t="s">
        <v>4022</v>
      </c>
      <c r="M155" s="126" t="b">
        <v>1</v>
      </c>
      <c r="N155" s="126" t="s">
        <v>3687</v>
      </c>
      <c r="O155" s="322" t="str">
        <f>LEFT(MISC!E155,19)&amp;"."&amp;MiscCR!F155</f>
        <v>....Ap21</v>
      </c>
      <c r="P155" s="325">
        <f>MISC!J155</f>
        <v>0</v>
      </c>
      <c r="Q155" s="126" t="b">
        <v>1</v>
      </c>
      <c r="R155" s="126" t="b">
        <v>1</v>
      </c>
      <c r="S155" s="126" t="b">
        <v>1</v>
      </c>
    </row>
    <row r="156" spans="1:19" x14ac:dyDescent="0.25">
      <c r="A156" s="126" t="s">
        <v>4021</v>
      </c>
      <c r="B156" s="200">
        <v>1</v>
      </c>
      <c r="C156" s="126">
        <v>2</v>
      </c>
      <c r="D156" s="321">
        <f>MISC!K156</f>
        <v>0</v>
      </c>
      <c r="E156" s="126" t="b">
        <v>1</v>
      </c>
      <c r="F156" s="322" t="str">
        <f>RIGHT(MISC!D156,4)&amp;"."&amp;MISC!N156&amp;"."&amp;MISC!L156&amp;"."&amp;$C$5</f>
        <v>...Ap21</v>
      </c>
      <c r="G156" s="323">
        <f t="shared" ca="1" si="5"/>
        <v>44309</v>
      </c>
      <c r="H156" s="324">
        <f>IF(MISC!AC156&gt;0,0,-MISC!AC156)</f>
        <v>0</v>
      </c>
      <c r="I156" s="205">
        <f t="shared" ca="1" si="6"/>
        <v>44309</v>
      </c>
      <c r="J156" s="126">
        <v>70</v>
      </c>
      <c r="K156" s="126" t="b">
        <v>1</v>
      </c>
      <c r="L156" s="126" t="s">
        <v>4022</v>
      </c>
      <c r="M156" s="126" t="b">
        <v>1</v>
      </c>
      <c r="N156" s="126" t="s">
        <v>3687</v>
      </c>
      <c r="O156" s="322" t="str">
        <f>LEFT(MISC!E156,19)&amp;"."&amp;MiscCR!F156</f>
        <v>....Ap21</v>
      </c>
      <c r="P156" s="325">
        <f>MISC!J156</f>
        <v>0</v>
      </c>
      <c r="Q156" s="126" t="b">
        <v>1</v>
      </c>
      <c r="R156" s="126" t="b">
        <v>1</v>
      </c>
      <c r="S156" s="126" t="b">
        <v>1</v>
      </c>
    </row>
    <row r="157" spans="1:19" x14ac:dyDescent="0.25">
      <c r="A157" s="126" t="s">
        <v>4021</v>
      </c>
      <c r="B157" s="200">
        <v>1</v>
      </c>
      <c r="C157" s="126">
        <v>2</v>
      </c>
      <c r="D157" s="321">
        <f>MISC!K157</f>
        <v>0</v>
      </c>
      <c r="E157" s="126" t="b">
        <v>1</v>
      </c>
      <c r="F157" s="322" t="str">
        <f>RIGHT(MISC!D157,4)&amp;"."&amp;MISC!N157&amp;"."&amp;MISC!L157&amp;"."&amp;$C$5</f>
        <v>...Ap21</v>
      </c>
      <c r="G157" s="323">
        <f t="shared" ca="1" si="5"/>
        <v>44309</v>
      </c>
      <c r="H157" s="324">
        <f>IF(MISC!AC157&gt;0,0,-MISC!AC157)</f>
        <v>0</v>
      </c>
      <c r="I157" s="205">
        <f t="shared" ca="1" si="6"/>
        <v>44309</v>
      </c>
      <c r="J157" s="126">
        <v>71</v>
      </c>
      <c r="K157" s="126" t="b">
        <v>1</v>
      </c>
      <c r="L157" s="126" t="s">
        <v>4022</v>
      </c>
      <c r="M157" s="126" t="b">
        <v>1</v>
      </c>
      <c r="N157" s="126" t="s">
        <v>3687</v>
      </c>
      <c r="O157" s="322" t="str">
        <f>LEFT(MISC!E157,19)&amp;"."&amp;MiscCR!F157</f>
        <v>....Ap21</v>
      </c>
      <c r="P157" s="325">
        <f>MISC!J157</f>
        <v>0</v>
      </c>
      <c r="Q157" s="126" t="b">
        <v>1</v>
      </c>
      <c r="R157" s="126" t="b">
        <v>1</v>
      </c>
      <c r="S157" s="126" t="b">
        <v>1</v>
      </c>
    </row>
    <row r="158" spans="1:19" x14ac:dyDescent="0.25">
      <c r="A158" s="126" t="s">
        <v>4021</v>
      </c>
      <c r="B158" s="200">
        <v>1</v>
      </c>
      <c r="C158" s="126">
        <v>2</v>
      </c>
      <c r="D158" s="321">
        <f>MISC!K158</f>
        <v>0</v>
      </c>
      <c r="E158" s="126" t="b">
        <v>1</v>
      </c>
      <c r="F158" s="322" t="str">
        <f>RIGHT(MISC!D158,4)&amp;"."&amp;MISC!N158&amp;"."&amp;MISC!L158&amp;"."&amp;$C$5</f>
        <v>...Ap21</v>
      </c>
      <c r="G158" s="323">
        <f t="shared" ca="1" si="5"/>
        <v>44309</v>
      </c>
      <c r="H158" s="324">
        <f>IF(MISC!AC158&gt;0,0,-MISC!AC158)</f>
        <v>0</v>
      </c>
      <c r="I158" s="205">
        <f t="shared" ca="1" si="6"/>
        <v>44309</v>
      </c>
      <c r="J158" s="126">
        <v>72</v>
      </c>
      <c r="K158" s="126" t="b">
        <v>1</v>
      </c>
      <c r="L158" s="126" t="s">
        <v>4022</v>
      </c>
      <c r="M158" s="126" t="b">
        <v>1</v>
      </c>
      <c r="N158" s="126" t="s">
        <v>3687</v>
      </c>
      <c r="O158" s="322" t="str">
        <f>LEFT(MISC!E158,19)&amp;"."&amp;MiscCR!F158</f>
        <v>....Ap21</v>
      </c>
      <c r="P158" s="325">
        <f>MISC!J158</f>
        <v>0</v>
      </c>
      <c r="Q158" s="126" t="b">
        <v>1</v>
      </c>
      <c r="R158" s="126" t="b">
        <v>1</v>
      </c>
      <c r="S158" s="126" t="b">
        <v>1</v>
      </c>
    </row>
    <row r="159" spans="1:19" x14ac:dyDescent="0.25">
      <c r="A159" s="126" t="s">
        <v>4021</v>
      </c>
      <c r="B159" s="200">
        <v>1</v>
      </c>
      <c r="C159" s="126">
        <v>2</v>
      </c>
      <c r="D159" s="321">
        <f>MISC!K159</f>
        <v>0</v>
      </c>
      <c r="E159" s="126" t="b">
        <v>1</v>
      </c>
      <c r="F159" s="322" t="str">
        <f>RIGHT(MISC!D159,4)&amp;"."&amp;MISC!N159&amp;"."&amp;MISC!L159&amp;"."&amp;$C$5</f>
        <v>...Ap21</v>
      </c>
      <c r="G159" s="323">
        <f t="shared" ca="1" si="5"/>
        <v>44309</v>
      </c>
      <c r="H159" s="324">
        <f>IF(MISC!AC159&gt;0,0,-MISC!AC159)</f>
        <v>0</v>
      </c>
      <c r="I159" s="205">
        <f t="shared" ca="1" si="6"/>
        <v>44309</v>
      </c>
      <c r="J159" s="126">
        <v>73</v>
      </c>
      <c r="K159" s="126" t="b">
        <v>1</v>
      </c>
      <c r="L159" s="126" t="s">
        <v>4022</v>
      </c>
      <c r="M159" s="126" t="b">
        <v>1</v>
      </c>
      <c r="N159" s="126" t="s">
        <v>3687</v>
      </c>
      <c r="O159" s="322" t="str">
        <f>LEFT(MISC!E159,19)&amp;"."&amp;MiscCR!F159</f>
        <v>....Ap21</v>
      </c>
      <c r="P159" s="325">
        <f>MISC!J159</f>
        <v>0</v>
      </c>
      <c r="Q159" s="126" t="b">
        <v>1</v>
      </c>
      <c r="R159" s="126" t="b">
        <v>1</v>
      </c>
      <c r="S159" s="126" t="b">
        <v>1</v>
      </c>
    </row>
    <row r="160" spans="1:19" x14ac:dyDescent="0.25">
      <c r="A160" s="126" t="s">
        <v>4021</v>
      </c>
      <c r="B160" s="200">
        <v>1</v>
      </c>
      <c r="C160" s="126">
        <v>2</v>
      </c>
      <c r="D160" s="321">
        <f>MISC!K160</f>
        <v>0</v>
      </c>
      <c r="E160" s="126" t="b">
        <v>1</v>
      </c>
      <c r="F160" s="322" t="str">
        <f>RIGHT(MISC!D160,4)&amp;"."&amp;MISC!N160&amp;"."&amp;MISC!L160&amp;"."&amp;$C$5</f>
        <v>...Ap21</v>
      </c>
      <c r="G160" s="323">
        <f t="shared" ca="1" si="5"/>
        <v>44309</v>
      </c>
      <c r="H160" s="324">
        <f>IF(MISC!AC160&gt;0,0,-MISC!AC160)</f>
        <v>0</v>
      </c>
      <c r="I160" s="205">
        <f t="shared" ca="1" si="6"/>
        <v>44309</v>
      </c>
      <c r="J160" s="126">
        <v>74</v>
      </c>
      <c r="K160" s="126" t="b">
        <v>1</v>
      </c>
      <c r="L160" s="126" t="s">
        <v>4022</v>
      </c>
      <c r="M160" s="126" t="b">
        <v>1</v>
      </c>
      <c r="N160" s="126" t="s">
        <v>3687</v>
      </c>
      <c r="O160" s="322" t="str">
        <f>LEFT(MISC!E160,19)&amp;"."&amp;MiscCR!F160</f>
        <v>....Ap21</v>
      </c>
      <c r="P160" s="325">
        <f>MISC!J160</f>
        <v>0</v>
      </c>
      <c r="Q160" s="126" t="b">
        <v>1</v>
      </c>
      <c r="R160" s="126" t="b">
        <v>1</v>
      </c>
      <c r="S160" s="126" t="b">
        <v>1</v>
      </c>
    </row>
    <row r="161" spans="1:19" x14ac:dyDescent="0.25">
      <c r="A161" s="126" t="s">
        <v>4021</v>
      </c>
      <c r="B161" s="200">
        <v>1</v>
      </c>
      <c r="C161" s="126">
        <v>2</v>
      </c>
      <c r="D161" s="321">
        <f>MISC!K161</f>
        <v>0</v>
      </c>
      <c r="E161" s="126" t="b">
        <v>1</v>
      </c>
      <c r="F161" s="322" t="str">
        <f>RIGHT(MISC!D161,4)&amp;"."&amp;MISC!N161&amp;"."&amp;MISC!L161&amp;"."&amp;$C$5</f>
        <v>...Ap21</v>
      </c>
      <c r="G161" s="323">
        <f t="shared" ca="1" si="5"/>
        <v>44309</v>
      </c>
      <c r="H161" s="324">
        <f>IF(MISC!AC161&gt;0,0,-MISC!AC161)</f>
        <v>0</v>
      </c>
      <c r="I161" s="205">
        <f t="shared" ca="1" si="6"/>
        <v>44309</v>
      </c>
      <c r="J161" s="126">
        <v>75</v>
      </c>
      <c r="K161" s="126" t="b">
        <v>1</v>
      </c>
      <c r="L161" s="126" t="s">
        <v>4022</v>
      </c>
      <c r="M161" s="126" t="b">
        <v>1</v>
      </c>
      <c r="N161" s="126" t="s">
        <v>3687</v>
      </c>
      <c r="O161" s="322" t="str">
        <f>LEFT(MISC!E161,19)&amp;"."&amp;MiscCR!F161</f>
        <v>....Ap21</v>
      </c>
      <c r="P161" s="325">
        <f>MISC!J161</f>
        <v>0</v>
      </c>
      <c r="Q161" s="126" t="b">
        <v>1</v>
      </c>
      <c r="R161" s="126" t="b">
        <v>1</v>
      </c>
      <c r="S161" s="126" t="b">
        <v>1</v>
      </c>
    </row>
    <row r="162" spans="1:19" x14ac:dyDescent="0.25">
      <c r="A162" s="126" t="s">
        <v>4021</v>
      </c>
      <c r="B162" s="200">
        <v>1</v>
      </c>
      <c r="C162" s="126">
        <v>2</v>
      </c>
      <c r="D162" s="321">
        <f>MISC!K162</f>
        <v>0</v>
      </c>
      <c r="E162" s="126" t="b">
        <v>1</v>
      </c>
      <c r="F162" s="322" t="str">
        <f>RIGHT(MISC!D162,4)&amp;"."&amp;MISC!N162&amp;"."&amp;MISC!L162&amp;"."&amp;$C$5</f>
        <v>...Ap21</v>
      </c>
      <c r="G162" s="323">
        <f t="shared" ca="1" si="5"/>
        <v>44309</v>
      </c>
      <c r="H162" s="324">
        <f>IF(MISC!AC162&gt;0,0,-MISC!AC162)</f>
        <v>0</v>
      </c>
      <c r="I162" s="205">
        <f t="shared" ca="1" si="6"/>
        <v>44309</v>
      </c>
      <c r="J162" s="126">
        <v>76</v>
      </c>
      <c r="K162" s="126" t="b">
        <v>1</v>
      </c>
      <c r="L162" s="126" t="s">
        <v>4022</v>
      </c>
      <c r="M162" s="126" t="b">
        <v>1</v>
      </c>
      <c r="N162" s="126" t="s">
        <v>3687</v>
      </c>
      <c r="O162" s="322" t="str">
        <f>LEFT(MISC!E162,19)&amp;"."&amp;MiscCR!F162</f>
        <v>....Ap21</v>
      </c>
      <c r="P162" s="325">
        <f>MISC!J162</f>
        <v>0</v>
      </c>
      <c r="Q162" s="126" t="b">
        <v>1</v>
      </c>
      <c r="R162" s="126" t="b">
        <v>1</v>
      </c>
      <c r="S162" s="126" t="b">
        <v>1</v>
      </c>
    </row>
    <row r="163" spans="1:19" x14ac:dyDescent="0.25">
      <c r="A163" s="126" t="s">
        <v>4021</v>
      </c>
      <c r="B163" s="200">
        <v>1</v>
      </c>
      <c r="C163" s="126">
        <v>2</v>
      </c>
      <c r="D163" s="321">
        <f>MISC!K163</f>
        <v>0</v>
      </c>
      <c r="E163" s="126" t="b">
        <v>1</v>
      </c>
      <c r="F163" s="322" t="str">
        <f>RIGHT(MISC!D163,4)&amp;"."&amp;MISC!N163&amp;"."&amp;MISC!L163&amp;"."&amp;$C$5</f>
        <v>...Ap21</v>
      </c>
      <c r="G163" s="323">
        <f t="shared" ca="1" si="5"/>
        <v>44309</v>
      </c>
      <c r="H163" s="324">
        <f>IF(MISC!AC163&gt;0,0,-MISC!AC163)</f>
        <v>0</v>
      </c>
      <c r="I163" s="205">
        <f t="shared" ca="1" si="6"/>
        <v>44309</v>
      </c>
      <c r="J163" s="126">
        <v>77</v>
      </c>
      <c r="K163" s="126" t="b">
        <v>1</v>
      </c>
      <c r="L163" s="126" t="s">
        <v>4022</v>
      </c>
      <c r="M163" s="126" t="b">
        <v>1</v>
      </c>
      <c r="N163" s="126" t="s">
        <v>3687</v>
      </c>
      <c r="O163" s="322" t="str">
        <f>LEFT(MISC!E163,19)&amp;"."&amp;MiscCR!F163</f>
        <v>....Ap21</v>
      </c>
      <c r="P163" s="325">
        <f>MISC!J163</f>
        <v>0</v>
      </c>
      <c r="Q163" s="126" t="b">
        <v>1</v>
      </c>
      <c r="R163" s="126" t="b">
        <v>1</v>
      </c>
      <c r="S163" s="126" t="b">
        <v>1</v>
      </c>
    </row>
    <row r="164" spans="1:19" x14ac:dyDescent="0.25">
      <c r="A164" s="126" t="s">
        <v>4021</v>
      </c>
      <c r="B164" s="200">
        <v>1</v>
      </c>
      <c r="C164" s="126">
        <v>2</v>
      </c>
      <c r="D164" s="321">
        <f>MISC!K164</f>
        <v>0</v>
      </c>
      <c r="E164" s="126" t="b">
        <v>1</v>
      </c>
      <c r="F164" s="322" t="str">
        <f>RIGHT(MISC!D164,4)&amp;"."&amp;MISC!N164&amp;"."&amp;MISC!L164&amp;"."&amp;$C$5</f>
        <v>...Ap21</v>
      </c>
      <c r="G164" s="323">
        <f t="shared" ca="1" si="5"/>
        <v>44309</v>
      </c>
      <c r="H164" s="324">
        <f>IF(MISC!AC164&gt;0,0,-MISC!AC164)</f>
        <v>0</v>
      </c>
      <c r="I164" s="205">
        <f t="shared" ca="1" si="6"/>
        <v>44309</v>
      </c>
      <c r="J164" s="126">
        <v>78</v>
      </c>
      <c r="K164" s="126" t="b">
        <v>1</v>
      </c>
      <c r="L164" s="126" t="s">
        <v>4022</v>
      </c>
      <c r="M164" s="126" t="b">
        <v>1</v>
      </c>
      <c r="N164" s="126" t="s">
        <v>3687</v>
      </c>
      <c r="O164" s="322" t="str">
        <f>LEFT(MISC!E164,19)&amp;"."&amp;MiscCR!F164</f>
        <v>....Ap21</v>
      </c>
      <c r="P164" s="325">
        <f>MISC!J164</f>
        <v>0</v>
      </c>
      <c r="Q164" s="126" t="b">
        <v>1</v>
      </c>
      <c r="R164" s="126" t="b">
        <v>1</v>
      </c>
      <c r="S164" s="126" t="b">
        <v>1</v>
      </c>
    </row>
    <row r="165" spans="1:19" x14ac:dyDescent="0.25">
      <c r="A165" s="126" t="s">
        <v>4021</v>
      </c>
      <c r="B165" s="200">
        <v>1</v>
      </c>
      <c r="C165" s="126">
        <v>2</v>
      </c>
      <c r="D165" s="321">
        <f>MISC!K165</f>
        <v>0</v>
      </c>
      <c r="E165" s="126" t="b">
        <v>1</v>
      </c>
      <c r="F165" s="322" t="str">
        <f>RIGHT(MISC!D165,4)&amp;"."&amp;MISC!N165&amp;"."&amp;MISC!L165&amp;"."&amp;$C$5</f>
        <v>...Ap21</v>
      </c>
      <c r="G165" s="323">
        <f t="shared" ca="1" si="5"/>
        <v>44309</v>
      </c>
      <c r="H165" s="324">
        <f>IF(MISC!AC165&gt;0,0,-MISC!AC165)</f>
        <v>0</v>
      </c>
      <c r="I165" s="205">
        <f t="shared" ca="1" si="6"/>
        <v>44309</v>
      </c>
      <c r="J165" s="126">
        <v>79</v>
      </c>
      <c r="K165" s="126" t="b">
        <v>1</v>
      </c>
      <c r="L165" s="126" t="s">
        <v>4022</v>
      </c>
      <c r="M165" s="126" t="b">
        <v>1</v>
      </c>
      <c r="N165" s="126" t="s">
        <v>3687</v>
      </c>
      <c r="O165" s="322" t="str">
        <f>LEFT(MISC!E165,19)&amp;"."&amp;MiscCR!F165</f>
        <v>....Ap21</v>
      </c>
      <c r="P165" s="325">
        <f>MISC!J165</f>
        <v>0</v>
      </c>
      <c r="Q165" s="126" t="b">
        <v>1</v>
      </c>
      <c r="R165" s="126" t="b">
        <v>1</v>
      </c>
      <c r="S165" s="126" t="b">
        <v>1</v>
      </c>
    </row>
    <row r="166" spans="1:19" x14ac:dyDescent="0.25">
      <c r="A166" s="126" t="s">
        <v>4021</v>
      </c>
      <c r="B166" s="200">
        <v>1</v>
      </c>
      <c r="C166" s="126">
        <v>2</v>
      </c>
      <c r="D166" s="321">
        <f>MISC!K166</f>
        <v>0</v>
      </c>
      <c r="E166" s="126" t="b">
        <v>1</v>
      </c>
      <c r="F166" s="322" t="str">
        <f>RIGHT(MISC!D166,4)&amp;"."&amp;MISC!N166&amp;"."&amp;MISC!L166&amp;"."&amp;$C$5</f>
        <v>...Ap21</v>
      </c>
      <c r="G166" s="323">
        <f t="shared" ca="1" si="5"/>
        <v>44309</v>
      </c>
      <c r="H166" s="324">
        <f>IF(MISC!AC166&gt;0,0,-MISC!AC166)</f>
        <v>0</v>
      </c>
      <c r="I166" s="205">
        <f t="shared" ca="1" si="6"/>
        <v>44309</v>
      </c>
      <c r="J166" s="126">
        <v>80</v>
      </c>
      <c r="K166" s="126" t="b">
        <v>1</v>
      </c>
      <c r="L166" s="126" t="s">
        <v>4022</v>
      </c>
      <c r="M166" s="126" t="b">
        <v>1</v>
      </c>
      <c r="N166" s="126" t="s">
        <v>3687</v>
      </c>
      <c r="O166" s="322" t="str">
        <f>LEFT(MISC!E166,19)&amp;"."&amp;MiscCR!F166</f>
        <v>....Ap21</v>
      </c>
      <c r="P166" s="325">
        <f>MISC!J166</f>
        <v>0</v>
      </c>
      <c r="Q166" s="126" t="b">
        <v>1</v>
      </c>
      <c r="R166" s="126" t="b">
        <v>1</v>
      </c>
      <c r="S166" s="126" t="b">
        <v>1</v>
      </c>
    </row>
    <row r="167" spans="1:19" x14ac:dyDescent="0.25">
      <c r="A167" s="126" t="s">
        <v>4021</v>
      </c>
      <c r="B167" s="200">
        <v>1</v>
      </c>
      <c r="C167" s="126">
        <v>2</v>
      </c>
      <c r="D167" s="321">
        <f>MISC!K167</f>
        <v>0</v>
      </c>
      <c r="E167" s="126" t="b">
        <v>1</v>
      </c>
      <c r="F167" s="322" t="str">
        <f>RIGHT(MISC!D167,4)&amp;"."&amp;MISC!N167&amp;"."&amp;MISC!L167&amp;"."&amp;$C$5</f>
        <v>...Ap21</v>
      </c>
      <c r="G167" s="323">
        <f t="shared" ca="1" si="5"/>
        <v>44309</v>
      </c>
      <c r="H167" s="324">
        <f>IF(MISC!AC167&gt;0,0,-MISC!AC167)</f>
        <v>0</v>
      </c>
      <c r="I167" s="205">
        <f t="shared" ca="1" si="6"/>
        <v>44309</v>
      </c>
      <c r="J167" s="126">
        <v>81</v>
      </c>
      <c r="K167" s="126" t="b">
        <v>1</v>
      </c>
      <c r="L167" s="126" t="s">
        <v>4022</v>
      </c>
      <c r="M167" s="126" t="b">
        <v>1</v>
      </c>
      <c r="N167" s="126" t="s">
        <v>3687</v>
      </c>
      <c r="O167" s="322" t="str">
        <f>LEFT(MISC!E167,19)&amp;"."&amp;MiscCR!F167</f>
        <v>....Ap21</v>
      </c>
      <c r="P167" s="325">
        <f>MISC!J167</f>
        <v>0</v>
      </c>
      <c r="Q167" s="126" t="b">
        <v>1</v>
      </c>
      <c r="R167" s="126" t="b">
        <v>1</v>
      </c>
      <c r="S167" s="126" t="b">
        <v>1</v>
      </c>
    </row>
    <row r="168" spans="1:19" x14ac:dyDescent="0.25">
      <c r="A168" s="126" t="s">
        <v>4021</v>
      </c>
      <c r="B168" s="200">
        <v>1</v>
      </c>
      <c r="C168" s="126">
        <v>2</v>
      </c>
      <c r="D168" s="321">
        <f>MISC!K168</f>
        <v>0</v>
      </c>
      <c r="E168" s="126" t="b">
        <v>1</v>
      </c>
      <c r="F168" s="322" t="str">
        <f>RIGHT(MISC!D168,4)&amp;"."&amp;MISC!N168&amp;"."&amp;MISC!L168&amp;"."&amp;$C$5</f>
        <v>...Ap21</v>
      </c>
      <c r="G168" s="323">
        <f t="shared" ca="1" si="5"/>
        <v>44309</v>
      </c>
      <c r="H168" s="324">
        <f>IF(MISC!AC168&gt;0,0,-MISC!AC168)</f>
        <v>0</v>
      </c>
      <c r="I168" s="205">
        <f t="shared" ca="1" si="6"/>
        <v>44309</v>
      </c>
      <c r="J168" s="126">
        <v>82</v>
      </c>
      <c r="K168" s="126" t="b">
        <v>1</v>
      </c>
      <c r="L168" s="126" t="s">
        <v>4022</v>
      </c>
      <c r="M168" s="126" t="b">
        <v>1</v>
      </c>
      <c r="N168" s="126" t="s">
        <v>3687</v>
      </c>
      <c r="O168" s="322" t="str">
        <f>LEFT(MISC!E168,19)&amp;"."&amp;MiscCR!F168</f>
        <v>....Ap21</v>
      </c>
      <c r="P168" s="325">
        <f>MISC!J168</f>
        <v>0</v>
      </c>
      <c r="Q168" s="126" t="b">
        <v>1</v>
      </c>
      <c r="R168" s="126" t="b">
        <v>1</v>
      </c>
      <c r="S168" s="126" t="b">
        <v>1</v>
      </c>
    </row>
    <row r="169" spans="1:19" x14ac:dyDescent="0.25">
      <c r="A169" s="126" t="s">
        <v>4021</v>
      </c>
      <c r="B169" s="200">
        <v>1</v>
      </c>
      <c r="C169" s="126">
        <v>2</v>
      </c>
      <c r="D169" s="321">
        <f>MISC!K169</f>
        <v>0</v>
      </c>
      <c r="E169" s="126" t="b">
        <v>1</v>
      </c>
      <c r="F169" s="322" t="str">
        <f>RIGHT(MISC!D169,4)&amp;"."&amp;MISC!N169&amp;"."&amp;MISC!L169&amp;"."&amp;$C$5</f>
        <v>...Ap21</v>
      </c>
      <c r="G169" s="323">
        <f t="shared" ca="1" si="5"/>
        <v>44309</v>
      </c>
      <c r="H169" s="324">
        <f>IF(MISC!AC169&gt;0,0,-MISC!AC169)</f>
        <v>0</v>
      </c>
      <c r="I169" s="205">
        <f t="shared" ca="1" si="6"/>
        <v>44309</v>
      </c>
      <c r="J169" s="126">
        <v>83</v>
      </c>
      <c r="K169" s="126" t="b">
        <v>1</v>
      </c>
      <c r="L169" s="126" t="s">
        <v>4022</v>
      </c>
      <c r="M169" s="126" t="b">
        <v>1</v>
      </c>
      <c r="N169" s="126" t="s">
        <v>3687</v>
      </c>
      <c r="O169" s="322" t="str">
        <f>LEFT(MISC!E169,19)&amp;"."&amp;MiscCR!F169</f>
        <v>....Ap21</v>
      </c>
      <c r="P169" s="325">
        <f>MISC!J169</f>
        <v>0</v>
      </c>
      <c r="Q169" s="126" t="b">
        <v>1</v>
      </c>
      <c r="R169" s="126" t="b">
        <v>1</v>
      </c>
      <c r="S169" s="126" t="b">
        <v>1</v>
      </c>
    </row>
    <row r="170" spans="1:19" x14ac:dyDescent="0.25">
      <c r="A170" s="126" t="s">
        <v>4021</v>
      </c>
      <c r="B170" s="200">
        <v>1</v>
      </c>
      <c r="C170" s="126">
        <v>2</v>
      </c>
      <c r="D170" s="321">
        <f>MISC!K170</f>
        <v>0</v>
      </c>
      <c r="E170" s="126" t="b">
        <v>1</v>
      </c>
      <c r="F170" s="322" t="str">
        <f>RIGHT(MISC!D170,4)&amp;"."&amp;MISC!N170&amp;"."&amp;MISC!L170&amp;"."&amp;$C$5</f>
        <v>...Ap21</v>
      </c>
      <c r="G170" s="323">
        <f t="shared" ca="1" si="5"/>
        <v>44309</v>
      </c>
      <c r="H170" s="324">
        <f>IF(MISC!AC170&gt;0,0,-MISC!AC170)</f>
        <v>0</v>
      </c>
      <c r="I170" s="205">
        <f t="shared" ca="1" si="6"/>
        <v>44309</v>
      </c>
      <c r="J170" s="126">
        <v>84</v>
      </c>
      <c r="K170" s="126" t="b">
        <v>1</v>
      </c>
      <c r="L170" s="126" t="s">
        <v>4022</v>
      </c>
      <c r="M170" s="126" t="b">
        <v>1</v>
      </c>
      <c r="N170" s="126" t="s">
        <v>3687</v>
      </c>
      <c r="O170" s="322" t="str">
        <f>LEFT(MISC!E170,19)&amp;"."&amp;MiscCR!F170</f>
        <v>....Ap21</v>
      </c>
      <c r="P170" s="325">
        <f>MISC!J170</f>
        <v>0</v>
      </c>
      <c r="Q170" s="126" t="b">
        <v>1</v>
      </c>
      <c r="R170" s="126" t="b">
        <v>1</v>
      </c>
      <c r="S170" s="126" t="b">
        <v>1</v>
      </c>
    </row>
    <row r="171" spans="1:19" x14ac:dyDescent="0.25">
      <c r="A171" s="126" t="s">
        <v>4021</v>
      </c>
      <c r="B171" s="200">
        <v>1</v>
      </c>
      <c r="C171" s="126">
        <v>2</v>
      </c>
      <c r="D171" s="321">
        <f>MISC!K171</f>
        <v>0</v>
      </c>
      <c r="E171" s="126" t="b">
        <v>1</v>
      </c>
      <c r="F171" s="322" t="str">
        <f>RIGHT(MISC!D171,4)&amp;"."&amp;MISC!N171&amp;"."&amp;MISC!L171&amp;"."&amp;$C$5</f>
        <v>...Ap21</v>
      </c>
      <c r="G171" s="323">
        <f t="shared" ca="1" si="5"/>
        <v>44309</v>
      </c>
      <c r="H171" s="324">
        <f>IF(MISC!AC171&gt;0,0,-MISC!AC171)</f>
        <v>0</v>
      </c>
      <c r="I171" s="205">
        <f t="shared" ca="1" si="6"/>
        <v>44309</v>
      </c>
      <c r="J171" s="126">
        <v>85</v>
      </c>
      <c r="K171" s="126" t="b">
        <v>1</v>
      </c>
      <c r="L171" s="126" t="s">
        <v>4022</v>
      </c>
      <c r="M171" s="126" t="b">
        <v>1</v>
      </c>
      <c r="N171" s="126" t="s">
        <v>3687</v>
      </c>
      <c r="O171" s="322" t="str">
        <f>LEFT(MISC!E171,19)&amp;"."&amp;MiscCR!F171</f>
        <v>....Ap21</v>
      </c>
      <c r="P171" s="325">
        <f>MISC!J171</f>
        <v>0</v>
      </c>
      <c r="Q171" s="126" t="b">
        <v>1</v>
      </c>
      <c r="R171" s="126" t="b">
        <v>1</v>
      </c>
      <c r="S171" s="126" t="b">
        <v>1</v>
      </c>
    </row>
    <row r="172" spans="1:19" x14ac:dyDescent="0.25">
      <c r="A172" s="126" t="s">
        <v>4021</v>
      </c>
      <c r="B172" s="200">
        <v>1</v>
      </c>
      <c r="C172" s="126">
        <v>2</v>
      </c>
      <c r="D172" s="321">
        <f>MISC!K172</f>
        <v>0</v>
      </c>
      <c r="E172" s="126" t="b">
        <v>1</v>
      </c>
      <c r="F172" s="322" t="str">
        <f>RIGHT(MISC!D172,4)&amp;"."&amp;MISC!N172&amp;"."&amp;MISC!L172&amp;"."&amp;$C$5</f>
        <v>...Ap21</v>
      </c>
      <c r="G172" s="323">
        <f t="shared" ca="1" si="5"/>
        <v>44309</v>
      </c>
      <c r="H172" s="324">
        <f>IF(MISC!AC172&gt;0,0,-MISC!AC172)</f>
        <v>0</v>
      </c>
      <c r="I172" s="205">
        <f t="shared" ca="1" si="6"/>
        <v>44309</v>
      </c>
      <c r="J172" s="126">
        <v>86</v>
      </c>
      <c r="K172" s="126" t="b">
        <v>1</v>
      </c>
      <c r="L172" s="126" t="s">
        <v>4022</v>
      </c>
      <c r="M172" s="126" t="b">
        <v>1</v>
      </c>
      <c r="N172" s="126" t="s">
        <v>3687</v>
      </c>
      <c r="O172" s="322" t="str">
        <f>LEFT(MISC!E172,19)&amp;"."&amp;MiscCR!F172</f>
        <v>....Ap21</v>
      </c>
      <c r="P172" s="325">
        <f>MISC!J172</f>
        <v>0</v>
      </c>
      <c r="Q172" s="126" t="b">
        <v>1</v>
      </c>
      <c r="R172" s="126" t="b">
        <v>1</v>
      </c>
      <c r="S172" s="126" t="b">
        <v>1</v>
      </c>
    </row>
    <row r="173" spans="1:19" x14ac:dyDescent="0.25">
      <c r="A173" s="126" t="s">
        <v>4021</v>
      </c>
      <c r="B173" s="200">
        <v>1</v>
      </c>
      <c r="C173" s="126">
        <v>2</v>
      </c>
      <c r="D173" s="321">
        <f>MISC!K173</f>
        <v>0</v>
      </c>
      <c r="E173" s="126" t="b">
        <v>1</v>
      </c>
      <c r="F173" s="322" t="str">
        <f>RIGHT(MISC!D173,4)&amp;"."&amp;MISC!N173&amp;"."&amp;MISC!L173&amp;"."&amp;$C$5</f>
        <v>...Ap21</v>
      </c>
      <c r="G173" s="323">
        <f t="shared" ca="1" si="5"/>
        <v>44309</v>
      </c>
      <c r="H173" s="324">
        <f>IF(MISC!AC173&gt;0,0,-MISC!AC173)</f>
        <v>0</v>
      </c>
      <c r="I173" s="205">
        <f t="shared" ca="1" si="6"/>
        <v>44309</v>
      </c>
      <c r="J173" s="126">
        <v>87</v>
      </c>
      <c r="K173" s="126" t="b">
        <v>1</v>
      </c>
      <c r="L173" s="126" t="s">
        <v>4022</v>
      </c>
      <c r="M173" s="126" t="b">
        <v>1</v>
      </c>
      <c r="N173" s="126" t="s">
        <v>3687</v>
      </c>
      <c r="O173" s="322" t="str">
        <f>LEFT(MISC!E173,19)&amp;"."&amp;MiscCR!F173</f>
        <v>....Ap21</v>
      </c>
      <c r="P173" s="325">
        <f>MISC!J173</f>
        <v>0</v>
      </c>
      <c r="Q173" s="126" t="b">
        <v>1</v>
      </c>
      <c r="R173" s="126" t="b">
        <v>1</v>
      </c>
      <c r="S173" s="126" t="b">
        <v>1</v>
      </c>
    </row>
    <row r="174" spans="1:19" x14ac:dyDescent="0.25">
      <c r="A174" s="126" t="s">
        <v>4021</v>
      </c>
      <c r="B174" s="200">
        <v>1</v>
      </c>
      <c r="C174" s="126">
        <v>2</v>
      </c>
      <c r="D174" s="321">
        <f>MISC!K174</f>
        <v>0</v>
      </c>
      <c r="E174" s="126" t="b">
        <v>1</v>
      </c>
      <c r="F174" s="322" t="str">
        <f>RIGHT(MISC!D174,4)&amp;"."&amp;MISC!N174&amp;"."&amp;MISC!L174&amp;"."&amp;$C$5</f>
        <v>...Ap21</v>
      </c>
      <c r="G174" s="323">
        <f t="shared" ca="1" si="5"/>
        <v>44309</v>
      </c>
      <c r="H174" s="324">
        <f>IF(MISC!AC174&gt;0,0,-MISC!AC174)</f>
        <v>0</v>
      </c>
      <c r="I174" s="205">
        <f t="shared" ca="1" si="6"/>
        <v>44309</v>
      </c>
      <c r="J174" s="126">
        <v>88</v>
      </c>
      <c r="K174" s="126" t="b">
        <v>1</v>
      </c>
      <c r="L174" s="126" t="s">
        <v>4022</v>
      </c>
      <c r="M174" s="126" t="b">
        <v>1</v>
      </c>
      <c r="N174" s="126" t="s">
        <v>3687</v>
      </c>
      <c r="O174" s="322" t="str">
        <f>LEFT(MISC!E174,19)&amp;"."&amp;MiscCR!F174</f>
        <v>....Ap21</v>
      </c>
      <c r="P174" s="325">
        <f>MISC!J174</f>
        <v>0</v>
      </c>
      <c r="Q174" s="126" t="b">
        <v>1</v>
      </c>
      <c r="R174" s="126" t="b">
        <v>1</v>
      </c>
      <c r="S174" s="126" t="b">
        <v>1</v>
      </c>
    </row>
    <row r="175" spans="1:19" x14ac:dyDescent="0.25">
      <c r="A175" s="126" t="s">
        <v>4021</v>
      </c>
      <c r="B175" s="200">
        <v>1</v>
      </c>
      <c r="C175" s="126">
        <v>2</v>
      </c>
      <c r="D175" s="321">
        <f>MISC!K175</f>
        <v>0</v>
      </c>
      <c r="E175" s="126" t="b">
        <v>1</v>
      </c>
      <c r="F175" s="322" t="str">
        <f>RIGHT(MISC!D175,4)&amp;"."&amp;MISC!N175&amp;"."&amp;MISC!L175&amp;"."&amp;$C$5</f>
        <v>...Ap21</v>
      </c>
      <c r="G175" s="323">
        <f t="shared" ca="1" si="5"/>
        <v>44309</v>
      </c>
      <c r="H175" s="324">
        <f>IF(MISC!AC175&gt;0,0,-MISC!AC175)</f>
        <v>0</v>
      </c>
      <c r="I175" s="205">
        <f t="shared" ca="1" si="6"/>
        <v>44309</v>
      </c>
      <c r="J175" s="126">
        <v>89</v>
      </c>
      <c r="K175" s="126" t="b">
        <v>1</v>
      </c>
      <c r="L175" s="126" t="s">
        <v>4022</v>
      </c>
      <c r="M175" s="126" t="b">
        <v>1</v>
      </c>
      <c r="N175" s="126" t="s">
        <v>3687</v>
      </c>
      <c r="O175" s="322" t="str">
        <f>LEFT(MISC!E175,19)&amp;"."&amp;MiscCR!F175</f>
        <v>....Ap21</v>
      </c>
      <c r="P175" s="325">
        <f>MISC!J175</f>
        <v>0</v>
      </c>
      <c r="Q175" s="126" t="b">
        <v>1</v>
      </c>
      <c r="R175" s="126" t="b">
        <v>1</v>
      </c>
      <c r="S175" s="126" t="b">
        <v>1</v>
      </c>
    </row>
    <row r="176" spans="1:19" x14ac:dyDescent="0.25">
      <c r="A176" s="126" t="s">
        <v>4021</v>
      </c>
      <c r="B176" s="200">
        <v>1</v>
      </c>
      <c r="C176" s="126">
        <v>2</v>
      </c>
      <c r="D176" s="321">
        <f>MISC!K176</f>
        <v>0</v>
      </c>
      <c r="E176" s="126" t="b">
        <v>1</v>
      </c>
      <c r="F176" s="322" t="str">
        <f>RIGHT(MISC!D176,4)&amp;"."&amp;MISC!N176&amp;"."&amp;MISC!L176&amp;"."&amp;$C$5</f>
        <v>...Ap21</v>
      </c>
      <c r="G176" s="323">
        <f t="shared" ca="1" si="5"/>
        <v>44309</v>
      </c>
      <c r="H176" s="324">
        <f>IF(MISC!AC176&gt;0,0,-MISC!AC176)</f>
        <v>0</v>
      </c>
      <c r="I176" s="205">
        <f t="shared" ca="1" si="6"/>
        <v>44309</v>
      </c>
      <c r="J176" s="126">
        <v>90</v>
      </c>
      <c r="K176" s="126" t="b">
        <v>1</v>
      </c>
      <c r="L176" s="126" t="s">
        <v>4022</v>
      </c>
      <c r="M176" s="126" t="b">
        <v>1</v>
      </c>
      <c r="N176" s="126" t="s">
        <v>3687</v>
      </c>
      <c r="O176" s="322" t="str">
        <f>LEFT(MISC!E176,19)&amp;"."&amp;MiscCR!F176</f>
        <v>....Ap21</v>
      </c>
      <c r="P176" s="325">
        <f>MISC!J176</f>
        <v>0</v>
      </c>
      <c r="Q176" s="126" t="b">
        <v>1</v>
      </c>
      <c r="R176" s="126" t="b">
        <v>1</v>
      </c>
      <c r="S176" s="126" t="b">
        <v>1</v>
      </c>
    </row>
    <row r="177" spans="1:19" x14ac:dyDescent="0.25">
      <c r="A177" s="126" t="s">
        <v>4021</v>
      </c>
      <c r="B177" s="200">
        <v>1</v>
      </c>
      <c r="C177" s="126">
        <v>2</v>
      </c>
      <c r="D177" s="321">
        <f>MISC!K177</f>
        <v>0</v>
      </c>
      <c r="E177" s="126" t="b">
        <v>1</v>
      </c>
      <c r="F177" s="322" t="str">
        <f>RIGHT(MISC!D177,4)&amp;"."&amp;MISC!N177&amp;"."&amp;MISC!L177&amp;"."&amp;$C$5</f>
        <v>...Ap21</v>
      </c>
      <c r="G177" s="323">
        <f t="shared" ca="1" si="5"/>
        <v>44309</v>
      </c>
      <c r="H177" s="324">
        <f>IF(MISC!AC177&gt;0,0,-MISC!AC177)</f>
        <v>0</v>
      </c>
      <c r="I177" s="205">
        <f t="shared" ca="1" si="6"/>
        <v>44309</v>
      </c>
      <c r="J177" s="126">
        <v>91</v>
      </c>
      <c r="K177" s="126" t="b">
        <v>1</v>
      </c>
      <c r="L177" s="126" t="s">
        <v>4022</v>
      </c>
      <c r="M177" s="126" t="b">
        <v>1</v>
      </c>
      <c r="N177" s="126" t="s">
        <v>3687</v>
      </c>
      <c r="O177" s="322" t="str">
        <f>LEFT(MISC!E177,19)&amp;"."&amp;MiscCR!F177</f>
        <v>....Ap21</v>
      </c>
      <c r="P177" s="325">
        <f>MISC!J177</f>
        <v>0</v>
      </c>
      <c r="Q177" s="126" t="b">
        <v>1</v>
      </c>
      <c r="R177" s="126" t="b">
        <v>1</v>
      </c>
      <c r="S177" s="126" t="b">
        <v>1</v>
      </c>
    </row>
    <row r="178" spans="1:19" x14ac:dyDescent="0.25">
      <c r="A178" s="126" t="s">
        <v>4021</v>
      </c>
      <c r="B178" s="200">
        <v>1</v>
      </c>
      <c r="C178" s="126">
        <v>2</v>
      </c>
      <c r="D178" s="321">
        <f>MISC!K178</f>
        <v>0</v>
      </c>
      <c r="E178" s="126" t="b">
        <v>1</v>
      </c>
      <c r="F178" s="322" t="str">
        <f>RIGHT(MISC!D178,4)&amp;"."&amp;MISC!N178&amp;"."&amp;MISC!L178&amp;"."&amp;$C$5</f>
        <v>...Ap21</v>
      </c>
      <c r="G178" s="323">
        <f t="shared" ca="1" si="5"/>
        <v>44309</v>
      </c>
      <c r="H178" s="324">
        <f>IF(MISC!AC178&gt;0,0,-MISC!AC178)</f>
        <v>0</v>
      </c>
      <c r="I178" s="205">
        <f t="shared" ca="1" si="6"/>
        <v>44309</v>
      </c>
      <c r="J178" s="126">
        <v>92</v>
      </c>
      <c r="K178" s="126" t="b">
        <v>1</v>
      </c>
      <c r="L178" s="126" t="s">
        <v>4022</v>
      </c>
      <c r="M178" s="126" t="b">
        <v>1</v>
      </c>
      <c r="N178" s="126" t="s">
        <v>3687</v>
      </c>
      <c r="O178" s="322" t="str">
        <f>LEFT(MISC!E178,19)&amp;"."&amp;MiscCR!F178</f>
        <v>....Ap21</v>
      </c>
      <c r="P178" s="325">
        <f>MISC!J178</f>
        <v>0</v>
      </c>
      <c r="Q178" s="126" t="b">
        <v>1</v>
      </c>
      <c r="R178" s="126" t="b">
        <v>1</v>
      </c>
      <c r="S178" s="126" t="b">
        <v>1</v>
      </c>
    </row>
    <row r="179" spans="1:19" x14ac:dyDescent="0.25">
      <c r="A179" s="126" t="s">
        <v>4021</v>
      </c>
      <c r="B179" s="200">
        <v>1</v>
      </c>
      <c r="C179" s="126">
        <v>2</v>
      </c>
      <c r="D179" s="321">
        <f>MISC!K179</f>
        <v>0</v>
      </c>
      <c r="E179" s="126" t="b">
        <v>1</v>
      </c>
      <c r="F179" s="322" t="str">
        <f>RIGHT(MISC!D179,4)&amp;"."&amp;MISC!N179&amp;"."&amp;MISC!L179&amp;"."&amp;$C$5</f>
        <v>...Ap21</v>
      </c>
      <c r="G179" s="323">
        <f t="shared" ca="1" si="5"/>
        <v>44309</v>
      </c>
      <c r="H179" s="324">
        <f>IF(MISC!AC179&gt;0,0,-MISC!AC179)</f>
        <v>0</v>
      </c>
      <c r="I179" s="205">
        <f t="shared" ca="1" si="6"/>
        <v>44309</v>
      </c>
      <c r="J179" s="126">
        <v>93</v>
      </c>
      <c r="K179" s="126" t="b">
        <v>1</v>
      </c>
      <c r="L179" s="126" t="s">
        <v>4022</v>
      </c>
      <c r="M179" s="126" t="b">
        <v>1</v>
      </c>
      <c r="N179" s="126" t="s">
        <v>3687</v>
      </c>
      <c r="O179" s="322" t="str">
        <f>LEFT(MISC!E179,19)&amp;"."&amp;MiscCR!F179</f>
        <v>....Ap21</v>
      </c>
      <c r="P179" s="325">
        <f>MISC!J179</f>
        <v>0</v>
      </c>
      <c r="Q179" s="126" t="b">
        <v>1</v>
      </c>
      <c r="R179" s="126" t="b">
        <v>1</v>
      </c>
      <c r="S179" s="126" t="b">
        <v>1</v>
      </c>
    </row>
    <row r="180" spans="1:19" x14ac:dyDescent="0.25">
      <c r="A180" s="126" t="s">
        <v>4021</v>
      </c>
      <c r="B180" s="200">
        <v>1</v>
      </c>
      <c r="C180" s="126">
        <v>2</v>
      </c>
      <c r="D180" s="321">
        <f>MISC!K180</f>
        <v>0</v>
      </c>
      <c r="E180" s="126" t="b">
        <v>1</v>
      </c>
      <c r="F180" s="322" t="str">
        <f>RIGHT(MISC!D180,4)&amp;"."&amp;MISC!N180&amp;"."&amp;MISC!L180&amp;"."&amp;$C$5</f>
        <v>...Ap21</v>
      </c>
      <c r="G180" s="323">
        <f t="shared" ca="1" si="5"/>
        <v>44309</v>
      </c>
      <c r="H180" s="324">
        <f>IF(MISC!AC180&gt;0,0,-MISC!AC180)</f>
        <v>0</v>
      </c>
      <c r="I180" s="205">
        <f t="shared" ca="1" si="6"/>
        <v>44309</v>
      </c>
      <c r="J180" s="126">
        <v>94</v>
      </c>
      <c r="K180" s="126" t="b">
        <v>1</v>
      </c>
      <c r="L180" s="126" t="s">
        <v>4022</v>
      </c>
      <c r="M180" s="126" t="b">
        <v>1</v>
      </c>
      <c r="N180" s="126" t="s">
        <v>3687</v>
      </c>
      <c r="O180" s="322" t="str">
        <f>LEFT(MISC!E180,19)&amp;"."&amp;MiscCR!F180</f>
        <v>....Ap21</v>
      </c>
      <c r="P180" s="325">
        <f>MISC!J180</f>
        <v>0</v>
      </c>
      <c r="Q180" s="126" t="b">
        <v>1</v>
      </c>
      <c r="R180" s="126" t="b">
        <v>1</v>
      </c>
      <c r="S180" s="126" t="b">
        <v>1</v>
      </c>
    </row>
    <row r="181" spans="1:19" x14ac:dyDescent="0.25">
      <c r="A181" s="126" t="s">
        <v>4021</v>
      </c>
      <c r="B181" s="200">
        <v>1</v>
      </c>
      <c r="C181" s="126">
        <v>2</v>
      </c>
      <c r="D181" s="321">
        <f>MISC!K181</f>
        <v>0</v>
      </c>
      <c r="E181" s="126" t="b">
        <v>1</v>
      </c>
      <c r="F181" s="322" t="str">
        <f>RIGHT(MISC!D181,4)&amp;"."&amp;MISC!N181&amp;"."&amp;MISC!L181&amp;"."&amp;$C$5</f>
        <v>...Ap21</v>
      </c>
      <c r="G181" s="323">
        <f t="shared" ca="1" si="5"/>
        <v>44309</v>
      </c>
      <c r="H181" s="324">
        <f>IF(MISC!AC181&gt;0,0,-MISC!AC181)</f>
        <v>0</v>
      </c>
      <c r="I181" s="205">
        <f t="shared" ca="1" si="6"/>
        <v>44309</v>
      </c>
      <c r="J181" s="126">
        <v>95</v>
      </c>
      <c r="K181" s="126" t="b">
        <v>1</v>
      </c>
      <c r="L181" s="126" t="s">
        <v>4022</v>
      </c>
      <c r="M181" s="126" t="b">
        <v>1</v>
      </c>
      <c r="N181" s="126" t="s">
        <v>3687</v>
      </c>
      <c r="O181" s="322" t="str">
        <f>LEFT(MISC!E181,19)&amp;"."&amp;MiscCR!F181</f>
        <v>....Ap21</v>
      </c>
      <c r="P181" s="325">
        <f>MISC!J181</f>
        <v>0</v>
      </c>
      <c r="Q181" s="126" t="b">
        <v>1</v>
      </c>
      <c r="R181" s="126" t="b">
        <v>1</v>
      </c>
      <c r="S181" s="126" t="b">
        <v>1</v>
      </c>
    </row>
    <row r="182" spans="1:19" x14ac:dyDescent="0.25">
      <c r="A182" s="126" t="s">
        <v>4021</v>
      </c>
      <c r="B182" s="200">
        <v>1</v>
      </c>
      <c r="C182" s="126">
        <v>2</v>
      </c>
      <c r="D182" s="321">
        <f>MISC!K182</f>
        <v>0</v>
      </c>
      <c r="E182" s="126" t="b">
        <v>1</v>
      </c>
      <c r="F182" s="322" t="str">
        <f>RIGHT(MISC!D182,4)&amp;"."&amp;MISC!N182&amp;"."&amp;MISC!L182&amp;"."&amp;$C$5</f>
        <v>...Ap21</v>
      </c>
      <c r="G182" s="323">
        <f t="shared" ca="1" si="5"/>
        <v>44309</v>
      </c>
      <c r="H182" s="324">
        <f>IF(MISC!AC182&gt;0,0,-MISC!AC182)</f>
        <v>0</v>
      </c>
      <c r="I182" s="205">
        <f t="shared" ca="1" si="6"/>
        <v>44309</v>
      </c>
      <c r="J182" s="126">
        <v>96</v>
      </c>
      <c r="K182" s="126" t="b">
        <v>1</v>
      </c>
      <c r="L182" s="126" t="s">
        <v>4022</v>
      </c>
      <c r="M182" s="126" t="b">
        <v>1</v>
      </c>
      <c r="N182" s="126" t="s">
        <v>3687</v>
      </c>
      <c r="O182" s="322" t="str">
        <f>LEFT(MISC!E182,19)&amp;"."&amp;MiscCR!F182</f>
        <v>....Ap21</v>
      </c>
      <c r="P182" s="325">
        <f>MISC!J182</f>
        <v>0</v>
      </c>
      <c r="Q182" s="126" t="b">
        <v>1</v>
      </c>
      <c r="R182" s="126" t="b">
        <v>1</v>
      </c>
      <c r="S182" s="126" t="b">
        <v>1</v>
      </c>
    </row>
    <row r="183" spans="1:19" x14ac:dyDescent="0.25">
      <c r="A183" s="126" t="s">
        <v>4021</v>
      </c>
      <c r="B183" s="200">
        <v>1</v>
      </c>
      <c r="C183" s="126">
        <v>2</v>
      </c>
      <c r="D183" s="321">
        <f>MISC!K183</f>
        <v>0</v>
      </c>
      <c r="E183" s="126" t="b">
        <v>1</v>
      </c>
      <c r="F183" s="322" t="str">
        <f>RIGHT(MISC!D183,4)&amp;"."&amp;MISC!N183&amp;"."&amp;MISC!L183&amp;"."&amp;$C$5</f>
        <v>...Ap21</v>
      </c>
      <c r="G183" s="323">
        <f t="shared" ca="1" si="5"/>
        <v>44309</v>
      </c>
      <c r="H183" s="324">
        <f>IF(MISC!AC183&gt;0,0,-MISC!AC183)</f>
        <v>0</v>
      </c>
      <c r="I183" s="205">
        <f t="shared" ca="1" si="6"/>
        <v>44309</v>
      </c>
      <c r="J183" s="126">
        <v>97</v>
      </c>
      <c r="K183" s="126" t="b">
        <v>1</v>
      </c>
      <c r="L183" s="126" t="s">
        <v>4022</v>
      </c>
      <c r="M183" s="126" t="b">
        <v>1</v>
      </c>
      <c r="N183" s="126" t="s">
        <v>3687</v>
      </c>
      <c r="O183" s="322" t="str">
        <f>LEFT(MISC!E183,19)&amp;"."&amp;MiscCR!F183</f>
        <v>....Ap21</v>
      </c>
      <c r="P183" s="325">
        <f>MISC!J183</f>
        <v>0</v>
      </c>
      <c r="Q183" s="126" t="b">
        <v>1</v>
      </c>
      <c r="R183" s="126" t="b">
        <v>1</v>
      </c>
      <c r="S183" s="126" t="b">
        <v>1</v>
      </c>
    </row>
    <row r="184" spans="1:19" x14ac:dyDescent="0.25">
      <c r="A184" s="126" t="s">
        <v>4021</v>
      </c>
      <c r="B184" s="200">
        <v>1</v>
      </c>
      <c r="C184" s="126">
        <v>2</v>
      </c>
      <c r="D184" s="321">
        <f>MISC!K184</f>
        <v>0</v>
      </c>
      <c r="E184" s="126" t="b">
        <v>1</v>
      </c>
      <c r="F184" s="322" t="str">
        <f>RIGHT(MISC!D184,4)&amp;"."&amp;MISC!N184&amp;"."&amp;MISC!L184&amp;"."&amp;$C$5</f>
        <v>...Ap21</v>
      </c>
      <c r="G184" s="323">
        <f t="shared" ca="1" si="5"/>
        <v>44309</v>
      </c>
      <c r="H184" s="324">
        <f>IF(MISC!AC184&gt;0,0,-MISC!AC184)</f>
        <v>0</v>
      </c>
      <c r="I184" s="205">
        <f t="shared" ca="1" si="6"/>
        <v>44309</v>
      </c>
      <c r="J184" s="126">
        <v>98</v>
      </c>
      <c r="K184" s="126" t="b">
        <v>1</v>
      </c>
      <c r="L184" s="126" t="s">
        <v>4022</v>
      </c>
      <c r="M184" s="126" t="b">
        <v>1</v>
      </c>
      <c r="N184" s="126" t="s">
        <v>3687</v>
      </c>
      <c r="O184" s="322" t="str">
        <f>LEFT(MISC!E184,19)&amp;"."&amp;MiscCR!F184</f>
        <v>....Ap21</v>
      </c>
      <c r="P184" s="325">
        <f>MISC!J184</f>
        <v>0</v>
      </c>
      <c r="Q184" s="126" t="b">
        <v>1</v>
      </c>
      <c r="R184" s="126" t="b">
        <v>1</v>
      </c>
      <c r="S184" s="126" t="b">
        <v>1</v>
      </c>
    </row>
    <row r="185" spans="1:19" x14ac:dyDescent="0.25">
      <c r="A185" s="126" t="s">
        <v>4021</v>
      </c>
      <c r="B185" s="200">
        <v>1</v>
      </c>
      <c r="C185" s="126">
        <v>2</v>
      </c>
      <c r="D185" s="321">
        <f>MISC!K185</f>
        <v>0</v>
      </c>
      <c r="E185" s="126" t="b">
        <v>1</v>
      </c>
      <c r="F185" s="322" t="str">
        <f>RIGHT(MISC!D185,4)&amp;"."&amp;MISC!N185&amp;"."&amp;MISC!L185&amp;"."&amp;$C$5</f>
        <v>...Ap21</v>
      </c>
      <c r="G185" s="323">
        <f t="shared" ca="1" si="5"/>
        <v>44309</v>
      </c>
      <c r="H185" s="324">
        <f>IF(MISC!AC185&gt;0,0,-MISC!AC185)</f>
        <v>0</v>
      </c>
      <c r="I185" s="205">
        <f t="shared" ca="1" si="6"/>
        <v>44309</v>
      </c>
      <c r="J185" s="126">
        <v>99</v>
      </c>
      <c r="K185" s="126" t="b">
        <v>1</v>
      </c>
      <c r="L185" s="126" t="s">
        <v>4022</v>
      </c>
      <c r="M185" s="126" t="b">
        <v>1</v>
      </c>
      <c r="N185" s="126" t="s">
        <v>3687</v>
      </c>
      <c r="O185" s="322" t="str">
        <f>LEFT(MISC!E185,19)&amp;"."&amp;MiscCR!F185</f>
        <v>....Ap21</v>
      </c>
      <c r="P185" s="325">
        <f>MISC!J185</f>
        <v>0</v>
      </c>
      <c r="Q185" s="126" t="b">
        <v>1</v>
      </c>
      <c r="R185" s="126" t="b">
        <v>1</v>
      </c>
      <c r="S185" s="126" t="b">
        <v>1</v>
      </c>
    </row>
    <row r="186" spans="1:19" x14ac:dyDescent="0.25">
      <c r="A186" s="126" t="s">
        <v>4021</v>
      </c>
      <c r="B186" s="200">
        <v>1</v>
      </c>
      <c r="C186" s="126">
        <v>2</v>
      </c>
      <c r="D186" s="321">
        <f>MISC!K186</f>
        <v>0</v>
      </c>
      <c r="E186" s="126" t="b">
        <v>1</v>
      </c>
      <c r="F186" s="322" t="str">
        <f>RIGHT(MISC!D186,4)&amp;"."&amp;MISC!N186&amp;"."&amp;MISC!L186&amp;"."&amp;$C$5</f>
        <v>...Ap21</v>
      </c>
      <c r="G186" s="323">
        <f t="shared" ca="1" si="5"/>
        <v>44309</v>
      </c>
      <c r="H186" s="324">
        <f>IF(MISC!AC186&gt;0,0,-MISC!AC186)</f>
        <v>0</v>
      </c>
      <c r="I186" s="205">
        <f t="shared" ca="1" si="6"/>
        <v>44309</v>
      </c>
      <c r="J186" s="126">
        <v>100</v>
      </c>
      <c r="K186" s="126" t="b">
        <v>1</v>
      </c>
      <c r="L186" s="126" t="s">
        <v>4022</v>
      </c>
      <c r="M186" s="126" t="b">
        <v>1</v>
      </c>
      <c r="N186" s="126" t="s">
        <v>3687</v>
      </c>
      <c r="O186" s="322" t="str">
        <f>LEFT(MISC!E186,19)&amp;"."&amp;MiscCR!F186</f>
        <v>....Ap21</v>
      </c>
      <c r="P186" s="325">
        <f>MISC!J186</f>
        <v>0</v>
      </c>
      <c r="Q186" s="126" t="b">
        <v>1</v>
      </c>
      <c r="R186" s="126" t="b">
        <v>1</v>
      </c>
      <c r="S186" s="126" t="b">
        <v>1</v>
      </c>
    </row>
    <row r="187" spans="1:19" x14ac:dyDescent="0.25">
      <c r="A187" s="126" t="s">
        <v>4021</v>
      </c>
      <c r="B187" s="200">
        <v>1</v>
      </c>
      <c r="C187" s="126">
        <v>2</v>
      </c>
      <c r="D187" s="321">
        <f>MISC!K187</f>
        <v>0</v>
      </c>
      <c r="E187" s="126" t="b">
        <v>1</v>
      </c>
      <c r="F187" s="322" t="str">
        <f>RIGHT(MISC!D187,4)&amp;"."&amp;MISC!N187&amp;"."&amp;MISC!L187&amp;"."&amp;$C$5</f>
        <v>...Ap21</v>
      </c>
      <c r="G187" s="323">
        <f t="shared" ca="1" si="5"/>
        <v>44309</v>
      </c>
      <c r="H187" s="324">
        <f>IF(MISC!AC187&gt;0,0,-MISC!AC187)</f>
        <v>0</v>
      </c>
      <c r="I187" s="205">
        <f t="shared" ca="1" si="6"/>
        <v>44309</v>
      </c>
      <c r="J187" s="126">
        <v>101</v>
      </c>
      <c r="K187" s="126" t="b">
        <v>1</v>
      </c>
      <c r="L187" s="126" t="s">
        <v>4022</v>
      </c>
      <c r="M187" s="126" t="b">
        <v>1</v>
      </c>
      <c r="N187" s="126" t="s">
        <v>3687</v>
      </c>
      <c r="O187" s="322" t="str">
        <f>LEFT(MISC!E187,19)&amp;"."&amp;MiscCR!F187</f>
        <v>....Ap21</v>
      </c>
      <c r="P187" s="325">
        <f>MISC!J187</f>
        <v>0</v>
      </c>
      <c r="Q187" s="126" t="b">
        <v>1</v>
      </c>
      <c r="R187" s="126" t="b">
        <v>1</v>
      </c>
      <c r="S187" s="126" t="b">
        <v>1</v>
      </c>
    </row>
    <row r="188" spans="1:19" x14ac:dyDescent="0.25">
      <c r="A188" s="126" t="s">
        <v>4021</v>
      </c>
      <c r="B188" s="200">
        <v>1</v>
      </c>
      <c r="C188" s="126">
        <v>2</v>
      </c>
      <c r="D188" s="321">
        <f>MISC!K188</f>
        <v>0</v>
      </c>
      <c r="E188" s="126" t="b">
        <v>1</v>
      </c>
      <c r="F188" s="322" t="str">
        <f>RIGHT(MISC!D188,4)&amp;"."&amp;MISC!N188&amp;"."&amp;MISC!L188&amp;"."&amp;$C$5</f>
        <v>...Ap21</v>
      </c>
      <c r="G188" s="323">
        <f t="shared" ca="1" si="5"/>
        <v>44309</v>
      </c>
      <c r="H188" s="324">
        <f>IF(MISC!AC188&gt;0,0,-MISC!AC188)</f>
        <v>0</v>
      </c>
      <c r="I188" s="205">
        <f t="shared" ca="1" si="6"/>
        <v>44309</v>
      </c>
      <c r="J188" s="126">
        <v>102</v>
      </c>
      <c r="K188" s="126" t="b">
        <v>1</v>
      </c>
      <c r="L188" s="126" t="s">
        <v>4022</v>
      </c>
      <c r="M188" s="126" t="b">
        <v>1</v>
      </c>
      <c r="N188" s="126" t="s">
        <v>3687</v>
      </c>
      <c r="O188" s="322" t="str">
        <f>LEFT(MISC!E188,19)&amp;"."&amp;MiscCR!F188</f>
        <v>....Ap21</v>
      </c>
      <c r="P188" s="325">
        <f>MISC!J188</f>
        <v>0</v>
      </c>
      <c r="Q188" s="126" t="b">
        <v>1</v>
      </c>
      <c r="R188" s="126" t="b">
        <v>1</v>
      </c>
      <c r="S188" s="126" t="b">
        <v>1</v>
      </c>
    </row>
    <row r="189" spans="1:19" x14ac:dyDescent="0.25">
      <c r="A189" s="126" t="s">
        <v>4021</v>
      </c>
      <c r="B189" s="200">
        <v>1</v>
      </c>
      <c r="C189" s="126">
        <v>2</v>
      </c>
      <c r="D189" s="321">
        <f>MISC!K189</f>
        <v>0</v>
      </c>
      <c r="E189" s="126" t="b">
        <v>1</v>
      </c>
      <c r="F189" s="322" t="str">
        <f>RIGHT(MISC!D189,4)&amp;"."&amp;MISC!N189&amp;"."&amp;MISC!L189&amp;"."&amp;$C$5</f>
        <v>...Ap21</v>
      </c>
      <c r="G189" s="323">
        <f t="shared" ca="1" si="5"/>
        <v>44309</v>
      </c>
      <c r="H189" s="324">
        <f>IF(MISC!AC189&gt;0,0,-MISC!AC189)</f>
        <v>0</v>
      </c>
      <c r="I189" s="205">
        <f t="shared" ca="1" si="6"/>
        <v>44309</v>
      </c>
      <c r="J189" s="126">
        <v>103</v>
      </c>
      <c r="K189" s="126" t="b">
        <v>1</v>
      </c>
      <c r="L189" s="126" t="s">
        <v>4022</v>
      </c>
      <c r="M189" s="126" t="b">
        <v>1</v>
      </c>
      <c r="N189" s="126" t="s">
        <v>3687</v>
      </c>
      <c r="O189" s="322" t="str">
        <f>LEFT(MISC!E189,19)&amp;"."&amp;MiscCR!F189</f>
        <v>....Ap21</v>
      </c>
      <c r="P189" s="325">
        <f>MISC!J189</f>
        <v>0</v>
      </c>
      <c r="Q189" s="126" t="b">
        <v>1</v>
      </c>
      <c r="R189" s="126" t="b">
        <v>1</v>
      </c>
      <c r="S189" s="126" t="b">
        <v>1</v>
      </c>
    </row>
    <row r="190" spans="1:19" x14ac:dyDescent="0.25">
      <c r="A190" s="126" t="s">
        <v>4021</v>
      </c>
      <c r="B190" s="200">
        <v>1</v>
      </c>
      <c r="C190" s="126">
        <v>2</v>
      </c>
      <c r="D190" s="321">
        <f>MISC!K190</f>
        <v>0</v>
      </c>
      <c r="E190" s="126" t="b">
        <v>1</v>
      </c>
      <c r="F190" s="322" t="str">
        <f>RIGHT(MISC!D190,4)&amp;"."&amp;MISC!N190&amp;"."&amp;MISC!L190&amp;"."&amp;$C$5</f>
        <v>...Ap21</v>
      </c>
      <c r="G190" s="323">
        <f t="shared" ca="1" si="5"/>
        <v>44309</v>
      </c>
      <c r="H190" s="324">
        <f>IF(MISC!AC190&gt;0,0,-MISC!AC190)</f>
        <v>0</v>
      </c>
      <c r="I190" s="205">
        <f t="shared" ca="1" si="6"/>
        <v>44309</v>
      </c>
      <c r="J190" s="126">
        <v>104</v>
      </c>
      <c r="K190" s="126" t="b">
        <v>1</v>
      </c>
      <c r="L190" s="126" t="s">
        <v>4022</v>
      </c>
      <c r="M190" s="126" t="b">
        <v>1</v>
      </c>
      <c r="N190" s="126" t="s">
        <v>3687</v>
      </c>
      <c r="O190" s="322" t="str">
        <f>LEFT(MISC!E190,19)&amp;"."&amp;MiscCR!F190</f>
        <v>....Ap21</v>
      </c>
      <c r="P190" s="325">
        <f>MISC!J190</f>
        <v>0</v>
      </c>
      <c r="Q190" s="126" t="b">
        <v>1</v>
      </c>
      <c r="R190" s="126" t="b">
        <v>1</v>
      </c>
      <c r="S190" s="126" t="b">
        <v>1</v>
      </c>
    </row>
    <row r="191" spans="1:19" x14ac:dyDescent="0.25">
      <c r="A191" s="126" t="s">
        <v>4021</v>
      </c>
      <c r="B191" s="200">
        <v>1</v>
      </c>
      <c r="C191" s="126">
        <v>2</v>
      </c>
      <c r="D191" s="321">
        <f>MISC!K191</f>
        <v>0</v>
      </c>
      <c r="E191" s="126" t="b">
        <v>1</v>
      </c>
      <c r="F191" s="322" t="str">
        <f>RIGHT(MISC!D191,4)&amp;"."&amp;MISC!N191&amp;"."&amp;MISC!L191&amp;"."&amp;$C$5</f>
        <v>...Ap21</v>
      </c>
      <c r="G191" s="323">
        <f t="shared" ca="1" si="5"/>
        <v>44309</v>
      </c>
      <c r="H191" s="324">
        <f>IF(MISC!AC191&gt;0,0,-MISC!AC191)</f>
        <v>0</v>
      </c>
      <c r="I191" s="205">
        <f t="shared" ca="1" si="6"/>
        <v>44309</v>
      </c>
      <c r="J191" s="126">
        <v>105</v>
      </c>
      <c r="K191" s="126" t="b">
        <v>1</v>
      </c>
      <c r="L191" s="126" t="s">
        <v>4022</v>
      </c>
      <c r="M191" s="126" t="b">
        <v>1</v>
      </c>
      <c r="N191" s="126" t="s">
        <v>3687</v>
      </c>
      <c r="O191" s="322" t="str">
        <f>LEFT(MISC!E191,19)&amp;"."&amp;MiscCR!F191</f>
        <v>....Ap21</v>
      </c>
      <c r="P191" s="325">
        <f>MISC!J191</f>
        <v>0</v>
      </c>
      <c r="Q191" s="126" t="b">
        <v>1</v>
      </c>
      <c r="R191" s="126" t="b">
        <v>1</v>
      </c>
      <c r="S191" s="126" t="b">
        <v>1</v>
      </c>
    </row>
    <row r="192" spans="1:19" x14ac:dyDescent="0.25">
      <c r="A192" s="126" t="s">
        <v>4021</v>
      </c>
      <c r="B192" s="200">
        <v>1</v>
      </c>
      <c r="C192" s="126">
        <v>2</v>
      </c>
      <c r="D192" s="321">
        <f>MISC!K192</f>
        <v>0</v>
      </c>
      <c r="E192" s="126" t="b">
        <v>1</v>
      </c>
      <c r="F192" s="322" t="str">
        <f>RIGHT(MISC!D192,4)&amp;"."&amp;MISC!N192&amp;"."&amp;MISC!L192&amp;"."&amp;$C$5</f>
        <v>...Ap21</v>
      </c>
      <c r="G192" s="323">
        <f t="shared" ca="1" si="5"/>
        <v>44309</v>
      </c>
      <c r="H192" s="324">
        <f>IF(MISC!AC192&gt;0,0,-MISC!AC192)</f>
        <v>0</v>
      </c>
      <c r="I192" s="205">
        <f t="shared" ca="1" si="6"/>
        <v>44309</v>
      </c>
      <c r="J192" s="126">
        <v>106</v>
      </c>
      <c r="K192" s="126" t="b">
        <v>1</v>
      </c>
      <c r="L192" s="126" t="s">
        <v>4022</v>
      </c>
      <c r="M192" s="126" t="b">
        <v>1</v>
      </c>
      <c r="N192" s="126" t="s">
        <v>3687</v>
      </c>
      <c r="O192" s="322" t="str">
        <f>LEFT(MISC!E192,19)&amp;"."&amp;MiscCR!F192</f>
        <v>....Ap21</v>
      </c>
      <c r="P192" s="325">
        <f>MISC!J192</f>
        <v>0</v>
      </c>
      <c r="Q192" s="126" t="b">
        <v>1</v>
      </c>
      <c r="R192" s="126" t="b">
        <v>1</v>
      </c>
      <c r="S192" s="126" t="b">
        <v>1</v>
      </c>
    </row>
    <row r="193" spans="1:19" x14ac:dyDescent="0.25">
      <c r="A193" s="126" t="s">
        <v>4021</v>
      </c>
      <c r="B193" s="200">
        <v>1</v>
      </c>
      <c r="C193" s="126">
        <v>2</v>
      </c>
      <c r="D193" s="321">
        <f>MISC!K193</f>
        <v>0</v>
      </c>
      <c r="E193" s="126" t="b">
        <v>1</v>
      </c>
      <c r="F193" s="322" t="str">
        <f>RIGHT(MISC!D193,4)&amp;"."&amp;MISC!N193&amp;"."&amp;MISC!L193&amp;"."&amp;$C$5</f>
        <v>...Ap21</v>
      </c>
      <c r="G193" s="323">
        <f t="shared" ca="1" si="5"/>
        <v>44309</v>
      </c>
      <c r="H193" s="324">
        <f>IF(MISC!AC193&gt;0,0,-MISC!AC193)</f>
        <v>0</v>
      </c>
      <c r="I193" s="205">
        <f t="shared" ca="1" si="6"/>
        <v>44309</v>
      </c>
      <c r="J193" s="126">
        <v>107</v>
      </c>
      <c r="K193" s="126" t="b">
        <v>1</v>
      </c>
      <c r="L193" s="126" t="s">
        <v>4022</v>
      </c>
      <c r="M193" s="126" t="b">
        <v>1</v>
      </c>
      <c r="N193" s="126" t="s">
        <v>3687</v>
      </c>
      <c r="O193" s="322" t="str">
        <f>LEFT(MISC!E193,19)&amp;"."&amp;MiscCR!F193</f>
        <v>....Ap21</v>
      </c>
      <c r="P193" s="325">
        <f>MISC!J193</f>
        <v>0</v>
      </c>
      <c r="Q193" s="126" t="b">
        <v>1</v>
      </c>
      <c r="R193" s="126" t="b">
        <v>1</v>
      </c>
      <c r="S193" s="126" t="b">
        <v>1</v>
      </c>
    </row>
    <row r="194" spans="1:19" x14ac:dyDescent="0.25">
      <c r="A194" s="126" t="s">
        <v>4021</v>
      </c>
      <c r="B194" s="200">
        <v>1</v>
      </c>
      <c r="C194" s="126">
        <v>2</v>
      </c>
      <c r="D194" s="321">
        <f>MISC!K194</f>
        <v>0</v>
      </c>
      <c r="E194" s="126" t="b">
        <v>1</v>
      </c>
      <c r="F194" s="322" t="str">
        <f>RIGHT(MISC!D194,4)&amp;"."&amp;MISC!N194&amp;"."&amp;MISC!L194&amp;"."&amp;$C$5</f>
        <v>...Ap21</v>
      </c>
      <c r="G194" s="323">
        <f t="shared" ca="1" si="5"/>
        <v>44309</v>
      </c>
      <c r="H194" s="324">
        <f>IF(MISC!AC194&gt;0,0,-MISC!AC194)</f>
        <v>0</v>
      </c>
      <c r="I194" s="205">
        <f t="shared" ca="1" si="6"/>
        <v>44309</v>
      </c>
      <c r="J194" s="126">
        <v>108</v>
      </c>
      <c r="K194" s="126" t="b">
        <v>1</v>
      </c>
      <c r="L194" s="126" t="s">
        <v>4022</v>
      </c>
      <c r="M194" s="126" t="b">
        <v>1</v>
      </c>
      <c r="N194" s="126" t="s">
        <v>3687</v>
      </c>
      <c r="O194" s="322" t="str">
        <f>LEFT(MISC!E194,19)&amp;"."&amp;MiscCR!F194</f>
        <v>....Ap21</v>
      </c>
      <c r="P194" s="325">
        <f>MISC!J194</f>
        <v>0</v>
      </c>
      <c r="Q194" s="126" t="b">
        <v>1</v>
      </c>
      <c r="R194" s="126" t="b">
        <v>1</v>
      </c>
      <c r="S194" s="126" t="b">
        <v>1</v>
      </c>
    </row>
    <row r="195" spans="1:19" x14ac:dyDescent="0.25">
      <c r="A195" s="126" t="s">
        <v>4021</v>
      </c>
      <c r="B195" s="200">
        <v>1</v>
      </c>
      <c r="C195" s="126">
        <v>2</v>
      </c>
      <c r="D195" s="321">
        <f>MISC!K195</f>
        <v>0</v>
      </c>
      <c r="E195" s="126" t="b">
        <v>1</v>
      </c>
      <c r="F195" s="322" t="str">
        <f>RIGHT(MISC!D195,4)&amp;"."&amp;MISC!N195&amp;"."&amp;MISC!L195&amp;"."&amp;$C$5</f>
        <v>...Ap21</v>
      </c>
      <c r="G195" s="323">
        <f t="shared" ca="1" si="5"/>
        <v>44309</v>
      </c>
      <c r="H195" s="324">
        <f>IF(MISC!AC195&gt;0,0,-MISC!AC195)</f>
        <v>0</v>
      </c>
      <c r="I195" s="205">
        <f t="shared" ca="1" si="6"/>
        <v>44309</v>
      </c>
      <c r="J195" s="126">
        <v>109</v>
      </c>
      <c r="K195" s="126" t="b">
        <v>1</v>
      </c>
      <c r="L195" s="126" t="s">
        <v>4022</v>
      </c>
      <c r="M195" s="126" t="b">
        <v>1</v>
      </c>
      <c r="N195" s="126" t="s">
        <v>3687</v>
      </c>
      <c r="O195" s="322" t="str">
        <f>LEFT(MISC!E195,19)&amp;"."&amp;MiscCR!F195</f>
        <v>....Ap21</v>
      </c>
      <c r="P195" s="325">
        <f>MISC!J195</f>
        <v>0</v>
      </c>
      <c r="Q195" s="126" t="b">
        <v>1</v>
      </c>
      <c r="R195" s="126" t="b">
        <v>1</v>
      </c>
      <c r="S195" s="126" t="b">
        <v>1</v>
      </c>
    </row>
    <row r="196" spans="1:19" x14ac:dyDescent="0.25">
      <c r="A196" s="126" t="s">
        <v>4021</v>
      </c>
      <c r="B196" s="200">
        <v>1</v>
      </c>
      <c r="C196" s="126">
        <v>2</v>
      </c>
      <c r="D196" s="321">
        <f>MISC!K196</f>
        <v>0</v>
      </c>
      <c r="E196" s="126" t="b">
        <v>1</v>
      </c>
      <c r="F196" s="322" t="str">
        <f>RIGHT(MISC!D196,4)&amp;"."&amp;MISC!N196&amp;"."&amp;MISC!L196&amp;"."&amp;$C$5</f>
        <v>...Ap21</v>
      </c>
      <c r="G196" s="323">
        <f t="shared" ca="1" si="5"/>
        <v>44309</v>
      </c>
      <c r="H196" s="324">
        <f>IF(MISC!AC196&gt;0,0,-MISC!AC196)</f>
        <v>0</v>
      </c>
      <c r="I196" s="205">
        <f t="shared" ca="1" si="6"/>
        <v>44309</v>
      </c>
      <c r="J196" s="126">
        <v>110</v>
      </c>
      <c r="K196" s="126" t="b">
        <v>1</v>
      </c>
      <c r="L196" s="126" t="s">
        <v>4022</v>
      </c>
      <c r="M196" s="126" t="b">
        <v>1</v>
      </c>
      <c r="N196" s="126" t="s">
        <v>3687</v>
      </c>
      <c r="O196" s="322" t="str">
        <f>LEFT(MISC!E196,19)&amp;"."&amp;MiscCR!F196</f>
        <v>....Ap21</v>
      </c>
      <c r="P196" s="325">
        <f>MISC!J196</f>
        <v>0</v>
      </c>
      <c r="Q196" s="126" t="b">
        <v>1</v>
      </c>
      <c r="R196" s="126" t="b">
        <v>1</v>
      </c>
      <c r="S196" s="126" t="b">
        <v>1</v>
      </c>
    </row>
    <row r="197" spans="1:19" x14ac:dyDescent="0.25">
      <c r="A197" s="126" t="s">
        <v>4021</v>
      </c>
      <c r="B197" s="200">
        <v>1</v>
      </c>
      <c r="C197" s="126">
        <v>2</v>
      </c>
      <c r="D197" s="321">
        <f>MISC!K197</f>
        <v>0</v>
      </c>
      <c r="E197" s="126" t="b">
        <v>1</v>
      </c>
      <c r="F197" s="322" t="str">
        <f>RIGHT(MISC!D197,4)&amp;"."&amp;MISC!N197&amp;"."&amp;MISC!L197&amp;"."&amp;$C$5</f>
        <v>...Ap21</v>
      </c>
      <c r="G197" s="323">
        <f t="shared" ca="1" si="5"/>
        <v>44309</v>
      </c>
      <c r="H197" s="324">
        <f>IF(MISC!AC197&gt;0,0,-MISC!AC197)</f>
        <v>0</v>
      </c>
      <c r="I197" s="205">
        <f t="shared" ca="1" si="6"/>
        <v>44309</v>
      </c>
      <c r="J197" s="126">
        <v>111</v>
      </c>
      <c r="K197" s="126" t="b">
        <v>1</v>
      </c>
      <c r="L197" s="126" t="s">
        <v>4022</v>
      </c>
      <c r="M197" s="126" t="b">
        <v>1</v>
      </c>
      <c r="N197" s="126" t="s">
        <v>3687</v>
      </c>
      <c r="O197" s="322" t="str">
        <f>LEFT(MISC!E197,19)&amp;"."&amp;MiscCR!F197</f>
        <v>....Ap21</v>
      </c>
      <c r="P197" s="325">
        <f>MISC!J197</f>
        <v>0</v>
      </c>
      <c r="Q197" s="126" t="b">
        <v>1</v>
      </c>
      <c r="R197" s="126" t="b">
        <v>1</v>
      </c>
      <c r="S197" s="126" t="b">
        <v>1</v>
      </c>
    </row>
    <row r="198" spans="1:19" x14ac:dyDescent="0.25">
      <c r="A198" s="126" t="s">
        <v>4021</v>
      </c>
      <c r="B198" s="200">
        <v>1</v>
      </c>
      <c r="C198" s="126">
        <v>2</v>
      </c>
      <c r="D198" s="321">
        <f>MISC!K198</f>
        <v>0</v>
      </c>
      <c r="E198" s="126" t="b">
        <v>1</v>
      </c>
      <c r="F198" s="322" t="str">
        <f>RIGHT(MISC!D198,4)&amp;"."&amp;MISC!N198&amp;"."&amp;MISC!L198&amp;"."&amp;$C$5</f>
        <v>...Ap21</v>
      </c>
      <c r="G198" s="323">
        <f t="shared" ca="1" si="5"/>
        <v>44309</v>
      </c>
      <c r="H198" s="324">
        <f>IF(MISC!AC198&gt;0,0,-MISC!AC198)</f>
        <v>0</v>
      </c>
      <c r="I198" s="205">
        <f t="shared" ca="1" si="6"/>
        <v>44309</v>
      </c>
      <c r="J198" s="126">
        <v>112</v>
      </c>
      <c r="K198" s="126" t="b">
        <v>1</v>
      </c>
      <c r="L198" s="126" t="s">
        <v>4022</v>
      </c>
      <c r="M198" s="126" t="b">
        <v>1</v>
      </c>
      <c r="N198" s="126" t="s">
        <v>3687</v>
      </c>
      <c r="O198" s="322" t="str">
        <f>LEFT(MISC!E198,19)&amp;"."&amp;MiscCR!F198</f>
        <v>....Ap21</v>
      </c>
      <c r="P198" s="325">
        <f>MISC!J198</f>
        <v>0</v>
      </c>
      <c r="Q198" s="126" t="b">
        <v>1</v>
      </c>
      <c r="R198" s="126" t="b">
        <v>1</v>
      </c>
      <c r="S198" s="126" t="b">
        <v>1</v>
      </c>
    </row>
    <row r="199" spans="1:19" x14ac:dyDescent="0.25">
      <c r="A199" s="126" t="s">
        <v>4021</v>
      </c>
      <c r="B199" s="200">
        <v>1</v>
      </c>
      <c r="C199" s="126">
        <v>2</v>
      </c>
      <c r="D199" s="321">
        <f>MISC!K199</f>
        <v>0</v>
      </c>
      <c r="E199" s="126" t="b">
        <v>1</v>
      </c>
      <c r="F199" s="322" t="str">
        <f>RIGHT(MISC!D199,4)&amp;"."&amp;MISC!N199&amp;"."&amp;MISC!L199&amp;"."&amp;$C$5</f>
        <v>...Ap21</v>
      </c>
      <c r="G199" s="323">
        <f t="shared" ca="1" si="5"/>
        <v>44309</v>
      </c>
      <c r="H199" s="324">
        <f>IF(MISC!AC199&gt;0,0,-MISC!AC199)</f>
        <v>0</v>
      </c>
      <c r="I199" s="205">
        <f t="shared" ca="1" si="6"/>
        <v>44309</v>
      </c>
      <c r="J199" s="126">
        <v>113</v>
      </c>
      <c r="K199" s="126" t="b">
        <v>1</v>
      </c>
      <c r="L199" s="126" t="s">
        <v>4022</v>
      </c>
      <c r="M199" s="126" t="b">
        <v>1</v>
      </c>
      <c r="N199" s="126" t="s">
        <v>3687</v>
      </c>
      <c r="O199" s="322" t="str">
        <f>LEFT(MISC!E199,19)&amp;"."&amp;MiscCR!F199</f>
        <v>....Ap21</v>
      </c>
      <c r="P199" s="325">
        <f>MISC!J199</f>
        <v>0</v>
      </c>
      <c r="Q199" s="126" t="b">
        <v>1</v>
      </c>
      <c r="R199" s="126" t="b">
        <v>1</v>
      </c>
      <c r="S199" s="126" t="b">
        <v>1</v>
      </c>
    </row>
    <row r="200" spans="1:19" x14ac:dyDescent="0.25">
      <c r="A200" s="126" t="s">
        <v>4021</v>
      </c>
      <c r="B200" s="200">
        <v>1</v>
      </c>
      <c r="C200" s="126">
        <v>2</v>
      </c>
      <c r="D200" s="321">
        <f>MISC!K200</f>
        <v>0</v>
      </c>
      <c r="E200" s="126" t="b">
        <v>1</v>
      </c>
      <c r="F200" s="322" t="str">
        <f>RIGHT(MISC!D200,4)&amp;"."&amp;MISC!N200&amp;"."&amp;MISC!L200&amp;"."&amp;$C$5</f>
        <v>...Ap21</v>
      </c>
      <c r="G200" s="323">
        <f t="shared" ca="1" si="5"/>
        <v>44309</v>
      </c>
      <c r="H200" s="324">
        <f>IF(MISC!AC200&gt;0,0,-MISC!AC200)</f>
        <v>0</v>
      </c>
      <c r="I200" s="205">
        <f t="shared" ca="1" si="6"/>
        <v>44309</v>
      </c>
      <c r="J200" s="126">
        <v>114</v>
      </c>
      <c r="K200" s="126" t="b">
        <v>1</v>
      </c>
      <c r="L200" s="126" t="s">
        <v>4022</v>
      </c>
      <c r="M200" s="126" t="b">
        <v>1</v>
      </c>
      <c r="N200" s="126" t="s">
        <v>3687</v>
      </c>
      <c r="O200" s="322" t="str">
        <f>LEFT(MISC!E200,19)&amp;"."&amp;MiscCR!F200</f>
        <v>....Ap21</v>
      </c>
      <c r="P200" s="325">
        <f>MISC!J200</f>
        <v>0</v>
      </c>
      <c r="Q200" s="126" t="b">
        <v>1</v>
      </c>
      <c r="R200" s="126" t="b">
        <v>1</v>
      </c>
      <c r="S200" s="126" t="b">
        <v>1</v>
      </c>
    </row>
    <row r="201" spans="1:19" x14ac:dyDescent="0.25">
      <c r="A201" s="126" t="s">
        <v>4021</v>
      </c>
      <c r="B201" s="200">
        <v>1</v>
      </c>
      <c r="C201" s="126">
        <v>2</v>
      </c>
      <c r="D201" s="321">
        <f>MISC!K201</f>
        <v>0</v>
      </c>
      <c r="E201" s="126" t="b">
        <v>1</v>
      </c>
      <c r="F201" s="322" t="str">
        <f>RIGHT(MISC!D201,4)&amp;"."&amp;MISC!N201&amp;"."&amp;MISC!L201&amp;"."&amp;$C$5</f>
        <v>...Ap21</v>
      </c>
      <c r="G201" s="323">
        <f t="shared" ca="1" si="5"/>
        <v>44309</v>
      </c>
      <c r="H201" s="324">
        <f>IF(MISC!AC201&gt;0,0,-MISC!AC201)</f>
        <v>0</v>
      </c>
      <c r="I201" s="205">
        <f t="shared" ca="1" si="6"/>
        <v>44309</v>
      </c>
      <c r="J201" s="126">
        <v>115</v>
      </c>
      <c r="K201" s="126" t="b">
        <v>1</v>
      </c>
      <c r="L201" s="126" t="s">
        <v>4022</v>
      </c>
      <c r="M201" s="126" t="b">
        <v>1</v>
      </c>
      <c r="N201" s="126" t="s">
        <v>3687</v>
      </c>
      <c r="O201" s="322" t="str">
        <f>LEFT(MISC!E201,19)&amp;"."&amp;MiscCR!F201</f>
        <v>....Ap21</v>
      </c>
      <c r="P201" s="325">
        <f>MISC!J201</f>
        <v>0</v>
      </c>
      <c r="Q201" s="126" t="b">
        <v>1</v>
      </c>
      <c r="R201" s="126" t="b">
        <v>1</v>
      </c>
      <c r="S201" s="126" t="b">
        <v>1</v>
      </c>
    </row>
    <row r="202" spans="1:19" x14ac:dyDescent="0.25">
      <c r="A202" s="126" t="s">
        <v>4021</v>
      </c>
      <c r="B202" s="200">
        <v>1</v>
      </c>
      <c r="C202" s="126">
        <v>2</v>
      </c>
      <c r="D202" s="321">
        <f>MISC!K202</f>
        <v>0</v>
      </c>
      <c r="E202" s="126" t="b">
        <v>1</v>
      </c>
      <c r="F202" s="322" t="str">
        <f>RIGHT(MISC!D202,4)&amp;"."&amp;MISC!N202&amp;"."&amp;MISC!L202&amp;"."&amp;$C$5</f>
        <v>...Ap21</v>
      </c>
      <c r="G202" s="323">
        <f t="shared" ca="1" si="5"/>
        <v>44309</v>
      </c>
      <c r="H202" s="324">
        <f>IF(MISC!AC202&gt;0,0,-MISC!AC202)</f>
        <v>0</v>
      </c>
      <c r="I202" s="205">
        <f t="shared" ca="1" si="6"/>
        <v>44309</v>
      </c>
      <c r="J202" s="126">
        <v>116</v>
      </c>
      <c r="K202" s="126" t="b">
        <v>1</v>
      </c>
      <c r="L202" s="126" t="s">
        <v>4022</v>
      </c>
      <c r="M202" s="126" t="b">
        <v>1</v>
      </c>
      <c r="N202" s="126" t="s">
        <v>3687</v>
      </c>
      <c r="O202" s="322" t="str">
        <f>LEFT(MISC!E202,19)&amp;"."&amp;MiscCR!F202</f>
        <v>....Ap21</v>
      </c>
      <c r="P202" s="325">
        <f>MISC!J202</f>
        <v>0</v>
      </c>
      <c r="Q202" s="126" t="b">
        <v>1</v>
      </c>
      <c r="R202" s="126" t="b">
        <v>1</v>
      </c>
      <c r="S202" s="126" t="b">
        <v>1</v>
      </c>
    </row>
    <row r="203" spans="1:19" x14ac:dyDescent="0.25">
      <c r="A203" s="126" t="s">
        <v>4021</v>
      </c>
      <c r="B203" s="200">
        <v>1</v>
      </c>
      <c r="C203" s="126">
        <v>2</v>
      </c>
      <c r="D203" s="321">
        <f>MISC!K203</f>
        <v>0</v>
      </c>
      <c r="E203" s="126" t="b">
        <v>1</v>
      </c>
      <c r="F203" s="322" t="str">
        <f>RIGHT(MISC!D203,4)&amp;"."&amp;MISC!N203&amp;"."&amp;MISC!L203&amp;"."&amp;$C$5</f>
        <v>...Ap21</v>
      </c>
      <c r="G203" s="323">
        <f t="shared" ca="1" si="5"/>
        <v>44309</v>
      </c>
      <c r="H203" s="324">
        <f>IF(MISC!AC203&gt;0,0,-MISC!AC203)</f>
        <v>0</v>
      </c>
      <c r="I203" s="205">
        <f t="shared" ca="1" si="6"/>
        <v>44309</v>
      </c>
      <c r="J203" s="126">
        <v>117</v>
      </c>
      <c r="K203" s="126" t="b">
        <v>1</v>
      </c>
      <c r="L203" s="126" t="s">
        <v>4022</v>
      </c>
      <c r="M203" s="126" t="b">
        <v>1</v>
      </c>
      <c r="N203" s="126" t="s">
        <v>3687</v>
      </c>
      <c r="O203" s="322" t="str">
        <f>LEFT(MISC!E203,19)&amp;"."&amp;MiscCR!F203</f>
        <v>....Ap21</v>
      </c>
      <c r="P203" s="325">
        <f>MISC!J203</f>
        <v>0</v>
      </c>
      <c r="Q203" s="126" t="b">
        <v>1</v>
      </c>
      <c r="R203" s="126" t="b">
        <v>1</v>
      </c>
      <c r="S203" s="126" t="b">
        <v>1</v>
      </c>
    </row>
    <row r="204" spans="1:19" x14ac:dyDescent="0.25">
      <c r="A204" s="126" t="s">
        <v>4021</v>
      </c>
      <c r="B204" s="200">
        <v>1</v>
      </c>
      <c r="C204" s="126">
        <v>2</v>
      </c>
      <c r="D204" s="321">
        <f>MISC!K204</f>
        <v>0</v>
      </c>
      <c r="E204" s="126" t="b">
        <v>1</v>
      </c>
      <c r="F204" s="322" t="str">
        <f>RIGHT(MISC!D204,4)&amp;"."&amp;MISC!N204&amp;"."&amp;MISC!L204&amp;"."&amp;$C$5</f>
        <v>...Ap21</v>
      </c>
      <c r="G204" s="323">
        <f t="shared" ca="1" si="5"/>
        <v>44309</v>
      </c>
      <c r="H204" s="324">
        <f>IF(MISC!AC204&gt;0,0,-MISC!AC204)</f>
        <v>0</v>
      </c>
      <c r="I204" s="205">
        <f t="shared" ca="1" si="6"/>
        <v>44309</v>
      </c>
      <c r="J204" s="126">
        <v>118</v>
      </c>
      <c r="K204" s="126" t="b">
        <v>1</v>
      </c>
      <c r="L204" s="126" t="s">
        <v>4022</v>
      </c>
      <c r="M204" s="126" t="b">
        <v>1</v>
      </c>
      <c r="N204" s="126" t="s">
        <v>3687</v>
      </c>
      <c r="O204" s="322" t="str">
        <f>LEFT(MISC!E204,19)&amp;"."&amp;MiscCR!F204</f>
        <v>....Ap21</v>
      </c>
      <c r="P204" s="325">
        <f>MISC!J204</f>
        <v>0</v>
      </c>
      <c r="Q204" s="126" t="b">
        <v>1</v>
      </c>
      <c r="R204" s="126" t="b">
        <v>1</v>
      </c>
      <c r="S204" s="126" t="b">
        <v>1</v>
      </c>
    </row>
    <row r="205" spans="1:19" x14ac:dyDescent="0.25">
      <c r="A205" s="126" t="s">
        <v>4021</v>
      </c>
      <c r="B205" s="200">
        <v>1</v>
      </c>
      <c r="C205" s="126">
        <v>2</v>
      </c>
      <c r="D205" s="321">
        <f>MISC!K205</f>
        <v>0</v>
      </c>
      <c r="E205" s="126" t="b">
        <v>1</v>
      </c>
      <c r="F205" s="322" t="str">
        <f>RIGHT(MISC!D205,4)&amp;"."&amp;MISC!N205&amp;"."&amp;MISC!L205&amp;"."&amp;$C$5</f>
        <v>...Ap21</v>
      </c>
      <c r="G205" s="323">
        <f t="shared" ca="1" si="5"/>
        <v>44309</v>
      </c>
      <c r="H205" s="324">
        <f>IF(MISC!AC205&gt;0,0,-MISC!AC205)</f>
        <v>0</v>
      </c>
      <c r="I205" s="205">
        <f t="shared" ca="1" si="6"/>
        <v>44309</v>
      </c>
      <c r="J205" s="126">
        <v>119</v>
      </c>
      <c r="K205" s="126" t="b">
        <v>1</v>
      </c>
      <c r="L205" s="126" t="s">
        <v>4022</v>
      </c>
      <c r="M205" s="126" t="b">
        <v>1</v>
      </c>
      <c r="N205" s="126" t="s">
        <v>3687</v>
      </c>
      <c r="O205" s="322" t="str">
        <f>LEFT(MISC!E205,19)&amp;"."&amp;MiscCR!F205</f>
        <v>....Ap21</v>
      </c>
      <c r="P205" s="325">
        <f>MISC!J205</f>
        <v>0</v>
      </c>
      <c r="Q205" s="126" t="b">
        <v>1</v>
      </c>
      <c r="R205" s="126" t="b">
        <v>1</v>
      </c>
      <c r="S205" s="126" t="b">
        <v>1</v>
      </c>
    </row>
    <row r="206" spans="1:19" x14ac:dyDescent="0.25">
      <c r="A206" s="126" t="s">
        <v>4021</v>
      </c>
      <c r="B206" s="200">
        <v>1</v>
      </c>
      <c r="C206" s="126">
        <v>2</v>
      </c>
      <c r="D206" s="321">
        <f>MISC!K206</f>
        <v>0</v>
      </c>
      <c r="E206" s="126" t="b">
        <v>1</v>
      </c>
      <c r="F206" s="322" t="str">
        <f>RIGHT(MISC!D206,4)&amp;"."&amp;MISC!N206&amp;"."&amp;MISC!L206&amp;"."&amp;$C$5</f>
        <v>...Ap21</v>
      </c>
      <c r="G206" s="323">
        <f t="shared" ca="1" si="5"/>
        <v>44309</v>
      </c>
      <c r="H206" s="324">
        <f>IF(MISC!AC206&gt;0,0,-MISC!AC206)</f>
        <v>0</v>
      </c>
      <c r="I206" s="205">
        <f t="shared" ca="1" si="6"/>
        <v>44309</v>
      </c>
      <c r="J206" s="126">
        <v>120</v>
      </c>
      <c r="K206" s="126" t="b">
        <v>1</v>
      </c>
      <c r="L206" s="126" t="s">
        <v>4022</v>
      </c>
      <c r="M206" s="126" t="b">
        <v>1</v>
      </c>
      <c r="N206" s="126" t="s">
        <v>3687</v>
      </c>
      <c r="O206" s="322" t="str">
        <f>LEFT(MISC!E206,19)&amp;"."&amp;MiscCR!F206</f>
        <v>....Ap21</v>
      </c>
      <c r="P206" s="325">
        <f>MISC!J206</f>
        <v>0</v>
      </c>
      <c r="Q206" s="126" t="b">
        <v>1</v>
      </c>
      <c r="R206" s="126" t="b">
        <v>1</v>
      </c>
      <c r="S206" s="126" t="b">
        <v>1</v>
      </c>
    </row>
    <row r="207" spans="1:19" x14ac:dyDescent="0.25">
      <c r="A207" s="126" t="s">
        <v>4021</v>
      </c>
      <c r="B207" s="200">
        <v>1</v>
      </c>
      <c r="C207" s="126">
        <v>2</v>
      </c>
      <c r="D207" s="321">
        <f>MISC!K207</f>
        <v>0</v>
      </c>
      <c r="E207" s="126" t="b">
        <v>1</v>
      </c>
      <c r="F207" s="322" t="str">
        <f>RIGHT(MISC!D207,4)&amp;"."&amp;MISC!N207&amp;"."&amp;MISC!L207&amp;"."&amp;$C$5</f>
        <v>...Ap21</v>
      </c>
      <c r="G207" s="323">
        <f t="shared" ca="1" si="5"/>
        <v>44309</v>
      </c>
      <c r="H207" s="324">
        <f>IF(MISC!AC207&gt;0,0,-MISC!AC207)</f>
        <v>0</v>
      </c>
      <c r="I207" s="205">
        <f t="shared" ca="1" si="6"/>
        <v>44309</v>
      </c>
      <c r="J207" s="126">
        <v>121</v>
      </c>
      <c r="K207" s="126" t="b">
        <v>1</v>
      </c>
      <c r="L207" s="126" t="s">
        <v>4022</v>
      </c>
      <c r="M207" s="126" t="b">
        <v>1</v>
      </c>
      <c r="N207" s="126" t="s">
        <v>3687</v>
      </c>
      <c r="O207" s="322" t="str">
        <f>LEFT(MISC!E207,19)&amp;"."&amp;MiscCR!F207</f>
        <v>....Ap21</v>
      </c>
      <c r="P207" s="325">
        <f>MISC!J207</f>
        <v>0</v>
      </c>
      <c r="Q207" s="126" t="b">
        <v>1</v>
      </c>
      <c r="R207" s="126" t="b">
        <v>1</v>
      </c>
      <c r="S207" s="126" t="b">
        <v>1</v>
      </c>
    </row>
    <row r="208" spans="1:19" x14ac:dyDescent="0.25">
      <c r="A208" s="126" t="s">
        <v>4021</v>
      </c>
      <c r="B208" s="200">
        <v>1</v>
      </c>
      <c r="C208" s="126">
        <v>2</v>
      </c>
      <c r="D208" s="321">
        <f>MISC!K208</f>
        <v>0</v>
      </c>
      <c r="E208" s="126" t="b">
        <v>1</v>
      </c>
      <c r="F208" s="322" t="str">
        <f>RIGHT(MISC!D208,4)&amp;"."&amp;MISC!N208&amp;"."&amp;MISC!L208&amp;"."&amp;$C$5</f>
        <v>...Ap21</v>
      </c>
      <c r="G208" s="323">
        <f t="shared" ca="1" si="5"/>
        <v>44309</v>
      </c>
      <c r="H208" s="324">
        <f>IF(MISC!AC208&gt;0,0,-MISC!AC208)</f>
        <v>0</v>
      </c>
      <c r="I208" s="205">
        <f t="shared" ca="1" si="6"/>
        <v>44309</v>
      </c>
      <c r="J208" s="126">
        <v>122</v>
      </c>
      <c r="K208" s="126" t="b">
        <v>1</v>
      </c>
      <c r="L208" s="126" t="s">
        <v>4022</v>
      </c>
      <c r="M208" s="126" t="b">
        <v>1</v>
      </c>
      <c r="N208" s="126" t="s">
        <v>3687</v>
      </c>
      <c r="O208" s="322" t="str">
        <f>LEFT(MISC!E208,19)&amp;"."&amp;MiscCR!F208</f>
        <v>....Ap21</v>
      </c>
      <c r="P208" s="325">
        <f>MISC!J208</f>
        <v>0</v>
      </c>
      <c r="Q208" s="126" t="b">
        <v>1</v>
      </c>
      <c r="R208" s="126" t="b">
        <v>1</v>
      </c>
      <c r="S208" s="126" t="b">
        <v>1</v>
      </c>
    </row>
    <row r="209" spans="1:19" x14ac:dyDescent="0.25">
      <c r="A209" s="126" t="s">
        <v>4021</v>
      </c>
      <c r="B209" s="200">
        <v>1</v>
      </c>
      <c r="C209" s="126">
        <v>2</v>
      </c>
      <c r="D209" s="321">
        <f>MISC!K209</f>
        <v>0</v>
      </c>
      <c r="E209" s="126" t="b">
        <v>1</v>
      </c>
      <c r="F209" s="322" t="str">
        <f>RIGHT(MISC!D209,4)&amp;"."&amp;MISC!N209&amp;"."&amp;MISC!L209&amp;"."&amp;$C$5</f>
        <v>...Ap21</v>
      </c>
      <c r="G209" s="323">
        <f t="shared" ca="1" si="5"/>
        <v>44309</v>
      </c>
      <c r="H209" s="324">
        <f>IF(MISC!AC209&gt;0,0,-MISC!AC209)</f>
        <v>0</v>
      </c>
      <c r="I209" s="205">
        <f t="shared" ca="1" si="6"/>
        <v>44309</v>
      </c>
      <c r="J209" s="126">
        <v>123</v>
      </c>
      <c r="K209" s="126" t="b">
        <v>1</v>
      </c>
      <c r="L209" s="126" t="s">
        <v>4022</v>
      </c>
      <c r="M209" s="126" t="b">
        <v>1</v>
      </c>
      <c r="N209" s="126" t="s">
        <v>3687</v>
      </c>
      <c r="O209" s="322" t="str">
        <f>LEFT(MISC!E209,19)&amp;"."&amp;MiscCR!F209</f>
        <v>....Ap21</v>
      </c>
      <c r="P209" s="325">
        <f>MISC!J209</f>
        <v>0</v>
      </c>
      <c r="Q209" s="126" t="b">
        <v>1</v>
      </c>
      <c r="R209" s="126" t="b">
        <v>1</v>
      </c>
      <c r="S209" s="126" t="b">
        <v>1</v>
      </c>
    </row>
    <row r="210" spans="1:19" x14ac:dyDescent="0.25">
      <c r="A210" s="126" t="s">
        <v>4021</v>
      </c>
      <c r="B210" s="200">
        <v>1</v>
      </c>
      <c r="C210" s="126">
        <v>2</v>
      </c>
      <c r="D210" s="321">
        <f>MISC!K210</f>
        <v>0</v>
      </c>
      <c r="E210" s="126" t="b">
        <v>1</v>
      </c>
      <c r="F210" s="322" t="str">
        <f>RIGHT(MISC!D210,4)&amp;"."&amp;MISC!N210&amp;"."&amp;MISC!L210&amp;"."&amp;$C$5</f>
        <v>...Ap21</v>
      </c>
      <c r="G210" s="323">
        <f t="shared" ca="1" si="5"/>
        <v>44309</v>
      </c>
      <c r="H210" s="324">
        <f>IF(MISC!AC210&gt;0,0,-MISC!AC210)</f>
        <v>0</v>
      </c>
      <c r="I210" s="205">
        <f t="shared" ca="1" si="6"/>
        <v>44309</v>
      </c>
      <c r="J210" s="126">
        <v>124</v>
      </c>
      <c r="K210" s="126" t="b">
        <v>1</v>
      </c>
      <c r="L210" s="126" t="s">
        <v>4022</v>
      </c>
      <c r="M210" s="126" t="b">
        <v>1</v>
      </c>
      <c r="N210" s="126" t="s">
        <v>3687</v>
      </c>
      <c r="O210" s="322" t="str">
        <f>LEFT(MISC!E210,19)&amp;"."&amp;MiscCR!F210</f>
        <v>....Ap21</v>
      </c>
      <c r="P210" s="325">
        <f>MISC!J210</f>
        <v>0</v>
      </c>
      <c r="Q210" s="126" t="b">
        <v>1</v>
      </c>
      <c r="R210" s="126" t="b">
        <v>1</v>
      </c>
      <c r="S210" s="126" t="b">
        <v>1</v>
      </c>
    </row>
    <row r="211" spans="1:19" x14ac:dyDescent="0.25">
      <c r="A211" s="126" t="s">
        <v>4021</v>
      </c>
      <c r="B211" s="200">
        <v>1</v>
      </c>
      <c r="C211" s="126">
        <v>2</v>
      </c>
      <c r="D211" s="321">
        <f>MISC!K211</f>
        <v>0</v>
      </c>
      <c r="E211" s="126" t="b">
        <v>1</v>
      </c>
      <c r="F211" s="322" t="str">
        <f>RIGHT(MISC!D211,4)&amp;"."&amp;MISC!N211&amp;"."&amp;MISC!L211&amp;"."&amp;$C$5</f>
        <v>...Ap21</v>
      </c>
      <c r="G211" s="323">
        <f t="shared" ca="1" si="5"/>
        <v>44309</v>
      </c>
      <c r="H211" s="324">
        <f>IF(MISC!AC211&gt;0,0,-MISC!AC211)</f>
        <v>0</v>
      </c>
      <c r="I211" s="205">
        <f t="shared" ca="1" si="6"/>
        <v>44309</v>
      </c>
      <c r="J211" s="126">
        <v>125</v>
      </c>
      <c r="K211" s="126" t="b">
        <v>1</v>
      </c>
      <c r="L211" s="126" t="s">
        <v>4022</v>
      </c>
      <c r="M211" s="126" t="b">
        <v>1</v>
      </c>
      <c r="N211" s="126" t="s">
        <v>3687</v>
      </c>
      <c r="O211" s="322" t="str">
        <f>LEFT(MISC!E211,19)&amp;"."&amp;MiscCR!F211</f>
        <v>....Ap21</v>
      </c>
      <c r="P211" s="325">
        <f>MISC!J211</f>
        <v>0</v>
      </c>
      <c r="Q211" s="126" t="b">
        <v>1</v>
      </c>
      <c r="R211" s="126" t="b">
        <v>1</v>
      </c>
      <c r="S211" s="126" t="b">
        <v>1</v>
      </c>
    </row>
    <row r="212" spans="1:19" x14ac:dyDescent="0.25">
      <c r="A212" s="126" t="s">
        <v>4021</v>
      </c>
      <c r="B212" s="200">
        <v>1</v>
      </c>
      <c r="C212" s="126">
        <v>2</v>
      </c>
      <c r="D212" s="321">
        <f>MISC!K212</f>
        <v>0</v>
      </c>
      <c r="E212" s="126" t="b">
        <v>1</v>
      </c>
      <c r="F212" s="322" t="str">
        <f>RIGHT(MISC!D212,4)&amp;"."&amp;MISC!N212&amp;"."&amp;MISC!L212&amp;"."&amp;$C$5</f>
        <v>...Ap21</v>
      </c>
      <c r="G212" s="323">
        <f t="shared" ca="1" si="5"/>
        <v>44309</v>
      </c>
      <c r="H212" s="324">
        <f>IF(MISC!AC212&gt;0,0,-MISC!AC212)</f>
        <v>0</v>
      </c>
      <c r="I212" s="205">
        <f t="shared" ca="1" si="6"/>
        <v>44309</v>
      </c>
      <c r="J212" s="126">
        <v>126</v>
      </c>
      <c r="K212" s="126" t="b">
        <v>1</v>
      </c>
      <c r="L212" s="126" t="s">
        <v>4022</v>
      </c>
      <c r="M212" s="126" t="b">
        <v>1</v>
      </c>
      <c r="N212" s="126" t="s">
        <v>3687</v>
      </c>
      <c r="O212" s="322" t="str">
        <f>LEFT(MISC!E212,19)&amp;"."&amp;MiscCR!F212</f>
        <v>....Ap21</v>
      </c>
      <c r="P212" s="325">
        <f>MISC!J212</f>
        <v>0</v>
      </c>
      <c r="Q212" s="126" t="b">
        <v>1</v>
      </c>
      <c r="R212" s="126" t="b">
        <v>1</v>
      </c>
      <c r="S212" s="126" t="b">
        <v>1</v>
      </c>
    </row>
    <row r="213" spans="1:19" x14ac:dyDescent="0.25">
      <c r="A213" s="126" t="s">
        <v>4021</v>
      </c>
      <c r="B213" s="200">
        <v>1</v>
      </c>
      <c r="C213" s="126">
        <v>2</v>
      </c>
      <c r="D213" s="321">
        <f>MISC!K213</f>
        <v>0</v>
      </c>
      <c r="E213" s="126" t="b">
        <v>1</v>
      </c>
      <c r="F213" s="322" t="str">
        <f>RIGHT(MISC!D213,4)&amp;"."&amp;MISC!N213&amp;"."&amp;MISC!L213&amp;"."&amp;$C$5</f>
        <v>...Ap21</v>
      </c>
      <c r="G213" s="323">
        <f t="shared" ref="G213:G238" ca="1" si="7">TODAY()</f>
        <v>44309</v>
      </c>
      <c r="H213" s="324">
        <f>IF(MISC!AC213&gt;0,0,-MISC!AC213)</f>
        <v>0</v>
      </c>
      <c r="I213" s="205">
        <f t="shared" ca="1" si="6"/>
        <v>44309</v>
      </c>
      <c r="J213" s="126">
        <v>127</v>
      </c>
      <c r="K213" s="126" t="b">
        <v>1</v>
      </c>
      <c r="L213" s="126" t="s">
        <v>4022</v>
      </c>
      <c r="M213" s="126" t="b">
        <v>1</v>
      </c>
      <c r="N213" s="126" t="s">
        <v>3687</v>
      </c>
      <c r="O213" s="322" t="str">
        <f>LEFT(MISC!E213,19)&amp;"."&amp;MiscCR!F213</f>
        <v>....Ap21</v>
      </c>
      <c r="P213" s="325">
        <f>MISC!J213</f>
        <v>0</v>
      </c>
      <c r="Q213" s="126" t="b">
        <v>1</v>
      </c>
      <c r="R213" s="126" t="b">
        <v>1</v>
      </c>
      <c r="S213" s="126" t="b">
        <v>1</v>
      </c>
    </row>
    <row r="214" spans="1:19" x14ac:dyDescent="0.25">
      <c r="A214" s="126" t="s">
        <v>4021</v>
      </c>
      <c r="B214" s="200">
        <v>1</v>
      </c>
      <c r="C214" s="126">
        <v>2</v>
      </c>
      <c r="D214" s="321">
        <f>MISC!K214</f>
        <v>0</v>
      </c>
      <c r="E214" s="126" t="b">
        <v>1</v>
      </c>
      <c r="F214" s="322" t="str">
        <f>RIGHT(MISC!D214,4)&amp;"."&amp;MISC!N214&amp;"."&amp;MISC!L214&amp;"."&amp;$C$5</f>
        <v>...Ap21</v>
      </c>
      <c r="G214" s="323">
        <f t="shared" ca="1" si="7"/>
        <v>44309</v>
      </c>
      <c r="H214" s="324">
        <f>IF(MISC!AC214&gt;0,0,-MISC!AC214)</f>
        <v>0</v>
      </c>
      <c r="I214" s="205">
        <f t="shared" ca="1" si="6"/>
        <v>44309</v>
      </c>
      <c r="J214" s="126">
        <v>128</v>
      </c>
      <c r="K214" s="126" t="b">
        <v>1</v>
      </c>
      <c r="L214" s="126" t="s">
        <v>4022</v>
      </c>
      <c r="M214" s="126" t="b">
        <v>1</v>
      </c>
      <c r="N214" s="126" t="s">
        <v>3687</v>
      </c>
      <c r="O214" s="322" t="str">
        <f>LEFT(MISC!E214,19)&amp;"."&amp;MiscCR!F214</f>
        <v>....Ap21</v>
      </c>
      <c r="P214" s="325">
        <f>MISC!J214</f>
        <v>0</v>
      </c>
      <c r="Q214" s="126" t="b">
        <v>1</v>
      </c>
      <c r="R214" s="126" t="b">
        <v>1</v>
      </c>
      <c r="S214" s="126" t="b">
        <v>1</v>
      </c>
    </row>
    <row r="215" spans="1:19" x14ac:dyDescent="0.25">
      <c r="A215" s="126" t="s">
        <v>4021</v>
      </c>
      <c r="B215" s="200">
        <v>1</v>
      </c>
      <c r="C215" s="126">
        <v>2</v>
      </c>
      <c r="D215" s="321">
        <f>MISC!K215</f>
        <v>0</v>
      </c>
      <c r="E215" s="126" t="b">
        <v>1</v>
      </c>
      <c r="F215" s="322" t="str">
        <f>RIGHT(MISC!D215,4)&amp;"."&amp;MISC!N215&amp;"."&amp;MISC!L215&amp;"."&amp;$C$5</f>
        <v>...Ap21</v>
      </c>
      <c r="G215" s="323">
        <f t="shared" ca="1" si="7"/>
        <v>44309</v>
      </c>
      <c r="H215" s="324">
        <f>IF(MISC!AC215&gt;0,0,-MISC!AC215)</f>
        <v>0</v>
      </c>
      <c r="I215" s="205">
        <f t="shared" ca="1" si="6"/>
        <v>44309</v>
      </c>
      <c r="J215" s="126">
        <v>129</v>
      </c>
      <c r="K215" s="126" t="b">
        <v>1</v>
      </c>
      <c r="L215" s="126" t="s">
        <v>4022</v>
      </c>
      <c r="M215" s="126" t="b">
        <v>1</v>
      </c>
      <c r="N215" s="126" t="s">
        <v>3687</v>
      </c>
      <c r="O215" s="322" t="str">
        <f>LEFT(MISC!E215,19)&amp;"."&amp;MiscCR!F215</f>
        <v>....Ap21</v>
      </c>
      <c r="P215" s="325">
        <f>MISC!J215</f>
        <v>0</v>
      </c>
      <c r="Q215" s="126" t="b">
        <v>1</v>
      </c>
      <c r="R215" s="126" t="b">
        <v>1</v>
      </c>
      <c r="S215" s="126" t="b">
        <v>1</v>
      </c>
    </row>
    <row r="216" spans="1:19" x14ac:dyDescent="0.25">
      <c r="A216" s="126" t="s">
        <v>4021</v>
      </c>
      <c r="B216" s="200">
        <v>1</v>
      </c>
      <c r="C216" s="126">
        <v>2</v>
      </c>
      <c r="D216" s="321">
        <f>MISC!K216</f>
        <v>0</v>
      </c>
      <c r="E216" s="126" t="b">
        <v>1</v>
      </c>
      <c r="F216" s="322" t="str">
        <f>RIGHT(MISC!D216,4)&amp;"."&amp;MISC!N216&amp;"."&amp;MISC!L216&amp;"."&amp;$C$5</f>
        <v>...Ap21</v>
      </c>
      <c r="G216" s="323">
        <f t="shared" ca="1" si="7"/>
        <v>44309</v>
      </c>
      <c r="H216" s="324">
        <f>IF(MISC!AC216&gt;0,0,-MISC!AC216)</f>
        <v>0</v>
      </c>
      <c r="I216" s="205">
        <f t="shared" ca="1" si="6"/>
        <v>44309</v>
      </c>
      <c r="J216" s="126">
        <v>130</v>
      </c>
      <c r="K216" s="126" t="b">
        <v>1</v>
      </c>
      <c r="L216" s="126" t="s">
        <v>4022</v>
      </c>
      <c r="M216" s="126" t="b">
        <v>1</v>
      </c>
      <c r="N216" s="126" t="s">
        <v>3687</v>
      </c>
      <c r="O216" s="322" t="str">
        <f>LEFT(MISC!E216,19)&amp;"."&amp;MiscCR!F216</f>
        <v>....Ap21</v>
      </c>
      <c r="P216" s="325">
        <f>MISC!J216</f>
        <v>0</v>
      </c>
      <c r="Q216" s="126" t="b">
        <v>1</v>
      </c>
      <c r="R216" s="126" t="b">
        <v>1</v>
      </c>
      <c r="S216" s="126" t="b">
        <v>1</v>
      </c>
    </row>
    <row r="217" spans="1:19" x14ac:dyDescent="0.25">
      <c r="A217" s="126" t="s">
        <v>4021</v>
      </c>
      <c r="B217" s="200">
        <v>1</v>
      </c>
      <c r="C217" s="126">
        <v>2</v>
      </c>
      <c r="D217" s="321">
        <f>MISC!K217</f>
        <v>0</v>
      </c>
      <c r="E217" s="126" t="b">
        <v>1</v>
      </c>
      <c r="F217" s="322" t="str">
        <f>RIGHT(MISC!D217,4)&amp;"."&amp;MISC!N217&amp;"."&amp;MISC!L217&amp;"."&amp;$C$5</f>
        <v>...Ap21</v>
      </c>
      <c r="G217" s="323">
        <f t="shared" ca="1" si="7"/>
        <v>44309</v>
      </c>
      <c r="H217" s="324">
        <f>IF(MISC!AC217&gt;0,0,-MISC!AC217)</f>
        <v>0</v>
      </c>
      <c r="I217" s="205">
        <f t="shared" ca="1" si="6"/>
        <v>44309</v>
      </c>
      <c r="J217" s="126">
        <v>131</v>
      </c>
      <c r="K217" s="126" t="b">
        <v>1</v>
      </c>
      <c r="L217" s="126" t="s">
        <v>4022</v>
      </c>
      <c r="M217" s="126" t="b">
        <v>1</v>
      </c>
      <c r="N217" s="126" t="s">
        <v>3687</v>
      </c>
      <c r="O217" s="322" t="str">
        <f>LEFT(MISC!E217,19)&amp;"."&amp;MiscCR!F217</f>
        <v>....Ap21</v>
      </c>
      <c r="P217" s="325">
        <f>MISC!J217</f>
        <v>0</v>
      </c>
      <c r="Q217" s="126" t="b">
        <v>1</v>
      </c>
      <c r="R217" s="126" t="b">
        <v>1</v>
      </c>
      <c r="S217" s="126" t="b">
        <v>1</v>
      </c>
    </row>
    <row r="218" spans="1:19" x14ac:dyDescent="0.25">
      <c r="A218" s="126" t="s">
        <v>4021</v>
      </c>
      <c r="B218" s="200">
        <v>1</v>
      </c>
      <c r="C218" s="126">
        <v>2</v>
      </c>
      <c r="D218" s="321">
        <f>MISC!K218</f>
        <v>0</v>
      </c>
      <c r="E218" s="126" t="b">
        <v>1</v>
      </c>
      <c r="F218" s="322" t="str">
        <f>RIGHT(MISC!D218,4)&amp;"."&amp;MISC!N218&amp;"."&amp;MISC!L218&amp;"."&amp;$C$5</f>
        <v>...Ap21</v>
      </c>
      <c r="G218" s="323">
        <f t="shared" ca="1" si="7"/>
        <v>44309</v>
      </c>
      <c r="H218" s="324">
        <f>IF(MISC!AC218&gt;0,0,-MISC!AC218)</f>
        <v>0</v>
      </c>
      <c r="I218" s="205">
        <f t="shared" ref="I218:I238" ca="1" si="8">G218</f>
        <v>44309</v>
      </c>
      <c r="J218" s="126">
        <v>132</v>
      </c>
      <c r="K218" s="126" t="b">
        <v>1</v>
      </c>
      <c r="L218" s="126" t="s">
        <v>4022</v>
      </c>
      <c r="M218" s="126" t="b">
        <v>1</v>
      </c>
      <c r="N218" s="126" t="s">
        <v>3687</v>
      </c>
      <c r="O218" s="322" t="str">
        <f>LEFT(MISC!E218,19)&amp;"."&amp;MiscCR!F218</f>
        <v>....Ap21</v>
      </c>
      <c r="P218" s="325">
        <f>MISC!J218</f>
        <v>0</v>
      </c>
      <c r="Q218" s="126" t="b">
        <v>1</v>
      </c>
      <c r="R218" s="126" t="b">
        <v>1</v>
      </c>
      <c r="S218" s="126" t="b">
        <v>1</v>
      </c>
    </row>
    <row r="219" spans="1:19" x14ac:dyDescent="0.25">
      <c r="A219" s="126" t="s">
        <v>4021</v>
      </c>
      <c r="B219" s="200">
        <v>1</v>
      </c>
      <c r="C219" s="126">
        <v>2</v>
      </c>
      <c r="D219" s="321">
        <f>MISC!K219</f>
        <v>0</v>
      </c>
      <c r="E219" s="126" t="b">
        <v>1</v>
      </c>
      <c r="F219" s="322" t="str">
        <f>RIGHT(MISC!D219,4)&amp;"."&amp;MISC!N219&amp;"."&amp;MISC!L219&amp;"."&amp;$C$5</f>
        <v>...Ap21</v>
      </c>
      <c r="G219" s="323">
        <f t="shared" ca="1" si="7"/>
        <v>44309</v>
      </c>
      <c r="H219" s="324">
        <f>IF(MISC!AC219&gt;0,0,-MISC!AC219)</f>
        <v>0</v>
      </c>
      <c r="I219" s="205">
        <f t="shared" ca="1" si="8"/>
        <v>44309</v>
      </c>
      <c r="J219" s="126">
        <v>133</v>
      </c>
      <c r="K219" s="126" t="b">
        <v>1</v>
      </c>
      <c r="L219" s="126" t="s">
        <v>4022</v>
      </c>
      <c r="M219" s="126" t="b">
        <v>1</v>
      </c>
      <c r="N219" s="126" t="s">
        <v>3687</v>
      </c>
      <c r="O219" s="322" t="str">
        <f>LEFT(MISC!E219,19)&amp;"."&amp;MiscCR!F219</f>
        <v>....Ap21</v>
      </c>
      <c r="P219" s="325">
        <f>MISC!J219</f>
        <v>0</v>
      </c>
      <c r="Q219" s="126" t="b">
        <v>1</v>
      </c>
      <c r="R219" s="126" t="b">
        <v>1</v>
      </c>
      <c r="S219" s="126" t="b">
        <v>1</v>
      </c>
    </row>
    <row r="220" spans="1:19" x14ac:dyDescent="0.25">
      <c r="A220" s="126" t="s">
        <v>4021</v>
      </c>
      <c r="B220" s="200">
        <v>1</v>
      </c>
      <c r="C220" s="126">
        <v>2</v>
      </c>
      <c r="D220" s="321">
        <f>MISC!K220</f>
        <v>0</v>
      </c>
      <c r="E220" s="126" t="b">
        <v>1</v>
      </c>
      <c r="F220" s="322" t="str">
        <f>RIGHT(MISC!D220,4)&amp;"."&amp;MISC!N220&amp;"."&amp;MISC!L220&amp;"."&amp;$C$5</f>
        <v>...Ap21</v>
      </c>
      <c r="G220" s="323">
        <f t="shared" ca="1" si="7"/>
        <v>44309</v>
      </c>
      <c r="H220" s="324">
        <f>IF(MISC!AC220&gt;0,0,-MISC!AC220)</f>
        <v>0</v>
      </c>
      <c r="I220" s="205">
        <f t="shared" ca="1" si="8"/>
        <v>44309</v>
      </c>
      <c r="J220" s="126">
        <v>134</v>
      </c>
      <c r="K220" s="126" t="b">
        <v>1</v>
      </c>
      <c r="L220" s="126" t="s">
        <v>4022</v>
      </c>
      <c r="M220" s="126" t="b">
        <v>1</v>
      </c>
      <c r="N220" s="126" t="s">
        <v>3687</v>
      </c>
      <c r="O220" s="322" t="str">
        <f>LEFT(MISC!E220,19)&amp;"."&amp;MiscCR!F220</f>
        <v>....Ap21</v>
      </c>
      <c r="P220" s="325">
        <f>MISC!J220</f>
        <v>0</v>
      </c>
      <c r="Q220" s="126" t="b">
        <v>1</v>
      </c>
      <c r="R220" s="126" t="b">
        <v>1</v>
      </c>
      <c r="S220" s="126" t="b">
        <v>1</v>
      </c>
    </row>
    <row r="221" spans="1:19" x14ac:dyDescent="0.25">
      <c r="A221" s="126" t="s">
        <v>4021</v>
      </c>
      <c r="B221" s="200">
        <v>1</v>
      </c>
      <c r="C221" s="126">
        <v>2</v>
      </c>
      <c r="D221" s="321">
        <f>MISC!K221</f>
        <v>0</v>
      </c>
      <c r="E221" s="126" t="b">
        <v>1</v>
      </c>
      <c r="F221" s="322" t="str">
        <f>RIGHT(MISC!D221,4)&amp;"."&amp;MISC!N221&amp;"."&amp;MISC!L221&amp;"."&amp;$C$5</f>
        <v>...Ap21</v>
      </c>
      <c r="G221" s="323">
        <f t="shared" ca="1" si="7"/>
        <v>44309</v>
      </c>
      <c r="H221" s="324">
        <f>IF(MISC!AC221&gt;0,0,-MISC!AC221)</f>
        <v>0</v>
      </c>
      <c r="I221" s="205">
        <f t="shared" ca="1" si="8"/>
        <v>44309</v>
      </c>
      <c r="J221" s="126">
        <v>135</v>
      </c>
      <c r="K221" s="126" t="b">
        <v>1</v>
      </c>
      <c r="L221" s="126" t="s">
        <v>4022</v>
      </c>
      <c r="M221" s="126" t="b">
        <v>1</v>
      </c>
      <c r="N221" s="126" t="s">
        <v>3687</v>
      </c>
      <c r="O221" s="322" t="str">
        <f>LEFT(MISC!E221,19)&amp;"."&amp;MiscCR!F221</f>
        <v>....Ap21</v>
      </c>
      <c r="P221" s="325">
        <f>MISC!J221</f>
        <v>0</v>
      </c>
      <c r="Q221" s="126" t="b">
        <v>1</v>
      </c>
      <c r="R221" s="126" t="b">
        <v>1</v>
      </c>
      <c r="S221" s="126" t="b">
        <v>1</v>
      </c>
    </row>
    <row r="222" spans="1:19" x14ac:dyDescent="0.25">
      <c r="A222" s="126" t="s">
        <v>4021</v>
      </c>
      <c r="B222" s="200">
        <v>1</v>
      </c>
      <c r="C222" s="126">
        <v>2</v>
      </c>
      <c r="D222" s="321">
        <f>MISC!K222</f>
        <v>0</v>
      </c>
      <c r="E222" s="126" t="b">
        <v>1</v>
      </c>
      <c r="F222" s="322" t="str">
        <f>RIGHT(MISC!D222,4)&amp;"."&amp;MISC!N222&amp;"."&amp;MISC!L222&amp;"."&amp;$C$5</f>
        <v>...Ap21</v>
      </c>
      <c r="G222" s="323">
        <f t="shared" ca="1" si="7"/>
        <v>44309</v>
      </c>
      <c r="H222" s="324">
        <f>IF(MISC!AC222&gt;0,0,-MISC!AC222)</f>
        <v>0</v>
      </c>
      <c r="I222" s="205">
        <f t="shared" ca="1" si="8"/>
        <v>44309</v>
      </c>
      <c r="J222" s="126">
        <v>136</v>
      </c>
      <c r="K222" s="126" t="b">
        <v>1</v>
      </c>
      <c r="L222" s="126" t="s">
        <v>4022</v>
      </c>
      <c r="M222" s="126" t="b">
        <v>1</v>
      </c>
      <c r="N222" s="126" t="s">
        <v>3687</v>
      </c>
      <c r="O222" s="322" t="str">
        <f>LEFT(MISC!E222,19)&amp;"."&amp;MiscCR!F222</f>
        <v>....Ap21</v>
      </c>
      <c r="P222" s="325">
        <f>MISC!J222</f>
        <v>0</v>
      </c>
      <c r="Q222" s="126" t="b">
        <v>1</v>
      </c>
      <c r="R222" s="126" t="b">
        <v>1</v>
      </c>
      <c r="S222" s="126" t="b">
        <v>1</v>
      </c>
    </row>
    <row r="223" spans="1:19" x14ac:dyDescent="0.25">
      <c r="A223" s="126" t="s">
        <v>4021</v>
      </c>
      <c r="B223" s="200">
        <v>1</v>
      </c>
      <c r="C223" s="126">
        <v>2</v>
      </c>
      <c r="D223" s="321">
        <f>MISC!K223</f>
        <v>0</v>
      </c>
      <c r="E223" s="126" t="b">
        <v>1</v>
      </c>
      <c r="F223" s="322" t="str">
        <f>RIGHT(MISC!D223,4)&amp;"."&amp;MISC!N223&amp;"."&amp;MISC!L223&amp;"."&amp;$C$5</f>
        <v>...Ap21</v>
      </c>
      <c r="G223" s="323">
        <f t="shared" ca="1" si="7"/>
        <v>44309</v>
      </c>
      <c r="H223" s="324">
        <f>IF(MISC!AC223&gt;0,0,-MISC!AC223)</f>
        <v>0</v>
      </c>
      <c r="I223" s="205">
        <f t="shared" ca="1" si="8"/>
        <v>44309</v>
      </c>
      <c r="J223" s="126">
        <v>137</v>
      </c>
      <c r="K223" s="126" t="b">
        <v>1</v>
      </c>
      <c r="L223" s="126" t="s">
        <v>4022</v>
      </c>
      <c r="M223" s="126" t="b">
        <v>1</v>
      </c>
      <c r="N223" s="126" t="s">
        <v>3687</v>
      </c>
      <c r="O223" s="322" t="str">
        <f>LEFT(MISC!E223,19)&amp;"."&amp;MiscCR!F223</f>
        <v>....Ap21</v>
      </c>
      <c r="P223" s="325">
        <f>MISC!J223</f>
        <v>0</v>
      </c>
      <c r="Q223" s="126" t="b">
        <v>1</v>
      </c>
      <c r="R223" s="126" t="b">
        <v>1</v>
      </c>
      <c r="S223" s="126" t="b">
        <v>1</v>
      </c>
    </row>
    <row r="224" spans="1:19" x14ac:dyDescent="0.25">
      <c r="A224" s="126" t="s">
        <v>4021</v>
      </c>
      <c r="B224" s="200">
        <v>1</v>
      </c>
      <c r="C224" s="126">
        <v>2</v>
      </c>
      <c r="D224" s="321">
        <f>MISC!K224</f>
        <v>0</v>
      </c>
      <c r="E224" s="126" t="b">
        <v>1</v>
      </c>
      <c r="F224" s="322" t="str">
        <f>RIGHT(MISC!D224,4)&amp;"."&amp;MISC!N224&amp;"."&amp;MISC!L224&amp;"."&amp;$C$5</f>
        <v>...Ap21</v>
      </c>
      <c r="G224" s="323">
        <f t="shared" ca="1" si="7"/>
        <v>44309</v>
      </c>
      <c r="H224" s="324">
        <f>IF(MISC!AC224&gt;0,0,-MISC!AC224)</f>
        <v>0</v>
      </c>
      <c r="I224" s="205">
        <f t="shared" ca="1" si="8"/>
        <v>44309</v>
      </c>
      <c r="J224" s="126">
        <v>138</v>
      </c>
      <c r="K224" s="126" t="b">
        <v>1</v>
      </c>
      <c r="L224" s="126" t="s">
        <v>4022</v>
      </c>
      <c r="M224" s="126" t="b">
        <v>1</v>
      </c>
      <c r="N224" s="126" t="s">
        <v>3687</v>
      </c>
      <c r="O224" s="322" t="str">
        <f>LEFT(MISC!E224,19)&amp;"."&amp;MiscCR!F224</f>
        <v>....Ap21</v>
      </c>
      <c r="P224" s="325">
        <f>MISC!J224</f>
        <v>0</v>
      </c>
      <c r="Q224" s="126" t="b">
        <v>1</v>
      </c>
      <c r="R224" s="126" t="b">
        <v>1</v>
      </c>
      <c r="S224" s="126" t="b">
        <v>1</v>
      </c>
    </row>
    <row r="225" spans="1:19" x14ac:dyDescent="0.25">
      <c r="A225" s="126" t="s">
        <v>4021</v>
      </c>
      <c r="B225" s="200">
        <v>1</v>
      </c>
      <c r="C225" s="126">
        <v>2</v>
      </c>
      <c r="D225" s="321">
        <f>MISC!K225</f>
        <v>0</v>
      </c>
      <c r="E225" s="126" t="b">
        <v>1</v>
      </c>
      <c r="F225" s="322" t="str">
        <f>RIGHT(MISC!D225,4)&amp;"."&amp;MISC!N225&amp;"."&amp;MISC!L225&amp;"."&amp;$C$5</f>
        <v>...Ap21</v>
      </c>
      <c r="G225" s="323">
        <f t="shared" ca="1" si="7"/>
        <v>44309</v>
      </c>
      <c r="H225" s="324">
        <f>IF(MISC!AC225&gt;0,0,-MISC!AC225)</f>
        <v>0</v>
      </c>
      <c r="I225" s="205">
        <f t="shared" ca="1" si="8"/>
        <v>44309</v>
      </c>
      <c r="J225" s="126">
        <v>139</v>
      </c>
      <c r="K225" s="126" t="b">
        <v>1</v>
      </c>
      <c r="L225" s="126" t="s">
        <v>4022</v>
      </c>
      <c r="M225" s="126" t="b">
        <v>1</v>
      </c>
      <c r="N225" s="126" t="s">
        <v>3687</v>
      </c>
      <c r="O225" s="322" t="str">
        <f>LEFT(MISC!E225,19)&amp;"."&amp;MiscCR!F225</f>
        <v>....Ap21</v>
      </c>
      <c r="P225" s="325">
        <f>MISC!J225</f>
        <v>0</v>
      </c>
      <c r="Q225" s="126" t="b">
        <v>1</v>
      </c>
      <c r="R225" s="126" t="b">
        <v>1</v>
      </c>
      <c r="S225" s="126" t="b">
        <v>1</v>
      </c>
    </row>
    <row r="226" spans="1:19" x14ac:dyDescent="0.25">
      <c r="A226" s="126" t="s">
        <v>4021</v>
      </c>
      <c r="B226" s="200">
        <v>1</v>
      </c>
      <c r="C226" s="126">
        <v>2</v>
      </c>
      <c r="D226" s="321">
        <f>MISC!K226</f>
        <v>0</v>
      </c>
      <c r="E226" s="126" t="b">
        <v>1</v>
      </c>
      <c r="F226" s="322" t="str">
        <f>RIGHT(MISC!D226,4)&amp;"."&amp;MISC!N226&amp;"."&amp;MISC!L226&amp;"."&amp;$C$5</f>
        <v>...Ap21</v>
      </c>
      <c r="G226" s="323">
        <f t="shared" ca="1" si="7"/>
        <v>44309</v>
      </c>
      <c r="H226" s="324">
        <f>IF(MISC!AC226&gt;0,0,-MISC!AC226)</f>
        <v>0</v>
      </c>
      <c r="I226" s="205">
        <f t="shared" ca="1" si="8"/>
        <v>44309</v>
      </c>
      <c r="J226" s="126">
        <v>140</v>
      </c>
      <c r="K226" s="126" t="b">
        <v>1</v>
      </c>
      <c r="L226" s="126" t="s">
        <v>4022</v>
      </c>
      <c r="M226" s="126" t="b">
        <v>1</v>
      </c>
      <c r="N226" s="126" t="s">
        <v>3687</v>
      </c>
      <c r="O226" s="322" t="str">
        <f>LEFT(MISC!E226,19)&amp;"."&amp;MiscCR!F226</f>
        <v>....Ap21</v>
      </c>
      <c r="P226" s="325">
        <f>MISC!J226</f>
        <v>0</v>
      </c>
      <c r="Q226" s="126" t="b">
        <v>1</v>
      </c>
      <c r="R226" s="126" t="b">
        <v>1</v>
      </c>
      <c r="S226" s="126" t="b">
        <v>1</v>
      </c>
    </row>
    <row r="227" spans="1:19" x14ac:dyDescent="0.25">
      <c r="A227" s="126" t="s">
        <v>4021</v>
      </c>
      <c r="B227" s="200">
        <v>1</v>
      </c>
      <c r="C227" s="126">
        <v>2</v>
      </c>
      <c r="D227" s="321">
        <f>MISC!K227</f>
        <v>0</v>
      </c>
      <c r="E227" s="126" t="b">
        <v>1</v>
      </c>
      <c r="F227" s="322" t="str">
        <f>RIGHT(MISC!D227,4)&amp;"."&amp;MISC!N227&amp;"."&amp;MISC!L227&amp;"."&amp;$C$5</f>
        <v>...Ap21</v>
      </c>
      <c r="G227" s="323">
        <f t="shared" ca="1" si="7"/>
        <v>44309</v>
      </c>
      <c r="H227" s="324">
        <f>IF(MISC!AC227&gt;0,0,-MISC!AC227)</f>
        <v>0</v>
      </c>
      <c r="I227" s="205">
        <f t="shared" ca="1" si="8"/>
        <v>44309</v>
      </c>
      <c r="J227" s="126">
        <v>141</v>
      </c>
      <c r="K227" s="126" t="b">
        <v>1</v>
      </c>
      <c r="L227" s="126" t="s">
        <v>4022</v>
      </c>
      <c r="M227" s="126" t="b">
        <v>1</v>
      </c>
      <c r="N227" s="126" t="s">
        <v>3687</v>
      </c>
      <c r="O227" s="322" t="str">
        <f>LEFT(MISC!E227,19)&amp;"."&amp;MiscCR!F227</f>
        <v>....Ap21</v>
      </c>
      <c r="P227" s="325">
        <f>MISC!J227</f>
        <v>0</v>
      </c>
      <c r="Q227" s="126" t="b">
        <v>1</v>
      </c>
      <c r="R227" s="126" t="b">
        <v>1</v>
      </c>
      <c r="S227" s="126" t="b">
        <v>1</v>
      </c>
    </row>
    <row r="228" spans="1:19" x14ac:dyDescent="0.25">
      <c r="A228" s="126" t="s">
        <v>4021</v>
      </c>
      <c r="B228" s="200">
        <v>1</v>
      </c>
      <c r="C228" s="126">
        <v>2</v>
      </c>
      <c r="D228" s="321">
        <f>MISC!K228</f>
        <v>0</v>
      </c>
      <c r="E228" s="126" t="b">
        <v>1</v>
      </c>
      <c r="F228" s="322" t="str">
        <f>RIGHT(MISC!D228,4)&amp;"."&amp;MISC!N228&amp;"."&amp;MISC!L228&amp;"."&amp;$C$5</f>
        <v>...Ap21</v>
      </c>
      <c r="G228" s="323">
        <f t="shared" ca="1" si="7"/>
        <v>44309</v>
      </c>
      <c r="H228" s="324">
        <f>IF(MISC!AC228&gt;0,0,-MISC!AC228)</f>
        <v>0</v>
      </c>
      <c r="I228" s="205">
        <f t="shared" ca="1" si="8"/>
        <v>44309</v>
      </c>
      <c r="J228" s="126">
        <v>142</v>
      </c>
      <c r="K228" s="126" t="b">
        <v>1</v>
      </c>
      <c r="L228" s="126" t="s">
        <v>4022</v>
      </c>
      <c r="M228" s="126" t="b">
        <v>1</v>
      </c>
      <c r="N228" s="126" t="s">
        <v>3687</v>
      </c>
      <c r="O228" s="322" t="str">
        <f>LEFT(MISC!E228,19)&amp;"."&amp;MiscCR!F228</f>
        <v>....Ap21</v>
      </c>
      <c r="P228" s="325">
        <f>MISC!J228</f>
        <v>0</v>
      </c>
      <c r="Q228" s="126" t="b">
        <v>1</v>
      </c>
      <c r="R228" s="126" t="b">
        <v>1</v>
      </c>
      <c r="S228" s="126" t="b">
        <v>1</v>
      </c>
    </row>
    <row r="229" spans="1:19" x14ac:dyDescent="0.25">
      <c r="A229" s="126" t="s">
        <v>4021</v>
      </c>
      <c r="B229" s="200">
        <v>1</v>
      </c>
      <c r="C229" s="126">
        <v>2</v>
      </c>
      <c r="D229" s="321">
        <f>MISC!K229</f>
        <v>0</v>
      </c>
      <c r="E229" s="126" t="b">
        <v>1</v>
      </c>
      <c r="F229" s="322" t="str">
        <f>RIGHT(MISC!D229,4)&amp;"."&amp;MISC!N229&amp;"."&amp;MISC!L229&amp;"."&amp;$C$5</f>
        <v>...Ap21</v>
      </c>
      <c r="G229" s="323">
        <f t="shared" ca="1" si="7"/>
        <v>44309</v>
      </c>
      <c r="H229" s="324">
        <f>IF(MISC!AC229&gt;0,0,-MISC!AC229)</f>
        <v>0</v>
      </c>
      <c r="I229" s="205">
        <f t="shared" ca="1" si="8"/>
        <v>44309</v>
      </c>
      <c r="J229" s="126">
        <v>143</v>
      </c>
      <c r="K229" s="126" t="b">
        <v>1</v>
      </c>
      <c r="L229" s="126" t="s">
        <v>4022</v>
      </c>
      <c r="M229" s="126" t="b">
        <v>1</v>
      </c>
      <c r="N229" s="126" t="s">
        <v>3687</v>
      </c>
      <c r="O229" s="322" t="str">
        <f>LEFT(MISC!E229,19)&amp;"."&amp;MiscCR!F229</f>
        <v>....Ap21</v>
      </c>
      <c r="P229" s="325">
        <f>MISC!J229</f>
        <v>0</v>
      </c>
      <c r="Q229" s="126" t="b">
        <v>1</v>
      </c>
      <c r="R229" s="126" t="b">
        <v>1</v>
      </c>
      <c r="S229" s="126" t="b">
        <v>1</v>
      </c>
    </row>
    <row r="230" spans="1:19" x14ac:dyDescent="0.25">
      <c r="A230" s="126" t="s">
        <v>4021</v>
      </c>
      <c r="B230" s="200">
        <v>1</v>
      </c>
      <c r="C230" s="126">
        <v>2</v>
      </c>
      <c r="D230" s="321">
        <f>MISC!K230</f>
        <v>0</v>
      </c>
      <c r="E230" s="126" t="b">
        <v>1</v>
      </c>
      <c r="F230" s="322" t="str">
        <f>RIGHT(MISC!D230,4)&amp;"."&amp;MISC!N230&amp;"."&amp;MISC!L230&amp;"."&amp;$C$5</f>
        <v>...Ap21</v>
      </c>
      <c r="G230" s="323">
        <f t="shared" ca="1" si="7"/>
        <v>44309</v>
      </c>
      <c r="H230" s="324">
        <f>IF(MISC!AC230&gt;0,0,-MISC!AC230)</f>
        <v>0</v>
      </c>
      <c r="I230" s="205">
        <f t="shared" ca="1" si="8"/>
        <v>44309</v>
      </c>
      <c r="J230" s="126">
        <v>144</v>
      </c>
      <c r="K230" s="126" t="b">
        <v>1</v>
      </c>
      <c r="L230" s="126" t="s">
        <v>4022</v>
      </c>
      <c r="M230" s="126" t="b">
        <v>1</v>
      </c>
      <c r="N230" s="126" t="s">
        <v>3687</v>
      </c>
      <c r="O230" s="322" t="str">
        <f>LEFT(MISC!E230,19)&amp;"."&amp;MiscCR!F230</f>
        <v>....Ap21</v>
      </c>
      <c r="P230" s="325">
        <f>MISC!J230</f>
        <v>0</v>
      </c>
      <c r="Q230" s="126" t="b">
        <v>1</v>
      </c>
      <c r="R230" s="126" t="b">
        <v>1</v>
      </c>
      <c r="S230" s="126" t="b">
        <v>1</v>
      </c>
    </row>
    <row r="231" spans="1:19" x14ac:dyDescent="0.25">
      <c r="A231" s="126" t="s">
        <v>4021</v>
      </c>
      <c r="B231" s="200">
        <v>1</v>
      </c>
      <c r="C231" s="126">
        <v>2</v>
      </c>
      <c r="D231" s="321">
        <f>MISC!K231</f>
        <v>0</v>
      </c>
      <c r="E231" s="126" t="b">
        <v>1</v>
      </c>
      <c r="F231" s="322" t="str">
        <f>RIGHT(MISC!D231,4)&amp;"."&amp;MISC!N231&amp;"."&amp;MISC!L231&amp;"."&amp;$C$5</f>
        <v>...Ap21</v>
      </c>
      <c r="G231" s="323">
        <f t="shared" ca="1" si="7"/>
        <v>44309</v>
      </c>
      <c r="H231" s="324">
        <f>IF(MISC!AC231&gt;0,0,-MISC!AC231)</f>
        <v>0</v>
      </c>
      <c r="I231" s="205">
        <f t="shared" ca="1" si="8"/>
        <v>44309</v>
      </c>
      <c r="J231" s="126">
        <v>145</v>
      </c>
      <c r="K231" s="126" t="b">
        <v>1</v>
      </c>
      <c r="L231" s="126" t="s">
        <v>4022</v>
      </c>
      <c r="M231" s="126" t="b">
        <v>1</v>
      </c>
      <c r="N231" s="126" t="s">
        <v>3687</v>
      </c>
      <c r="O231" s="322" t="str">
        <f>LEFT(MISC!E231,19)&amp;"."&amp;MiscCR!F231</f>
        <v>....Ap21</v>
      </c>
      <c r="P231" s="325">
        <f>MISC!J231</f>
        <v>0</v>
      </c>
      <c r="Q231" s="126" t="b">
        <v>1</v>
      </c>
      <c r="R231" s="126" t="b">
        <v>1</v>
      </c>
      <c r="S231" s="126" t="b">
        <v>1</v>
      </c>
    </row>
    <row r="232" spans="1:19" x14ac:dyDescent="0.25">
      <c r="A232" s="126" t="s">
        <v>4021</v>
      </c>
      <c r="B232" s="200">
        <v>1</v>
      </c>
      <c r="C232" s="126">
        <v>2</v>
      </c>
      <c r="D232" s="321">
        <f>MISC!K232</f>
        <v>0</v>
      </c>
      <c r="E232" s="126" t="b">
        <v>1</v>
      </c>
      <c r="F232" s="322" t="str">
        <f>RIGHT(MISC!D232,4)&amp;"."&amp;MISC!N232&amp;"."&amp;MISC!L232&amp;"."&amp;$C$5</f>
        <v>...Ap21</v>
      </c>
      <c r="G232" s="323">
        <f t="shared" ca="1" si="7"/>
        <v>44309</v>
      </c>
      <c r="H232" s="324">
        <f>IF(MISC!AC232&gt;0,0,-MISC!AC232)</f>
        <v>0</v>
      </c>
      <c r="I232" s="205">
        <f t="shared" ca="1" si="8"/>
        <v>44309</v>
      </c>
      <c r="J232" s="126">
        <v>146</v>
      </c>
      <c r="K232" s="126" t="b">
        <v>1</v>
      </c>
      <c r="L232" s="126" t="s">
        <v>4022</v>
      </c>
      <c r="M232" s="126" t="b">
        <v>1</v>
      </c>
      <c r="N232" s="126" t="s">
        <v>3687</v>
      </c>
      <c r="O232" s="322" t="str">
        <f>LEFT(MISC!E232,19)&amp;"."&amp;MiscCR!F232</f>
        <v>....Ap21</v>
      </c>
      <c r="P232" s="325">
        <f>MISC!J232</f>
        <v>0</v>
      </c>
      <c r="Q232" s="126" t="b">
        <v>1</v>
      </c>
      <c r="R232" s="126" t="b">
        <v>1</v>
      </c>
      <c r="S232" s="126" t="b">
        <v>1</v>
      </c>
    </row>
    <row r="233" spans="1:19" x14ac:dyDescent="0.25">
      <c r="A233" s="126" t="s">
        <v>4021</v>
      </c>
      <c r="B233" s="200">
        <v>1</v>
      </c>
      <c r="C233" s="126">
        <v>2</v>
      </c>
      <c r="D233" s="321">
        <f>MISC!K233</f>
        <v>0</v>
      </c>
      <c r="E233" s="126" t="b">
        <v>1</v>
      </c>
      <c r="F233" s="322" t="str">
        <f>RIGHT(MISC!D233,4)&amp;"."&amp;MISC!N233&amp;"."&amp;MISC!L233&amp;"."&amp;$C$5</f>
        <v>...Ap21</v>
      </c>
      <c r="G233" s="323">
        <f t="shared" ca="1" si="7"/>
        <v>44309</v>
      </c>
      <c r="H233" s="324">
        <f>IF(MISC!AC233&gt;0,0,-MISC!AC233)</f>
        <v>0</v>
      </c>
      <c r="I233" s="205">
        <f t="shared" ca="1" si="8"/>
        <v>44309</v>
      </c>
      <c r="J233" s="126">
        <v>147</v>
      </c>
      <c r="K233" s="126" t="b">
        <v>1</v>
      </c>
      <c r="L233" s="126" t="s">
        <v>4022</v>
      </c>
      <c r="M233" s="126" t="b">
        <v>1</v>
      </c>
      <c r="N233" s="126" t="s">
        <v>3687</v>
      </c>
      <c r="O233" s="322" t="str">
        <f>LEFT(MISC!E233,19)&amp;"."&amp;MiscCR!F233</f>
        <v>....Ap21</v>
      </c>
      <c r="P233" s="325">
        <f>MISC!J233</f>
        <v>0</v>
      </c>
      <c r="Q233" s="126" t="b">
        <v>1</v>
      </c>
      <c r="R233" s="126" t="b">
        <v>1</v>
      </c>
      <c r="S233" s="126" t="b">
        <v>1</v>
      </c>
    </row>
    <row r="234" spans="1:19" x14ac:dyDescent="0.25">
      <c r="A234" s="126" t="s">
        <v>4021</v>
      </c>
      <c r="B234" s="200">
        <v>1</v>
      </c>
      <c r="C234" s="126">
        <v>2</v>
      </c>
      <c r="D234" s="321">
        <f>MISC!K234</f>
        <v>0</v>
      </c>
      <c r="E234" s="126" t="b">
        <v>1</v>
      </c>
      <c r="F234" s="322" t="str">
        <f>RIGHT(MISC!D234,4)&amp;"."&amp;MISC!N234&amp;"."&amp;MISC!L234&amp;"."&amp;$C$5</f>
        <v>...Ap21</v>
      </c>
      <c r="G234" s="323">
        <f t="shared" ca="1" si="7"/>
        <v>44309</v>
      </c>
      <c r="H234" s="324">
        <f>IF(MISC!AC234&gt;0,0,-MISC!AC234)</f>
        <v>0</v>
      </c>
      <c r="I234" s="205">
        <f t="shared" ca="1" si="8"/>
        <v>44309</v>
      </c>
      <c r="J234" s="126">
        <v>148</v>
      </c>
      <c r="K234" s="126" t="b">
        <v>1</v>
      </c>
      <c r="L234" s="126" t="s">
        <v>4022</v>
      </c>
      <c r="M234" s="126" t="b">
        <v>1</v>
      </c>
      <c r="N234" s="126" t="s">
        <v>3687</v>
      </c>
      <c r="O234" s="322" t="str">
        <f>LEFT(MISC!E234,19)&amp;"."&amp;MiscCR!F234</f>
        <v>....Ap21</v>
      </c>
      <c r="P234" s="325">
        <f>MISC!J234</f>
        <v>0</v>
      </c>
      <c r="Q234" s="126" t="b">
        <v>1</v>
      </c>
      <c r="R234" s="126" t="b">
        <v>1</v>
      </c>
      <c r="S234" s="126" t="b">
        <v>1</v>
      </c>
    </row>
    <row r="235" spans="1:19" x14ac:dyDescent="0.25">
      <c r="A235" s="126" t="s">
        <v>4021</v>
      </c>
      <c r="B235" s="200">
        <v>1</v>
      </c>
      <c r="C235" s="126">
        <v>2</v>
      </c>
      <c r="D235" s="321">
        <f>MISC!K235</f>
        <v>0</v>
      </c>
      <c r="E235" s="126" t="b">
        <v>1</v>
      </c>
      <c r="F235" s="322" t="str">
        <f>RIGHT(MISC!D235,4)&amp;"."&amp;MISC!N235&amp;"."&amp;MISC!L235&amp;"."&amp;$C$5</f>
        <v>...Ap21</v>
      </c>
      <c r="G235" s="323">
        <f t="shared" ca="1" si="7"/>
        <v>44309</v>
      </c>
      <c r="H235" s="324">
        <f>IF(MISC!AC235&gt;0,0,-MISC!AC235)</f>
        <v>0</v>
      </c>
      <c r="I235" s="205">
        <f t="shared" ca="1" si="8"/>
        <v>44309</v>
      </c>
      <c r="J235" s="126">
        <v>149</v>
      </c>
      <c r="K235" s="126" t="b">
        <v>1</v>
      </c>
      <c r="L235" s="126" t="s">
        <v>4022</v>
      </c>
      <c r="M235" s="126" t="b">
        <v>1</v>
      </c>
      <c r="N235" s="126" t="s">
        <v>3687</v>
      </c>
      <c r="O235" s="322" t="str">
        <f>LEFT(MISC!E235,19)&amp;"."&amp;MiscCR!F235</f>
        <v>....Ap21</v>
      </c>
      <c r="P235" s="325">
        <f>MISC!J235</f>
        <v>0</v>
      </c>
      <c r="Q235" s="126" t="b">
        <v>1</v>
      </c>
      <c r="R235" s="126" t="b">
        <v>1</v>
      </c>
      <c r="S235" s="126" t="b">
        <v>1</v>
      </c>
    </row>
    <row r="236" spans="1:19" x14ac:dyDescent="0.25">
      <c r="A236" s="126" t="s">
        <v>4021</v>
      </c>
      <c r="B236" s="200">
        <v>1</v>
      </c>
      <c r="C236" s="126">
        <v>2</v>
      </c>
      <c r="D236" s="321">
        <f>MISC!K236</f>
        <v>0</v>
      </c>
      <c r="E236" s="126" t="b">
        <v>1</v>
      </c>
      <c r="F236" s="322" t="str">
        <f>RIGHT(MISC!D236,4)&amp;"."&amp;MISC!N236&amp;"."&amp;MISC!L236&amp;"."&amp;$C$5</f>
        <v>...Ap21</v>
      </c>
      <c r="G236" s="323">
        <f t="shared" ca="1" si="7"/>
        <v>44309</v>
      </c>
      <c r="H236" s="324">
        <f>IF(MISC!AC236&gt;0,0,-MISC!AC236)</f>
        <v>0</v>
      </c>
      <c r="I236" s="205">
        <f t="shared" ca="1" si="8"/>
        <v>44309</v>
      </c>
      <c r="J236" s="126">
        <v>150</v>
      </c>
      <c r="K236" s="126" t="b">
        <v>1</v>
      </c>
      <c r="L236" s="126" t="s">
        <v>4022</v>
      </c>
      <c r="M236" s="126" t="b">
        <v>1</v>
      </c>
      <c r="N236" s="126" t="s">
        <v>3687</v>
      </c>
      <c r="O236" s="322" t="str">
        <f>LEFT(MISC!E236,19)&amp;"."&amp;MiscCR!F236</f>
        <v>....Ap21</v>
      </c>
      <c r="P236" s="325">
        <f>MISC!J236</f>
        <v>0</v>
      </c>
      <c r="Q236" s="126" t="b">
        <v>1</v>
      </c>
      <c r="R236" s="126" t="b">
        <v>1</v>
      </c>
      <c r="S236" s="126" t="b">
        <v>1</v>
      </c>
    </row>
    <row r="237" spans="1:19" x14ac:dyDescent="0.25">
      <c r="A237" s="126" t="s">
        <v>4021</v>
      </c>
      <c r="B237" s="200">
        <v>1</v>
      </c>
      <c r="C237" s="126">
        <v>2</v>
      </c>
      <c r="D237" s="321">
        <f>MISC!K237</f>
        <v>0</v>
      </c>
      <c r="E237" s="126" t="b">
        <v>1</v>
      </c>
      <c r="F237" s="322" t="str">
        <f>RIGHT(MISC!D237,4)&amp;"."&amp;MISC!N237&amp;"."&amp;MISC!L237&amp;"."&amp;$C$5</f>
        <v>...Ap21</v>
      </c>
      <c r="G237" s="323">
        <f t="shared" ca="1" si="7"/>
        <v>44309</v>
      </c>
      <c r="H237" s="324">
        <f>IF(MISC!AC237&gt;0,0,-MISC!AC237)</f>
        <v>0</v>
      </c>
      <c r="I237" s="205">
        <f t="shared" ca="1" si="8"/>
        <v>44309</v>
      </c>
      <c r="J237" s="126">
        <v>151</v>
      </c>
      <c r="K237" s="126" t="b">
        <v>1</v>
      </c>
      <c r="L237" s="126" t="s">
        <v>4022</v>
      </c>
      <c r="M237" s="126" t="b">
        <v>1</v>
      </c>
      <c r="N237" s="126" t="s">
        <v>3687</v>
      </c>
      <c r="O237" s="322" t="str">
        <f>LEFT(MISC!E237,19)&amp;"."&amp;MiscCR!F237</f>
        <v>....Ap21</v>
      </c>
      <c r="P237" s="325">
        <f>MISC!J237</f>
        <v>0</v>
      </c>
      <c r="Q237" s="126" t="b">
        <v>1</v>
      </c>
      <c r="R237" s="126" t="b">
        <v>1</v>
      </c>
      <c r="S237" s="126" t="b">
        <v>1</v>
      </c>
    </row>
    <row r="238" spans="1:19" x14ac:dyDescent="0.25">
      <c r="A238" s="126" t="s">
        <v>4021</v>
      </c>
      <c r="B238" s="200">
        <v>1</v>
      </c>
      <c r="C238" s="126">
        <v>2</v>
      </c>
      <c r="D238" s="321">
        <f>MISC!K238</f>
        <v>0</v>
      </c>
      <c r="E238" s="126" t="b">
        <v>1</v>
      </c>
      <c r="F238" s="322" t="str">
        <f>RIGHT(MISC!D238,4)&amp;"."&amp;MISC!N238&amp;"."&amp;MISC!L238&amp;"."&amp;$C$5</f>
        <v>...Ap21</v>
      </c>
      <c r="G238" s="323">
        <f t="shared" ca="1" si="7"/>
        <v>44309</v>
      </c>
      <c r="H238" s="324">
        <f>IF(MISC!AC238&gt;0,0,-MISC!AC238)</f>
        <v>0</v>
      </c>
      <c r="I238" s="205">
        <f t="shared" ca="1" si="8"/>
        <v>44309</v>
      </c>
      <c r="J238" s="126">
        <v>152</v>
      </c>
      <c r="K238" s="126" t="b">
        <v>1</v>
      </c>
      <c r="L238" s="126" t="s">
        <v>4022</v>
      </c>
      <c r="M238" s="126" t="b">
        <v>1</v>
      </c>
      <c r="N238" s="126" t="s">
        <v>3687</v>
      </c>
      <c r="O238" s="322" t="str">
        <f>LEFT(MISC!E238,19)&amp;"."&amp;MiscCR!F238</f>
        <v>....Ap21</v>
      </c>
      <c r="P238" s="325">
        <f>MISC!J238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mergeCells count="5">
    <mergeCell ref="A1:N1"/>
    <mergeCell ref="B3:E3"/>
    <mergeCell ref="I3:L3"/>
    <mergeCell ref="C7:D8"/>
    <mergeCell ref="C10:D11"/>
  </mergeCells>
  <conditionalFormatting sqref="H20:H304">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595"/>
  <sheetViews>
    <sheetView topLeftCell="A7" zoomScale="115" zoomScaleNormal="115" workbookViewId="0">
      <selection activeCell="E27" sqref="E27"/>
    </sheetView>
  </sheetViews>
  <sheetFormatPr defaultRowHeight="15" x14ac:dyDescent="0.25"/>
  <cols>
    <col min="1" max="1" width="28.7109375" bestFit="1" customWidth="1"/>
    <col min="2" max="2" width="14" customWidth="1"/>
    <col min="3" max="3" width="11.5703125" bestFit="1" customWidth="1"/>
    <col min="4" max="4" width="21.7109375" bestFit="1"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1.28515625" bestFit="1" customWidth="1"/>
    <col min="19" max="19" width="10.8554687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11" t="s">
        <v>3621</v>
      </c>
      <c r="B1" s="512"/>
      <c r="C1" s="512"/>
      <c r="D1" s="512"/>
      <c r="E1" s="512"/>
      <c r="F1" s="512"/>
      <c r="G1" s="512"/>
      <c r="H1" s="512"/>
      <c r="I1" s="512"/>
      <c r="J1" s="512"/>
      <c r="K1" s="512"/>
      <c r="L1" s="512"/>
      <c r="M1" s="512"/>
      <c r="N1" s="513"/>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14" t="s">
        <v>3982</v>
      </c>
      <c r="C3" s="514"/>
      <c r="D3" s="514"/>
      <c r="E3" s="514"/>
      <c r="F3" s="515"/>
      <c r="H3" s="33" t="s">
        <v>3558</v>
      </c>
      <c r="I3" s="34">
        <f>COUNTIF(D20:D864,"&gt;0")</f>
        <v>0</v>
      </c>
      <c r="J3" s="35" t="s">
        <v>3559</v>
      </c>
      <c r="K3" s="35"/>
      <c r="L3" s="35"/>
      <c r="M3" s="35"/>
      <c r="N3" s="36"/>
      <c r="O3" s="37"/>
      <c r="P3" s="37"/>
      <c r="Q3" s="37"/>
    </row>
    <row r="4" spans="1:35" ht="16.5" thickTop="1" thickBot="1" x14ac:dyDescent="0.3">
      <c r="A4" s="32" t="s">
        <v>3561</v>
      </c>
      <c r="B4" s="516" t="s">
        <v>3983</v>
      </c>
      <c r="C4" s="517"/>
      <c r="H4" s="32" t="s">
        <v>3562</v>
      </c>
      <c r="I4" s="34">
        <f>COUNTIF(G20:G908,"&gt;0")</f>
        <v>0</v>
      </c>
      <c r="J4" s="38" t="s">
        <v>3563</v>
      </c>
      <c r="K4" s="34">
        <f>COUNTIF(G20:G908,"&lt;0")</f>
        <v>0</v>
      </c>
      <c r="L4" s="38" t="s">
        <v>3564</v>
      </c>
      <c r="M4" s="34">
        <f>COUNTIF(G20:G908,"=0")</f>
        <v>0</v>
      </c>
    </row>
    <row r="5" spans="1:35" ht="15.75" thickTop="1" x14ac:dyDescent="0.25">
      <c r="A5" s="32" t="s">
        <v>3566</v>
      </c>
      <c r="B5" s="508" t="s">
        <v>3984</v>
      </c>
      <c r="C5" s="509"/>
      <c r="D5" s="509"/>
      <c r="E5" s="509"/>
      <c r="F5" s="509"/>
      <c r="G5" s="509"/>
      <c r="H5" s="509"/>
      <c r="I5" s="509"/>
      <c r="J5" s="509"/>
      <c r="K5" s="509"/>
      <c r="L5" s="509"/>
      <c r="M5" s="509"/>
      <c r="N5" s="510"/>
      <c r="O5" s="39"/>
      <c r="P5" s="39"/>
      <c r="Q5" s="39"/>
    </row>
    <row r="6" spans="1:35" x14ac:dyDescent="0.25">
      <c r="B6" s="508" t="s">
        <v>3985</v>
      </c>
      <c r="C6" s="509"/>
      <c r="D6" s="509"/>
      <c r="E6" s="509"/>
      <c r="F6" s="509"/>
      <c r="G6" s="509"/>
      <c r="H6" s="509"/>
      <c r="I6" s="509"/>
      <c r="J6" s="509"/>
      <c r="K6" s="509"/>
      <c r="L6" s="509"/>
      <c r="M6" s="509"/>
      <c r="N6" s="510"/>
      <c r="O6" s="39"/>
      <c r="P6" s="39"/>
      <c r="Q6" s="39"/>
    </row>
    <row r="7" spans="1:35" x14ac:dyDescent="0.25">
      <c r="B7" s="508" t="s">
        <v>3986</v>
      </c>
      <c r="C7" s="509"/>
      <c r="D7" s="509"/>
      <c r="E7" s="509"/>
      <c r="F7" s="509"/>
      <c r="G7" s="509"/>
      <c r="H7" s="509"/>
      <c r="I7" s="509"/>
      <c r="J7" s="509"/>
      <c r="K7" s="509"/>
      <c r="L7" s="509"/>
      <c r="M7" s="509"/>
      <c r="N7" s="510"/>
      <c r="O7" s="39"/>
      <c r="P7" s="39"/>
      <c r="Q7" s="39"/>
    </row>
    <row r="8" spans="1:35" ht="15.75" thickBot="1" x14ac:dyDescent="0.3">
      <c r="B8" s="518" t="s">
        <v>3987</v>
      </c>
      <c r="C8" s="518"/>
      <c r="D8" s="518"/>
      <c r="E8" s="518"/>
      <c r="F8" s="518"/>
      <c r="G8" s="518"/>
      <c r="H8" s="518"/>
      <c r="I8" s="518"/>
      <c r="J8" s="518"/>
      <c r="K8" s="518"/>
      <c r="L8" s="518"/>
      <c r="M8" s="518"/>
      <c r="N8" s="518"/>
      <c r="O8" s="39"/>
      <c r="P8" s="39"/>
      <c r="Q8" s="39"/>
    </row>
    <row r="9" spans="1:35" ht="15.75" thickTop="1" x14ac:dyDescent="0.25">
      <c r="B9" s="538" t="s">
        <v>3573</v>
      </c>
      <c r="C9" s="539"/>
      <c r="D9" s="540" t="s">
        <v>3574</v>
      </c>
      <c r="E9" s="540"/>
      <c r="F9" s="40" t="s">
        <v>59</v>
      </c>
      <c r="G9" s="41" t="s">
        <v>3575</v>
      </c>
      <c r="H9" s="41" t="s">
        <v>3576</v>
      </c>
      <c r="I9" s="41" t="s">
        <v>617</v>
      </c>
      <c r="J9" s="42"/>
      <c r="K9" s="42"/>
      <c r="L9" s="42"/>
      <c r="M9" s="42"/>
      <c r="N9" s="42"/>
      <c r="O9" s="39"/>
      <c r="P9" s="39"/>
      <c r="Q9" s="39"/>
      <c r="R9">
        <f>1019.17-983</f>
        <v>36.169999999999959</v>
      </c>
      <c r="S9">
        <f>R9/(7/12)</f>
        <v>62.005714285714213</v>
      </c>
    </row>
    <row r="10" spans="1:35" x14ac:dyDescent="0.25">
      <c r="A10" s="37"/>
      <c r="B10" s="547" t="str">
        <f>A20</f>
        <v>MISCELLANEOUS PAYMENTS</v>
      </c>
      <c r="C10" s="548"/>
      <c r="D10" s="537" t="s">
        <v>3988</v>
      </c>
      <c r="E10" s="537"/>
      <c r="F10" s="43" t="s">
        <v>3989</v>
      </c>
      <c r="G10" s="43" t="s">
        <v>3971</v>
      </c>
      <c r="H10" s="44">
        <f>MAX(F24:F356)</f>
        <v>2185</v>
      </c>
      <c r="I10" s="45">
        <f>SUMIF(F24:F381,"&gt;0")/COUNTIF(F24:F381,"&gt;0")</f>
        <v>1366.1000000000004</v>
      </c>
      <c r="J10" s="46"/>
      <c r="K10" s="46"/>
      <c r="L10" s="46"/>
      <c r="M10" s="46"/>
      <c r="N10" s="46"/>
      <c r="O10" s="46"/>
      <c r="P10" s="46"/>
      <c r="Q10" s="46"/>
    </row>
    <row r="11" spans="1:35" x14ac:dyDescent="0.25">
      <c r="A11" s="32" t="s">
        <v>3580</v>
      </c>
      <c r="B11" s="519"/>
      <c r="C11" s="520"/>
      <c r="D11" s="520"/>
      <c r="E11" s="521"/>
      <c r="F11" s="519"/>
      <c r="G11" s="520"/>
      <c r="H11" s="520"/>
      <c r="I11" s="520"/>
      <c r="J11" s="520"/>
      <c r="K11" s="520"/>
      <c r="L11" s="520"/>
      <c r="M11" s="520"/>
      <c r="N11" s="521"/>
      <c r="O11" s="46"/>
      <c r="P11" s="46"/>
      <c r="Q11" s="46"/>
    </row>
    <row r="12" spans="1:35" x14ac:dyDescent="0.25">
      <c r="A12" s="37"/>
      <c r="B12" s="519"/>
      <c r="C12" s="520"/>
      <c r="D12" s="520"/>
      <c r="E12" s="521"/>
      <c r="F12" s="519"/>
      <c r="G12" s="520"/>
      <c r="H12" s="520"/>
      <c r="I12" s="520"/>
      <c r="J12" s="520"/>
      <c r="K12" s="520"/>
      <c r="L12" s="520"/>
      <c r="M12" s="520"/>
      <c r="N12" s="521"/>
      <c r="O12" s="46"/>
      <c r="P12" s="46"/>
      <c r="Q12" s="46"/>
    </row>
    <row r="13" spans="1:35" x14ac:dyDescent="0.25">
      <c r="A13" s="37"/>
      <c r="B13" s="519"/>
      <c r="C13" s="520"/>
      <c r="D13" s="520"/>
      <c r="E13" s="521"/>
      <c r="F13" s="519"/>
      <c r="G13" s="520"/>
      <c r="H13" s="520"/>
      <c r="I13" s="520"/>
      <c r="J13" s="520"/>
      <c r="K13" s="520"/>
      <c r="L13" s="520"/>
      <c r="M13" s="520"/>
      <c r="N13" s="521"/>
      <c r="O13" s="46"/>
      <c r="P13" s="46"/>
      <c r="Q13" s="46"/>
    </row>
    <row r="14" spans="1:35" x14ac:dyDescent="0.25">
      <c r="A14" s="37"/>
      <c r="B14" s="519" t="s">
        <v>3990</v>
      </c>
      <c r="C14" s="520"/>
      <c r="D14" s="520"/>
      <c r="E14" s="521"/>
      <c r="F14" s="519"/>
      <c r="G14" s="520"/>
      <c r="H14" s="520"/>
      <c r="I14" s="520"/>
      <c r="J14" s="520"/>
      <c r="K14" s="520"/>
      <c r="L14" s="520"/>
      <c r="M14" s="520"/>
      <c r="N14" s="521"/>
      <c r="O14" s="46"/>
      <c r="P14" s="46"/>
      <c r="Q14" s="46"/>
      <c r="R14" s="179" t="e">
        <f>R15+R16</f>
        <v>#REF!</v>
      </c>
      <c r="S14" s="179" t="e">
        <f t="shared" ref="S14:AH14" si="0">S15+S16</f>
        <v>#REF!</v>
      </c>
      <c r="T14" s="179">
        <f t="shared" si="0"/>
        <v>170422.6</v>
      </c>
      <c r="U14" s="179">
        <f t="shared" si="0"/>
        <v>0</v>
      </c>
      <c r="V14" s="179">
        <f t="shared" si="0"/>
        <v>0</v>
      </c>
      <c r="W14" s="179">
        <f t="shared" si="0"/>
        <v>0</v>
      </c>
      <c r="X14" s="179">
        <f t="shared" si="0"/>
        <v>0</v>
      </c>
      <c r="Y14" s="179">
        <f t="shared" si="0"/>
        <v>0</v>
      </c>
      <c r="Z14" s="179">
        <f t="shared" si="0"/>
        <v>0</v>
      </c>
      <c r="AA14" s="179">
        <f t="shared" si="0"/>
        <v>0</v>
      </c>
      <c r="AB14" s="179">
        <f t="shared" si="0"/>
        <v>0</v>
      </c>
      <c r="AC14" s="179">
        <f t="shared" si="0"/>
        <v>0</v>
      </c>
      <c r="AD14" s="179">
        <f t="shared" si="0"/>
        <v>0</v>
      </c>
      <c r="AE14" s="179">
        <f t="shared" si="0"/>
        <v>0</v>
      </c>
      <c r="AF14" s="179">
        <f t="shared" si="0"/>
        <v>170422.6</v>
      </c>
      <c r="AG14" s="179">
        <f t="shared" si="0"/>
        <v>3.694822225952521E-13</v>
      </c>
      <c r="AH14" s="179">
        <f t="shared" si="0"/>
        <v>0</v>
      </c>
      <c r="AI14" s="180" t="s">
        <v>3582</v>
      </c>
    </row>
    <row r="15" spans="1:35" x14ac:dyDescent="0.25">
      <c r="A15" s="37"/>
      <c r="B15" s="519"/>
      <c r="C15" s="520"/>
      <c r="D15" s="520"/>
      <c r="E15" s="521"/>
      <c r="F15" s="519"/>
      <c r="G15" s="520"/>
      <c r="H15" s="520"/>
      <c r="I15" s="520"/>
      <c r="J15" s="520"/>
      <c r="K15" s="520"/>
      <c r="L15" s="520"/>
      <c r="M15" s="520"/>
      <c r="N15" s="521"/>
      <c r="O15" s="46"/>
      <c r="P15" s="46"/>
      <c r="Q15" s="46"/>
      <c r="R15" s="181" t="e">
        <f>SUMIF(#REF!,"&gt;0")</f>
        <v>#REF!</v>
      </c>
      <c r="S15" s="181" t="e">
        <f>SUMIF(#REF!,"&gt;0")</f>
        <v>#REF!</v>
      </c>
      <c r="T15" s="181">
        <f t="shared" ref="T15:AH15" si="1">SUMIF(Q20:Q81,"&gt;0")</f>
        <v>170732.2</v>
      </c>
      <c r="U15" s="181">
        <f t="shared" si="1"/>
        <v>0</v>
      </c>
      <c r="V15" s="181">
        <f t="shared" si="1"/>
        <v>0</v>
      </c>
      <c r="W15" s="181">
        <f t="shared" si="1"/>
        <v>0</v>
      </c>
      <c r="X15" s="181">
        <f t="shared" si="1"/>
        <v>0</v>
      </c>
      <c r="Y15" s="181">
        <f t="shared" si="1"/>
        <v>0</v>
      </c>
      <c r="Z15" s="181">
        <f t="shared" si="1"/>
        <v>0</v>
      </c>
      <c r="AA15" s="181">
        <f t="shared" si="1"/>
        <v>0</v>
      </c>
      <c r="AB15" s="181">
        <f t="shared" si="1"/>
        <v>0</v>
      </c>
      <c r="AC15" s="181">
        <f t="shared" si="1"/>
        <v>0</v>
      </c>
      <c r="AD15" s="181">
        <f t="shared" si="1"/>
        <v>0</v>
      </c>
      <c r="AE15" s="181">
        <f t="shared" si="1"/>
        <v>0</v>
      </c>
      <c r="AF15" s="181">
        <f t="shared" si="1"/>
        <v>170732.2</v>
      </c>
      <c r="AG15" s="181">
        <f t="shared" si="1"/>
        <v>3.694822225952521E-13</v>
      </c>
      <c r="AH15" s="181">
        <f t="shared" si="1"/>
        <v>0</v>
      </c>
      <c r="AI15" s="180" t="s">
        <v>3562</v>
      </c>
    </row>
    <row r="16" spans="1:35" x14ac:dyDescent="0.25">
      <c r="A16" s="37"/>
      <c r="B16" s="519"/>
      <c r="C16" s="520"/>
      <c r="D16" s="520"/>
      <c r="E16" s="521"/>
      <c r="F16" s="519"/>
      <c r="G16" s="520"/>
      <c r="H16" s="520"/>
      <c r="I16" s="520"/>
      <c r="J16" s="520"/>
      <c r="K16" s="520"/>
      <c r="L16" s="520"/>
      <c r="M16" s="520"/>
      <c r="N16" s="521"/>
      <c r="O16" s="46"/>
      <c r="P16" s="46"/>
      <c r="Q16" s="46"/>
      <c r="R16" s="181" t="e">
        <f>SUMIF(#REF!,"&lt;0")</f>
        <v>#REF!</v>
      </c>
      <c r="S16" s="181" t="e">
        <f>SUMIF(#REF!,"&lt;0")</f>
        <v>#REF!</v>
      </c>
      <c r="T16" s="181">
        <f t="shared" ref="T16:AH16" si="2">SUMIF(Q20:Q81,"&lt;0")</f>
        <v>-309.60000000000002</v>
      </c>
      <c r="U16" s="181">
        <f t="shared" si="2"/>
        <v>0</v>
      </c>
      <c r="V16" s="181">
        <f t="shared" si="2"/>
        <v>0</v>
      </c>
      <c r="W16" s="181">
        <f t="shared" si="2"/>
        <v>0</v>
      </c>
      <c r="X16" s="181">
        <f t="shared" si="2"/>
        <v>0</v>
      </c>
      <c r="Y16" s="181">
        <f t="shared" si="2"/>
        <v>0</v>
      </c>
      <c r="Z16" s="181">
        <f t="shared" si="2"/>
        <v>0</v>
      </c>
      <c r="AA16" s="181">
        <f t="shared" si="2"/>
        <v>0</v>
      </c>
      <c r="AB16" s="181">
        <f t="shared" si="2"/>
        <v>0</v>
      </c>
      <c r="AC16" s="181">
        <f t="shared" si="2"/>
        <v>0</v>
      </c>
      <c r="AD16" s="181">
        <f t="shared" si="2"/>
        <v>0</v>
      </c>
      <c r="AE16" s="181">
        <f t="shared" si="2"/>
        <v>0</v>
      </c>
      <c r="AF16" s="181">
        <f t="shared" si="2"/>
        <v>-309.60000000000002</v>
      </c>
      <c r="AG16" s="181">
        <f t="shared" si="2"/>
        <v>0</v>
      </c>
      <c r="AH16" s="181">
        <f t="shared" si="2"/>
        <v>0</v>
      </c>
      <c r="AI16" s="180" t="s">
        <v>3563</v>
      </c>
    </row>
    <row r="17" spans="1:33" x14ac:dyDescent="0.25">
      <c r="A17" s="37">
        <f>COUNTIF(C20:C81,"&gt;0")</f>
        <v>8</v>
      </c>
      <c r="B17" s="519"/>
      <c r="C17" s="520"/>
      <c r="D17" s="520"/>
      <c r="E17" s="521"/>
      <c r="F17" s="519"/>
      <c r="G17" s="520"/>
      <c r="H17" s="520"/>
      <c r="I17" s="520"/>
      <c r="J17" s="520"/>
      <c r="K17" s="520"/>
      <c r="L17" s="520"/>
      <c r="M17" s="520"/>
      <c r="N17" s="521"/>
      <c r="O17" s="46"/>
      <c r="P17" s="46"/>
      <c r="Q17" s="46"/>
      <c r="R17" s="549" t="s">
        <v>3991</v>
      </c>
      <c r="S17" s="523"/>
      <c r="T17" s="523"/>
      <c r="U17" s="523"/>
      <c r="V17" s="523"/>
      <c r="W17" s="523"/>
      <c r="X17" s="523"/>
      <c r="Y17" s="523"/>
      <c r="Z17" s="523"/>
      <c r="AA17" s="523"/>
      <c r="AB17" s="523"/>
      <c r="AC17" s="523"/>
      <c r="AD17" s="523"/>
      <c r="AE17" s="523"/>
    </row>
    <row r="18" spans="1:33" ht="15.75" thickBot="1" x14ac:dyDescent="0.3">
      <c r="A18" s="183" t="s">
        <v>3584</v>
      </c>
      <c r="G18" s="51">
        <f>SUM(F20:F81)</f>
        <v>170422.6</v>
      </c>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SUM(AD20:AD81)</f>
        <v>3.694822225952521E-13</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4888</v>
      </c>
      <c r="H20" s="74" t="s">
        <v>4889</v>
      </c>
      <c r="I20" t="str">
        <f>O20&amp;"/"&amp;P20</f>
        <v>10284/543965</v>
      </c>
      <c r="J20" s="371">
        <f>VLOOKUP(C20,Schools!$A:$Z,9,0)</f>
        <v>400102</v>
      </c>
      <c r="K20" s="74" t="s">
        <v>66</v>
      </c>
      <c r="L20" s="74" t="s">
        <v>4891</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51" si="4">SUM(Q20:AB20)</f>
        <v>42000</v>
      </c>
      <c r="AD20" s="51">
        <f t="shared" ref="AD20:AD51" si="5">AC20-F20</f>
        <v>0</v>
      </c>
      <c r="AE20" s="78">
        <v>0</v>
      </c>
    </row>
    <row r="21" spans="1:33" x14ac:dyDescent="0.25">
      <c r="A21" t="str">
        <f t="shared" ref="A21:A81" si="6">$B$3</f>
        <v>MISCELLANEOUS PAYMENTS</v>
      </c>
      <c r="B21" s="303">
        <v>44295</v>
      </c>
      <c r="C21" s="74">
        <v>3021001</v>
      </c>
      <c r="D21" t="s">
        <v>61</v>
      </c>
      <c r="E21" t="str">
        <f>VLOOKUP(C21,Schools!$A:$Z,3,0)</f>
        <v>M</v>
      </c>
      <c r="F21" s="184">
        <v>42000</v>
      </c>
      <c r="G21" s="302" t="s">
        <v>4888</v>
      </c>
      <c r="H21" s="302" t="s">
        <v>4889</v>
      </c>
      <c r="I21" t="str">
        <f t="shared" ref="I21:I81" si="7">O21&amp;"/"&amp;P21</f>
        <v>10284/543965</v>
      </c>
      <c r="J21" s="371">
        <f>VLOOKUP(C21,Schools!$A:$Z,9,0)</f>
        <v>400102</v>
      </c>
      <c r="K21" s="302" t="s">
        <v>66</v>
      </c>
      <c r="L21" s="302" t="s">
        <v>4891</v>
      </c>
      <c r="M21" s="74" t="str">
        <f>L21</f>
        <v>MNS</v>
      </c>
      <c r="N21" s="77" t="str">
        <f>VLOOKUP(C21,Schools!A:D,4,0)</f>
        <v>Nursery</v>
      </c>
      <c r="O21" s="302">
        <v>10284</v>
      </c>
      <c r="P21" s="309">
        <v>543965</v>
      </c>
      <c r="Q21" s="78">
        <v>42000</v>
      </c>
      <c r="R21" s="78"/>
      <c r="S21" s="78"/>
      <c r="T21" s="78"/>
      <c r="U21" s="78"/>
      <c r="V21" s="78"/>
      <c r="W21" s="78"/>
      <c r="X21" s="78"/>
      <c r="Y21" s="78"/>
      <c r="Z21" s="78"/>
      <c r="AA21" s="78"/>
      <c r="AB21" s="78"/>
      <c r="AC21" s="51">
        <f t="shared" si="4"/>
        <v>42000</v>
      </c>
      <c r="AD21" s="51">
        <f t="shared" si="5"/>
        <v>0</v>
      </c>
      <c r="AE21" s="78">
        <v>0</v>
      </c>
    </row>
    <row r="22" spans="1:33" x14ac:dyDescent="0.25">
      <c r="A22" t="str">
        <f t="shared" si="6"/>
        <v>MISCELLANEOUS PAYMENTS</v>
      </c>
      <c r="B22" s="303">
        <v>44295</v>
      </c>
      <c r="C22" s="74">
        <v>3021003</v>
      </c>
      <c r="D22" t="s">
        <v>62</v>
      </c>
      <c r="E22" t="str">
        <f>VLOOKUP(C22,Schools!$A:$Z,3,0)</f>
        <v>M</v>
      </c>
      <c r="F22" s="184">
        <v>42000</v>
      </c>
      <c r="G22" s="302" t="s">
        <v>4888</v>
      </c>
      <c r="H22" s="302" t="s">
        <v>4889</v>
      </c>
      <c r="I22" t="str">
        <f t="shared" si="7"/>
        <v>10284/543965</v>
      </c>
      <c r="J22" s="371">
        <f>VLOOKUP(C22,Schools!$A:$Z,9,0)</f>
        <v>400102</v>
      </c>
      <c r="K22" s="302" t="s">
        <v>66</v>
      </c>
      <c r="L22" s="302" t="s">
        <v>4891</v>
      </c>
      <c r="M22" s="302" t="str">
        <f>L22</f>
        <v>MNS</v>
      </c>
      <c r="N22" s="77" t="str">
        <f>VLOOKUP(C22,Schools!A:D,4,0)</f>
        <v>Nursery</v>
      </c>
      <c r="O22" s="302">
        <v>10284</v>
      </c>
      <c r="P22" s="309">
        <v>543965</v>
      </c>
      <c r="Q22" s="78">
        <v>42000</v>
      </c>
      <c r="R22" s="78"/>
      <c r="S22" s="78"/>
      <c r="T22" s="78"/>
      <c r="U22" s="78"/>
      <c r="V22" s="78"/>
      <c r="W22" s="78"/>
      <c r="X22" s="78"/>
      <c r="Y22" s="78"/>
      <c r="Z22" s="78"/>
      <c r="AA22" s="78"/>
      <c r="AB22" s="78"/>
      <c r="AC22" s="51">
        <f t="shared" si="4"/>
        <v>42000</v>
      </c>
      <c r="AD22" s="51">
        <f t="shared" si="5"/>
        <v>0</v>
      </c>
      <c r="AE22" s="78">
        <v>0</v>
      </c>
    </row>
    <row r="23" spans="1:33" x14ac:dyDescent="0.25">
      <c r="A23" t="str">
        <f t="shared" si="6"/>
        <v>MISCELLANEOUS PAYMENTS</v>
      </c>
      <c r="B23" s="303">
        <v>44295</v>
      </c>
      <c r="C23" s="74">
        <v>3021002</v>
      </c>
      <c r="D23" t="s">
        <v>63</v>
      </c>
      <c r="E23" t="str">
        <f>VLOOKUP(C23,Schools!$A:$Z,3,0)</f>
        <v>M</v>
      </c>
      <c r="F23" s="184">
        <v>42000</v>
      </c>
      <c r="G23" s="302" t="s">
        <v>4888</v>
      </c>
      <c r="H23" s="302" t="s">
        <v>4889</v>
      </c>
      <c r="I23" t="str">
        <f t="shared" si="7"/>
        <v>10284/543965</v>
      </c>
      <c r="J23" s="371">
        <f>VLOOKUP(C23,Schools!$A:$Z,9,0)</f>
        <v>400072</v>
      </c>
      <c r="K23" s="74" t="s">
        <v>66</v>
      </c>
      <c r="L23" s="302" t="s">
        <v>4891</v>
      </c>
      <c r="M23" s="302" t="str">
        <f>L23</f>
        <v>MNS</v>
      </c>
      <c r="N23" s="77" t="str">
        <f>VLOOKUP(C23,Schools!A:D,4,0)</f>
        <v>Nursery</v>
      </c>
      <c r="O23" s="302">
        <v>10284</v>
      </c>
      <c r="P23" s="309">
        <v>543965</v>
      </c>
      <c r="Q23" s="78">
        <v>42000</v>
      </c>
      <c r="R23" s="78"/>
      <c r="S23" s="78"/>
      <c r="T23" s="78"/>
      <c r="U23" s="78"/>
      <c r="V23" s="78"/>
      <c r="W23" s="78"/>
      <c r="X23" s="78"/>
      <c r="Y23" s="78"/>
      <c r="Z23" s="78"/>
      <c r="AA23" s="78"/>
      <c r="AB23" s="78"/>
      <c r="AC23" s="51">
        <f t="shared" si="4"/>
        <v>42000</v>
      </c>
      <c r="AD23" s="51">
        <f t="shared" si="5"/>
        <v>0</v>
      </c>
      <c r="AE23" s="78">
        <v>0</v>
      </c>
    </row>
    <row r="24" spans="1:33" x14ac:dyDescent="0.25">
      <c r="A24" t="str">
        <f t="shared" si="6"/>
        <v>MISCELLANEOUS PAYMENTS</v>
      </c>
      <c r="B24" s="75">
        <v>44026</v>
      </c>
      <c r="C24" s="74">
        <v>3024013</v>
      </c>
      <c r="D24" t="s">
        <v>97</v>
      </c>
      <c r="E24" t="str">
        <f>VLOOKUP(C24,Schools!$A:$Z,3,0)</f>
        <v>A</v>
      </c>
      <c r="F24" s="184">
        <v>2185</v>
      </c>
      <c r="G24" s="74" t="s">
        <v>3993</v>
      </c>
      <c r="H24" s="74" t="s">
        <v>4894</v>
      </c>
      <c r="I24" t="str">
        <f t="shared" si="7"/>
        <v>18016/424000</v>
      </c>
      <c r="J24" s="232">
        <f>VLOOKUP(C24,Schools!$A:$Z,9,0)</f>
        <v>159947</v>
      </c>
      <c r="K24" s="74" t="s">
        <v>4893</v>
      </c>
      <c r="L24" s="74" t="s">
        <v>4637</v>
      </c>
      <c r="M24" s="302" t="s">
        <v>4637</v>
      </c>
      <c r="N24" s="77" t="str">
        <f>VLOOKUP(C24,Schools!A:D,4,0)</f>
        <v>Secondary</v>
      </c>
      <c r="O24" s="74">
        <v>18016</v>
      </c>
      <c r="P24" s="267">
        <v>424000</v>
      </c>
      <c r="Q24" s="78">
        <v>2185</v>
      </c>
      <c r="R24" s="78"/>
      <c r="S24" s="78"/>
      <c r="T24" s="78"/>
      <c r="U24" s="78"/>
      <c r="V24" s="78"/>
      <c r="W24" s="78"/>
      <c r="X24" s="78"/>
      <c r="Y24" s="78"/>
      <c r="Z24" s="78"/>
      <c r="AA24" s="78"/>
      <c r="AB24" s="78"/>
      <c r="AC24" s="51">
        <f t="shared" si="4"/>
        <v>2185</v>
      </c>
      <c r="AD24" s="51">
        <f t="shared" si="5"/>
        <v>0</v>
      </c>
      <c r="AE24" s="78">
        <v>0</v>
      </c>
    </row>
    <row r="25" spans="1:33" x14ac:dyDescent="0.25">
      <c r="A25" t="str">
        <f t="shared" si="6"/>
        <v>MISCELLANEOUS PAYMENTS</v>
      </c>
      <c r="B25" s="75">
        <v>44026</v>
      </c>
      <c r="C25" s="74">
        <v>3023311</v>
      </c>
      <c r="D25" t="s">
        <v>265</v>
      </c>
      <c r="E25" t="str">
        <f>VLOOKUP(C25,Schools!$A:$Z,3,0)</f>
        <v>M</v>
      </c>
      <c r="F25" s="184">
        <f>24259.2-23712</f>
        <v>547.20000000000073</v>
      </c>
      <c r="G25" s="74" t="s">
        <v>3993</v>
      </c>
      <c r="H25" s="74" t="s">
        <v>3994</v>
      </c>
      <c r="I25" t="str">
        <f t="shared" si="7"/>
        <v>10104/543965</v>
      </c>
      <c r="J25" s="373">
        <f>VLOOKUP(C25,Schools!$A:$Z,9,0)</f>
        <v>400058</v>
      </c>
      <c r="K25" s="74" t="s">
        <v>66</v>
      </c>
      <c r="L25" s="302" t="s">
        <v>366</v>
      </c>
      <c r="M25" s="302" t="s">
        <v>3459</v>
      </c>
      <c r="N25" s="77" t="str">
        <f>VLOOKUP(C25,Schools!A:D,4,0)</f>
        <v>Primary</v>
      </c>
      <c r="O25" s="74">
        <v>10104</v>
      </c>
      <c r="P25" s="309">
        <v>543965</v>
      </c>
      <c r="Q25" s="78">
        <v>547.20000000000005</v>
      </c>
      <c r="R25" s="78"/>
      <c r="S25" s="78"/>
      <c r="T25" s="78"/>
      <c r="U25" s="78"/>
      <c r="V25" s="78"/>
      <c r="W25" s="78"/>
      <c r="X25" s="78"/>
      <c r="Y25" s="78"/>
      <c r="Z25" s="78"/>
      <c r="AA25" s="78"/>
      <c r="AB25" s="78"/>
      <c r="AC25" s="51">
        <f t="shared" si="4"/>
        <v>547.20000000000005</v>
      </c>
      <c r="AD25" s="51">
        <f t="shared" si="5"/>
        <v>0</v>
      </c>
      <c r="AE25" s="78">
        <v>0</v>
      </c>
    </row>
    <row r="26" spans="1:33" x14ac:dyDescent="0.25">
      <c r="A26" t="str">
        <f t="shared" si="6"/>
        <v>MISCELLANEOUS PAYMENTS</v>
      </c>
      <c r="B26" s="75">
        <v>44026</v>
      </c>
      <c r="C26" s="74">
        <v>3023313</v>
      </c>
      <c r="D26" t="s">
        <v>4630</v>
      </c>
      <c r="E26" t="str">
        <f>VLOOKUP(C26,Schools!$A:$Z,3,0)</f>
        <v>M</v>
      </c>
      <c r="F26" s="184">
        <f>3328-3388</f>
        <v>-60</v>
      </c>
      <c r="G26" s="74" t="s">
        <v>3993</v>
      </c>
      <c r="H26" s="74" t="s">
        <v>3994</v>
      </c>
      <c r="I26" t="str">
        <f t="shared" si="7"/>
        <v>10104/543965</v>
      </c>
      <c r="J26" s="232">
        <f>VLOOKUP(C26,Schools!$A:$Z,9,0)</f>
        <v>400006</v>
      </c>
      <c r="K26" s="74" t="s">
        <v>66</v>
      </c>
      <c r="L26" s="302" t="s">
        <v>366</v>
      </c>
      <c r="M26" s="302" t="s">
        <v>3459</v>
      </c>
      <c r="N26" s="77" t="str">
        <f>VLOOKUP(C26,Schools!A:D,4,0)</f>
        <v>Primary</v>
      </c>
      <c r="O26" s="302">
        <v>10104</v>
      </c>
      <c r="P26" s="309">
        <v>543965</v>
      </c>
      <c r="Q26" s="78">
        <v>-60</v>
      </c>
      <c r="R26" s="78"/>
      <c r="S26" s="78"/>
      <c r="T26" s="78"/>
      <c r="U26" s="78"/>
      <c r="V26" s="78"/>
      <c r="W26" s="78"/>
      <c r="X26" s="78"/>
      <c r="Y26" s="78"/>
      <c r="Z26" s="78"/>
      <c r="AA26" s="78"/>
      <c r="AB26" s="78"/>
      <c r="AC26" s="51">
        <f t="shared" si="4"/>
        <v>-60</v>
      </c>
      <c r="AD26" s="51">
        <f t="shared" si="5"/>
        <v>0</v>
      </c>
      <c r="AE26" s="78">
        <v>0</v>
      </c>
    </row>
    <row r="27" spans="1:33" x14ac:dyDescent="0.25">
      <c r="A27" t="str">
        <f t="shared" si="6"/>
        <v>MISCELLANEOUS PAYMENTS</v>
      </c>
      <c r="B27" s="75">
        <v>44026</v>
      </c>
      <c r="C27" s="74">
        <v>3025201</v>
      </c>
      <c r="D27" t="s">
        <v>249</v>
      </c>
      <c r="E27" t="str">
        <f>VLOOKUP(C27,Schools!$A:$Z,3,0)</f>
        <v>M</v>
      </c>
      <c r="F27" s="184">
        <f>7014.4-7264</f>
        <v>-249.60000000000036</v>
      </c>
      <c r="G27" s="74" t="s">
        <v>3993</v>
      </c>
      <c r="H27" s="74" t="s">
        <v>3994</v>
      </c>
      <c r="I27" t="str">
        <f t="shared" si="7"/>
        <v>10104/543965</v>
      </c>
      <c r="J27" s="232">
        <f>VLOOKUP(C27,Schools!$A:$Z,9,0)</f>
        <v>400021</v>
      </c>
      <c r="K27" s="74" t="s">
        <v>66</v>
      </c>
      <c r="L27" s="302" t="s">
        <v>366</v>
      </c>
      <c r="M27" s="302" t="s">
        <v>3459</v>
      </c>
      <c r="N27" s="77" t="str">
        <f>VLOOKUP(C27,Schools!A:D,4,0)</f>
        <v>Primary</v>
      </c>
      <c r="O27" s="302">
        <v>10104</v>
      </c>
      <c r="P27" s="309">
        <v>543965</v>
      </c>
      <c r="Q27" s="78">
        <v>-249.6</v>
      </c>
      <c r="R27" s="78"/>
      <c r="S27" s="78"/>
      <c r="T27" s="78"/>
      <c r="U27" s="78"/>
      <c r="V27" s="78"/>
      <c r="W27" s="78"/>
      <c r="X27" s="78"/>
      <c r="Y27" s="78"/>
      <c r="Z27" s="78"/>
      <c r="AA27" s="78"/>
      <c r="AB27" s="78"/>
      <c r="AC27" s="51">
        <f t="shared" si="4"/>
        <v>-249.6</v>
      </c>
      <c r="AD27" s="51">
        <f t="shared" si="5"/>
        <v>3.694822225952521E-13</v>
      </c>
      <c r="AE27" s="78">
        <v>0</v>
      </c>
    </row>
    <row r="28" spans="1:33" x14ac:dyDescent="0.25">
      <c r="A28" t="str">
        <f t="shared" si="6"/>
        <v>MISCELLANEOUS PAYMENTS</v>
      </c>
      <c r="B28" s="75">
        <v>44026</v>
      </c>
      <c r="C28" s="74"/>
      <c r="E28" t="str">
        <f>VLOOKUP(C28,Schools!$A:$Z,3,0)</f>
        <v>None</v>
      </c>
      <c r="F28" s="184"/>
      <c r="G28" s="74" t="s">
        <v>3993</v>
      </c>
      <c r="H28" s="74" t="s">
        <v>3994</v>
      </c>
      <c r="I28" t="str">
        <f t="shared" si="7"/>
        <v>/</v>
      </c>
      <c r="J28" s="232">
        <f>VLOOKUP(C28,Schools!$A:$Z,9,0)</f>
        <v>0</v>
      </c>
      <c r="K28" s="74" t="s">
        <v>66</v>
      </c>
      <c r="L28" s="74" t="s">
        <v>580</v>
      </c>
      <c r="M28" s="74" t="s">
        <v>3459</v>
      </c>
      <c r="N28" s="77">
        <f>VLOOKUP(C28,Schools!A:D,4,0)</f>
        <v>0</v>
      </c>
      <c r="O28" s="74"/>
      <c r="P28" s="77"/>
      <c r="Q28" s="78">
        <v>0</v>
      </c>
      <c r="R28" s="78"/>
      <c r="S28" s="78"/>
      <c r="T28" s="78"/>
      <c r="U28" s="78"/>
      <c r="V28" s="78"/>
      <c r="W28" s="78"/>
      <c r="X28" s="78"/>
      <c r="Y28" s="78"/>
      <c r="Z28" s="78"/>
      <c r="AA28" s="78"/>
      <c r="AB28" s="78"/>
      <c r="AC28" s="51">
        <f t="shared" si="4"/>
        <v>0</v>
      </c>
      <c r="AD28" s="51">
        <f t="shared" si="5"/>
        <v>0</v>
      </c>
      <c r="AE28" s="78">
        <v>0</v>
      </c>
    </row>
    <row r="29" spans="1:33" x14ac:dyDescent="0.25">
      <c r="A29" t="str">
        <f t="shared" si="6"/>
        <v>MISCELLANEOUS PAYMENTS</v>
      </c>
      <c r="B29" s="75">
        <v>44026</v>
      </c>
      <c r="C29" s="74"/>
      <c r="E29" t="str">
        <f>VLOOKUP(C29,Schools!$A:$Z,3,0)</f>
        <v>None</v>
      </c>
      <c r="F29" s="184"/>
      <c r="G29" s="74" t="s">
        <v>3993</v>
      </c>
      <c r="H29" s="74" t="s">
        <v>3994</v>
      </c>
      <c r="I29" t="str">
        <f t="shared" si="7"/>
        <v>/</v>
      </c>
      <c r="J29" s="341">
        <f>VLOOKUP(C29,Schools!$A:$Z,9,0)</f>
        <v>0</v>
      </c>
      <c r="K29" s="74" t="s">
        <v>66</v>
      </c>
      <c r="L29" s="74" t="s">
        <v>580</v>
      </c>
      <c r="M29" s="74" t="s">
        <v>3459</v>
      </c>
      <c r="N29" s="77">
        <f>VLOOKUP(C29,Schools!A:D,4,0)</f>
        <v>0</v>
      </c>
      <c r="O29" s="74"/>
      <c r="P29" s="77"/>
      <c r="Q29" s="78">
        <v>0</v>
      </c>
      <c r="R29" s="78"/>
      <c r="S29" s="78"/>
      <c r="T29" s="78"/>
      <c r="U29" s="78"/>
      <c r="V29" s="78"/>
      <c r="W29" s="78"/>
      <c r="X29" s="78"/>
      <c r="Y29" s="78"/>
      <c r="Z29" s="78"/>
      <c r="AA29" s="78"/>
      <c r="AB29" s="78"/>
      <c r="AC29" s="51">
        <f t="shared" si="4"/>
        <v>0</v>
      </c>
      <c r="AD29" s="51">
        <f t="shared" si="5"/>
        <v>0</v>
      </c>
      <c r="AE29" s="78">
        <v>0</v>
      </c>
    </row>
    <row r="30" spans="1:33" x14ac:dyDescent="0.25">
      <c r="A30" t="str">
        <f t="shared" si="6"/>
        <v>MISCELLANEOUS PAYMENTS</v>
      </c>
      <c r="B30" s="75">
        <v>44026</v>
      </c>
      <c r="C30" s="74"/>
      <c r="E30" t="str">
        <f>VLOOKUP(C30,Schools!$A:$Z,3,0)</f>
        <v>None</v>
      </c>
      <c r="F30" s="184"/>
      <c r="G30" s="74" t="s">
        <v>3993</v>
      </c>
      <c r="H30" s="74" t="s">
        <v>3994</v>
      </c>
      <c r="I30" t="str">
        <f t="shared" si="7"/>
        <v>/</v>
      </c>
      <c r="J30" s="341">
        <f>VLOOKUP(C30,Schools!$A:$Z,9,0)</f>
        <v>0</v>
      </c>
      <c r="K30" s="74" t="s">
        <v>66</v>
      </c>
      <c r="L30" s="74" t="s">
        <v>580</v>
      </c>
      <c r="M30" s="74" t="s">
        <v>3459</v>
      </c>
      <c r="N30" s="77">
        <f>VLOOKUP(C30,Schools!A:D,4,0)</f>
        <v>0</v>
      </c>
      <c r="O30" s="74"/>
      <c r="P30" s="77"/>
      <c r="Q30" s="78">
        <v>0</v>
      </c>
      <c r="R30" s="78"/>
      <c r="S30" s="78"/>
      <c r="T30" s="78"/>
      <c r="U30" s="78"/>
      <c r="V30" s="78"/>
      <c r="W30" s="78"/>
      <c r="X30" s="78"/>
      <c r="Y30" s="78"/>
      <c r="Z30" s="78"/>
      <c r="AA30" s="78"/>
      <c r="AB30" s="78"/>
      <c r="AC30" s="51">
        <f t="shared" si="4"/>
        <v>0</v>
      </c>
      <c r="AD30" s="51">
        <f t="shared" si="5"/>
        <v>0</v>
      </c>
      <c r="AE30" s="78">
        <v>0</v>
      </c>
    </row>
    <row r="31" spans="1:33" x14ac:dyDescent="0.25">
      <c r="A31" t="str">
        <f t="shared" si="6"/>
        <v>MISCELLANEOUS PAYMENTS</v>
      </c>
      <c r="B31" s="75">
        <v>44026</v>
      </c>
      <c r="C31" s="74"/>
      <c r="E31" t="str">
        <f>VLOOKUP(C31,Schools!$A:$Z,3,0)</f>
        <v>None</v>
      </c>
      <c r="F31" s="184"/>
      <c r="G31" s="74" t="s">
        <v>3993</v>
      </c>
      <c r="H31" s="74" t="s">
        <v>3994</v>
      </c>
      <c r="I31" t="str">
        <f t="shared" si="7"/>
        <v>/</v>
      </c>
      <c r="J31" s="341">
        <f>VLOOKUP(C31,Schools!$A:$Z,9,0)</f>
        <v>0</v>
      </c>
      <c r="K31" s="74" t="s">
        <v>66</v>
      </c>
      <c r="L31" s="74" t="s">
        <v>580</v>
      </c>
      <c r="M31" s="74" t="s">
        <v>3459</v>
      </c>
      <c r="N31" s="77">
        <f>VLOOKUP(C31,Schools!A:D,4,0)</f>
        <v>0</v>
      </c>
      <c r="O31" s="74"/>
      <c r="P31" s="77"/>
      <c r="Q31" s="78">
        <v>0</v>
      </c>
      <c r="R31" s="78"/>
      <c r="S31" s="78"/>
      <c r="T31" s="78"/>
      <c r="U31" s="78"/>
      <c r="V31" s="78"/>
      <c r="W31" s="78"/>
      <c r="X31" s="78"/>
      <c r="Y31" s="78"/>
      <c r="Z31" s="78"/>
      <c r="AA31" s="78"/>
      <c r="AB31" s="78"/>
      <c r="AC31" s="51">
        <f t="shared" si="4"/>
        <v>0</v>
      </c>
      <c r="AD31" s="51">
        <f t="shared" si="5"/>
        <v>0</v>
      </c>
      <c r="AE31" s="78">
        <v>0</v>
      </c>
    </row>
    <row r="32" spans="1:33" x14ac:dyDescent="0.25">
      <c r="A32" t="str">
        <f t="shared" si="6"/>
        <v>MISCELLANEOUS PAYMENTS</v>
      </c>
      <c r="B32" s="75">
        <v>44026</v>
      </c>
      <c r="C32" s="74"/>
      <c r="E32" t="str">
        <f>VLOOKUP(C32,Schools!$A:$Z,3,0)</f>
        <v>None</v>
      </c>
      <c r="F32" s="184"/>
      <c r="G32" s="74" t="s">
        <v>3993</v>
      </c>
      <c r="H32" s="74" t="s">
        <v>3994</v>
      </c>
      <c r="I32" t="str">
        <f t="shared" si="7"/>
        <v>/</v>
      </c>
      <c r="J32" s="341">
        <f>VLOOKUP(C32,Schools!$A:$Z,9,0)</f>
        <v>0</v>
      </c>
      <c r="K32" s="74" t="s">
        <v>66</v>
      </c>
      <c r="L32" s="74" t="s">
        <v>580</v>
      </c>
      <c r="M32" s="74" t="s">
        <v>3459</v>
      </c>
      <c r="N32" s="77">
        <f>VLOOKUP(C32,Schools!A:D,4,0)</f>
        <v>0</v>
      </c>
      <c r="O32" s="74"/>
      <c r="P32" s="77"/>
      <c r="Q32" s="78">
        <v>0</v>
      </c>
      <c r="R32" s="78"/>
      <c r="S32" s="78"/>
      <c r="T32" s="78"/>
      <c r="U32" s="78"/>
      <c r="V32" s="78"/>
      <c r="W32" s="78"/>
      <c r="X32" s="78"/>
      <c r="Y32" s="78"/>
      <c r="Z32" s="78"/>
      <c r="AA32" s="78"/>
      <c r="AB32" s="78"/>
      <c r="AC32" s="51">
        <f t="shared" si="4"/>
        <v>0</v>
      </c>
      <c r="AD32" s="51">
        <f t="shared" si="5"/>
        <v>0</v>
      </c>
      <c r="AE32" s="78">
        <v>0</v>
      </c>
    </row>
    <row r="33" spans="1:31" x14ac:dyDescent="0.25">
      <c r="A33" t="str">
        <f t="shared" si="6"/>
        <v>MISCELLANEOUS PAYMENTS</v>
      </c>
      <c r="B33" s="75">
        <v>44026</v>
      </c>
      <c r="C33" s="74"/>
      <c r="E33" t="str">
        <f>VLOOKUP(C33,Schools!$A:$Z,3,0)</f>
        <v>None</v>
      </c>
      <c r="F33" s="184"/>
      <c r="G33" s="74" t="s">
        <v>3993</v>
      </c>
      <c r="H33" s="74" t="s">
        <v>3994</v>
      </c>
      <c r="I33" t="str">
        <f t="shared" si="7"/>
        <v>/</v>
      </c>
      <c r="J33" s="341">
        <f>VLOOKUP(C33,Schools!$A:$Z,9,0)</f>
        <v>0</v>
      </c>
      <c r="K33" s="74" t="s">
        <v>66</v>
      </c>
      <c r="L33" s="74" t="s">
        <v>580</v>
      </c>
      <c r="M33" s="74" t="s">
        <v>3459</v>
      </c>
      <c r="N33" s="77">
        <f>VLOOKUP(C33,Schools!A:D,4,0)</f>
        <v>0</v>
      </c>
      <c r="O33" s="74"/>
      <c r="P33" s="77"/>
      <c r="Q33" s="78">
        <v>0</v>
      </c>
      <c r="R33" s="78"/>
      <c r="S33" s="78"/>
      <c r="T33" s="78"/>
      <c r="U33" s="78"/>
      <c r="V33" s="78"/>
      <c r="W33" s="78"/>
      <c r="X33" s="78"/>
      <c r="Y33" s="78"/>
      <c r="Z33" s="78"/>
      <c r="AA33" s="78"/>
      <c r="AB33" s="78"/>
      <c r="AC33" s="51">
        <f t="shared" si="4"/>
        <v>0</v>
      </c>
      <c r="AD33" s="51">
        <f t="shared" si="5"/>
        <v>0</v>
      </c>
      <c r="AE33" s="78">
        <v>0</v>
      </c>
    </row>
    <row r="34" spans="1:31" x14ac:dyDescent="0.25">
      <c r="A34" t="str">
        <f t="shared" si="6"/>
        <v>MISCELLANEOUS PAYMENTS</v>
      </c>
      <c r="B34" s="75">
        <v>44026</v>
      </c>
      <c r="C34" s="74"/>
      <c r="E34" t="str">
        <f>VLOOKUP(C34,Schools!$A:$Z,3,0)</f>
        <v>None</v>
      </c>
      <c r="F34" s="184"/>
      <c r="G34" s="74" t="s">
        <v>3993</v>
      </c>
      <c r="H34" s="74" t="s">
        <v>3994</v>
      </c>
      <c r="I34" t="str">
        <f t="shared" si="7"/>
        <v>/</v>
      </c>
      <c r="J34" s="232">
        <f>VLOOKUP(C34,Schools!$A:$Z,9,0)</f>
        <v>0</v>
      </c>
      <c r="K34" s="74" t="s">
        <v>66</v>
      </c>
      <c r="L34" s="74" t="s">
        <v>580</v>
      </c>
      <c r="M34" s="74" t="s">
        <v>3459</v>
      </c>
      <c r="N34" s="77">
        <f>VLOOKUP(C34,Schools!A:D,4,0)</f>
        <v>0</v>
      </c>
      <c r="O34" s="74"/>
      <c r="P34" s="77"/>
      <c r="Q34" s="78">
        <v>0</v>
      </c>
      <c r="R34" s="78"/>
      <c r="S34" s="78"/>
      <c r="T34" s="78"/>
      <c r="U34" s="78"/>
      <c r="V34" s="78"/>
      <c r="W34" s="78"/>
      <c r="X34" s="78"/>
      <c r="Y34" s="78"/>
      <c r="Z34" s="78"/>
      <c r="AA34" s="78"/>
      <c r="AB34" s="78"/>
      <c r="AC34" s="51">
        <f t="shared" si="4"/>
        <v>0</v>
      </c>
      <c r="AD34" s="51">
        <f t="shared" si="5"/>
        <v>0</v>
      </c>
      <c r="AE34" s="78">
        <v>0</v>
      </c>
    </row>
    <row r="35" spans="1:31" x14ac:dyDescent="0.25">
      <c r="A35" t="str">
        <f t="shared" si="6"/>
        <v>MISCELLANEOUS PAYMENTS</v>
      </c>
      <c r="B35" s="75">
        <v>44026</v>
      </c>
      <c r="C35" s="74"/>
      <c r="E35" t="str">
        <f>VLOOKUP(C35,Schools!$A:$Z,3,0)</f>
        <v>None</v>
      </c>
      <c r="F35" s="184"/>
      <c r="G35" s="74" t="s">
        <v>3993</v>
      </c>
      <c r="H35" s="74" t="s">
        <v>3994</v>
      </c>
      <c r="I35" t="str">
        <f t="shared" si="7"/>
        <v>/</v>
      </c>
      <c r="J35" s="232">
        <f>VLOOKUP(C35,Schools!$A:$Z,9,0)</f>
        <v>0</v>
      </c>
      <c r="K35" s="74" t="s">
        <v>66</v>
      </c>
      <c r="L35" s="74" t="s">
        <v>580</v>
      </c>
      <c r="M35" s="74" t="s">
        <v>3459</v>
      </c>
      <c r="N35" s="77">
        <f>VLOOKUP(C35,Schools!A:D,4,0)</f>
        <v>0</v>
      </c>
      <c r="O35" s="74"/>
      <c r="P35" s="77"/>
      <c r="Q35" s="78">
        <v>0</v>
      </c>
      <c r="R35" s="78"/>
      <c r="S35" s="78"/>
      <c r="T35" s="78"/>
      <c r="U35" s="78"/>
      <c r="V35" s="78"/>
      <c r="W35" s="78"/>
      <c r="X35" s="78"/>
      <c r="Y35" s="78"/>
      <c r="Z35" s="78"/>
      <c r="AA35" s="78"/>
      <c r="AB35" s="78"/>
      <c r="AC35" s="51">
        <f t="shared" si="4"/>
        <v>0</v>
      </c>
      <c r="AD35" s="51">
        <f t="shared" si="5"/>
        <v>0</v>
      </c>
      <c r="AE35" s="78">
        <v>0</v>
      </c>
    </row>
    <row r="36" spans="1:31" x14ac:dyDescent="0.25">
      <c r="A36" t="str">
        <f t="shared" si="6"/>
        <v>MISCELLANEOUS PAYMENTS</v>
      </c>
      <c r="B36" s="75">
        <v>44026</v>
      </c>
      <c r="C36" s="74"/>
      <c r="E36" t="str">
        <f>VLOOKUP(C36,Schools!$A:$Z,3,0)</f>
        <v>None</v>
      </c>
      <c r="F36" s="184"/>
      <c r="G36" s="74" t="s">
        <v>3993</v>
      </c>
      <c r="H36" s="74" t="s">
        <v>3994</v>
      </c>
      <c r="I36" t="str">
        <f t="shared" si="7"/>
        <v>/</v>
      </c>
      <c r="J36" s="232">
        <f>VLOOKUP(C36,Schools!$A:$Z,9,0)</f>
        <v>0</v>
      </c>
      <c r="K36" s="74" t="s">
        <v>66</v>
      </c>
      <c r="L36" s="74" t="s">
        <v>580</v>
      </c>
      <c r="M36" s="74" t="s">
        <v>3459</v>
      </c>
      <c r="N36" s="77">
        <f>VLOOKUP(C36,Schools!A:D,4,0)</f>
        <v>0</v>
      </c>
      <c r="O36" s="74"/>
      <c r="P36" s="77"/>
      <c r="Q36" s="78">
        <v>0</v>
      </c>
      <c r="R36" s="78"/>
      <c r="S36" s="78"/>
      <c r="T36" s="78"/>
      <c r="U36" s="78"/>
      <c r="V36" s="78"/>
      <c r="W36" s="78"/>
      <c r="X36" s="78"/>
      <c r="Y36" s="78"/>
      <c r="Z36" s="78"/>
      <c r="AA36" s="78"/>
      <c r="AB36" s="78"/>
      <c r="AC36" s="51">
        <f t="shared" si="4"/>
        <v>0</v>
      </c>
      <c r="AD36" s="51">
        <f t="shared" si="5"/>
        <v>0</v>
      </c>
      <c r="AE36" s="78">
        <v>0</v>
      </c>
    </row>
    <row r="37" spans="1:31" x14ac:dyDescent="0.25">
      <c r="A37" t="str">
        <f t="shared" si="6"/>
        <v>MISCELLANEOUS PAYMENTS</v>
      </c>
      <c r="B37" s="75">
        <v>44026</v>
      </c>
      <c r="C37" s="74"/>
      <c r="E37" t="str">
        <f>VLOOKUP(C37,Schools!$A:$Z,3,0)</f>
        <v>None</v>
      </c>
      <c r="F37" s="184"/>
      <c r="G37" s="74" t="s">
        <v>3993</v>
      </c>
      <c r="H37" s="74" t="s">
        <v>3994</v>
      </c>
      <c r="I37" t="str">
        <f t="shared" si="7"/>
        <v>/</v>
      </c>
      <c r="J37" s="232">
        <f>VLOOKUP(C37,Schools!$A:$Z,9,0)</f>
        <v>0</v>
      </c>
      <c r="K37" s="74" t="s">
        <v>66</v>
      </c>
      <c r="L37" s="74" t="s">
        <v>580</v>
      </c>
      <c r="M37" s="74" t="s">
        <v>3459</v>
      </c>
      <c r="N37" s="77">
        <f>VLOOKUP(C37,Schools!A:D,4,0)</f>
        <v>0</v>
      </c>
      <c r="O37" s="74"/>
      <c r="P37" s="77"/>
      <c r="Q37" s="78">
        <v>0</v>
      </c>
      <c r="R37" s="78"/>
      <c r="S37" s="78"/>
      <c r="T37" s="78"/>
      <c r="U37" s="78"/>
      <c r="V37" s="78"/>
      <c r="W37" s="78"/>
      <c r="X37" s="78"/>
      <c r="Y37" s="78"/>
      <c r="Z37" s="78"/>
      <c r="AA37" s="78"/>
      <c r="AB37" s="78"/>
      <c r="AC37" s="51">
        <f t="shared" si="4"/>
        <v>0</v>
      </c>
      <c r="AD37" s="51">
        <f t="shared" si="5"/>
        <v>0</v>
      </c>
      <c r="AE37" s="78">
        <v>0</v>
      </c>
    </row>
    <row r="38" spans="1:31" x14ac:dyDescent="0.25">
      <c r="A38" t="str">
        <f t="shared" si="6"/>
        <v>MISCELLANEOUS PAYMENTS</v>
      </c>
      <c r="B38" s="75">
        <v>44026</v>
      </c>
      <c r="C38" s="74"/>
      <c r="E38" t="str">
        <f>VLOOKUP(C38,Schools!$A:$Z,3,0)</f>
        <v>None</v>
      </c>
      <c r="F38" s="184"/>
      <c r="G38" s="74" t="s">
        <v>3993</v>
      </c>
      <c r="H38" s="74" t="s">
        <v>3995</v>
      </c>
      <c r="I38" t="str">
        <f t="shared" si="7"/>
        <v>/</v>
      </c>
      <c r="J38" s="232">
        <f>VLOOKUP(C38,Schools!$A:$Z,9,0)</f>
        <v>0</v>
      </c>
      <c r="K38" s="74" t="s">
        <v>182</v>
      </c>
      <c r="L38" s="74" t="s">
        <v>363</v>
      </c>
      <c r="M38" s="74" t="s">
        <v>3996</v>
      </c>
      <c r="N38" s="77">
        <f>VLOOKUP(C38,Schools!A:D,4,0)</f>
        <v>0</v>
      </c>
      <c r="O38" s="74"/>
      <c r="P38" s="77"/>
      <c r="Q38" s="78">
        <v>0</v>
      </c>
      <c r="R38" s="78"/>
      <c r="S38" s="78"/>
      <c r="T38" s="78"/>
      <c r="U38" s="78"/>
      <c r="V38" s="78"/>
      <c r="W38" s="78"/>
      <c r="X38" s="78"/>
      <c r="Y38" s="78"/>
      <c r="Z38" s="78"/>
      <c r="AA38" s="78"/>
      <c r="AB38" s="78"/>
      <c r="AC38" s="51">
        <f t="shared" si="4"/>
        <v>0</v>
      </c>
      <c r="AD38" s="51">
        <f t="shared" si="5"/>
        <v>0</v>
      </c>
      <c r="AE38" s="78">
        <v>0</v>
      </c>
    </row>
    <row r="39" spans="1:31" x14ac:dyDescent="0.25">
      <c r="A39" t="str">
        <f t="shared" si="6"/>
        <v>MISCELLANEOUS PAYMENTS</v>
      </c>
      <c r="B39" s="75">
        <v>44026</v>
      </c>
      <c r="C39" s="74"/>
      <c r="E39" t="str">
        <f>VLOOKUP(C39,Schools!$A:$Z,3,0)</f>
        <v>None</v>
      </c>
      <c r="F39" s="184"/>
      <c r="G39" s="74" t="s">
        <v>3993</v>
      </c>
      <c r="H39" s="74" t="s">
        <v>3995</v>
      </c>
      <c r="I39" t="str">
        <f t="shared" si="7"/>
        <v>/</v>
      </c>
      <c r="J39" s="232">
        <f>VLOOKUP(C39,Schools!$A:$Z,9,0)</f>
        <v>0</v>
      </c>
      <c r="K39" s="74" t="s">
        <v>400</v>
      </c>
      <c r="L39" s="74" t="s">
        <v>363</v>
      </c>
      <c r="M39" s="74" t="s">
        <v>3996</v>
      </c>
      <c r="N39" s="77">
        <f>VLOOKUP(C39,Schools!A:D,4,0)</f>
        <v>0</v>
      </c>
      <c r="O39" s="74"/>
      <c r="P39" s="77"/>
      <c r="Q39" s="78">
        <v>0</v>
      </c>
      <c r="R39" s="78"/>
      <c r="S39" s="78"/>
      <c r="T39" s="78"/>
      <c r="U39" s="78"/>
      <c r="V39" s="78"/>
      <c r="W39" s="78"/>
      <c r="X39" s="78"/>
      <c r="Y39" s="78"/>
      <c r="Z39" s="78"/>
      <c r="AA39" s="78"/>
      <c r="AB39" s="78"/>
      <c r="AC39" s="51">
        <f t="shared" si="4"/>
        <v>0</v>
      </c>
      <c r="AD39" s="51">
        <f t="shared" si="5"/>
        <v>0</v>
      </c>
      <c r="AE39" s="78">
        <v>0</v>
      </c>
    </row>
    <row r="40" spans="1:31" x14ac:dyDescent="0.25">
      <c r="A40" t="str">
        <f t="shared" si="6"/>
        <v>MISCELLANEOUS PAYMENTS</v>
      </c>
      <c r="B40" s="75">
        <v>44033</v>
      </c>
      <c r="C40" s="74"/>
      <c r="E40" t="str">
        <f>VLOOKUP(C40,Schools!$A:$Z,3,0)</f>
        <v>None</v>
      </c>
      <c r="F40" s="184"/>
      <c r="G40" s="74" t="s">
        <v>3997</v>
      </c>
      <c r="H40" s="74" t="s">
        <v>3998</v>
      </c>
      <c r="I40" t="str">
        <f t="shared" si="7"/>
        <v>/</v>
      </c>
      <c r="J40" s="341">
        <f>VLOOKUP(C40,Schools!$A:$Z,9,0)</f>
        <v>0</v>
      </c>
      <c r="K40" s="74" t="s">
        <v>66</v>
      </c>
      <c r="L40" s="74" t="s">
        <v>407</v>
      </c>
      <c r="M40" s="74" t="s">
        <v>3999</v>
      </c>
      <c r="N40" s="77">
        <f>VLOOKUP(C40,Schools!A:D,4,0)</f>
        <v>0</v>
      </c>
      <c r="O40" s="74"/>
      <c r="P40" s="77"/>
      <c r="Q40" s="78">
        <v>0</v>
      </c>
      <c r="R40" s="78"/>
      <c r="S40" s="78"/>
      <c r="T40" s="78"/>
      <c r="U40" s="78"/>
      <c r="V40" s="78"/>
      <c r="W40" s="78"/>
      <c r="X40" s="78"/>
      <c r="Y40" s="78"/>
      <c r="Z40" s="78"/>
      <c r="AA40" s="78"/>
      <c r="AB40" s="78"/>
      <c r="AC40" s="51">
        <f t="shared" si="4"/>
        <v>0</v>
      </c>
      <c r="AD40" s="51">
        <f t="shared" si="5"/>
        <v>0</v>
      </c>
      <c r="AE40" s="78">
        <v>0</v>
      </c>
    </row>
    <row r="41" spans="1:31" x14ac:dyDescent="0.25">
      <c r="A41" t="str">
        <f t="shared" si="6"/>
        <v>MISCELLANEOUS PAYMENTS</v>
      </c>
      <c r="B41" s="75">
        <v>44033</v>
      </c>
      <c r="C41" s="74"/>
      <c r="E41" t="str">
        <f>VLOOKUP(C41,Schools!$A:$Z,3,0)</f>
        <v>None</v>
      </c>
      <c r="F41" s="184"/>
      <c r="G41" s="74" t="s">
        <v>3997</v>
      </c>
      <c r="H41" s="74" t="s">
        <v>3998</v>
      </c>
      <c r="I41" t="str">
        <f t="shared" si="7"/>
        <v>/</v>
      </c>
      <c r="J41" s="341">
        <f>VLOOKUP(C41,Schools!$A:$Z,9,0)</f>
        <v>0</v>
      </c>
      <c r="K41" s="74" t="s">
        <v>66</v>
      </c>
      <c r="L41" s="74" t="s">
        <v>407</v>
      </c>
      <c r="M41" s="74" t="s">
        <v>3999</v>
      </c>
      <c r="N41" s="77">
        <f>VLOOKUP(C41,Schools!A:D,4,0)</f>
        <v>0</v>
      </c>
      <c r="O41" s="74"/>
      <c r="P41" s="77"/>
      <c r="Q41" s="78">
        <v>0</v>
      </c>
      <c r="R41" s="78"/>
      <c r="S41" s="78"/>
      <c r="T41" s="78"/>
      <c r="U41" s="78"/>
      <c r="V41" s="78"/>
      <c r="W41" s="78"/>
      <c r="X41" s="78"/>
      <c r="Y41" s="78"/>
      <c r="Z41" s="78"/>
      <c r="AA41" s="78"/>
      <c r="AB41" s="78"/>
      <c r="AC41" s="51">
        <f t="shared" si="4"/>
        <v>0</v>
      </c>
      <c r="AD41" s="51">
        <f t="shared" si="5"/>
        <v>0</v>
      </c>
      <c r="AE41" s="78">
        <v>0</v>
      </c>
    </row>
    <row r="42" spans="1:31" x14ac:dyDescent="0.25">
      <c r="A42" t="str">
        <f t="shared" si="6"/>
        <v>MISCELLANEOUS PAYMENTS</v>
      </c>
      <c r="B42" s="75">
        <v>44033</v>
      </c>
      <c r="C42" s="74"/>
      <c r="E42" t="str">
        <f>VLOOKUP(C42,Schools!$A:$Z,3,0)</f>
        <v>None</v>
      </c>
      <c r="F42" s="184"/>
      <c r="G42" s="74" t="s">
        <v>3997</v>
      </c>
      <c r="H42" s="74" t="s">
        <v>3998</v>
      </c>
      <c r="I42" t="str">
        <f t="shared" si="7"/>
        <v>/</v>
      </c>
      <c r="J42" s="341">
        <f>VLOOKUP(C42,Schools!$A:$Z,9,0)</f>
        <v>0</v>
      </c>
      <c r="K42" s="74" t="s">
        <v>66</v>
      </c>
      <c r="L42" s="74" t="s">
        <v>407</v>
      </c>
      <c r="M42" s="74" t="s">
        <v>3999</v>
      </c>
      <c r="N42" s="77">
        <f>VLOOKUP(C42,Schools!A:D,4,0)</f>
        <v>0</v>
      </c>
      <c r="O42" s="74"/>
      <c r="P42" s="77"/>
      <c r="Q42" s="78">
        <v>0</v>
      </c>
      <c r="R42" s="78"/>
      <c r="S42" s="78"/>
      <c r="T42" s="78"/>
      <c r="U42" s="78"/>
      <c r="V42" s="78"/>
      <c r="W42" s="78"/>
      <c r="X42" s="78"/>
      <c r="Y42" s="78"/>
      <c r="Z42" s="78"/>
      <c r="AA42" s="78"/>
      <c r="AB42" s="78"/>
      <c r="AC42" s="51">
        <f t="shared" si="4"/>
        <v>0</v>
      </c>
      <c r="AD42" s="51">
        <f t="shared" si="5"/>
        <v>0</v>
      </c>
      <c r="AE42" s="78">
        <v>0</v>
      </c>
    </row>
    <row r="43" spans="1:31" x14ac:dyDescent="0.25">
      <c r="A43" t="str">
        <f t="shared" si="6"/>
        <v>MISCELLANEOUS PAYMENTS</v>
      </c>
      <c r="B43" s="75">
        <v>44033</v>
      </c>
      <c r="C43" s="74"/>
      <c r="E43" t="str">
        <f>VLOOKUP(C43,Schools!$A:$Z,3,0)</f>
        <v>None</v>
      </c>
      <c r="F43" s="184"/>
      <c r="G43" s="74" t="s">
        <v>3997</v>
      </c>
      <c r="H43" s="74" t="s">
        <v>3998</v>
      </c>
      <c r="I43" t="str">
        <f t="shared" si="7"/>
        <v>/</v>
      </c>
      <c r="J43" s="341">
        <f>VLOOKUP(C43,Schools!$A:$Z,9,0)</f>
        <v>0</v>
      </c>
      <c r="K43" s="74" t="s">
        <v>66</v>
      </c>
      <c r="L43" s="74" t="s">
        <v>407</v>
      </c>
      <c r="M43" s="74" t="s">
        <v>3999</v>
      </c>
      <c r="N43" s="77">
        <f>VLOOKUP(C43,Schools!A:D,4,0)</f>
        <v>0</v>
      </c>
      <c r="O43" s="74"/>
      <c r="P43" s="77"/>
      <c r="Q43" s="78">
        <v>0</v>
      </c>
      <c r="R43" s="78"/>
      <c r="S43" s="78"/>
      <c r="T43" s="78"/>
      <c r="U43" s="78"/>
      <c r="V43" s="78"/>
      <c r="W43" s="78"/>
      <c r="X43" s="78"/>
      <c r="Y43" s="78"/>
      <c r="Z43" s="78"/>
      <c r="AA43" s="78"/>
      <c r="AB43" s="78"/>
      <c r="AC43" s="51">
        <f t="shared" si="4"/>
        <v>0</v>
      </c>
      <c r="AD43" s="51">
        <f t="shared" si="5"/>
        <v>0</v>
      </c>
      <c r="AE43" s="78">
        <v>0</v>
      </c>
    </row>
    <row r="44" spans="1:31" x14ac:dyDescent="0.25">
      <c r="A44" t="str">
        <f t="shared" si="6"/>
        <v>MISCELLANEOUS PAYMENTS</v>
      </c>
      <c r="B44" s="75">
        <v>44033</v>
      </c>
      <c r="C44" s="74"/>
      <c r="E44" t="str">
        <f>VLOOKUP(C44,Schools!$A:$Z,3,0)</f>
        <v>None</v>
      </c>
      <c r="F44" s="184"/>
      <c r="G44" s="74" t="s">
        <v>3997</v>
      </c>
      <c r="H44" s="74" t="s">
        <v>3998</v>
      </c>
      <c r="I44" t="str">
        <f t="shared" si="7"/>
        <v>/</v>
      </c>
      <c r="J44" s="232">
        <f>VLOOKUP(C44,Schools!$A:$Z,9,0)</f>
        <v>0</v>
      </c>
      <c r="K44" s="74" t="s">
        <v>66</v>
      </c>
      <c r="L44" s="74" t="s">
        <v>407</v>
      </c>
      <c r="M44" s="74" t="s">
        <v>3999</v>
      </c>
      <c r="N44" s="77">
        <f>VLOOKUP(C44,Schools!A:D,4,0)</f>
        <v>0</v>
      </c>
      <c r="O44" s="74"/>
      <c r="P44" s="77"/>
      <c r="Q44" s="78">
        <v>0</v>
      </c>
      <c r="R44" s="78"/>
      <c r="S44" s="78"/>
      <c r="T44" s="78"/>
      <c r="U44" s="78"/>
      <c r="V44" s="78"/>
      <c r="W44" s="78"/>
      <c r="X44" s="78"/>
      <c r="Y44" s="78"/>
      <c r="Z44" s="78"/>
      <c r="AA44" s="78"/>
      <c r="AB44" s="78"/>
      <c r="AC44" s="51">
        <f t="shared" si="4"/>
        <v>0</v>
      </c>
      <c r="AD44" s="51">
        <f t="shared" si="5"/>
        <v>0</v>
      </c>
      <c r="AE44" s="78">
        <v>0</v>
      </c>
    </row>
    <row r="45" spans="1:31" x14ac:dyDescent="0.25">
      <c r="A45" t="str">
        <f t="shared" si="6"/>
        <v>MISCELLANEOUS PAYMENTS</v>
      </c>
      <c r="B45" s="75">
        <v>44033</v>
      </c>
      <c r="C45" s="74"/>
      <c r="E45" t="str">
        <f>VLOOKUP(C45,Schools!$A:$Z,3,0)</f>
        <v>None</v>
      </c>
      <c r="F45" s="184"/>
      <c r="G45" s="74" t="s">
        <v>4000</v>
      </c>
      <c r="H45" s="74" t="s">
        <v>3998</v>
      </c>
      <c r="I45" t="str">
        <f t="shared" si="7"/>
        <v>/</v>
      </c>
      <c r="J45" s="341">
        <f>VLOOKUP(C45,Schools!$A:$Z,9,0)</f>
        <v>0</v>
      </c>
      <c r="K45" s="74" t="s">
        <v>182</v>
      </c>
      <c r="L45" s="74" t="s">
        <v>407</v>
      </c>
      <c r="M45" s="74" t="s">
        <v>3999</v>
      </c>
      <c r="N45" s="77">
        <f>VLOOKUP(C45,Schools!A:D,4,0)</f>
        <v>0</v>
      </c>
      <c r="O45" s="74"/>
      <c r="P45" s="77"/>
      <c r="Q45" s="78">
        <v>0</v>
      </c>
      <c r="R45" s="78"/>
      <c r="S45" s="78"/>
      <c r="T45" s="78"/>
      <c r="U45" s="78"/>
      <c r="V45" s="78"/>
      <c r="W45" s="78"/>
      <c r="X45" s="78"/>
      <c r="Y45" s="78"/>
      <c r="Z45" s="78"/>
      <c r="AA45" s="78"/>
      <c r="AB45" s="78"/>
      <c r="AC45" s="51">
        <f t="shared" si="4"/>
        <v>0</v>
      </c>
      <c r="AD45" s="51">
        <f t="shared" si="5"/>
        <v>0</v>
      </c>
      <c r="AE45" s="78">
        <v>0</v>
      </c>
    </row>
    <row r="46" spans="1:31" x14ac:dyDescent="0.25">
      <c r="A46" t="str">
        <f t="shared" si="6"/>
        <v>MISCELLANEOUS PAYMENTS</v>
      </c>
      <c r="B46" s="75">
        <v>44033</v>
      </c>
      <c r="C46" s="74"/>
      <c r="E46" t="str">
        <f>VLOOKUP(C46,Schools!$A:$Z,3,0)</f>
        <v>None</v>
      </c>
      <c r="F46" s="184"/>
      <c r="G46" s="74" t="s">
        <v>4001</v>
      </c>
      <c r="H46" s="74" t="s">
        <v>3998</v>
      </c>
      <c r="I46" t="str">
        <f t="shared" si="7"/>
        <v>/</v>
      </c>
      <c r="J46" s="341">
        <f>VLOOKUP(C46,Schools!$A:$Z,9,0)</f>
        <v>0</v>
      </c>
      <c r="K46" s="74" t="s">
        <v>400</v>
      </c>
      <c r="L46" s="74" t="s">
        <v>407</v>
      </c>
      <c r="M46" s="74" t="s">
        <v>3999</v>
      </c>
      <c r="N46" s="77">
        <f>VLOOKUP(C46,Schools!A:D,4,0)</f>
        <v>0</v>
      </c>
      <c r="O46" s="74"/>
      <c r="P46" s="77"/>
      <c r="Q46" s="78">
        <v>0</v>
      </c>
      <c r="R46" s="78"/>
      <c r="S46" s="78"/>
      <c r="T46" s="78"/>
      <c r="U46" s="78"/>
      <c r="V46" s="78"/>
      <c r="W46" s="78"/>
      <c r="X46" s="78"/>
      <c r="Y46" s="78"/>
      <c r="Z46" s="78"/>
      <c r="AA46" s="78"/>
      <c r="AB46" s="78"/>
      <c r="AC46" s="51">
        <f t="shared" si="4"/>
        <v>0</v>
      </c>
      <c r="AD46" s="51">
        <f t="shared" si="5"/>
        <v>0</v>
      </c>
      <c r="AE46" s="78">
        <v>0</v>
      </c>
    </row>
    <row r="47" spans="1:31" x14ac:dyDescent="0.25">
      <c r="A47" t="str">
        <f t="shared" si="6"/>
        <v>MISCELLANEOUS PAYMENTS</v>
      </c>
      <c r="B47" s="75">
        <v>44033</v>
      </c>
      <c r="C47" s="74"/>
      <c r="E47" t="str">
        <f>VLOOKUP(C47,Schools!$A:$Z,3,0)</f>
        <v>None</v>
      </c>
      <c r="F47" s="184"/>
      <c r="G47" s="74" t="s">
        <v>3997</v>
      </c>
      <c r="H47" s="74" t="s">
        <v>3998</v>
      </c>
      <c r="I47" t="str">
        <f t="shared" si="7"/>
        <v>/</v>
      </c>
      <c r="J47" s="232">
        <f>VLOOKUP(C47,Schools!$A:$Z,9,0)</f>
        <v>0</v>
      </c>
      <c r="K47" s="74" t="s">
        <v>66</v>
      </c>
      <c r="L47" s="74" t="s">
        <v>596</v>
      </c>
      <c r="M47" s="74" t="s">
        <v>4002</v>
      </c>
      <c r="N47" s="77">
        <f>VLOOKUP(C47,Schools!A:D,4,0)</f>
        <v>0</v>
      </c>
      <c r="O47" s="74"/>
      <c r="P47" s="77"/>
      <c r="Q47" s="78">
        <v>0</v>
      </c>
      <c r="R47" s="78"/>
      <c r="S47" s="78"/>
      <c r="T47" s="78"/>
      <c r="U47" s="78"/>
      <c r="V47" s="78"/>
      <c r="W47" s="78"/>
      <c r="X47" s="78"/>
      <c r="Y47" s="78"/>
      <c r="Z47" s="78"/>
      <c r="AA47" s="78"/>
      <c r="AB47" s="78"/>
      <c r="AC47" s="51">
        <f t="shared" si="4"/>
        <v>0</v>
      </c>
      <c r="AD47" s="51">
        <f t="shared" si="5"/>
        <v>0</v>
      </c>
      <c r="AE47" s="78">
        <v>0</v>
      </c>
    </row>
    <row r="48" spans="1:31" x14ac:dyDescent="0.25">
      <c r="A48" t="str">
        <f t="shared" si="6"/>
        <v>MISCELLANEOUS PAYMENTS</v>
      </c>
      <c r="B48" s="75">
        <v>44033</v>
      </c>
      <c r="C48" s="74"/>
      <c r="E48" t="str">
        <f>VLOOKUP(C48,Schools!$A:$Z,3,0)</f>
        <v>None</v>
      </c>
      <c r="F48" s="184"/>
      <c r="G48" s="74" t="s">
        <v>3997</v>
      </c>
      <c r="H48" s="74" t="s">
        <v>3998</v>
      </c>
      <c r="I48" t="str">
        <f t="shared" si="7"/>
        <v>/</v>
      </c>
      <c r="J48" s="232">
        <f>VLOOKUP(C48,Schools!$A:$Z,9,0)</f>
        <v>0</v>
      </c>
      <c r="K48" s="74" t="s">
        <v>66</v>
      </c>
      <c r="L48" s="74" t="s">
        <v>596</v>
      </c>
      <c r="M48" s="74" t="s">
        <v>4002</v>
      </c>
      <c r="N48" s="77">
        <f>VLOOKUP(C48,Schools!A:D,4,0)</f>
        <v>0</v>
      </c>
      <c r="O48" s="74"/>
      <c r="P48" s="77"/>
      <c r="Q48" s="78">
        <v>0</v>
      </c>
      <c r="R48" s="78"/>
      <c r="S48" s="78"/>
      <c r="T48" s="78"/>
      <c r="U48" s="78"/>
      <c r="V48" s="78"/>
      <c r="W48" s="78"/>
      <c r="X48" s="78"/>
      <c r="Y48" s="78"/>
      <c r="Z48" s="78"/>
      <c r="AA48" s="78"/>
      <c r="AB48" s="78"/>
      <c r="AC48" s="51">
        <f t="shared" si="4"/>
        <v>0</v>
      </c>
      <c r="AD48" s="51">
        <f t="shared" si="5"/>
        <v>0</v>
      </c>
      <c r="AE48" s="78">
        <v>0</v>
      </c>
    </row>
    <row r="49" spans="1:31" x14ac:dyDescent="0.25">
      <c r="A49" t="str">
        <f t="shared" si="6"/>
        <v>MISCELLANEOUS PAYMENTS</v>
      </c>
      <c r="B49" s="75">
        <v>44033</v>
      </c>
      <c r="C49" s="74"/>
      <c r="E49" t="str">
        <f>VLOOKUP(C49,Schools!$A:$Z,3,0)</f>
        <v>None</v>
      </c>
      <c r="F49" s="184"/>
      <c r="G49" s="74" t="s">
        <v>3997</v>
      </c>
      <c r="H49" s="74" t="s">
        <v>3998</v>
      </c>
      <c r="I49" t="str">
        <f t="shared" si="7"/>
        <v>/</v>
      </c>
      <c r="J49" s="232">
        <f>VLOOKUP(C49,Schools!$A:$Z,9,0)</f>
        <v>0</v>
      </c>
      <c r="K49" s="74" t="s">
        <v>66</v>
      </c>
      <c r="L49" s="74" t="s">
        <v>596</v>
      </c>
      <c r="M49" s="74" t="s">
        <v>4002</v>
      </c>
      <c r="N49" s="77">
        <f>VLOOKUP(C49,Schools!A:D,4,0)</f>
        <v>0</v>
      </c>
      <c r="O49" s="74"/>
      <c r="P49" s="77"/>
      <c r="Q49" s="78">
        <v>0</v>
      </c>
      <c r="R49" s="78"/>
      <c r="S49" s="78"/>
      <c r="T49" s="78"/>
      <c r="U49" s="78"/>
      <c r="V49" s="78"/>
      <c r="W49" s="78"/>
      <c r="X49" s="78"/>
      <c r="Y49" s="78"/>
      <c r="Z49" s="78"/>
      <c r="AA49" s="78"/>
      <c r="AB49" s="78"/>
      <c r="AC49" s="51">
        <f t="shared" si="4"/>
        <v>0</v>
      </c>
      <c r="AD49" s="51">
        <f t="shared" si="5"/>
        <v>0</v>
      </c>
      <c r="AE49" s="78">
        <v>0</v>
      </c>
    </row>
    <row r="50" spans="1:31" x14ac:dyDescent="0.25">
      <c r="A50" t="str">
        <f t="shared" si="6"/>
        <v>MISCELLANEOUS PAYMENTS</v>
      </c>
      <c r="B50" s="75">
        <v>44033</v>
      </c>
      <c r="C50" s="74"/>
      <c r="E50" t="str">
        <f>VLOOKUP(C50,Schools!$A:$Z,3,0)</f>
        <v>None</v>
      </c>
      <c r="F50" s="184"/>
      <c r="G50" s="74" t="s">
        <v>3997</v>
      </c>
      <c r="H50" s="74" t="s">
        <v>3998</v>
      </c>
      <c r="I50" t="str">
        <f t="shared" si="7"/>
        <v>/</v>
      </c>
      <c r="J50" s="232">
        <f>VLOOKUP(C50,Schools!$A:$Z,9,0)</f>
        <v>0</v>
      </c>
      <c r="K50" s="74" t="s">
        <v>66</v>
      </c>
      <c r="L50" s="74" t="s">
        <v>596</v>
      </c>
      <c r="M50" s="74" t="s">
        <v>4002</v>
      </c>
      <c r="N50" s="77">
        <f>VLOOKUP(C50,Schools!A:D,4,0)</f>
        <v>0</v>
      </c>
      <c r="O50" s="74"/>
      <c r="P50" s="77"/>
      <c r="Q50" s="78">
        <v>0</v>
      </c>
      <c r="R50" s="78"/>
      <c r="S50" s="78"/>
      <c r="T50" s="78"/>
      <c r="U50" s="78"/>
      <c r="V50" s="78"/>
      <c r="W50" s="78"/>
      <c r="X50" s="78"/>
      <c r="Y50" s="78"/>
      <c r="Z50" s="78"/>
      <c r="AA50" s="78"/>
      <c r="AB50" s="78"/>
      <c r="AC50" s="51">
        <f t="shared" si="4"/>
        <v>0</v>
      </c>
      <c r="AD50" s="51">
        <f t="shared" si="5"/>
        <v>0</v>
      </c>
      <c r="AE50" s="78">
        <v>0</v>
      </c>
    </row>
    <row r="51" spans="1:31" x14ac:dyDescent="0.25">
      <c r="A51" t="str">
        <f t="shared" si="6"/>
        <v>MISCELLANEOUS PAYMENTS</v>
      </c>
      <c r="B51" s="75">
        <v>44033</v>
      </c>
      <c r="C51" s="74"/>
      <c r="E51" t="str">
        <f>VLOOKUP(C51,Schools!$A:$Z,3,0)</f>
        <v>None</v>
      </c>
      <c r="F51" s="184"/>
      <c r="G51" s="74" t="s">
        <v>3997</v>
      </c>
      <c r="H51" s="74" t="s">
        <v>3998</v>
      </c>
      <c r="I51" t="str">
        <f t="shared" si="7"/>
        <v>/</v>
      </c>
      <c r="J51" s="232">
        <f>VLOOKUP(C51,Schools!$A:$Z,9,0)</f>
        <v>0</v>
      </c>
      <c r="K51" s="74" t="s">
        <v>66</v>
      </c>
      <c r="L51" s="74" t="s">
        <v>596</v>
      </c>
      <c r="M51" s="74" t="s">
        <v>4002</v>
      </c>
      <c r="N51" s="77">
        <f>VLOOKUP(C51,Schools!A:D,4,0)</f>
        <v>0</v>
      </c>
      <c r="O51" s="74"/>
      <c r="P51" s="77"/>
      <c r="Q51" s="78">
        <v>0</v>
      </c>
      <c r="R51" s="78"/>
      <c r="S51" s="78"/>
      <c r="T51" s="78"/>
      <c r="U51" s="78"/>
      <c r="V51" s="78"/>
      <c r="W51" s="78"/>
      <c r="X51" s="78"/>
      <c r="Y51" s="78"/>
      <c r="Z51" s="78"/>
      <c r="AA51" s="78"/>
      <c r="AB51" s="78"/>
      <c r="AC51" s="51">
        <f t="shared" si="4"/>
        <v>0</v>
      </c>
      <c r="AD51" s="51">
        <f t="shared" si="5"/>
        <v>0</v>
      </c>
      <c r="AE51" s="78">
        <v>0</v>
      </c>
    </row>
    <row r="52" spans="1:31" x14ac:dyDescent="0.25">
      <c r="A52" t="str">
        <f t="shared" si="6"/>
        <v>MISCELLANEOUS PAYMENTS</v>
      </c>
      <c r="B52" s="75">
        <v>44033</v>
      </c>
      <c r="C52" s="74"/>
      <c r="E52" t="str">
        <f>VLOOKUP(C52,Schools!$A:$Z,3,0)</f>
        <v>None</v>
      </c>
      <c r="F52" s="184"/>
      <c r="G52" s="74" t="s">
        <v>3997</v>
      </c>
      <c r="H52" s="74" t="s">
        <v>3998</v>
      </c>
      <c r="I52" t="str">
        <f t="shared" si="7"/>
        <v>/</v>
      </c>
      <c r="J52" s="232">
        <f>VLOOKUP(C52,Schools!$A:$Z,9,0)</f>
        <v>0</v>
      </c>
      <c r="K52" s="74" t="s">
        <v>66</v>
      </c>
      <c r="L52" s="74" t="s">
        <v>596</v>
      </c>
      <c r="M52" s="74" t="s">
        <v>4002</v>
      </c>
      <c r="N52" s="77">
        <f>VLOOKUP(C52,Schools!A:D,4,0)</f>
        <v>0</v>
      </c>
      <c r="O52" s="74"/>
      <c r="P52" s="77"/>
      <c r="Q52" s="78">
        <v>0</v>
      </c>
      <c r="R52" s="78"/>
      <c r="S52" s="78"/>
      <c r="T52" s="78"/>
      <c r="U52" s="78"/>
      <c r="V52" s="78"/>
      <c r="W52" s="78"/>
      <c r="X52" s="78"/>
      <c r="Y52" s="78"/>
      <c r="Z52" s="78"/>
      <c r="AA52" s="78"/>
      <c r="AB52" s="78"/>
      <c r="AC52" s="51">
        <f t="shared" ref="AC52:AC83" si="8">SUM(Q52:AB52)</f>
        <v>0</v>
      </c>
      <c r="AD52" s="51">
        <f t="shared" ref="AD52:AD83" si="9">AC52-F52</f>
        <v>0</v>
      </c>
      <c r="AE52" s="78">
        <v>0</v>
      </c>
    </row>
    <row r="53" spans="1:31" x14ac:dyDescent="0.25">
      <c r="A53" t="str">
        <f t="shared" si="6"/>
        <v>MISCELLANEOUS PAYMENTS</v>
      </c>
      <c r="B53" s="75">
        <v>44033</v>
      </c>
      <c r="C53" s="74"/>
      <c r="E53" t="str">
        <f>VLOOKUP(C53,Schools!$A:$Z,3,0)</f>
        <v>None</v>
      </c>
      <c r="F53" s="184"/>
      <c r="G53" s="74" t="s">
        <v>3997</v>
      </c>
      <c r="H53" s="74" t="s">
        <v>3998</v>
      </c>
      <c r="I53" t="str">
        <f t="shared" si="7"/>
        <v>/</v>
      </c>
      <c r="J53" s="232">
        <f>VLOOKUP(C53,Schools!$A:$Z,9,0)</f>
        <v>0</v>
      </c>
      <c r="K53" s="74" t="s">
        <v>66</v>
      </c>
      <c r="L53" s="74" t="s">
        <v>596</v>
      </c>
      <c r="M53" s="74" t="s">
        <v>4002</v>
      </c>
      <c r="N53" s="77">
        <f>VLOOKUP(C53,Schools!A:D,4,0)</f>
        <v>0</v>
      </c>
      <c r="O53" s="74"/>
      <c r="P53" s="77"/>
      <c r="Q53" s="78">
        <v>0</v>
      </c>
      <c r="R53" s="78"/>
      <c r="S53" s="78"/>
      <c r="T53" s="78"/>
      <c r="U53" s="78"/>
      <c r="V53" s="78"/>
      <c r="W53" s="78"/>
      <c r="X53" s="78"/>
      <c r="Y53" s="78"/>
      <c r="Z53" s="78"/>
      <c r="AA53" s="78"/>
      <c r="AB53" s="78"/>
      <c r="AC53" s="51">
        <f t="shared" si="8"/>
        <v>0</v>
      </c>
      <c r="AD53" s="51">
        <f t="shared" si="9"/>
        <v>0</v>
      </c>
      <c r="AE53" s="78">
        <v>0</v>
      </c>
    </row>
    <row r="54" spans="1:31" x14ac:dyDescent="0.25">
      <c r="A54" t="str">
        <f t="shared" si="6"/>
        <v>MISCELLANEOUS PAYMENTS</v>
      </c>
      <c r="B54" s="75">
        <v>44033</v>
      </c>
      <c r="C54" s="74"/>
      <c r="E54" t="str">
        <f>VLOOKUP(C54,Schools!$A:$Z,3,0)</f>
        <v>None</v>
      </c>
      <c r="F54" s="184"/>
      <c r="G54" s="74" t="s">
        <v>3997</v>
      </c>
      <c r="H54" s="74" t="s">
        <v>3998</v>
      </c>
      <c r="I54" t="str">
        <f t="shared" si="7"/>
        <v>/</v>
      </c>
      <c r="J54" s="232">
        <f>VLOOKUP(C54,Schools!$A:$Z,9,0)</f>
        <v>0</v>
      </c>
      <c r="K54" s="74" t="s">
        <v>66</v>
      </c>
      <c r="L54" s="74" t="s">
        <v>596</v>
      </c>
      <c r="M54" s="74" t="s">
        <v>4002</v>
      </c>
      <c r="N54" s="77">
        <f>VLOOKUP(C54,Schools!A:D,4,0)</f>
        <v>0</v>
      </c>
      <c r="O54" s="74"/>
      <c r="P54" s="77"/>
      <c r="Q54" s="78">
        <v>0</v>
      </c>
      <c r="R54" s="78"/>
      <c r="S54" s="78"/>
      <c r="T54" s="78"/>
      <c r="U54" s="78"/>
      <c r="V54" s="78"/>
      <c r="W54" s="78"/>
      <c r="X54" s="78"/>
      <c r="Y54" s="78"/>
      <c r="Z54" s="78"/>
      <c r="AA54" s="78"/>
      <c r="AB54" s="78"/>
      <c r="AC54" s="51">
        <f t="shared" si="8"/>
        <v>0</v>
      </c>
      <c r="AD54" s="51">
        <f t="shared" si="9"/>
        <v>0</v>
      </c>
      <c r="AE54" s="78">
        <v>0</v>
      </c>
    </row>
    <row r="55" spans="1:31" x14ac:dyDescent="0.25">
      <c r="A55" t="str">
        <f t="shared" si="6"/>
        <v>MISCELLANEOUS PAYMENTS</v>
      </c>
      <c r="B55" s="75">
        <v>44033</v>
      </c>
      <c r="C55" s="74"/>
      <c r="E55" t="str">
        <f>VLOOKUP(C55,Schools!$A:$Z,3,0)</f>
        <v>None</v>
      </c>
      <c r="F55" s="184"/>
      <c r="G55" s="74" t="s">
        <v>3997</v>
      </c>
      <c r="H55" s="74" t="s">
        <v>3998</v>
      </c>
      <c r="I55" t="str">
        <f t="shared" si="7"/>
        <v>/</v>
      </c>
      <c r="J55" s="232">
        <f>VLOOKUP(C55,Schools!$A:$Z,9,0)</f>
        <v>0</v>
      </c>
      <c r="K55" s="74" t="s">
        <v>66</v>
      </c>
      <c r="L55" s="74" t="s">
        <v>596</v>
      </c>
      <c r="M55" s="74" t="s">
        <v>4002</v>
      </c>
      <c r="N55" s="77">
        <f>VLOOKUP(C55,Schools!A:D,4,0)</f>
        <v>0</v>
      </c>
      <c r="O55" s="74"/>
      <c r="P55" s="77"/>
      <c r="Q55" s="78">
        <v>0</v>
      </c>
      <c r="R55" s="78"/>
      <c r="S55" s="78"/>
      <c r="T55" s="78"/>
      <c r="U55" s="78"/>
      <c r="V55" s="78"/>
      <c r="W55" s="78"/>
      <c r="X55" s="78"/>
      <c r="Y55" s="78"/>
      <c r="Z55" s="78"/>
      <c r="AA55" s="78"/>
      <c r="AB55" s="78"/>
      <c r="AC55" s="51">
        <f t="shared" si="8"/>
        <v>0</v>
      </c>
      <c r="AD55" s="51">
        <f t="shared" si="9"/>
        <v>0</v>
      </c>
      <c r="AE55" s="78">
        <v>0</v>
      </c>
    </row>
    <row r="56" spans="1:31" x14ac:dyDescent="0.25">
      <c r="A56" t="str">
        <f t="shared" si="6"/>
        <v>MISCELLANEOUS PAYMENTS</v>
      </c>
      <c r="B56" s="75">
        <v>44033</v>
      </c>
      <c r="C56" s="74"/>
      <c r="E56" t="str">
        <f>VLOOKUP(C56,Schools!$A:$Z,3,0)</f>
        <v>None</v>
      </c>
      <c r="F56" s="184"/>
      <c r="G56" s="74" t="s">
        <v>3997</v>
      </c>
      <c r="H56" s="74" t="s">
        <v>3998</v>
      </c>
      <c r="I56" t="str">
        <f t="shared" si="7"/>
        <v>/</v>
      </c>
      <c r="J56" s="232">
        <f>VLOOKUP(C56,Schools!$A:$Z,9,0)</f>
        <v>0</v>
      </c>
      <c r="K56" s="74" t="s">
        <v>66</v>
      </c>
      <c r="L56" s="74" t="s">
        <v>596</v>
      </c>
      <c r="M56" s="74" t="s">
        <v>4002</v>
      </c>
      <c r="N56" s="77">
        <f>VLOOKUP(C56,Schools!A:D,4,0)</f>
        <v>0</v>
      </c>
      <c r="O56" s="74"/>
      <c r="P56" s="77"/>
      <c r="Q56" s="78">
        <v>0</v>
      </c>
      <c r="R56" s="78"/>
      <c r="S56" s="78"/>
      <c r="T56" s="78"/>
      <c r="U56" s="78"/>
      <c r="V56" s="78"/>
      <c r="W56" s="78"/>
      <c r="X56" s="78"/>
      <c r="Y56" s="78"/>
      <c r="Z56" s="78"/>
      <c r="AA56" s="78"/>
      <c r="AB56" s="78"/>
      <c r="AC56" s="51">
        <f t="shared" si="8"/>
        <v>0</v>
      </c>
      <c r="AD56" s="51">
        <f t="shared" si="9"/>
        <v>0</v>
      </c>
      <c r="AE56" s="78">
        <v>0</v>
      </c>
    </row>
    <row r="57" spans="1:31" x14ac:dyDescent="0.25">
      <c r="A57" t="str">
        <f t="shared" si="6"/>
        <v>MISCELLANEOUS PAYMENTS</v>
      </c>
      <c r="B57" s="75">
        <v>44033</v>
      </c>
      <c r="C57" s="74"/>
      <c r="E57" t="str">
        <f>VLOOKUP(C57,Schools!$A:$Z,3,0)</f>
        <v>None</v>
      </c>
      <c r="F57" s="184"/>
      <c r="G57" s="74" t="s">
        <v>3997</v>
      </c>
      <c r="H57" s="74" t="s">
        <v>3998</v>
      </c>
      <c r="I57" t="str">
        <f t="shared" si="7"/>
        <v>/</v>
      </c>
      <c r="J57" s="232">
        <f>VLOOKUP(C57,Schools!$A:$Z,9,0)</f>
        <v>0</v>
      </c>
      <c r="K57" s="74" t="s">
        <v>66</v>
      </c>
      <c r="L57" s="74" t="s">
        <v>596</v>
      </c>
      <c r="M57" s="74" t="s">
        <v>4002</v>
      </c>
      <c r="N57" s="77">
        <f>VLOOKUP(C57,Schools!A:D,4,0)</f>
        <v>0</v>
      </c>
      <c r="O57" s="74"/>
      <c r="P57" s="77"/>
      <c r="Q57" s="78">
        <v>0</v>
      </c>
      <c r="R57" s="78"/>
      <c r="S57" s="78"/>
      <c r="T57" s="78"/>
      <c r="U57" s="78"/>
      <c r="V57" s="78"/>
      <c r="W57" s="78"/>
      <c r="X57" s="78"/>
      <c r="Y57" s="78"/>
      <c r="Z57" s="78"/>
      <c r="AA57" s="78"/>
      <c r="AB57" s="78"/>
      <c r="AC57" s="51">
        <f t="shared" si="8"/>
        <v>0</v>
      </c>
      <c r="AD57" s="51">
        <f t="shared" si="9"/>
        <v>0</v>
      </c>
      <c r="AE57" s="78">
        <v>0</v>
      </c>
    </row>
    <row r="58" spans="1:31" x14ac:dyDescent="0.25">
      <c r="A58" t="str">
        <f t="shared" si="6"/>
        <v>MISCELLANEOUS PAYMENTS</v>
      </c>
      <c r="B58" s="75">
        <v>44033</v>
      </c>
      <c r="C58" s="74"/>
      <c r="E58" t="str">
        <f>VLOOKUP(C58,Schools!$A:$Z,3,0)</f>
        <v>None</v>
      </c>
      <c r="F58" s="184"/>
      <c r="G58" s="74" t="s">
        <v>3997</v>
      </c>
      <c r="H58" s="74" t="s">
        <v>3998</v>
      </c>
      <c r="I58" t="str">
        <f t="shared" si="7"/>
        <v>/</v>
      </c>
      <c r="J58" s="341">
        <f>VLOOKUP(C58,Schools!$A:$Z,9,0)</f>
        <v>0</v>
      </c>
      <c r="K58" s="74" t="s">
        <v>72</v>
      </c>
      <c r="L58" s="74" t="s">
        <v>599</v>
      </c>
      <c r="M58" s="74" t="s">
        <v>4003</v>
      </c>
      <c r="N58" s="77">
        <f>VLOOKUP(C58,Schools!A:D,4,0)</f>
        <v>0</v>
      </c>
      <c r="O58" s="74"/>
      <c r="P58" s="77"/>
      <c r="Q58" s="78">
        <v>0</v>
      </c>
      <c r="R58" s="78"/>
      <c r="S58" s="78"/>
      <c r="T58" s="78"/>
      <c r="U58" s="78"/>
      <c r="V58" s="78"/>
      <c r="W58" s="78"/>
      <c r="X58" s="78"/>
      <c r="Y58" s="78"/>
      <c r="Z58" s="78"/>
      <c r="AA58" s="78"/>
      <c r="AB58" s="78"/>
      <c r="AC58" s="51">
        <f t="shared" si="8"/>
        <v>0</v>
      </c>
      <c r="AD58" s="51">
        <f t="shared" si="9"/>
        <v>0</v>
      </c>
      <c r="AE58" s="78">
        <v>0</v>
      </c>
    </row>
    <row r="59" spans="1:31" x14ac:dyDescent="0.25">
      <c r="A59" t="str">
        <f t="shared" si="6"/>
        <v>MISCELLANEOUS PAYMENTS</v>
      </c>
      <c r="B59" s="75">
        <v>44033</v>
      </c>
      <c r="C59" s="74"/>
      <c r="E59" t="str">
        <f>VLOOKUP(C59,Schools!$A:$Z,3,0)</f>
        <v>None</v>
      </c>
      <c r="F59" s="184"/>
      <c r="G59" s="74" t="s">
        <v>4000</v>
      </c>
      <c r="H59" s="74" t="s">
        <v>3998</v>
      </c>
      <c r="I59" t="str">
        <f t="shared" si="7"/>
        <v>/</v>
      </c>
      <c r="J59" s="232">
        <f>VLOOKUP(C59,Schools!$A:$Z,9,0)</f>
        <v>0</v>
      </c>
      <c r="K59" s="74" t="s">
        <v>72</v>
      </c>
      <c r="L59" s="74" t="s">
        <v>599</v>
      </c>
      <c r="M59" s="74" t="s">
        <v>4003</v>
      </c>
      <c r="N59" s="77">
        <f>VLOOKUP(C59,Schools!A:D,4,0)</f>
        <v>0</v>
      </c>
      <c r="O59" s="74"/>
      <c r="P59" s="77"/>
      <c r="Q59" s="78">
        <v>0</v>
      </c>
      <c r="R59" s="78"/>
      <c r="S59" s="78"/>
      <c r="T59" s="78"/>
      <c r="U59" s="78"/>
      <c r="V59" s="78"/>
      <c r="W59" s="78"/>
      <c r="X59" s="78"/>
      <c r="Y59" s="78"/>
      <c r="Z59" s="78"/>
      <c r="AA59" s="78"/>
      <c r="AB59" s="78"/>
      <c r="AC59" s="51">
        <f t="shared" si="8"/>
        <v>0</v>
      </c>
      <c r="AD59" s="51">
        <f t="shared" si="9"/>
        <v>0</v>
      </c>
      <c r="AE59" s="78">
        <v>0</v>
      </c>
    </row>
    <row r="60" spans="1:31" x14ac:dyDescent="0.25">
      <c r="A60" t="str">
        <f t="shared" si="6"/>
        <v>MISCELLANEOUS PAYMENTS</v>
      </c>
      <c r="B60" s="75">
        <v>44033</v>
      </c>
      <c r="C60" s="74"/>
      <c r="E60" t="str">
        <f>VLOOKUP(C60,Schools!$A:$Z,3,0)</f>
        <v>None</v>
      </c>
      <c r="F60" s="184"/>
      <c r="G60" s="74" t="s">
        <v>4001</v>
      </c>
      <c r="H60" s="74" t="s">
        <v>3998</v>
      </c>
      <c r="I60" t="str">
        <f t="shared" si="7"/>
        <v>/</v>
      </c>
      <c r="J60" s="232">
        <f>VLOOKUP(C60,Schools!$A:$Z,9,0)</f>
        <v>0</v>
      </c>
      <c r="K60" s="74" t="s">
        <v>72</v>
      </c>
      <c r="L60" s="74" t="s">
        <v>599</v>
      </c>
      <c r="M60" s="74" t="s">
        <v>4003</v>
      </c>
      <c r="N60" s="77">
        <f>VLOOKUP(C60,Schools!A:D,4,0)</f>
        <v>0</v>
      </c>
      <c r="O60" s="74"/>
      <c r="P60" s="77"/>
      <c r="Q60" s="78">
        <v>0</v>
      </c>
      <c r="R60" s="78"/>
      <c r="S60" s="78"/>
      <c r="T60" s="78"/>
      <c r="U60" s="78"/>
      <c r="V60" s="78"/>
      <c r="W60" s="78"/>
      <c r="X60" s="78"/>
      <c r="Y60" s="78"/>
      <c r="Z60" s="78"/>
      <c r="AA60" s="78"/>
      <c r="AB60" s="78"/>
      <c r="AC60" s="51">
        <f t="shared" si="8"/>
        <v>0</v>
      </c>
      <c r="AD60" s="51">
        <f t="shared" si="9"/>
        <v>0</v>
      </c>
      <c r="AE60" s="78">
        <v>0</v>
      </c>
    </row>
    <row r="61" spans="1:31" x14ac:dyDescent="0.25">
      <c r="A61" t="str">
        <f t="shared" si="6"/>
        <v>MISCELLANEOUS PAYMENTS</v>
      </c>
      <c r="B61" s="75">
        <v>44033</v>
      </c>
      <c r="C61" s="74"/>
      <c r="E61" t="str">
        <f>VLOOKUP(C61,Schools!$A:$Z,3,0)</f>
        <v>None</v>
      </c>
      <c r="F61" s="184"/>
      <c r="G61" s="74" t="s">
        <v>4004</v>
      </c>
      <c r="H61" s="74" t="s">
        <v>3998</v>
      </c>
      <c r="I61" t="str">
        <f t="shared" si="7"/>
        <v>/</v>
      </c>
      <c r="J61" s="232">
        <f>VLOOKUP(C61,Schools!$A:$Z,9,0)</f>
        <v>0</v>
      </c>
      <c r="K61" s="74" t="s">
        <v>72</v>
      </c>
      <c r="L61" s="74" t="s">
        <v>599</v>
      </c>
      <c r="M61" s="74" t="s">
        <v>4003</v>
      </c>
      <c r="N61" s="77">
        <f>VLOOKUP(C61,Schools!A:D,4,0)</f>
        <v>0</v>
      </c>
      <c r="O61" s="74"/>
      <c r="P61" s="77"/>
      <c r="Q61" s="78">
        <v>0</v>
      </c>
      <c r="R61" s="78"/>
      <c r="S61" s="78"/>
      <c r="T61" s="78"/>
      <c r="U61" s="78"/>
      <c r="V61" s="78"/>
      <c r="W61" s="78"/>
      <c r="X61" s="78"/>
      <c r="Y61" s="78"/>
      <c r="Z61" s="78"/>
      <c r="AA61" s="78"/>
      <c r="AB61" s="78"/>
      <c r="AC61" s="51">
        <f t="shared" si="8"/>
        <v>0</v>
      </c>
      <c r="AD61" s="51">
        <f t="shared" si="9"/>
        <v>0</v>
      </c>
      <c r="AE61" s="78">
        <v>0</v>
      </c>
    </row>
    <row r="62" spans="1:31" x14ac:dyDescent="0.25">
      <c r="A62" t="str">
        <f t="shared" si="6"/>
        <v>MISCELLANEOUS PAYMENTS</v>
      </c>
      <c r="B62" s="75">
        <v>44033</v>
      </c>
      <c r="C62" s="74"/>
      <c r="E62" t="str">
        <f>VLOOKUP(C62,Schools!$A:$Z,3,0)</f>
        <v>None</v>
      </c>
      <c r="F62" s="184"/>
      <c r="G62" s="74" t="s">
        <v>4005</v>
      </c>
      <c r="H62" s="74" t="s">
        <v>3998</v>
      </c>
      <c r="I62" t="str">
        <f t="shared" si="7"/>
        <v>/</v>
      </c>
      <c r="J62" s="341">
        <f>VLOOKUP(C62,Schools!$A:$Z,9,0)</f>
        <v>0</v>
      </c>
      <c r="K62" s="74" t="s">
        <v>72</v>
      </c>
      <c r="L62" s="74" t="s">
        <v>599</v>
      </c>
      <c r="M62" s="74" t="s">
        <v>4003</v>
      </c>
      <c r="N62" s="77">
        <f>VLOOKUP(C62,Schools!A:D,4,0)</f>
        <v>0</v>
      </c>
      <c r="O62" s="74"/>
      <c r="P62" s="77"/>
      <c r="Q62" s="78">
        <v>0</v>
      </c>
      <c r="R62" s="78"/>
      <c r="S62" s="78"/>
      <c r="T62" s="78"/>
      <c r="U62" s="78"/>
      <c r="V62" s="78"/>
      <c r="W62" s="78"/>
      <c r="X62" s="78"/>
      <c r="Y62" s="78"/>
      <c r="Z62" s="78"/>
      <c r="AA62" s="78"/>
      <c r="AB62" s="78"/>
      <c r="AC62" s="51">
        <f t="shared" si="8"/>
        <v>0</v>
      </c>
      <c r="AD62" s="51">
        <f t="shared" si="9"/>
        <v>0</v>
      </c>
      <c r="AE62" s="78">
        <v>0</v>
      </c>
    </row>
    <row r="63" spans="1:31" x14ac:dyDescent="0.25">
      <c r="A63" t="str">
        <f t="shared" si="6"/>
        <v>MISCELLANEOUS PAYMENTS</v>
      </c>
      <c r="B63" s="75">
        <v>44033</v>
      </c>
      <c r="C63" s="74"/>
      <c r="E63" t="str">
        <f>VLOOKUP(C63,Schools!$A:$Z,3,0)</f>
        <v>None</v>
      </c>
      <c r="F63" s="184"/>
      <c r="G63" s="74" t="s">
        <v>4006</v>
      </c>
      <c r="H63" s="74" t="s">
        <v>3998</v>
      </c>
      <c r="I63" t="str">
        <f t="shared" si="7"/>
        <v>/</v>
      </c>
      <c r="J63" s="232">
        <f>VLOOKUP(C63,Schools!$A:$Z,9,0)</f>
        <v>0</v>
      </c>
      <c r="K63" s="74" t="s">
        <v>72</v>
      </c>
      <c r="L63" s="74" t="s">
        <v>599</v>
      </c>
      <c r="M63" s="74" t="s">
        <v>4003</v>
      </c>
      <c r="N63" s="77">
        <f>VLOOKUP(C63,Schools!A:D,4,0)</f>
        <v>0</v>
      </c>
      <c r="O63" s="74"/>
      <c r="P63" s="77"/>
      <c r="Q63" s="78">
        <v>0</v>
      </c>
      <c r="R63" s="78"/>
      <c r="S63" s="78"/>
      <c r="T63" s="78"/>
      <c r="U63" s="78"/>
      <c r="V63" s="78"/>
      <c r="W63" s="78"/>
      <c r="X63" s="78"/>
      <c r="Y63" s="78"/>
      <c r="Z63" s="78"/>
      <c r="AA63" s="78"/>
      <c r="AB63" s="78"/>
      <c r="AC63" s="51">
        <f t="shared" si="8"/>
        <v>0</v>
      </c>
      <c r="AD63" s="51">
        <f t="shared" si="9"/>
        <v>0</v>
      </c>
      <c r="AE63" s="78">
        <v>0</v>
      </c>
    </row>
    <row r="64" spans="1:31" x14ac:dyDescent="0.25">
      <c r="A64" t="str">
        <f t="shared" si="6"/>
        <v>MISCELLANEOUS PAYMENTS</v>
      </c>
      <c r="B64" s="75">
        <v>44033</v>
      </c>
      <c r="C64" s="74"/>
      <c r="E64" t="str">
        <f>VLOOKUP(C64,Schools!$A:$Z,3,0)</f>
        <v>None</v>
      </c>
      <c r="F64" s="184"/>
      <c r="G64" s="74" t="s">
        <v>4005</v>
      </c>
      <c r="H64" s="74" t="s">
        <v>3998</v>
      </c>
      <c r="I64" t="str">
        <f t="shared" si="7"/>
        <v>/</v>
      </c>
      <c r="J64" s="232">
        <f>VLOOKUP(C64,Schools!$A:$Z,9,0)</f>
        <v>0</v>
      </c>
      <c r="K64" s="74" t="s">
        <v>72</v>
      </c>
      <c r="L64" s="74" t="s">
        <v>599</v>
      </c>
      <c r="M64" s="74" t="s">
        <v>4003</v>
      </c>
      <c r="N64" s="77">
        <f>VLOOKUP(C64,Schools!A:D,4,0)</f>
        <v>0</v>
      </c>
      <c r="O64" s="74"/>
      <c r="P64" s="77"/>
      <c r="Q64" s="78">
        <v>0</v>
      </c>
      <c r="R64" s="78"/>
      <c r="S64" s="78"/>
      <c r="T64" s="78"/>
      <c r="U64" s="78"/>
      <c r="V64" s="78"/>
      <c r="W64" s="78"/>
      <c r="X64" s="78"/>
      <c r="Y64" s="78"/>
      <c r="Z64" s="78"/>
      <c r="AA64" s="78"/>
      <c r="AB64" s="78"/>
      <c r="AC64" s="51">
        <f t="shared" si="8"/>
        <v>0</v>
      </c>
      <c r="AD64" s="51">
        <f t="shared" si="9"/>
        <v>0</v>
      </c>
      <c r="AE64" s="78">
        <v>0</v>
      </c>
    </row>
    <row r="65" spans="1:31" x14ac:dyDescent="0.25">
      <c r="A65" t="str">
        <f t="shared" si="6"/>
        <v>MISCELLANEOUS PAYMENTS</v>
      </c>
      <c r="B65" s="75">
        <v>44033</v>
      </c>
      <c r="C65" s="74"/>
      <c r="E65" t="str">
        <f>VLOOKUP(C65,Schools!$A:$Z,3,0)</f>
        <v>None</v>
      </c>
      <c r="F65" s="184"/>
      <c r="G65" s="74" t="s">
        <v>4006</v>
      </c>
      <c r="H65" s="74" t="s">
        <v>3998</v>
      </c>
      <c r="I65" t="str">
        <f t="shared" si="7"/>
        <v>/</v>
      </c>
      <c r="J65" s="232">
        <f>VLOOKUP(C65,Schools!$A:$Z,9,0)</f>
        <v>0</v>
      </c>
      <c r="K65" s="74" t="s">
        <v>72</v>
      </c>
      <c r="L65" s="74" t="s">
        <v>599</v>
      </c>
      <c r="M65" s="74" t="s">
        <v>4003</v>
      </c>
      <c r="N65" s="77">
        <f>VLOOKUP(C65,Schools!A:D,4,0)</f>
        <v>0</v>
      </c>
      <c r="O65" s="74"/>
      <c r="P65" s="77"/>
      <c r="Q65" s="78">
        <v>0</v>
      </c>
      <c r="R65" s="78"/>
      <c r="S65" s="78"/>
      <c r="T65" s="78"/>
      <c r="U65" s="78"/>
      <c r="V65" s="78"/>
      <c r="W65" s="78"/>
      <c r="X65" s="78"/>
      <c r="Y65" s="78"/>
      <c r="Z65" s="78"/>
      <c r="AA65" s="78"/>
      <c r="AB65" s="78"/>
      <c r="AC65" s="51">
        <f t="shared" si="8"/>
        <v>0</v>
      </c>
      <c r="AD65" s="51">
        <f t="shared" si="9"/>
        <v>0</v>
      </c>
      <c r="AE65" s="78">
        <v>0</v>
      </c>
    </row>
    <row r="66" spans="1:31" x14ac:dyDescent="0.25">
      <c r="A66" t="str">
        <f t="shared" si="6"/>
        <v>MISCELLANEOUS PAYMENTS</v>
      </c>
      <c r="B66" s="75">
        <v>44033</v>
      </c>
      <c r="C66" s="74"/>
      <c r="E66" t="str">
        <f>VLOOKUP(C66,Schools!$A:$Z,3,0)</f>
        <v>None</v>
      </c>
      <c r="F66" s="184"/>
      <c r="G66" s="74" t="s">
        <v>4004</v>
      </c>
      <c r="H66" s="74" t="s">
        <v>3998</v>
      </c>
      <c r="I66" t="str">
        <f t="shared" si="7"/>
        <v>/</v>
      </c>
      <c r="J66" s="232">
        <f>VLOOKUP(C66,Schools!$A:$Z,9,0)</f>
        <v>0</v>
      </c>
      <c r="K66" s="74" t="s">
        <v>72</v>
      </c>
      <c r="L66" s="74" t="s">
        <v>599</v>
      </c>
      <c r="M66" s="74" t="s">
        <v>4003</v>
      </c>
      <c r="N66" s="77">
        <f>VLOOKUP(C66,Schools!A:D,4,0)</f>
        <v>0</v>
      </c>
      <c r="O66" s="74"/>
      <c r="P66" s="77"/>
      <c r="Q66" s="78">
        <v>0</v>
      </c>
      <c r="R66" s="78"/>
      <c r="S66" s="78"/>
      <c r="T66" s="78"/>
      <c r="U66" s="78"/>
      <c r="V66" s="78"/>
      <c r="W66" s="78"/>
      <c r="X66" s="78"/>
      <c r="Y66" s="78"/>
      <c r="Z66" s="78"/>
      <c r="AA66" s="78"/>
      <c r="AB66" s="78"/>
      <c r="AC66" s="51">
        <f t="shared" si="8"/>
        <v>0</v>
      </c>
      <c r="AD66" s="51">
        <f t="shared" si="9"/>
        <v>0</v>
      </c>
      <c r="AE66" s="78">
        <v>0</v>
      </c>
    </row>
    <row r="67" spans="1:31" x14ac:dyDescent="0.25">
      <c r="A67" t="str">
        <f t="shared" si="6"/>
        <v>MISCELLANEOUS PAYMENTS</v>
      </c>
      <c r="B67" s="75">
        <v>44033</v>
      </c>
      <c r="C67" s="74"/>
      <c r="E67" t="str">
        <f>VLOOKUP(C67,Schools!$A:$Z,3,0)</f>
        <v>None</v>
      </c>
      <c r="F67" s="184"/>
      <c r="G67" s="74" t="s">
        <v>3997</v>
      </c>
      <c r="H67" s="74" t="s">
        <v>3998</v>
      </c>
      <c r="I67" t="str">
        <f t="shared" si="7"/>
        <v>/</v>
      </c>
      <c r="J67" s="341">
        <f>VLOOKUP(C67,Schools!$A:$Z,9,0)</f>
        <v>0</v>
      </c>
      <c r="K67" s="74" t="s">
        <v>72</v>
      </c>
      <c r="L67" s="74" t="s">
        <v>599</v>
      </c>
      <c r="M67" s="74" t="s">
        <v>4003</v>
      </c>
      <c r="N67" s="77">
        <f>VLOOKUP(C67,Schools!A:D,4,0)</f>
        <v>0</v>
      </c>
      <c r="O67" s="74"/>
      <c r="P67" s="77"/>
      <c r="Q67" s="78">
        <v>0</v>
      </c>
      <c r="R67" s="78"/>
      <c r="S67" s="78"/>
      <c r="T67" s="78"/>
      <c r="U67" s="78"/>
      <c r="V67" s="78"/>
      <c r="W67" s="78"/>
      <c r="X67" s="78"/>
      <c r="Y67" s="78"/>
      <c r="Z67" s="78"/>
      <c r="AA67" s="78"/>
      <c r="AB67" s="78"/>
      <c r="AC67" s="51">
        <f t="shared" si="8"/>
        <v>0</v>
      </c>
      <c r="AD67" s="51">
        <f t="shared" si="9"/>
        <v>0</v>
      </c>
      <c r="AE67" s="78">
        <v>0</v>
      </c>
    </row>
    <row r="68" spans="1:31" x14ac:dyDescent="0.25">
      <c r="A68" t="str">
        <f t="shared" si="6"/>
        <v>MISCELLANEOUS PAYMENTS</v>
      </c>
      <c r="B68" s="75">
        <v>44033</v>
      </c>
      <c r="C68" s="74"/>
      <c r="E68" t="str">
        <f>VLOOKUP(C68,Schools!$A:$Z,3,0)</f>
        <v>None</v>
      </c>
      <c r="F68" s="184"/>
      <c r="G68" s="74" t="s">
        <v>3997</v>
      </c>
      <c r="H68" s="74" t="s">
        <v>3998</v>
      </c>
      <c r="I68" t="str">
        <f t="shared" si="7"/>
        <v>/</v>
      </c>
      <c r="J68" s="341">
        <f>VLOOKUP(C68,Schools!$A:$Z,9,0)</f>
        <v>0</v>
      </c>
      <c r="K68" s="74" t="s">
        <v>72</v>
      </c>
      <c r="L68" s="74" t="s">
        <v>599</v>
      </c>
      <c r="M68" s="74" t="s">
        <v>4003</v>
      </c>
      <c r="N68" s="77">
        <f>VLOOKUP(C68,Schools!A:D,4,0)</f>
        <v>0</v>
      </c>
      <c r="O68" s="74"/>
      <c r="P68" s="77"/>
      <c r="Q68" s="78">
        <v>0</v>
      </c>
      <c r="R68" s="78"/>
      <c r="S68" s="78"/>
      <c r="T68" s="78"/>
      <c r="U68" s="78"/>
      <c r="V68" s="78"/>
      <c r="W68" s="78"/>
      <c r="X68" s="78"/>
      <c r="Y68" s="78"/>
      <c r="Z68" s="78"/>
      <c r="AA68" s="78"/>
      <c r="AB68" s="78"/>
      <c r="AC68" s="51">
        <f t="shared" si="8"/>
        <v>0</v>
      </c>
      <c r="AD68" s="51">
        <f t="shared" si="9"/>
        <v>0</v>
      </c>
      <c r="AE68" s="78">
        <v>0</v>
      </c>
    </row>
    <row r="69" spans="1:31" x14ac:dyDescent="0.25">
      <c r="A69" t="str">
        <f t="shared" si="6"/>
        <v>MISCELLANEOUS PAYMENTS</v>
      </c>
      <c r="B69" s="75">
        <v>44033</v>
      </c>
      <c r="C69" s="74"/>
      <c r="E69" t="str">
        <f>VLOOKUP(C69,Schools!$A:$Z,3,0)</f>
        <v>None</v>
      </c>
      <c r="F69" s="184"/>
      <c r="G69" s="74" t="s">
        <v>3997</v>
      </c>
      <c r="H69" s="74" t="s">
        <v>3998</v>
      </c>
      <c r="I69" t="str">
        <f t="shared" si="7"/>
        <v>/</v>
      </c>
      <c r="J69" s="341">
        <f>VLOOKUP(C69,Schools!$A:$Z,9,0)</f>
        <v>0</v>
      </c>
      <c r="K69" s="74" t="s">
        <v>72</v>
      </c>
      <c r="L69" s="74" t="s">
        <v>599</v>
      </c>
      <c r="M69" s="74" t="s">
        <v>4003</v>
      </c>
      <c r="N69" s="77">
        <f>VLOOKUP(C69,Schools!A:D,4,0)</f>
        <v>0</v>
      </c>
      <c r="O69" s="74"/>
      <c r="P69" s="77"/>
      <c r="Q69" s="78">
        <v>0</v>
      </c>
      <c r="R69" s="78"/>
      <c r="S69" s="78"/>
      <c r="T69" s="78"/>
      <c r="U69" s="78"/>
      <c r="V69" s="78"/>
      <c r="W69" s="78"/>
      <c r="X69" s="78"/>
      <c r="Y69" s="78"/>
      <c r="Z69" s="78"/>
      <c r="AA69" s="78"/>
      <c r="AB69" s="78"/>
      <c r="AC69" s="51">
        <f t="shared" si="8"/>
        <v>0</v>
      </c>
      <c r="AD69" s="51">
        <f t="shared" si="9"/>
        <v>0</v>
      </c>
      <c r="AE69" s="78">
        <v>0</v>
      </c>
    </row>
    <row r="70" spans="1:31" x14ac:dyDescent="0.25">
      <c r="A70" t="str">
        <f t="shared" si="6"/>
        <v>MISCELLANEOUS PAYMENTS</v>
      </c>
      <c r="B70" s="75">
        <v>44033</v>
      </c>
      <c r="C70" s="74"/>
      <c r="E70" t="str">
        <f>VLOOKUP(C70,Schools!$A:$Z,3,0)</f>
        <v>None</v>
      </c>
      <c r="F70" s="184"/>
      <c r="G70" s="74" t="s">
        <v>3997</v>
      </c>
      <c r="H70" s="74" t="s">
        <v>3998</v>
      </c>
      <c r="I70" t="str">
        <f t="shared" si="7"/>
        <v>/</v>
      </c>
      <c r="J70" s="341">
        <f>VLOOKUP(C70,Schools!$A:$Z,9,0)</f>
        <v>0</v>
      </c>
      <c r="K70" s="74" t="s">
        <v>72</v>
      </c>
      <c r="L70" s="74" t="s">
        <v>599</v>
      </c>
      <c r="M70" s="74" t="s">
        <v>4003</v>
      </c>
      <c r="N70" s="77">
        <f>VLOOKUP(C70,Schools!A:D,4,0)</f>
        <v>0</v>
      </c>
      <c r="O70" s="74"/>
      <c r="P70" s="77"/>
      <c r="Q70" s="78">
        <v>0</v>
      </c>
      <c r="R70" s="78"/>
      <c r="S70" s="78"/>
      <c r="T70" s="78"/>
      <c r="U70" s="78"/>
      <c r="V70" s="78"/>
      <c r="W70" s="78"/>
      <c r="X70" s="78"/>
      <c r="Y70" s="78"/>
      <c r="Z70" s="78"/>
      <c r="AA70" s="78"/>
      <c r="AB70" s="78"/>
      <c r="AC70" s="51">
        <f t="shared" si="8"/>
        <v>0</v>
      </c>
      <c r="AD70" s="51">
        <f t="shared" si="9"/>
        <v>0</v>
      </c>
      <c r="AE70" s="78">
        <v>0</v>
      </c>
    </row>
    <row r="71" spans="1:31" x14ac:dyDescent="0.25">
      <c r="A71" t="str">
        <f t="shared" si="6"/>
        <v>MISCELLANEOUS PAYMENTS</v>
      </c>
      <c r="B71" s="75">
        <v>44033</v>
      </c>
      <c r="C71" s="74"/>
      <c r="E71" t="str">
        <f>VLOOKUP(C71,Schools!$A:$Z,3,0)</f>
        <v>None</v>
      </c>
      <c r="F71" s="184"/>
      <c r="G71" s="74" t="s">
        <v>3997</v>
      </c>
      <c r="H71" s="74" t="s">
        <v>3998</v>
      </c>
      <c r="I71" t="str">
        <f t="shared" si="7"/>
        <v>/</v>
      </c>
      <c r="J71" s="232">
        <f>VLOOKUP(C71,Schools!$A:$Z,9,0)</f>
        <v>0</v>
      </c>
      <c r="K71" s="74" t="s">
        <v>72</v>
      </c>
      <c r="L71" s="74" t="s">
        <v>599</v>
      </c>
      <c r="M71" s="74" t="s">
        <v>4003</v>
      </c>
      <c r="N71" s="77">
        <f>VLOOKUP(C71,Schools!A:D,4,0)</f>
        <v>0</v>
      </c>
      <c r="O71" s="74"/>
      <c r="P71" s="77"/>
      <c r="Q71" s="78">
        <v>0</v>
      </c>
      <c r="R71" s="78"/>
      <c r="S71" s="78"/>
      <c r="T71" s="78"/>
      <c r="U71" s="78"/>
      <c r="V71" s="78"/>
      <c r="W71" s="78"/>
      <c r="X71" s="78"/>
      <c r="Y71" s="78"/>
      <c r="Z71" s="78"/>
      <c r="AA71" s="78"/>
      <c r="AB71" s="78"/>
      <c r="AC71" s="51">
        <f t="shared" si="8"/>
        <v>0</v>
      </c>
      <c r="AD71" s="51">
        <f t="shared" si="9"/>
        <v>0</v>
      </c>
      <c r="AE71" s="78">
        <v>0</v>
      </c>
    </row>
    <row r="72" spans="1:31" x14ac:dyDescent="0.25">
      <c r="A72" t="str">
        <f t="shared" si="6"/>
        <v>MISCELLANEOUS PAYMENTS</v>
      </c>
      <c r="B72" s="75">
        <v>44033</v>
      </c>
      <c r="C72" s="74"/>
      <c r="E72" t="str">
        <f>VLOOKUP(C72,Schools!$A:$Z,3,0)</f>
        <v>None</v>
      </c>
      <c r="F72" s="184"/>
      <c r="G72" s="74" t="s">
        <v>3997</v>
      </c>
      <c r="H72" s="74" t="s">
        <v>3998</v>
      </c>
      <c r="I72" t="str">
        <f t="shared" si="7"/>
        <v>/</v>
      </c>
      <c r="J72" s="232">
        <f>VLOOKUP(C72,Schools!$A:$Z,9,0)</f>
        <v>0</v>
      </c>
      <c r="K72" s="74" t="s">
        <v>72</v>
      </c>
      <c r="L72" s="74" t="s">
        <v>599</v>
      </c>
      <c r="M72" s="74" t="s">
        <v>4003</v>
      </c>
      <c r="N72" s="77">
        <f>VLOOKUP(C72,Schools!A:D,4,0)</f>
        <v>0</v>
      </c>
      <c r="O72" s="74"/>
      <c r="P72" s="77"/>
      <c r="Q72" s="78">
        <v>0</v>
      </c>
      <c r="R72" s="78"/>
      <c r="S72" s="78"/>
      <c r="T72" s="78"/>
      <c r="U72" s="78"/>
      <c r="V72" s="78"/>
      <c r="W72" s="78"/>
      <c r="X72" s="78"/>
      <c r="Y72" s="78"/>
      <c r="Z72" s="78"/>
      <c r="AA72" s="78"/>
      <c r="AB72" s="78"/>
      <c r="AC72" s="51">
        <f t="shared" si="8"/>
        <v>0</v>
      </c>
      <c r="AD72" s="51">
        <f t="shared" si="9"/>
        <v>0</v>
      </c>
      <c r="AE72" s="78">
        <v>0</v>
      </c>
    </row>
    <row r="73" spans="1:31" x14ac:dyDescent="0.25">
      <c r="A73" t="str">
        <f t="shared" si="6"/>
        <v>MISCELLANEOUS PAYMENTS</v>
      </c>
      <c r="B73" s="75">
        <v>44033</v>
      </c>
      <c r="C73" s="74"/>
      <c r="E73" t="str">
        <f>VLOOKUP(C73,Schools!$A:$Z,3,0)</f>
        <v>None</v>
      </c>
      <c r="F73" s="184"/>
      <c r="G73" s="74" t="s">
        <v>3620</v>
      </c>
      <c r="H73" s="74" t="s">
        <v>4007</v>
      </c>
      <c r="I73" t="str">
        <f t="shared" si="7"/>
        <v>/</v>
      </c>
      <c r="J73" s="232">
        <f>VLOOKUP(C73,Schools!$A:$Z,9,0)</f>
        <v>0</v>
      </c>
      <c r="K73" s="74" t="s">
        <v>66</v>
      </c>
      <c r="L73" s="74" t="s">
        <v>359</v>
      </c>
      <c r="M73" s="74" t="s">
        <v>4008</v>
      </c>
      <c r="N73" s="77">
        <f>VLOOKUP(C73,Schools!A:D,4,0)</f>
        <v>0</v>
      </c>
      <c r="O73" s="74"/>
      <c r="P73" s="77"/>
      <c r="Q73" s="78">
        <v>0</v>
      </c>
      <c r="R73" s="78"/>
      <c r="S73" s="78"/>
      <c r="T73" s="78"/>
      <c r="U73" s="78"/>
      <c r="V73" s="78"/>
      <c r="W73" s="78"/>
      <c r="X73" s="78"/>
      <c r="Y73" s="78"/>
      <c r="Z73" s="78"/>
      <c r="AA73" s="78"/>
      <c r="AB73" s="78"/>
      <c r="AC73" s="51">
        <f t="shared" si="8"/>
        <v>0</v>
      </c>
      <c r="AD73" s="51">
        <f t="shared" si="9"/>
        <v>0</v>
      </c>
      <c r="AE73" s="78">
        <v>0</v>
      </c>
    </row>
    <row r="74" spans="1:31" x14ac:dyDescent="0.25">
      <c r="A74" t="str">
        <f t="shared" si="6"/>
        <v>MISCELLANEOUS PAYMENTS</v>
      </c>
      <c r="B74" s="75">
        <v>44033</v>
      </c>
      <c r="C74" s="74"/>
      <c r="E74" t="str">
        <f>VLOOKUP(C74,Schools!$A:$Z,3,0)</f>
        <v>None</v>
      </c>
      <c r="F74" s="184"/>
      <c r="G74" s="74" t="s">
        <v>3620</v>
      </c>
      <c r="H74" s="74" t="s">
        <v>4007</v>
      </c>
      <c r="I74" t="str">
        <f t="shared" si="7"/>
        <v>/</v>
      </c>
      <c r="J74" s="232">
        <f>VLOOKUP(C74,Schools!$A:$Z,9,0)</f>
        <v>0</v>
      </c>
      <c r="K74" s="74" t="s">
        <v>66</v>
      </c>
      <c r="L74" s="74" t="s">
        <v>359</v>
      </c>
      <c r="M74" s="74" t="s">
        <v>4008</v>
      </c>
      <c r="N74" s="77">
        <f>VLOOKUP(C74,Schools!A:D,4,0)</f>
        <v>0</v>
      </c>
      <c r="O74" s="74"/>
      <c r="P74" s="77"/>
      <c r="Q74" s="78">
        <v>0</v>
      </c>
      <c r="R74" s="78"/>
      <c r="S74" s="78"/>
      <c r="T74" s="78"/>
      <c r="U74" s="78"/>
      <c r="V74" s="78"/>
      <c r="W74" s="78"/>
      <c r="X74" s="78"/>
      <c r="Y74" s="78"/>
      <c r="Z74" s="78"/>
      <c r="AA74" s="78"/>
      <c r="AB74" s="78"/>
      <c r="AC74" s="51">
        <f t="shared" si="8"/>
        <v>0</v>
      </c>
      <c r="AD74" s="51">
        <f t="shared" si="9"/>
        <v>0</v>
      </c>
      <c r="AE74" s="78">
        <v>0</v>
      </c>
    </row>
    <row r="75" spans="1:31" x14ac:dyDescent="0.25">
      <c r="A75" t="str">
        <f t="shared" si="6"/>
        <v>MISCELLANEOUS PAYMENTS</v>
      </c>
      <c r="B75" s="75">
        <v>44033</v>
      </c>
      <c r="C75" s="74"/>
      <c r="E75" t="str">
        <f>VLOOKUP(C75,Schools!$A:$Z,3,0)</f>
        <v>None</v>
      </c>
      <c r="F75" s="184"/>
      <c r="G75" s="74" t="s">
        <v>3620</v>
      </c>
      <c r="H75" s="74" t="s">
        <v>4007</v>
      </c>
      <c r="I75" t="str">
        <f t="shared" si="7"/>
        <v>/</v>
      </c>
      <c r="J75" s="232">
        <f>VLOOKUP(C75,Schools!$A:$Z,9,0)</f>
        <v>0</v>
      </c>
      <c r="K75" s="74" t="s">
        <v>66</v>
      </c>
      <c r="L75" s="74" t="s">
        <v>359</v>
      </c>
      <c r="M75" s="74" t="s">
        <v>4008</v>
      </c>
      <c r="N75" s="77">
        <f>VLOOKUP(C75,Schools!A:D,4,0)</f>
        <v>0</v>
      </c>
      <c r="O75" s="74"/>
      <c r="P75" s="77"/>
      <c r="Q75" s="78">
        <v>0</v>
      </c>
      <c r="R75" s="78"/>
      <c r="S75" s="78"/>
      <c r="T75" s="78"/>
      <c r="U75" s="78"/>
      <c r="V75" s="78"/>
      <c r="W75" s="78"/>
      <c r="X75" s="78"/>
      <c r="Y75" s="78"/>
      <c r="Z75" s="78"/>
      <c r="AA75" s="78"/>
      <c r="AB75" s="78"/>
      <c r="AC75" s="51">
        <f t="shared" si="8"/>
        <v>0</v>
      </c>
      <c r="AD75" s="51">
        <f t="shared" si="9"/>
        <v>0</v>
      </c>
      <c r="AE75" s="78">
        <v>0</v>
      </c>
    </row>
    <row r="76" spans="1:31" ht="15" customHeight="1" x14ac:dyDescent="0.25">
      <c r="A76" t="str">
        <f t="shared" si="6"/>
        <v>MISCELLANEOUS PAYMENTS</v>
      </c>
      <c r="B76" s="75">
        <v>44033</v>
      </c>
      <c r="C76" s="74"/>
      <c r="E76" t="str">
        <f>VLOOKUP(C76,Schools!$A:$Z,3,0)</f>
        <v>None</v>
      </c>
      <c r="F76" s="184"/>
      <c r="G76" s="74" t="s">
        <v>3620</v>
      </c>
      <c r="H76" s="74" t="s">
        <v>4007</v>
      </c>
      <c r="I76" t="str">
        <f t="shared" si="7"/>
        <v>/</v>
      </c>
      <c r="J76" s="232">
        <f>VLOOKUP(C76,Schools!$A:$Z,9,0)</f>
        <v>0</v>
      </c>
      <c r="K76" s="74" t="s">
        <v>66</v>
      </c>
      <c r="L76" s="74" t="s">
        <v>359</v>
      </c>
      <c r="M76" s="74" t="s">
        <v>4008</v>
      </c>
      <c r="N76" s="77">
        <f>VLOOKUP(C76,Schools!A:D,4,0)</f>
        <v>0</v>
      </c>
      <c r="O76" s="74"/>
      <c r="P76" s="77"/>
      <c r="Q76" s="78"/>
      <c r="R76" s="78"/>
      <c r="S76" s="78"/>
      <c r="T76" s="78"/>
      <c r="U76" s="78"/>
      <c r="V76" s="78"/>
      <c r="W76" s="78"/>
      <c r="X76" s="78"/>
      <c r="Y76" s="78"/>
      <c r="Z76" s="78"/>
      <c r="AA76" s="78"/>
      <c r="AB76" s="78"/>
      <c r="AC76" s="51">
        <f t="shared" si="8"/>
        <v>0</v>
      </c>
      <c r="AD76" s="51">
        <f t="shared" si="9"/>
        <v>0</v>
      </c>
      <c r="AE76" s="78">
        <v>0</v>
      </c>
    </row>
    <row r="77" spans="1:31" ht="15" customHeight="1" x14ac:dyDescent="0.25">
      <c r="A77" t="str">
        <f t="shared" si="6"/>
        <v>MISCELLANEOUS PAYMENTS</v>
      </c>
      <c r="B77" s="75">
        <v>44033</v>
      </c>
      <c r="C77" s="74"/>
      <c r="E77" t="str">
        <f>VLOOKUP(C77,Schools!$A:$Z,3,0)</f>
        <v>None</v>
      </c>
      <c r="F77" s="184"/>
      <c r="G77" s="74" t="s">
        <v>3620</v>
      </c>
      <c r="H77" s="74" t="s">
        <v>4007</v>
      </c>
      <c r="I77" t="str">
        <f t="shared" si="7"/>
        <v>/</v>
      </c>
      <c r="J77" s="341">
        <f>VLOOKUP(C77,Schools!$A:$Z,9,0)</f>
        <v>0</v>
      </c>
      <c r="K77" s="74" t="s">
        <v>66</v>
      </c>
      <c r="L77" s="74" t="s">
        <v>361</v>
      </c>
      <c r="M77" s="74" t="s">
        <v>4008</v>
      </c>
      <c r="N77" s="77">
        <f>VLOOKUP(C77,Schools!A:D,4,0)</f>
        <v>0</v>
      </c>
      <c r="O77" s="74"/>
      <c r="P77" s="77"/>
      <c r="Q77" s="78">
        <v>0</v>
      </c>
      <c r="R77" s="78"/>
      <c r="S77" s="78"/>
      <c r="T77" s="78"/>
      <c r="U77" s="78"/>
      <c r="V77" s="78"/>
      <c r="W77" s="78"/>
      <c r="X77" s="78"/>
      <c r="Y77" s="78"/>
      <c r="Z77" s="78"/>
      <c r="AA77" s="78"/>
      <c r="AB77" s="78"/>
      <c r="AC77" s="51">
        <f t="shared" si="8"/>
        <v>0</v>
      </c>
      <c r="AD77" s="51">
        <f t="shared" si="9"/>
        <v>0</v>
      </c>
      <c r="AE77" s="78">
        <v>0</v>
      </c>
    </row>
    <row r="78" spans="1:31" ht="15" customHeight="1" x14ac:dyDescent="0.25">
      <c r="A78" t="str">
        <f t="shared" si="6"/>
        <v>MISCELLANEOUS PAYMENTS</v>
      </c>
      <c r="B78" s="75">
        <v>44033</v>
      </c>
      <c r="C78" s="74"/>
      <c r="E78" t="str">
        <f>VLOOKUP(C78,Schools!$A:$Z,3,0)</f>
        <v>None</v>
      </c>
      <c r="F78" s="184"/>
      <c r="G78" s="74" t="s">
        <v>3620</v>
      </c>
      <c r="H78" s="74" t="s">
        <v>4007</v>
      </c>
      <c r="I78" t="str">
        <f t="shared" si="7"/>
        <v>/</v>
      </c>
      <c r="J78" s="232">
        <f>VLOOKUP(C78,Schools!$A:$Z,9,0)</f>
        <v>0</v>
      </c>
      <c r="K78" s="74" t="s">
        <v>66</v>
      </c>
      <c r="L78" s="74" t="s">
        <v>459</v>
      </c>
      <c r="M78" s="74" t="s">
        <v>4008</v>
      </c>
      <c r="N78" s="77">
        <f>VLOOKUP(C78,Schools!A:D,4,0)</f>
        <v>0</v>
      </c>
      <c r="O78" s="74"/>
      <c r="P78" s="77"/>
      <c r="Q78" s="78"/>
      <c r="R78" s="78"/>
      <c r="S78" s="78"/>
      <c r="T78" s="78"/>
      <c r="U78" s="78"/>
      <c r="V78" s="78"/>
      <c r="W78" s="78"/>
      <c r="X78" s="78"/>
      <c r="Y78" s="78"/>
      <c r="Z78" s="78"/>
      <c r="AA78" s="78"/>
      <c r="AB78" s="78"/>
      <c r="AC78" s="51">
        <f t="shared" si="8"/>
        <v>0</v>
      </c>
      <c r="AD78" s="51">
        <f t="shared" si="9"/>
        <v>0</v>
      </c>
      <c r="AE78" s="78">
        <v>0</v>
      </c>
    </row>
    <row r="79" spans="1:31" x14ac:dyDescent="0.25">
      <c r="A79" t="str">
        <f t="shared" si="6"/>
        <v>MISCELLANEOUS PAYMENTS</v>
      </c>
      <c r="B79" s="75">
        <v>44033</v>
      </c>
      <c r="C79" s="74"/>
      <c r="E79" t="str">
        <f>VLOOKUP(C79,Schools!$A:$Z,3,0)</f>
        <v>None</v>
      </c>
      <c r="F79" s="184"/>
      <c r="G79" s="74" t="s">
        <v>3997</v>
      </c>
      <c r="H79" s="74" t="s">
        <v>4009</v>
      </c>
      <c r="I79" t="str">
        <f t="shared" si="7"/>
        <v>/</v>
      </c>
      <c r="J79" s="232">
        <f>VLOOKUP(C79,Schools!$A:$Z,9,0)</f>
        <v>0</v>
      </c>
      <c r="K79" s="74" t="s">
        <v>66</v>
      </c>
      <c r="L79" s="74" t="s">
        <v>366</v>
      </c>
      <c r="M79" s="74" t="s">
        <v>3459</v>
      </c>
      <c r="N79" s="77">
        <f>VLOOKUP(C79,Schools!A:D,4,0)</f>
        <v>0</v>
      </c>
      <c r="O79" s="74"/>
      <c r="P79" s="77"/>
      <c r="Q79" s="78">
        <v>0</v>
      </c>
      <c r="R79" s="78"/>
      <c r="S79" s="78"/>
      <c r="T79" s="78"/>
      <c r="U79" s="78"/>
      <c r="V79" s="78"/>
      <c r="W79" s="78"/>
      <c r="X79" s="78"/>
      <c r="Y79" s="78"/>
      <c r="Z79" s="78"/>
      <c r="AA79" s="78"/>
      <c r="AB79" s="78"/>
      <c r="AC79" s="51">
        <f t="shared" si="8"/>
        <v>0</v>
      </c>
      <c r="AD79" s="51">
        <f t="shared" si="9"/>
        <v>0</v>
      </c>
      <c r="AE79" s="78">
        <v>0</v>
      </c>
    </row>
    <row r="80" spans="1:31" x14ac:dyDescent="0.25">
      <c r="A80" t="str">
        <f t="shared" si="6"/>
        <v>MISCELLANEOUS PAYMENTS</v>
      </c>
      <c r="B80" s="75">
        <v>44033</v>
      </c>
      <c r="C80" s="74"/>
      <c r="E80" t="str">
        <f>VLOOKUP(C80,Schools!$A:$Z,3,0)</f>
        <v>None</v>
      </c>
      <c r="F80" s="184"/>
      <c r="G80" s="74" t="s">
        <v>3997</v>
      </c>
      <c r="H80" s="74" t="s">
        <v>4009</v>
      </c>
      <c r="I80" t="str">
        <f t="shared" si="7"/>
        <v>/</v>
      </c>
      <c r="J80" s="232">
        <f>VLOOKUP(C80,Schools!$A:$Z,9,0)</f>
        <v>0</v>
      </c>
      <c r="K80" s="74" t="s">
        <v>66</v>
      </c>
      <c r="L80" s="74" t="s">
        <v>366</v>
      </c>
      <c r="M80" s="74" t="s">
        <v>3459</v>
      </c>
      <c r="N80" s="77">
        <f>VLOOKUP(C80,Schools!A:D,4,0)</f>
        <v>0</v>
      </c>
      <c r="O80" s="74"/>
      <c r="P80" s="77"/>
      <c r="Q80" s="78">
        <v>0</v>
      </c>
      <c r="R80" s="78"/>
      <c r="S80" s="78"/>
      <c r="T80" s="78"/>
      <c r="U80" s="78"/>
      <c r="V80" s="78"/>
      <c r="W80" s="78"/>
      <c r="X80" s="78"/>
      <c r="Y80" s="78"/>
      <c r="Z80" s="78"/>
      <c r="AA80" s="78"/>
      <c r="AB80" s="78"/>
      <c r="AC80" s="51">
        <f t="shared" si="8"/>
        <v>0</v>
      </c>
      <c r="AD80" s="51">
        <f t="shared" si="9"/>
        <v>0</v>
      </c>
      <c r="AE80" s="78">
        <v>0</v>
      </c>
    </row>
    <row r="81" spans="1:31" x14ac:dyDescent="0.25">
      <c r="A81" t="str">
        <f t="shared" si="6"/>
        <v>MISCELLANEOUS PAYMENTS</v>
      </c>
      <c r="B81" s="75">
        <v>44033</v>
      </c>
      <c r="C81" s="74"/>
      <c r="E81" t="str">
        <f>VLOOKUP(C81,Schools!$A:$Z,3,0)</f>
        <v>None</v>
      </c>
      <c r="F81" s="184"/>
      <c r="G81" s="74" t="s">
        <v>3997</v>
      </c>
      <c r="H81" s="74" t="s">
        <v>4009</v>
      </c>
      <c r="I81" t="str">
        <f t="shared" si="7"/>
        <v>/</v>
      </c>
      <c r="J81" s="232">
        <f>VLOOKUP(C81,Schools!$A:$Z,9,0)</f>
        <v>0</v>
      </c>
      <c r="K81" s="74" t="s">
        <v>66</v>
      </c>
      <c r="L81" s="74" t="s">
        <v>366</v>
      </c>
      <c r="M81" s="74" t="s">
        <v>3459</v>
      </c>
      <c r="N81" s="77">
        <f>VLOOKUP(C81,Schools!A:D,4,0)</f>
        <v>0</v>
      </c>
      <c r="O81" s="74"/>
      <c r="P81" s="77"/>
      <c r="Q81" s="78">
        <v>0</v>
      </c>
      <c r="R81" s="78"/>
      <c r="S81" s="78"/>
      <c r="T81" s="78"/>
      <c r="U81" s="78"/>
      <c r="V81" s="78"/>
      <c r="W81" s="78"/>
      <c r="X81" s="78"/>
      <c r="Y81" s="78"/>
      <c r="Z81" s="78"/>
      <c r="AA81" s="78"/>
      <c r="AB81" s="78"/>
      <c r="AC81" s="51">
        <f t="shared" si="8"/>
        <v>0</v>
      </c>
      <c r="AD81" s="51">
        <f t="shared" si="9"/>
        <v>0</v>
      </c>
      <c r="AE81" s="78">
        <v>0</v>
      </c>
    </row>
    <row r="82" spans="1:31" x14ac:dyDescent="0.25">
      <c r="A82" s="313" t="str">
        <f t="shared" ref="A82:A106" si="10">$B$3</f>
        <v>MISCELLANEOUS PAYMENTS</v>
      </c>
      <c r="B82" s="303">
        <v>44146</v>
      </c>
      <c r="C82" s="302"/>
      <c r="D82" s="313"/>
      <c r="E82" s="313" t="str">
        <f>VLOOKUP(C82,Schools!$A:$Z,3,0)</f>
        <v>None</v>
      </c>
      <c r="F82" s="184"/>
      <c r="G82" s="302" t="s">
        <v>3993</v>
      </c>
      <c r="H82" s="302" t="s">
        <v>4582</v>
      </c>
      <c r="I82" s="313" t="str">
        <f t="shared" ref="I82:I89" si="11">O82&amp;"/"&amp;P82</f>
        <v>/</v>
      </c>
      <c r="J82" s="232">
        <f>VLOOKUP(C82,Schools!$A:$Z,9,0)</f>
        <v>0</v>
      </c>
      <c r="K82" s="302" t="s">
        <v>85</v>
      </c>
      <c r="L82" s="302" t="s">
        <v>4581</v>
      </c>
      <c r="M82" s="302" t="s">
        <v>3992</v>
      </c>
      <c r="N82" s="309">
        <f>VLOOKUP(C82,Schools!A:D,4,0)</f>
        <v>0</v>
      </c>
      <c r="O82" s="302"/>
      <c r="P82" s="309"/>
      <c r="Q82" s="396">
        <v>0</v>
      </c>
      <c r="R82" s="396"/>
      <c r="S82" s="396"/>
      <c r="T82" s="396"/>
      <c r="U82" s="396"/>
      <c r="V82" s="396"/>
      <c r="W82" s="396"/>
      <c r="X82" s="78"/>
      <c r="AC82" s="51">
        <f t="shared" si="8"/>
        <v>0</v>
      </c>
      <c r="AD82" s="51">
        <f t="shared" si="9"/>
        <v>0</v>
      </c>
      <c r="AE82" s="78">
        <v>0</v>
      </c>
    </row>
    <row r="83" spans="1:31" x14ac:dyDescent="0.25">
      <c r="A83" s="313" t="str">
        <f t="shared" si="10"/>
        <v>MISCELLANEOUS PAYMENTS</v>
      </c>
      <c r="B83" s="303">
        <v>44146</v>
      </c>
      <c r="C83" s="302"/>
      <c r="D83" s="313"/>
      <c r="E83" s="313" t="str">
        <f>VLOOKUP(C83,Schools!$A:$Z,3,0)</f>
        <v>None</v>
      </c>
      <c r="G83" s="302" t="s">
        <v>3993</v>
      </c>
      <c r="H83" t="s">
        <v>4583</v>
      </c>
      <c r="I83" s="313" t="str">
        <f t="shared" si="11"/>
        <v>/</v>
      </c>
      <c r="J83" s="232">
        <f>VLOOKUP(C83,Schools!$A:$Z,9,0)</f>
        <v>0</v>
      </c>
      <c r="K83" t="s">
        <v>85</v>
      </c>
      <c r="L83" s="302" t="s">
        <v>4581</v>
      </c>
      <c r="M83" s="302" t="s">
        <v>3992</v>
      </c>
      <c r="N83" s="309">
        <f>VLOOKUP(C83,Schools!A:D,4,0)</f>
        <v>0</v>
      </c>
      <c r="O83" s="302"/>
      <c r="P83" s="309"/>
      <c r="Q83" s="396">
        <v>0</v>
      </c>
      <c r="R83" s="396"/>
      <c r="S83" s="396"/>
      <c r="T83" s="396"/>
      <c r="U83" s="396"/>
      <c r="V83" s="396"/>
      <c r="W83" s="396"/>
      <c r="X83" s="78"/>
      <c r="AC83" s="51">
        <f t="shared" si="8"/>
        <v>0</v>
      </c>
      <c r="AD83" s="51">
        <f t="shared" si="9"/>
        <v>0</v>
      </c>
      <c r="AE83" s="78">
        <v>0</v>
      </c>
    </row>
    <row r="84" spans="1:31" x14ac:dyDescent="0.25">
      <c r="A84" s="313" t="str">
        <f t="shared" si="10"/>
        <v>MISCELLANEOUS PAYMENTS</v>
      </c>
      <c r="B84" s="303">
        <v>44027</v>
      </c>
      <c r="C84" s="302"/>
      <c r="D84" s="313"/>
      <c r="E84" s="313" t="str">
        <f>VLOOKUP(C84,Schools!$A:$Z,3,0)</f>
        <v>None</v>
      </c>
      <c r="F84" s="184"/>
      <c r="G84" s="302" t="s">
        <v>3993</v>
      </c>
      <c r="H84" s="302" t="s">
        <v>4584</v>
      </c>
      <c r="I84" s="313" t="str">
        <f t="shared" si="11"/>
        <v>/</v>
      </c>
      <c r="J84" s="232">
        <f>VLOOKUP(C84,Schools!$A:$Z,9,0)</f>
        <v>0</v>
      </c>
      <c r="K84" s="313" t="s">
        <v>85</v>
      </c>
      <c r="L84" s="302" t="s">
        <v>4581</v>
      </c>
      <c r="M84" s="302" t="s">
        <v>3992</v>
      </c>
      <c r="N84" s="309">
        <f>VLOOKUP(C84,Schools!A:D,4,0)</f>
        <v>0</v>
      </c>
      <c r="O84" s="302"/>
      <c r="P84" s="309"/>
      <c r="Q84" s="396">
        <v>0</v>
      </c>
      <c r="R84" s="396"/>
      <c r="S84" s="396"/>
      <c r="T84" s="396"/>
      <c r="U84" s="396"/>
      <c r="V84" s="396"/>
      <c r="W84" s="396"/>
      <c r="X84" s="78"/>
      <c r="AC84" s="51">
        <f t="shared" ref="AC84:AC109" si="12">SUM(Q84:AB84)</f>
        <v>0</v>
      </c>
      <c r="AD84" s="51">
        <f t="shared" ref="AD84:AD109" si="13">AC84-F84</f>
        <v>0</v>
      </c>
      <c r="AE84" s="78">
        <v>0</v>
      </c>
    </row>
    <row r="85" spans="1:31" x14ac:dyDescent="0.25">
      <c r="A85" s="313" t="str">
        <f t="shared" si="10"/>
        <v>MISCELLANEOUS PAYMENTS</v>
      </c>
      <c r="B85" s="303">
        <v>44027</v>
      </c>
      <c r="C85" s="302"/>
      <c r="D85" s="313"/>
      <c r="E85" s="313" t="str">
        <f>VLOOKUP(C85,Schools!$A:$Z,3,0)</f>
        <v>None</v>
      </c>
      <c r="F85" s="184"/>
      <c r="G85" s="302" t="s">
        <v>3993</v>
      </c>
      <c r="H85" s="302" t="s">
        <v>4584</v>
      </c>
      <c r="I85" s="313" t="str">
        <f t="shared" si="11"/>
        <v>/</v>
      </c>
      <c r="J85" s="232">
        <f>VLOOKUP(C85,Schools!$A:$Z,9,0)</f>
        <v>0</v>
      </c>
      <c r="K85" s="313" t="s">
        <v>85</v>
      </c>
      <c r="L85" s="302" t="s">
        <v>4581</v>
      </c>
      <c r="M85" s="302" t="s">
        <v>3992</v>
      </c>
      <c r="N85" s="309">
        <f>VLOOKUP(C85,Schools!A:D,4,0)</f>
        <v>0</v>
      </c>
      <c r="O85" s="302"/>
      <c r="P85" s="309"/>
      <c r="Q85" s="396">
        <v>0</v>
      </c>
      <c r="R85" s="396"/>
      <c r="S85" s="396"/>
      <c r="T85" s="396"/>
      <c r="U85" s="396"/>
      <c r="V85" s="396"/>
      <c r="W85" s="396"/>
      <c r="X85" s="78"/>
      <c r="AC85" s="51">
        <f t="shared" si="12"/>
        <v>0</v>
      </c>
      <c r="AD85" s="51">
        <f t="shared" si="13"/>
        <v>0</v>
      </c>
      <c r="AE85" s="78">
        <v>0</v>
      </c>
    </row>
    <row r="86" spans="1:31" x14ac:dyDescent="0.25">
      <c r="A86" s="313" t="str">
        <f t="shared" si="10"/>
        <v>MISCELLANEOUS PAYMENTS</v>
      </c>
      <c r="B86" s="303">
        <v>44027</v>
      </c>
      <c r="C86" s="302"/>
      <c r="D86" s="313"/>
      <c r="E86" s="313" t="str">
        <f>VLOOKUP(C86,Schools!$A:$Z,3,0)</f>
        <v>None</v>
      </c>
      <c r="F86" s="184"/>
      <c r="G86" s="302" t="s">
        <v>3993</v>
      </c>
      <c r="H86" s="302" t="s">
        <v>4585</v>
      </c>
      <c r="I86" s="313" t="str">
        <f t="shared" si="11"/>
        <v>/</v>
      </c>
      <c r="J86" s="232">
        <f>VLOOKUP(C86,Schools!$A:$Z,9,0)</f>
        <v>0</v>
      </c>
      <c r="K86" s="313" t="s">
        <v>85</v>
      </c>
      <c r="L86" s="302" t="s">
        <v>4581</v>
      </c>
      <c r="M86" s="302" t="s">
        <v>3992</v>
      </c>
      <c r="N86" s="309">
        <f>VLOOKUP(C86,Schools!A:D,4,0)</f>
        <v>0</v>
      </c>
      <c r="O86" s="302"/>
      <c r="P86" s="309"/>
      <c r="Q86" s="396">
        <v>0</v>
      </c>
      <c r="R86" s="396"/>
      <c r="S86" s="396"/>
      <c r="T86" s="396"/>
      <c r="U86" s="396"/>
      <c r="V86" s="396"/>
      <c r="W86" s="396"/>
      <c r="X86" s="78"/>
      <c r="AC86" s="51">
        <f t="shared" si="12"/>
        <v>0</v>
      </c>
      <c r="AD86" s="51">
        <f t="shared" si="13"/>
        <v>0</v>
      </c>
      <c r="AE86" s="78">
        <v>0</v>
      </c>
    </row>
    <row r="87" spans="1:31" x14ac:dyDescent="0.25">
      <c r="A87" s="313" t="str">
        <f t="shared" si="10"/>
        <v>MISCELLANEOUS PAYMENTS</v>
      </c>
      <c r="B87" s="303">
        <v>44026</v>
      </c>
      <c r="C87" s="302"/>
      <c r="D87" s="313"/>
      <c r="E87" s="313" t="str">
        <f>VLOOKUP(C87,Schools!$A:$Z,3,0)</f>
        <v>None</v>
      </c>
      <c r="F87" s="184"/>
      <c r="G87" s="302" t="s">
        <v>3993</v>
      </c>
      <c r="H87" s="302" t="s">
        <v>4611</v>
      </c>
      <c r="I87" s="313" t="str">
        <f t="shared" si="11"/>
        <v>/</v>
      </c>
      <c r="J87" s="232">
        <f>VLOOKUP(C87,Schools!$A:$Z,9,0)</f>
        <v>0</v>
      </c>
      <c r="K87" s="313" t="s">
        <v>85</v>
      </c>
      <c r="L87" s="302" t="s">
        <v>4581</v>
      </c>
      <c r="M87" s="302" t="s">
        <v>3992</v>
      </c>
      <c r="N87" s="309">
        <f>VLOOKUP(C87,Schools!A:D,4,0)</f>
        <v>0</v>
      </c>
      <c r="O87" s="302"/>
      <c r="P87" s="309"/>
      <c r="Q87" s="396">
        <v>0</v>
      </c>
      <c r="R87" s="396"/>
      <c r="S87" s="396"/>
      <c r="T87" s="396"/>
      <c r="U87" s="396"/>
      <c r="V87" s="396"/>
      <c r="W87" s="396"/>
      <c r="X87" s="78"/>
      <c r="Y87" s="396"/>
      <c r="AC87" s="51">
        <f t="shared" si="12"/>
        <v>0</v>
      </c>
      <c r="AD87" s="51">
        <f t="shared" si="13"/>
        <v>0</v>
      </c>
      <c r="AE87" s="78">
        <v>0</v>
      </c>
    </row>
    <row r="88" spans="1:31" x14ac:dyDescent="0.25">
      <c r="A88" s="313" t="str">
        <f t="shared" si="10"/>
        <v>MISCELLANEOUS PAYMENTS</v>
      </c>
      <c r="B88" s="303">
        <v>44027</v>
      </c>
      <c r="C88" s="302"/>
      <c r="D88" s="313"/>
      <c r="E88" s="313" t="str">
        <f>VLOOKUP(C88,Schools!$A:$Z,3,0)</f>
        <v>None</v>
      </c>
      <c r="F88" s="184"/>
      <c r="G88" s="302" t="s">
        <v>3993</v>
      </c>
      <c r="H88" s="302" t="s">
        <v>4611</v>
      </c>
      <c r="I88" s="313" t="str">
        <f t="shared" si="11"/>
        <v>/</v>
      </c>
      <c r="J88" s="232">
        <f>VLOOKUP(C88,Schools!$A:$Z,9,0)</f>
        <v>0</v>
      </c>
      <c r="K88" s="313" t="s">
        <v>85</v>
      </c>
      <c r="L88" s="302" t="s">
        <v>4581</v>
      </c>
      <c r="M88" s="302" t="s">
        <v>3992</v>
      </c>
      <c r="N88" s="309">
        <f>VLOOKUP(C88,Schools!A:D,4,0)</f>
        <v>0</v>
      </c>
      <c r="O88" s="302"/>
      <c r="P88" s="309"/>
      <c r="Q88" s="396">
        <v>0</v>
      </c>
      <c r="R88" s="396"/>
      <c r="S88" s="396"/>
      <c r="T88" s="396"/>
      <c r="U88" s="396"/>
      <c r="V88" s="396"/>
      <c r="W88" s="396"/>
      <c r="X88" s="78"/>
      <c r="Y88" s="396"/>
      <c r="Z88" s="313"/>
      <c r="AA88" s="313"/>
      <c r="AB88" s="313"/>
      <c r="AC88" s="51">
        <f t="shared" si="12"/>
        <v>0</v>
      </c>
      <c r="AD88" s="51">
        <f t="shared" si="13"/>
        <v>0</v>
      </c>
      <c r="AE88" s="78">
        <v>0</v>
      </c>
    </row>
    <row r="89" spans="1:31" x14ac:dyDescent="0.25">
      <c r="A89" s="313" t="str">
        <f t="shared" si="10"/>
        <v>MISCELLANEOUS PAYMENTS</v>
      </c>
      <c r="B89" s="413">
        <v>44198</v>
      </c>
      <c r="E89" s="313" t="str">
        <f>VLOOKUP(C89,Schools!$A:$Z,3,0)</f>
        <v>None</v>
      </c>
      <c r="F89" s="184"/>
      <c r="G89" s="302" t="s">
        <v>3993</v>
      </c>
      <c r="H89" s="302" t="s">
        <v>3994</v>
      </c>
      <c r="I89" s="313" t="str">
        <f t="shared" si="11"/>
        <v>/</v>
      </c>
      <c r="J89" s="232">
        <f>VLOOKUP(C89,Schools!$A:$Z,9,0)</f>
        <v>0</v>
      </c>
      <c r="K89" s="302" t="s">
        <v>66</v>
      </c>
      <c r="L89" s="302" t="s">
        <v>580</v>
      </c>
      <c r="M89" s="302" t="s">
        <v>3459</v>
      </c>
      <c r="N89" s="309">
        <f>VLOOKUP(C89,Schools!A:D,4,0)</f>
        <v>0</v>
      </c>
      <c r="O89" s="302"/>
      <c r="P89" s="309"/>
      <c r="Q89" s="396">
        <v>0</v>
      </c>
      <c r="R89" s="396"/>
      <c r="S89" s="396"/>
      <c r="T89" s="396"/>
      <c r="U89" s="396"/>
      <c r="V89" s="396"/>
      <c r="W89" s="396"/>
      <c r="X89" s="78"/>
      <c r="Y89" s="396"/>
      <c r="Z89" s="51"/>
      <c r="AC89" s="51">
        <f t="shared" si="12"/>
        <v>0</v>
      </c>
      <c r="AD89" s="51">
        <f t="shared" si="13"/>
        <v>0</v>
      </c>
      <c r="AE89" s="78">
        <v>0</v>
      </c>
    </row>
    <row r="90" spans="1:31" x14ac:dyDescent="0.25">
      <c r="A90" s="313" t="str">
        <f t="shared" si="10"/>
        <v>MISCELLANEOUS PAYMENTS</v>
      </c>
      <c r="B90" s="413">
        <v>44198</v>
      </c>
      <c r="E90" s="313" t="str">
        <f>VLOOKUP(C90,Schools!$A:$Z,3,0)</f>
        <v>None</v>
      </c>
      <c r="G90" s="302" t="s">
        <v>3993</v>
      </c>
      <c r="H90" s="302" t="s">
        <v>3994</v>
      </c>
      <c r="I90" s="313" t="str">
        <f t="shared" ref="I90:I101" si="14">O90&amp;"/"&amp;P90</f>
        <v>/</v>
      </c>
      <c r="J90" s="232">
        <f>VLOOKUP(C90,Schools!$A:$Z,9,0)</f>
        <v>0</v>
      </c>
      <c r="K90" s="302" t="s">
        <v>66</v>
      </c>
      <c r="L90" s="302" t="s">
        <v>580</v>
      </c>
      <c r="M90" s="302" t="s">
        <v>3459</v>
      </c>
      <c r="N90" s="309">
        <f>VLOOKUP(C90,Schools!A:D,4,0)</f>
        <v>0</v>
      </c>
      <c r="O90" s="302"/>
      <c r="P90" s="309"/>
      <c r="Q90" s="396">
        <v>0</v>
      </c>
      <c r="R90" s="396"/>
      <c r="S90" s="396"/>
      <c r="T90" s="396"/>
      <c r="U90" s="396"/>
      <c r="V90" s="396"/>
      <c r="W90" s="396"/>
      <c r="X90" s="78"/>
      <c r="Y90" s="396"/>
      <c r="AC90" s="51">
        <f t="shared" si="12"/>
        <v>0</v>
      </c>
      <c r="AD90" s="51">
        <f t="shared" si="13"/>
        <v>0</v>
      </c>
      <c r="AE90" s="78">
        <v>0</v>
      </c>
    </row>
    <row r="91" spans="1:31" x14ac:dyDescent="0.25">
      <c r="A91" s="313" t="str">
        <f t="shared" si="10"/>
        <v>MISCELLANEOUS PAYMENTS</v>
      </c>
      <c r="B91" s="413">
        <v>44205</v>
      </c>
      <c r="E91" s="313" t="str">
        <f>VLOOKUP(C91,Schools!$A:$Z,3,0)</f>
        <v>None</v>
      </c>
      <c r="F91" s="184"/>
      <c r="G91" s="302" t="s">
        <v>3993</v>
      </c>
      <c r="H91" s="302" t="s">
        <v>4632</v>
      </c>
      <c r="I91" s="313" t="str">
        <f t="shared" si="14"/>
        <v>/</v>
      </c>
      <c r="J91" s="232">
        <f>VLOOKUP(C91,Schools!$A:$Z,9,0)</f>
        <v>0</v>
      </c>
      <c r="L91" s="302" t="s">
        <v>4633</v>
      </c>
      <c r="M91" s="302" t="s">
        <v>4633</v>
      </c>
      <c r="N91" s="309">
        <f>VLOOKUP(C91,Schools!A:D,4,0)</f>
        <v>0</v>
      </c>
      <c r="O91" s="302"/>
      <c r="P91" s="77"/>
      <c r="AC91" s="51">
        <f t="shared" si="12"/>
        <v>0</v>
      </c>
      <c r="AD91" s="51">
        <f t="shared" si="13"/>
        <v>0</v>
      </c>
      <c r="AE91" s="78">
        <v>0</v>
      </c>
    </row>
    <row r="92" spans="1:31" x14ac:dyDescent="0.25">
      <c r="A92" s="313" t="str">
        <f t="shared" si="10"/>
        <v>MISCELLANEOUS PAYMENTS</v>
      </c>
      <c r="B92" s="413">
        <v>44205</v>
      </c>
      <c r="E92" s="313" t="str">
        <f>VLOOKUP(C92,Schools!$A:$Z,3,0)</f>
        <v>None</v>
      </c>
      <c r="F92" s="184"/>
      <c r="G92" s="302" t="s">
        <v>3993</v>
      </c>
      <c r="H92" s="302" t="s">
        <v>4632</v>
      </c>
      <c r="I92" s="313" t="str">
        <f t="shared" si="14"/>
        <v>/</v>
      </c>
      <c r="J92" s="232">
        <f>VLOOKUP(C92,Schools!$A:$Z,9,0)</f>
        <v>0</v>
      </c>
      <c r="L92" s="302" t="s">
        <v>4633</v>
      </c>
      <c r="M92" s="302" t="s">
        <v>4633</v>
      </c>
      <c r="N92" s="309">
        <f>VLOOKUP(C92,Schools!A:D,4,0)</f>
        <v>0</v>
      </c>
      <c r="O92" s="302"/>
      <c r="P92" s="309"/>
      <c r="Z92" s="313"/>
      <c r="AC92" s="51">
        <f t="shared" si="12"/>
        <v>0</v>
      </c>
      <c r="AD92" s="51">
        <f t="shared" si="13"/>
        <v>0</v>
      </c>
      <c r="AE92" s="78">
        <v>0</v>
      </c>
    </row>
    <row r="93" spans="1:31" x14ac:dyDescent="0.25">
      <c r="A93" s="313" t="str">
        <f t="shared" si="10"/>
        <v>MISCELLANEOUS PAYMENTS</v>
      </c>
      <c r="B93" s="413">
        <v>44205</v>
      </c>
      <c r="E93" s="313" t="str">
        <f>VLOOKUP(C93,Schools!$A:$Z,3,0)</f>
        <v>None</v>
      </c>
      <c r="F93" s="184"/>
      <c r="G93" s="302" t="s">
        <v>3993</v>
      </c>
      <c r="H93" s="302" t="s">
        <v>4632</v>
      </c>
      <c r="I93" s="313" t="str">
        <f t="shared" si="14"/>
        <v>/</v>
      </c>
      <c r="J93" s="232">
        <f>VLOOKUP(C93,Schools!$A:$Z,9,0)</f>
        <v>0</v>
      </c>
      <c r="L93" s="302" t="s">
        <v>4633</v>
      </c>
      <c r="M93" s="302" t="s">
        <v>4633</v>
      </c>
      <c r="N93" s="309">
        <f>VLOOKUP(C93,Schools!A:D,4,0)</f>
        <v>0</v>
      </c>
      <c r="O93" s="302"/>
      <c r="P93" s="309"/>
      <c r="Z93" s="313"/>
      <c r="AC93" s="51">
        <f t="shared" si="12"/>
        <v>0</v>
      </c>
      <c r="AD93" s="51">
        <f t="shared" si="13"/>
        <v>0</v>
      </c>
      <c r="AE93" s="78">
        <v>0</v>
      </c>
    </row>
    <row r="94" spans="1:31" x14ac:dyDescent="0.25">
      <c r="A94" s="313" t="str">
        <f t="shared" si="10"/>
        <v>MISCELLANEOUS PAYMENTS</v>
      </c>
      <c r="B94" s="413">
        <v>44205</v>
      </c>
      <c r="E94" s="313" t="str">
        <f>VLOOKUP(C94,Schools!$A:$Z,3,0)</f>
        <v>None</v>
      </c>
      <c r="F94" s="184"/>
      <c r="G94" s="302" t="s">
        <v>3993</v>
      </c>
      <c r="H94" s="302" t="s">
        <v>4632</v>
      </c>
      <c r="I94" s="313" t="str">
        <f t="shared" si="14"/>
        <v>/</v>
      </c>
      <c r="J94" s="232">
        <f>VLOOKUP(C94,Schools!$A:$Z,9,0)</f>
        <v>0</v>
      </c>
      <c r="L94" s="302" t="s">
        <v>4633</v>
      </c>
      <c r="M94" s="302" t="s">
        <v>4633</v>
      </c>
      <c r="N94" s="309">
        <f>VLOOKUP(C94,Schools!A:D,4,0)</f>
        <v>0</v>
      </c>
      <c r="O94" s="302"/>
      <c r="P94" s="309"/>
      <c r="Z94" s="313"/>
      <c r="AC94" s="51">
        <f t="shared" si="12"/>
        <v>0</v>
      </c>
      <c r="AD94" s="51">
        <f t="shared" si="13"/>
        <v>0</v>
      </c>
      <c r="AE94" s="78">
        <v>0</v>
      </c>
    </row>
    <row r="95" spans="1:31" x14ac:dyDescent="0.25">
      <c r="A95" s="313" t="str">
        <f t="shared" si="10"/>
        <v>MISCELLANEOUS PAYMENTS</v>
      </c>
      <c r="B95" s="413">
        <v>44205</v>
      </c>
      <c r="E95" s="313" t="str">
        <f>VLOOKUP(C95,Schools!$A:$Z,3,0)</f>
        <v>None</v>
      </c>
      <c r="F95" s="184"/>
      <c r="G95" s="302" t="s">
        <v>3993</v>
      </c>
      <c r="H95" s="302" t="s">
        <v>4634</v>
      </c>
      <c r="I95" s="313" t="str">
        <f t="shared" si="14"/>
        <v>/</v>
      </c>
      <c r="J95" s="232">
        <f>VLOOKUP(C95,Schools!$A:$Z,9,0)</f>
        <v>0</v>
      </c>
      <c r="L95" s="302" t="s">
        <v>4635</v>
      </c>
      <c r="M95" s="302" t="s">
        <v>4635</v>
      </c>
      <c r="N95" s="309">
        <f>VLOOKUP(C95,Schools!A:D,4,0)</f>
        <v>0</v>
      </c>
      <c r="O95" s="302"/>
      <c r="P95" s="309"/>
      <c r="AC95" s="51">
        <f t="shared" si="12"/>
        <v>0</v>
      </c>
      <c r="AD95" s="51">
        <f t="shared" si="13"/>
        <v>0</v>
      </c>
      <c r="AE95" s="78">
        <v>0</v>
      </c>
    </row>
    <row r="96" spans="1:31" x14ac:dyDescent="0.25">
      <c r="A96" s="313" t="str">
        <f t="shared" si="10"/>
        <v>MISCELLANEOUS PAYMENTS</v>
      </c>
      <c r="B96" s="413">
        <v>44205</v>
      </c>
      <c r="E96" s="313" t="str">
        <f>VLOOKUP(C96,Schools!$A:$Z,3,0)</f>
        <v>None</v>
      </c>
      <c r="F96" s="184"/>
      <c r="G96" s="302" t="s">
        <v>3993</v>
      </c>
      <c r="H96" s="302" t="s">
        <v>4634</v>
      </c>
      <c r="I96" s="313" t="str">
        <f t="shared" si="14"/>
        <v>/</v>
      </c>
      <c r="J96" s="232">
        <f>VLOOKUP(C96,Schools!$A:$Z,9,0)</f>
        <v>0</v>
      </c>
      <c r="L96" s="302" t="s">
        <v>4635</v>
      </c>
      <c r="M96" s="302" t="s">
        <v>4635</v>
      </c>
      <c r="N96" s="309">
        <f>VLOOKUP(C96,Schools!A:D,4,0)</f>
        <v>0</v>
      </c>
      <c r="O96" s="302"/>
      <c r="P96" s="309"/>
      <c r="AC96" s="51">
        <f t="shared" si="12"/>
        <v>0</v>
      </c>
      <c r="AD96" s="51">
        <f t="shared" si="13"/>
        <v>0</v>
      </c>
      <c r="AE96" s="78">
        <v>0</v>
      </c>
    </row>
    <row r="97" spans="1:31" x14ac:dyDescent="0.25">
      <c r="A97" s="313" t="str">
        <f t="shared" si="10"/>
        <v>MISCELLANEOUS PAYMENTS</v>
      </c>
      <c r="B97" s="413">
        <v>44205</v>
      </c>
      <c r="C97" s="302"/>
      <c r="D97" s="313"/>
      <c r="E97" s="313" t="str">
        <f>VLOOKUP(C97,Schools!$A:$Z,3,0)</f>
        <v>None</v>
      </c>
      <c r="F97" s="184"/>
      <c r="G97" s="302" t="s">
        <v>3993</v>
      </c>
      <c r="H97" s="302" t="s">
        <v>4634</v>
      </c>
      <c r="I97" s="313" t="str">
        <f t="shared" si="14"/>
        <v>/</v>
      </c>
      <c r="J97" s="232">
        <f>VLOOKUP(C97,Schools!$A:$Z,9,0)</f>
        <v>0</v>
      </c>
      <c r="L97" s="302" t="s">
        <v>4635</v>
      </c>
      <c r="M97" s="302" t="s">
        <v>4635</v>
      </c>
      <c r="N97" s="309">
        <f>VLOOKUP(C97,Schools!A:D,4,0)</f>
        <v>0</v>
      </c>
      <c r="O97" s="302"/>
      <c r="P97" s="309"/>
      <c r="AC97" s="51">
        <f t="shared" si="12"/>
        <v>0</v>
      </c>
      <c r="AD97" s="51">
        <f t="shared" si="13"/>
        <v>0</v>
      </c>
      <c r="AE97" s="78">
        <v>0</v>
      </c>
    </row>
    <row r="98" spans="1:31" x14ac:dyDescent="0.25">
      <c r="A98" s="313" t="str">
        <f t="shared" si="10"/>
        <v>MISCELLANEOUS PAYMENTS</v>
      </c>
      <c r="B98" s="413">
        <v>44205</v>
      </c>
      <c r="E98" s="313" t="str">
        <f>VLOOKUP(C98,Schools!$A:$Z,3,0)</f>
        <v>None</v>
      </c>
      <c r="F98" s="184"/>
      <c r="G98" s="302" t="s">
        <v>3993</v>
      </c>
      <c r="H98" s="302" t="s">
        <v>4636</v>
      </c>
      <c r="I98" t="str">
        <f t="shared" si="14"/>
        <v>/</v>
      </c>
      <c r="J98" s="232">
        <f>VLOOKUP(C98,Schools!$A:$Z,9,0)</f>
        <v>0</v>
      </c>
      <c r="L98" s="302" t="s">
        <v>4637</v>
      </c>
      <c r="M98" s="302" t="s">
        <v>4637</v>
      </c>
      <c r="N98" s="309">
        <f>VLOOKUP(C98,Schools!A:D,4,0)</f>
        <v>0</v>
      </c>
      <c r="O98" s="302"/>
      <c r="P98" s="309"/>
      <c r="Z98" s="51"/>
      <c r="AC98" s="51">
        <f t="shared" si="12"/>
        <v>0</v>
      </c>
      <c r="AD98" s="51">
        <f t="shared" si="13"/>
        <v>0</v>
      </c>
      <c r="AE98" s="78">
        <v>0</v>
      </c>
    </row>
    <row r="99" spans="1:31" x14ac:dyDescent="0.25">
      <c r="A99" s="313" t="str">
        <f t="shared" si="10"/>
        <v>MISCELLANEOUS PAYMENTS</v>
      </c>
      <c r="B99" s="413">
        <v>44205</v>
      </c>
      <c r="E99" s="313" t="str">
        <f>VLOOKUP(C99,Schools!$A:$Z,3,0)</f>
        <v>None</v>
      </c>
      <c r="F99" s="184"/>
      <c r="G99" s="302" t="s">
        <v>3993</v>
      </c>
      <c r="H99" s="302" t="s">
        <v>4636</v>
      </c>
      <c r="I99" s="313" t="str">
        <f t="shared" si="14"/>
        <v>/</v>
      </c>
      <c r="J99" s="232">
        <f>VLOOKUP(C99,Schools!$A:$Z,9,0)</f>
        <v>0</v>
      </c>
      <c r="L99" s="302" t="s">
        <v>4637</v>
      </c>
      <c r="M99" s="302" t="s">
        <v>4637</v>
      </c>
      <c r="N99" s="309">
        <f>VLOOKUP(C99,Schools!A:D,4,0)</f>
        <v>0</v>
      </c>
      <c r="O99" s="302"/>
      <c r="P99" s="309"/>
      <c r="Z99" s="51"/>
      <c r="AC99" s="51">
        <f t="shared" si="12"/>
        <v>0</v>
      </c>
      <c r="AD99" s="51">
        <f t="shared" si="13"/>
        <v>0</v>
      </c>
      <c r="AE99" s="78">
        <v>0</v>
      </c>
    </row>
    <row r="100" spans="1:31" x14ac:dyDescent="0.25">
      <c r="A100" s="313" t="str">
        <f t="shared" si="10"/>
        <v>MISCELLANEOUS PAYMENTS</v>
      </c>
      <c r="B100" s="413">
        <v>44205</v>
      </c>
      <c r="E100" s="313" t="str">
        <f>VLOOKUP(C100,Schools!$A:$Z,3,0)</f>
        <v>None</v>
      </c>
      <c r="F100" s="184"/>
      <c r="G100" s="302" t="s">
        <v>3993</v>
      </c>
      <c r="H100" s="302" t="s">
        <v>4636</v>
      </c>
      <c r="I100" s="313" t="str">
        <f t="shared" si="14"/>
        <v>/</v>
      </c>
      <c r="J100" s="232">
        <f>VLOOKUP(C100,Schools!$A:$Z,9,0)</f>
        <v>0</v>
      </c>
      <c r="L100" s="302" t="s">
        <v>4637</v>
      </c>
      <c r="M100" s="302" t="s">
        <v>4637</v>
      </c>
      <c r="N100" s="309">
        <f>VLOOKUP(C100,Schools!A:D,4,0)</f>
        <v>0</v>
      </c>
      <c r="O100" s="302"/>
      <c r="P100" s="309"/>
      <c r="Z100" s="51"/>
      <c r="AC100" s="51">
        <f t="shared" si="12"/>
        <v>0</v>
      </c>
      <c r="AD100" s="51">
        <f t="shared" si="13"/>
        <v>0</v>
      </c>
      <c r="AE100" s="78">
        <v>0</v>
      </c>
    </row>
    <row r="101" spans="1:31" x14ac:dyDescent="0.25">
      <c r="A101" s="313" t="str">
        <f t="shared" si="10"/>
        <v>MISCELLANEOUS PAYMENTS</v>
      </c>
      <c r="B101" s="413">
        <v>44205</v>
      </c>
      <c r="E101" s="313" t="str">
        <f>VLOOKUP(C101,Schools!$A:$Z,3,0)</f>
        <v>None</v>
      </c>
      <c r="F101" s="184"/>
      <c r="G101" s="302" t="s">
        <v>3993</v>
      </c>
      <c r="H101" s="302" t="s">
        <v>4636</v>
      </c>
      <c r="I101" s="313" t="str">
        <f t="shared" si="14"/>
        <v>/</v>
      </c>
      <c r="J101" s="232">
        <f>VLOOKUP(C101,Schools!$A:$Z,9,0)</f>
        <v>0</v>
      </c>
      <c r="L101" s="302" t="s">
        <v>4637</v>
      </c>
      <c r="M101" s="302" t="s">
        <v>4637</v>
      </c>
      <c r="N101" s="309">
        <f>VLOOKUP(C101,Schools!A:D,4,0)</f>
        <v>0</v>
      </c>
      <c r="O101" s="302"/>
      <c r="P101" s="309"/>
      <c r="Z101" s="51"/>
      <c r="AC101" s="51">
        <f t="shared" si="12"/>
        <v>0</v>
      </c>
      <c r="AD101" s="51">
        <f t="shared" si="13"/>
        <v>0</v>
      </c>
      <c r="AE101" s="78">
        <v>0</v>
      </c>
    </row>
    <row r="102" spans="1:31" x14ac:dyDescent="0.25">
      <c r="A102" s="313" t="str">
        <f t="shared" si="10"/>
        <v>MISCELLANEOUS PAYMENTS</v>
      </c>
      <c r="B102" s="413">
        <v>44205</v>
      </c>
      <c r="C102" s="302"/>
      <c r="D102" s="313"/>
      <c r="E102" s="313" t="str">
        <f>VLOOKUP(C102,Schools!$A:$Z,3,0)</f>
        <v>None</v>
      </c>
      <c r="F102" s="184"/>
      <c r="G102" s="302" t="s">
        <v>3993</v>
      </c>
      <c r="H102" s="302" t="s">
        <v>4634</v>
      </c>
      <c r="I102" s="313" t="str">
        <f t="shared" ref="I102:I109" si="15">O102&amp;"/"&amp;P102</f>
        <v>/</v>
      </c>
      <c r="J102" s="232">
        <f>VLOOKUP(C102,Schools!$A:$Z,9,0)</f>
        <v>0</v>
      </c>
      <c r="L102" s="302" t="s">
        <v>4635</v>
      </c>
      <c r="M102" s="302" t="s">
        <v>4635</v>
      </c>
      <c r="N102" s="309">
        <f>VLOOKUP(C102,Schools!A:D,4,0)</f>
        <v>0</v>
      </c>
      <c r="O102" s="302"/>
      <c r="P102" s="309"/>
      <c r="Z102" s="184"/>
      <c r="AC102" s="51">
        <f t="shared" si="12"/>
        <v>0</v>
      </c>
      <c r="AD102" s="51">
        <f t="shared" si="13"/>
        <v>0</v>
      </c>
      <c r="AE102" s="78">
        <v>0</v>
      </c>
    </row>
    <row r="103" spans="1:31" x14ac:dyDescent="0.25">
      <c r="A103" s="313" t="str">
        <f t="shared" si="10"/>
        <v>MISCELLANEOUS PAYMENTS</v>
      </c>
      <c r="B103" s="413">
        <v>44205</v>
      </c>
      <c r="C103" s="302"/>
      <c r="D103" s="313"/>
      <c r="E103" s="313" t="str">
        <f>VLOOKUP(C103,Schools!$A:$Z,3,0)</f>
        <v>None</v>
      </c>
      <c r="F103" s="184"/>
      <c r="G103" s="302" t="s">
        <v>3993</v>
      </c>
      <c r="H103" s="302" t="s">
        <v>4634</v>
      </c>
      <c r="I103" s="313" t="str">
        <f t="shared" si="15"/>
        <v>/</v>
      </c>
      <c r="J103" s="232">
        <f>VLOOKUP(C103,Schools!$A:$Z,9,0)</f>
        <v>0</v>
      </c>
      <c r="L103" s="302" t="s">
        <v>4635</v>
      </c>
      <c r="M103" s="302" t="s">
        <v>4635</v>
      </c>
      <c r="N103" s="309">
        <f>VLOOKUP(C103,Schools!A:D,4,0)</f>
        <v>0</v>
      </c>
      <c r="O103" s="302"/>
      <c r="P103" s="309"/>
      <c r="Z103" s="184"/>
      <c r="AC103" s="51">
        <f t="shared" si="12"/>
        <v>0</v>
      </c>
      <c r="AD103" s="51">
        <f t="shared" si="13"/>
        <v>0</v>
      </c>
      <c r="AE103" s="78">
        <v>0</v>
      </c>
    </row>
    <row r="104" spans="1:31" x14ac:dyDescent="0.25">
      <c r="A104" s="313" t="str">
        <f t="shared" si="10"/>
        <v>MISCELLANEOUS PAYMENTS</v>
      </c>
      <c r="B104" s="413">
        <v>44205</v>
      </c>
      <c r="C104" s="302"/>
      <c r="D104" s="313"/>
      <c r="E104" s="313" t="str">
        <f>VLOOKUP(C104,Schools!$A:$Z,3,0)</f>
        <v>None</v>
      </c>
      <c r="F104" s="184"/>
      <c r="G104" s="302" t="s">
        <v>4756</v>
      </c>
      <c r="H104" s="302" t="s">
        <v>4636</v>
      </c>
      <c r="I104" s="313" t="str">
        <f t="shared" si="15"/>
        <v>/</v>
      </c>
      <c r="J104" s="232">
        <f>VLOOKUP(C104,Schools!$A:$Z,9,0)</f>
        <v>0</v>
      </c>
      <c r="L104" s="302" t="s">
        <v>4635</v>
      </c>
      <c r="M104" s="302" t="s">
        <v>4635</v>
      </c>
      <c r="N104" s="309">
        <f>VLOOKUP(C104,Schools!A:D,4,0)</f>
        <v>0</v>
      </c>
      <c r="O104" s="302"/>
      <c r="P104" s="309"/>
      <c r="AC104" s="51">
        <f t="shared" si="12"/>
        <v>0</v>
      </c>
      <c r="AD104" s="51">
        <f t="shared" si="13"/>
        <v>0</v>
      </c>
      <c r="AE104" s="78">
        <v>0</v>
      </c>
    </row>
    <row r="105" spans="1:31" x14ac:dyDescent="0.25">
      <c r="A105" s="313" t="str">
        <f t="shared" si="10"/>
        <v>MISCELLANEOUS PAYMENTS</v>
      </c>
      <c r="B105" s="413">
        <v>44224</v>
      </c>
      <c r="C105" s="302"/>
      <c r="D105" s="313"/>
      <c r="E105" s="313" t="str">
        <f>VLOOKUP(C105,Schools!$A:$Z,3,0)</f>
        <v>None</v>
      </c>
      <c r="F105" s="184"/>
      <c r="G105" s="302" t="s">
        <v>3993</v>
      </c>
      <c r="H105" s="302" t="s">
        <v>3994</v>
      </c>
      <c r="I105" s="313" t="str">
        <f t="shared" si="15"/>
        <v>/</v>
      </c>
      <c r="J105" s="232">
        <f>VLOOKUP(C105,Schools!$A:$Z,9,0)</f>
        <v>0</v>
      </c>
      <c r="L105" s="302" t="s">
        <v>580</v>
      </c>
      <c r="M105" s="302" t="s">
        <v>3459</v>
      </c>
      <c r="N105" s="309">
        <f>VLOOKUP(C105,Schools!A:D,4,0)</f>
        <v>0</v>
      </c>
      <c r="O105" s="302"/>
      <c r="P105" s="309"/>
      <c r="AC105" s="51">
        <f t="shared" si="12"/>
        <v>0</v>
      </c>
      <c r="AD105" s="51">
        <f t="shared" si="13"/>
        <v>0</v>
      </c>
      <c r="AE105" s="78">
        <v>0</v>
      </c>
    </row>
    <row r="106" spans="1:31" x14ac:dyDescent="0.25">
      <c r="A106" s="313" t="str">
        <f t="shared" si="10"/>
        <v>MISCELLANEOUS PAYMENTS</v>
      </c>
      <c r="B106" s="413">
        <v>44224</v>
      </c>
      <c r="C106" s="302"/>
      <c r="E106" s="313" t="str">
        <f>VLOOKUP(C106,Schools!$A:$Z,3,0)</f>
        <v>None</v>
      </c>
      <c r="F106" s="184"/>
      <c r="G106" s="302" t="s">
        <v>3993</v>
      </c>
      <c r="H106" s="302" t="s">
        <v>3994</v>
      </c>
      <c r="I106" s="313" t="str">
        <f t="shared" si="15"/>
        <v>/</v>
      </c>
      <c r="J106" s="232">
        <f>VLOOKUP(C106,Schools!$A:$Z,9,0)</f>
        <v>0</v>
      </c>
      <c r="L106" s="302" t="s">
        <v>580</v>
      </c>
      <c r="M106" s="302" t="s">
        <v>3459</v>
      </c>
      <c r="N106" s="309">
        <f>VLOOKUP(C106,Schools!A:D,4,0)</f>
        <v>0</v>
      </c>
      <c r="P106" s="77"/>
      <c r="AC106" s="51">
        <f t="shared" si="12"/>
        <v>0</v>
      </c>
      <c r="AD106" s="51">
        <f t="shared" si="13"/>
        <v>0</v>
      </c>
      <c r="AE106" s="78">
        <v>0</v>
      </c>
    </row>
    <row r="107" spans="1:31" x14ac:dyDescent="0.25">
      <c r="A107" s="313" t="str">
        <f>$B$3</f>
        <v>MISCELLANEOUS PAYMENTS</v>
      </c>
      <c r="B107" s="413">
        <v>44224</v>
      </c>
      <c r="C107" s="302"/>
      <c r="D107" s="313"/>
      <c r="E107" s="313" t="str">
        <f>VLOOKUP(C107,Schools!$A:$Z,3,0)</f>
        <v>None</v>
      </c>
      <c r="F107" s="184"/>
      <c r="G107" s="302" t="s">
        <v>3993</v>
      </c>
      <c r="H107" s="302" t="s">
        <v>3994</v>
      </c>
      <c r="I107" s="313" t="str">
        <f t="shared" si="15"/>
        <v>/</v>
      </c>
      <c r="J107" s="232">
        <f>VLOOKUP(C107,Schools!$A:$Z,9,0)</f>
        <v>0</v>
      </c>
      <c r="L107" s="302" t="s">
        <v>580</v>
      </c>
      <c r="M107" s="302" t="s">
        <v>3459</v>
      </c>
      <c r="N107" s="309">
        <f>VLOOKUP(C107,Schools!A:D,4,0)</f>
        <v>0</v>
      </c>
      <c r="P107" s="77"/>
      <c r="AC107" s="51">
        <f t="shared" si="12"/>
        <v>0</v>
      </c>
      <c r="AD107" s="51">
        <f t="shared" si="13"/>
        <v>0</v>
      </c>
      <c r="AE107" s="78">
        <v>0</v>
      </c>
    </row>
    <row r="108" spans="1:31" x14ac:dyDescent="0.25">
      <c r="A108" s="313" t="str">
        <f>$B$3</f>
        <v>MISCELLANEOUS PAYMENTS</v>
      </c>
      <c r="B108" s="413">
        <v>44224</v>
      </c>
      <c r="C108" s="302"/>
      <c r="E108" s="313" t="str">
        <f>VLOOKUP(C108,Schools!$A:$Z,3,0)</f>
        <v>None</v>
      </c>
      <c r="F108" s="184"/>
      <c r="G108" s="302" t="s">
        <v>3993</v>
      </c>
      <c r="H108" s="302" t="s">
        <v>3994</v>
      </c>
      <c r="I108" s="313" t="str">
        <f t="shared" si="15"/>
        <v>/</v>
      </c>
      <c r="J108" s="232">
        <f>VLOOKUP(C108,Schools!$A:$Z,9,0)</f>
        <v>0</v>
      </c>
      <c r="L108" s="302" t="s">
        <v>580</v>
      </c>
      <c r="M108" s="302" t="s">
        <v>3459</v>
      </c>
      <c r="N108" s="309">
        <f>VLOOKUP(C108,Schools!A:D,4,0)</f>
        <v>0</v>
      </c>
      <c r="P108" s="77"/>
      <c r="AC108" s="51">
        <f t="shared" si="12"/>
        <v>0</v>
      </c>
      <c r="AD108" s="51">
        <f t="shared" si="13"/>
        <v>0</v>
      </c>
    </row>
    <row r="109" spans="1:31" x14ac:dyDescent="0.25">
      <c r="A109" s="313" t="str">
        <f>$B$3</f>
        <v>MISCELLANEOUS PAYMENTS</v>
      </c>
      <c r="B109" s="413">
        <v>44224</v>
      </c>
      <c r="C109" s="302"/>
      <c r="D109" s="313"/>
      <c r="E109" s="313" t="str">
        <f>VLOOKUP(C109,Schools!$A:$Z,3,0)</f>
        <v>None</v>
      </c>
      <c r="F109" s="184"/>
      <c r="G109" s="302" t="s">
        <v>3997</v>
      </c>
      <c r="H109" s="302" t="s">
        <v>3998</v>
      </c>
      <c r="I109" s="313" t="str">
        <f t="shared" si="15"/>
        <v>/</v>
      </c>
      <c r="J109" s="232">
        <f>VLOOKUP(C109,Schools!$A:$Z,9,0)</f>
        <v>0</v>
      </c>
      <c r="L109" s="302" t="s">
        <v>599</v>
      </c>
      <c r="M109" s="302" t="s">
        <v>4003</v>
      </c>
      <c r="N109" s="309">
        <f>VLOOKUP(C109,Schools!A:D,4,0)</f>
        <v>0</v>
      </c>
      <c r="O109" s="313"/>
      <c r="P109" s="309"/>
      <c r="AC109" s="51">
        <f t="shared" si="12"/>
        <v>0</v>
      </c>
      <c r="AD109" s="51">
        <f t="shared" si="13"/>
        <v>0</v>
      </c>
    </row>
    <row r="110" spans="1:31" x14ac:dyDescent="0.25">
      <c r="O110" s="77"/>
      <c r="Q110" s="77"/>
    </row>
    <row r="111" spans="1:31" x14ac:dyDescent="0.25">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sheetData>
  <autoFilter ref="A19:AH90"/>
  <mergeCells count="26">
    <mergeCell ref="R17:AE17"/>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A1:N1"/>
    <mergeCell ref="B3:F3"/>
    <mergeCell ref="B4:C4"/>
    <mergeCell ref="B5:N5"/>
    <mergeCell ref="B6:N6"/>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1" t="s">
        <v>3621</v>
      </c>
      <c r="B1" s="512"/>
      <c r="C1" s="512"/>
      <c r="D1" s="512"/>
      <c r="E1" s="512"/>
      <c r="F1" s="512"/>
      <c r="G1" s="512"/>
      <c r="H1" s="512"/>
      <c r="I1" s="512"/>
      <c r="J1" s="512"/>
      <c r="K1" s="512"/>
      <c r="L1" s="512"/>
      <c r="M1" s="512"/>
      <c r="N1" s="513"/>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207" t="s">
        <v>3626</v>
      </c>
      <c r="B3" s="550" t="s">
        <v>4531</v>
      </c>
      <c r="C3" s="551"/>
      <c r="D3" s="551"/>
      <c r="E3" s="552"/>
      <c r="F3" s="208" t="s">
        <v>3493</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4530</v>
      </c>
      <c r="P6" s="30" t="s">
        <v>3635</v>
      </c>
      <c r="Q6" s="30">
        <v>20</v>
      </c>
      <c r="R6" s="30" t="s">
        <v>3636</v>
      </c>
      <c r="S6" s="30" t="s">
        <v>3637</v>
      </c>
      <c r="U6" s="30" t="s">
        <v>3570</v>
      </c>
      <c r="V6" s="31">
        <v>11336</v>
      </c>
    </row>
    <row r="7" spans="1:22" ht="16.5" customHeight="1" thickTop="1" thickBot="1" x14ac:dyDescent="0.3">
      <c r="A7" s="209" t="s">
        <v>3638</v>
      </c>
      <c r="B7" s="210" t="e">
        <f>-SUMIF(APT!#REF!,"&lt;0")</f>
        <v>#REF!</v>
      </c>
      <c r="C7" s="529" t="e">
        <f>IF(ROUND(ABS(B7-B8),0)&gt;0,"Error","OK")</f>
        <v>#REF!</v>
      </c>
      <c r="D7" s="530"/>
      <c r="P7" s="30" t="s">
        <v>3639</v>
      </c>
      <c r="Q7" s="30">
        <v>21</v>
      </c>
      <c r="R7" s="30" t="s">
        <v>3640</v>
      </c>
      <c r="S7" s="30" t="s">
        <v>3641</v>
      </c>
    </row>
    <row r="8" spans="1:22" ht="16.5" thickTop="1" thickBot="1" x14ac:dyDescent="0.3">
      <c r="A8" s="209" t="s">
        <v>3642</v>
      </c>
      <c r="B8" s="210" t="e">
        <f>SUM(H20:H920)</f>
        <v>#REF!</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29" t="e">
        <f>IF(ROUND(ABS(B10-B11),0)&gt;0,"Error","OK")</f>
        <v>#REF!</v>
      </c>
      <c r="D10" s="530"/>
      <c r="P10" s="30" t="s">
        <v>3650</v>
      </c>
      <c r="Q10" s="30">
        <v>24</v>
      </c>
      <c r="R10" s="30" t="s">
        <v>3651</v>
      </c>
      <c r="S10" s="30" t="s">
        <v>3652</v>
      </c>
    </row>
    <row r="11" spans="1:22" ht="16.5" thickTop="1" thickBot="1" x14ac:dyDescent="0.3">
      <c r="A11" s="209" t="s">
        <v>3653</v>
      </c>
      <c r="B11" s="209">
        <f>COUNTIF(H20:H242,"&gt;0")</f>
        <v>0</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APT!J20</f>
        <v>400125</v>
      </c>
      <c r="E20" s="126" t="b">
        <v>1</v>
      </c>
      <c r="F20" s="202" t="str">
        <f>RIGHT(APT!C20,4)&amp;"."&amp;APT!M20&amp;"."&amp;APT!K20&amp;"."&amp;APTCR!$C$6</f>
        <v>3520.BS.I01.REC</v>
      </c>
      <c r="G20" s="203">
        <f ca="1">TODAY()</f>
        <v>44309</v>
      </c>
      <c r="H20" s="204" t="e">
        <f>IF(APT!#REF!&gt;0,0,-APT!#REF!)</f>
        <v>#REF!</v>
      </c>
      <c r="I20" s="205">
        <f ca="1">G20</f>
        <v>44309</v>
      </c>
      <c r="J20" s="126">
        <v>3</v>
      </c>
      <c r="K20" s="126" t="b">
        <v>1</v>
      </c>
      <c r="L20" s="126" t="s">
        <v>4022</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4021</v>
      </c>
      <c r="B21" s="200">
        <v>1</v>
      </c>
      <c r="C21" s="126">
        <v>2</v>
      </c>
      <c r="D21" s="321">
        <f>APT!J21</f>
        <v>400069</v>
      </c>
      <c r="E21" s="126" t="b">
        <v>1</v>
      </c>
      <c r="F21" s="322" t="str">
        <f>RIGHT(APT!C21,4)&amp;"."&amp;APT!M21&amp;"."&amp;APT!K21&amp;"."&amp;APTCR!$C$6</f>
        <v>3300.BS.I01.REC</v>
      </c>
      <c r="G21" s="203">
        <f t="shared" ref="G21:G84" ca="1" si="0">TODAY()</f>
        <v>44309</v>
      </c>
      <c r="H21" s="324" t="e">
        <f>IF(APT!#REF!&gt;0,0,-APT!#REF!)</f>
        <v>#REF!</v>
      </c>
      <c r="I21" s="205">
        <f t="shared" ref="I21:I84" ca="1" si="1">G21</f>
        <v>44309</v>
      </c>
      <c r="J21" s="126">
        <v>3</v>
      </c>
      <c r="K21" s="126" t="b">
        <v>1</v>
      </c>
      <c r="L21" s="126" t="s">
        <v>4022</v>
      </c>
      <c r="M21" s="126" t="b">
        <v>1</v>
      </c>
      <c r="N21" s="126" t="s">
        <v>3687</v>
      </c>
      <c r="O21" s="322" t="str">
        <f>LEFT(APT!D21,19)&amp;"."&amp;APTCR!F21</f>
        <v>All Saints' CE Prim.3300.BS.I01.REC</v>
      </c>
      <c r="P21" s="325" t="str">
        <f>APT!I21</f>
        <v>10162/543965</v>
      </c>
      <c r="Q21" s="126" t="b">
        <v>1</v>
      </c>
      <c r="R21" s="126" t="b">
        <v>1</v>
      </c>
      <c r="S21" s="126" t="b">
        <v>1</v>
      </c>
    </row>
    <row r="22" spans="1:20" hidden="1" x14ac:dyDescent="0.25">
      <c r="A22" s="126" t="s">
        <v>4021</v>
      </c>
      <c r="B22" s="200">
        <v>1</v>
      </c>
      <c r="C22" s="126">
        <v>2</v>
      </c>
      <c r="D22" s="321">
        <f>APT!J22</f>
        <v>400015</v>
      </c>
      <c r="E22" s="126" t="b">
        <v>1</v>
      </c>
      <c r="F22" s="322" t="str">
        <f>RIGHT(APT!C22,4)&amp;"."&amp;APT!M22&amp;"."&amp;APT!K22&amp;"."&amp;APTCR!$C$6</f>
        <v>3317.BS.I01.REC</v>
      </c>
      <c r="G22" s="203">
        <f t="shared" ca="1" si="0"/>
        <v>44309</v>
      </c>
      <c r="H22" s="324" t="e">
        <f>IF(APT!#REF!&gt;0,0,-APT!#REF!)</f>
        <v>#REF!</v>
      </c>
      <c r="I22" s="205">
        <f t="shared" ca="1" si="1"/>
        <v>44309</v>
      </c>
      <c r="J22" s="126">
        <v>3</v>
      </c>
      <c r="K22" s="126" t="b">
        <v>1</v>
      </c>
      <c r="L22" s="126" t="s">
        <v>4022</v>
      </c>
      <c r="M22" s="126" t="b">
        <v>1</v>
      </c>
      <c r="N22" s="126" t="s">
        <v>3687</v>
      </c>
      <c r="O22" s="322" t="str">
        <f>LEFT(APT!D22,19)&amp;"."&amp;APTCR!F22</f>
        <v>All Saints' CE Prim.3317.BS.I01.REC</v>
      </c>
      <c r="P22" s="325" t="str">
        <f>APT!I22</f>
        <v>10162/543965</v>
      </c>
      <c r="Q22" s="126" t="b">
        <v>1</v>
      </c>
      <c r="R22" s="126" t="b">
        <v>1</v>
      </c>
      <c r="S22" s="126" t="b">
        <v>1</v>
      </c>
    </row>
    <row r="23" spans="1:20" hidden="1" x14ac:dyDescent="0.25">
      <c r="A23" s="126" t="s">
        <v>4021</v>
      </c>
      <c r="B23" s="200">
        <v>1</v>
      </c>
      <c r="C23" s="126">
        <v>2</v>
      </c>
      <c r="D23" s="321">
        <f>APT!J23</f>
        <v>400023</v>
      </c>
      <c r="E23" s="126" t="b">
        <v>1</v>
      </c>
      <c r="F23" s="322" t="str">
        <f>RIGHT(APT!C23,4)&amp;"."&amp;APT!M23&amp;"."&amp;APT!K23&amp;"."&amp;APTCR!$C$6</f>
        <v>3500.BS.I01.REC</v>
      </c>
      <c r="G23" s="203">
        <f t="shared" ca="1" si="0"/>
        <v>44309</v>
      </c>
      <c r="H23" s="324" t="e">
        <f>IF(APT!#REF!&gt;0,0,-APT!#REF!)</f>
        <v>#REF!</v>
      </c>
      <c r="I23" s="205">
        <f t="shared" ca="1" si="1"/>
        <v>44309</v>
      </c>
      <c r="J23" s="126">
        <v>3</v>
      </c>
      <c r="K23" s="126" t="b">
        <v>1</v>
      </c>
      <c r="L23" s="126" t="s">
        <v>4022</v>
      </c>
      <c r="M23" s="126" t="b">
        <v>1</v>
      </c>
      <c r="N23" s="126" t="s">
        <v>3687</v>
      </c>
      <c r="O23" s="322" t="str">
        <f>LEFT(APT!D23,19)&amp;"."&amp;APTCR!F23</f>
        <v>Annunciation Cathol.3500.BS.I01.REC</v>
      </c>
      <c r="P23" s="325" t="str">
        <f>APT!I23</f>
        <v>10162/543965</v>
      </c>
      <c r="Q23" s="126" t="b">
        <v>1</v>
      </c>
      <c r="R23" s="126" t="b">
        <v>1</v>
      </c>
      <c r="S23" s="126" t="b">
        <v>1</v>
      </c>
    </row>
    <row r="24" spans="1:20" hidden="1" x14ac:dyDescent="0.25">
      <c r="A24" s="126" t="s">
        <v>4021</v>
      </c>
      <c r="B24" s="200">
        <v>1</v>
      </c>
      <c r="C24" s="126">
        <v>2</v>
      </c>
      <c r="D24" s="321">
        <f>APT!J24</f>
        <v>400107</v>
      </c>
      <c r="E24" s="126" t="b">
        <v>1</v>
      </c>
      <c r="F24" s="322" t="str">
        <f>RIGHT(APT!C24,4)&amp;"."&amp;APT!M24&amp;"."&amp;APT!K24&amp;"."&amp;APTCR!$C$6</f>
        <v>3514.BS.I01.REC</v>
      </c>
      <c r="G24" s="203">
        <f t="shared" ca="1" si="0"/>
        <v>44309</v>
      </c>
      <c r="H24" s="324" t="e">
        <f>IF(APT!#REF!&gt;0,0,-APT!#REF!)</f>
        <v>#REF!</v>
      </c>
      <c r="I24" s="205">
        <f t="shared" ca="1" si="1"/>
        <v>44309</v>
      </c>
      <c r="J24" s="126">
        <v>3</v>
      </c>
      <c r="K24" s="126" t="b">
        <v>1</v>
      </c>
      <c r="L24" s="126" t="s">
        <v>4022</v>
      </c>
      <c r="M24" s="126" t="b">
        <v>1</v>
      </c>
      <c r="N24" s="126" t="s">
        <v>3687</v>
      </c>
      <c r="O24" s="322" t="str">
        <f>LEFT(APT!D24,19)&amp;"."&amp;APTCR!F24</f>
        <v>Annunciation Cathol.3514.BS.I01.REC</v>
      </c>
      <c r="P24" s="325" t="str">
        <f>APT!I24</f>
        <v>10162/543965</v>
      </c>
      <c r="Q24" s="126" t="b">
        <v>1</v>
      </c>
      <c r="R24" s="126" t="b">
        <v>1</v>
      </c>
      <c r="S24" s="126" t="b">
        <v>1</v>
      </c>
    </row>
    <row r="25" spans="1:20" x14ac:dyDescent="0.25">
      <c r="A25" s="126" t="s">
        <v>4021</v>
      </c>
      <c r="B25" s="200">
        <v>1</v>
      </c>
      <c r="C25" s="126">
        <v>2</v>
      </c>
      <c r="D25" s="321">
        <f>APT!J25</f>
        <v>400005</v>
      </c>
      <c r="E25" s="126" t="b">
        <v>1</v>
      </c>
      <c r="F25" s="322" t="str">
        <f>RIGHT(APT!C25,4)&amp;"."&amp;APT!M25&amp;"."&amp;APT!K25&amp;"."&amp;APTCR!$C$6&amp;"."&amp;$C$5</f>
        <v>2002.BS.I01.REC.Se20</v>
      </c>
      <c r="G25" s="203">
        <f t="shared" ca="1" si="0"/>
        <v>44309</v>
      </c>
      <c r="H25" s="324" t="e">
        <f>IF(APT!#REF!&gt;0,0,-APT!#REF!)</f>
        <v>#REF!</v>
      </c>
      <c r="I25" s="205">
        <f t="shared" ca="1" si="1"/>
        <v>44309</v>
      </c>
      <c r="J25" s="126">
        <v>3</v>
      </c>
      <c r="K25" s="126" t="b">
        <v>1</v>
      </c>
      <c r="L25" s="126" t="s">
        <v>4022</v>
      </c>
      <c r="M25" s="126" t="b">
        <v>1</v>
      </c>
      <c r="N25" s="126" t="s">
        <v>3687</v>
      </c>
      <c r="O25" s="322" t="str">
        <f>LEFT(APT!D25,19)&amp;"."&amp;APTCR!F25</f>
        <v>Barnfield School.2002.BS.I01.REC.Se20</v>
      </c>
      <c r="P25" s="325" t="str">
        <f>APT!I25</f>
        <v>10162/543965</v>
      </c>
      <c r="Q25" s="126" t="b">
        <v>1</v>
      </c>
      <c r="R25" s="126" t="b">
        <v>1</v>
      </c>
      <c r="S25" s="126" t="b">
        <v>1</v>
      </c>
    </row>
    <row r="26" spans="1:20" hidden="1" x14ac:dyDescent="0.25">
      <c r="A26" s="126" t="s">
        <v>4021</v>
      </c>
      <c r="B26" s="200">
        <v>1</v>
      </c>
      <c r="C26" s="126">
        <v>2</v>
      </c>
      <c r="D26" s="321">
        <f>APT!J26</f>
        <v>400070</v>
      </c>
      <c r="E26" s="126" t="b">
        <v>1</v>
      </c>
      <c r="F26" s="322" t="str">
        <f>RIGHT(APT!C26,4)&amp;"."&amp;APT!M26&amp;"."&amp;APT!K26&amp;"."&amp;APTCR!$C$6</f>
        <v>2079.BS.I01.REC</v>
      </c>
      <c r="G26" s="203">
        <f t="shared" ca="1" si="0"/>
        <v>44309</v>
      </c>
      <c r="H26" s="324" t="e">
        <f>IF(APT!#REF!&gt;0,0,-APT!#REF!)</f>
        <v>#REF!</v>
      </c>
      <c r="I26" s="205">
        <f t="shared" ca="1" si="1"/>
        <v>44309</v>
      </c>
      <c r="J26" s="126">
        <v>3</v>
      </c>
      <c r="K26" s="126" t="b">
        <v>1</v>
      </c>
      <c r="L26" s="126" t="s">
        <v>4022</v>
      </c>
      <c r="M26" s="126" t="b">
        <v>1</v>
      </c>
      <c r="N26" s="126" t="s">
        <v>3687</v>
      </c>
      <c r="O26" s="322" t="str">
        <f>LEFT(APT!D26,19)&amp;"."&amp;APTCR!F26</f>
        <v>Beis Yaakov.2079.BS.I01.REC</v>
      </c>
      <c r="P26" s="325" t="str">
        <f>APT!I26</f>
        <v>10162/543965</v>
      </c>
      <c r="Q26" s="126" t="b">
        <v>1</v>
      </c>
      <c r="R26" s="126" t="b">
        <v>1</v>
      </c>
      <c r="S26" s="126" t="b">
        <v>1</v>
      </c>
    </row>
    <row r="27" spans="1:20" hidden="1" x14ac:dyDescent="0.25">
      <c r="A27" s="126" t="s">
        <v>4021</v>
      </c>
      <c r="B27" s="200">
        <v>1</v>
      </c>
      <c r="C27" s="126">
        <v>2</v>
      </c>
      <c r="D27" s="321">
        <f>APT!J27</f>
        <v>400150</v>
      </c>
      <c r="E27" s="126" t="b">
        <v>1</v>
      </c>
      <c r="F27" s="322" t="str">
        <f>RIGHT(APT!C27,4)&amp;"."&amp;APT!M27&amp;"."&amp;APT!K27&amp;"."&amp;APTCR!$C$6</f>
        <v>3524.BS.I01.REC</v>
      </c>
      <c r="G27" s="203">
        <f t="shared" ca="1" si="0"/>
        <v>44309</v>
      </c>
      <c r="H27" s="324" t="e">
        <f>IF(APT!#REF!&gt;0,0,-APT!#REF!)</f>
        <v>#REF!</v>
      </c>
      <c r="I27" s="205">
        <f t="shared" ca="1" si="1"/>
        <v>44309</v>
      </c>
      <c r="J27" s="126">
        <v>3</v>
      </c>
      <c r="K27" s="126" t="b">
        <v>1</v>
      </c>
      <c r="L27" s="126" t="s">
        <v>4022</v>
      </c>
      <c r="M27" s="126" t="b">
        <v>1</v>
      </c>
      <c r="N27" s="126" t="s">
        <v>3687</v>
      </c>
      <c r="O27" s="322" t="str">
        <f>LEFT(APT!D27,19)&amp;"."&amp;APTCR!F27</f>
        <v>Beit Shvidler Prima.3524.BS.I01.REC</v>
      </c>
      <c r="P27" s="325" t="str">
        <f>APT!I27</f>
        <v>10162/543965</v>
      </c>
      <c r="Q27" s="126" t="b">
        <v>1</v>
      </c>
      <c r="R27" s="126" t="b">
        <v>1</v>
      </c>
      <c r="S27" s="126" t="b">
        <v>1</v>
      </c>
    </row>
    <row r="28" spans="1:20" hidden="1" x14ac:dyDescent="0.25">
      <c r="A28" s="126" t="s">
        <v>4021</v>
      </c>
      <c r="B28" s="200">
        <v>1</v>
      </c>
      <c r="C28" s="126">
        <v>2</v>
      </c>
      <c r="D28" s="321">
        <f>APT!J28</f>
        <v>400051</v>
      </c>
      <c r="E28" s="126" t="b">
        <v>1</v>
      </c>
      <c r="F28" s="322" t="str">
        <f>RIGHT(APT!C28,4)&amp;"."&amp;APT!M28&amp;"."&amp;APT!K28&amp;"."&amp;APTCR!$C$6</f>
        <v>2003.BS.I01.REC</v>
      </c>
      <c r="G28" s="203">
        <f t="shared" ca="1" si="0"/>
        <v>44309</v>
      </c>
      <c r="H28" s="324" t="e">
        <f>IF(APT!#REF!&gt;0,0,-APT!#REF!)</f>
        <v>#REF!</v>
      </c>
      <c r="I28" s="205">
        <f t="shared" ca="1" si="1"/>
        <v>44309</v>
      </c>
      <c r="J28" s="126">
        <v>3</v>
      </c>
      <c r="K28" s="126" t="b">
        <v>1</v>
      </c>
      <c r="L28" s="126" t="s">
        <v>4022</v>
      </c>
      <c r="M28" s="126" t="b">
        <v>1</v>
      </c>
      <c r="N28" s="126" t="s">
        <v>3687</v>
      </c>
      <c r="O28" s="322" t="str">
        <f>LEFT(APT!D28,19)&amp;"."&amp;APTCR!F28</f>
        <v>Bell Lane Primary S.2003.BS.I01.REC</v>
      </c>
      <c r="P28" s="325" t="str">
        <f>APT!I28</f>
        <v>10162/543965</v>
      </c>
      <c r="Q28" s="126" t="b">
        <v>1</v>
      </c>
      <c r="R28" s="126" t="b">
        <v>1</v>
      </c>
      <c r="S28" s="126" t="b">
        <v>1</v>
      </c>
    </row>
    <row r="29" spans="1:20" hidden="1" x14ac:dyDescent="0.25">
      <c r="A29" s="126" t="s">
        <v>4021</v>
      </c>
      <c r="B29" s="200">
        <v>1</v>
      </c>
      <c r="C29" s="126">
        <v>2</v>
      </c>
      <c r="D29" s="321">
        <f>APT!J29</f>
        <v>400024</v>
      </c>
      <c r="E29" s="126" t="b">
        <v>1</v>
      </c>
      <c r="F29" s="322" t="str">
        <f>RIGHT(APT!C29,4)&amp;"."&amp;APT!M29&amp;"."&amp;APT!K29&amp;"."&amp;APTCR!$C$6</f>
        <v>3511.BS.I01.REC</v>
      </c>
      <c r="G29" s="203">
        <f t="shared" ca="1" si="0"/>
        <v>44309</v>
      </c>
      <c r="H29" s="324" t="e">
        <f>IF(APT!#REF!&gt;0,0,-APT!#REF!)</f>
        <v>#REF!</v>
      </c>
      <c r="I29" s="205">
        <f t="shared" ca="1" si="1"/>
        <v>44309</v>
      </c>
      <c r="J29" s="126">
        <v>3</v>
      </c>
      <c r="K29" s="126" t="b">
        <v>1</v>
      </c>
      <c r="L29" s="126" t="s">
        <v>4022</v>
      </c>
      <c r="M29" s="126" t="b">
        <v>1</v>
      </c>
      <c r="N29" s="126" t="s">
        <v>3687</v>
      </c>
      <c r="O29" s="322" t="str">
        <f>LEFT(APT!D29,19)&amp;"."&amp;APTCR!F29</f>
        <v>Blessed Dominic Sch.3511.BS.I01.REC</v>
      </c>
      <c r="P29" s="325" t="str">
        <f>APT!I29</f>
        <v>10162/543965</v>
      </c>
      <c r="Q29" s="126" t="b">
        <v>1</v>
      </c>
      <c r="R29" s="126" t="b">
        <v>1</v>
      </c>
      <c r="S29" s="126" t="b">
        <v>1</v>
      </c>
    </row>
    <row r="30" spans="1:20" x14ac:dyDescent="0.25">
      <c r="A30" s="126" t="s">
        <v>4021</v>
      </c>
      <c r="B30" s="200">
        <v>1</v>
      </c>
      <c r="C30" s="126">
        <v>2</v>
      </c>
      <c r="D30" s="321">
        <f>APT!J30</f>
        <v>400057</v>
      </c>
      <c r="E30" s="126" t="b">
        <v>1</v>
      </c>
      <c r="F30" s="322" t="str">
        <f>RIGHT(APT!C30,4)&amp;"."&amp;APT!M30&amp;"."&amp;APT!K30&amp;"."&amp;APTCR!$C$6&amp;"."&amp;$C$5</f>
        <v>2008.BS.I01.REC.Se20</v>
      </c>
      <c r="G30" s="203">
        <f t="shared" ca="1" si="0"/>
        <v>44309</v>
      </c>
      <c r="H30" s="324" t="e">
        <f>IF(APT!#REF!&gt;0,0,-APT!#REF!)</f>
        <v>#REF!</v>
      </c>
      <c r="I30" s="205">
        <f t="shared" ca="1" si="1"/>
        <v>44309</v>
      </c>
      <c r="J30" s="126">
        <v>3</v>
      </c>
      <c r="K30" s="126" t="b">
        <v>1</v>
      </c>
      <c r="L30" s="126" t="s">
        <v>4022</v>
      </c>
      <c r="M30" s="126" t="b">
        <v>1</v>
      </c>
      <c r="N30" s="126" t="s">
        <v>3687</v>
      </c>
      <c r="O30" s="322" t="str">
        <f>LEFT(APT!D30,19)&amp;"."&amp;APTCR!F30</f>
        <v>Brookland Infant  &amp;.2008.BS.I01.REC.Se20</v>
      </c>
      <c r="P30" s="325" t="str">
        <f>APT!I30</f>
        <v>10162/543965</v>
      </c>
      <c r="Q30" s="126" t="b">
        <v>1</v>
      </c>
      <c r="R30" s="126" t="b">
        <v>1</v>
      </c>
      <c r="S30" s="126" t="b">
        <v>1</v>
      </c>
    </row>
    <row r="31" spans="1:20" x14ac:dyDescent="0.25">
      <c r="A31" s="126" t="s">
        <v>4021</v>
      </c>
      <c r="B31" s="200">
        <v>1</v>
      </c>
      <c r="C31" s="126">
        <v>2</v>
      </c>
      <c r="D31" s="321">
        <f>APT!J31</f>
        <v>400040</v>
      </c>
      <c r="E31" s="126" t="b">
        <v>1</v>
      </c>
      <c r="F31" s="322" t="str">
        <f>RIGHT(APT!C31,4)&amp;"."&amp;APT!M31&amp;"."&amp;APT!K31&amp;"."&amp;APTCR!$C$6&amp;"."&amp;$C$5</f>
        <v>2007.BS.I01.REC.Se20</v>
      </c>
      <c r="G31" s="203">
        <f t="shared" ca="1" si="0"/>
        <v>44309</v>
      </c>
      <c r="H31" s="324" t="e">
        <f>IF(APT!#REF!&gt;0,0,-APT!#REF!)</f>
        <v>#REF!</v>
      </c>
      <c r="I31" s="205">
        <f t="shared" ca="1" si="1"/>
        <v>44309</v>
      </c>
      <c r="J31" s="126">
        <v>3</v>
      </c>
      <c r="K31" s="126" t="b">
        <v>1</v>
      </c>
      <c r="L31" s="126" t="s">
        <v>4022</v>
      </c>
      <c r="M31" s="126" t="b">
        <v>1</v>
      </c>
      <c r="N31" s="126" t="s">
        <v>3687</v>
      </c>
      <c r="O31" s="322" t="str">
        <f>LEFT(APT!D31,19)&amp;"."&amp;APTCR!F31</f>
        <v>Brookland Junior Sc.2007.BS.I01.REC.Se20</v>
      </c>
      <c r="P31" s="325" t="str">
        <f>APT!I31</f>
        <v>10162/543965</v>
      </c>
      <c r="Q31" s="126" t="b">
        <v>1</v>
      </c>
      <c r="R31" s="126" t="b">
        <v>1</v>
      </c>
      <c r="S31" s="126" t="b">
        <v>1</v>
      </c>
    </row>
    <row r="32" spans="1:20" hidden="1" x14ac:dyDescent="0.25">
      <c r="A32" s="126" t="s">
        <v>4021</v>
      </c>
      <c r="B32" s="200">
        <v>1</v>
      </c>
      <c r="C32" s="126">
        <v>2</v>
      </c>
      <c r="D32" s="321">
        <f>APT!J32</f>
        <v>400061</v>
      </c>
      <c r="E32" s="126" t="b">
        <v>1</v>
      </c>
      <c r="F32" s="322" t="str">
        <f>RIGHT(APT!C32,4)&amp;"."&amp;APT!M32&amp;"."&amp;APT!K32&amp;"."&amp;APTCR!$C$6</f>
        <v>2009.BS.I01.REC</v>
      </c>
      <c r="G32" s="203">
        <f t="shared" ca="1" si="0"/>
        <v>44309</v>
      </c>
      <c r="H32" s="324" t="e">
        <f>IF(APT!#REF!&gt;0,0,-APT!#REF!)</f>
        <v>#REF!</v>
      </c>
      <c r="I32" s="205">
        <f t="shared" ca="1" si="1"/>
        <v>44309</v>
      </c>
      <c r="J32" s="126">
        <v>3</v>
      </c>
      <c r="K32" s="126" t="b">
        <v>1</v>
      </c>
      <c r="L32" s="126" t="s">
        <v>4022</v>
      </c>
      <c r="M32" s="126" t="b">
        <v>1</v>
      </c>
      <c r="N32" s="126" t="s">
        <v>3687</v>
      </c>
      <c r="O32" s="322" t="str">
        <f>LEFT(APT!D32,19)&amp;"."&amp;APTCR!F32</f>
        <v>Brunswick Park Prim.2009.BS.I01.REC</v>
      </c>
      <c r="P32" s="325" t="str">
        <f>APT!I32</f>
        <v>10162/543965</v>
      </c>
      <c r="Q32" s="126" t="b">
        <v>1</v>
      </c>
      <c r="R32" s="126" t="b">
        <v>1</v>
      </c>
      <c r="S32" s="126" t="b">
        <v>1</v>
      </c>
    </row>
    <row r="33" spans="1:19" hidden="1" x14ac:dyDescent="0.25">
      <c r="A33" s="126" t="s">
        <v>4021</v>
      </c>
      <c r="B33" s="200">
        <v>1</v>
      </c>
      <c r="C33" s="126">
        <v>2</v>
      </c>
      <c r="D33" s="321">
        <f>APT!J33</f>
        <v>400065</v>
      </c>
      <c r="E33" s="126" t="b">
        <v>1</v>
      </c>
      <c r="F33" s="322" t="str">
        <f>RIGHT(APT!C33,4)&amp;"."&amp;APT!M33&amp;"."&amp;APT!K33&amp;"."&amp;APTCR!$C$6</f>
        <v>2067.BS.I01.REC</v>
      </c>
      <c r="G33" s="203">
        <f t="shared" ca="1" si="0"/>
        <v>44309</v>
      </c>
      <c r="H33" s="324" t="e">
        <f>IF(APT!#REF!&gt;0,0,-APT!#REF!)</f>
        <v>#REF!</v>
      </c>
      <c r="I33" s="205">
        <f t="shared" ca="1" si="1"/>
        <v>44309</v>
      </c>
      <c r="J33" s="126">
        <v>3</v>
      </c>
      <c r="K33" s="126" t="b">
        <v>1</v>
      </c>
      <c r="L33" s="126" t="s">
        <v>4022</v>
      </c>
      <c r="M33" s="126" t="b">
        <v>1</v>
      </c>
      <c r="N33" s="126" t="s">
        <v>3687</v>
      </c>
      <c r="O33" s="322" t="str">
        <f>LEFT(APT!D33,19)&amp;"."&amp;APTCR!F33</f>
        <v>Chalgrove Primary S.2067.BS.I01.REC</v>
      </c>
      <c r="P33" s="325" t="str">
        <f>APT!I33</f>
        <v>10162/543965</v>
      </c>
      <c r="Q33" s="126" t="b">
        <v>1</v>
      </c>
      <c r="R33" s="126" t="b">
        <v>1</v>
      </c>
      <c r="S33" s="126" t="b">
        <v>1</v>
      </c>
    </row>
    <row r="34" spans="1:19" x14ac:dyDescent="0.25">
      <c r="A34" s="126" t="s">
        <v>4021</v>
      </c>
      <c r="B34" s="200">
        <v>1</v>
      </c>
      <c r="C34" s="126">
        <v>2</v>
      </c>
      <c r="D34" s="321">
        <f>APT!J34</f>
        <v>400039</v>
      </c>
      <c r="E34" s="126" t="b">
        <v>1</v>
      </c>
      <c r="F34" s="322" t="str">
        <f>RIGHT(APT!C34,4)&amp;"."&amp;APT!M34&amp;"."&amp;APT!K34&amp;"."&amp;APTCR!$C$6&amp;"."&amp;$C$5</f>
        <v>3302.BS.I01.REC.Se20</v>
      </c>
      <c r="G34" s="203">
        <f t="shared" ca="1" si="0"/>
        <v>44309</v>
      </c>
      <c r="H34" s="324" t="e">
        <f>IF(APT!#REF!&gt;0,0,-APT!#REF!)</f>
        <v>#REF!</v>
      </c>
      <c r="I34" s="205">
        <f t="shared" ca="1" si="1"/>
        <v>44309</v>
      </c>
      <c r="J34" s="126">
        <v>3</v>
      </c>
      <c r="K34" s="126" t="b">
        <v>1</v>
      </c>
      <c r="L34" s="126" t="s">
        <v>4022</v>
      </c>
      <c r="M34" s="126" t="b">
        <v>1</v>
      </c>
      <c r="N34" s="126" t="s">
        <v>3687</v>
      </c>
      <c r="O34" s="322" t="str">
        <f>LEFT(APT!D34,19)&amp;"."&amp;APTCR!F34</f>
        <v>Christ Church CE Pr.3302.BS.I01.REC.Se20</v>
      </c>
      <c r="P34" s="325" t="str">
        <f>APT!I34</f>
        <v>10162/543965</v>
      </c>
      <c r="Q34" s="126" t="b">
        <v>1</v>
      </c>
      <c r="R34" s="126" t="b">
        <v>1</v>
      </c>
      <c r="S34" s="126" t="b">
        <v>1</v>
      </c>
    </row>
    <row r="35" spans="1:19" hidden="1" x14ac:dyDescent="0.25">
      <c r="A35" s="126" t="s">
        <v>4021</v>
      </c>
      <c r="B35" s="200">
        <v>1</v>
      </c>
      <c r="C35" s="126">
        <v>2</v>
      </c>
      <c r="D35" s="321">
        <f>APT!J35</f>
        <v>400020</v>
      </c>
      <c r="E35" s="126" t="b">
        <v>1</v>
      </c>
      <c r="F35" s="322" t="str">
        <f>RIGHT(APT!C35,4)&amp;"."&amp;APT!M35&amp;"."&amp;APT!K35&amp;"."&amp;APTCR!$C$6</f>
        <v>2011.BS.I01.REC</v>
      </c>
      <c r="G35" s="203">
        <f t="shared" ca="1" si="0"/>
        <v>44309</v>
      </c>
      <c r="H35" s="324" t="e">
        <f>IF(APT!#REF!&gt;0,0,-APT!#REF!)</f>
        <v>#REF!</v>
      </c>
      <c r="I35" s="205">
        <f t="shared" ca="1" si="1"/>
        <v>44309</v>
      </c>
      <c r="J35" s="126">
        <v>3</v>
      </c>
      <c r="K35" s="126" t="b">
        <v>1</v>
      </c>
      <c r="L35" s="126" t="s">
        <v>4022</v>
      </c>
      <c r="M35" s="126" t="b">
        <v>1</v>
      </c>
      <c r="N35" s="126" t="s">
        <v>3687</v>
      </c>
      <c r="O35" s="322" t="str">
        <f>LEFT(APT!D35,19)&amp;"."&amp;APTCR!F35</f>
        <v>Church Hill Primary.2011.BS.I01.REC</v>
      </c>
      <c r="P35" s="325" t="str">
        <f>APT!I35</f>
        <v>10162/543965</v>
      </c>
      <c r="Q35" s="126" t="b">
        <v>1</v>
      </c>
      <c r="R35" s="126" t="b">
        <v>1</v>
      </c>
      <c r="S35" s="126" t="b">
        <v>1</v>
      </c>
    </row>
    <row r="36" spans="1:19" x14ac:dyDescent="0.25">
      <c r="A36" s="126" t="s">
        <v>4021</v>
      </c>
      <c r="B36" s="200">
        <v>1</v>
      </c>
      <c r="C36" s="126">
        <v>2</v>
      </c>
      <c r="D36" s="321">
        <f>APT!J36</f>
        <v>400050</v>
      </c>
      <c r="E36" s="126" t="b">
        <v>1</v>
      </c>
      <c r="F36" s="322" t="str">
        <f>RIGHT(APT!C36,4)&amp;"."&amp;APT!M36&amp;"."&amp;APT!K36&amp;"."&amp;APTCR!$C$6&amp;"."&amp;$C$5</f>
        <v>2014.BS.I01.REC.Se20</v>
      </c>
      <c r="G36" s="203">
        <f t="shared" ca="1" si="0"/>
        <v>44309</v>
      </c>
      <c r="H36" s="324" t="e">
        <f>IF(APT!#REF!&gt;0,0,-APT!#REF!)</f>
        <v>#REF!</v>
      </c>
      <c r="I36" s="205">
        <f t="shared" ca="1" si="1"/>
        <v>44309</v>
      </c>
      <c r="J36" s="126">
        <v>3</v>
      </c>
      <c r="K36" s="126" t="b">
        <v>1</v>
      </c>
      <c r="L36" s="126" t="s">
        <v>4022</v>
      </c>
      <c r="M36" s="126" t="b">
        <v>1</v>
      </c>
      <c r="N36" s="126" t="s">
        <v>3687</v>
      </c>
      <c r="O36" s="322" t="str">
        <f>LEFT(APT!D36,19)&amp;"."&amp;APTCR!F36</f>
        <v>Colindale School.2014.BS.I01.REC.Se20</v>
      </c>
      <c r="P36" s="325" t="str">
        <f>APT!I36</f>
        <v>10162/543965</v>
      </c>
      <c r="Q36" s="126" t="b">
        <v>1</v>
      </c>
      <c r="R36" s="126" t="b">
        <v>1</v>
      </c>
      <c r="S36" s="126" t="b">
        <v>1</v>
      </c>
    </row>
    <row r="37" spans="1:19" hidden="1" x14ac:dyDescent="0.25">
      <c r="A37" s="126" t="s">
        <v>4021</v>
      </c>
      <c r="B37" s="200">
        <v>1</v>
      </c>
      <c r="C37" s="126">
        <v>2</v>
      </c>
      <c r="D37" s="321">
        <f>APT!J37</f>
        <v>400059</v>
      </c>
      <c r="E37" s="126" t="b">
        <v>1</v>
      </c>
      <c r="F37" s="322" t="str">
        <f>RIGHT(APT!C37,4)&amp;"."&amp;APT!M37&amp;"."&amp;APT!K37&amp;"."&amp;APTCR!$C$6</f>
        <v>2015.BS.I01.REC</v>
      </c>
      <c r="G37" s="203">
        <f t="shared" ca="1" si="0"/>
        <v>44309</v>
      </c>
      <c r="H37" s="324" t="e">
        <f>IF(APT!#REF!&gt;0,0,-APT!#REF!)</f>
        <v>#REF!</v>
      </c>
      <c r="I37" s="205">
        <f t="shared" ca="1" si="1"/>
        <v>44309</v>
      </c>
      <c r="J37" s="126">
        <v>3</v>
      </c>
      <c r="K37" s="126" t="b">
        <v>1</v>
      </c>
      <c r="L37" s="126" t="s">
        <v>4022</v>
      </c>
      <c r="M37" s="126" t="b">
        <v>1</v>
      </c>
      <c r="N37" s="126" t="s">
        <v>3687</v>
      </c>
      <c r="O37" s="322" t="str">
        <f>LEFT(APT!D37,19)&amp;"."&amp;APTCR!F37</f>
        <v>Coppetts Wood.2015.BS.I01.REC</v>
      </c>
      <c r="P37" s="325" t="str">
        <f>APT!I37</f>
        <v>10162/543965</v>
      </c>
      <c r="Q37" s="126" t="b">
        <v>1</v>
      </c>
      <c r="R37" s="126" t="b">
        <v>1</v>
      </c>
      <c r="S37" s="126" t="b">
        <v>1</v>
      </c>
    </row>
    <row r="38" spans="1:19" hidden="1" x14ac:dyDescent="0.25">
      <c r="A38" s="126" t="s">
        <v>4021</v>
      </c>
      <c r="B38" s="200">
        <v>1</v>
      </c>
      <c r="C38" s="126">
        <v>2</v>
      </c>
      <c r="D38" s="321">
        <f>APT!J38</f>
        <v>400049</v>
      </c>
      <c r="E38" s="126" t="b">
        <v>1</v>
      </c>
      <c r="F38" s="322" t="str">
        <f>RIGHT(APT!C38,4)&amp;"."&amp;APT!M38&amp;"."&amp;APT!K38&amp;"."&amp;APTCR!$C$6</f>
        <v>2016.BS.I01.REC</v>
      </c>
      <c r="G38" s="203">
        <f t="shared" ca="1" si="0"/>
        <v>44309</v>
      </c>
      <c r="H38" s="324" t="e">
        <f>IF(APT!#REF!&gt;0,0,-APT!#REF!)</f>
        <v>#REF!</v>
      </c>
      <c r="I38" s="205">
        <f t="shared" ca="1" si="1"/>
        <v>44309</v>
      </c>
      <c r="J38" s="126">
        <v>3</v>
      </c>
      <c r="K38" s="126" t="b">
        <v>1</v>
      </c>
      <c r="L38" s="126" t="s">
        <v>4022</v>
      </c>
      <c r="M38" s="126" t="b">
        <v>1</v>
      </c>
      <c r="N38" s="126" t="s">
        <v>3687</v>
      </c>
      <c r="O38" s="322" t="str">
        <f>LEFT(APT!D38,19)&amp;"."&amp;APTCR!F38</f>
        <v>Courtland School.2016.BS.I01.REC</v>
      </c>
      <c r="P38" s="325" t="str">
        <f>APT!I38</f>
        <v>10162/543965</v>
      </c>
      <c r="Q38" s="126" t="b">
        <v>1</v>
      </c>
      <c r="R38" s="126" t="b">
        <v>1</v>
      </c>
      <c r="S38" s="126" t="b">
        <v>1</v>
      </c>
    </row>
    <row r="39" spans="1:19" hidden="1" x14ac:dyDescent="0.25">
      <c r="A39" s="126" t="s">
        <v>4021</v>
      </c>
      <c r="B39" s="200">
        <v>1</v>
      </c>
      <c r="C39" s="126">
        <v>2</v>
      </c>
      <c r="D39" s="321">
        <f>APT!J39</f>
        <v>400080</v>
      </c>
      <c r="E39" s="126" t="b">
        <v>1</v>
      </c>
      <c r="F39" s="322" t="str">
        <f>RIGHT(APT!C39,4)&amp;"."&amp;APT!M39&amp;"."&amp;APT!K39&amp;"."&amp;APTCR!$C$6</f>
        <v>2017.BS.I01.REC</v>
      </c>
      <c r="G39" s="203">
        <f t="shared" ca="1" si="0"/>
        <v>44309</v>
      </c>
      <c r="H39" s="324" t="e">
        <f>IF(APT!#REF!&gt;0,0,-APT!#REF!)</f>
        <v>#REF!</v>
      </c>
      <c r="I39" s="205">
        <f t="shared" ca="1" si="1"/>
        <v>44309</v>
      </c>
      <c r="J39" s="126">
        <v>3</v>
      </c>
      <c r="K39" s="126" t="b">
        <v>1</v>
      </c>
      <c r="L39" s="126" t="s">
        <v>4022</v>
      </c>
      <c r="M39" s="126" t="b">
        <v>1</v>
      </c>
      <c r="N39" s="126" t="s">
        <v>3687</v>
      </c>
      <c r="O39" s="322" t="str">
        <f>LEFT(APT!D39,19)&amp;"."&amp;APTCR!F39</f>
        <v>Cromer Road Primary.2017.BS.I01.REC</v>
      </c>
      <c r="P39" s="325" t="str">
        <f>APT!I39</f>
        <v>10162/543965</v>
      </c>
      <c r="Q39" s="126" t="b">
        <v>1</v>
      </c>
      <c r="R39" s="126" t="b">
        <v>1</v>
      </c>
      <c r="S39" s="126" t="b">
        <v>1</v>
      </c>
    </row>
    <row r="40" spans="1:19" x14ac:dyDescent="0.25">
      <c r="A40" s="126" t="s">
        <v>4021</v>
      </c>
      <c r="B40" s="200">
        <v>1</v>
      </c>
      <c r="C40" s="126">
        <v>2</v>
      </c>
      <c r="D40" s="321">
        <f>APT!J40</f>
        <v>400105</v>
      </c>
      <c r="E40" s="126" t="b">
        <v>1</v>
      </c>
      <c r="F40" s="322" t="str">
        <f>RIGHT(APT!C40,4)&amp;"."&amp;APT!M40&amp;"."&amp;APT!K40&amp;"."&amp;APTCR!$C$6&amp;"."&amp;$C$5</f>
        <v>2073.BS.I01.REC.Se20</v>
      </c>
      <c r="G40" s="203">
        <f t="shared" ca="1" si="0"/>
        <v>44309</v>
      </c>
      <c r="H40" s="324" t="e">
        <f>IF(APT!#REF!&gt;0,0,-APT!#REF!)</f>
        <v>#REF!</v>
      </c>
      <c r="I40" s="205">
        <f t="shared" ca="1" si="1"/>
        <v>44309</v>
      </c>
      <c r="J40" s="126">
        <v>3</v>
      </c>
      <c r="K40" s="126" t="b">
        <v>1</v>
      </c>
      <c r="L40" s="126" t="s">
        <v>4022</v>
      </c>
      <c r="M40" s="126" t="b">
        <v>1</v>
      </c>
      <c r="N40" s="126" t="s">
        <v>3687</v>
      </c>
      <c r="O40" s="322" t="str">
        <f>LEFT(APT!D40,19)&amp;"."&amp;APTCR!F40</f>
        <v>Danegrove JMI Schoo.2073.BS.I01.REC.Se20</v>
      </c>
      <c r="P40" s="325" t="str">
        <f>APT!I40</f>
        <v>10162/543965</v>
      </c>
      <c r="Q40" s="126" t="b">
        <v>1</v>
      </c>
      <c r="R40" s="126" t="b">
        <v>1</v>
      </c>
      <c r="S40" s="126" t="b">
        <v>1</v>
      </c>
    </row>
    <row r="41" spans="1:19" hidden="1" x14ac:dyDescent="0.25">
      <c r="A41" s="126" t="s">
        <v>4021</v>
      </c>
      <c r="B41" s="200">
        <v>1</v>
      </c>
      <c r="C41" s="126">
        <v>2</v>
      </c>
      <c r="D41" s="321">
        <f>APT!J41</f>
        <v>400036</v>
      </c>
      <c r="E41" s="126" t="b">
        <v>1</v>
      </c>
      <c r="F41" s="322" t="str">
        <f>RIGHT(APT!C41,4)&amp;"."&amp;APT!M41&amp;"."&amp;APT!K41&amp;"."&amp;APTCR!$C$6</f>
        <v>2019.BS.I01.REC</v>
      </c>
      <c r="G41" s="203">
        <f t="shared" ca="1" si="0"/>
        <v>44309</v>
      </c>
      <c r="H41" s="324" t="e">
        <f>IF(APT!#REF!&gt;0,0,-APT!#REF!)</f>
        <v>#REF!</v>
      </c>
      <c r="I41" s="205">
        <f t="shared" ca="1" si="1"/>
        <v>44309</v>
      </c>
      <c r="J41" s="126">
        <v>3</v>
      </c>
      <c r="K41" s="126" t="b">
        <v>1</v>
      </c>
      <c r="L41" s="126" t="s">
        <v>4022</v>
      </c>
      <c r="M41" s="126" t="b">
        <v>1</v>
      </c>
      <c r="N41" s="126" t="s">
        <v>3687</v>
      </c>
      <c r="O41" s="322" t="str">
        <f>LEFT(APT!D41,19)&amp;"."&amp;APTCR!F41</f>
        <v>Deansbrook Infant S.2019.BS.I01.REC</v>
      </c>
      <c r="P41" s="325" t="str">
        <f>APT!I41</f>
        <v>10162/543965</v>
      </c>
      <c r="Q41" s="126" t="b">
        <v>1</v>
      </c>
      <c r="R41" s="126" t="b">
        <v>1</v>
      </c>
      <c r="S41" s="126" t="b">
        <v>1</v>
      </c>
    </row>
    <row r="42" spans="1:19" x14ac:dyDescent="0.25">
      <c r="A42" s="126" t="s">
        <v>4021</v>
      </c>
      <c r="B42" s="200">
        <v>1</v>
      </c>
      <c r="C42" s="126">
        <v>2</v>
      </c>
      <c r="D42" s="321">
        <f>APT!J42</f>
        <v>400042</v>
      </c>
      <c r="E42" s="126" t="b">
        <v>1</v>
      </c>
      <c r="F42" s="322" t="str">
        <f>RIGHT(APT!C42,4)&amp;"."&amp;APT!M42&amp;"."&amp;APT!K42&amp;"."&amp;APTCR!$C$6&amp;"."&amp;$C$5</f>
        <v>2021.BS.I01.REC.Se20</v>
      </c>
      <c r="G42" s="203">
        <f t="shared" ca="1" si="0"/>
        <v>44309</v>
      </c>
      <c r="H42" s="324" t="e">
        <f>IF(APT!#REF!&gt;0,0,-APT!#REF!)</f>
        <v>#REF!</v>
      </c>
      <c r="I42" s="205">
        <f t="shared" ca="1" si="1"/>
        <v>44309</v>
      </c>
      <c r="J42" s="126">
        <v>3</v>
      </c>
      <c r="K42" s="126" t="b">
        <v>1</v>
      </c>
      <c r="L42" s="126" t="s">
        <v>4022</v>
      </c>
      <c r="M42" s="126" t="b">
        <v>1</v>
      </c>
      <c r="N42" s="126" t="s">
        <v>3687</v>
      </c>
      <c r="O42" s="322" t="str">
        <f>LEFT(APT!D42,19)&amp;"."&amp;APTCR!F42</f>
        <v>Dollis Primary Scho.2021.BS.I01.REC.Se20</v>
      </c>
      <c r="P42" s="325" t="str">
        <f>APT!I42</f>
        <v>10162/543965</v>
      </c>
      <c r="Q42" s="126" t="b">
        <v>1</v>
      </c>
      <c r="R42" s="126" t="b">
        <v>1</v>
      </c>
      <c r="S42" s="126" t="b">
        <v>1</v>
      </c>
    </row>
    <row r="43" spans="1:19" x14ac:dyDescent="0.25">
      <c r="A43" s="126" t="s">
        <v>4021</v>
      </c>
      <c r="B43" s="200">
        <v>1</v>
      </c>
      <c r="C43" s="126">
        <v>2</v>
      </c>
      <c r="D43" s="321">
        <f>APT!J43</f>
        <v>400159</v>
      </c>
      <c r="E43" s="126" t="b">
        <v>1</v>
      </c>
      <c r="F43" s="322" t="str">
        <f>RIGHT(APT!C43,4)&amp;"."&amp;APT!M43&amp;"."&amp;APT!K43&amp;"."&amp;APTCR!$C$6&amp;"."&amp;$C$5</f>
        <v>2023.BS.I01.REC.Se20</v>
      </c>
      <c r="G43" s="203">
        <f t="shared" ca="1" si="0"/>
        <v>44309</v>
      </c>
      <c r="H43" s="369" t="e">
        <f>IF(APT!#REF!&gt;0,0,-APT!#REF!)</f>
        <v>#REF!</v>
      </c>
      <c r="I43" s="205">
        <f t="shared" ca="1" si="1"/>
        <v>44309</v>
      </c>
      <c r="J43" s="126">
        <v>3</v>
      </c>
      <c r="K43" s="126" t="b">
        <v>1</v>
      </c>
      <c r="L43" s="126" t="s">
        <v>4022</v>
      </c>
      <c r="M43" s="126" t="b">
        <v>1</v>
      </c>
      <c r="N43" s="126" t="s">
        <v>3687</v>
      </c>
      <c r="O43" s="322" t="str">
        <f>LEFT(APT!D43,19)&amp;"."&amp;APTCR!F43</f>
        <v>Edgware Primary Sch.2023.BS.I01.REC.Se20</v>
      </c>
      <c r="P43" s="325" t="str">
        <f>APT!I43</f>
        <v>10162/543965</v>
      </c>
      <c r="Q43" s="126" t="b">
        <v>1</v>
      </c>
      <c r="R43" s="126" t="b">
        <v>1</v>
      </c>
      <c r="S43" s="126" t="b">
        <v>1</v>
      </c>
    </row>
    <row r="44" spans="1:19" hidden="1" x14ac:dyDescent="0.25">
      <c r="A44" s="126" t="s">
        <v>4021</v>
      </c>
      <c r="B44" s="200">
        <v>1</v>
      </c>
      <c r="C44" s="126">
        <v>2</v>
      </c>
      <c r="D44" s="321">
        <f>APT!J44</f>
        <v>400047</v>
      </c>
      <c r="E44" s="126" t="b">
        <v>1</v>
      </c>
      <c r="F44" s="322" t="str">
        <f>RIGHT(APT!C44,4)&amp;"."&amp;APT!M44&amp;"."&amp;APT!K44&amp;"."&amp;APTCR!$C$6</f>
        <v>2024.BS.I01.REC</v>
      </c>
      <c r="G44" s="203">
        <f t="shared" ca="1" si="0"/>
        <v>44309</v>
      </c>
      <c r="H44" s="324" t="e">
        <f>IF(APT!#REF!&gt;0,0,-APT!#REF!)</f>
        <v>#REF!</v>
      </c>
      <c r="I44" s="205">
        <f t="shared" ca="1" si="1"/>
        <v>44309</v>
      </c>
      <c r="J44" s="126">
        <v>3</v>
      </c>
      <c r="K44" s="126" t="b">
        <v>1</v>
      </c>
      <c r="L44" s="126" t="s">
        <v>4022</v>
      </c>
      <c r="M44" s="126" t="b">
        <v>1</v>
      </c>
      <c r="N44" s="126" t="s">
        <v>3687</v>
      </c>
      <c r="O44" s="322" t="str">
        <f>LEFT(APT!D44,19)&amp;"."&amp;APTCR!F44</f>
        <v>Fairway Primary Sch.2024.BS.I01.REC</v>
      </c>
      <c r="P44" s="325" t="str">
        <f>APT!I44</f>
        <v>10162/543965</v>
      </c>
      <c r="Q44" s="126" t="b">
        <v>1</v>
      </c>
      <c r="R44" s="126" t="b">
        <v>1</v>
      </c>
      <c r="S44" s="126" t="b">
        <v>1</v>
      </c>
    </row>
    <row r="45" spans="1:19" hidden="1" x14ac:dyDescent="0.25">
      <c r="A45" s="126" t="s">
        <v>4021</v>
      </c>
      <c r="B45" s="200">
        <v>1</v>
      </c>
      <c r="C45" s="126">
        <v>2</v>
      </c>
      <c r="D45" s="321">
        <f>APT!J45</f>
        <v>400001</v>
      </c>
      <c r="E45" s="126" t="b">
        <v>1</v>
      </c>
      <c r="F45" s="322" t="str">
        <f>RIGHT(APT!C45,4)&amp;"."&amp;APT!M45&amp;"."&amp;APT!K45&amp;"."&amp;APTCR!$C$6</f>
        <v>2025.BS.I01.REC</v>
      </c>
      <c r="G45" s="203">
        <f t="shared" ca="1" si="0"/>
        <v>44309</v>
      </c>
      <c r="H45" s="324" t="e">
        <f>IF(APT!#REF!&gt;0,0,-APT!#REF!)</f>
        <v>#REF!</v>
      </c>
      <c r="I45" s="205">
        <f t="shared" ca="1" si="1"/>
        <v>44309</v>
      </c>
      <c r="J45" s="126">
        <v>3</v>
      </c>
      <c r="K45" s="126" t="b">
        <v>1</v>
      </c>
      <c r="L45" s="126" t="s">
        <v>4022</v>
      </c>
      <c r="M45" s="126" t="b">
        <v>1</v>
      </c>
      <c r="N45" s="126" t="s">
        <v>3687</v>
      </c>
      <c r="O45" s="322" t="str">
        <f>LEFT(APT!D45,19)&amp;"."&amp;APTCR!F45</f>
        <v>Foulds.2025.BS.I01.REC</v>
      </c>
      <c r="P45" s="325" t="str">
        <f>APT!I45</f>
        <v>10162/543965</v>
      </c>
      <c r="Q45" s="126" t="b">
        <v>1</v>
      </c>
      <c r="R45" s="126" t="b">
        <v>1</v>
      </c>
      <c r="S45" s="126" t="b">
        <v>1</v>
      </c>
    </row>
    <row r="46" spans="1:19" hidden="1" x14ac:dyDescent="0.25">
      <c r="A46" s="126" t="s">
        <v>4021</v>
      </c>
      <c r="B46" s="200">
        <v>1</v>
      </c>
      <c r="C46" s="126">
        <v>2</v>
      </c>
      <c r="D46" s="321">
        <f>APT!J46</f>
        <v>400082</v>
      </c>
      <c r="E46" s="126" t="b">
        <v>1</v>
      </c>
      <c r="F46" s="322" t="str">
        <f>RIGHT(APT!C46,4)&amp;"."&amp;APT!M46&amp;"."&amp;APT!K46&amp;"."&amp;APTCR!$C$6</f>
        <v>2026.BS.I01.REC</v>
      </c>
      <c r="G46" s="203">
        <f t="shared" ca="1" si="0"/>
        <v>44309</v>
      </c>
      <c r="H46" s="324" t="e">
        <f>IF(APT!#REF!&gt;0,0,-APT!#REF!)</f>
        <v>#REF!</v>
      </c>
      <c r="I46" s="205">
        <f t="shared" ca="1" si="1"/>
        <v>44309</v>
      </c>
      <c r="J46" s="126">
        <v>3</v>
      </c>
      <c r="K46" s="126" t="b">
        <v>1</v>
      </c>
      <c r="L46" s="126" t="s">
        <v>4022</v>
      </c>
      <c r="M46" s="126" t="b">
        <v>1</v>
      </c>
      <c r="N46" s="126" t="s">
        <v>3687</v>
      </c>
      <c r="O46" s="322" t="str">
        <f>LEFT(APT!D46,19)&amp;"."&amp;APTCR!F46</f>
        <v>Frith Manor School.2026.BS.I01.REC</v>
      </c>
      <c r="P46" s="325" t="str">
        <f>APT!I46</f>
        <v>10162/543965</v>
      </c>
      <c r="Q46" s="126" t="b">
        <v>1</v>
      </c>
      <c r="R46" s="126" t="b">
        <v>1</v>
      </c>
      <c r="S46" s="126" t="b">
        <v>1</v>
      </c>
    </row>
    <row r="47" spans="1:19" hidden="1" x14ac:dyDescent="0.25">
      <c r="A47" s="126" t="s">
        <v>4021</v>
      </c>
      <c r="B47" s="200">
        <v>1</v>
      </c>
      <c r="C47" s="126">
        <v>2</v>
      </c>
      <c r="D47" s="321">
        <f>APT!J47</f>
        <v>400067</v>
      </c>
      <c r="E47" s="126" t="b">
        <v>1</v>
      </c>
      <c r="F47" s="322" t="str">
        <f>RIGHT(APT!C47,4)&amp;"."&amp;APT!M47&amp;"."&amp;APT!K47&amp;"."&amp;APTCR!$C$6</f>
        <v>2028.BS.I01.REC</v>
      </c>
      <c r="G47" s="203">
        <f t="shared" ca="1" si="0"/>
        <v>44309</v>
      </c>
      <c r="H47" s="324" t="e">
        <f>IF(APT!#REF!&gt;0,0,-APT!#REF!)</f>
        <v>#REF!</v>
      </c>
      <c r="I47" s="205">
        <f t="shared" ca="1" si="1"/>
        <v>44309</v>
      </c>
      <c r="J47" s="126">
        <v>3</v>
      </c>
      <c r="K47" s="126" t="b">
        <v>1</v>
      </c>
      <c r="L47" s="126" t="s">
        <v>4022</v>
      </c>
      <c r="M47" s="126" t="b">
        <v>1</v>
      </c>
      <c r="N47" s="126" t="s">
        <v>3687</v>
      </c>
      <c r="O47" s="322" t="str">
        <f>LEFT(APT!D47,19)&amp;"."&amp;APTCR!F47</f>
        <v>Garden Suburb Infan.2028.BS.I01.REC</v>
      </c>
      <c r="P47" s="325" t="str">
        <f>APT!I47</f>
        <v>10162/543965</v>
      </c>
      <c r="Q47" s="126" t="b">
        <v>1</v>
      </c>
      <c r="R47" s="126" t="b">
        <v>1</v>
      </c>
      <c r="S47" s="126" t="b">
        <v>1</v>
      </c>
    </row>
    <row r="48" spans="1:19" hidden="1" x14ac:dyDescent="0.25">
      <c r="A48" s="126" t="s">
        <v>4021</v>
      </c>
      <c r="B48" s="200">
        <v>1</v>
      </c>
      <c r="C48" s="126">
        <v>2</v>
      </c>
      <c r="D48" s="321">
        <f>APT!J48</f>
        <v>400002</v>
      </c>
      <c r="E48" s="126" t="b">
        <v>1</v>
      </c>
      <c r="F48" s="322" t="str">
        <f>RIGHT(APT!C48,4)&amp;"."&amp;APT!M48&amp;"."&amp;APT!K48&amp;"."&amp;APTCR!$C$6</f>
        <v>2027.BS.I01.REC</v>
      </c>
      <c r="G48" s="203">
        <f t="shared" ca="1" si="0"/>
        <v>44309</v>
      </c>
      <c r="H48" s="324" t="e">
        <f>IF(APT!#REF!&gt;0,0,-APT!#REF!)</f>
        <v>#REF!</v>
      </c>
      <c r="I48" s="205">
        <f t="shared" ca="1" si="1"/>
        <v>44309</v>
      </c>
      <c r="J48" s="126">
        <v>3</v>
      </c>
      <c r="K48" s="126" t="b">
        <v>1</v>
      </c>
      <c r="L48" s="126" t="s">
        <v>4022</v>
      </c>
      <c r="M48" s="126" t="b">
        <v>1</v>
      </c>
      <c r="N48" s="126" t="s">
        <v>3687</v>
      </c>
      <c r="O48" s="322" t="str">
        <f>LEFT(APT!D48,19)&amp;"."&amp;APTCR!F48</f>
        <v>Garden Suburb Junio.2027.BS.I01.REC</v>
      </c>
      <c r="P48" s="325" t="str">
        <f>APT!I48</f>
        <v>10162/543965</v>
      </c>
      <c r="Q48" s="126" t="b">
        <v>1</v>
      </c>
      <c r="R48" s="126" t="b">
        <v>1</v>
      </c>
      <c r="S48" s="126" t="b">
        <v>1</v>
      </c>
    </row>
    <row r="49" spans="1:19" hidden="1" x14ac:dyDescent="0.25">
      <c r="A49" s="126" t="s">
        <v>4021</v>
      </c>
      <c r="B49" s="200">
        <v>1</v>
      </c>
      <c r="C49" s="126">
        <v>2</v>
      </c>
      <c r="D49" s="321">
        <f>APT!J49</f>
        <v>400035</v>
      </c>
      <c r="E49" s="126" t="b">
        <v>1</v>
      </c>
      <c r="F49" s="322" t="str">
        <f>RIGHT(APT!C49,4)&amp;"."&amp;APT!M49&amp;"."&amp;APT!K49&amp;"."&amp;APTCR!$C$6</f>
        <v>2029.BS.I01.REC</v>
      </c>
      <c r="G49" s="203">
        <f t="shared" ca="1" si="0"/>
        <v>44309</v>
      </c>
      <c r="H49" s="324" t="e">
        <f>IF(APT!#REF!&gt;0,0,-APT!#REF!)</f>
        <v>#REF!</v>
      </c>
      <c r="I49" s="205">
        <f t="shared" ca="1" si="1"/>
        <v>44309</v>
      </c>
      <c r="J49" s="126">
        <v>3</v>
      </c>
      <c r="K49" s="126" t="b">
        <v>1</v>
      </c>
      <c r="L49" s="126" t="s">
        <v>4022</v>
      </c>
      <c r="M49" s="126" t="b">
        <v>1</v>
      </c>
      <c r="N49" s="126" t="s">
        <v>3687</v>
      </c>
      <c r="O49" s="322" t="str">
        <f>LEFT(APT!D49,19)&amp;"."&amp;APTCR!F49</f>
        <v>Goldbeaters Primary.2029.BS.I01.REC</v>
      </c>
      <c r="P49" s="325" t="str">
        <f>APT!I49</f>
        <v>10162/543965</v>
      </c>
      <c r="Q49" s="126" t="b">
        <v>1</v>
      </c>
      <c r="R49" s="126" t="b">
        <v>1</v>
      </c>
      <c r="S49" s="126" t="b">
        <v>1</v>
      </c>
    </row>
    <row r="50" spans="1:19" hidden="1" x14ac:dyDescent="0.25">
      <c r="A50" s="126" t="s">
        <v>4021</v>
      </c>
      <c r="B50" s="200">
        <v>1</v>
      </c>
      <c r="C50" s="126">
        <v>2</v>
      </c>
      <c r="D50" s="321">
        <f>APT!J50</f>
        <v>400108</v>
      </c>
      <c r="E50" s="126" t="b">
        <v>1</v>
      </c>
      <c r="F50" s="322" t="str">
        <f>RIGHT(APT!C50,4)&amp;"."&amp;APT!M50&amp;"."&amp;APT!K50&amp;"."&amp;APTCR!$C$6</f>
        <v>3516.BS.I01.REC</v>
      </c>
      <c r="G50" s="203">
        <f t="shared" ca="1" si="0"/>
        <v>44309</v>
      </c>
      <c r="H50" s="324" t="e">
        <f>IF(APT!#REF!&gt;0,0,-APT!#REF!)</f>
        <v>#REF!</v>
      </c>
      <c r="I50" s="205">
        <f t="shared" ca="1" si="1"/>
        <v>44309</v>
      </c>
      <c r="J50" s="126">
        <v>3</v>
      </c>
      <c r="K50" s="126" t="b">
        <v>1</v>
      </c>
      <c r="L50" s="126" t="s">
        <v>4022</v>
      </c>
      <c r="M50" s="126" t="b">
        <v>1</v>
      </c>
      <c r="N50" s="126" t="s">
        <v>3687</v>
      </c>
      <c r="O50" s="322" t="str">
        <f>LEFT(APT!D50,19)&amp;"."&amp;APTCR!F50</f>
        <v>Hasmonean Primary S.3516.BS.I01.REC</v>
      </c>
      <c r="P50" s="325" t="str">
        <f>APT!I50</f>
        <v>10162/543965</v>
      </c>
      <c r="Q50" s="126" t="b">
        <v>1</v>
      </c>
      <c r="R50" s="126" t="b">
        <v>1</v>
      </c>
      <c r="S50" s="126" t="b">
        <v>1</v>
      </c>
    </row>
    <row r="51" spans="1:19" hidden="1" x14ac:dyDescent="0.25">
      <c r="A51" s="126" t="s">
        <v>4021</v>
      </c>
      <c r="B51" s="200">
        <v>1</v>
      </c>
      <c r="C51" s="126">
        <v>2</v>
      </c>
      <c r="D51" s="321">
        <f>APT!J51</f>
        <v>400026</v>
      </c>
      <c r="E51" s="126" t="b">
        <v>1</v>
      </c>
      <c r="F51" s="322" t="str">
        <f>RIGHT(APT!C51,4)&amp;"."&amp;APT!M51&amp;"."&amp;APT!K51&amp;"."&amp;APTCR!$C$6</f>
        <v>2031.BS.I01.REC</v>
      </c>
      <c r="G51" s="203">
        <f t="shared" ca="1" si="0"/>
        <v>44309</v>
      </c>
      <c r="H51" s="324" t="e">
        <f>IF(APT!#REF!&gt;0,0,-APT!#REF!)</f>
        <v>#REF!</v>
      </c>
      <c r="I51" s="205">
        <f t="shared" ca="1" si="1"/>
        <v>44309</v>
      </c>
      <c r="J51" s="126">
        <v>3</v>
      </c>
      <c r="K51" s="126" t="b">
        <v>1</v>
      </c>
      <c r="L51" s="126" t="s">
        <v>4022</v>
      </c>
      <c r="M51" s="126" t="b">
        <v>1</v>
      </c>
      <c r="N51" s="126" t="s">
        <v>3687</v>
      </c>
      <c r="O51" s="322" t="str">
        <f>LEFT(APT!D51,19)&amp;"."&amp;APTCR!F51</f>
        <v>Hollickwood JMI Sch.2031.BS.I01.REC</v>
      </c>
      <c r="P51" s="325" t="str">
        <f>APT!I51</f>
        <v>10162/543965</v>
      </c>
      <c r="Q51" s="126" t="b">
        <v>1</v>
      </c>
      <c r="R51" s="126" t="b">
        <v>1</v>
      </c>
      <c r="S51" s="126" t="b">
        <v>1</v>
      </c>
    </row>
    <row r="52" spans="1:19" hidden="1" x14ac:dyDescent="0.25">
      <c r="A52" s="126" t="s">
        <v>4021</v>
      </c>
      <c r="B52" s="200">
        <v>1</v>
      </c>
      <c r="C52" s="126">
        <v>2</v>
      </c>
      <c r="D52" s="321">
        <f>APT!J52</f>
        <v>400084</v>
      </c>
      <c r="E52" s="126" t="b">
        <v>1</v>
      </c>
      <c r="F52" s="322" t="str">
        <f>RIGHT(APT!C52,4)&amp;"."&amp;APT!M52&amp;"."&amp;APT!K52&amp;"."&amp;APTCR!$C$6</f>
        <v>2032.BS.I01.REC</v>
      </c>
      <c r="G52" s="203">
        <f t="shared" ca="1" si="0"/>
        <v>44309</v>
      </c>
      <c r="H52" s="324" t="e">
        <f>IF(APT!#REF!&gt;0,0,-APT!#REF!)</f>
        <v>#REF!</v>
      </c>
      <c r="I52" s="205">
        <f t="shared" ca="1" si="1"/>
        <v>44309</v>
      </c>
      <c r="J52" s="126">
        <v>3</v>
      </c>
      <c r="K52" s="126" t="b">
        <v>1</v>
      </c>
      <c r="L52" s="126" t="s">
        <v>4022</v>
      </c>
      <c r="M52" s="126" t="b">
        <v>1</v>
      </c>
      <c r="N52" s="126" t="s">
        <v>3687</v>
      </c>
      <c r="O52" s="322" t="str">
        <f>LEFT(APT!D52,19)&amp;"."&amp;APTCR!F52</f>
        <v>Holly Park School.2032.BS.I01.REC</v>
      </c>
      <c r="P52" s="325" t="str">
        <f>APT!I52</f>
        <v>10162/543965</v>
      </c>
      <c r="Q52" s="126" t="b">
        <v>1</v>
      </c>
      <c r="R52" s="126" t="b">
        <v>1</v>
      </c>
      <c r="S52" s="126" t="b">
        <v>1</v>
      </c>
    </row>
    <row r="53" spans="1:19" hidden="1" x14ac:dyDescent="0.25">
      <c r="A53" s="126" t="s">
        <v>4021</v>
      </c>
      <c r="B53" s="200">
        <v>1</v>
      </c>
      <c r="C53" s="126">
        <v>2</v>
      </c>
      <c r="D53" s="321">
        <f>APT!J53</f>
        <v>400008</v>
      </c>
      <c r="E53" s="126" t="b">
        <v>1</v>
      </c>
      <c r="F53" s="322" t="str">
        <f>RIGHT(APT!C53,4)&amp;"."&amp;APT!M53&amp;"."&amp;APT!K53&amp;"."&amp;APTCR!$C$6</f>
        <v>3304.BS.I01.REC</v>
      </c>
      <c r="G53" s="203">
        <f t="shared" ca="1" si="0"/>
        <v>44309</v>
      </c>
      <c r="H53" s="324" t="e">
        <f>IF(APT!#REF!&gt;0,0,-APT!#REF!)</f>
        <v>#REF!</v>
      </c>
      <c r="I53" s="205">
        <f t="shared" ca="1" si="1"/>
        <v>44309</v>
      </c>
      <c r="J53" s="126">
        <v>3</v>
      </c>
      <c r="K53" s="126" t="b">
        <v>1</v>
      </c>
      <c r="L53" s="126" t="s">
        <v>4022</v>
      </c>
      <c r="M53" s="126" t="b">
        <v>1</v>
      </c>
      <c r="N53" s="126" t="s">
        <v>3687</v>
      </c>
      <c r="O53" s="322" t="str">
        <f>LEFT(APT!D53,19)&amp;"."&amp;APTCR!F53</f>
        <v>Holy Trinity School.3304.BS.I01.REC</v>
      </c>
      <c r="P53" s="325" t="str">
        <f>APT!I53</f>
        <v>10162/543965</v>
      </c>
      <c r="Q53" s="126" t="b">
        <v>1</v>
      </c>
      <c r="R53" s="126" t="b">
        <v>1</v>
      </c>
      <c r="S53" s="126" t="b">
        <v>1</v>
      </c>
    </row>
    <row r="54" spans="1:19" hidden="1" x14ac:dyDescent="0.25">
      <c r="A54" s="126" t="s">
        <v>4021</v>
      </c>
      <c r="B54" s="200">
        <v>1</v>
      </c>
      <c r="C54" s="126">
        <v>2</v>
      </c>
      <c r="D54" s="321">
        <f>APT!J54</f>
        <v>400046</v>
      </c>
      <c r="E54" s="126" t="b">
        <v>1</v>
      </c>
      <c r="F54" s="322" t="str">
        <f>RIGHT(APT!C54,4)&amp;"."&amp;APT!M54&amp;"."&amp;APT!K54&amp;"."&amp;APTCR!$C$6</f>
        <v>2036.BS.I01.REC</v>
      </c>
      <c r="G54" s="203">
        <f t="shared" ca="1" si="0"/>
        <v>44309</v>
      </c>
      <c r="H54" s="324" t="e">
        <f>IF(APT!#REF!&gt;0,0,-APT!#REF!)</f>
        <v>#REF!</v>
      </c>
      <c r="I54" s="205">
        <f t="shared" ca="1" si="1"/>
        <v>44309</v>
      </c>
      <c r="J54" s="126">
        <v>3</v>
      </c>
      <c r="K54" s="126" t="b">
        <v>1</v>
      </c>
      <c r="L54" s="126" t="s">
        <v>4022</v>
      </c>
      <c r="M54" s="126" t="b">
        <v>1</v>
      </c>
      <c r="N54" s="126" t="s">
        <v>3687</v>
      </c>
      <c r="O54" s="322" t="str">
        <f>LEFT(APT!D54,19)&amp;"."&amp;APTCR!F54</f>
        <v>Livingstone School.2036.BS.I01.REC</v>
      </c>
      <c r="P54" s="325" t="str">
        <f>APT!I54</f>
        <v>10162/543965</v>
      </c>
      <c r="Q54" s="126" t="b">
        <v>1</v>
      </c>
      <c r="R54" s="126" t="b">
        <v>1</v>
      </c>
      <c r="S54" s="126" t="b">
        <v>1</v>
      </c>
    </row>
    <row r="55" spans="1:19" hidden="1" x14ac:dyDescent="0.25">
      <c r="A55" s="126" t="s">
        <v>4021</v>
      </c>
      <c r="B55" s="200">
        <v>1</v>
      </c>
      <c r="C55" s="126">
        <v>2</v>
      </c>
      <c r="D55" s="321">
        <f>APT!J55</f>
        <v>400030</v>
      </c>
      <c r="E55" s="126" t="b">
        <v>1</v>
      </c>
      <c r="F55" s="322" t="str">
        <f>RIGHT(APT!C55,4)&amp;"."&amp;APT!M55&amp;"."&amp;APT!K55&amp;"."&amp;APTCR!$C$6</f>
        <v>2037.BS.I01.REC</v>
      </c>
      <c r="G55" s="203">
        <f t="shared" ca="1" si="0"/>
        <v>44309</v>
      </c>
      <c r="H55" s="324" t="e">
        <f>IF(APT!#REF!&gt;0,0,-APT!#REF!)</f>
        <v>#REF!</v>
      </c>
      <c r="I55" s="205">
        <f t="shared" ca="1" si="1"/>
        <v>44309</v>
      </c>
      <c r="J55" s="126">
        <v>3</v>
      </c>
      <c r="K55" s="126" t="b">
        <v>1</v>
      </c>
      <c r="L55" s="126" t="s">
        <v>4022</v>
      </c>
      <c r="M55" s="126" t="b">
        <v>1</v>
      </c>
      <c r="N55" s="126" t="s">
        <v>3687</v>
      </c>
      <c r="O55" s="322" t="str">
        <f>LEFT(APT!D55,19)&amp;"."&amp;APTCR!F55</f>
        <v>Manorside Primary S.2037.BS.I01.REC</v>
      </c>
      <c r="P55" s="325" t="str">
        <f>APT!I55</f>
        <v>10162/543965</v>
      </c>
      <c r="Q55" s="126" t="b">
        <v>1</v>
      </c>
      <c r="R55" s="126" t="b">
        <v>1</v>
      </c>
      <c r="S55" s="126" t="b">
        <v>1</v>
      </c>
    </row>
    <row r="56" spans="1:19" x14ac:dyDescent="0.25">
      <c r="A56" s="126" t="s">
        <v>4021</v>
      </c>
      <c r="B56" s="200">
        <v>1</v>
      </c>
      <c r="C56" s="126">
        <v>2</v>
      </c>
      <c r="D56" s="321">
        <f>APT!J56</f>
        <v>400130</v>
      </c>
      <c r="E56" s="126" t="b">
        <v>1</v>
      </c>
      <c r="F56" s="322" t="str">
        <f>RIGHT(APT!C56,4)&amp;"."&amp;APT!M56&amp;"."&amp;APT!K56&amp;"."&amp;APTCR!$C$6&amp;"."&amp;$C$5</f>
        <v>3523.BS.I01.REC.Se20</v>
      </c>
      <c r="G56" s="203">
        <f t="shared" ca="1" si="0"/>
        <v>44309</v>
      </c>
      <c r="H56" s="369" t="e">
        <f>IF(APT!#REF!&gt;0,0,-APT!#REF!)</f>
        <v>#REF!</v>
      </c>
      <c r="I56" s="205">
        <f t="shared" ca="1" si="1"/>
        <v>44309</v>
      </c>
      <c r="J56" s="126">
        <v>3</v>
      </c>
      <c r="K56" s="126" t="b">
        <v>1</v>
      </c>
      <c r="L56" s="126" t="s">
        <v>4022</v>
      </c>
      <c r="M56" s="126" t="b">
        <v>1</v>
      </c>
      <c r="N56" s="126" t="s">
        <v>3687</v>
      </c>
      <c r="O56" s="322" t="str">
        <f>LEFT(APT!D56,19)&amp;"."&amp;APTCR!F56</f>
        <v>Martin Primary Scho.3523.BS.I01.REC.Se20</v>
      </c>
      <c r="P56" s="325" t="str">
        <f>APT!I56</f>
        <v>10162/543965</v>
      </c>
      <c r="Q56" s="126" t="b">
        <v>1</v>
      </c>
      <c r="R56" s="126" t="b">
        <v>1</v>
      </c>
      <c r="S56" s="126" t="b">
        <v>1</v>
      </c>
    </row>
    <row r="57" spans="1:19" x14ac:dyDescent="0.25">
      <c r="A57" s="126" t="s">
        <v>4021</v>
      </c>
      <c r="B57" s="200">
        <v>1</v>
      </c>
      <c r="C57" s="126">
        <v>2</v>
      </c>
      <c r="D57" s="321">
        <f>APT!J57</f>
        <v>400112</v>
      </c>
      <c r="E57" s="126" t="b">
        <v>1</v>
      </c>
      <c r="F57" s="322" t="str">
        <f>RIGHT(APT!C57,4)&amp;"."&amp;APT!M57&amp;"."&amp;APT!K57&amp;"."&amp;APTCR!$C$6&amp;"."&amp;$C$5</f>
        <v>5948.BS.I01.REC.Se20</v>
      </c>
      <c r="G57" s="203">
        <f t="shared" ca="1" si="0"/>
        <v>44309</v>
      </c>
      <c r="H57" s="324" t="e">
        <f>IF(APT!#REF!&gt;0,0,-APT!#REF!)</f>
        <v>#REF!</v>
      </c>
      <c r="I57" s="205">
        <f t="shared" ca="1" si="1"/>
        <v>44309</v>
      </c>
      <c r="J57" s="126">
        <v>3</v>
      </c>
      <c r="K57" s="126" t="b">
        <v>1</v>
      </c>
      <c r="L57" s="126" t="s">
        <v>4022</v>
      </c>
      <c r="M57" s="126" t="b">
        <v>1</v>
      </c>
      <c r="N57" s="126" t="s">
        <v>3687</v>
      </c>
      <c r="O57" s="322" t="str">
        <f>LEFT(APT!D57,19)&amp;"."&amp;APTCR!F57</f>
        <v>Mathilda Marks-Kenn.5948.BS.I01.REC.Se20</v>
      </c>
      <c r="P57" s="325" t="str">
        <f>APT!I57</f>
        <v>10162/543965</v>
      </c>
      <c r="Q57" s="126" t="b">
        <v>1</v>
      </c>
      <c r="R57" s="126" t="b">
        <v>1</v>
      </c>
      <c r="S57" s="126" t="b">
        <v>1</v>
      </c>
    </row>
    <row r="58" spans="1:19" x14ac:dyDescent="0.25">
      <c r="A58" s="126" t="s">
        <v>4021</v>
      </c>
      <c r="B58" s="200">
        <v>1</v>
      </c>
      <c r="C58" s="126">
        <v>2</v>
      </c>
      <c r="D58" s="321">
        <f>APT!J58</f>
        <v>400110</v>
      </c>
      <c r="E58" s="126" t="b">
        <v>1</v>
      </c>
      <c r="F58" s="322" t="str">
        <f>RIGHT(APT!C58,4)&amp;"."&amp;APT!M58&amp;"."&amp;APT!K58&amp;"."&amp;APTCR!$C$6&amp;"."&amp;$C$5</f>
        <v>5949.BS.I01.REC.Se20</v>
      </c>
      <c r="G58" s="203">
        <f t="shared" ca="1" si="0"/>
        <v>44309</v>
      </c>
      <c r="H58" s="324" t="e">
        <f>IF(APT!#REF!&gt;0,0,-APT!#REF!)</f>
        <v>#REF!</v>
      </c>
      <c r="I58" s="205">
        <f t="shared" ca="1" si="1"/>
        <v>44309</v>
      </c>
      <c r="J58" s="126">
        <v>3</v>
      </c>
      <c r="K58" s="126" t="b">
        <v>1</v>
      </c>
      <c r="L58" s="126" t="s">
        <v>4022</v>
      </c>
      <c r="M58" s="126" t="b">
        <v>1</v>
      </c>
      <c r="N58" s="126" t="s">
        <v>3687</v>
      </c>
      <c r="O58" s="322" t="str">
        <f>LEFT(APT!D58,19)&amp;"."&amp;APTCR!F58</f>
        <v>Menorah Foundation .5949.BS.I01.REC.Se20</v>
      </c>
      <c r="P58" s="325" t="str">
        <f>APT!I58</f>
        <v>10162/543965</v>
      </c>
      <c r="Q58" s="126" t="b">
        <v>1</v>
      </c>
      <c r="R58" s="126" t="b">
        <v>1</v>
      </c>
      <c r="S58" s="126" t="b">
        <v>1</v>
      </c>
    </row>
    <row r="59" spans="1:19" hidden="1" x14ac:dyDescent="0.25">
      <c r="A59" s="126" t="s">
        <v>4021</v>
      </c>
      <c r="B59" s="200">
        <v>1</v>
      </c>
      <c r="C59" s="126">
        <v>2</v>
      </c>
      <c r="D59" s="321">
        <f>APT!J59</f>
        <v>400007</v>
      </c>
      <c r="E59" s="126" t="b">
        <v>1</v>
      </c>
      <c r="F59" s="322" t="str">
        <f>RIGHT(APT!C59,4)&amp;"."&amp;APT!M59&amp;"."&amp;APT!K59&amp;"."&amp;APTCR!$C$6</f>
        <v>3513.BS.I01.REC</v>
      </c>
      <c r="G59" s="203">
        <f t="shared" ca="1" si="0"/>
        <v>44309</v>
      </c>
      <c r="H59" s="324" t="e">
        <f>IF(APT!#REF!&gt;0,0,-APT!#REF!)</f>
        <v>#REF!</v>
      </c>
      <c r="I59" s="205">
        <f t="shared" ca="1" si="1"/>
        <v>44309</v>
      </c>
      <c r="J59" s="126">
        <v>3</v>
      </c>
      <c r="K59" s="126" t="b">
        <v>1</v>
      </c>
      <c r="L59" s="126" t="s">
        <v>4022</v>
      </c>
      <c r="M59" s="126" t="b">
        <v>1</v>
      </c>
      <c r="N59" s="126" t="s">
        <v>3687</v>
      </c>
      <c r="O59" s="322" t="str">
        <f>LEFT(APT!D59,19)&amp;"."&amp;APTCR!F59</f>
        <v>Menorah Primary Sch.3513.BS.I01.REC</v>
      </c>
      <c r="P59" s="325" t="str">
        <f>APT!I59</f>
        <v>10162/543965</v>
      </c>
      <c r="Q59" s="126" t="b">
        <v>1</v>
      </c>
      <c r="R59" s="126" t="b">
        <v>1</v>
      </c>
      <c r="S59" s="126" t="b">
        <v>1</v>
      </c>
    </row>
    <row r="60" spans="1:19" hidden="1" x14ac:dyDescent="0.25">
      <c r="A60" s="126" t="s">
        <v>4021</v>
      </c>
      <c r="B60" s="200">
        <v>1</v>
      </c>
      <c r="C60" s="126">
        <v>2</v>
      </c>
      <c r="D60" s="321">
        <f>APT!J60</f>
        <v>400086</v>
      </c>
      <c r="E60" s="126" t="b">
        <v>1</v>
      </c>
      <c r="F60" s="322" t="str">
        <f>RIGHT(APT!C60,4)&amp;"."&amp;APT!M60&amp;"."&amp;APT!K60&amp;"."&amp;APTCR!$C$6</f>
        <v>3305.BS.I01.REC</v>
      </c>
      <c r="G60" s="203">
        <f t="shared" ca="1" si="0"/>
        <v>44309</v>
      </c>
      <c r="H60" s="324" t="e">
        <f>IF(APT!#REF!&gt;0,0,-APT!#REF!)</f>
        <v>#REF!</v>
      </c>
      <c r="I60" s="205">
        <f t="shared" ca="1" si="1"/>
        <v>44309</v>
      </c>
      <c r="J60" s="126">
        <v>3</v>
      </c>
      <c r="K60" s="126" t="b">
        <v>1</v>
      </c>
      <c r="L60" s="126" t="s">
        <v>4022</v>
      </c>
      <c r="M60" s="126" t="b">
        <v>1</v>
      </c>
      <c r="N60" s="126" t="s">
        <v>3687</v>
      </c>
      <c r="O60" s="322" t="str">
        <f>LEFT(APT!D60,19)&amp;"."&amp;APTCR!F60</f>
        <v>Monken Hadley C E P.3305.BS.I01.REC</v>
      </c>
      <c r="P60" s="325" t="str">
        <f>APT!I60</f>
        <v>10162/543965</v>
      </c>
      <c r="Q60" s="126" t="b">
        <v>1</v>
      </c>
      <c r="R60" s="126" t="b">
        <v>1</v>
      </c>
      <c r="S60" s="126" t="b">
        <v>1</v>
      </c>
    </row>
    <row r="61" spans="1:19" x14ac:dyDescent="0.25">
      <c r="A61" s="126" t="s">
        <v>4021</v>
      </c>
      <c r="B61" s="200">
        <v>1</v>
      </c>
      <c r="C61" s="126">
        <v>2</v>
      </c>
      <c r="D61" s="321">
        <f>APT!J61</f>
        <v>400048</v>
      </c>
      <c r="E61" s="126" t="b">
        <v>1</v>
      </c>
      <c r="F61" s="322" t="str">
        <f>RIGHT(APT!C61,4)&amp;"."&amp;APT!M61&amp;"."&amp;APT!K61&amp;"."&amp;APTCR!$C$6&amp;"."&amp;$C$5</f>
        <v>2042.BS.I01.REC.Se20</v>
      </c>
      <c r="G61" s="203">
        <f t="shared" ca="1" si="0"/>
        <v>44309</v>
      </c>
      <c r="H61" s="324" t="e">
        <f>IF(APT!#REF!&gt;0,0,-APT!#REF!)</f>
        <v>#REF!</v>
      </c>
      <c r="I61" s="205">
        <f t="shared" ca="1" si="1"/>
        <v>44309</v>
      </c>
      <c r="J61" s="126">
        <v>3</v>
      </c>
      <c r="K61" s="126" t="b">
        <v>1</v>
      </c>
      <c r="L61" s="126" t="s">
        <v>4022</v>
      </c>
      <c r="M61" s="126" t="b">
        <v>1</v>
      </c>
      <c r="N61" s="126" t="s">
        <v>3687</v>
      </c>
      <c r="O61" s="322" t="str">
        <f>LEFT(APT!D61,19)&amp;"."&amp;APTCR!F61</f>
        <v>Monkfrith School.2042.BS.I01.REC.Se20</v>
      </c>
      <c r="P61" s="325" t="str">
        <f>APT!I61</f>
        <v>10162/543965</v>
      </c>
      <c r="Q61" s="126" t="b">
        <v>1</v>
      </c>
      <c r="R61" s="126" t="b">
        <v>1</v>
      </c>
      <c r="S61" s="126" t="b">
        <v>1</v>
      </c>
    </row>
    <row r="62" spans="1:19" hidden="1" x14ac:dyDescent="0.25">
      <c r="A62" s="126" t="s">
        <v>4021</v>
      </c>
      <c r="B62" s="200">
        <v>1</v>
      </c>
      <c r="C62" s="126">
        <v>2</v>
      </c>
      <c r="D62" s="321">
        <f>APT!J62</f>
        <v>400087</v>
      </c>
      <c r="E62" s="126" t="b">
        <v>1</v>
      </c>
      <c r="F62" s="322" t="str">
        <f>RIGHT(APT!C62,4)&amp;"."&amp;APT!M62&amp;"."&amp;APT!K62&amp;"."&amp;APTCR!$C$6</f>
        <v>2044.BS.I01.REC</v>
      </c>
      <c r="G62" s="203">
        <f t="shared" ca="1" si="0"/>
        <v>44309</v>
      </c>
      <c r="H62" s="324" t="e">
        <f>IF(APT!#REF!&gt;0,0,-APT!#REF!)</f>
        <v>#REF!</v>
      </c>
      <c r="I62" s="205">
        <f t="shared" ca="1" si="1"/>
        <v>44309</v>
      </c>
      <c r="J62" s="126">
        <v>3</v>
      </c>
      <c r="K62" s="126" t="b">
        <v>1</v>
      </c>
      <c r="L62" s="126" t="s">
        <v>4022</v>
      </c>
      <c r="M62" s="126" t="b">
        <v>1</v>
      </c>
      <c r="N62" s="126" t="s">
        <v>3687</v>
      </c>
      <c r="O62" s="322" t="str">
        <f>LEFT(APT!D62,19)&amp;"."&amp;APTCR!F62</f>
        <v>Moss Hall Infant Sc.2044.BS.I01.REC</v>
      </c>
      <c r="P62" s="325" t="str">
        <f>APT!I62</f>
        <v>10162/543965</v>
      </c>
      <c r="Q62" s="126" t="b">
        <v>1</v>
      </c>
      <c r="R62" s="126" t="b">
        <v>1</v>
      </c>
      <c r="S62" s="126" t="b">
        <v>1</v>
      </c>
    </row>
    <row r="63" spans="1:19" hidden="1" x14ac:dyDescent="0.25">
      <c r="A63" s="126" t="s">
        <v>4021</v>
      </c>
      <c r="B63" s="200">
        <v>1</v>
      </c>
      <c r="C63" s="126">
        <v>2</v>
      </c>
      <c r="D63" s="321">
        <f>APT!J63</f>
        <v>400088</v>
      </c>
      <c r="E63" s="126" t="b">
        <v>1</v>
      </c>
      <c r="F63" s="322" t="str">
        <f>RIGHT(APT!C63,4)&amp;"."&amp;APT!M63&amp;"."&amp;APT!K63&amp;"."&amp;APTCR!$C$6</f>
        <v>2043.BS.I01.REC</v>
      </c>
      <c r="G63" s="203">
        <f t="shared" ca="1" si="0"/>
        <v>44309</v>
      </c>
      <c r="H63" s="324" t="e">
        <f>IF(APT!#REF!&gt;0,0,-APT!#REF!)</f>
        <v>#REF!</v>
      </c>
      <c r="I63" s="205">
        <f t="shared" ca="1" si="1"/>
        <v>44309</v>
      </c>
      <c r="J63" s="126">
        <v>3</v>
      </c>
      <c r="K63" s="126" t="b">
        <v>1</v>
      </c>
      <c r="L63" s="126" t="s">
        <v>4022</v>
      </c>
      <c r="M63" s="126" t="b">
        <v>1</v>
      </c>
      <c r="N63" s="126" t="s">
        <v>3687</v>
      </c>
      <c r="O63" s="322" t="str">
        <f>LEFT(APT!D63,19)&amp;"."&amp;APTCR!F63</f>
        <v>Moss Hall Junior Sc.2043.BS.I01.REC</v>
      </c>
      <c r="P63" s="325" t="str">
        <f>APT!I63</f>
        <v>10162/543965</v>
      </c>
      <c r="Q63" s="126" t="b">
        <v>1</v>
      </c>
      <c r="R63" s="126" t="b">
        <v>1</v>
      </c>
      <c r="S63" s="126" t="b">
        <v>1</v>
      </c>
    </row>
    <row r="64" spans="1:19" x14ac:dyDescent="0.25">
      <c r="A64" s="126" t="s">
        <v>4021</v>
      </c>
      <c r="B64" s="200">
        <v>1</v>
      </c>
      <c r="C64" s="126">
        <v>2</v>
      </c>
      <c r="D64" s="321">
        <f>APT!J64</f>
        <v>158733</v>
      </c>
      <c r="E64" s="126" t="b">
        <v>1</v>
      </c>
      <c r="F64" s="322" t="str">
        <f>RIGHT(APT!C64,4)&amp;"."&amp;APT!M64&amp;"."&amp;APT!K64&amp;"."&amp;APTCR!$C$6&amp;"."&amp;$C$5</f>
        <v>2053.BS.I01.REC.Se20</v>
      </c>
      <c r="G64" s="203">
        <f t="shared" ca="1" si="0"/>
        <v>44309</v>
      </c>
      <c r="H64" s="324" t="e">
        <f>IF(APT!#REF!&gt;0,0,-APT!#REF!)</f>
        <v>#REF!</v>
      </c>
      <c r="I64" s="205">
        <f t="shared" ca="1" si="1"/>
        <v>44309</v>
      </c>
      <c r="J64" s="126">
        <v>3</v>
      </c>
      <c r="K64" s="126" t="b">
        <v>1</v>
      </c>
      <c r="L64" s="126" t="s">
        <v>4022</v>
      </c>
      <c r="M64" s="126" t="b">
        <v>1</v>
      </c>
      <c r="N64" s="126" t="s">
        <v>3687</v>
      </c>
      <c r="O64" s="322" t="str">
        <f>LEFT(APT!D64,19)&amp;"."&amp;APTCR!F64</f>
        <v>Noam Primary School.2053.BS.I01.REC.Se20</v>
      </c>
      <c r="P64" s="325" t="str">
        <f>APT!I64</f>
        <v>10162/543965</v>
      </c>
      <c r="Q64" s="126" t="b">
        <v>1</v>
      </c>
      <c r="R64" s="126" t="b">
        <v>1</v>
      </c>
      <c r="S64" s="126" t="b">
        <v>1</v>
      </c>
    </row>
    <row r="65" spans="1:19" hidden="1" x14ac:dyDescent="0.25">
      <c r="A65" s="126" t="s">
        <v>4021</v>
      </c>
      <c r="B65" s="200">
        <v>1</v>
      </c>
      <c r="C65" s="126">
        <v>2</v>
      </c>
      <c r="D65" s="321">
        <f>APT!J65</f>
        <v>400089</v>
      </c>
      <c r="E65" s="126" t="b">
        <v>1</v>
      </c>
      <c r="F65" s="322" t="str">
        <f>RIGHT(APT!C65,4)&amp;"."&amp;APT!M65&amp;"."&amp;APT!K65&amp;"."&amp;APTCR!$C$6</f>
        <v>2045.BS.I01.REC</v>
      </c>
      <c r="G65" s="203">
        <f t="shared" ca="1" si="0"/>
        <v>44309</v>
      </c>
      <c r="H65" s="324" t="e">
        <f>IF(APT!#REF!&gt;0,0,-APT!#REF!)</f>
        <v>#REF!</v>
      </c>
      <c r="I65" s="205">
        <f t="shared" ca="1" si="1"/>
        <v>44309</v>
      </c>
      <c r="J65" s="126">
        <v>3</v>
      </c>
      <c r="K65" s="126" t="b">
        <v>1</v>
      </c>
      <c r="L65" s="126" t="s">
        <v>4022</v>
      </c>
      <c r="M65" s="126" t="b">
        <v>1</v>
      </c>
      <c r="N65" s="126" t="s">
        <v>3687</v>
      </c>
      <c r="O65" s="322" t="str">
        <f>LEFT(APT!D65,19)&amp;"."&amp;APTCR!F65</f>
        <v>Northside School.2045.BS.I01.REC</v>
      </c>
      <c r="P65" s="325" t="str">
        <f>APT!I65</f>
        <v>10162/543965</v>
      </c>
      <c r="Q65" s="126" t="b">
        <v>1</v>
      </c>
      <c r="R65" s="126" t="b">
        <v>1</v>
      </c>
      <c r="S65" s="126" t="b">
        <v>1</v>
      </c>
    </row>
    <row r="66" spans="1:19" hidden="1" x14ac:dyDescent="0.25">
      <c r="A66" s="126" t="s">
        <v>4021</v>
      </c>
      <c r="B66" s="200">
        <v>1</v>
      </c>
      <c r="C66" s="126">
        <v>2</v>
      </c>
      <c r="D66" s="321">
        <f>APT!J66</f>
        <v>400113</v>
      </c>
      <c r="E66" s="126" t="b">
        <v>1</v>
      </c>
      <c r="F66" s="322" t="str">
        <f>RIGHT(APT!C66,4)&amp;"."&amp;APT!M66&amp;"."&amp;APT!K66&amp;"."&amp;APTCR!$C$6</f>
        <v>2077.BS.I01.REC</v>
      </c>
      <c r="G66" s="203">
        <f t="shared" ca="1" si="0"/>
        <v>44309</v>
      </c>
      <c r="H66" s="324" t="e">
        <f>IF(APT!#REF!&gt;0,0,-APT!#REF!)</f>
        <v>#REF!</v>
      </c>
      <c r="I66" s="205">
        <f t="shared" ca="1" si="1"/>
        <v>44309</v>
      </c>
      <c r="J66" s="126">
        <v>3</v>
      </c>
      <c r="K66" s="126" t="b">
        <v>1</v>
      </c>
      <c r="L66" s="126" t="s">
        <v>4022</v>
      </c>
      <c r="M66" s="126" t="b">
        <v>1</v>
      </c>
      <c r="N66" s="126" t="s">
        <v>3687</v>
      </c>
      <c r="O66" s="322" t="str">
        <f>LEFT(APT!D66,19)&amp;"."&amp;APTCR!F66</f>
        <v>Orion Primary Schoo.2077.BS.I01.REC</v>
      </c>
      <c r="P66" s="325" t="str">
        <f>APT!I66</f>
        <v>10162/543965</v>
      </c>
      <c r="Q66" s="126" t="b">
        <v>1</v>
      </c>
      <c r="R66" s="126" t="b">
        <v>1</v>
      </c>
      <c r="S66" s="126" t="b">
        <v>1</v>
      </c>
    </row>
    <row r="67" spans="1:19" x14ac:dyDescent="0.25">
      <c r="A67" s="126" t="s">
        <v>4021</v>
      </c>
      <c r="B67" s="200">
        <v>1</v>
      </c>
      <c r="C67" s="126">
        <v>2</v>
      </c>
      <c r="D67" s="321">
        <f>APT!J67</f>
        <v>400021</v>
      </c>
      <c r="E67" s="126" t="b">
        <v>1</v>
      </c>
      <c r="F67" s="322" t="str">
        <f>RIGHT(APT!C67,4)&amp;"."&amp;APT!M67&amp;"."&amp;APT!K67&amp;"."&amp;APTCR!$C$6&amp;"."&amp;$C$5</f>
        <v>5201.BS.I01.REC.Se20</v>
      </c>
      <c r="G67" s="203">
        <f t="shared" ca="1" si="0"/>
        <v>44309</v>
      </c>
      <c r="H67" s="324" t="e">
        <f>IF(APT!#REF!&gt;0,0,-APT!#REF!)</f>
        <v>#REF!</v>
      </c>
      <c r="I67" s="205">
        <f t="shared" ca="1" si="1"/>
        <v>44309</v>
      </c>
      <c r="J67" s="126">
        <v>3</v>
      </c>
      <c r="K67" s="126" t="b">
        <v>1</v>
      </c>
      <c r="L67" s="126" t="s">
        <v>4022</v>
      </c>
      <c r="M67" s="126" t="b">
        <v>1</v>
      </c>
      <c r="N67" s="126" t="s">
        <v>3687</v>
      </c>
      <c r="O67" s="322" t="str">
        <f>LEFT(APT!D67,19)&amp;"."&amp;APTCR!F67</f>
        <v>Osidge Primary Scho.5201.BS.I01.REC.Se20</v>
      </c>
      <c r="P67" s="325" t="str">
        <f>APT!I67</f>
        <v>10162/543965</v>
      </c>
      <c r="Q67" s="126" t="b">
        <v>1</v>
      </c>
      <c r="R67" s="126" t="b">
        <v>1</v>
      </c>
      <c r="S67" s="126" t="b">
        <v>1</v>
      </c>
    </row>
    <row r="68" spans="1:19" hidden="1" x14ac:dyDescent="0.25">
      <c r="A68" s="126" t="s">
        <v>4021</v>
      </c>
      <c r="B68" s="200">
        <v>1</v>
      </c>
      <c r="C68" s="126">
        <v>2</v>
      </c>
      <c r="D68" s="321">
        <f>APT!J68</f>
        <v>400003</v>
      </c>
      <c r="E68" s="126" t="b">
        <v>1</v>
      </c>
      <c r="F68" s="322" t="str">
        <f>RIGHT(APT!C68,4)&amp;"."&amp;APT!M68&amp;"."&amp;APT!K68&amp;"."&amp;APTCR!$C$6</f>
        <v>3501.BS.I01.REC</v>
      </c>
      <c r="G68" s="203">
        <f t="shared" ca="1" si="0"/>
        <v>44309</v>
      </c>
      <c r="H68" s="324" t="e">
        <f>IF(APT!#REF!&gt;0,0,-APT!#REF!)</f>
        <v>#REF!</v>
      </c>
      <c r="I68" s="205">
        <f t="shared" ca="1" si="1"/>
        <v>44309</v>
      </c>
      <c r="J68" s="126">
        <v>3</v>
      </c>
      <c r="K68" s="126" t="b">
        <v>1</v>
      </c>
      <c r="L68" s="126" t="s">
        <v>4022</v>
      </c>
      <c r="M68" s="126" t="b">
        <v>1</v>
      </c>
      <c r="N68" s="126" t="s">
        <v>3687</v>
      </c>
      <c r="O68" s="322" t="str">
        <f>LEFT(APT!D68,19)&amp;"."&amp;APTCR!F68</f>
        <v>Our Lady of Lourdes.3501.BS.I01.REC</v>
      </c>
      <c r="P68" s="325" t="str">
        <f>APT!I68</f>
        <v>10162/543965</v>
      </c>
      <c r="Q68" s="126" t="b">
        <v>1</v>
      </c>
      <c r="R68" s="126" t="b">
        <v>1</v>
      </c>
      <c r="S68" s="126" t="b">
        <v>1</v>
      </c>
    </row>
    <row r="69" spans="1:19" hidden="1" x14ac:dyDescent="0.25">
      <c r="A69" s="126" t="s">
        <v>4021</v>
      </c>
      <c r="B69" s="200">
        <v>1</v>
      </c>
      <c r="C69" s="126">
        <v>2</v>
      </c>
      <c r="D69" s="321">
        <f>APT!J69</f>
        <v>400014</v>
      </c>
      <c r="E69" s="126" t="b">
        <v>1</v>
      </c>
      <c r="F69" s="322" t="str">
        <f>RIGHT(APT!C69,4)&amp;"."&amp;APT!M69&amp;"."&amp;APT!K69&amp;"."&amp;APTCR!$C$6</f>
        <v>2078.BS.I01.REC</v>
      </c>
      <c r="G69" s="203">
        <f t="shared" ca="1" si="0"/>
        <v>44309</v>
      </c>
      <c r="H69" s="324" t="e">
        <f>IF(APT!#REF!&gt;0,0,-APT!#REF!)</f>
        <v>#REF!</v>
      </c>
      <c r="I69" s="205">
        <f t="shared" ca="1" si="1"/>
        <v>44309</v>
      </c>
      <c r="J69" s="126">
        <v>3</v>
      </c>
      <c r="K69" s="126" t="b">
        <v>1</v>
      </c>
      <c r="L69" s="126" t="s">
        <v>4022</v>
      </c>
      <c r="M69" s="126" t="b">
        <v>1</v>
      </c>
      <c r="N69" s="126" t="s">
        <v>3687</v>
      </c>
      <c r="O69" s="322" t="str">
        <f>LEFT(APT!D69,19)&amp;"."&amp;APTCR!F69</f>
        <v>Pardes House School.2078.BS.I01.REC</v>
      </c>
      <c r="P69" s="325" t="str">
        <f>APT!I69</f>
        <v>10162/543965</v>
      </c>
      <c r="Q69" s="126" t="b">
        <v>1</v>
      </c>
      <c r="R69" s="126" t="b">
        <v>1</v>
      </c>
      <c r="S69" s="126" t="b">
        <v>1</v>
      </c>
    </row>
    <row r="70" spans="1:19" hidden="1" x14ac:dyDescent="0.25">
      <c r="A70" s="126" t="s">
        <v>4021</v>
      </c>
      <c r="B70" s="200">
        <v>1</v>
      </c>
      <c r="C70" s="126">
        <v>2</v>
      </c>
      <c r="D70" s="321">
        <f>APT!J70</f>
        <v>400010</v>
      </c>
      <c r="E70" s="126" t="b">
        <v>1</v>
      </c>
      <c r="F70" s="322" t="str">
        <f>RIGHT(APT!C70,4)&amp;"."&amp;APT!M70&amp;"."&amp;APT!K70&amp;"."&amp;APTCR!$C$6</f>
        <v>2071.BS.I01.REC</v>
      </c>
      <c r="G70" s="203">
        <f t="shared" ca="1" si="0"/>
        <v>44309</v>
      </c>
      <c r="H70" s="324" t="e">
        <f>IF(APT!#REF!&gt;0,0,-APT!#REF!)</f>
        <v>#REF!</v>
      </c>
      <c r="I70" s="205">
        <f t="shared" ca="1" si="1"/>
        <v>44309</v>
      </c>
      <c r="J70" s="126">
        <v>3</v>
      </c>
      <c r="K70" s="126" t="b">
        <v>1</v>
      </c>
      <c r="L70" s="126" t="s">
        <v>4022</v>
      </c>
      <c r="M70" s="126" t="b">
        <v>1</v>
      </c>
      <c r="N70" s="126" t="s">
        <v>3687</v>
      </c>
      <c r="O70" s="322" t="str">
        <f>LEFT(APT!D70,19)&amp;"."&amp;APTCR!F70</f>
        <v>Queenswell Infant a.2071.BS.I01.REC</v>
      </c>
      <c r="P70" s="325" t="str">
        <f>APT!I70</f>
        <v>10162/543965</v>
      </c>
      <c r="Q70" s="126" t="b">
        <v>1</v>
      </c>
      <c r="R70" s="126" t="b">
        <v>1</v>
      </c>
      <c r="S70" s="126" t="b">
        <v>1</v>
      </c>
    </row>
    <row r="71" spans="1:19" x14ac:dyDescent="0.25">
      <c r="A71" s="126" t="s">
        <v>4021</v>
      </c>
      <c r="B71" s="200">
        <v>1</v>
      </c>
      <c r="C71" s="126">
        <v>2</v>
      </c>
      <c r="D71" s="321">
        <f>APT!J71</f>
        <v>400012</v>
      </c>
      <c r="E71" s="126" t="b">
        <v>1</v>
      </c>
      <c r="F71" s="322" t="str">
        <f>RIGHT(APT!C71,4)&amp;"."&amp;APT!M71&amp;"."&amp;APT!K71&amp;"."&amp;APTCR!$C$6&amp;"."&amp;$C$5</f>
        <v>2072.BS.I01.REC.Se20</v>
      </c>
      <c r="G71" s="203">
        <f t="shared" ca="1" si="0"/>
        <v>44309</v>
      </c>
      <c r="H71" s="324" t="e">
        <f>IF(APT!#REF!&gt;0,0,-APT!#REF!)</f>
        <v>#REF!</v>
      </c>
      <c r="I71" s="205">
        <f t="shared" ca="1" si="1"/>
        <v>44309</v>
      </c>
      <c r="J71" s="126">
        <v>3</v>
      </c>
      <c r="K71" s="126" t="b">
        <v>1</v>
      </c>
      <c r="L71" s="126" t="s">
        <v>4022</v>
      </c>
      <c r="M71" s="126" t="b">
        <v>1</v>
      </c>
      <c r="N71" s="126" t="s">
        <v>3687</v>
      </c>
      <c r="O71" s="322" t="str">
        <f>LEFT(APT!D71,19)&amp;"."&amp;APTCR!F71</f>
        <v>Queenswell Junior S.2072.BS.I01.REC.Se20</v>
      </c>
      <c r="P71" s="325" t="str">
        <f>APT!I71</f>
        <v>10162/543965</v>
      </c>
      <c r="Q71" s="126" t="b">
        <v>1</v>
      </c>
      <c r="R71" s="126" t="b">
        <v>1</v>
      </c>
      <c r="S71" s="126" t="b">
        <v>1</v>
      </c>
    </row>
    <row r="72" spans="1:19" x14ac:dyDescent="0.25">
      <c r="A72" s="126" t="s">
        <v>4021</v>
      </c>
      <c r="B72" s="200">
        <v>1</v>
      </c>
      <c r="C72" s="126">
        <v>2</v>
      </c>
      <c r="D72" s="321">
        <f>APT!J72</f>
        <v>400093</v>
      </c>
      <c r="E72" s="126" t="b">
        <v>1</v>
      </c>
      <c r="F72" s="322" t="str">
        <f>RIGHT(APT!C72,4)&amp;"."&amp;APT!M72&amp;"."&amp;APT!K72&amp;"."&amp;APTCR!$C$6&amp;"."&amp;$C$5</f>
        <v>3512.BS.I01.REC.Se20</v>
      </c>
      <c r="G72" s="203">
        <f t="shared" ca="1" si="0"/>
        <v>44309</v>
      </c>
      <c r="H72" s="324" t="e">
        <f>IF(APT!#REF!&gt;0,0,-APT!#REF!)</f>
        <v>#REF!</v>
      </c>
      <c r="I72" s="205">
        <f t="shared" ca="1" si="1"/>
        <v>44309</v>
      </c>
      <c r="J72" s="126">
        <v>3</v>
      </c>
      <c r="K72" s="126" t="b">
        <v>1</v>
      </c>
      <c r="L72" s="126" t="s">
        <v>4022</v>
      </c>
      <c r="M72" s="126" t="b">
        <v>1</v>
      </c>
      <c r="N72" s="126" t="s">
        <v>3687</v>
      </c>
      <c r="O72" s="322" t="str">
        <f>LEFT(APT!D72,19)&amp;"."&amp;APTCR!F72</f>
        <v>Rosh Pinah.3512.BS.I01.REC.Se20</v>
      </c>
      <c r="P72" s="325" t="str">
        <f>APT!I72</f>
        <v>10162/543965</v>
      </c>
      <c r="Q72" s="126" t="b">
        <v>1</v>
      </c>
      <c r="R72" s="126" t="b">
        <v>1</v>
      </c>
      <c r="S72" s="126" t="b">
        <v>1</v>
      </c>
    </row>
    <row r="73" spans="1:19" hidden="1" x14ac:dyDescent="0.25">
      <c r="A73" s="126" t="s">
        <v>4021</v>
      </c>
      <c r="B73" s="200">
        <v>1</v>
      </c>
      <c r="C73" s="126">
        <v>2</v>
      </c>
      <c r="D73" s="321">
        <f>APT!J73</f>
        <v>400071</v>
      </c>
      <c r="E73" s="126" t="b">
        <v>1</v>
      </c>
      <c r="F73" s="322" t="str">
        <f>RIGHT(APT!C73,4)&amp;"."&amp;APT!M73&amp;"."&amp;APT!K73&amp;"."&amp;APTCR!$C$6</f>
        <v>3510.BS.I01.REC</v>
      </c>
      <c r="G73" s="203">
        <f t="shared" ca="1" si="0"/>
        <v>44309</v>
      </c>
      <c r="H73" s="324" t="e">
        <f>IF(APT!#REF!&gt;0,0,-APT!#REF!)</f>
        <v>#REF!</v>
      </c>
      <c r="I73" s="205">
        <f t="shared" ca="1" si="1"/>
        <v>44309</v>
      </c>
      <c r="J73" s="126">
        <v>3</v>
      </c>
      <c r="K73" s="126" t="b">
        <v>1</v>
      </c>
      <c r="L73" s="126" t="s">
        <v>4022</v>
      </c>
      <c r="M73" s="126" t="b">
        <v>1</v>
      </c>
      <c r="N73" s="126" t="s">
        <v>3687</v>
      </c>
      <c r="O73" s="322" t="str">
        <f>LEFT(APT!D73,19)&amp;"."&amp;APTCR!F73</f>
        <v>Sacred Heart School.3510.BS.I01.REC</v>
      </c>
      <c r="P73" s="325" t="str">
        <f>APT!I73</f>
        <v>10162/543965</v>
      </c>
      <c r="Q73" s="126" t="b">
        <v>1</v>
      </c>
      <c r="R73" s="126" t="b">
        <v>1</v>
      </c>
      <c r="S73" s="126" t="b">
        <v>1</v>
      </c>
    </row>
    <row r="74" spans="1:19" hidden="1" x14ac:dyDescent="0.25">
      <c r="A74" s="126" t="s">
        <v>4021</v>
      </c>
      <c r="B74" s="200">
        <v>1</v>
      </c>
      <c r="C74" s="126">
        <v>2</v>
      </c>
      <c r="D74" s="321">
        <f>APT!J74</f>
        <v>400096</v>
      </c>
      <c r="E74" s="126" t="b">
        <v>1</v>
      </c>
      <c r="F74" s="322" t="str">
        <f>RIGHT(APT!C74,4)&amp;"."&amp;APT!M74&amp;"."&amp;APT!K74&amp;"."&amp;APTCR!$C$6</f>
        <v>3502.BS.I01.REC</v>
      </c>
      <c r="G74" s="203">
        <f t="shared" ca="1" si="0"/>
        <v>44309</v>
      </c>
      <c r="H74" s="324" t="e">
        <f>IF(APT!#REF!&gt;0,0,-APT!#REF!)</f>
        <v>#REF!</v>
      </c>
      <c r="I74" s="205">
        <f t="shared" ca="1" si="1"/>
        <v>44309</v>
      </c>
      <c r="J74" s="126">
        <v>3</v>
      </c>
      <c r="K74" s="126" t="b">
        <v>1</v>
      </c>
      <c r="L74" s="126" t="s">
        <v>4022</v>
      </c>
      <c r="M74" s="126" t="b">
        <v>1</v>
      </c>
      <c r="N74" s="126" t="s">
        <v>3687</v>
      </c>
      <c r="O74" s="322" t="str">
        <f>LEFT(APT!D74,19)&amp;"."&amp;APTCR!F74</f>
        <v>St Agnes RC Primary.3502.BS.I01.REC</v>
      </c>
      <c r="P74" s="325" t="str">
        <f>APT!I74</f>
        <v>10162/543965</v>
      </c>
      <c r="Q74" s="126" t="b">
        <v>1</v>
      </c>
      <c r="R74" s="126" t="b">
        <v>1</v>
      </c>
      <c r="S74" s="126" t="b">
        <v>1</v>
      </c>
    </row>
    <row r="75" spans="1:19" x14ac:dyDescent="0.25">
      <c r="A75" s="126" t="s">
        <v>4021</v>
      </c>
      <c r="B75" s="200">
        <v>1</v>
      </c>
      <c r="C75" s="126">
        <v>2</v>
      </c>
      <c r="D75" s="321">
        <f>APT!J75</f>
        <v>400062</v>
      </c>
      <c r="E75" s="126" t="b">
        <v>1</v>
      </c>
      <c r="F75" s="322" t="str">
        <f>RIGHT(APT!C75,4)&amp;"."&amp;APT!M75&amp;"."&amp;APT!K75&amp;"."&amp;APTCR!$C$6&amp;"."&amp;$C$5</f>
        <v>3315.BS.I01.REC.Se20</v>
      </c>
      <c r="G75" s="203">
        <f t="shared" ca="1" si="0"/>
        <v>44309</v>
      </c>
      <c r="H75" s="324" t="e">
        <f>IF(APT!#REF!&gt;0,0,-APT!#REF!)</f>
        <v>#REF!</v>
      </c>
      <c r="I75" s="205">
        <f t="shared" ca="1" si="1"/>
        <v>44309</v>
      </c>
      <c r="J75" s="126">
        <v>3</v>
      </c>
      <c r="K75" s="126" t="b">
        <v>1</v>
      </c>
      <c r="L75" s="126" t="s">
        <v>4022</v>
      </c>
      <c r="M75" s="126" t="b">
        <v>1</v>
      </c>
      <c r="N75" s="126" t="s">
        <v>3687</v>
      </c>
      <c r="O75" s="322" t="str">
        <f>LEFT(APT!D75,19)&amp;"."&amp;APTCR!F75</f>
        <v>St Andrew's C E.3315.BS.I01.REC.Se20</v>
      </c>
      <c r="P75" s="325" t="str">
        <f>APT!I75</f>
        <v>10162/543965</v>
      </c>
      <c r="Q75" s="126" t="b">
        <v>1</v>
      </c>
      <c r="R75" s="126" t="b">
        <v>1</v>
      </c>
      <c r="S75" s="126" t="b">
        <v>1</v>
      </c>
    </row>
    <row r="76" spans="1:19" hidden="1" x14ac:dyDescent="0.25">
      <c r="A76" s="126" t="s">
        <v>4021</v>
      </c>
      <c r="B76" s="200">
        <v>1</v>
      </c>
      <c r="C76" s="126">
        <v>2</v>
      </c>
      <c r="D76" s="321">
        <f>APT!J76</f>
        <v>400064</v>
      </c>
      <c r="E76" s="126" t="b">
        <v>1</v>
      </c>
      <c r="F76" s="322" t="str">
        <f>RIGHT(APT!C76,4)&amp;"."&amp;APT!M76&amp;"."&amp;APT!K76&amp;"."&amp;APTCR!$C$6</f>
        <v>3504.BS.I01.REC</v>
      </c>
      <c r="G76" s="203">
        <f t="shared" ca="1" si="0"/>
        <v>44309</v>
      </c>
      <c r="H76" s="324" t="e">
        <f>IF(APT!#REF!&gt;0,0,-APT!#REF!)</f>
        <v>#REF!</v>
      </c>
      <c r="I76" s="205">
        <f t="shared" ca="1" si="1"/>
        <v>44309</v>
      </c>
      <c r="J76" s="126">
        <v>3</v>
      </c>
      <c r="K76" s="126" t="b">
        <v>1</v>
      </c>
      <c r="L76" s="126" t="s">
        <v>4022</v>
      </c>
      <c r="M76" s="126" t="b">
        <v>1</v>
      </c>
      <c r="N76" s="126" t="s">
        <v>3687</v>
      </c>
      <c r="O76" s="322" t="str">
        <f>LEFT(APT!D76,19)&amp;"."&amp;APTCR!F76</f>
        <v>St Catherines R C P.3504.BS.I01.REC</v>
      </c>
      <c r="P76" s="325" t="str">
        <f>APT!I76</f>
        <v>10162/543965</v>
      </c>
      <c r="Q76" s="126" t="b">
        <v>1</v>
      </c>
      <c r="R76" s="126" t="b">
        <v>1</v>
      </c>
      <c r="S76" s="126" t="b">
        <v>1</v>
      </c>
    </row>
    <row r="77" spans="1:19" hidden="1" x14ac:dyDescent="0.25">
      <c r="A77" s="126" t="s">
        <v>4021</v>
      </c>
      <c r="B77" s="200">
        <v>1</v>
      </c>
      <c r="C77" s="126">
        <v>2</v>
      </c>
      <c r="D77" s="321">
        <f>APT!J77</f>
        <v>400098</v>
      </c>
      <c r="E77" s="126" t="b">
        <v>1</v>
      </c>
      <c r="F77" s="322" t="str">
        <f>RIGHT(APT!C77,4)&amp;"."&amp;APT!M77&amp;"."&amp;APT!K77&amp;"."&amp;APTCR!$C$6</f>
        <v>3309.BS.I01.REC</v>
      </c>
      <c r="G77" s="203">
        <f t="shared" ca="1" si="0"/>
        <v>44309</v>
      </c>
      <c r="H77" s="324" t="e">
        <f>IF(APT!#REF!&gt;0,0,-APT!#REF!)</f>
        <v>#REF!</v>
      </c>
      <c r="I77" s="205">
        <f t="shared" ca="1" si="1"/>
        <v>44309</v>
      </c>
      <c r="J77" s="126">
        <v>3</v>
      </c>
      <c r="K77" s="126" t="b">
        <v>1</v>
      </c>
      <c r="L77" s="126" t="s">
        <v>4022</v>
      </c>
      <c r="M77" s="126" t="b">
        <v>1</v>
      </c>
      <c r="N77" s="126" t="s">
        <v>3687</v>
      </c>
      <c r="O77" s="322" t="str">
        <f>LEFT(APT!D77,19)&amp;"."&amp;APTCR!F77</f>
        <v>St Johns CE N20.3309.BS.I01.REC</v>
      </c>
      <c r="P77" s="325" t="str">
        <f>APT!I77</f>
        <v>10162/543965</v>
      </c>
      <c r="Q77" s="126" t="b">
        <v>1</v>
      </c>
      <c r="R77" s="126" t="b">
        <v>1</v>
      </c>
      <c r="S77" s="126" t="b">
        <v>1</v>
      </c>
    </row>
    <row r="78" spans="1:19" hidden="1" x14ac:dyDescent="0.25">
      <c r="A78" s="126" t="s">
        <v>4021</v>
      </c>
      <c r="B78" s="200">
        <v>1</v>
      </c>
      <c r="C78" s="126">
        <v>2</v>
      </c>
      <c r="D78" s="321">
        <f>APT!J78</f>
        <v>400114</v>
      </c>
      <c r="E78" s="126" t="b">
        <v>1</v>
      </c>
      <c r="F78" s="322" t="str">
        <f>RIGHT(APT!C78,4)&amp;"."&amp;APT!M78&amp;"."&amp;APT!K78&amp;"."&amp;APTCR!$C$6</f>
        <v>3307.BS.I01.REC</v>
      </c>
      <c r="G78" s="203">
        <f t="shared" ca="1" si="0"/>
        <v>44309</v>
      </c>
      <c r="H78" s="324" t="e">
        <f>IF(APT!#REF!&gt;0,0,-APT!#REF!)</f>
        <v>#REF!</v>
      </c>
      <c r="I78" s="205">
        <f t="shared" ca="1" si="1"/>
        <v>44309</v>
      </c>
      <c r="J78" s="126">
        <v>3</v>
      </c>
      <c r="K78" s="126" t="b">
        <v>1</v>
      </c>
      <c r="L78" s="126" t="s">
        <v>4022</v>
      </c>
      <c r="M78" s="126" t="b">
        <v>1</v>
      </c>
      <c r="N78" s="126" t="s">
        <v>3687</v>
      </c>
      <c r="O78" s="322" t="str">
        <f>LEFT(APT!D78,19)&amp;"."&amp;APTCR!F78</f>
        <v>St John's CE School.3307.BS.I01.REC</v>
      </c>
      <c r="P78" s="325" t="str">
        <f>APT!I78</f>
        <v>10162/543965</v>
      </c>
      <c r="Q78" s="126" t="b">
        <v>1</v>
      </c>
      <c r="R78" s="126" t="b">
        <v>1</v>
      </c>
      <c r="S78" s="126" t="b">
        <v>1</v>
      </c>
    </row>
    <row r="79" spans="1:19" hidden="1" x14ac:dyDescent="0.25">
      <c r="A79" s="126" t="s">
        <v>4021</v>
      </c>
      <c r="B79" s="200">
        <v>1</v>
      </c>
      <c r="C79" s="126">
        <v>2</v>
      </c>
      <c r="D79" s="321">
        <f>APT!J79</f>
        <v>400066</v>
      </c>
      <c r="E79" s="126" t="b">
        <v>1</v>
      </c>
      <c r="F79" s="322" t="str">
        <f>RIGHT(APT!C79,4)&amp;"."&amp;APT!M79&amp;"."&amp;APT!K79&amp;"."&amp;APTCR!$C$6</f>
        <v>3509.BS.I01.REC</v>
      </c>
      <c r="G79" s="203">
        <f t="shared" ca="1" si="0"/>
        <v>44309</v>
      </c>
      <c r="H79" s="324" t="e">
        <f>IF(APT!#REF!&gt;0,0,-APT!#REF!)</f>
        <v>#REF!</v>
      </c>
      <c r="I79" s="205">
        <f t="shared" ca="1" si="1"/>
        <v>44309</v>
      </c>
      <c r="J79" s="126">
        <v>3</v>
      </c>
      <c r="K79" s="126" t="b">
        <v>1</v>
      </c>
      <c r="L79" s="126" t="s">
        <v>4022</v>
      </c>
      <c r="M79" s="126" t="b">
        <v>1</v>
      </c>
      <c r="N79" s="126" t="s">
        <v>3687</v>
      </c>
      <c r="O79" s="322" t="str">
        <f>LEFT(APT!D79,19)&amp;"."&amp;APTCR!F79</f>
        <v>St Joseph's Primary.3509.BS.I01.REC</v>
      </c>
      <c r="P79" s="325" t="str">
        <f>APT!I79</f>
        <v>10162/543965</v>
      </c>
      <c r="Q79" s="126" t="b">
        <v>1</v>
      </c>
      <c r="R79" s="126" t="b">
        <v>1</v>
      </c>
      <c r="S79" s="126" t="b">
        <v>1</v>
      </c>
    </row>
    <row r="80" spans="1:19" hidden="1" x14ac:dyDescent="0.25">
      <c r="A80" s="126" t="s">
        <v>4021</v>
      </c>
      <c r="B80" s="200">
        <v>1</v>
      </c>
      <c r="C80" s="126">
        <v>2</v>
      </c>
      <c r="D80" s="321">
        <f>APT!J80</f>
        <v>400058</v>
      </c>
      <c r="E80" s="126" t="b">
        <v>1</v>
      </c>
      <c r="F80" s="322" t="str">
        <f>RIGHT(APT!C80,4)&amp;"."&amp;APT!M80&amp;"."&amp;APT!K80&amp;"."&amp;APTCR!$C$6</f>
        <v>3311.BS.I01.REC</v>
      </c>
      <c r="G80" s="203">
        <f t="shared" ca="1" si="0"/>
        <v>44309</v>
      </c>
      <c r="H80" s="324" t="e">
        <f>IF(APT!#REF!&gt;0,0,-APT!#REF!)</f>
        <v>#REF!</v>
      </c>
      <c r="I80" s="205">
        <f t="shared" ca="1" si="1"/>
        <v>44309</v>
      </c>
      <c r="J80" s="126">
        <v>3</v>
      </c>
      <c r="K80" s="126" t="b">
        <v>1</v>
      </c>
      <c r="L80" s="126" t="s">
        <v>4022</v>
      </c>
      <c r="M80" s="126" t="b">
        <v>1</v>
      </c>
      <c r="N80" s="126" t="s">
        <v>3687</v>
      </c>
      <c r="O80" s="322" t="str">
        <f>LEFT(APT!D80,19)&amp;"."&amp;APTCR!F80</f>
        <v>St Mary's C E Prima.3311.BS.I01.REC</v>
      </c>
      <c r="P80" s="325" t="str">
        <f>APT!I80</f>
        <v>10162/543965</v>
      </c>
      <c r="Q80" s="126" t="b">
        <v>1</v>
      </c>
      <c r="R80" s="126" t="b">
        <v>1</v>
      </c>
      <c r="S80" s="126" t="b">
        <v>1</v>
      </c>
    </row>
    <row r="81" spans="1:19" hidden="1" x14ac:dyDescent="0.25">
      <c r="A81" s="126" t="s">
        <v>4021</v>
      </c>
      <c r="B81" s="200">
        <v>1</v>
      </c>
      <c r="C81" s="126">
        <v>2</v>
      </c>
      <c r="D81" s="321">
        <f>APT!J81</f>
        <v>400017</v>
      </c>
      <c r="E81" s="126" t="b">
        <v>1</v>
      </c>
      <c r="F81" s="322" t="str">
        <f>RIGHT(APT!C81,4)&amp;"."&amp;APT!M81&amp;"."&amp;APT!K81&amp;"."&amp;APTCR!$C$6</f>
        <v>3312.BS.I01.REC</v>
      </c>
      <c r="G81" s="203">
        <f t="shared" ca="1" si="0"/>
        <v>44309</v>
      </c>
      <c r="H81" s="324" t="e">
        <f>IF(APT!#REF!&gt;0,0,-APT!#REF!)</f>
        <v>#REF!</v>
      </c>
      <c r="I81" s="205">
        <f t="shared" ca="1" si="1"/>
        <v>44309</v>
      </c>
      <c r="J81" s="126">
        <v>3</v>
      </c>
      <c r="K81" s="126" t="b">
        <v>1</v>
      </c>
      <c r="L81" s="126" t="s">
        <v>4022</v>
      </c>
      <c r="M81" s="126" t="b">
        <v>1</v>
      </c>
      <c r="N81" s="126" t="s">
        <v>3687</v>
      </c>
      <c r="O81" s="322" t="str">
        <f>LEFT(APT!D81,19)&amp;"."&amp;APTCR!F81</f>
        <v>St Mary's School EN.3312.BS.I01.REC</v>
      </c>
      <c r="P81" s="325" t="str">
        <f>APT!I81</f>
        <v>10162/543965</v>
      </c>
      <c r="Q81" s="126" t="b">
        <v>1</v>
      </c>
      <c r="R81" s="126" t="b">
        <v>1</v>
      </c>
      <c r="S81" s="126" t="b">
        <v>1</v>
      </c>
    </row>
    <row r="82" spans="1:19" hidden="1" x14ac:dyDescent="0.25">
      <c r="A82" s="126" t="s">
        <v>4021</v>
      </c>
      <c r="B82" s="200">
        <v>1</v>
      </c>
      <c r="C82" s="126">
        <v>2</v>
      </c>
      <c r="D82" s="321">
        <f>APT!J82</f>
        <v>400094</v>
      </c>
      <c r="E82" s="126" t="b">
        <v>1</v>
      </c>
      <c r="F82" s="322" t="str">
        <f>RIGHT(APT!C82,4)&amp;"."&amp;APT!M82&amp;"."&amp;APT!K82&amp;"."&amp;APTCR!$C$6</f>
        <v>3314.BS.I01.REC</v>
      </c>
      <c r="G82" s="203">
        <f t="shared" ca="1" si="0"/>
        <v>44309</v>
      </c>
      <c r="H82" s="324" t="e">
        <f>IF(APT!#REF!&gt;0,0,-APT!#REF!)</f>
        <v>#REF!</v>
      </c>
      <c r="I82" s="205">
        <f t="shared" ca="1" si="1"/>
        <v>44309</v>
      </c>
      <c r="J82" s="126">
        <v>3</v>
      </c>
      <c r="K82" s="126" t="b">
        <v>1</v>
      </c>
      <c r="L82" s="126" t="s">
        <v>4022</v>
      </c>
      <c r="M82" s="126" t="b">
        <v>1</v>
      </c>
      <c r="N82" s="126" t="s">
        <v>3687</v>
      </c>
      <c r="O82" s="322" t="str">
        <f>LEFT(APT!D82,19)&amp;"."&amp;APTCR!F82</f>
        <v>St Pauls CE Primary.3314.BS.I01.REC</v>
      </c>
      <c r="P82" s="325" t="str">
        <f>APT!I82</f>
        <v>10162/543965</v>
      </c>
      <c r="Q82" s="126" t="b">
        <v>1</v>
      </c>
      <c r="R82" s="126" t="b">
        <v>1</v>
      </c>
      <c r="S82" s="126" t="b">
        <v>1</v>
      </c>
    </row>
    <row r="83" spans="1:19" hidden="1" x14ac:dyDescent="0.25">
      <c r="A83" s="126" t="s">
        <v>4021</v>
      </c>
      <c r="B83" s="200">
        <v>1</v>
      </c>
      <c r="C83" s="126">
        <v>2</v>
      </c>
      <c r="D83" s="321">
        <f>APT!J83</f>
        <v>400006</v>
      </c>
      <c r="E83" s="126" t="b">
        <v>1</v>
      </c>
      <c r="F83" s="322" t="str">
        <f>RIGHT(APT!C83,4)&amp;"."&amp;APT!M83&amp;"."&amp;APT!K83&amp;"."&amp;APTCR!$C$6</f>
        <v>3313.BS.I01.REC</v>
      </c>
      <c r="G83" s="203">
        <f t="shared" ca="1" si="0"/>
        <v>44309</v>
      </c>
      <c r="H83" s="324" t="e">
        <f>IF(APT!#REF!&gt;0,0,-APT!#REF!)</f>
        <v>#REF!</v>
      </c>
      <c r="I83" s="205">
        <f t="shared" ca="1" si="1"/>
        <v>44309</v>
      </c>
      <c r="J83" s="126">
        <v>3</v>
      </c>
      <c r="K83" s="126" t="b">
        <v>1</v>
      </c>
      <c r="L83" s="126" t="s">
        <v>4022</v>
      </c>
      <c r="M83" s="126" t="b">
        <v>1</v>
      </c>
      <c r="N83" s="126" t="s">
        <v>3687</v>
      </c>
      <c r="O83" s="322" t="str">
        <f>LEFT(APT!D83,19)&amp;"."&amp;APTCR!F83</f>
        <v>St. Pauls CE Primar.3313.BS.I01.REC</v>
      </c>
      <c r="P83" s="325" t="str">
        <f>APT!I83</f>
        <v>10162/543965</v>
      </c>
      <c r="Q83" s="126" t="b">
        <v>1</v>
      </c>
      <c r="R83" s="126" t="b">
        <v>1</v>
      </c>
      <c r="S83" s="126" t="b">
        <v>1</v>
      </c>
    </row>
    <row r="84" spans="1:19" hidden="1" x14ac:dyDescent="0.25">
      <c r="A84" s="126" t="s">
        <v>4021</v>
      </c>
      <c r="B84" s="200">
        <v>1</v>
      </c>
      <c r="C84" s="126">
        <v>2</v>
      </c>
      <c r="D84" s="321">
        <f>APT!J84</f>
        <v>400037</v>
      </c>
      <c r="E84" s="126" t="b">
        <v>1</v>
      </c>
      <c r="F84" s="322" t="str">
        <f>RIGHT(APT!C84,4)&amp;"."&amp;APT!M84&amp;"."&amp;APT!K84&amp;"."&amp;APTCR!$C$6</f>
        <v>3507.BS.I01.REC</v>
      </c>
      <c r="G84" s="203">
        <f t="shared" ca="1" si="0"/>
        <v>44309</v>
      </c>
      <c r="H84" s="324" t="e">
        <f>IF(APT!#REF!&gt;0,0,-APT!#REF!)</f>
        <v>#REF!</v>
      </c>
      <c r="I84" s="205">
        <f t="shared" ca="1" si="1"/>
        <v>44309</v>
      </c>
      <c r="J84" s="126">
        <v>3</v>
      </c>
      <c r="K84" s="126" t="b">
        <v>1</v>
      </c>
      <c r="L84" s="126" t="s">
        <v>4022</v>
      </c>
      <c r="M84" s="126" t="b">
        <v>1</v>
      </c>
      <c r="N84" s="126" t="s">
        <v>3687</v>
      </c>
      <c r="O84" s="322" t="str">
        <f>LEFT(APT!D84,19)&amp;"."&amp;APTCR!F84</f>
        <v>St Theresa's R.C. P.3507.BS.I01.REC</v>
      </c>
      <c r="P84" s="325" t="str">
        <f>APT!I84</f>
        <v>10162/543965</v>
      </c>
      <c r="Q84" s="126" t="b">
        <v>1</v>
      </c>
      <c r="R84" s="126" t="b">
        <v>1</v>
      </c>
      <c r="S84" s="126" t="b">
        <v>1</v>
      </c>
    </row>
    <row r="85" spans="1:19" hidden="1" x14ac:dyDescent="0.25">
      <c r="A85" s="126" t="s">
        <v>4021</v>
      </c>
      <c r="B85" s="200">
        <v>1</v>
      </c>
      <c r="C85" s="126">
        <v>2</v>
      </c>
      <c r="D85" s="321">
        <f>APT!J85</f>
        <v>400009</v>
      </c>
      <c r="E85" s="126" t="b">
        <v>1</v>
      </c>
      <c r="F85" s="322" t="str">
        <f>RIGHT(APT!C85,4)&amp;"."&amp;APT!M85&amp;"."&amp;APT!K85&amp;"."&amp;APTCR!$C$6</f>
        <v>3506.BS.I01.REC</v>
      </c>
      <c r="G85" s="203">
        <f t="shared" ref="G85:G148" ca="1" si="2">TODAY()</f>
        <v>44309</v>
      </c>
      <c r="H85" s="324" t="e">
        <f>IF(APT!#REF!&gt;0,0,-APT!#REF!)</f>
        <v>#REF!</v>
      </c>
      <c r="I85" s="205">
        <f t="shared" ref="I85:I148" ca="1" si="3">G85</f>
        <v>44309</v>
      </c>
      <c r="J85" s="126">
        <v>3</v>
      </c>
      <c r="K85" s="126" t="b">
        <v>1</v>
      </c>
      <c r="L85" s="126" t="s">
        <v>4022</v>
      </c>
      <c r="M85" s="126" t="b">
        <v>1</v>
      </c>
      <c r="N85" s="126" t="s">
        <v>3687</v>
      </c>
      <c r="O85" s="322" t="str">
        <f>LEFT(APT!D85,19)&amp;"."&amp;APTCR!F85</f>
        <v>St Vincent's Cathol.3506.BS.I01.REC</v>
      </c>
      <c r="P85" s="325" t="str">
        <f>APT!I85</f>
        <v>10162/543965</v>
      </c>
      <c r="Q85" s="126" t="b">
        <v>1</v>
      </c>
      <c r="R85" s="126" t="b">
        <v>1</v>
      </c>
      <c r="S85" s="126" t="b">
        <v>1</v>
      </c>
    </row>
    <row r="86" spans="1:19" x14ac:dyDescent="0.25">
      <c r="A86" s="126" t="s">
        <v>4021</v>
      </c>
      <c r="B86" s="200">
        <v>1</v>
      </c>
      <c r="C86" s="126">
        <v>2</v>
      </c>
      <c r="D86" s="321">
        <f>APT!J86</f>
        <v>400038</v>
      </c>
      <c r="E86" s="126" t="b">
        <v>1</v>
      </c>
      <c r="F86" s="322" t="str">
        <f>RIGHT(APT!C86,4)&amp;"."&amp;APT!M86&amp;"."&amp;APT!K86&amp;"."&amp;APTCR!$C$6&amp;"."&amp;$C$5</f>
        <v>2070.BS.I01.REC.Se20</v>
      </c>
      <c r="G86" s="203">
        <f t="shared" ca="1" si="2"/>
        <v>44309</v>
      </c>
      <c r="H86" s="324" t="e">
        <f>IF(APT!#REF!&gt;0,0,-APT!#REF!)</f>
        <v>#REF!</v>
      </c>
      <c r="I86" s="205">
        <f t="shared" ca="1" si="3"/>
        <v>44309</v>
      </c>
      <c r="J86" s="126">
        <v>3</v>
      </c>
      <c r="K86" s="126" t="b">
        <v>1</v>
      </c>
      <c r="L86" s="126" t="s">
        <v>4022</v>
      </c>
      <c r="M86" s="126" t="b">
        <v>1</v>
      </c>
      <c r="N86" s="126" t="s">
        <v>3687</v>
      </c>
      <c r="O86" s="322" t="str">
        <f>LEFT(APT!D86,19)&amp;"."&amp;APTCR!F86</f>
        <v>Sunnyfields Primary.2070.BS.I01.REC.Se20</v>
      </c>
      <c r="P86" s="325" t="str">
        <f>APT!I86</f>
        <v>10162/543965</v>
      </c>
      <c r="Q86" s="126" t="b">
        <v>1</v>
      </c>
      <c r="R86" s="126" t="b">
        <v>1</v>
      </c>
      <c r="S86" s="126" t="b">
        <v>1</v>
      </c>
    </row>
    <row r="87" spans="1:19" hidden="1" x14ac:dyDescent="0.25">
      <c r="A87" s="126" t="s">
        <v>4021</v>
      </c>
      <c r="B87" s="200">
        <v>1</v>
      </c>
      <c r="C87" s="126">
        <v>2</v>
      </c>
      <c r="D87" s="321">
        <f>APT!J87</f>
        <v>400100</v>
      </c>
      <c r="E87" s="126" t="b">
        <v>1</v>
      </c>
      <c r="F87" s="322" t="str">
        <f>RIGHT(APT!C87,4)&amp;"."&amp;APT!M87&amp;"."&amp;APT!K87&amp;"."&amp;APTCR!$C$6</f>
        <v>3316.BS.I01.REC</v>
      </c>
      <c r="G87" s="203">
        <f t="shared" ca="1" si="2"/>
        <v>44309</v>
      </c>
      <c r="H87" s="324" t="e">
        <f>IF(APT!#REF!&gt;0,0,-APT!#REF!)</f>
        <v>#REF!</v>
      </c>
      <c r="I87" s="205">
        <f t="shared" ca="1" si="3"/>
        <v>44309</v>
      </c>
      <c r="J87" s="126">
        <v>3</v>
      </c>
      <c r="K87" s="126" t="b">
        <v>1</v>
      </c>
      <c r="L87" s="126" t="s">
        <v>4022</v>
      </c>
      <c r="M87" s="126" t="b">
        <v>1</v>
      </c>
      <c r="N87" s="126" t="s">
        <v>3687</v>
      </c>
      <c r="O87" s="322" t="str">
        <f>LEFT(APT!D87,19)&amp;"."&amp;APTCR!F87</f>
        <v>Trent  C of E Prima.3316.BS.I01.REC</v>
      </c>
      <c r="P87" s="325" t="str">
        <f>APT!I87</f>
        <v>10162/543965</v>
      </c>
      <c r="Q87" s="126" t="b">
        <v>1</v>
      </c>
      <c r="R87" s="126" t="b">
        <v>1</v>
      </c>
      <c r="S87" s="126" t="b">
        <v>1</v>
      </c>
    </row>
    <row r="88" spans="1:19" hidden="1" x14ac:dyDescent="0.25">
      <c r="A88" s="126" t="s">
        <v>4021</v>
      </c>
      <c r="B88" s="200">
        <v>1</v>
      </c>
      <c r="C88" s="126">
        <v>2</v>
      </c>
      <c r="D88" s="321">
        <f>APT!J88</f>
        <v>400101</v>
      </c>
      <c r="E88" s="126" t="b">
        <v>1</v>
      </c>
      <c r="F88" s="322" t="str">
        <f>RIGHT(APT!C88,4)&amp;"."&amp;APT!M88&amp;"."&amp;APT!K88&amp;"."&amp;APTCR!$C$6</f>
        <v>2055.BS.I01.REC</v>
      </c>
      <c r="G88" s="203">
        <f t="shared" ca="1" si="2"/>
        <v>44309</v>
      </c>
      <c r="H88" s="324" t="e">
        <f>IF(APT!#REF!&gt;0,0,-APT!#REF!)</f>
        <v>#REF!</v>
      </c>
      <c r="I88" s="205">
        <f t="shared" ca="1" si="3"/>
        <v>44309</v>
      </c>
      <c r="J88" s="126">
        <v>3</v>
      </c>
      <c r="K88" s="126" t="b">
        <v>1</v>
      </c>
      <c r="L88" s="126" t="s">
        <v>4022</v>
      </c>
      <c r="M88" s="126" t="b">
        <v>1</v>
      </c>
      <c r="N88" s="126" t="s">
        <v>3687</v>
      </c>
      <c r="O88" s="322" t="str">
        <f>LEFT(APT!D88,19)&amp;"."&amp;APTCR!F88</f>
        <v>Tudor School.2055.BS.I01.REC</v>
      </c>
      <c r="P88" s="325" t="str">
        <f>APT!I88</f>
        <v>10162/543965</v>
      </c>
      <c r="Q88" s="126" t="b">
        <v>1</v>
      </c>
      <c r="R88" s="126" t="b">
        <v>1</v>
      </c>
      <c r="S88" s="126" t="b">
        <v>1</v>
      </c>
    </row>
    <row r="89" spans="1:19" x14ac:dyDescent="0.25">
      <c r="A89" s="126" t="s">
        <v>4021</v>
      </c>
      <c r="B89" s="200">
        <v>1</v>
      </c>
      <c r="C89" s="126">
        <v>2</v>
      </c>
      <c r="D89" s="321">
        <f>APT!J89</f>
        <v>400053</v>
      </c>
      <c r="E89" s="126" t="b">
        <v>1</v>
      </c>
      <c r="F89" s="322" t="str">
        <f>RIGHT(APT!C89,4)&amp;"."&amp;APT!M89&amp;"."&amp;APT!K89&amp;"."&amp;APTCR!$C$6&amp;"."&amp;$C$5</f>
        <v>2057.BS.I01.REC.Se20</v>
      </c>
      <c r="G89" s="203">
        <f t="shared" ca="1" si="2"/>
        <v>44309</v>
      </c>
      <c r="H89" s="324" t="e">
        <f>IF(APT!#REF!&gt;0,0,-APT!#REF!)</f>
        <v>#REF!</v>
      </c>
      <c r="I89" s="205">
        <f t="shared" ca="1" si="3"/>
        <v>44309</v>
      </c>
      <c r="J89" s="126">
        <v>3</v>
      </c>
      <c r="K89" s="126" t="b">
        <v>1</v>
      </c>
      <c r="L89" s="126" t="s">
        <v>4022</v>
      </c>
      <c r="M89" s="126" t="b">
        <v>1</v>
      </c>
      <c r="N89" s="126" t="s">
        <v>3687</v>
      </c>
      <c r="O89" s="322" t="str">
        <f>LEFT(APT!D89,19)&amp;"."&amp;APTCR!F89</f>
        <v>Underhill School.2057.BS.I01.REC.Se20</v>
      </c>
      <c r="P89" s="325" t="str">
        <f>APT!I89</f>
        <v>10162/543965</v>
      </c>
      <c r="Q89" s="126" t="b">
        <v>1</v>
      </c>
      <c r="R89" s="126" t="b">
        <v>1</v>
      </c>
      <c r="S89" s="126" t="b">
        <v>1</v>
      </c>
    </row>
    <row r="90" spans="1:19" x14ac:dyDescent="0.25">
      <c r="A90" s="126" t="s">
        <v>4021</v>
      </c>
      <c r="B90" s="200">
        <v>1</v>
      </c>
      <c r="C90" s="126">
        <v>2</v>
      </c>
      <c r="D90" s="321">
        <f>APT!J90</f>
        <v>400111</v>
      </c>
      <c r="E90" s="126" t="b">
        <v>1</v>
      </c>
      <c r="F90" s="322" t="str">
        <f>RIGHT(APT!C90,4)&amp;"."&amp;APT!M90&amp;"."&amp;APT!K90&amp;"."&amp;APTCR!$C$6&amp;"."&amp;$C$5</f>
        <v>2076.BS.I01.REC.Se20</v>
      </c>
      <c r="G90" s="203">
        <f t="shared" ca="1" si="2"/>
        <v>44309</v>
      </c>
      <c r="H90" s="324" t="e">
        <f>IF(APT!#REF!&gt;0,0,-APT!#REF!)</f>
        <v>#REF!</v>
      </c>
      <c r="I90" s="205">
        <f t="shared" ca="1" si="3"/>
        <v>44309</v>
      </c>
      <c r="J90" s="126">
        <v>3</v>
      </c>
      <c r="K90" s="126" t="b">
        <v>1</v>
      </c>
      <c r="L90" s="126" t="s">
        <v>4022</v>
      </c>
      <c r="M90" s="126" t="b">
        <v>1</v>
      </c>
      <c r="N90" s="126" t="s">
        <v>3687</v>
      </c>
      <c r="O90" s="322" t="str">
        <f>LEFT(APT!D90,19)&amp;"."&amp;APTCR!F90</f>
        <v>Wessex  Gardens Pri.2076.BS.I01.REC.Se20</v>
      </c>
      <c r="P90" s="325" t="str">
        <f>APT!I90</f>
        <v>10162/543965</v>
      </c>
      <c r="Q90" s="126" t="b">
        <v>1</v>
      </c>
      <c r="R90" s="126" t="b">
        <v>1</v>
      </c>
      <c r="S90" s="126" t="b">
        <v>1</v>
      </c>
    </row>
    <row r="91" spans="1:19" hidden="1" x14ac:dyDescent="0.25">
      <c r="A91" s="126" t="s">
        <v>4021</v>
      </c>
      <c r="B91" s="200">
        <v>1</v>
      </c>
      <c r="C91" s="126">
        <v>2</v>
      </c>
      <c r="D91" s="321">
        <f>APT!J91</f>
        <v>400011</v>
      </c>
      <c r="E91" s="126" t="b">
        <v>1</v>
      </c>
      <c r="F91" s="322" t="str">
        <f>RIGHT(APT!C91,4)&amp;"."&amp;APT!M91&amp;"."&amp;APT!K91&amp;"."&amp;APTCR!$C$6</f>
        <v>2060.BS.I01.REC</v>
      </c>
      <c r="G91" s="203">
        <f t="shared" ca="1" si="2"/>
        <v>44309</v>
      </c>
      <c r="H91" s="324" t="e">
        <f>IF(APT!#REF!&gt;0,0,-APT!#REF!)</f>
        <v>#REF!</v>
      </c>
      <c r="I91" s="205">
        <f t="shared" ca="1" si="3"/>
        <v>44309</v>
      </c>
      <c r="J91" s="126">
        <v>3</v>
      </c>
      <c r="K91" s="126" t="b">
        <v>1</v>
      </c>
      <c r="L91" s="126" t="s">
        <v>4022</v>
      </c>
      <c r="M91" s="126" t="b">
        <v>1</v>
      </c>
      <c r="N91" s="126" t="s">
        <v>3687</v>
      </c>
      <c r="O91" s="322" t="str">
        <f>LEFT(APT!D91,19)&amp;"."&amp;APTCR!F91</f>
        <v>Whitings Hill Prima.2060.BS.I01.REC</v>
      </c>
      <c r="P91" s="325" t="str">
        <f>APT!I91</f>
        <v>10162/543965</v>
      </c>
      <c r="Q91" s="126" t="b">
        <v>1</v>
      </c>
      <c r="R91" s="126" t="b">
        <v>1</v>
      </c>
      <c r="S91" s="126" t="b">
        <v>1</v>
      </c>
    </row>
    <row r="92" spans="1:19" hidden="1" x14ac:dyDescent="0.25">
      <c r="A92" s="126" t="s">
        <v>4021</v>
      </c>
      <c r="B92" s="200">
        <v>1</v>
      </c>
      <c r="C92" s="126">
        <v>2</v>
      </c>
      <c r="D92" s="321">
        <f>APT!J92</f>
        <v>400117</v>
      </c>
      <c r="E92" s="126" t="b">
        <v>1</v>
      </c>
      <c r="F92" s="322" t="str">
        <f>RIGHT(APT!C92,4)&amp;"."&amp;APT!M92&amp;"."&amp;APT!K92&amp;"."&amp;APTCR!$C$6</f>
        <v>3518.BS.I01.REC</v>
      </c>
      <c r="G92" s="203">
        <f t="shared" ca="1" si="2"/>
        <v>44309</v>
      </c>
      <c r="H92" s="324" t="e">
        <f>IF(APT!#REF!&gt;0,0,-APT!#REF!)</f>
        <v>#REF!</v>
      </c>
      <c r="I92" s="205">
        <f t="shared" ca="1" si="3"/>
        <v>44309</v>
      </c>
      <c r="J92" s="126">
        <v>3</v>
      </c>
      <c r="K92" s="126" t="b">
        <v>1</v>
      </c>
      <c r="L92" s="126" t="s">
        <v>4022</v>
      </c>
      <c r="M92" s="126" t="b">
        <v>1</v>
      </c>
      <c r="N92" s="126" t="s">
        <v>3687</v>
      </c>
      <c r="O92" s="322" t="str">
        <f>LEFT(APT!D92,19)&amp;"."&amp;APTCR!F92</f>
        <v>Woodcroft Primary S.3518.BS.I01.REC</v>
      </c>
      <c r="P92" s="325" t="str">
        <f>APT!I92</f>
        <v>10162/543965</v>
      </c>
      <c r="Q92" s="126" t="b">
        <v>1</v>
      </c>
      <c r="R92" s="126" t="b">
        <v>1</v>
      </c>
      <c r="S92" s="126" t="b">
        <v>1</v>
      </c>
    </row>
    <row r="93" spans="1:19" hidden="1" x14ac:dyDescent="0.25">
      <c r="A93" s="126" t="s">
        <v>4021</v>
      </c>
      <c r="B93" s="200">
        <v>1</v>
      </c>
      <c r="C93" s="126">
        <v>2</v>
      </c>
      <c r="D93" s="321">
        <f>APT!J93</f>
        <v>400004</v>
      </c>
      <c r="E93" s="126" t="b">
        <v>1</v>
      </c>
      <c r="F93" s="322" t="str">
        <f>RIGHT(APT!C93,4)&amp;"."&amp;APT!M93&amp;"."&amp;APT!K93&amp;"."&amp;APTCR!$C$6</f>
        <v>2054.BS.I01.REC</v>
      </c>
      <c r="G93" s="203">
        <f t="shared" ca="1" si="2"/>
        <v>44309</v>
      </c>
      <c r="H93" s="324" t="e">
        <f>IF(APT!#REF!&gt;0,0,-APT!#REF!)</f>
        <v>#REF!</v>
      </c>
      <c r="I93" s="205">
        <f t="shared" ca="1" si="3"/>
        <v>44309</v>
      </c>
      <c r="J93" s="126">
        <v>3</v>
      </c>
      <c r="K93" s="126" t="b">
        <v>1</v>
      </c>
      <c r="L93" s="126" t="s">
        <v>4022</v>
      </c>
      <c r="M93" s="126" t="b">
        <v>1</v>
      </c>
      <c r="N93" s="126" t="s">
        <v>3687</v>
      </c>
      <c r="O93" s="322" t="str">
        <f>LEFT(APT!D93,19)&amp;"."&amp;APTCR!F93</f>
        <v>Woodridge  Primary .2054.BS.I01.REC</v>
      </c>
      <c r="P93" s="325" t="str">
        <f>APT!I93</f>
        <v>10162/543965</v>
      </c>
      <c r="Q93" s="126" t="b">
        <v>1</v>
      </c>
      <c r="R93" s="126" t="b">
        <v>1</v>
      </c>
      <c r="S93" s="126" t="b">
        <v>1</v>
      </c>
    </row>
    <row r="94" spans="1:19" x14ac:dyDescent="0.25">
      <c r="A94" s="126" t="s">
        <v>4021</v>
      </c>
      <c r="B94" s="200">
        <v>1</v>
      </c>
      <c r="C94" s="126">
        <v>2</v>
      </c>
      <c r="D94" s="321">
        <f>APT!J94</f>
        <v>400041</v>
      </c>
      <c r="E94" s="126" t="b">
        <v>1</v>
      </c>
      <c r="F94" s="322" t="str">
        <f>RIGHT(APT!C94,4)&amp;"."&amp;APT!M94&amp;"."&amp;APT!K94&amp;"."&amp;APTCR!$C$6&amp;"."&amp;$C$5</f>
        <v>5405.BS.I01.REC.Se20</v>
      </c>
      <c r="G94" s="203">
        <f t="shared" ca="1" si="2"/>
        <v>44309</v>
      </c>
      <c r="H94" s="324" t="e">
        <f>IF(APT!#REF!&gt;0,0,-APT!#REF!)</f>
        <v>#REF!</v>
      </c>
      <c r="I94" s="205">
        <f t="shared" ca="1" si="3"/>
        <v>44309</v>
      </c>
      <c r="J94" s="126">
        <v>3</v>
      </c>
      <c r="K94" s="126" t="b">
        <v>1</v>
      </c>
      <c r="L94" s="126" t="s">
        <v>4022</v>
      </c>
      <c r="M94" s="126" t="b">
        <v>1</v>
      </c>
      <c r="N94" s="126" t="s">
        <v>3687</v>
      </c>
      <c r="O94" s="322" t="str">
        <f>LEFT(APT!D94,19)&amp;"."&amp;APTCR!F94</f>
        <v>Finchley Catholic H.5405.BS.I01.REC.Se20</v>
      </c>
      <c r="P94" s="325" t="str">
        <f>APT!I94</f>
        <v>10163/543965</v>
      </c>
      <c r="Q94" s="126" t="b">
        <v>1</v>
      </c>
      <c r="R94" s="126" t="b">
        <v>1</v>
      </c>
      <c r="S94" s="126" t="b">
        <v>1</v>
      </c>
    </row>
    <row r="95" spans="1:19" x14ac:dyDescent="0.25">
      <c r="A95" s="126" t="s">
        <v>4021</v>
      </c>
      <c r="B95" s="200">
        <v>1</v>
      </c>
      <c r="C95" s="126">
        <v>2</v>
      </c>
      <c r="D95" s="321">
        <f>APT!J95</f>
        <v>400033</v>
      </c>
      <c r="E95" s="126" t="b">
        <v>1</v>
      </c>
      <c r="F95" s="322" t="str">
        <f>RIGHT(APT!C95,4)&amp;"."&amp;APT!M95&amp;"."&amp;APT!K95&amp;"."&amp;APTCR!$C$6&amp;"."&amp;$C$5</f>
        <v>4003.BS.I01.REC.Se20</v>
      </c>
      <c r="G95" s="203">
        <f t="shared" ca="1" si="2"/>
        <v>44309</v>
      </c>
      <c r="H95" s="324" t="e">
        <f>IF(APT!#REF!&gt;0,0,-APT!#REF!)</f>
        <v>#REF!</v>
      </c>
      <c r="I95" s="205">
        <f t="shared" ca="1" si="3"/>
        <v>44309</v>
      </c>
      <c r="J95" s="126">
        <v>3</v>
      </c>
      <c r="K95" s="126" t="b">
        <v>1</v>
      </c>
      <c r="L95" s="126" t="s">
        <v>4022</v>
      </c>
      <c r="M95" s="126" t="b">
        <v>1</v>
      </c>
      <c r="N95" s="126" t="s">
        <v>3687</v>
      </c>
      <c r="O95" s="322" t="str">
        <f>LEFT(APT!D95,19)&amp;"."&amp;APTCR!F95</f>
        <v>Friern Barnet Schoo.4003.BS.I01.REC.Se20</v>
      </c>
      <c r="P95" s="325" t="str">
        <f>APT!I95</f>
        <v>10163/543965</v>
      </c>
      <c r="Q95" s="126" t="b">
        <v>1</v>
      </c>
      <c r="R95" s="126" t="b">
        <v>1</v>
      </c>
      <c r="S95" s="126" t="b">
        <v>1</v>
      </c>
    </row>
    <row r="96" spans="1:19" x14ac:dyDescent="0.25">
      <c r="A96" s="126" t="s">
        <v>4021</v>
      </c>
      <c r="B96" s="200">
        <v>1</v>
      </c>
      <c r="C96" s="126">
        <v>2</v>
      </c>
      <c r="D96" s="321">
        <f>APT!J96</f>
        <v>400140</v>
      </c>
      <c r="E96" s="126" t="b">
        <v>1</v>
      </c>
      <c r="F96" s="322" t="str">
        <f>RIGHT(APT!C96,4)&amp;"."&amp;APT!M96&amp;"."&amp;APT!K96&amp;"."&amp;APTCR!$C$6&amp;"."&amp;$C$5</f>
        <v>5427.BS.I01.REC.Se20</v>
      </c>
      <c r="G96" s="203">
        <f t="shared" ca="1" si="2"/>
        <v>44309</v>
      </c>
      <c r="H96" s="324" t="e">
        <f>IF(APT!#REF!&gt;0,0,-APT!#REF!)</f>
        <v>#REF!</v>
      </c>
      <c r="I96" s="205">
        <f t="shared" ca="1" si="3"/>
        <v>44309</v>
      </c>
      <c r="J96" s="126">
        <v>3</v>
      </c>
      <c r="K96" s="126" t="b">
        <v>1</v>
      </c>
      <c r="L96" s="126" t="s">
        <v>4022</v>
      </c>
      <c r="M96" s="126" t="b">
        <v>1</v>
      </c>
      <c r="N96" s="126" t="s">
        <v>3687</v>
      </c>
      <c r="O96" s="322" t="str">
        <f>LEFT(APT!D96,19)&amp;"."&amp;APTCR!F96</f>
        <v>JCoSS.5427.BS.I01.REC.Se20</v>
      </c>
      <c r="P96" s="325" t="str">
        <f>APT!I96</f>
        <v>10163/543965</v>
      </c>
      <c r="Q96" s="126" t="b">
        <v>1</v>
      </c>
      <c r="R96" s="126" t="b">
        <v>1</v>
      </c>
      <c r="S96" s="126" t="b">
        <v>1</v>
      </c>
    </row>
    <row r="97" spans="1:19" x14ac:dyDescent="0.25">
      <c r="A97" s="126" t="s">
        <v>4021</v>
      </c>
      <c r="B97" s="200">
        <v>1</v>
      </c>
      <c r="C97" s="126">
        <v>2</v>
      </c>
      <c r="D97" s="321">
        <f>APT!J97</f>
        <v>107953</v>
      </c>
      <c r="E97" s="126" t="b">
        <v>1</v>
      </c>
      <c r="F97" s="322" t="str">
        <f>RIGHT(APT!C97,4)&amp;"."&amp;APT!M97&amp;"."&amp;APT!K97&amp;"."&amp;APTCR!$C$6&amp;"."&amp;$C$5</f>
        <v>4004.BS.I01.REC.Se20</v>
      </c>
      <c r="G97" s="203">
        <f t="shared" ca="1" si="2"/>
        <v>44309</v>
      </c>
      <c r="H97" s="324" t="e">
        <f>IF(APT!#REF!&gt;0,0,-APT!#REF!)</f>
        <v>#REF!</v>
      </c>
      <c r="I97" s="205">
        <f t="shared" ca="1" si="3"/>
        <v>44309</v>
      </c>
      <c r="J97" s="126">
        <v>3</v>
      </c>
      <c r="K97" s="126" t="b">
        <v>1</v>
      </c>
      <c r="L97" s="126" t="s">
        <v>4022</v>
      </c>
      <c r="M97" s="126" t="b">
        <v>1</v>
      </c>
      <c r="N97" s="126" t="s">
        <v>3687</v>
      </c>
      <c r="O97" s="322" t="str">
        <f>LEFT(APT!D97,19)&amp;"."&amp;APTCR!F97</f>
        <v>Menorah High School.4004.BS.I01.REC.Se20</v>
      </c>
      <c r="P97" s="325" t="str">
        <f>APT!I97</f>
        <v>10163/543965</v>
      </c>
      <c r="Q97" s="126" t="b">
        <v>1</v>
      </c>
      <c r="R97" s="126" t="b">
        <v>1</v>
      </c>
      <c r="S97" s="126" t="b">
        <v>1</v>
      </c>
    </row>
    <row r="98" spans="1:19" x14ac:dyDescent="0.25">
      <c r="A98" s="126" t="s">
        <v>4021</v>
      </c>
      <c r="B98" s="200">
        <v>1</v>
      </c>
      <c r="C98" s="126">
        <v>2</v>
      </c>
      <c r="D98" s="321">
        <f>APT!J98</f>
        <v>400029</v>
      </c>
      <c r="E98" s="126" t="b">
        <v>1</v>
      </c>
      <c r="F98" s="322" t="str">
        <f>RIGHT(APT!C98,4)&amp;"."&amp;APT!M98&amp;"."&amp;APT!K98&amp;"."&amp;APTCR!$C$6&amp;"."&amp;$C$5</f>
        <v>5404.BS.I01.REC.Se20</v>
      </c>
      <c r="G98" s="203">
        <f t="shared" ca="1" si="2"/>
        <v>44309</v>
      </c>
      <c r="H98" s="324" t="e">
        <f>IF(APT!#REF!&gt;0,0,-APT!#REF!)</f>
        <v>#REF!</v>
      </c>
      <c r="I98" s="205">
        <f t="shared" ca="1" si="3"/>
        <v>44309</v>
      </c>
      <c r="J98" s="126">
        <v>3</v>
      </c>
      <c r="K98" s="126" t="b">
        <v>1</v>
      </c>
      <c r="L98" s="126" t="s">
        <v>4022</v>
      </c>
      <c r="M98" s="126" t="b">
        <v>1</v>
      </c>
      <c r="N98" s="126" t="s">
        <v>3687</v>
      </c>
      <c r="O98" s="322" t="str">
        <f>LEFT(APT!D98,19)&amp;"."&amp;APTCR!F98</f>
        <v>St Michaels Catholi.5404.BS.I01.REC.Se20</v>
      </c>
      <c r="P98" s="325" t="str">
        <f>APT!I98</f>
        <v>10163/543965</v>
      </c>
      <c r="Q98" s="126" t="b">
        <v>1</v>
      </c>
      <c r="R98" s="126" t="b">
        <v>1</v>
      </c>
      <c r="S98" s="126" t="b">
        <v>1</v>
      </c>
    </row>
    <row r="99" spans="1:19" x14ac:dyDescent="0.25">
      <c r="A99" s="126" t="s">
        <v>4021</v>
      </c>
      <c r="B99" s="200">
        <v>1</v>
      </c>
      <c r="C99" s="126">
        <v>2</v>
      </c>
      <c r="D99" s="321">
        <f>APT!J99</f>
        <v>400013</v>
      </c>
      <c r="E99" s="126" t="b">
        <v>1</v>
      </c>
      <c r="F99" s="322" t="str">
        <f>RIGHT(APT!C99,4)&amp;"."&amp;APT!M99&amp;"."&amp;APT!K99&amp;"."&amp;APTCR!$C$6&amp;"."&amp;$C$5</f>
        <v>5407.BS.I01.REC.Se20</v>
      </c>
      <c r="G99" s="203">
        <f t="shared" ca="1" si="2"/>
        <v>44309</v>
      </c>
      <c r="H99" s="324" t="e">
        <f>IF(APT!#REF!&gt;0,0,-APT!#REF!)</f>
        <v>#REF!</v>
      </c>
      <c r="I99" s="205">
        <f t="shared" ca="1" si="3"/>
        <v>44309</v>
      </c>
      <c r="J99" s="126">
        <v>3</v>
      </c>
      <c r="K99" s="126" t="b">
        <v>1</v>
      </c>
      <c r="L99" s="126" t="s">
        <v>4022</v>
      </c>
      <c r="M99" s="126" t="b">
        <v>1</v>
      </c>
      <c r="N99" s="126" t="s">
        <v>3687</v>
      </c>
      <c r="O99" s="322" t="str">
        <f>LEFT(APT!D99,19)&amp;"."&amp;APTCR!F99</f>
        <v>St. James' Catholic.5407.BS.I01.REC.Se20</v>
      </c>
      <c r="P99" s="325" t="str">
        <f>APT!I99</f>
        <v>10163/543965</v>
      </c>
      <c r="Q99" s="126" t="b">
        <v>1</v>
      </c>
      <c r="R99" s="126" t="b">
        <v>1</v>
      </c>
      <c r="S99" s="126" t="b">
        <v>1</v>
      </c>
    </row>
    <row r="100" spans="1:19" x14ac:dyDescent="0.25">
      <c r="A100" s="126" t="s">
        <v>4021</v>
      </c>
      <c r="B100" s="200">
        <v>1</v>
      </c>
      <c r="C100" s="126">
        <v>2</v>
      </c>
      <c r="D100" s="321">
        <f>APT!J100</f>
        <v>400135</v>
      </c>
      <c r="E100" s="126" t="b">
        <v>1</v>
      </c>
      <c r="F100" s="322" t="str">
        <f>RIGHT(APT!C100,4)&amp;"."&amp;APT!M100&amp;"."&amp;APT!K100&amp;"."&amp;APTCR!$C$6&amp;"."&amp;$C$5</f>
        <v>3521.BS.I01.REC.Se20</v>
      </c>
      <c r="G100" s="203">
        <f t="shared" ca="1" si="2"/>
        <v>44309</v>
      </c>
      <c r="H100" s="324" t="e">
        <f>IF(APT!#REF!&gt;0,0,-APT!#REF!)</f>
        <v>#REF!</v>
      </c>
      <c r="I100" s="205">
        <f t="shared" ca="1" si="3"/>
        <v>44309</v>
      </c>
      <c r="J100" s="126">
        <v>3</v>
      </c>
      <c r="K100" s="126" t="b">
        <v>1</v>
      </c>
      <c r="L100" s="126" t="s">
        <v>4022</v>
      </c>
      <c r="M100" s="126" t="b">
        <v>1</v>
      </c>
      <c r="N100" s="126" t="s">
        <v>3687</v>
      </c>
      <c r="O100" s="322" t="str">
        <f>LEFT(APT!D100,19)&amp;"."&amp;APTCR!F100</f>
        <v>St Mary's &amp; St John.3521.BS.I01.REC.Se20</v>
      </c>
      <c r="P100" s="325" t="str">
        <f>APT!I100</f>
        <v>11510/543965</v>
      </c>
      <c r="Q100" s="126" t="b">
        <v>1</v>
      </c>
      <c r="R100" s="126" t="b">
        <v>1</v>
      </c>
      <c r="S100" s="126" t="b">
        <v>1</v>
      </c>
    </row>
    <row r="101" spans="1:19" hidden="1" x14ac:dyDescent="0.25">
      <c r="A101" s="126" t="s">
        <v>4021</v>
      </c>
      <c r="B101" s="200">
        <v>1</v>
      </c>
      <c r="C101" s="126">
        <v>2</v>
      </c>
      <c r="D101" s="321" t="e">
        <f>APT!#REF!</f>
        <v>#REF!</v>
      </c>
      <c r="E101" s="126" t="b">
        <v>1</v>
      </c>
      <c r="F101" s="322" t="e">
        <f>RIGHT(APT!#REF!,4)&amp;"."&amp;APT!#REF!&amp;"."&amp;APT!#REF!&amp;"."&amp;APTCR!$C$6</f>
        <v>#REF!</v>
      </c>
      <c r="G101" s="203">
        <f t="shared" ca="1" si="2"/>
        <v>44309</v>
      </c>
      <c r="H101" s="324" t="e">
        <f>IF(APT!#REF!&gt;0,0,-APT!#REF!)</f>
        <v>#REF!</v>
      </c>
      <c r="I101" s="205">
        <f t="shared" ca="1" si="3"/>
        <v>44309</v>
      </c>
      <c r="J101" s="126">
        <v>3</v>
      </c>
      <c r="K101" s="126" t="b">
        <v>1</v>
      </c>
      <c r="L101" s="126" t="s">
        <v>4022</v>
      </c>
      <c r="M101" s="126" t="b">
        <v>1</v>
      </c>
      <c r="N101" s="126" t="s">
        <v>3687</v>
      </c>
      <c r="O101" s="322" t="e">
        <f>LEFT(APT!#REF!,19)&amp;"."&amp;APTCR!F101</f>
        <v>#REF!</v>
      </c>
      <c r="P101" s="325" t="e">
        <f>APT!#REF!</f>
        <v>#REF!</v>
      </c>
      <c r="Q101" s="126" t="b">
        <v>1</v>
      </c>
      <c r="R101" s="126" t="b">
        <v>1</v>
      </c>
      <c r="S101" s="126" t="b">
        <v>1</v>
      </c>
    </row>
    <row r="102" spans="1:19" hidden="1" x14ac:dyDescent="0.25">
      <c r="A102" s="126" t="s">
        <v>4021</v>
      </c>
      <c r="B102" s="200">
        <v>1</v>
      </c>
      <c r="C102" s="126">
        <v>2</v>
      </c>
      <c r="D102" s="321" t="e">
        <f>APT!#REF!</f>
        <v>#REF!</v>
      </c>
      <c r="E102" s="126" t="b">
        <v>1</v>
      </c>
      <c r="F102" s="322" t="e">
        <f>RIGHT(APT!#REF!,4)&amp;"."&amp;APT!#REF!&amp;"."&amp;APT!#REF!&amp;"."&amp;APTCR!$C$6</f>
        <v>#REF!</v>
      </c>
      <c r="G102" s="203">
        <f t="shared" ca="1" si="2"/>
        <v>44309</v>
      </c>
      <c r="H102" s="324" t="e">
        <f>IF(APT!#REF!&gt;0,0,-APT!#REF!)</f>
        <v>#REF!</v>
      </c>
      <c r="I102" s="205">
        <f t="shared" ca="1" si="3"/>
        <v>44309</v>
      </c>
      <c r="J102" s="126">
        <v>3</v>
      </c>
      <c r="K102" s="126" t="b">
        <v>1</v>
      </c>
      <c r="L102" s="126" t="s">
        <v>4022</v>
      </c>
      <c r="M102" s="126" t="b">
        <v>1</v>
      </c>
      <c r="N102" s="126" t="s">
        <v>3687</v>
      </c>
      <c r="O102" s="322" t="e">
        <f>LEFT(APT!#REF!,19)&amp;"."&amp;APTCR!F102</f>
        <v>#REF!</v>
      </c>
      <c r="P102" s="325" t="e">
        <f>APT!#REF!</f>
        <v>#REF!</v>
      </c>
      <c r="Q102" s="126" t="b">
        <v>1</v>
      </c>
      <c r="R102" s="126" t="b">
        <v>1</v>
      </c>
      <c r="S102" s="126" t="b">
        <v>1</v>
      </c>
    </row>
    <row r="103" spans="1:19" hidden="1" x14ac:dyDescent="0.25">
      <c r="A103" s="126" t="s">
        <v>4021</v>
      </c>
      <c r="B103" s="200">
        <v>1</v>
      </c>
      <c r="C103" s="126">
        <v>2</v>
      </c>
      <c r="D103" s="321" t="e">
        <f>APT!#REF!</f>
        <v>#REF!</v>
      </c>
      <c r="E103" s="126" t="b">
        <v>1</v>
      </c>
      <c r="F103" s="322" t="e">
        <f>RIGHT(APT!#REF!,4)&amp;"."&amp;APT!#REF!&amp;"."&amp;APT!#REF!&amp;"."&amp;APTCR!$C$6</f>
        <v>#REF!</v>
      </c>
      <c r="G103" s="203">
        <f t="shared" ca="1" si="2"/>
        <v>44309</v>
      </c>
      <c r="H103" s="324" t="e">
        <f>IF(APT!#REF!&gt;0,0,-APT!#REF!)</f>
        <v>#REF!</v>
      </c>
      <c r="I103" s="205">
        <f t="shared" ca="1" si="3"/>
        <v>44309</v>
      </c>
      <c r="J103" s="126">
        <v>3</v>
      </c>
      <c r="K103" s="126" t="b">
        <v>1</v>
      </c>
      <c r="L103" s="126" t="s">
        <v>4022</v>
      </c>
      <c r="M103" s="126" t="b">
        <v>1</v>
      </c>
      <c r="N103" s="126" t="s">
        <v>3687</v>
      </c>
      <c r="O103" s="322" t="e">
        <f>LEFT(APT!#REF!,19)&amp;"."&amp;APTCR!F103</f>
        <v>#REF!</v>
      </c>
      <c r="P103" s="325" t="e">
        <f>APT!#REF!</f>
        <v>#REF!</v>
      </c>
      <c r="Q103" s="126" t="b">
        <v>1</v>
      </c>
      <c r="R103" s="126" t="b">
        <v>1</v>
      </c>
      <c r="S103" s="126" t="b">
        <v>1</v>
      </c>
    </row>
    <row r="104" spans="1:19" hidden="1" x14ac:dyDescent="0.25">
      <c r="A104" s="126" t="s">
        <v>4021</v>
      </c>
      <c r="B104" s="200">
        <v>1</v>
      </c>
      <c r="C104" s="126">
        <v>2</v>
      </c>
      <c r="D104" s="321" t="e">
        <f>APT!#REF!</f>
        <v>#REF!</v>
      </c>
      <c r="E104" s="126" t="b">
        <v>1</v>
      </c>
      <c r="F104" s="322" t="e">
        <f>RIGHT(APT!#REF!,4)&amp;"."&amp;APT!#REF!&amp;"."&amp;APT!#REF!&amp;"."&amp;APTCR!$C$6</f>
        <v>#REF!</v>
      </c>
      <c r="G104" s="203">
        <f t="shared" ca="1" si="2"/>
        <v>44309</v>
      </c>
      <c r="H104" s="324" t="e">
        <f>IF(APT!#REF!&gt;0,0,-APT!#REF!)</f>
        <v>#REF!</v>
      </c>
      <c r="I104" s="205">
        <f t="shared" ca="1" si="3"/>
        <v>44309</v>
      </c>
      <c r="J104" s="126">
        <v>3</v>
      </c>
      <c r="K104" s="126" t="b">
        <v>1</v>
      </c>
      <c r="L104" s="126" t="s">
        <v>4022</v>
      </c>
      <c r="M104" s="126" t="b">
        <v>1</v>
      </c>
      <c r="N104" s="126" t="s">
        <v>3687</v>
      </c>
      <c r="O104" s="322" t="e">
        <f>LEFT(APT!#REF!,19)&amp;"."&amp;APTCR!F104</f>
        <v>#REF!</v>
      </c>
      <c r="P104" s="325" t="e">
        <f>APT!#REF!</f>
        <v>#REF!</v>
      </c>
      <c r="Q104" s="126" t="b">
        <v>1</v>
      </c>
      <c r="R104" s="126" t="b">
        <v>1</v>
      </c>
      <c r="S104" s="126" t="b">
        <v>1</v>
      </c>
    </row>
    <row r="105" spans="1:19" hidden="1" x14ac:dyDescent="0.25">
      <c r="A105" s="126" t="s">
        <v>4021</v>
      </c>
      <c r="B105" s="200">
        <v>1</v>
      </c>
      <c r="C105" s="126">
        <v>2</v>
      </c>
      <c r="D105" s="321" t="e">
        <f>APT!#REF!</f>
        <v>#REF!</v>
      </c>
      <c r="E105" s="126" t="b">
        <v>1</v>
      </c>
      <c r="F105" s="322" t="e">
        <f>RIGHT(APT!#REF!,4)&amp;"."&amp;APT!#REF!&amp;"."&amp;APT!#REF!&amp;"."&amp;APTCR!$C$6</f>
        <v>#REF!</v>
      </c>
      <c r="G105" s="203">
        <f t="shared" ca="1" si="2"/>
        <v>44309</v>
      </c>
      <c r="H105" s="324" t="e">
        <f>IF(APT!#REF!&gt;0,0,-APT!#REF!)</f>
        <v>#REF!</v>
      </c>
      <c r="I105" s="205">
        <f t="shared" ca="1" si="3"/>
        <v>44309</v>
      </c>
      <c r="J105" s="126">
        <v>3</v>
      </c>
      <c r="K105" s="126" t="b">
        <v>1</v>
      </c>
      <c r="L105" s="126" t="s">
        <v>4022</v>
      </c>
      <c r="M105" s="126" t="b">
        <v>1</v>
      </c>
      <c r="N105" s="126" t="s">
        <v>3687</v>
      </c>
      <c r="O105" s="322" t="e">
        <f>LEFT(APT!#REF!,19)&amp;"."&amp;APTCR!F105</f>
        <v>#REF!</v>
      </c>
      <c r="P105" s="325" t="e">
        <f>APT!#REF!</f>
        <v>#REF!</v>
      </c>
      <c r="Q105" s="126" t="b">
        <v>1</v>
      </c>
      <c r="R105" s="126" t="b">
        <v>1</v>
      </c>
      <c r="S105" s="126" t="b">
        <v>1</v>
      </c>
    </row>
    <row r="106" spans="1:19" hidden="1" x14ac:dyDescent="0.25">
      <c r="A106" s="126" t="s">
        <v>4021</v>
      </c>
      <c r="B106" s="200">
        <v>1</v>
      </c>
      <c r="C106" s="126">
        <v>2</v>
      </c>
      <c r="D106" s="321" t="e">
        <f>APT!#REF!</f>
        <v>#REF!</v>
      </c>
      <c r="E106" s="126" t="b">
        <v>1</v>
      </c>
      <c r="F106" s="322" t="e">
        <f>RIGHT(APT!#REF!,4)&amp;"."&amp;APT!#REF!&amp;"."&amp;APT!#REF!&amp;"."&amp;APTCR!$C$6</f>
        <v>#REF!</v>
      </c>
      <c r="G106" s="203">
        <f t="shared" ca="1" si="2"/>
        <v>44309</v>
      </c>
      <c r="H106" s="324" t="e">
        <f>IF(APT!#REF!&gt;0,0,-APT!#REF!)</f>
        <v>#REF!</v>
      </c>
      <c r="I106" s="205">
        <f t="shared" ca="1" si="3"/>
        <v>44309</v>
      </c>
      <c r="J106" s="126">
        <v>3</v>
      </c>
      <c r="K106" s="126" t="b">
        <v>1</v>
      </c>
      <c r="L106" s="126" t="s">
        <v>4022</v>
      </c>
      <c r="M106" s="126" t="b">
        <v>1</v>
      </c>
      <c r="N106" s="126" t="s">
        <v>3687</v>
      </c>
      <c r="O106" s="322" t="e">
        <f>LEFT(APT!#REF!,19)&amp;"."&amp;APTCR!F106</f>
        <v>#REF!</v>
      </c>
      <c r="P106" s="325" t="e">
        <f>APT!#REF!</f>
        <v>#REF!</v>
      </c>
      <c r="Q106" s="126" t="b">
        <v>1</v>
      </c>
      <c r="R106" s="126" t="b">
        <v>1</v>
      </c>
      <c r="S106" s="126" t="b">
        <v>1</v>
      </c>
    </row>
    <row r="107" spans="1:19" hidden="1" x14ac:dyDescent="0.25">
      <c r="A107" s="126" t="s">
        <v>4021</v>
      </c>
      <c r="B107" s="200">
        <v>1</v>
      </c>
      <c r="C107" s="126">
        <v>2</v>
      </c>
      <c r="D107" s="321" t="e">
        <f>APT!#REF!</f>
        <v>#REF!</v>
      </c>
      <c r="E107" s="126" t="b">
        <v>1</v>
      </c>
      <c r="F107" s="322" t="e">
        <f>RIGHT(APT!#REF!,4)&amp;"."&amp;APT!#REF!&amp;"."&amp;APT!#REF!&amp;"."&amp;APTCR!$C$6</f>
        <v>#REF!</v>
      </c>
      <c r="G107" s="203">
        <f t="shared" ca="1" si="2"/>
        <v>44309</v>
      </c>
      <c r="H107" s="324" t="e">
        <f>IF(APT!#REF!&gt;0,0,-APT!#REF!)</f>
        <v>#REF!</v>
      </c>
      <c r="I107" s="205">
        <f t="shared" ca="1" si="3"/>
        <v>44309</v>
      </c>
      <c r="J107" s="126">
        <v>3</v>
      </c>
      <c r="K107" s="126" t="b">
        <v>1</v>
      </c>
      <c r="L107" s="126" t="s">
        <v>4022</v>
      </c>
      <c r="M107" s="126" t="b">
        <v>1</v>
      </c>
      <c r="N107" s="126" t="s">
        <v>3687</v>
      </c>
      <c r="O107" s="322" t="e">
        <f>LEFT(APT!#REF!,19)&amp;"."&amp;APTCR!F107</f>
        <v>#REF!</v>
      </c>
      <c r="P107" s="325" t="e">
        <f>APT!#REF!</f>
        <v>#REF!</v>
      </c>
      <c r="Q107" s="126" t="b">
        <v>1</v>
      </c>
      <c r="R107" s="126" t="b">
        <v>1</v>
      </c>
      <c r="S107" s="126" t="b">
        <v>1</v>
      </c>
    </row>
    <row r="108" spans="1:19" hidden="1" x14ac:dyDescent="0.25">
      <c r="A108" s="126" t="s">
        <v>4021</v>
      </c>
      <c r="B108" s="200">
        <v>1</v>
      </c>
      <c r="C108" s="126">
        <v>2</v>
      </c>
      <c r="D108" s="321" t="e">
        <f>APT!#REF!</f>
        <v>#REF!</v>
      </c>
      <c r="E108" s="126" t="b">
        <v>1</v>
      </c>
      <c r="F108" s="322" t="e">
        <f>RIGHT(APT!#REF!,4)&amp;"."&amp;APT!#REF!&amp;"."&amp;APT!#REF!&amp;"."&amp;APTCR!$C$6</f>
        <v>#REF!</v>
      </c>
      <c r="G108" s="203">
        <f t="shared" ca="1" si="2"/>
        <v>44309</v>
      </c>
      <c r="H108" s="324" t="e">
        <f>IF(APT!#REF!&gt;0,0,-APT!#REF!)</f>
        <v>#REF!</v>
      </c>
      <c r="I108" s="205">
        <f t="shared" ca="1" si="3"/>
        <v>44309</v>
      </c>
      <c r="J108" s="126">
        <v>3</v>
      </c>
      <c r="K108" s="126" t="b">
        <v>1</v>
      </c>
      <c r="L108" s="126" t="s">
        <v>4022</v>
      </c>
      <c r="M108" s="126" t="b">
        <v>1</v>
      </c>
      <c r="N108" s="126" t="s">
        <v>3687</v>
      </c>
      <c r="O108" s="322" t="e">
        <f>LEFT(APT!#REF!,19)&amp;"."&amp;APTCR!F108</f>
        <v>#REF!</v>
      </c>
      <c r="P108" s="325" t="e">
        <f>APT!#REF!</f>
        <v>#REF!</v>
      </c>
      <c r="Q108" s="126" t="b">
        <v>1</v>
      </c>
      <c r="R108" s="126" t="b">
        <v>1</v>
      </c>
      <c r="S108" s="126" t="b">
        <v>1</v>
      </c>
    </row>
    <row r="109" spans="1:19" hidden="1" x14ac:dyDescent="0.25">
      <c r="A109" s="126" t="s">
        <v>4021</v>
      </c>
      <c r="B109" s="200">
        <v>1</v>
      </c>
      <c r="C109" s="126">
        <v>2</v>
      </c>
      <c r="D109" s="321" t="e">
        <f>APT!#REF!</f>
        <v>#REF!</v>
      </c>
      <c r="E109" s="126" t="b">
        <v>1</v>
      </c>
      <c r="F109" s="322" t="e">
        <f>RIGHT(APT!#REF!,4)&amp;"."&amp;APT!#REF!&amp;"."&amp;APT!#REF!&amp;"."&amp;APTCR!$C$6</f>
        <v>#REF!</v>
      </c>
      <c r="G109" s="203">
        <f t="shared" ca="1" si="2"/>
        <v>44309</v>
      </c>
      <c r="H109" s="324" t="e">
        <f>IF(APT!#REF!&gt;0,0,-APT!#REF!)</f>
        <v>#REF!</v>
      </c>
      <c r="I109" s="205">
        <f t="shared" ca="1" si="3"/>
        <v>44309</v>
      </c>
      <c r="J109" s="126">
        <v>3</v>
      </c>
      <c r="K109" s="126" t="b">
        <v>1</v>
      </c>
      <c r="L109" s="126" t="s">
        <v>4022</v>
      </c>
      <c r="M109" s="126" t="b">
        <v>1</v>
      </c>
      <c r="N109" s="126" t="s">
        <v>3687</v>
      </c>
      <c r="O109" s="322" t="e">
        <f>LEFT(APT!#REF!,19)&amp;"."&amp;APTCR!F109</f>
        <v>#REF!</v>
      </c>
      <c r="P109" s="325" t="e">
        <f>APT!#REF!</f>
        <v>#REF!</v>
      </c>
      <c r="Q109" s="126" t="b">
        <v>1</v>
      </c>
      <c r="R109" s="126" t="b">
        <v>1</v>
      </c>
      <c r="S109" s="126" t="b">
        <v>1</v>
      </c>
    </row>
    <row r="110" spans="1:19" hidden="1" x14ac:dyDescent="0.25">
      <c r="A110" s="126" t="s">
        <v>4021</v>
      </c>
      <c r="B110" s="200">
        <v>1</v>
      </c>
      <c r="C110" s="126">
        <v>2</v>
      </c>
      <c r="D110" s="321">
        <f>APT!L101</f>
        <v>0</v>
      </c>
      <c r="E110" s="126" t="b">
        <v>1</v>
      </c>
      <c r="F110" s="322" t="str">
        <f>RIGHT(APT!E101,4)&amp;"."&amp;APT!O101&amp;"."&amp;APT!M101&amp;"."&amp;APTCR!$C$6</f>
        <v>...REC</v>
      </c>
      <c r="G110" s="203">
        <f t="shared" ca="1" si="2"/>
        <v>44309</v>
      </c>
      <c r="H110" s="324" t="e">
        <f>IF(APT!#REF!&gt;0,0,-APT!#REF!)</f>
        <v>#REF!</v>
      </c>
      <c r="I110" s="205">
        <f t="shared" ca="1" si="3"/>
        <v>44309</v>
      </c>
      <c r="J110" s="126">
        <v>3</v>
      </c>
      <c r="K110" s="126" t="b">
        <v>1</v>
      </c>
      <c r="L110" s="126" t="s">
        <v>4022</v>
      </c>
      <c r="M110" s="126" t="b">
        <v>1</v>
      </c>
      <c r="N110" s="126" t="s">
        <v>3687</v>
      </c>
      <c r="O110" s="322" t="str">
        <f>LEFT(APT!F101,19)&amp;"."&amp;APTCR!F110</f>
        <v>....REC</v>
      </c>
      <c r="P110" s="325">
        <f>APT!K101</f>
        <v>0</v>
      </c>
      <c r="Q110" s="126" t="b">
        <v>1</v>
      </c>
      <c r="R110" s="126" t="b">
        <v>1</v>
      </c>
      <c r="S110" s="126" t="b">
        <v>1</v>
      </c>
    </row>
    <row r="111" spans="1:19" hidden="1" x14ac:dyDescent="0.25">
      <c r="A111" s="126" t="s">
        <v>4021</v>
      </c>
      <c r="B111" s="200">
        <v>1</v>
      </c>
      <c r="C111" s="126">
        <v>2</v>
      </c>
      <c r="D111" s="321">
        <f>APT!L102</f>
        <v>0</v>
      </c>
      <c r="E111" s="126" t="b">
        <v>1</v>
      </c>
      <c r="F111" s="322" t="str">
        <f>RIGHT(APT!E102,4)&amp;"."&amp;APT!O102&amp;"."&amp;APT!M102&amp;"."&amp;APTCR!$C$6</f>
        <v>...REC</v>
      </c>
      <c r="G111" s="203">
        <f t="shared" ca="1" si="2"/>
        <v>44309</v>
      </c>
      <c r="H111" s="324" t="e">
        <f>IF(APT!#REF!&gt;0,0,-APT!#REF!)</f>
        <v>#REF!</v>
      </c>
      <c r="I111" s="205">
        <f t="shared" ca="1" si="3"/>
        <v>44309</v>
      </c>
      <c r="J111" s="126">
        <v>3</v>
      </c>
      <c r="K111" s="126" t="b">
        <v>1</v>
      </c>
      <c r="L111" s="126" t="s">
        <v>4022</v>
      </c>
      <c r="M111" s="126" t="b">
        <v>1</v>
      </c>
      <c r="N111" s="126" t="s">
        <v>3687</v>
      </c>
      <c r="O111" s="322" t="str">
        <f>LEFT(APT!F102,19)&amp;"."&amp;APTCR!F111</f>
        <v>....REC</v>
      </c>
      <c r="P111" s="325">
        <f>APT!K102</f>
        <v>0</v>
      </c>
      <c r="Q111" s="126" t="b">
        <v>1</v>
      </c>
      <c r="R111" s="126" t="b">
        <v>1</v>
      </c>
      <c r="S111" s="126" t="b">
        <v>1</v>
      </c>
    </row>
    <row r="112" spans="1:19" hidden="1" x14ac:dyDescent="0.25">
      <c r="A112" s="126" t="s">
        <v>4021</v>
      </c>
      <c r="B112" s="200">
        <v>1</v>
      </c>
      <c r="C112" s="126">
        <v>2</v>
      </c>
      <c r="D112" s="321">
        <f>APT!L103</f>
        <v>0</v>
      </c>
      <c r="E112" s="126" t="b">
        <v>1</v>
      </c>
      <c r="F112" s="322" t="str">
        <f>RIGHT(APT!E103,4)&amp;"."&amp;APT!O103&amp;"."&amp;APT!M103&amp;"."&amp;APTCR!$C$6</f>
        <v>...REC</v>
      </c>
      <c r="G112" s="203">
        <f t="shared" ca="1" si="2"/>
        <v>44309</v>
      </c>
      <c r="H112" s="324" t="e">
        <f>IF(APT!#REF!&gt;0,0,-APT!#REF!)</f>
        <v>#REF!</v>
      </c>
      <c r="I112" s="205">
        <f t="shared" ca="1" si="3"/>
        <v>44309</v>
      </c>
      <c r="J112" s="126">
        <v>3</v>
      </c>
      <c r="K112" s="126" t="b">
        <v>1</v>
      </c>
      <c r="L112" s="126" t="s">
        <v>4022</v>
      </c>
      <c r="M112" s="126" t="b">
        <v>1</v>
      </c>
      <c r="N112" s="126" t="s">
        <v>3687</v>
      </c>
      <c r="O112" s="322" t="str">
        <f>LEFT(APT!F103,19)&amp;"."&amp;APTCR!F112</f>
        <v>....REC</v>
      </c>
      <c r="P112" s="325">
        <f>APT!K103</f>
        <v>0</v>
      </c>
      <c r="Q112" s="126" t="b">
        <v>1</v>
      </c>
      <c r="R112" s="126" t="b">
        <v>1</v>
      </c>
      <c r="S112" s="126" t="b">
        <v>1</v>
      </c>
    </row>
    <row r="113" spans="1:19" hidden="1" x14ac:dyDescent="0.25">
      <c r="A113" s="126" t="s">
        <v>4021</v>
      </c>
      <c r="B113" s="200">
        <v>1</v>
      </c>
      <c r="C113" s="126">
        <v>2</v>
      </c>
      <c r="D113" s="321">
        <f>APT!L104</f>
        <v>0</v>
      </c>
      <c r="E113" s="126" t="b">
        <v>1</v>
      </c>
      <c r="F113" s="322" t="str">
        <f>RIGHT(APT!E104,4)&amp;"."&amp;APT!O104&amp;"."&amp;APT!M104&amp;"."&amp;APTCR!$C$6</f>
        <v>...REC</v>
      </c>
      <c r="G113" s="203">
        <f t="shared" ca="1" si="2"/>
        <v>44309</v>
      </c>
      <c r="H113" s="324" t="e">
        <f>IF(APT!#REF!&gt;0,0,-APT!#REF!)</f>
        <v>#REF!</v>
      </c>
      <c r="I113" s="205">
        <f t="shared" ca="1" si="3"/>
        <v>44309</v>
      </c>
      <c r="J113" s="126">
        <v>3</v>
      </c>
      <c r="K113" s="126" t="b">
        <v>1</v>
      </c>
      <c r="L113" s="126" t="s">
        <v>4022</v>
      </c>
      <c r="M113" s="126" t="b">
        <v>1</v>
      </c>
      <c r="N113" s="126" t="s">
        <v>3687</v>
      </c>
      <c r="O113" s="322" t="str">
        <f>LEFT(APT!F104,19)&amp;"."&amp;APTCR!F113</f>
        <v>....REC</v>
      </c>
      <c r="P113" s="325">
        <f>APT!K104</f>
        <v>0</v>
      </c>
      <c r="Q113" s="126" t="b">
        <v>1</v>
      </c>
      <c r="R113" s="126" t="b">
        <v>1</v>
      </c>
      <c r="S113" s="126" t="b">
        <v>1</v>
      </c>
    </row>
    <row r="114" spans="1:19" hidden="1" x14ac:dyDescent="0.25">
      <c r="A114" s="126" t="s">
        <v>4021</v>
      </c>
      <c r="B114" s="200">
        <v>1</v>
      </c>
      <c r="C114" s="126">
        <v>2</v>
      </c>
      <c r="D114" s="321">
        <f>APT!L105</f>
        <v>0</v>
      </c>
      <c r="E114" s="126" t="b">
        <v>1</v>
      </c>
      <c r="F114" s="322" t="str">
        <f>RIGHT(APT!E105,4)&amp;"."&amp;APT!O105&amp;"."&amp;APT!M105&amp;"."&amp;APTCR!$C$6</f>
        <v>...REC</v>
      </c>
      <c r="G114" s="203">
        <f t="shared" ca="1" si="2"/>
        <v>44309</v>
      </c>
      <c r="H114" s="324" t="e">
        <f>IF(APT!#REF!&gt;0,0,-APT!#REF!)</f>
        <v>#REF!</v>
      </c>
      <c r="I114" s="205">
        <f t="shared" ca="1" si="3"/>
        <v>44309</v>
      </c>
      <c r="J114" s="126">
        <v>3</v>
      </c>
      <c r="K114" s="126" t="b">
        <v>1</v>
      </c>
      <c r="L114" s="126" t="s">
        <v>4022</v>
      </c>
      <c r="M114" s="126" t="b">
        <v>1</v>
      </c>
      <c r="N114" s="126" t="s">
        <v>3687</v>
      </c>
      <c r="O114" s="322" t="str">
        <f>LEFT(APT!F105,19)&amp;"."&amp;APTCR!F114</f>
        <v>....REC</v>
      </c>
      <c r="P114" s="325">
        <f>APT!K105</f>
        <v>0</v>
      </c>
      <c r="Q114" s="126" t="b">
        <v>1</v>
      </c>
      <c r="R114" s="126" t="b">
        <v>1</v>
      </c>
      <c r="S114" s="126" t="b">
        <v>1</v>
      </c>
    </row>
    <row r="115" spans="1:19" hidden="1" x14ac:dyDescent="0.25">
      <c r="A115" s="126" t="s">
        <v>4021</v>
      </c>
      <c r="B115" s="200">
        <v>1</v>
      </c>
      <c r="C115" s="126">
        <v>2</v>
      </c>
      <c r="D115" s="321">
        <f>APT!L106</f>
        <v>0</v>
      </c>
      <c r="E115" s="126" t="b">
        <v>1</v>
      </c>
      <c r="F115" s="322" t="str">
        <f>RIGHT(APT!E106,4)&amp;"."&amp;APT!O106&amp;"."&amp;APT!M106&amp;"."&amp;APTCR!$C$6</f>
        <v>...REC</v>
      </c>
      <c r="G115" s="203">
        <f t="shared" ca="1" si="2"/>
        <v>44309</v>
      </c>
      <c r="H115" s="324" t="e">
        <f>IF(APT!#REF!&gt;0,0,-APT!#REF!)</f>
        <v>#REF!</v>
      </c>
      <c r="I115" s="205">
        <f t="shared" ca="1" si="3"/>
        <v>44309</v>
      </c>
      <c r="J115" s="126">
        <v>3</v>
      </c>
      <c r="K115" s="126" t="b">
        <v>1</v>
      </c>
      <c r="L115" s="126" t="s">
        <v>4022</v>
      </c>
      <c r="M115" s="126" t="b">
        <v>1</v>
      </c>
      <c r="N115" s="126" t="s">
        <v>3687</v>
      </c>
      <c r="O115" s="322" t="str">
        <f>LEFT(APT!F106,19)&amp;"."&amp;APTCR!F115</f>
        <v>....REC</v>
      </c>
      <c r="P115" s="325">
        <f>APT!K106</f>
        <v>0</v>
      </c>
      <c r="Q115" s="126" t="b">
        <v>1</v>
      </c>
      <c r="R115" s="126" t="b">
        <v>1</v>
      </c>
      <c r="S115" s="126" t="b">
        <v>1</v>
      </c>
    </row>
    <row r="116" spans="1:19" hidden="1" x14ac:dyDescent="0.25">
      <c r="A116" s="126" t="s">
        <v>4021</v>
      </c>
      <c r="B116" s="200">
        <v>1</v>
      </c>
      <c r="C116" s="126">
        <v>2</v>
      </c>
      <c r="D116" s="321">
        <f>APT!L107</f>
        <v>0</v>
      </c>
      <c r="E116" s="126" t="b">
        <v>1</v>
      </c>
      <c r="F116" s="322" t="str">
        <f>RIGHT(APT!E107,4)&amp;"."&amp;APT!O107&amp;"."&amp;APT!M107&amp;"."&amp;APTCR!$C$6</f>
        <v>...REC</v>
      </c>
      <c r="G116" s="203">
        <f t="shared" ca="1" si="2"/>
        <v>44309</v>
      </c>
      <c r="H116" s="324" t="e">
        <f>IF(APT!#REF!&gt;0,0,-APT!#REF!)</f>
        <v>#REF!</v>
      </c>
      <c r="I116" s="205">
        <f t="shared" ca="1" si="3"/>
        <v>44309</v>
      </c>
      <c r="J116" s="126">
        <v>3</v>
      </c>
      <c r="K116" s="126" t="b">
        <v>1</v>
      </c>
      <c r="L116" s="126" t="s">
        <v>4022</v>
      </c>
      <c r="M116" s="126" t="b">
        <v>1</v>
      </c>
      <c r="N116" s="126" t="s">
        <v>3687</v>
      </c>
      <c r="O116" s="322" t="str">
        <f>LEFT(APT!F107,19)&amp;"."&amp;APTCR!F116</f>
        <v>....REC</v>
      </c>
      <c r="P116" s="325">
        <f>APT!K107</f>
        <v>0</v>
      </c>
      <c r="Q116" s="126" t="b">
        <v>1</v>
      </c>
      <c r="R116" s="126" t="b">
        <v>1</v>
      </c>
      <c r="S116" s="126" t="b">
        <v>1</v>
      </c>
    </row>
    <row r="117" spans="1:19" hidden="1" x14ac:dyDescent="0.25">
      <c r="A117" s="126" t="s">
        <v>4021</v>
      </c>
      <c r="B117" s="200">
        <v>1</v>
      </c>
      <c r="C117" s="126">
        <v>2</v>
      </c>
      <c r="D117" s="321">
        <f>APT!L108</f>
        <v>0</v>
      </c>
      <c r="E117" s="126" t="b">
        <v>1</v>
      </c>
      <c r="F117" s="322" t="str">
        <f>RIGHT(APT!E108,4)&amp;"."&amp;APT!O108&amp;"."&amp;APT!M108&amp;"."&amp;APTCR!$C$6</f>
        <v>...REC</v>
      </c>
      <c r="G117" s="203">
        <f t="shared" ca="1" si="2"/>
        <v>44309</v>
      </c>
      <c r="H117" s="324" t="e">
        <f>IF(APT!#REF!&gt;0,0,-APT!#REF!)</f>
        <v>#REF!</v>
      </c>
      <c r="I117" s="205">
        <f t="shared" ca="1" si="3"/>
        <v>44309</v>
      </c>
      <c r="J117" s="126">
        <v>3</v>
      </c>
      <c r="K117" s="126" t="b">
        <v>1</v>
      </c>
      <c r="L117" s="126" t="s">
        <v>4022</v>
      </c>
      <c r="M117" s="126" t="b">
        <v>1</v>
      </c>
      <c r="N117" s="126" t="s">
        <v>3687</v>
      </c>
      <c r="O117" s="322" t="str">
        <f>LEFT(APT!F108,19)&amp;"."&amp;APTCR!F117</f>
        <v>....REC</v>
      </c>
      <c r="P117" s="325">
        <f>APT!K108</f>
        <v>0</v>
      </c>
      <c r="Q117" s="126" t="b">
        <v>1</v>
      </c>
      <c r="R117" s="126" t="b">
        <v>1</v>
      </c>
      <c r="S117" s="126" t="b">
        <v>1</v>
      </c>
    </row>
    <row r="118" spans="1:19" hidden="1" x14ac:dyDescent="0.25">
      <c r="A118" s="126" t="s">
        <v>4021</v>
      </c>
      <c r="B118" s="200">
        <v>1</v>
      </c>
      <c r="C118" s="126">
        <v>2</v>
      </c>
      <c r="D118" s="321">
        <f>APT!L109</f>
        <v>0</v>
      </c>
      <c r="E118" s="126" t="b">
        <v>1</v>
      </c>
      <c r="F118" s="322" t="str">
        <f>RIGHT(APT!E109,4)&amp;"."&amp;APT!O109&amp;"."&amp;APT!M109&amp;"."&amp;APTCR!$C$6</f>
        <v>...REC</v>
      </c>
      <c r="G118" s="203">
        <f t="shared" ca="1" si="2"/>
        <v>44309</v>
      </c>
      <c r="H118" s="324" t="e">
        <f>IF(APT!#REF!&gt;0,0,-APT!#REF!)</f>
        <v>#REF!</v>
      </c>
      <c r="I118" s="205">
        <f t="shared" ca="1" si="3"/>
        <v>44309</v>
      </c>
      <c r="J118" s="126">
        <v>3</v>
      </c>
      <c r="K118" s="126" t="b">
        <v>1</v>
      </c>
      <c r="L118" s="126" t="s">
        <v>4022</v>
      </c>
      <c r="M118" s="126" t="b">
        <v>1</v>
      </c>
      <c r="N118" s="126" t="s">
        <v>3687</v>
      </c>
      <c r="O118" s="322" t="str">
        <f>LEFT(APT!F109,19)&amp;"."&amp;APTCR!F118</f>
        <v>....REC</v>
      </c>
      <c r="P118" s="325">
        <f>APT!K109</f>
        <v>0</v>
      </c>
      <c r="Q118" s="126" t="b">
        <v>1</v>
      </c>
      <c r="R118" s="126" t="b">
        <v>1</v>
      </c>
      <c r="S118" s="126" t="b">
        <v>1</v>
      </c>
    </row>
    <row r="119" spans="1:19" hidden="1" x14ac:dyDescent="0.25">
      <c r="A119" s="126" t="s">
        <v>4021</v>
      </c>
      <c r="B119" s="200">
        <v>1</v>
      </c>
      <c r="C119" s="126">
        <v>2</v>
      </c>
      <c r="D119" s="321">
        <f>APT!L110</f>
        <v>0</v>
      </c>
      <c r="E119" s="126" t="b">
        <v>1</v>
      </c>
      <c r="F119" s="322" t="str">
        <f>RIGHT(APT!E110,4)&amp;"."&amp;APT!O110&amp;"."&amp;APT!M110&amp;"."&amp;APTCR!$C$6</f>
        <v>...REC</v>
      </c>
      <c r="G119" s="203">
        <f t="shared" ca="1" si="2"/>
        <v>44309</v>
      </c>
      <c r="H119" s="324" t="e">
        <f>IF(APT!#REF!&gt;0,0,-APT!#REF!)</f>
        <v>#REF!</v>
      </c>
      <c r="I119" s="205">
        <f t="shared" ca="1" si="3"/>
        <v>44309</v>
      </c>
      <c r="J119" s="126">
        <v>3</v>
      </c>
      <c r="K119" s="126" t="b">
        <v>1</v>
      </c>
      <c r="L119" s="126" t="s">
        <v>4022</v>
      </c>
      <c r="M119" s="126" t="b">
        <v>1</v>
      </c>
      <c r="N119" s="126" t="s">
        <v>3687</v>
      </c>
      <c r="O119" s="322" t="str">
        <f>LEFT(APT!F110,19)&amp;"."&amp;APTCR!F119</f>
        <v>....REC</v>
      </c>
      <c r="P119" s="325">
        <f>APT!K110</f>
        <v>0</v>
      </c>
      <c r="Q119" s="126" t="b">
        <v>1</v>
      </c>
      <c r="R119" s="126" t="b">
        <v>1</v>
      </c>
      <c r="S119" s="126" t="b">
        <v>1</v>
      </c>
    </row>
    <row r="120" spans="1:19" hidden="1" x14ac:dyDescent="0.25">
      <c r="A120" s="126" t="s">
        <v>4021</v>
      </c>
      <c r="B120" s="200">
        <v>1</v>
      </c>
      <c r="C120" s="126">
        <v>2</v>
      </c>
      <c r="D120" s="321">
        <f>APT!L111</f>
        <v>0</v>
      </c>
      <c r="E120" s="126" t="b">
        <v>1</v>
      </c>
      <c r="F120" s="322" t="str">
        <f>RIGHT(APT!E111,4)&amp;"."&amp;APT!O111&amp;"."&amp;APT!M111&amp;"."&amp;APTCR!$C$6</f>
        <v>...REC</v>
      </c>
      <c r="G120" s="203">
        <f t="shared" ca="1" si="2"/>
        <v>44309</v>
      </c>
      <c r="H120" s="324" t="e">
        <f>IF(APT!#REF!&gt;0,0,-APT!#REF!)</f>
        <v>#REF!</v>
      </c>
      <c r="I120" s="205">
        <f t="shared" ca="1" si="3"/>
        <v>44309</v>
      </c>
      <c r="J120" s="126">
        <v>3</v>
      </c>
      <c r="K120" s="126" t="b">
        <v>1</v>
      </c>
      <c r="L120" s="126" t="s">
        <v>4022</v>
      </c>
      <c r="M120" s="126" t="b">
        <v>1</v>
      </c>
      <c r="N120" s="126" t="s">
        <v>3687</v>
      </c>
      <c r="O120" s="322" t="str">
        <f>LEFT(APT!F111,19)&amp;"."&amp;APTCR!F120</f>
        <v>....REC</v>
      </c>
      <c r="P120" s="325">
        <f>APT!K111</f>
        <v>0</v>
      </c>
      <c r="Q120" s="126" t="b">
        <v>1</v>
      </c>
      <c r="R120" s="126" t="b">
        <v>1</v>
      </c>
      <c r="S120" s="126" t="b">
        <v>1</v>
      </c>
    </row>
    <row r="121" spans="1:19" hidden="1" x14ac:dyDescent="0.25">
      <c r="A121" s="126" t="s">
        <v>4021</v>
      </c>
      <c r="B121" s="200">
        <v>1</v>
      </c>
      <c r="C121" s="126">
        <v>2</v>
      </c>
      <c r="D121" s="321">
        <f>APT!L112</f>
        <v>0</v>
      </c>
      <c r="E121" s="126" t="b">
        <v>1</v>
      </c>
      <c r="F121" s="322" t="str">
        <f>RIGHT(APT!E112,4)&amp;"."&amp;APT!O112&amp;"."&amp;APT!M112&amp;"."&amp;APTCR!$C$6</f>
        <v>...REC</v>
      </c>
      <c r="G121" s="203">
        <f t="shared" ca="1" si="2"/>
        <v>44309</v>
      </c>
      <c r="H121" s="324" t="e">
        <f>IF(APT!#REF!&gt;0,0,-APT!#REF!)</f>
        <v>#REF!</v>
      </c>
      <c r="I121" s="205">
        <f t="shared" ca="1" si="3"/>
        <v>44309</v>
      </c>
      <c r="J121" s="126">
        <v>3</v>
      </c>
      <c r="K121" s="126" t="b">
        <v>1</v>
      </c>
      <c r="L121" s="126" t="s">
        <v>4022</v>
      </c>
      <c r="M121" s="126" t="b">
        <v>1</v>
      </c>
      <c r="N121" s="126" t="s">
        <v>3687</v>
      </c>
      <c r="O121" s="322" t="str">
        <f>LEFT(APT!F112,19)&amp;"."&amp;APTCR!F121</f>
        <v>....REC</v>
      </c>
      <c r="P121" s="325">
        <f>APT!K112</f>
        <v>0</v>
      </c>
      <c r="Q121" s="126" t="b">
        <v>1</v>
      </c>
      <c r="R121" s="126" t="b">
        <v>1</v>
      </c>
      <c r="S121" s="126" t="b">
        <v>1</v>
      </c>
    </row>
    <row r="122" spans="1:19" hidden="1" x14ac:dyDescent="0.25">
      <c r="A122" s="126" t="s">
        <v>4021</v>
      </c>
      <c r="B122" s="200">
        <v>1</v>
      </c>
      <c r="C122" s="126">
        <v>2</v>
      </c>
      <c r="D122" s="321">
        <f>APT!L113</f>
        <v>0</v>
      </c>
      <c r="E122" s="126" t="b">
        <v>1</v>
      </c>
      <c r="F122" s="322" t="str">
        <f>RIGHT(APT!E113,4)&amp;"."&amp;APT!O113&amp;"."&amp;APT!M113&amp;"."&amp;APTCR!$C$6</f>
        <v>...REC</v>
      </c>
      <c r="G122" s="203">
        <f t="shared" ca="1" si="2"/>
        <v>44309</v>
      </c>
      <c r="H122" s="324" t="e">
        <f>IF(APT!#REF!&gt;0,0,-APT!#REF!)</f>
        <v>#REF!</v>
      </c>
      <c r="I122" s="205">
        <f t="shared" ca="1" si="3"/>
        <v>44309</v>
      </c>
      <c r="J122" s="126">
        <v>3</v>
      </c>
      <c r="K122" s="126" t="b">
        <v>1</v>
      </c>
      <c r="L122" s="126" t="s">
        <v>4022</v>
      </c>
      <c r="M122" s="126" t="b">
        <v>1</v>
      </c>
      <c r="N122" s="126" t="s">
        <v>3687</v>
      </c>
      <c r="O122" s="322" t="str">
        <f>LEFT(APT!F113,19)&amp;"."&amp;APTCR!F122</f>
        <v>....REC</v>
      </c>
      <c r="P122" s="325">
        <f>APT!K113</f>
        <v>0</v>
      </c>
      <c r="Q122" s="126" t="b">
        <v>1</v>
      </c>
      <c r="R122" s="126" t="b">
        <v>1</v>
      </c>
      <c r="S122" s="126" t="b">
        <v>1</v>
      </c>
    </row>
    <row r="123" spans="1:19" hidden="1" x14ac:dyDescent="0.25">
      <c r="A123" s="126" t="s">
        <v>4021</v>
      </c>
      <c r="B123" s="200">
        <v>1</v>
      </c>
      <c r="C123" s="126">
        <v>2</v>
      </c>
      <c r="D123" s="321">
        <f>APT!L114</f>
        <v>0</v>
      </c>
      <c r="E123" s="126" t="b">
        <v>1</v>
      </c>
      <c r="F123" s="322" t="str">
        <f>RIGHT(APT!E114,4)&amp;"."&amp;APT!O114&amp;"."&amp;APT!M114&amp;"."&amp;APTCR!$C$6</f>
        <v>...REC</v>
      </c>
      <c r="G123" s="203">
        <f t="shared" ca="1" si="2"/>
        <v>44309</v>
      </c>
      <c r="H123" s="324" t="e">
        <f>IF(APT!#REF!&gt;0,0,-APT!#REF!)</f>
        <v>#REF!</v>
      </c>
      <c r="I123" s="205">
        <f t="shared" ca="1" si="3"/>
        <v>44309</v>
      </c>
      <c r="J123" s="126">
        <v>3</v>
      </c>
      <c r="K123" s="126" t="b">
        <v>1</v>
      </c>
      <c r="L123" s="126" t="s">
        <v>4022</v>
      </c>
      <c r="M123" s="126" t="b">
        <v>1</v>
      </c>
      <c r="N123" s="126" t="s">
        <v>3687</v>
      </c>
      <c r="O123" s="322" t="str">
        <f>LEFT(APT!F114,19)&amp;"."&amp;APTCR!F123</f>
        <v>....REC</v>
      </c>
      <c r="P123" s="325">
        <f>APT!K114</f>
        <v>0</v>
      </c>
      <c r="Q123" s="126" t="b">
        <v>1</v>
      </c>
      <c r="R123" s="126" t="b">
        <v>1</v>
      </c>
      <c r="S123" s="126" t="b">
        <v>1</v>
      </c>
    </row>
    <row r="124" spans="1:19" hidden="1" x14ac:dyDescent="0.25">
      <c r="A124" s="126" t="s">
        <v>4021</v>
      </c>
      <c r="B124" s="200">
        <v>1</v>
      </c>
      <c r="C124" s="126">
        <v>2</v>
      </c>
      <c r="D124" s="321">
        <f>APT!L115</f>
        <v>0</v>
      </c>
      <c r="E124" s="126" t="b">
        <v>1</v>
      </c>
      <c r="F124" s="322" t="str">
        <f>RIGHT(APT!E115,4)&amp;"."&amp;APT!O115&amp;"."&amp;APT!M115&amp;"."&amp;APTCR!$C$6</f>
        <v>...REC</v>
      </c>
      <c r="G124" s="203">
        <f t="shared" ca="1" si="2"/>
        <v>44309</v>
      </c>
      <c r="H124" s="324" t="e">
        <f>IF(APT!#REF!&gt;0,0,-APT!#REF!)</f>
        <v>#REF!</v>
      </c>
      <c r="I124" s="205">
        <f t="shared" ca="1" si="3"/>
        <v>44309</v>
      </c>
      <c r="J124" s="126">
        <v>3</v>
      </c>
      <c r="K124" s="126" t="b">
        <v>1</v>
      </c>
      <c r="L124" s="126" t="s">
        <v>4022</v>
      </c>
      <c r="M124" s="126" t="b">
        <v>1</v>
      </c>
      <c r="N124" s="126" t="s">
        <v>3687</v>
      </c>
      <c r="O124" s="322" t="str">
        <f>LEFT(APT!F115,19)&amp;"."&amp;APTCR!F124</f>
        <v>....REC</v>
      </c>
      <c r="P124" s="325">
        <f>APT!K115</f>
        <v>0</v>
      </c>
      <c r="Q124" s="126" t="b">
        <v>1</v>
      </c>
      <c r="R124" s="126" t="b">
        <v>1</v>
      </c>
      <c r="S124" s="126" t="b">
        <v>1</v>
      </c>
    </row>
    <row r="125" spans="1:19" hidden="1" x14ac:dyDescent="0.25">
      <c r="A125" s="126" t="s">
        <v>4021</v>
      </c>
      <c r="B125" s="200">
        <v>1</v>
      </c>
      <c r="C125" s="126">
        <v>2</v>
      </c>
      <c r="D125" s="321">
        <f>APT!L116</f>
        <v>0</v>
      </c>
      <c r="E125" s="126" t="b">
        <v>1</v>
      </c>
      <c r="F125" s="322" t="str">
        <f>RIGHT(APT!E116,4)&amp;"."&amp;APT!O116&amp;"."&amp;APT!M116&amp;"."&amp;APTCR!$C$6</f>
        <v>...REC</v>
      </c>
      <c r="G125" s="203">
        <f t="shared" ca="1" si="2"/>
        <v>44309</v>
      </c>
      <c r="H125" s="324" t="e">
        <f>IF(APT!#REF!&gt;0,0,-APT!#REF!)</f>
        <v>#REF!</v>
      </c>
      <c r="I125" s="205">
        <f t="shared" ca="1" si="3"/>
        <v>44309</v>
      </c>
      <c r="J125" s="126">
        <v>3</v>
      </c>
      <c r="K125" s="126" t="b">
        <v>1</v>
      </c>
      <c r="L125" s="126" t="s">
        <v>4022</v>
      </c>
      <c r="M125" s="126" t="b">
        <v>1</v>
      </c>
      <c r="N125" s="126" t="s">
        <v>3687</v>
      </c>
      <c r="O125" s="322" t="str">
        <f>LEFT(APT!F116,19)&amp;"."&amp;APTCR!F125</f>
        <v>....REC</v>
      </c>
      <c r="P125" s="325">
        <f>APT!K116</f>
        <v>0</v>
      </c>
      <c r="Q125" s="126" t="b">
        <v>1</v>
      </c>
      <c r="R125" s="126" t="b">
        <v>1</v>
      </c>
      <c r="S125" s="126" t="b">
        <v>1</v>
      </c>
    </row>
    <row r="126" spans="1:19" hidden="1" x14ac:dyDescent="0.25">
      <c r="A126" s="126" t="s">
        <v>4021</v>
      </c>
      <c r="B126" s="200">
        <v>1</v>
      </c>
      <c r="C126" s="126">
        <v>2</v>
      </c>
      <c r="D126" s="321">
        <f>APT!L117</f>
        <v>0</v>
      </c>
      <c r="E126" s="126" t="b">
        <v>1</v>
      </c>
      <c r="F126" s="322" t="str">
        <f>RIGHT(APT!E117,4)&amp;"."&amp;APT!O117&amp;"."&amp;APT!M117&amp;"."&amp;APTCR!$C$6</f>
        <v>...REC</v>
      </c>
      <c r="G126" s="203">
        <f t="shared" ca="1" si="2"/>
        <v>44309</v>
      </c>
      <c r="H126" s="324" t="e">
        <f>IF(APT!#REF!&gt;0,0,-APT!#REF!)</f>
        <v>#REF!</v>
      </c>
      <c r="I126" s="205">
        <f t="shared" ca="1" si="3"/>
        <v>44309</v>
      </c>
      <c r="J126" s="126">
        <v>3</v>
      </c>
      <c r="K126" s="126" t="b">
        <v>1</v>
      </c>
      <c r="L126" s="126" t="s">
        <v>4022</v>
      </c>
      <c r="M126" s="126" t="b">
        <v>1</v>
      </c>
      <c r="N126" s="126" t="s">
        <v>3687</v>
      </c>
      <c r="O126" s="322" t="str">
        <f>LEFT(APT!F117,19)&amp;"."&amp;APTCR!F126</f>
        <v>....REC</v>
      </c>
      <c r="P126" s="325">
        <f>APT!K117</f>
        <v>0</v>
      </c>
      <c r="Q126" s="126" t="b">
        <v>1</v>
      </c>
      <c r="R126" s="126" t="b">
        <v>1</v>
      </c>
      <c r="S126" s="126" t="b">
        <v>1</v>
      </c>
    </row>
    <row r="127" spans="1:19" hidden="1" x14ac:dyDescent="0.25">
      <c r="A127" s="126" t="s">
        <v>4021</v>
      </c>
      <c r="B127" s="200">
        <v>1</v>
      </c>
      <c r="C127" s="126">
        <v>2</v>
      </c>
      <c r="D127" s="321">
        <f>APT!L118</f>
        <v>0</v>
      </c>
      <c r="E127" s="126" t="b">
        <v>1</v>
      </c>
      <c r="F127" s="322" t="str">
        <f>RIGHT(APT!E118,4)&amp;"."&amp;APT!O118&amp;"."&amp;APT!M118&amp;"."&amp;APTCR!$C$6</f>
        <v>...REC</v>
      </c>
      <c r="G127" s="203">
        <f t="shared" ca="1" si="2"/>
        <v>44309</v>
      </c>
      <c r="H127" s="324" t="e">
        <f>IF(APT!#REF!&gt;0,0,-APT!#REF!)</f>
        <v>#REF!</v>
      </c>
      <c r="I127" s="205">
        <f t="shared" ca="1" si="3"/>
        <v>44309</v>
      </c>
      <c r="J127" s="126">
        <v>3</v>
      </c>
      <c r="K127" s="126" t="b">
        <v>1</v>
      </c>
      <c r="L127" s="126" t="s">
        <v>4022</v>
      </c>
      <c r="M127" s="126" t="b">
        <v>1</v>
      </c>
      <c r="N127" s="126" t="s">
        <v>3687</v>
      </c>
      <c r="O127" s="322" t="str">
        <f>LEFT(APT!F118,19)&amp;"."&amp;APTCR!F127</f>
        <v>....REC</v>
      </c>
      <c r="P127" s="325">
        <f>APT!K118</f>
        <v>0</v>
      </c>
      <c r="Q127" s="126" t="b">
        <v>1</v>
      </c>
      <c r="R127" s="126" t="b">
        <v>1</v>
      </c>
      <c r="S127" s="126" t="b">
        <v>1</v>
      </c>
    </row>
    <row r="128" spans="1:19" hidden="1" x14ac:dyDescent="0.25">
      <c r="A128" s="126" t="s">
        <v>4021</v>
      </c>
      <c r="B128" s="200">
        <v>1</v>
      </c>
      <c r="C128" s="126">
        <v>2</v>
      </c>
      <c r="D128" s="321">
        <f>APT!L119</f>
        <v>0</v>
      </c>
      <c r="E128" s="126" t="b">
        <v>1</v>
      </c>
      <c r="F128" s="322" t="str">
        <f>RIGHT(APT!E119,4)&amp;"."&amp;APT!O119&amp;"."&amp;APT!M119&amp;"."&amp;APTCR!$C$6</f>
        <v>...REC</v>
      </c>
      <c r="G128" s="203">
        <f t="shared" ca="1" si="2"/>
        <v>44309</v>
      </c>
      <c r="H128" s="324" t="e">
        <f>IF(APT!#REF!&gt;0,0,-APT!#REF!)</f>
        <v>#REF!</v>
      </c>
      <c r="I128" s="205">
        <f t="shared" ca="1" si="3"/>
        <v>44309</v>
      </c>
      <c r="J128" s="126">
        <v>3</v>
      </c>
      <c r="K128" s="126" t="b">
        <v>1</v>
      </c>
      <c r="L128" s="126" t="s">
        <v>4022</v>
      </c>
      <c r="M128" s="126" t="b">
        <v>1</v>
      </c>
      <c r="N128" s="126" t="s">
        <v>3687</v>
      </c>
      <c r="O128" s="322" t="str">
        <f>LEFT(APT!F119,19)&amp;"."&amp;APTCR!F128</f>
        <v>....REC</v>
      </c>
      <c r="P128" s="325">
        <f>APT!K119</f>
        <v>0</v>
      </c>
      <c r="Q128" s="126" t="b">
        <v>1</v>
      </c>
      <c r="R128" s="126" t="b">
        <v>1</v>
      </c>
      <c r="S128" s="126" t="b">
        <v>1</v>
      </c>
    </row>
    <row r="129" spans="1:19" hidden="1" x14ac:dyDescent="0.25">
      <c r="A129" s="126" t="s">
        <v>4021</v>
      </c>
      <c r="B129" s="200">
        <v>1</v>
      </c>
      <c r="C129" s="126">
        <v>2</v>
      </c>
      <c r="D129" s="321">
        <f>APT!L120</f>
        <v>0</v>
      </c>
      <c r="E129" s="126" t="b">
        <v>1</v>
      </c>
      <c r="F129" s="322" t="str">
        <f>RIGHT(APT!E120,4)&amp;"."&amp;APT!O120&amp;"."&amp;APT!M120&amp;"."&amp;APTCR!$C$6</f>
        <v>...REC</v>
      </c>
      <c r="G129" s="203">
        <f t="shared" ca="1" si="2"/>
        <v>44309</v>
      </c>
      <c r="H129" s="324" t="e">
        <f>IF(APT!#REF!&gt;0,0,-APT!#REF!)</f>
        <v>#REF!</v>
      </c>
      <c r="I129" s="205">
        <f t="shared" ca="1" si="3"/>
        <v>44309</v>
      </c>
      <c r="J129" s="126">
        <v>3</v>
      </c>
      <c r="K129" s="126" t="b">
        <v>1</v>
      </c>
      <c r="L129" s="126" t="s">
        <v>4022</v>
      </c>
      <c r="M129" s="126" t="b">
        <v>1</v>
      </c>
      <c r="N129" s="126" t="s">
        <v>3687</v>
      </c>
      <c r="O129" s="322" t="str">
        <f>LEFT(APT!F120,19)&amp;"."&amp;APTCR!F129</f>
        <v>....REC</v>
      </c>
      <c r="P129" s="325">
        <f>APT!K120</f>
        <v>0</v>
      </c>
      <c r="Q129" s="126" t="b">
        <v>1</v>
      </c>
      <c r="R129" s="126" t="b">
        <v>1</v>
      </c>
      <c r="S129" s="126" t="b">
        <v>1</v>
      </c>
    </row>
    <row r="130" spans="1:19" hidden="1" x14ac:dyDescent="0.25">
      <c r="A130" s="126" t="s">
        <v>4021</v>
      </c>
      <c r="B130" s="200">
        <v>1</v>
      </c>
      <c r="C130" s="126">
        <v>2</v>
      </c>
      <c r="D130" s="321">
        <f>APT!L121</f>
        <v>0</v>
      </c>
      <c r="E130" s="126" t="b">
        <v>1</v>
      </c>
      <c r="F130" s="322" t="str">
        <f>RIGHT(APT!E121,4)&amp;"."&amp;APT!O121&amp;"."&amp;APT!M121&amp;"."&amp;APTCR!$C$6</f>
        <v>...REC</v>
      </c>
      <c r="G130" s="203">
        <f t="shared" ca="1" si="2"/>
        <v>44309</v>
      </c>
      <c r="H130" s="324" t="e">
        <f>IF(APT!#REF!&gt;0,0,-APT!#REF!)</f>
        <v>#REF!</v>
      </c>
      <c r="I130" s="205">
        <f t="shared" ca="1" si="3"/>
        <v>44309</v>
      </c>
      <c r="J130" s="126">
        <v>3</v>
      </c>
      <c r="K130" s="126" t="b">
        <v>1</v>
      </c>
      <c r="L130" s="126" t="s">
        <v>4022</v>
      </c>
      <c r="M130" s="126" t="b">
        <v>1</v>
      </c>
      <c r="N130" s="126" t="s">
        <v>3687</v>
      </c>
      <c r="O130" s="322" t="str">
        <f>LEFT(APT!F121,19)&amp;"."&amp;APTCR!F130</f>
        <v>....REC</v>
      </c>
      <c r="P130" s="325">
        <f>APT!K121</f>
        <v>0</v>
      </c>
      <c r="Q130" s="126" t="b">
        <v>1</v>
      </c>
      <c r="R130" s="126" t="b">
        <v>1</v>
      </c>
      <c r="S130" s="126" t="b">
        <v>1</v>
      </c>
    </row>
    <row r="131" spans="1:19" hidden="1" x14ac:dyDescent="0.25">
      <c r="A131" s="126" t="s">
        <v>4021</v>
      </c>
      <c r="B131" s="200">
        <v>1</v>
      </c>
      <c r="C131" s="126">
        <v>2</v>
      </c>
      <c r="D131" s="321">
        <f>APT!L122</f>
        <v>0</v>
      </c>
      <c r="E131" s="126" t="b">
        <v>1</v>
      </c>
      <c r="F131" s="322" t="str">
        <f>RIGHT(APT!E122,4)&amp;"."&amp;APT!O122&amp;"."&amp;APT!M122&amp;"."&amp;APTCR!$C$6</f>
        <v>...REC</v>
      </c>
      <c r="G131" s="203">
        <f t="shared" ca="1" si="2"/>
        <v>44309</v>
      </c>
      <c r="H131" s="324" t="e">
        <f>IF(APT!#REF!&gt;0,0,-APT!#REF!)</f>
        <v>#REF!</v>
      </c>
      <c r="I131" s="205">
        <f t="shared" ca="1" si="3"/>
        <v>44309</v>
      </c>
      <c r="J131" s="126">
        <v>3</v>
      </c>
      <c r="K131" s="126" t="b">
        <v>1</v>
      </c>
      <c r="L131" s="126" t="s">
        <v>4022</v>
      </c>
      <c r="M131" s="126" t="b">
        <v>1</v>
      </c>
      <c r="N131" s="126" t="s">
        <v>3687</v>
      </c>
      <c r="O131" s="322" t="str">
        <f>LEFT(APT!F122,19)&amp;"."&amp;APTCR!F131</f>
        <v>....REC</v>
      </c>
      <c r="P131" s="325">
        <f>APT!K122</f>
        <v>0</v>
      </c>
      <c r="Q131" s="126" t="b">
        <v>1</v>
      </c>
      <c r="R131" s="126" t="b">
        <v>1</v>
      </c>
      <c r="S131" s="126" t="b">
        <v>1</v>
      </c>
    </row>
    <row r="132" spans="1:19" hidden="1" x14ac:dyDescent="0.25">
      <c r="A132" s="126" t="s">
        <v>4021</v>
      </c>
      <c r="B132" s="200">
        <v>1</v>
      </c>
      <c r="C132" s="126">
        <v>2</v>
      </c>
      <c r="D132" s="321">
        <f>APT!L123</f>
        <v>0</v>
      </c>
      <c r="E132" s="126" t="b">
        <v>1</v>
      </c>
      <c r="F132" s="322" t="str">
        <f>RIGHT(APT!E123,4)&amp;"."&amp;APT!O123&amp;"."&amp;APT!M123&amp;"."&amp;APTCR!$C$6</f>
        <v>...REC</v>
      </c>
      <c r="G132" s="203">
        <f t="shared" ca="1" si="2"/>
        <v>44309</v>
      </c>
      <c r="H132" s="324" t="e">
        <f>IF(APT!#REF!&gt;0,0,-APT!#REF!)</f>
        <v>#REF!</v>
      </c>
      <c r="I132" s="205">
        <f t="shared" ca="1" si="3"/>
        <v>44309</v>
      </c>
      <c r="J132" s="126">
        <v>3</v>
      </c>
      <c r="K132" s="126" t="b">
        <v>1</v>
      </c>
      <c r="L132" s="126" t="s">
        <v>4022</v>
      </c>
      <c r="M132" s="126" t="b">
        <v>1</v>
      </c>
      <c r="N132" s="126" t="s">
        <v>3687</v>
      </c>
      <c r="O132" s="322" t="str">
        <f>LEFT(APT!F123,19)&amp;"."&amp;APTCR!F132</f>
        <v>....REC</v>
      </c>
      <c r="P132" s="325">
        <f>APT!K123</f>
        <v>0</v>
      </c>
      <c r="Q132" s="126" t="b">
        <v>1</v>
      </c>
      <c r="R132" s="126" t="b">
        <v>1</v>
      </c>
      <c r="S132" s="126" t="b">
        <v>1</v>
      </c>
    </row>
    <row r="133" spans="1:19" hidden="1" x14ac:dyDescent="0.25">
      <c r="A133" s="126" t="s">
        <v>4021</v>
      </c>
      <c r="B133" s="200">
        <v>1</v>
      </c>
      <c r="C133" s="126">
        <v>2</v>
      </c>
      <c r="D133" s="321">
        <f>APT!L124</f>
        <v>0</v>
      </c>
      <c r="E133" s="126" t="b">
        <v>1</v>
      </c>
      <c r="F133" s="322" t="str">
        <f>RIGHT(APT!E124,4)&amp;"."&amp;APT!O124&amp;"."&amp;APT!M124&amp;"."&amp;APTCR!$C$6</f>
        <v>...REC</v>
      </c>
      <c r="G133" s="203">
        <f t="shared" ca="1" si="2"/>
        <v>44309</v>
      </c>
      <c r="H133" s="324" t="e">
        <f>IF(APT!#REF!&gt;0,0,-APT!#REF!)</f>
        <v>#REF!</v>
      </c>
      <c r="I133" s="205">
        <f t="shared" ca="1" si="3"/>
        <v>44309</v>
      </c>
      <c r="J133" s="126">
        <v>3</v>
      </c>
      <c r="K133" s="126" t="b">
        <v>1</v>
      </c>
      <c r="L133" s="126" t="s">
        <v>4022</v>
      </c>
      <c r="M133" s="126" t="b">
        <v>1</v>
      </c>
      <c r="N133" s="126" t="s">
        <v>3687</v>
      </c>
      <c r="O133" s="322" t="str">
        <f>LEFT(APT!F124,19)&amp;"."&amp;APTCR!F133</f>
        <v>....REC</v>
      </c>
      <c r="P133" s="325">
        <f>APT!K124</f>
        <v>0</v>
      </c>
      <c r="Q133" s="126" t="b">
        <v>1</v>
      </c>
      <c r="R133" s="126" t="b">
        <v>1</v>
      </c>
      <c r="S133" s="126" t="b">
        <v>1</v>
      </c>
    </row>
    <row r="134" spans="1:19" hidden="1" x14ac:dyDescent="0.25">
      <c r="A134" s="126" t="s">
        <v>4021</v>
      </c>
      <c r="B134" s="200">
        <v>1</v>
      </c>
      <c r="C134" s="126">
        <v>2</v>
      </c>
      <c r="D134" s="321">
        <f>APT!L125</f>
        <v>0</v>
      </c>
      <c r="E134" s="126" t="b">
        <v>1</v>
      </c>
      <c r="F134" s="322" t="str">
        <f>RIGHT(APT!E125,4)&amp;"."&amp;APT!O125&amp;"."&amp;APT!M125&amp;"."&amp;APTCR!$C$6</f>
        <v>...REC</v>
      </c>
      <c r="G134" s="203">
        <f t="shared" ca="1" si="2"/>
        <v>44309</v>
      </c>
      <c r="H134" s="324" t="e">
        <f>IF(APT!#REF!&gt;0,0,-APT!#REF!)</f>
        <v>#REF!</v>
      </c>
      <c r="I134" s="205">
        <f t="shared" ca="1" si="3"/>
        <v>44309</v>
      </c>
      <c r="J134" s="126">
        <v>3</v>
      </c>
      <c r="K134" s="126" t="b">
        <v>1</v>
      </c>
      <c r="L134" s="126" t="s">
        <v>4022</v>
      </c>
      <c r="M134" s="126" t="b">
        <v>1</v>
      </c>
      <c r="N134" s="126" t="s">
        <v>3687</v>
      </c>
      <c r="O134" s="322" t="str">
        <f>LEFT(APT!F125,19)&amp;"."&amp;APTCR!F134</f>
        <v>....REC</v>
      </c>
      <c r="P134" s="325">
        <f>APT!K125</f>
        <v>0</v>
      </c>
      <c r="Q134" s="126" t="b">
        <v>1</v>
      </c>
      <c r="R134" s="126" t="b">
        <v>1</v>
      </c>
      <c r="S134" s="126" t="b">
        <v>1</v>
      </c>
    </row>
    <row r="135" spans="1:19" hidden="1" x14ac:dyDescent="0.25">
      <c r="A135" s="126" t="s">
        <v>4021</v>
      </c>
      <c r="B135" s="200">
        <v>1</v>
      </c>
      <c r="C135" s="126">
        <v>2</v>
      </c>
      <c r="D135" s="321">
        <f>APT!L126</f>
        <v>0</v>
      </c>
      <c r="E135" s="126" t="b">
        <v>1</v>
      </c>
      <c r="F135" s="322" t="str">
        <f>RIGHT(APT!E126,4)&amp;"."&amp;APT!O126&amp;"."&amp;APT!M126&amp;"."&amp;APTCR!$C$6</f>
        <v>...REC</v>
      </c>
      <c r="G135" s="203">
        <f t="shared" ca="1" si="2"/>
        <v>44309</v>
      </c>
      <c r="H135" s="324" t="e">
        <f>IF(APT!#REF!&gt;0,0,-APT!#REF!)</f>
        <v>#REF!</v>
      </c>
      <c r="I135" s="205">
        <f t="shared" ca="1" si="3"/>
        <v>44309</v>
      </c>
      <c r="J135" s="126">
        <v>3</v>
      </c>
      <c r="K135" s="126" t="b">
        <v>1</v>
      </c>
      <c r="L135" s="126" t="s">
        <v>4022</v>
      </c>
      <c r="M135" s="126" t="b">
        <v>1</v>
      </c>
      <c r="N135" s="126" t="s">
        <v>3687</v>
      </c>
      <c r="O135" s="322" t="str">
        <f>LEFT(APT!F126,19)&amp;"."&amp;APTCR!F135</f>
        <v>....REC</v>
      </c>
      <c r="P135" s="325">
        <f>APT!K126</f>
        <v>0</v>
      </c>
      <c r="Q135" s="126" t="b">
        <v>1</v>
      </c>
      <c r="R135" s="126" t="b">
        <v>1</v>
      </c>
      <c r="S135" s="126" t="b">
        <v>1</v>
      </c>
    </row>
    <row r="136" spans="1:19" hidden="1" x14ac:dyDescent="0.25">
      <c r="A136" s="126" t="s">
        <v>4021</v>
      </c>
      <c r="B136" s="200">
        <v>1</v>
      </c>
      <c r="C136" s="126">
        <v>2</v>
      </c>
      <c r="D136" s="321">
        <f>APT!L127</f>
        <v>0</v>
      </c>
      <c r="E136" s="126" t="b">
        <v>1</v>
      </c>
      <c r="F136" s="322" t="str">
        <f>RIGHT(APT!E127,4)&amp;"."&amp;APT!O127&amp;"."&amp;APT!M127&amp;"."&amp;APTCR!$C$6</f>
        <v>...REC</v>
      </c>
      <c r="G136" s="203">
        <f t="shared" ca="1" si="2"/>
        <v>44309</v>
      </c>
      <c r="H136" s="324" t="e">
        <f>IF(APT!#REF!&gt;0,0,-APT!#REF!)</f>
        <v>#REF!</v>
      </c>
      <c r="I136" s="205">
        <f t="shared" ca="1" si="3"/>
        <v>44309</v>
      </c>
      <c r="J136" s="126">
        <v>3</v>
      </c>
      <c r="K136" s="126" t="b">
        <v>1</v>
      </c>
      <c r="L136" s="126" t="s">
        <v>4022</v>
      </c>
      <c r="M136" s="126" t="b">
        <v>1</v>
      </c>
      <c r="N136" s="126" t="s">
        <v>3687</v>
      </c>
      <c r="O136" s="322" t="str">
        <f>LEFT(APT!F127,19)&amp;"."&amp;APTCR!F136</f>
        <v>....REC</v>
      </c>
      <c r="P136" s="325">
        <f>APT!K127</f>
        <v>0</v>
      </c>
      <c r="Q136" s="126" t="b">
        <v>1</v>
      </c>
      <c r="R136" s="126" t="b">
        <v>1</v>
      </c>
      <c r="S136" s="126" t="b">
        <v>1</v>
      </c>
    </row>
    <row r="137" spans="1:19" hidden="1" x14ac:dyDescent="0.25">
      <c r="A137" s="126" t="s">
        <v>4021</v>
      </c>
      <c r="B137" s="200">
        <v>1</v>
      </c>
      <c r="C137" s="126">
        <v>2</v>
      </c>
      <c r="D137" s="321">
        <f>APT!L128</f>
        <v>0</v>
      </c>
      <c r="E137" s="126" t="b">
        <v>1</v>
      </c>
      <c r="F137" s="322" t="str">
        <f>RIGHT(APT!E128,4)&amp;"."&amp;APT!O128&amp;"."&amp;APT!M128&amp;"."&amp;APTCR!$C$6</f>
        <v>...REC</v>
      </c>
      <c r="G137" s="203">
        <f t="shared" ca="1" si="2"/>
        <v>44309</v>
      </c>
      <c r="H137" s="324" t="e">
        <f>IF(APT!#REF!&gt;0,0,-APT!#REF!)</f>
        <v>#REF!</v>
      </c>
      <c r="I137" s="205">
        <f t="shared" ca="1" si="3"/>
        <v>44309</v>
      </c>
      <c r="J137" s="126">
        <v>3</v>
      </c>
      <c r="K137" s="126" t="b">
        <v>1</v>
      </c>
      <c r="L137" s="126" t="s">
        <v>4022</v>
      </c>
      <c r="M137" s="126" t="b">
        <v>1</v>
      </c>
      <c r="N137" s="126" t="s">
        <v>3687</v>
      </c>
      <c r="O137" s="322" t="str">
        <f>LEFT(APT!F128,19)&amp;"."&amp;APTCR!F137</f>
        <v>....REC</v>
      </c>
      <c r="P137" s="325">
        <f>APT!K128</f>
        <v>0</v>
      </c>
      <c r="Q137" s="126" t="b">
        <v>1</v>
      </c>
      <c r="R137" s="126" t="b">
        <v>1</v>
      </c>
      <c r="S137" s="126" t="b">
        <v>1</v>
      </c>
    </row>
    <row r="138" spans="1:19" hidden="1" x14ac:dyDescent="0.25">
      <c r="A138" s="126" t="s">
        <v>4021</v>
      </c>
      <c r="B138" s="200">
        <v>1</v>
      </c>
      <c r="C138" s="126">
        <v>2</v>
      </c>
      <c r="D138" s="321">
        <f>APT!L129</f>
        <v>0</v>
      </c>
      <c r="E138" s="126" t="b">
        <v>1</v>
      </c>
      <c r="F138" s="322" t="str">
        <f>RIGHT(APT!E129,4)&amp;"."&amp;APT!O129&amp;"."&amp;APT!M129&amp;"."&amp;APTCR!$C$6</f>
        <v>...REC</v>
      </c>
      <c r="G138" s="203">
        <f t="shared" ca="1" si="2"/>
        <v>44309</v>
      </c>
      <c r="H138" s="324" t="e">
        <f>IF(APT!#REF!&gt;0,0,-APT!#REF!)</f>
        <v>#REF!</v>
      </c>
      <c r="I138" s="205">
        <f t="shared" ca="1" si="3"/>
        <v>44309</v>
      </c>
      <c r="J138" s="126">
        <v>3</v>
      </c>
      <c r="K138" s="126" t="b">
        <v>1</v>
      </c>
      <c r="L138" s="126" t="s">
        <v>4022</v>
      </c>
      <c r="M138" s="126" t="b">
        <v>1</v>
      </c>
      <c r="N138" s="126" t="s">
        <v>3687</v>
      </c>
      <c r="O138" s="322" t="str">
        <f>LEFT(APT!F129,19)&amp;"."&amp;APTCR!F138</f>
        <v>....REC</v>
      </c>
      <c r="P138" s="325">
        <f>APT!K129</f>
        <v>0</v>
      </c>
      <c r="Q138" s="126" t="b">
        <v>1</v>
      </c>
      <c r="R138" s="126" t="b">
        <v>1</v>
      </c>
      <c r="S138" s="126" t="b">
        <v>1</v>
      </c>
    </row>
    <row r="139" spans="1:19" hidden="1" x14ac:dyDescent="0.25">
      <c r="A139" s="126" t="s">
        <v>4021</v>
      </c>
      <c r="B139" s="200">
        <v>1</v>
      </c>
      <c r="C139" s="126">
        <v>2</v>
      </c>
      <c r="D139" s="321">
        <f>APT!L130</f>
        <v>0</v>
      </c>
      <c r="E139" s="126" t="b">
        <v>1</v>
      </c>
      <c r="F139" s="322" t="str">
        <f>RIGHT(APT!E130,4)&amp;"."&amp;APT!O130&amp;"."&amp;APT!M130&amp;"."&amp;APTCR!$C$6</f>
        <v>...REC</v>
      </c>
      <c r="G139" s="203">
        <f t="shared" ca="1" si="2"/>
        <v>44309</v>
      </c>
      <c r="H139" s="324" t="e">
        <f>IF(APT!#REF!&gt;0,0,-APT!#REF!)</f>
        <v>#REF!</v>
      </c>
      <c r="I139" s="205">
        <f t="shared" ca="1" si="3"/>
        <v>44309</v>
      </c>
      <c r="J139" s="126">
        <v>3</v>
      </c>
      <c r="K139" s="126" t="b">
        <v>1</v>
      </c>
      <c r="L139" s="126" t="s">
        <v>4022</v>
      </c>
      <c r="M139" s="126" t="b">
        <v>1</v>
      </c>
      <c r="N139" s="126" t="s">
        <v>3687</v>
      </c>
      <c r="O139" s="322" t="str">
        <f>LEFT(APT!F130,19)&amp;"."&amp;APTCR!F139</f>
        <v>....REC</v>
      </c>
      <c r="P139" s="325">
        <f>APT!K130</f>
        <v>0</v>
      </c>
      <c r="Q139" s="126" t="b">
        <v>1</v>
      </c>
      <c r="R139" s="126" t="b">
        <v>1</v>
      </c>
      <c r="S139" s="126" t="b">
        <v>1</v>
      </c>
    </row>
    <row r="140" spans="1:19" hidden="1" x14ac:dyDescent="0.25">
      <c r="A140" s="126" t="s">
        <v>4021</v>
      </c>
      <c r="B140" s="200">
        <v>1</v>
      </c>
      <c r="C140" s="126">
        <v>2</v>
      </c>
      <c r="D140" s="321">
        <f>APT!L131</f>
        <v>0</v>
      </c>
      <c r="E140" s="126" t="b">
        <v>1</v>
      </c>
      <c r="F140" s="322" t="str">
        <f>RIGHT(APT!E131,4)&amp;"."&amp;APT!O131&amp;"."&amp;APT!M131&amp;"."&amp;APTCR!$C$6</f>
        <v>...REC</v>
      </c>
      <c r="G140" s="203">
        <f t="shared" ca="1" si="2"/>
        <v>44309</v>
      </c>
      <c r="H140" s="324" t="e">
        <f>IF(APT!#REF!&gt;0,0,-APT!#REF!)</f>
        <v>#REF!</v>
      </c>
      <c r="I140" s="205">
        <f t="shared" ca="1" si="3"/>
        <v>44309</v>
      </c>
      <c r="J140" s="126">
        <v>3</v>
      </c>
      <c r="K140" s="126" t="b">
        <v>1</v>
      </c>
      <c r="L140" s="126" t="s">
        <v>4022</v>
      </c>
      <c r="M140" s="126" t="b">
        <v>1</v>
      </c>
      <c r="N140" s="126" t="s">
        <v>3687</v>
      </c>
      <c r="O140" s="322" t="str">
        <f>LEFT(APT!F131,19)&amp;"."&amp;APTCR!F140</f>
        <v>....REC</v>
      </c>
      <c r="P140" s="325">
        <f>APT!K131</f>
        <v>0</v>
      </c>
      <c r="Q140" s="126" t="b">
        <v>1</v>
      </c>
      <c r="R140" s="126" t="b">
        <v>1</v>
      </c>
      <c r="S140" s="126" t="b">
        <v>1</v>
      </c>
    </row>
    <row r="141" spans="1:19" hidden="1" x14ac:dyDescent="0.25">
      <c r="A141" s="126" t="s">
        <v>4021</v>
      </c>
      <c r="B141" s="200">
        <v>1</v>
      </c>
      <c r="C141" s="126">
        <v>2</v>
      </c>
      <c r="D141" s="321">
        <f>APT!L132</f>
        <v>0</v>
      </c>
      <c r="E141" s="126" t="b">
        <v>1</v>
      </c>
      <c r="F141" s="322" t="str">
        <f>RIGHT(APT!E132,4)&amp;"."&amp;APT!O132&amp;"."&amp;APT!M132&amp;"."&amp;APTCR!$C$6</f>
        <v>...REC</v>
      </c>
      <c r="G141" s="203">
        <f t="shared" ca="1" si="2"/>
        <v>44309</v>
      </c>
      <c r="H141" s="324" t="e">
        <f>IF(APT!#REF!&gt;0,0,-APT!#REF!)</f>
        <v>#REF!</v>
      </c>
      <c r="I141" s="205">
        <f t="shared" ca="1" si="3"/>
        <v>44309</v>
      </c>
      <c r="J141" s="126">
        <v>3</v>
      </c>
      <c r="K141" s="126" t="b">
        <v>1</v>
      </c>
      <c r="L141" s="126" t="s">
        <v>4022</v>
      </c>
      <c r="M141" s="126" t="b">
        <v>1</v>
      </c>
      <c r="N141" s="126" t="s">
        <v>3687</v>
      </c>
      <c r="O141" s="322" t="str">
        <f>LEFT(APT!F132,19)&amp;"."&amp;APTCR!F141</f>
        <v>....REC</v>
      </c>
      <c r="P141" s="325">
        <f>APT!K132</f>
        <v>0</v>
      </c>
      <c r="Q141" s="126" t="b">
        <v>1</v>
      </c>
      <c r="R141" s="126" t="b">
        <v>1</v>
      </c>
      <c r="S141" s="126" t="b">
        <v>1</v>
      </c>
    </row>
    <row r="142" spans="1:19" hidden="1" x14ac:dyDescent="0.25">
      <c r="A142" s="126" t="s">
        <v>4021</v>
      </c>
      <c r="B142" s="200">
        <v>1</v>
      </c>
      <c r="C142" s="126">
        <v>2</v>
      </c>
      <c r="D142" s="321">
        <f>APT!L133</f>
        <v>0</v>
      </c>
      <c r="E142" s="126" t="b">
        <v>1</v>
      </c>
      <c r="F142" s="322" t="str">
        <f>RIGHT(APT!E133,4)&amp;"."&amp;APT!O133&amp;"."&amp;APT!M133&amp;"."&amp;APTCR!$C$6</f>
        <v>...REC</v>
      </c>
      <c r="G142" s="203">
        <f t="shared" ca="1" si="2"/>
        <v>44309</v>
      </c>
      <c r="H142" s="324" t="e">
        <f>IF(APT!#REF!&gt;0,0,-APT!#REF!)</f>
        <v>#REF!</v>
      </c>
      <c r="I142" s="205">
        <f t="shared" ca="1" si="3"/>
        <v>44309</v>
      </c>
      <c r="J142" s="126">
        <v>3</v>
      </c>
      <c r="K142" s="126" t="b">
        <v>1</v>
      </c>
      <c r="L142" s="126" t="s">
        <v>4022</v>
      </c>
      <c r="M142" s="126" t="b">
        <v>1</v>
      </c>
      <c r="N142" s="126" t="s">
        <v>3687</v>
      </c>
      <c r="O142" s="322" t="str">
        <f>LEFT(APT!F133,19)&amp;"."&amp;APTCR!F142</f>
        <v>....REC</v>
      </c>
      <c r="P142" s="325">
        <f>APT!K133</f>
        <v>0</v>
      </c>
      <c r="Q142" s="126" t="b">
        <v>1</v>
      </c>
      <c r="R142" s="126" t="b">
        <v>1</v>
      </c>
      <c r="S142" s="126" t="b">
        <v>1</v>
      </c>
    </row>
    <row r="143" spans="1:19" hidden="1" x14ac:dyDescent="0.25">
      <c r="A143" s="126" t="s">
        <v>4021</v>
      </c>
      <c r="B143" s="200">
        <v>1</v>
      </c>
      <c r="C143" s="126">
        <v>2</v>
      </c>
      <c r="D143" s="321">
        <f>APT!L134</f>
        <v>0</v>
      </c>
      <c r="E143" s="126" t="b">
        <v>1</v>
      </c>
      <c r="F143" s="322" t="str">
        <f>RIGHT(APT!E134,4)&amp;"."&amp;APT!O134&amp;"."&amp;APT!M134&amp;"."&amp;APTCR!$C$6</f>
        <v>...REC</v>
      </c>
      <c r="G143" s="203">
        <f t="shared" ca="1" si="2"/>
        <v>44309</v>
      </c>
      <c r="H143" s="324" t="e">
        <f>IF(APT!#REF!&gt;0,0,-APT!#REF!)</f>
        <v>#REF!</v>
      </c>
      <c r="I143" s="205">
        <f t="shared" ca="1" si="3"/>
        <v>44309</v>
      </c>
      <c r="J143" s="126">
        <v>3</v>
      </c>
      <c r="K143" s="126" t="b">
        <v>1</v>
      </c>
      <c r="L143" s="126" t="s">
        <v>4022</v>
      </c>
      <c r="M143" s="126" t="b">
        <v>1</v>
      </c>
      <c r="N143" s="126" t="s">
        <v>3687</v>
      </c>
      <c r="O143" s="322" t="str">
        <f>LEFT(APT!F134,19)&amp;"."&amp;APTCR!F143</f>
        <v>....REC</v>
      </c>
      <c r="P143" s="325">
        <f>APT!K134</f>
        <v>0</v>
      </c>
      <c r="Q143" s="126" t="b">
        <v>1</v>
      </c>
      <c r="R143" s="126" t="b">
        <v>1</v>
      </c>
      <c r="S143" s="126" t="b">
        <v>1</v>
      </c>
    </row>
    <row r="144" spans="1:19" hidden="1" x14ac:dyDescent="0.25">
      <c r="A144" s="126" t="s">
        <v>4021</v>
      </c>
      <c r="B144" s="200">
        <v>1</v>
      </c>
      <c r="C144" s="126">
        <v>2</v>
      </c>
      <c r="D144" s="321">
        <f>APT!L135</f>
        <v>0</v>
      </c>
      <c r="E144" s="126" t="b">
        <v>1</v>
      </c>
      <c r="F144" s="322" t="str">
        <f>RIGHT(APT!E135,4)&amp;"."&amp;APT!O135&amp;"."&amp;APT!M135&amp;"."&amp;APTCR!$C$6</f>
        <v>...REC</v>
      </c>
      <c r="G144" s="203">
        <f t="shared" ca="1" si="2"/>
        <v>44309</v>
      </c>
      <c r="H144" s="324" t="e">
        <f>IF(APT!#REF!&gt;0,0,-APT!#REF!)</f>
        <v>#REF!</v>
      </c>
      <c r="I144" s="205">
        <f t="shared" ca="1" si="3"/>
        <v>44309</v>
      </c>
      <c r="J144" s="126">
        <v>3</v>
      </c>
      <c r="K144" s="126" t="b">
        <v>1</v>
      </c>
      <c r="L144" s="126" t="s">
        <v>4022</v>
      </c>
      <c r="M144" s="126" t="b">
        <v>1</v>
      </c>
      <c r="N144" s="126" t="s">
        <v>3687</v>
      </c>
      <c r="O144" s="322" t="str">
        <f>LEFT(APT!F135,19)&amp;"."&amp;APTCR!F144</f>
        <v>....REC</v>
      </c>
      <c r="P144" s="325">
        <f>APT!K135</f>
        <v>0</v>
      </c>
      <c r="Q144" s="126" t="b">
        <v>1</v>
      </c>
      <c r="R144" s="126" t="b">
        <v>1</v>
      </c>
      <c r="S144" s="126" t="b">
        <v>1</v>
      </c>
    </row>
    <row r="145" spans="1:19" hidden="1" x14ac:dyDescent="0.25">
      <c r="A145" s="126" t="s">
        <v>4021</v>
      </c>
      <c r="B145" s="200">
        <v>1</v>
      </c>
      <c r="C145" s="126">
        <v>2</v>
      </c>
      <c r="D145" s="321">
        <f>APT!L136</f>
        <v>0</v>
      </c>
      <c r="E145" s="126" t="b">
        <v>1</v>
      </c>
      <c r="F145" s="322" t="str">
        <f>RIGHT(APT!E136,4)&amp;"."&amp;APT!O136&amp;"."&amp;APT!M136&amp;"."&amp;APTCR!$C$6</f>
        <v>...REC</v>
      </c>
      <c r="G145" s="203">
        <f t="shared" ca="1" si="2"/>
        <v>44309</v>
      </c>
      <c r="H145" s="324" t="e">
        <f>IF(APT!#REF!&gt;0,0,-APT!#REF!)</f>
        <v>#REF!</v>
      </c>
      <c r="I145" s="205">
        <f t="shared" ca="1" si="3"/>
        <v>44309</v>
      </c>
      <c r="J145" s="126">
        <v>3</v>
      </c>
      <c r="K145" s="126" t="b">
        <v>1</v>
      </c>
      <c r="L145" s="126" t="s">
        <v>4022</v>
      </c>
      <c r="M145" s="126" t="b">
        <v>1</v>
      </c>
      <c r="N145" s="126" t="s">
        <v>3687</v>
      </c>
      <c r="O145" s="322" t="str">
        <f>LEFT(APT!F136,19)&amp;"."&amp;APTCR!F145</f>
        <v>....REC</v>
      </c>
      <c r="P145" s="325">
        <f>APT!K136</f>
        <v>0</v>
      </c>
      <c r="Q145" s="126" t="b">
        <v>1</v>
      </c>
      <c r="R145" s="126" t="b">
        <v>1</v>
      </c>
      <c r="S145" s="126" t="b">
        <v>1</v>
      </c>
    </row>
    <row r="146" spans="1:19" hidden="1" x14ac:dyDescent="0.25">
      <c r="A146" s="126" t="s">
        <v>4021</v>
      </c>
      <c r="B146" s="200">
        <v>1</v>
      </c>
      <c r="C146" s="126">
        <v>2</v>
      </c>
      <c r="D146" s="321">
        <f>APT!L137</f>
        <v>0</v>
      </c>
      <c r="E146" s="126" t="b">
        <v>1</v>
      </c>
      <c r="F146" s="322" t="str">
        <f>RIGHT(APT!E137,4)&amp;"."&amp;APT!O137&amp;"."&amp;APT!M137&amp;"."&amp;APTCR!$C$6</f>
        <v>...REC</v>
      </c>
      <c r="G146" s="203">
        <f t="shared" ca="1" si="2"/>
        <v>44309</v>
      </c>
      <c r="H146" s="324" t="e">
        <f>IF(APT!#REF!&gt;0,0,-APT!#REF!)</f>
        <v>#REF!</v>
      </c>
      <c r="I146" s="205">
        <f t="shared" ca="1" si="3"/>
        <v>44309</v>
      </c>
      <c r="J146" s="126">
        <v>3</v>
      </c>
      <c r="K146" s="126" t="b">
        <v>1</v>
      </c>
      <c r="L146" s="126" t="s">
        <v>4022</v>
      </c>
      <c r="M146" s="126" t="b">
        <v>1</v>
      </c>
      <c r="N146" s="126" t="s">
        <v>3687</v>
      </c>
      <c r="O146" s="322" t="str">
        <f>LEFT(APT!F137,19)&amp;"."&amp;APTCR!F146</f>
        <v>....REC</v>
      </c>
      <c r="P146" s="325">
        <f>APT!K137</f>
        <v>0</v>
      </c>
      <c r="Q146" s="126" t="b">
        <v>1</v>
      </c>
      <c r="R146" s="126" t="b">
        <v>1</v>
      </c>
      <c r="S146" s="126" t="b">
        <v>1</v>
      </c>
    </row>
    <row r="147" spans="1:19" hidden="1" x14ac:dyDescent="0.25">
      <c r="A147" s="126" t="s">
        <v>4021</v>
      </c>
      <c r="B147" s="200">
        <v>1</v>
      </c>
      <c r="C147" s="126">
        <v>2</v>
      </c>
      <c r="D147" s="321">
        <f>APT!L138</f>
        <v>0</v>
      </c>
      <c r="E147" s="126" t="b">
        <v>1</v>
      </c>
      <c r="F147" s="322" t="str">
        <f>RIGHT(APT!E138,4)&amp;"."&amp;APT!O138&amp;"."&amp;APT!M138&amp;"."&amp;APTCR!$C$6</f>
        <v>...REC</v>
      </c>
      <c r="G147" s="203">
        <f t="shared" ca="1" si="2"/>
        <v>44309</v>
      </c>
      <c r="H147" s="324" t="e">
        <f>IF(APT!#REF!&gt;0,0,-APT!#REF!)</f>
        <v>#REF!</v>
      </c>
      <c r="I147" s="205">
        <f t="shared" ca="1" si="3"/>
        <v>44309</v>
      </c>
      <c r="J147" s="126">
        <v>3</v>
      </c>
      <c r="K147" s="126" t="b">
        <v>1</v>
      </c>
      <c r="L147" s="126" t="s">
        <v>4022</v>
      </c>
      <c r="M147" s="126" t="b">
        <v>1</v>
      </c>
      <c r="N147" s="126" t="s">
        <v>3687</v>
      </c>
      <c r="O147" s="322" t="str">
        <f>LEFT(APT!F138,19)&amp;"."&amp;APTCR!F147</f>
        <v>....REC</v>
      </c>
      <c r="P147" s="325">
        <f>APT!K138</f>
        <v>0</v>
      </c>
      <c r="Q147" s="126" t="b">
        <v>1</v>
      </c>
      <c r="R147" s="126" t="b">
        <v>1</v>
      </c>
      <c r="S147" s="126" t="b">
        <v>1</v>
      </c>
    </row>
    <row r="148" spans="1:19" hidden="1" x14ac:dyDescent="0.25">
      <c r="A148" s="126" t="s">
        <v>4021</v>
      </c>
      <c r="B148" s="200">
        <v>1</v>
      </c>
      <c r="C148" s="126">
        <v>2</v>
      </c>
      <c r="D148" s="321">
        <f>APT!L139</f>
        <v>0</v>
      </c>
      <c r="E148" s="126" t="b">
        <v>1</v>
      </c>
      <c r="F148" s="322" t="str">
        <f>RIGHT(APT!E139,4)&amp;"."&amp;APT!O139&amp;"."&amp;APT!M139&amp;"."&amp;APTCR!$C$6</f>
        <v>...REC</v>
      </c>
      <c r="G148" s="203">
        <f t="shared" ca="1" si="2"/>
        <v>44309</v>
      </c>
      <c r="H148" s="324" t="e">
        <f>IF(APT!#REF!&gt;0,0,-APT!#REF!)</f>
        <v>#REF!</v>
      </c>
      <c r="I148" s="205">
        <f t="shared" ca="1" si="3"/>
        <v>44309</v>
      </c>
      <c r="J148" s="126">
        <v>3</v>
      </c>
      <c r="K148" s="126" t="b">
        <v>1</v>
      </c>
      <c r="L148" s="126" t="s">
        <v>4022</v>
      </c>
      <c r="M148" s="126" t="b">
        <v>1</v>
      </c>
      <c r="N148" s="126" t="s">
        <v>3687</v>
      </c>
      <c r="O148" s="322" t="str">
        <f>LEFT(APT!F139,19)&amp;"."&amp;APTCR!F148</f>
        <v>....REC</v>
      </c>
      <c r="P148" s="325">
        <f>APT!K139</f>
        <v>0</v>
      </c>
      <c r="Q148" s="126" t="b">
        <v>1</v>
      </c>
      <c r="R148" s="126" t="b">
        <v>1</v>
      </c>
      <c r="S148" s="126" t="b">
        <v>1</v>
      </c>
    </row>
    <row r="149" spans="1:19" hidden="1" x14ac:dyDescent="0.25">
      <c r="A149" s="126" t="s">
        <v>4021</v>
      </c>
      <c r="B149" s="200">
        <v>1</v>
      </c>
      <c r="C149" s="126">
        <v>2</v>
      </c>
      <c r="D149" s="321">
        <f>APT!L140</f>
        <v>0</v>
      </c>
      <c r="E149" s="126" t="b">
        <v>1</v>
      </c>
      <c r="F149" s="322" t="str">
        <f>RIGHT(APT!E140,4)&amp;"."&amp;APT!O140&amp;"."&amp;APT!M140&amp;"."&amp;APTCR!$C$6</f>
        <v>...REC</v>
      </c>
      <c r="G149" s="203">
        <f t="shared" ref="G149:G212" ca="1" si="4">TODAY()</f>
        <v>44309</v>
      </c>
      <c r="H149" s="324" t="e">
        <f>IF(APT!#REF!&gt;0,0,-APT!#REF!)</f>
        <v>#REF!</v>
      </c>
      <c r="I149" s="205">
        <f ca="1">G149</f>
        <v>44309</v>
      </c>
      <c r="J149" s="126">
        <v>3</v>
      </c>
      <c r="K149" s="126" t="b">
        <v>1</v>
      </c>
      <c r="L149" s="126" t="s">
        <v>4022</v>
      </c>
      <c r="M149" s="126" t="b">
        <v>1</v>
      </c>
      <c r="N149" s="126" t="s">
        <v>3687</v>
      </c>
      <c r="O149" s="322" t="str">
        <f>LEFT(APT!F140,19)&amp;"."&amp;APTCR!F149</f>
        <v>....REC</v>
      </c>
      <c r="P149" s="325">
        <f>APT!K140</f>
        <v>0</v>
      </c>
      <c r="Q149" s="126" t="b">
        <v>1</v>
      </c>
      <c r="R149" s="126" t="b">
        <v>1</v>
      </c>
      <c r="S149" s="126" t="b">
        <v>1</v>
      </c>
    </row>
    <row r="150" spans="1:19" hidden="1" x14ac:dyDescent="0.25">
      <c r="A150" s="126" t="s">
        <v>4021</v>
      </c>
      <c r="B150" s="200">
        <v>1</v>
      </c>
      <c r="C150" s="126">
        <v>2</v>
      </c>
      <c r="D150" s="321">
        <f>APT!L141</f>
        <v>0</v>
      </c>
      <c r="E150" s="126" t="b">
        <v>1</v>
      </c>
      <c r="F150" s="322" t="str">
        <f>RIGHT(APT!E141,4)&amp;"."&amp;APT!O141&amp;"."&amp;APT!M141&amp;"."&amp;APTCR!$C$6</f>
        <v>...REC</v>
      </c>
      <c r="G150" s="203">
        <f t="shared" ca="1" si="4"/>
        <v>44309</v>
      </c>
      <c r="H150" s="324" t="e">
        <f>IF(APT!#REF!&gt;0,0,-APT!#REF!)</f>
        <v>#REF!</v>
      </c>
      <c r="I150" s="205">
        <f ca="1">G150</f>
        <v>44309</v>
      </c>
      <c r="J150" s="126">
        <v>3</v>
      </c>
      <c r="K150" s="126" t="b">
        <v>1</v>
      </c>
      <c r="L150" s="126" t="s">
        <v>4022</v>
      </c>
      <c r="M150" s="126" t="b">
        <v>1</v>
      </c>
      <c r="N150" s="126" t="s">
        <v>3687</v>
      </c>
      <c r="O150" s="322" t="str">
        <f>LEFT(APT!F141,19)&amp;"."&amp;APTCR!F150</f>
        <v>....REC</v>
      </c>
      <c r="P150" s="325">
        <f>APT!K141</f>
        <v>0</v>
      </c>
      <c r="Q150" s="126" t="b">
        <v>1</v>
      </c>
      <c r="R150" s="126" t="b">
        <v>1</v>
      </c>
      <c r="S150" s="126" t="b">
        <v>1</v>
      </c>
    </row>
    <row r="151" spans="1:19" hidden="1" x14ac:dyDescent="0.25">
      <c r="A151" s="126" t="s">
        <v>4021</v>
      </c>
      <c r="B151" s="200">
        <v>1</v>
      </c>
      <c r="C151" s="126">
        <v>2</v>
      </c>
      <c r="D151" s="321">
        <f>APT!L142</f>
        <v>0</v>
      </c>
      <c r="E151" s="126" t="b">
        <v>1</v>
      </c>
      <c r="F151" s="322" t="str">
        <f>RIGHT(APT!E142,4)&amp;"."&amp;APT!O142&amp;"."&amp;APT!M142&amp;"."&amp;APTCR!$C$6</f>
        <v>...REC</v>
      </c>
      <c r="G151" s="323">
        <f t="shared" ca="1" si="4"/>
        <v>44309</v>
      </c>
      <c r="H151" s="324" t="e">
        <f>IF(APT!#REF!&gt;0,0,-APT!#REF!)</f>
        <v>#REF!</v>
      </c>
      <c r="I151" s="205">
        <f t="shared" ref="I151:I214" ca="1" si="5">G151</f>
        <v>44309</v>
      </c>
      <c r="J151" s="126">
        <v>3</v>
      </c>
      <c r="K151" s="126" t="b">
        <v>1</v>
      </c>
      <c r="L151" s="126" t="s">
        <v>4022</v>
      </c>
      <c r="M151" s="126" t="b">
        <v>1</v>
      </c>
      <c r="N151" s="126" t="s">
        <v>3687</v>
      </c>
      <c r="O151" s="322" t="str">
        <f>LEFT(APT!F142,19)&amp;"."&amp;APTCR!F151</f>
        <v>....REC</v>
      </c>
      <c r="P151" s="325">
        <f>APT!K142</f>
        <v>0</v>
      </c>
      <c r="Q151" s="126" t="b">
        <v>1</v>
      </c>
      <c r="R151" s="126" t="b">
        <v>1</v>
      </c>
      <c r="S151" s="126" t="b">
        <v>1</v>
      </c>
    </row>
    <row r="152" spans="1:19" hidden="1" x14ac:dyDescent="0.25">
      <c r="A152" s="126" t="s">
        <v>4021</v>
      </c>
      <c r="B152" s="200">
        <v>1</v>
      </c>
      <c r="C152" s="126">
        <v>2</v>
      </c>
      <c r="D152" s="321">
        <f>APT!L143</f>
        <v>0</v>
      </c>
      <c r="E152" s="126" t="b">
        <v>1</v>
      </c>
      <c r="F152" s="322" t="str">
        <f>RIGHT(APT!E143,4)&amp;"."&amp;APT!O143&amp;"."&amp;APT!M143&amp;"."&amp;APTCR!$C$6</f>
        <v>...REC</v>
      </c>
      <c r="G152" s="323">
        <f t="shared" ca="1" si="4"/>
        <v>44309</v>
      </c>
      <c r="H152" s="324" t="e">
        <f>IF(APT!#REF!&gt;0,0,-APT!#REF!)</f>
        <v>#REF!</v>
      </c>
      <c r="I152" s="205">
        <f t="shared" ca="1" si="5"/>
        <v>44309</v>
      </c>
      <c r="J152" s="126">
        <v>3</v>
      </c>
      <c r="K152" s="126" t="b">
        <v>1</v>
      </c>
      <c r="L152" s="126" t="s">
        <v>4022</v>
      </c>
      <c r="M152" s="126" t="b">
        <v>1</v>
      </c>
      <c r="N152" s="126" t="s">
        <v>3687</v>
      </c>
      <c r="O152" s="322" t="str">
        <f>LEFT(APT!F143,19)&amp;"."&amp;APTCR!F152</f>
        <v>....REC</v>
      </c>
      <c r="P152" s="325">
        <f>APT!K143</f>
        <v>0</v>
      </c>
      <c r="Q152" s="126" t="b">
        <v>1</v>
      </c>
      <c r="R152" s="126" t="b">
        <v>1</v>
      </c>
      <c r="S152" s="126" t="b">
        <v>1</v>
      </c>
    </row>
    <row r="153" spans="1:19" hidden="1" x14ac:dyDescent="0.25">
      <c r="A153" s="126" t="s">
        <v>4021</v>
      </c>
      <c r="B153" s="200">
        <v>1</v>
      </c>
      <c r="C153" s="126">
        <v>2</v>
      </c>
      <c r="D153" s="321">
        <f>APT!L144</f>
        <v>0</v>
      </c>
      <c r="E153" s="126" t="b">
        <v>1</v>
      </c>
      <c r="F153" s="322" t="str">
        <f>RIGHT(APT!E144,4)&amp;"."&amp;APT!O144&amp;"."&amp;APT!M144&amp;"."&amp;APTCR!$C$6</f>
        <v>...REC</v>
      </c>
      <c r="G153" s="323">
        <f t="shared" ca="1" si="4"/>
        <v>44309</v>
      </c>
      <c r="H153" s="324" t="e">
        <f>IF(APT!#REF!&gt;0,0,-APT!#REF!)</f>
        <v>#REF!</v>
      </c>
      <c r="I153" s="205">
        <f t="shared" ca="1" si="5"/>
        <v>44309</v>
      </c>
      <c r="J153" s="126">
        <v>3</v>
      </c>
      <c r="K153" s="126" t="b">
        <v>1</v>
      </c>
      <c r="L153" s="126" t="s">
        <v>4022</v>
      </c>
      <c r="M153" s="126" t="b">
        <v>1</v>
      </c>
      <c r="N153" s="126" t="s">
        <v>3687</v>
      </c>
      <c r="O153" s="322" t="str">
        <f>LEFT(APT!F144,19)&amp;"."&amp;APTCR!F153</f>
        <v>....REC</v>
      </c>
      <c r="P153" s="325">
        <f>APT!K144</f>
        <v>0</v>
      </c>
      <c r="Q153" s="126" t="b">
        <v>1</v>
      </c>
      <c r="R153" s="126" t="b">
        <v>1</v>
      </c>
      <c r="S153" s="126" t="b">
        <v>1</v>
      </c>
    </row>
    <row r="154" spans="1:19" hidden="1" x14ac:dyDescent="0.25">
      <c r="A154" s="126" t="s">
        <v>4021</v>
      </c>
      <c r="B154" s="200">
        <v>1</v>
      </c>
      <c r="C154" s="126">
        <v>2</v>
      </c>
      <c r="D154" s="321">
        <f>APT!L145</f>
        <v>0</v>
      </c>
      <c r="E154" s="126" t="b">
        <v>1</v>
      </c>
      <c r="F154" s="322" t="str">
        <f>RIGHT(APT!E145,4)&amp;"."&amp;APT!O145&amp;"."&amp;APT!M145&amp;"."&amp;APTCR!$C$6</f>
        <v>...REC</v>
      </c>
      <c r="G154" s="323">
        <f t="shared" ca="1" si="4"/>
        <v>44309</v>
      </c>
      <c r="H154" s="324" t="e">
        <f>IF(APT!#REF!&gt;0,0,-APT!#REF!)</f>
        <v>#REF!</v>
      </c>
      <c r="I154" s="205">
        <f t="shared" ca="1" si="5"/>
        <v>44309</v>
      </c>
      <c r="J154" s="126">
        <v>3</v>
      </c>
      <c r="K154" s="126" t="b">
        <v>1</v>
      </c>
      <c r="L154" s="126" t="s">
        <v>4022</v>
      </c>
      <c r="M154" s="126" t="b">
        <v>1</v>
      </c>
      <c r="N154" s="126" t="s">
        <v>3687</v>
      </c>
      <c r="O154" s="322" t="str">
        <f>LEFT(APT!F145,19)&amp;"."&amp;APTCR!F154</f>
        <v>....REC</v>
      </c>
      <c r="P154" s="325">
        <f>APT!K145</f>
        <v>0</v>
      </c>
      <c r="Q154" s="126" t="b">
        <v>1</v>
      </c>
      <c r="R154" s="126" t="b">
        <v>1</v>
      </c>
      <c r="S154" s="126" t="b">
        <v>1</v>
      </c>
    </row>
    <row r="155" spans="1:19" hidden="1" x14ac:dyDescent="0.25">
      <c r="A155" s="126" t="s">
        <v>4021</v>
      </c>
      <c r="B155" s="200">
        <v>1</v>
      </c>
      <c r="C155" s="126">
        <v>2</v>
      </c>
      <c r="D155" s="321">
        <f>APT!L146</f>
        <v>0</v>
      </c>
      <c r="E155" s="126" t="b">
        <v>1</v>
      </c>
      <c r="F155" s="322" t="str">
        <f>RIGHT(APT!E146,4)&amp;"."&amp;APT!O146&amp;"."&amp;APT!M146&amp;"."&amp;APTCR!$C$6</f>
        <v>...REC</v>
      </c>
      <c r="G155" s="323">
        <f t="shared" ca="1" si="4"/>
        <v>44309</v>
      </c>
      <c r="H155" s="324" t="e">
        <f>IF(APT!#REF!&gt;0,0,-APT!#REF!)</f>
        <v>#REF!</v>
      </c>
      <c r="I155" s="205">
        <f t="shared" ca="1" si="5"/>
        <v>44309</v>
      </c>
      <c r="J155" s="126">
        <v>3</v>
      </c>
      <c r="K155" s="126" t="b">
        <v>1</v>
      </c>
      <c r="L155" s="126" t="s">
        <v>4022</v>
      </c>
      <c r="M155" s="126" t="b">
        <v>1</v>
      </c>
      <c r="N155" s="126" t="s">
        <v>3687</v>
      </c>
      <c r="O155" s="322" t="str">
        <f>LEFT(APT!F146,19)&amp;"."&amp;APTCR!F155</f>
        <v>....REC</v>
      </c>
      <c r="P155" s="325">
        <f>APT!K146</f>
        <v>0</v>
      </c>
      <c r="Q155" s="126" t="b">
        <v>1</v>
      </c>
      <c r="R155" s="126" t="b">
        <v>1</v>
      </c>
      <c r="S155" s="126" t="b">
        <v>1</v>
      </c>
    </row>
    <row r="156" spans="1:19" hidden="1" x14ac:dyDescent="0.25">
      <c r="A156" s="126" t="s">
        <v>4021</v>
      </c>
      <c r="B156" s="200">
        <v>1</v>
      </c>
      <c r="C156" s="126">
        <v>2</v>
      </c>
      <c r="D156" s="321">
        <f>APT!L147</f>
        <v>0</v>
      </c>
      <c r="E156" s="126" t="b">
        <v>1</v>
      </c>
      <c r="F156" s="322" t="str">
        <f>RIGHT(APT!E147,4)&amp;"."&amp;APT!O147&amp;"."&amp;APT!M147&amp;"."&amp;APTCR!$C$6</f>
        <v>...REC</v>
      </c>
      <c r="G156" s="323">
        <f t="shared" ca="1" si="4"/>
        <v>44309</v>
      </c>
      <c r="H156" s="324" t="e">
        <f>IF(APT!#REF!&gt;0,0,-APT!#REF!)</f>
        <v>#REF!</v>
      </c>
      <c r="I156" s="205">
        <f t="shared" ca="1" si="5"/>
        <v>44309</v>
      </c>
      <c r="J156" s="126">
        <v>3</v>
      </c>
      <c r="K156" s="126" t="b">
        <v>1</v>
      </c>
      <c r="L156" s="126" t="s">
        <v>4022</v>
      </c>
      <c r="M156" s="126" t="b">
        <v>1</v>
      </c>
      <c r="N156" s="126" t="s">
        <v>3687</v>
      </c>
      <c r="O156" s="322" t="str">
        <f>LEFT(APT!F147,19)&amp;"."&amp;APTCR!F156</f>
        <v>....REC</v>
      </c>
      <c r="P156" s="325">
        <f>APT!K147</f>
        <v>0</v>
      </c>
      <c r="Q156" s="126" t="b">
        <v>1</v>
      </c>
      <c r="R156" s="126" t="b">
        <v>1</v>
      </c>
      <c r="S156" s="126" t="b">
        <v>1</v>
      </c>
    </row>
    <row r="157" spans="1:19" hidden="1" x14ac:dyDescent="0.25">
      <c r="A157" s="126" t="s">
        <v>4021</v>
      </c>
      <c r="B157" s="200">
        <v>1</v>
      </c>
      <c r="C157" s="126">
        <v>2</v>
      </c>
      <c r="D157" s="321">
        <f>APT!L148</f>
        <v>0</v>
      </c>
      <c r="E157" s="126" t="b">
        <v>1</v>
      </c>
      <c r="F157" s="322" t="str">
        <f>RIGHT(APT!E148,4)&amp;"."&amp;APT!O148&amp;"."&amp;APT!M148&amp;"."&amp;APTCR!$C$6</f>
        <v>...REC</v>
      </c>
      <c r="G157" s="323">
        <f t="shared" ca="1" si="4"/>
        <v>44309</v>
      </c>
      <c r="H157" s="324" t="e">
        <f>IF(APT!#REF!&gt;0,0,-APT!#REF!)</f>
        <v>#REF!</v>
      </c>
      <c r="I157" s="205">
        <f t="shared" ca="1" si="5"/>
        <v>44309</v>
      </c>
      <c r="J157" s="126">
        <v>3</v>
      </c>
      <c r="K157" s="126" t="b">
        <v>1</v>
      </c>
      <c r="L157" s="126" t="s">
        <v>4022</v>
      </c>
      <c r="M157" s="126" t="b">
        <v>1</v>
      </c>
      <c r="N157" s="126" t="s">
        <v>3687</v>
      </c>
      <c r="O157" s="322" t="str">
        <f>LEFT(APT!F148,19)&amp;"."&amp;APTCR!F157</f>
        <v>....REC</v>
      </c>
      <c r="P157" s="325">
        <f>APT!K148</f>
        <v>0</v>
      </c>
      <c r="Q157" s="126" t="b">
        <v>1</v>
      </c>
      <c r="R157" s="126" t="b">
        <v>1</v>
      </c>
      <c r="S157" s="126" t="b">
        <v>1</v>
      </c>
    </row>
    <row r="158" spans="1:19" hidden="1" x14ac:dyDescent="0.25">
      <c r="A158" s="126" t="s">
        <v>4021</v>
      </c>
      <c r="B158" s="200">
        <v>1</v>
      </c>
      <c r="C158" s="126">
        <v>2</v>
      </c>
      <c r="D158" s="321">
        <f>APT!L149</f>
        <v>0</v>
      </c>
      <c r="E158" s="126" t="b">
        <v>1</v>
      </c>
      <c r="F158" s="322" t="str">
        <f>RIGHT(APT!E149,4)&amp;"."&amp;APT!O149&amp;"."&amp;APT!M149&amp;"."&amp;APTCR!$C$6</f>
        <v>...REC</v>
      </c>
      <c r="G158" s="323">
        <f t="shared" ca="1" si="4"/>
        <v>44309</v>
      </c>
      <c r="H158" s="324" t="e">
        <f>IF(APT!#REF!&gt;0,0,-APT!#REF!)</f>
        <v>#REF!</v>
      </c>
      <c r="I158" s="205">
        <f t="shared" ca="1" si="5"/>
        <v>44309</v>
      </c>
      <c r="J158" s="126">
        <v>3</v>
      </c>
      <c r="K158" s="126" t="b">
        <v>1</v>
      </c>
      <c r="L158" s="126" t="s">
        <v>4022</v>
      </c>
      <c r="M158" s="126" t="b">
        <v>1</v>
      </c>
      <c r="N158" s="126" t="s">
        <v>3687</v>
      </c>
      <c r="O158" s="322" t="str">
        <f>LEFT(APT!F149,19)&amp;"."&amp;APTCR!F158</f>
        <v>....REC</v>
      </c>
      <c r="P158" s="325">
        <f>APT!K149</f>
        <v>0</v>
      </c>
      <c r="Q158" s="126" t="b">
        <v>1</v>
      </c>
      <c r="R158" s="126" t="b">
        <v>1</v>
      </c>
      <c r="S158" s="126" t="b">
        <v>1</v>
      </c>
    </row>
    <row r="159" spans="1:19" hidden="1" x14ac:dyDescent="0.25">
      <c r="A159" s="126" t="s">
        <v>4021</v>
      </c>
      <c r="B159" s="200">
        <v>1</v>
      </c>
      <c r="C159" s="126">
        <v>2</v>
      </c>
      <c r="D159" s="321">
        <f>APT!L150</f>
        <v>0</v>
      </c>
      <c r="E159" s="126" t="b">
        <v>1</v>
      </c>
      <c r="F159" s="322" t="str">
        <f>RIGHT(APT!E150,4)&amp;"."&amp;APT!O150&amp;"."&amp;APT!M150&amp;"."&amp;APTCR!$C$6</f>
        <v>...REC</v>
      </c>
      <c r="G159" s="323">
        <f t="shared" ca="1" si="4"/>
        <v>44309</v>
      </c>
      <c r="H159" s="324" t="e">
        <f>IF(APT!#REF!&gt;0,0,-APT!#REF!)</f>
        <v>#REF!</v>
      </c>
      <c r="I159" s="205">
        <f t="shared" ca="1" si="5"/>
        <v>44309</v>
      </c>
      <c r="J159" s="126">
        <v>3</v>
      </c>
      <c r="K159" s="126" t="b">
        <v>1</v>
      </c>
      <c r="L159" s="126" t="s">
        <v>4022</v>
      </c>
      <c r="M159" s="126" t="b">
        <v>1</v>
      </c>
      <c r="N159" s="126" t="s">
        <v>3687</v>
      </c>
      <c r="O159" s="322" t="str">
        <f>LEFT(APT!F150,19)&amp;"."&amp;APTCR!F159</f>
        <v>....REC</v>
      </c>
      <c r="P159" s="325">
        <f>APT!K150</f>
        <v>0</v>
      </c>
      <c r="Q159" s="126" t="b">
        <v>1</v>
      </c>
      <c r="R159" s="126" t="b">
        <v>1</v>
      </c>
      <c r="S159" s="126" t="b">
        <v>1</v>
      </c>
    </row>
    <row r="160" spans="1:19" hidden="1" x14ac:dyDescent="0.25">
      <c r="A160" s="126" t="s">
        <v>4021</v>
      </c>
      <c r="B160" s="200">
        <v>1</v>
      </c>
      <c r="C160" s="126">
        <v>2</v>
      </c>
      <c r="D160" s="321">
        <f>APT!L151</f>
        <v>0</v>
      </c>
      <c r="E160" s="126" t="b">
        <v>1</v>
      </c>
      <c r="F160" s="322" t="str">
        <f>RIGHT(APT!E151,4)&amp;"."&amp;APT!O151&amp;"."&amp;APT!M151&amp;"."&amp;APTCR!$C$6</f>
        <v>...REC</v>
      </c>
      <c r="G160" s="323">
        <f t="shared" ca="1" si="4"/>
        <v>44309</v>
      </c>
      <c r="H160" s="324" t="e">
        <f>IF(APT!#REF!&gt;0,0,-APT!#REF!)</f>
        <v>#REF!</v>
      </c>
      <c r="I160" s="205">
        <f t="shared" ca="1" si="5"/>
        <v>44309</v>
      </c>
      <c r="J160" s="126">
        <v>3</v>
      </c>
      <c r="K160" s="126" t="b">
        <v>1</v>
      </c>
      <c r="L160" s="126" t="s">
        <v>4022</v>
      </c>
      <c r="M160" s="126" t="b">
        <v>1</v>
      </c>
      <c r="N160" s="126" t="s">
        <v>3687</v>
      </c>
      <c r="O160" s="322" t="str">
        <f>LEFT(APT!F151,19)&amp;"."&amp;APTCR!F160</f>
        <v>....REC</v>
      </c>
      <c r="P160" s="325">
        <f>APT!K151</f>
        <v>0</v>
      </c>
      <c r="Q160" s="126" t="b">
        <v>1</v>
      </c>
      <c r="R160" s="126" t="b">
        <v>1</v>
      </c>
      <c r="S160" s="126" t="b">
        <v>1</v>
      </c>
    </row>
    <row r="161" spans="1:19" hidden="1" x14ac:dyDescent="0.25">
      <c r="A161" s="126" t="s">
        <v>4021</v>
      </c>
      <c r="B161" s="200">
        <v>1</v>
      </c>
      <c r="C161" s="126">
        <v>2</v>
      </c>
      <c r="D161" s="321">
        <f>APT!L152</f>
        <v>0</v>
      </c>
      <c r="E161" s="126" t="b">
        <v>1</v>
      </c>
      <c r="F161" s="322" t="str">
        <f>RIGHT(APT!E152,4)&amp;"."&amp;APT!O152&amp;"."&amp;APT!M152&amp;"."&amp;APTCR!$C$6</f>
        <v>...REC</v>
      </c>
      <c r="G161" s="323">
        <f t="shared" ca="1" si="4"/>
        <v>44309</v>
      </c>
      <c r="H161" s="324" t="e">
        <f>IF(APT!#REF!&gt;0,0,-APT!#REF!)</f>
        <v>#REF!</v>
      </c>
      <c r="I161" s="205">
        <f t="shared" ca="1" si="5"/>
        <v>44309</v>
      </c>
      <c r="J161" s="126">
        <v>3</v>
      </c>
      <c r="K161" s="126" t="b">
        <v>1</v>
      </c>
      <c r="L161" s="126" t="s">
        <v>4022</v>
      </c>
      <c r="M161" s="126" t="b">
        <v>1</v>
      </c>
      <c r="N161" s="126" t="s">
        <v>3687</v>
      </c>
      <c r="O161" s="322" t="str">
        <f>LEFT(APT!F152,19)&amp;"."&amp;APTCR!F161</f>
        <v>....REC</v>
      </c>
      <c r="P161" s="325">
        <f>APT!K152</f>
        <v>0</v>
      </c>
      <c r="Q161" s="126" t="b">
        <v>1</v>
      </c>
      <c r="R161" s="126" t="b">
        <v>1</v>
      </c>
      <c r="S161" s="126" t="b">
        <v>1</v>
      </c>
    </row>
    <row r="162" spans="1:19" hidden="1" x14ac:dyDescent="0.25">
      <c r="A162" s="126" t="s">
        <v>4021</v>
      </c>
      <c r="B162" s="200">
        <v>1</v>
      </c>
      <c r="C162" s="126">
        <v>2</v>
      </c>
      <c r="D162" s="321">
        <f>APT!L153</f>
        <v>0</v>
      </c>
      <c r="E162" s="126" t="b">
        <v>1</v>
      </c>
      <c r="F162" s="322" t="str">
        <f>RIGHT(APT!E153,4)&amp;"."&amp;APT!O153&amp;"."&amp;APT!M153&amp;"."&amp;APTCR!$C$6</f>
        <v>...REC</v>
      </c>
      <c r="G162" s="323">
        <f t="shared" ca="1" si="4"/>
        <v>44309</v>
      </c>
      <c r="H162" s="324" t="e">
        <f>IF(APT!#REF!&gt;0,0,-APT!#REF!)</f>
        <v>#REF!</v>
      </c>
      <c r="I162" s="205">
        <f t="shared" ca="1" si="5"/>
        <v>44309</v>
      </c>
      <c r="J162" s="126">
        <v>3</v>
      </c>
      <c r="K162" s="126" t="b">
        <v>1</v>
      </c>
      <c r="L162" s="126" t="s">
        <v>4022</v>
      </c>
      <c r="M162" s="126" t="b">
        <v>1</v>
      </c>
      <c r="N162" s="126" t="s">
        <v>3687</v>
      </c>
      <c r="O162" s="322" t="str">
        <f>LEFT(APT!F153,19)&amp;"."&amp;APTCR!F162</f>
        <v>....REC</v>
      </c>
      <c r="P162" s="325">
        <f>APT!K153</f>
        <v>0</v>
      </c>
      <c r="Q162" s="126" t="b">
        <v>1</v>
      </c>
      <c r="R162" s="126" t="b">
        <v>1</v>
      </c>
      <c r="S162" s="126" t="b">
        <v>1</v>
      </c>
    </row>
    <row r="163" spans="1:19" hidden="1" x14ac:dyDescent="0.25">
      <c r="A163" s="126" t="s">
        <v>4021</v>
      </c>
      <c r="B163" s="200">
        <v>1</v>
      </c>
      <c r="C163" s="126">
        <v>2</v>
      </c>
      <c r="D163" s="321">
        <f>APT!L154</f>
        <v>0</v>
      </c>
      <c r="E163" s="126" t="b">
        <v>1</v>
      </c>
      <c r="F163" s="322" t="str">
        <f>RIGHT(APT!E154,4)&amp;"."&amp;APT!O154&amp;"."&amp;APT!M154&amp;"."&amp;APTCR!$C$6</f>
        <v>...REC</v>
      </c>
      <c r="G163" s="323">
        <f t="shared" ca="1" si="4"/>
        <v>44309</v>
      </c>
      <c r="H163" s="324" t="e">
        <f>IF(APT!#REF!&gt;0,0,-APT!#REF!)</f>
        <v>#REF!</v>
      </c>
      <c r="I163" s="205">
        <f t="shared" ca="1" si="5"/>
        <v>44309</v>
      </c>
      <c r="J163" s="126">
        <v>3</v>
      </c>
      <c r="K163" s="126" t="b">
        <v>1</v>
      </c>
      <c r="L163" s="126" t="s">
        <v>4022</v>
      </c>
      <c r="M163" s="126" t="b">
        <v>1</v>
      </c>
      <c r="N163" s="126" t="s">
        <v>3687</v>
      </c>
      <c r="O163" s="322" t="str">
        <f>LEFT(APT!F154,19)&amp;"."&amp;APTCR!F163</f>
        <v>....REC</v>
      </c>
      <c r="P163" s="325">
        <f>APT!K154</f>
        <v>0</v>
      </c>
      <c r="Q163" s="126" t="b">
        <v>1</v>
      </c>
      <c r="R163" s="126" t="b">
        <v>1</v>
      </c>
      <c r="S163" s="126" t="b">
        <v>1</v>
      </c>
    </row>
    <row r="164" spans="1:19" hidden="1" x14ac:dyDescent="0.25">
      <c r="A164" s="126" t="s">
        <v>4021</v>
      </c>
      <c r="B164" s="200">
        <v>1</v>
      </c>
      <c r="C164" s="126">
        <v>2</v>
      </c>
      <c r="D164" s="321">
        <f>APT!L155</f>
        <v>0</v>
      </c>
      <c r="E164" s="126" t="b">
        <v>1</v>
      </c>
      <c r="F164" s="322" t="str">
        <f>RIGHT(APT!E155,4)&amp;"."&amp;APT!O155&amp;"."&amp;APT!M155&amp;"."&amp;APTCR!$C$6</f>
        <v>...REC</v>
      </c>
      <c r="G164" s="323">
        <f t="shared" ca="1" si="4"/>
        <v>44309</v>
      </c>
      <c r="H164" s="324" t="e">
        <f>IF(APT!#REF!&gt;0,0,-APT!#REF!)</f>
        <v>#REF!</v>
      </c>
      <c r="I164" s="205">
        <f t="shared" ca="1" si="5"/>
        <v>44309</v>
      </c>
      <c r="J164" s="126">
        <v>3</v>
      </c>
      <c r="K164" s="126" t="b">
        <v>1</v>
      </c>
      <c r="L164" s="126" t="s">
        <v>4022</v>
      </c>
      <c r="M164" s="126" t="b">
        <v>1</v>
      </c>
      <c r="N164" s="126" t="s">
        <v>3687</v>
      </c>
      <c r="O164" s="322" t="str">
        <f>LEFT(APT!F155,19)&amp;"."&amp;APTCR!F164</f>
        <v>....REC</v>
      </c>
      <c r="P164" s="325">
        <f>APT!K155</f>
        <v>0</v>
      </c>
      <c r="Q164" s="126" t="b">
        <v>1</v>
      </c>
      <c r="R164" s="126" t="b">
        <v>1</v>
      </c>
      <c r="S164" s="126" t="b">
        <v>1</v>
      </c>
    </row>
    <row r="165" spans="1:19" hidden="1" x14ac:dyDescent="0.25">
      <c r="A165" s="126" t="s">
        <v>4021</v>
      </c>
      <c r="B165" s="200">
        <v>1</v>
      </c>
      <c r="C165" s="126">
        <v>2</v>
      </c>
      <c r="D165" s="321">
        <f>APT!L156</f>
        <v>0</v>
      </c>
      <c r="E165" s="126" t="b">
        <v>1</v>
      </c>
      <c r="F165" s="322" t="str">
        <f>RIGHT(APT!E156,4)&amp;"."&amp;APT!O156&amp;"."&amp;APT!M156&amp;"."&amp;APTCR!$C$6</f>
        <v>...REC</v>
      </c>
      <c r="G165" s="323">
        <f t="shared" ca="1" si="4"/>
        <v>44309</v>
      </c>
      <c r="H165" s="324" t="e">
        <f>IF(APT!#REF!&gt;0,0,-APT!#REF!)</f>
        <v>#REF!</v>
      </c>
      <c r="I165" s="205">
        <f t="shared" ca="1" si="5"/>
        <v>44309</v>
      </c>
      <c r="J165" s="126">
        <v>3</v>
      </c>
      <c r="K165" s="126" t="b">
        <v>1</v>
      </c>
      <c r="L165" s="126" t="s">
        <v>4022</v>
      </c>
      <c r="M165" s="126" t="b">
        <v>1</v>
      </c>
      <c r="N165" s="126" t="s">
        <v>3687</v>
      </c>
      <c r="O165" s="322" t="str">
        <f>LEFT(APT!F156,19)&amp;"."&amp;APTCR!F165</f>
        <v>....REC</v>
      </c>
      <c r="P165" s="325">
        <f>APT!K156</f>
        <v>0</v>
      </c>
      <c r="Q165" s="126" t="b">
        <v>1</v>
      </c>
      <c r="R165" s="126" t="b">
        <v>1</v>
      </c>
      <c r="S165" s="126" t="b">
        <v>1</v>
      </c>
    </row>
    <row r="166" spans="1:19" hidden="1" x14ac:dyDescent="0.25">
      <c r="A166" s="126" t="s">
        <v>4021</v>
      </c>
      <c r="B166" s="200">
        <v>1</v>
      </c>
      <c r="C166" s="126">
        <v>2</v>
      </c>
      <c r="D166" s="321">
        <f>APT!L157</f>
        <v>0</v>
      </c>
      <c r="E166" s="126" t="b">
        <v>1</v>
      </c>
      <c r="F166" s="322" t="str">
        <f>RIGHT(APT!E157,4)&amp;"."&amp;APT!O157&amp;"."&amp;APT!M157&amp;"."&amp;APTCR!$C$6</f>
        <v>...REC</v>
      </c>
      <c r="G166" s="323">
        <f t="shared" ca="1" si="4"/>
        <v>44309</v>
      </c>
      <c r="H166" s="324" t="e">
        <f>IF(APT!#REF!&gt;0,0,-APT!#REF!)</f>
        <v>#REF!</v>
      </c>
      <c r="I166" s="205">
        <f t="shared" ca="1" si="5"/>
        <v>44309</v>
      </c>
      <c r="J166" s="126">
        <v>3</v>
      </c>
      <c r="K166" s="126" t="b">
        <v>1</v>
      </c>
      <c r="L166" s="126" t="s">
        <v>4022</v>
      </c>
      <c r="M166" s="126" t="b">
        <v>1</v>
      </c>
      <c r="N166" s="126" t="s">
        <v>3687</v>
      </c>
      <c r="O166" s="322" t="str">
        <f>LEFT(APT!F157,19)&amp;"."&amp;APTCR!F166</f>
        <v>....REC</v>
      </c>
      <c r="P166" s="325">
        <f>APT!K157</f>
        <v>0</v>
      </c>
      <c r="Q166" s="126" t="b">
        <v>1</v>
      </c>
      <c r="R166" s="126" t="b">
        <v>1</v>
      </c>
      <c r="S166" s="126" t="b">
        <v>1</v>
      </c>
    </row>
    <row r="167" spans="1:19" hidden="1" x14ac:dyDescent="0.25">
      <c r="A167" s="126" t="s">
        <v>4021</v>
      </c>
      <c r="B167" s="200">
        <v>1</v>
      </c>
      <c r="C167" s="126">
        <v>2</v>
      </c>
      <c r="D167" s="321">
        <f>APT!L158</f>
        <v>0</v>
      </c>
      <c r="E167" s="126" t="b">
        <v>1</v>
      </c>
      <c r="F167" s="322" t="str">
        <f>RIGHT(APT!E158,4)&amp;"."&amp;APT!O158&amp;"."&amp;APT!M158&amp;"."&amp;APTCR!$C$6</f>
        <v>...REC</v>
      </c>
      <c r="G167" s="323">
        <f t="shared" ca="1" si="4"/>
        <v>44309</v>
      </c>
      <c r="H167" s="324" t="e">
        <f>IF(APT!#REF!&gt;0,0,-APT!#REF!)</f>
        <v>#REF!</v>
      </c>
      <c r="I167" s="205">
        <f t="shared" ca="1" si="5"/>
        <v>44309</v>
      </c>
      <c r="J167" s="126">
        <v>3</v>
      </c>
      <c r="K167" s="126" t="b">
        <v>1</v>
      </c>
      <c r="L167" s="126" t="s">
        <v>4022</v>
      </c>
      <c r="M167" s="126" t="b">
        <v>1</v>
      </c>
      <c r="N167" s="126" t="s">
        <v>3687</v>
      </c>
      <c r="O167" s="322" t="str">
        <f>LEFT(APT!F158,19)&amp;"."&amp;APTCR!F167</f>
        <v>....REC</v>
      </c>
      <c r="P167" s="325">
        <f>APT!K158</f>
        <v>0</v>
      </c>
      <c r="Q167" s="126" t="b">
        <v>1</v>
      </c>
      <c r="R167" s="126" t="b">
        <v>1</v>
      </c>
      <c r="S167" s="126" t="b">
        <v>1</v>
      </c>
    </row>
    <row r="168" spans="1:19" hidden="1" x14ac:dyDescent="0.25">
      <c r="A168" s="126" t="s">
        <v>4021</v>
      </c>
      <c r="B168" s="200">
        <v>1</v>
      </c>
      <c r="C168" s="126">
        <v>2</v>
      </c>
      <c r="D168" s="321">
        <f>APT!L159</f>
        <v>0</v>
      </c>
      <c r="E168" s="126" t="b">
        <v>1</v>
      </c>
      <c r="F168" s="322" t="str">
        <f>RIGHT(APT!E159,4)&amp;"."&amp;APT!O159&amp;"."&amp;APT!M159&amp;"."&amp;APTCR!$C$6</f>
        <v>...REC</v>
      </c>
      <c r="G168" s="323">
        <f t="shared" ca="1" si="4"/>
        <v>44309</v>
      </c>
      <c r="H168" s="324" t="e">
        <f>IF(APT!#REF!&gt;0,0,-APT!#REF!)</f>
        <v>#REF!</v>
      </c>
      <c r="I168" s="205">
        <f t="shared" ca="1" si="5"/>
        <v>44309</v>
      </c>
      <c r="J168" s="126">
        <v>3</v>
      </c>
      <c r="K168" s="126" t="b">
        <v>1</v>
      </c>
      <c r="L168" s="126" t="s">
        <v>4022</v>
      </c>
      <c r="M168" s="126" t="b">
        <v>1</v>
      </c>
      <c r="N168" s="126" t="s">
        <v>3687</v>
      </c>
      <c r="O168" s="322" t="str">
        <f>LEFT(APT!F159,19)&amp;"."&amp;APTCR!F168</f>
        <v>....REC</v>
      </c>
      <c r="P168" s="325">
        <f>APT!K159</f>
        <v>0</v>
      </c>
      <c r="Q168" s="126" t="b">
        <v>1</v>
      </c>
      <c r="R168" s="126" t="b">
        <v>1</v>
      </c>
      <c r="S168" s="126" t="b">
        <v>1</v>
      </c>
    </row>
    <row r="169" spans="1:19" hidden="1" x14ac:dyDescent="0.25">
      <c r="A169" s="126" t="s">
        <v>4021</v>
      </c>
      <c r="B169" s="200">
        <v>1</v>
      </c>
      <c r="C169" s="126">
        <v>2</v>
      </c>
      <c r="D169" s="321">
        <f>APT!L160</f>
        <v>0</v>
      </c>
      <c r="E169" s="126" t="b">
        <v>1</v>
      </c>
      <c r="F169" s="322" t="str">
        <f>RIGHT(APT!E160,4)&amp;"."&amp;APT!O160&amp;"."&amp;APT!M160&amp;"."&amp;APTCR!$C$6</f>
        <v>...REC</v>
      </c>
      <c r="G169" s="323">
        <f t="shared" ca="1" si="4"/>
        <v>44309</v>
      </c>
      <c r="H169" s="324" t="e">
        <f>IF(APT!#REF!&gt;0,0,-APT!#REF!)</f>
        <v>#REF!</v>
      </c>
      <c r="I169" s="205">
        <f t="shared" ca="1" si="5"/>
        <v>44309</v>
      </c>
      <c r="J169" s="126">
        <v>3</v>
      </c>
      <c r="K169" s="126" t="b">
        <v>1</v>
      </c>
      <c r="L169" s="126" t="s">
        <v>4022</v>
      </c>
      <c r="M169" s="126" t="b">
        <v>1</v>
      </c>
      <c r="N169" s="126" t="s">
        <v>3687</v>
      </c>
      <c r="O169" s="322" t="str">
        <f>LEFT(APT!F160,19)&amp;"."&amp;APTCR!F169</f>
        <v>....REC</v>
      </c>
      <c r="P169" s="325">
        <f>APT!K160</f>
        <v>0</v>
      </c>
      <c r="Q169" s="126" t="b">
        <v>1</v>
      </c>
      <c r="R169" s="126" t="b">
        <v>1</v>
      </c>
      <c r="S169" s="126" t="b">
        <v>1</v>
      </c>
    </row>
    <row r="170" spans="1:19" hidden="1" x14ac:dyDescent="0.25">
      <c r="A170" s="126" t="s">
        <v>4021</v>
      </c>
      <c r="B170" s="200">
        <v>1</v>
      </c>
      <c r="C170" s="126">
        <v>2</v>
      </c>
      <c r="D170" s="321">
        <f>APT!L161</f>
        <v>0</v>
      </c>
      <c r="E170" s="126" t="b">
        <v>1</v>
      </c>
      <c r="F170" s="322" t="str">
        <f>RIGHT(APT!E161,4)&amp;"."&amp;APT!O161&amp;"."&amp;APT!M161&amp;"."&amp;APTCR!$C$6</f>
        <v>...REC</v>
      </c>
      <c r="G170" s="323">
        <f t="shared" ca="1" si="4"/>
        <v>44309</v>
      </c>
      <c r="H170" s="324" t="e">
        <f>IF(APT!#REF!&gt;0,0,-APT!#REF!)</f>
        <v>#REF!</v>
      </c>
      <c r="I170" s="205">
        <f t="shared" ca="1" si="5"/>
        <v>44309</v>
      </c>
      <c r="J170" s="126">
        <v>3</v>
      </c>
      <c r="K170" s="126" t="b">
        <v>1</v>
      </c>
      <c r="L170" s="126" t="s">
        <v>4022</v>
      </c>
      <c r="M170" s="126" t="b">
        <v>1</v>
      </c>
      <c r="N170" s="126" t="s">
        <v>3687</v>
      </c>
      <c r="O170" s="322" t="str">
        <f>LEFT(APT!F161,19)&amp;"."&amp;APTCR!F170</f>
        <v>....REC</v>
      </c>
      <c r="P170" s="325">
        <f>APT!K161</f>
        <v>0</v>
      </c>
      <c r="Q170" s="126" t="b">
        <v>1</v>
      </c>
      <c r="R170" s="126" t="b">
        <v>1</v>
      </c>
      <c r="S170" s="126" t="b">
        <v>1</v>
      </c>
    </row>
    <row r="171" spans="1:19" hidden="1" x14ac:dyDescent="0.25">
      <c r="A171" s="126" t="s">
        <v>4021</v>
      </c>
      <c r="B171" s="200">
        <v>1</v>
      </c>
      <c r="C171" s="126">
        <v>2</v>
      </c>
      <c r="D171" s="321">
        <f>APT!L162</f>
        <v>0</v>
      </c>
      <c r="E171" s="126" t="b">
        <v>1</v>
      </c>
      <c r="F171" s="322" t="str">
        <f>RIGHT(APT!E162,4)&amp;"."&amp;APT!O162&amp;"."&amp;APT!M162&amp;"."&amp;APTCR!$C$6</f>
        <v>...REC</v>
      </c>
      <c r="G171" s="323">
        <f t="shared" ca="1" si="4"/>
        <v>44309</v>
      </c>
      <c r="H171" s="324" t="e">
        <f>IF(APT!#REF!&gt;0,0,-APT!#REF!)</f>
        <v>#REF!</v>
      </c>
      <c r="I171" s="205">
        <f t="shared" ca="1" si="5"/>
        <v>44309</v>
      </c>
      <c r="J171" s="126">
        <v>3</v>
      </c>
      <c r="K171" s="126" t="b">
        <v>1</v>
      </c>
      <c r="L171" s="126" t="s">
        <v>4022</v>
      </c>
      <c r="M171" s="126" t="b">
        <v>1</v>
      </c>
      <c r="N171" s="126" t="s">
        <v>3687</v>
      </c>
      <c r="O171" s="322" t="str">
        <f>LEFT(APT!F162,19)&amp;"."&amp;APTCR!F171</f>
        <v>....REC</v>
      </c>
      <c r="P171" s="325">
        <f>APT!K162</f>
        <v>0</v>
      </c>
      <c r="Q171" s="126" t="b">
        <v>1</v>
      </c>
      <c r="R171" s="126" t="b">
        <v>1</v>
      </c>
      <c r="S171" s="126" t="b">
        <v>1</v>
      </c>
    </row>
    <row r="172" spans="1:19" hidden="1" x14ac:dyDescent="0.25">
      <c r="A172" s="126" t="s">
        <v>4021</v>
      </c>
      <c r="B172" s="200">
        <v>1</v>
      </c>
      <c r="C172" s="126">
        <v>2</v>
      </c>
      <c r="D172" s="321">
        <f>APT!L163</f>
        <v>0</v>
      </c>
      <c r="E172" s="126" t="b">
        <v>1</v>
      </c>
      <c r="F172" s="322" t="str">
        <f>RIGHT(APT!E163,4)&amp;"."&amp;APT!O163&amp;"."&amp;APT!M163&amp;"."&amp;APTCR!$C$6</f>
        <v>...REC</v>
      </c>
      <c r="G172" s="323">
        <f t="shared" ca="1" si="4"/>
        <v>44309</v>
      </c>
      <c r="H172" s="324" t="e">
        <f>IF(APT!#REF!&gt;0,0,-APT!#REF!)</f>
        <v>#REF!</v>
      </c>
      <c r="I172" s="205">
        <f t="shared" ca="1" si="5"/>
        <v>44309</v>
      </c>
      <c r="J172" s="126">
        <v>3</v>
      </c>
      <c r="K172" s="126" t="b">
        <v>1</v>
      </c>
      <c r="L172" s="126" t="s">
        <v>4022</v>
      </c>
      <c r="M172" s="126" t="b">
        <v>1</v>
      </c>
      <c r="N172" s="126" t="s">
        <v>3687</v>
      </c>
      <c r="O172" s="322" t="str">
        <f>LEFT(APT!F163,19)&amp;"."&amp;APTCR!F172</f>
        <v>....REC</v>
      </c>
      <c r="P172" s="325">
        <f>APT!K163</f>
        <v>0</v>
      </c>
      <c r="Q172" s="126" t="b">
        <v>1</v>
      </c>
      <c r="R172" s="126" t="b">
        <v>1</v>
      </c>
      <c r="S172" s="126" t="b">
        <v>1</v>
      </c>
    </row>
    <row r="173" spans="1:19" hidden="1" x14ac:dyDescent="0.25">
      <c r="A173" s="126" t="s">
        <v>4021</v>
      </c>
      <c r="B173" s="200">
        <v>1</v>
      </c>
      <c r="C173" s="126">
        <v>2</v>
      </c>
      <c r="D173" s="321">
        <f>APT!L164</f>
        <v>0</v>
      </c>
      <c r="E173" s="126" t="b">
        <v>1</v>
      </c>
      <c r="F173" s="322" t="str">
        <f>RIGHT(APT!E164,4)&amp;"."&amp;APT!O164&amp;"."&amp;APT!M164&amp;"."&amp;APTCR!$C$6</f>
        <v>...REC</v>
      </c>
      <c r="G173" s="323">
        <f t="shared" ca="1" si="4"/>
        <v>44309</v>
      </c>
      <c r="H173" s="324" t="e">
        <f>IF(APT!#REF!&gt;0,0,-APT!#REF!)</f>
        <v>#REF!</v>
      </c>
      <c r="I173" s="205">
        <f t="shared" ca="1" si="5"/>
        <v>44309</v>
      </c>
      <c r="J173" s="126">
        <v>3</v>
      </c>
      <c r="K173" s="126" t="b">
        <v>1</v>
      </c>
      <c r="L173" s="126" t="s">
        <v>4022</v>
      </c>
      <c r="M173" s="126" t="b">
        <v>1</v>
      </c>
      <c r="N173" s="126" t="s">
        <v>3687</v>
      </c>
      <c r="O173" s="322" t="str">
        <f>LEFT(APT!F164,19)&amp;"."&amp;APTCR!F173</f>
        <v>....REC</v>
      </c>
      <c r="P173" s="325">
        <f>APT!K164</f>
        <v>0</v>
      </c>
      <c r="Q173" s="126" t="b">
        <v>1</v>
      </c>
      <c r="R173" s="126" t="b">
        <v>1</v>
      </c>
      <c r="S173" s="126" t="b">
        <v>1</v>
      </c>
    </row>
    <row r="174" spans="1:19" hidden="1" x14ac:dyDescent="0.25">
      <c r="A174" s="126" t="s">
        <v>4021</v>
      </c>
      <c r="B174" s="200">
        <v>1</v>
      </c>
      <c r="C174" s="126">
        <v>2</v>
      </c>
      <c r="D174" s="321">
        <f>APT!L165</f>
        <v>0</v>
      </c>
      <c r="E174" s="126" t="b">
        <v>1</v>
      </c>
      <c r="F174" s="322" t="str">
        <f>RIGHT(APT!E165,4)&amp;"."&amp;APT!O165&amp;"."&amp;APT!M165&amp;"."&amp;APTCR!$C$6</f>
        <v>...REC</v>
      </c>
      <c r="G174" s="323">
        <f t="shared" ca="1" si="4"/>
        <v>44309</v>
      </c>
      <c r="H174" s="324" t="e">
        <f>IF(APT!#REF!&gt;0,0,-APT!#REF!)</f>
        <v>#REF!</v>
      </c>
      <c r="I174" s="205">
        <f t="shared" ca="1" si="5"/>
        <v>44309</v>
      </c>
      <c r="J174" s="126">
        <v>3</v>
      </c>
      <c r="K174" s="126" t="b">
        <v>1</v>
      </c>
      <c r="L174" s="126" t="s">
        <v>4022</v>
      </c>
      <c r="M174" s="126" t="b">
        <v>1</v>
      </c>
      <c r="N174" s="126" t="s">
        <v>3687</v>
      </c>
      <c r="O174" s="322" t="str">
        <f>LEFT(APT!F165,19)&amp;"."&amp;APTCR!F174</f>
        <v>....REC</v>
      </c>
      <c r="P174" s="325">
        <f>APT!K165</f>
        <v>0</v>
      </c>
      <c r="Q174" s="126" t="b">
        <v>1</v>
      </c>
      <c r="R174" s="126" t="b">
        <v>1</v>
      </c>
      <c r="S174" s="126" t="b">
        <v>1</v>
      </c>
    </row>
    <row r="175" spans="1:19" hidden="1" x14ac:dyDescent="0.25">
      <c r="A175" s="126" t="s">
        <v>4021</v>
      </c>
      <c r="B175" s="200">
        <v>1</v>
      </c>
      <c r="C175" s="126">
        <v>2</v>
      </c>
      <c r="D175" s="321">
        <f>APT!L166</f>
        <v>0</v>
      </c>
      <c r="E175" s="126" t="b">
        <v>1</v>
      </c>
      <c r="F175" s="322" t="str">
        <f>RIGHT(APT!E166,4)&amp;"."&amp;APT!O166&amp;"."&amp;APT!M166&amp;"."&amp;APTCR!$C$6</f>
        <v>...REC</v>
      </c>
      <c r="G175" s="323">
        <f t="shared" ca="1" si="4"/>
        <v>44309</v>
      </c>
      <c r="H175" s="324" t="e">
        <f>IF(APT!#REF!&gt;0,0,-APT!#REF!)</f>
        <v>#REF!</v>
      </c>
      <c r="I175" s="205">
        <f t="shared" ca="1" si="5"/>
        <v>44309</v>
      </c>
      <c r="J175" s="126">
        <v>3</v>
      </c>
      <c r="K175" s="126" t="b">
        <v>1</v>
      </c>
      <c r="L175" s="126" t="s">
        <v>4022</v>
      </c>
      <c r="M175" s="126" t="b">
        <v>1</v>
      </c>
      <c r="N175" s="126" t="s">
        <v>3687</v>
      </c>
      <c r="O175" s="322" t="str">
        <f>LEFT(APT!F166,19)&amp;"."&amp;APTCR!F175</f>
        <v>....REC</v>
      </c>
      <c r="P175" s="325">
        <f>APT!K166</f>
        <v>0</v>
      </c>
      <c r="Q175" s="126" t="b">
        <v>1</v>
      </c>
      <c r="R175" s="126" t="b">
        <v>1</v>
      </c>
      <c r="S175" s="126" t="b">
        <v>1</v>
      </c>
    </row>
    <row r="176" spans="1:19" hidden="1" x14ac:dyDescent="0.25">
      <c r="A176" s="126" t="s">
        <v>4021</v>
      </c>
      <c r="B176" s="200">
        <v>1</v>
      </c>
      <c r="C176" s="126">
        <v>2</v>
      </c>
      <c r="D176" s="321">
        <f>APT!L167</f>
        <v>0</v>
      </c>
      <c r="E176" s="126" t="b">
        <v>1</v>
      </c>
      <c r="F176" s="322" t="str">
        <f>RIGHT(APT!E167,4)&amp;"."&amp;APT!O167&amp;"."&amp;APT!M167&amp;"."&amp;APTCR!$C$6</f>
        <v>...REC</v>
      </c>
      <c r="G176" s="323">
        <f t="shared" ca="1" si="4"/>
        <v>44309</v>
      </c>
      <c r="H176" s="324" t="e">
        <f>IF(APT!#REF!&gt;0,0,-APT!#REF!)</f>
        <v>#REF!</v>
      </c>
      <c r="I176" s="205">
        <f t="shared" ca="1" si="5"/>
        <v>44309</v>
      </c>
      <c r="J176" s="126">
        <v>3</v>
      </c>
      <c r="K176" s="126" t="b">
        <v>1</v>
      </c>
      <c r="L176" s="126" t="s">
        <v>4022</v>
      </c>
      <c r="M176" s="126" t="b">
        <v>1</v>
      </c>
      <c r="N176" s="126" t="s">
        <v>3687</v>
      </c>
      <c r="O176" s="322" t="str">
        <f>LEFT(APT!F167,19)&amp;"."&amp;APTCR!F176</f>
        <v>....REC</v>
      </c>
      <c r="P176" s="325">
        <f>APT!K167</f>
        <v>0</v>
      </c>
      <c r="Q176" s="126" t="b">
        <v>1</v>
      </c>
      <c r="R176" s="126" t="b">
        <v>1</v>
      </c>
      <c r="S176" s="126" t="b">
        <v>1</v>
      </c>
    </row>
    <row r="177" spans="1:19" hidden="1" x14ac:dyDescent="0.25">
      <c r="A177" s="126" t="s">
        <v>4021</v>
      </c>
      <c r="B177" s="200">
        <v>1</v>
      </c>
      <c r="C177" s="126">
        <v>2</v>
      </c>
      <c r="D177" s="321">
        <f>APT!L168</f>
        <v>0</v>
      </c>
      <c r="E177" s="126" t="b">
        <v>1</v>
      </c>
      <c r="F177" s="322" t="str">
        <f>RIGHT(APT!E168,4)&amp;"."&amp;APT!O168&amp;"."&amp;APT!M168&amp;"."&amp;APTCR!$C$6</f>
        <v>...REC</v>
      </c>
      <c r="G177" s="323">
        <f t="shared" ca="1" si="4"/>
        <v>44309</v>
      </c>
      <c r="H177" s="324" t="e">
        <f>IF(APT!#REF!&gt;0,0,-APT!#REF!)</f>
        <v>#REF!</v>
      </c>
      <c r="I177" s="205">
        <f t="shared" ca="1" si="5"/>
        <v>44309</v>
      </c>
      <c r="J177" s="126">
        <v>3</v>
      </c>
      <c r="K177" s="126" t="b">
        <v>1</v>
      </c>
      <c r="L177" s="126" t="s">
        <v>4022</v>
      </c>
      <c r="M177" s="126" t="b">
        <v>1</v>
      </c>
      <c r="N177" s="126" t="s">
        <v>3687</v>
      </c>
      <c r="O177" s="322" t="str">
        <f>LEFT(APT!F168,19)&amp;"."&amp;APTCR!F177</f>
        <v>....REC</v>
      </c>
      <c r="P177" s="325">
        <f>APT!K168</f>
        <v>0</v>
      </c>
      <c r="Q177" s="126" t="b">
        <v>1</v>
      </c>
      <c r="R177" s="126" t="b">
        <v>1</v>
      </c>
      <c r="S177" s="126" t="b">
        <v>1</v>
      </c>
    </row>
    <row r="178" spans="1:19" hidden="1" x14ac:dyDescent="0.25">
      <c r="A178" s="126" t="s">
        <v>4021</v>
      </c>
      <c r="B178" s="200">
        <v>1</v>
      </c>
      <c r="C178" s="126">
        <v>2</v>
      </c>
      <c r="D178" s="321">
        <f>APT!L169</f>
        <v>0</v>
      </c>
      <c r="E178" s="126" t="b">
        <v>1</v>
      </c>
      <c r="F178" s="322" t="str">
        <f>RIGHT(APT!E169,4)&amp;"."&amp;APT!O169&amp;"."&amp;APT!M169&amp;"."&amp;APTCR!$C$6</f>
        <v>...REC</v>
      </c>
      <c r="G178" s="323">
        <f t="shared" ca="1" si="4"/>
        <v>44309</v>
      </c>
      <c r="H178" s="324" t="e">
        <f>IF(APT!#REF!&gt;0,0,-APT!#REF!)</f>
        <v>#REF!</v>
      </c>
      <c r="I178" s="205">
        <f t="shared" ca="1" si="5"/>
        <v>44309</v>
      </c>
      <c r="J178" s="126">
        <v>3</v>
      </c>
      <c r="K178" s="126" t="b">
        <v>1</v>
      </c>
      <c r="L178" s="126" t="s">
        <v>4022</v>
      </c>
      <c r="M178" s="126" t="b">
        <v>1</v>
      </c>
      <c r="N178" s="126" t="s">
        <v>3687</v>
      </c>
      <c r="O178" s="322" t="str">
        <f>LEFT(APT!F169,19)&amp;"."&amp;APTCR!F178</f>
        <v>....REC</v>
      </c>
      <c r="P178" s="325">
        <f>APT!K169</f>
        <v>0</v>
      </c>
      <c r="Q178" s="126" t="b">
        <v>1</v>
      </c>
      <c r="R178" s="126" t="b">
        <v>1</v>
      </c>
      <c r="S178" s="126" t="b">
        <v>1</v>
      </c>
    </row>
    <row r="179" spans="1:19" hidden="1" x14ac:dyDescent="0.25">
      <c r="A179" s="126" t="s">
        <v>4021</v>
      </c>
      <c r="B179" s="200">
        <v>1</v>
      </c>
      <c r="C179" s="126">
        <v>2</v>
      </c>
      <c r="D179" s="321">
        <f>APT!L170</f>
        <v>0</v>
      </c>
      <c r="E179" s="126" t="b">
        <v>1</v>
      </c>
      <c r="F179" s="322" t="str">
        <f>RIGHT(APT!E170,4)&amp;"."&amp;APT!O170&amp;"."&amp;APT!M170&amp;"."&amp;APTCR!$C$6</f>
        <v>...REC</v>
      </c>
      <c r="G179" s="323">
        <f t="shared" ca="1" si="4"/>
        <v>44309</v>
      </c>
      <c r="H179" s="324" t="e">
        <f>IF(APT!#REF!&gt;0,0,-APT!#REF!)</f>
        <v>#REF!</v>
      </c>
      <c r="I179" s="205">
        <f t="shared" ca="1" si="5"/>
        <v>44309</v>
      </c>
      <c r="J179" s="126">
        <v>3</v>
      </c>
      <c r="K179" s="126" t="b">
        <v>1</v>
      </c>
      <c r="L179" s="126" t="s">
        <v>4022</v>
      </c>
      <c r="M179" s="126" t="b">
        <v>1</v>
      </c>
      <c r="N179" s="126" t="s">
        <v>3687</v>
      </c>
      <c r="O179" s="322" t="str">
        <f>LEFT(APT!F170,19)&amp;"."&amp;APTCR!F179</f>
        <v>....REC</v>
      </c>
      <c r="P179" s="325">
        <f>APT!K170</f>
        <v>0</v>
      </c>
      <c r="Q179" s="126" t="b">
        <v>1</v>
      </c>
      <c r="R179" s="126" t="b">
        <v>1</v>
      </c>
      <c r="S179" s="126" t="b">
        <v>1</v>
      </c>
    </row>
    <row r="180" spans="1:19" hidden="1" x14ac:dyDescent="0.25">
      <c r="A180" s="126" t="s">
        <v>4021</v>
      </c>
      <c r="B180" s="200">
        <v>1</v>
      </c>
      <c r="C180" s="126">
        <v>2</v>
      </c>
      <c r="D180" s="321">
        <f>APT!L171</f>
        <v>0</v>
      </c>
      <c r="E180" s="126" t="b">
        <v>1</v>
      </c>
      <c r="F180" s="322" t="str">
        <f>RIGHT(APT!E171,4)&amp;"."&amp;APT!O171&amp;"."&amp;APT!M171&amp;"."&amp;APTCR!$C$6</f>
        <v>...REC</v>
      </c>
      <c r="G180" s="323">
        <f t="shared" ca="1" si="4"/>
        <v>44309</v>
      </c>
      <c r="H180" s="324" t="e">
        <f>IF(APT!#REF!&gt;0,0,-APT!#REF!)</f>
        <v>#REF!</v>
      </c>
      <c r="I180" s="205">
        <f t="shared" ca="1" si="5"/>
        <v>44309</v>
      </c>
      <c r="J180" s="126">
        <v>3</v>
      </c>
      <c r="K180" s="126" t="b">
        <v>1</v>
      </c>
      <c r="L180" s="126" t="s">
        <v>4022</v>
      </c>
      <c r="M180" s="126" t="b">
        <v>1</v>
      </c>
      <c r="N180" s="126" t="s">
        <v>3687</v>
      </c>
      <c r="O180" s="322" t="str">
        <f>LEFT(APT!F171,19)&amp;"."&amp;APTCR!F180</f>
        <v>....REC</v>
      </c>
      <c r="P180" s="325">
        <f>APT!K171</f>
        <v>0</v>
      </c>
      <c r="Q180" s="126" t="b">
        <v>1</v>
      </c>
      <c r="R180" s="126" t="b">
        <v>1</v>
      </c>
      <c r="S180" s="126" t="b">
        <v>1</v>
      </c>
    </row>
    <row r="181" spans="1:19" hidden="1" x14ac:dyDescent="0.25">
      <c r="A181" s="126" t="s">
        <v>4021</v>
      </c>
      <c r="B181" s="200">
        <v>1</v>
      </c>
      <c r="C181" s="126">
        <v>2</v>
      </c>
      <c r="D181" s="321">
        <f>APT!L172</f>
        <v>0</v>
      </c>
      <c r="E181" s="126" t="b">
        <v>1</v>
      </c>
      <c r="F181" s="322" t="str">
        <f>RIGHT(APT!E172,4)&amp;"."&amp;APT!O172&amp;"."&amp;APT!M172&amp;"."&amp;APTCR!$C$6</f>
        <v>...REC</v>
      </c>
      <c r="G181" s="323">
        <f t="shared" ca="1" si="4"/>
        <v>44309</v>
      </c>
      <c r="H181" s="324" t="e">
        <f>IF(APT!#REF!&gt;0,0,-APT!#REF!)</f>
        <v>#REF!</v>
      </c>
      <c r="I181" s="205">
        <f t="shared" ca="1" si="5"/>
        <v>44309</v>
      </c>
      <c r="J181" s="126">
        <v>3</v>
      </c>
      <c r="K181" s="126" t="b">
        <v>1</v>
      </c>
      <c r="L181" s="126" t="s">
        <v>4022</v>
      </c>
      <c r="M181" s="126" t="b">
        <v>1</v>
      </c>
      <c r="N181" s="126" t="s">
        <v>3687</v>
      </c>
      <c r="O181" s="322" t="str">
        <f>LEFT(APT!F172,19)&amp;"."&amp;APTCR!F181</f>
        <v>....REC</v>
      </c>
      <c r="P181" s="325">
        <f>APT!K172</f>
        <v>0</v>
      </c>
      <c r="Q181" s="126" t="b">
        <v>1</v>
      </c>
      <c r="R181" s="126" t="b">
        <v>1</v>
      </c>
      <c r="S181" s="126" t="b">
        <v>1</v>
      </c>
    </row>
    <row r="182" spans="1:19" hidden="1" x14ac:dyDescent="0.25">
      <c r="A182" s="126" t="s">
        <v>4021</v>
      </c>
      <c r="B182" s="200">
        <v>1</v>
      </c>
      <c r="C182" s="126">
        <v>2</v>
      </c>
      <c r="D182" s="321">
        <f>APT!L173</f>
        <v>0</v>
      </c>
      <c r="E182" s="126" t="b">
        <v>1</v>
      </c>
      <c r="F182" s="322" t="str">
        <f>RIGHT(APT!E173,4)&amp;"."&amp;APT!O173&amp;"."&amp;APT!M173&amp;"."&amp;APTCR!$C$6</f>
        <v>...REC</v>
      </c>
      <c r="G182" s="323">
        <f t="shared" ca="1" si="4"/>
        <v>44309</v>
      </c>
      <c r="H182" s="324" t="e">
        <f>IF(APT!#REF!&gt;0,0,-APT!#REF!)</f>
        <v>#REF!</v>
      </c>
      <c r="I182" s="205">
        <f t="shared" ca="1" si="5"/>
        <v>44309</v>
      </c>
      <c r="J182" s="126">
        <v>3</v>
      </c>
      <c r="K182" s="126" t="b">
        <v>1</v>
      </c>
      <c r="L182" s="126" t="s">
        <v>4022</v>
      </c>
      <c r="M182" s="126" t="b">
        <v>1</v>
      </c>
      <c r="N182" s="126" t="s">
        <v>3687</v>
      </c>
      <c r="O182" s="322" t="str">
        <f>LEFT(APT!F173,19)&amp;"."&amp;APTCR!F182</f>
        <v>....REC</v>
      </c>
      <c r="P182" s="325">
        <f>APT!K173</f>
        <v>0</v>
      </c>
      <c r="Q182" s="126" t="b">
        <v>1</v>
      </c>
      <c r="R182" s="126" t="b">
        <v>1</v>
      </c>
      <c r="S182" s="126" t="b">
        <v>1</v>
      </c>
    </row>
    <row r="183" spans="1:19" hidden="1" x14ac:dyDescent="0.25">
      <c r="A183" s="126" t="s">
        <v>4021</v>
      </c>
      <c r="B183" s="200">
        <v>1</v>
      </c>
      <c r="C183" s="126">
        <v>2</v>
      </c>
      <c r="D183" s="321">
        <f>APT!L174</f>
        <v>0</v>
      </c>
      <c r="E183" s="126" t="b">
        <v>1</v>
      </c>
      <c r="F183" s="322" t="str">
        <f>RIGHT(APT!E174,4)&amp;"."&amp;APT!O174&amp;"."&amp;APT!M174&amp;"."&amp;APTCR!$C$6</f>
        <v>...REC</v>
      </c>
      <c r="G183" s="323">
        <f t="shared" ca="1" si="4"/>
        <v>44309</v>
      </c>
      <c r="H183" s="324" t="e">
        <f>IF(APT!#REF!&gt;0,0,-APT!#REF!)</f>
        <v>#REF!</v>
      </c>
      <c r="I183" s="205">
        <f t="shared" ca="1" si="5"/>
        <v>44309</v>
      </c>
      <c r="J183" s="126">
        <v>3</v>
      </c>
      <c r="K183" s="126" t="b">
        <v>1</v>
      </c>
      <c r="L183" s="126" t="s">
        <v>4022</v>
      </c>
      <c r="M183" s="126" t="b">
        <v>1</v>
      </c>
      <c r="N183" s="126" t="s">
        <v>3687</v>
      </c>
      <c r="O183" s="322" t="str">
        <f>LEFT(APT!F174,19)&amp;"."&amp;APTCR!F183</f>
        <v>....REC</v>
      </c>
      <c r="P183" s="325">
        <f>APT!K174</f>
        <v>0</v>
      </c>
      <c r="Q183" s="126" t="b">
        <v>1</v>
      </c>
      <c r="R183" s="126" t="b">
        <v>1</v>
      </c>
      <c r="S183" s="126" t="b">
        <v>1</v>
      </c>
    </row>
    <row r="184" spans="1:19" hidden="1" x14ac:dyDescent="0.25">
      <c r="A184" s="126" t="s">
        <v>4021</v>
      </c>
      <c r="B184" s="200">
        <v>1</v>
      </c>
      <c r="C184" s="126">
        <v>2</v>
      </c>
      <c r="D184" s="321">
        <f>APT!L175</f>
        <v>0</v>
      </c>
      <c r="E184" s="126" t="b">
        <v>1</v>
      </c>
      <c r="F184" s="322" t="str">
        <f>RIGHT(APT!E175,4)&amp;"."&amp;APT!O175&amp;"."&amp;APT!M175&amp;"."&amp;APTCR!$C$6</f>
        <v>...REC</v>
      </c>
      <c r="G184" s="323">
        <f t="shared" ca="1" si="4"/>
        <v>44309</v>
      </c>
      <c r="H184" s="324" t="e">
        <f>IF(APT!#REF!&gt;0,0,-APT!#REF!)</f>
        <v>#REF!</v>
      </c>
      <c r="I184" s="205">
        <f t="shared" ca="1" si="5"/>
        <v>44309</v>
      </c>
      <c r="J184" s="126">
        <v>3</v>
      </c>
      <c r="K184" s="126" t="b">
        <v>1</v>
      </c>
      <c r="L184" s="126" t="s">
        <v>4022</v>
      </c>
      <c r="M184" s="126" t="b">
        <v>1</v>
      </c>
      <c r="N184" s="126" t="s">
        <v>3687</v>
      </c>
      <c r="O184" s="322" t="str">
        <f>LEFT(APT!F175,19)&amp;"."&amp;APTCR!F184</f>
        <v>....REC</v>
      </c>
      <c r="P184" s="325">
        <f>APT!K175</f>
        <v>0</v>
      </c>
      <c r="Q184" s="126" t="b">
        <v>1</v>
      </c>
      <c r="R184" s="126" t="b">
        <v>1</v>
      </c>
      <c r="S184" s="126" t="b">
        <v>1</v>
      </c>
    </row>
    <row r="185" spans="1:19" hidden="1" x14ac:dyDescent="0.25">
      <c r="A185" s="126" t="s">
        <v>4021</v>
      </c>
      <c r="B185" s="200">
        <v>1</v>
      </c>
      <c r="C185" s="126">
        <v>2</v>
      </c>
      <c r="D185" s="321">
        <f>APT!L176</f>
        <v>0</v>
      </c>
      <c r="E185" s="126" t="b">
        <v>1</v>
      </c>
      <c r="F185" s="322" t="str">
        <f>RIGHT(APT!E176,4)&amp;"."&amp;APT!O176&amp;"."&amp;APT!M176&amp;"."&amp;APTCR!$C$6</f>
        <v>...REC</v>
      </c>
      <c r="G185" s="323">
        <f t="shared" ca="1" si="4"/>
        <v>44309</v>
      </c>
      <c r="H185" s="324" t="e">
        <f>IF(APT!#REF!&gt;0,0,-APT!#REF!)</f>
        <v>#REF!</v>
      </c>
      <c r="I185" s="205">
        <f t="shared" ca="1" si="5"/>
        <v>44309</v>
      </c>
      <c r="J185" s="126">
        <v>3</v>
      </c>
      <c r="K185" s="126" t="b">
        <v>1</v>
      </c>
      <c r="L185" s="126" t="s">
        <v>4022</v>
      </c>
      <c r="M185" s="126" t="b">
        <v>1</v>
      </c>
      <c r="N185" s="126" t="s">
        <v>3687</v>
      </c>
      <c r="O185" s="322" t="str">
        <f>LEFT(APT!F176,19)&amp;"."&amp;APTCR!F185</f>
        <v>....REC</v>
      </c>
      <c r="P185" s="325">
        <f>APT!K176</f>
        <v>0</v>
      </c>
      <c r="Q185" s="126" t="b">
        <v>1</v>
      </c>
      <c r="R185" s="126" t="b">
        <v>1</v>
      </c>
      <c r="S185" s="126" t="b">
        <v>1</v>
      </c>
    </row>
    <row r="186" spans="1:19" hidden="1" x14ac:dyDescent="0.25">
      <c r="A186" s="126" t="s">
        <v>4021</v>
      </c>
      <c r="B186" s="200">
        <v>1</v>
      </c>
      <c r="C186" s="126">
        <v>2</v>
      </c>
      <c r="D186" s="321">
        <f>APT!L177</f>
        <v>0</v>
      </c>
      <c r="E186" s="126" t="b">
        <v>1</v>
      </c>
      <c r="F186" s="322" t="str">
        <f>RIGHT(APT!E177,4)&amp;"."&amp;APT!O177&amp;"."&amp;APT!M177&amp;"."&amp;APTCR!$C$6</f>
        <v>...REC</v>
      </c>
      <c r="G186" s="323">
        <f t="shared" ca="1" si="4"/>
        <v>44309</v>
      </c>
      <c r="H186" s="324" t="e">
        <f>IF(APT!#REF!&gt;0,0,-APT!#REF!)</f>
        <v>#REF!</v>
      </c>
      <c r="I186" s="205">
        <f t="shared" ca="1" si="5"/>
        <v>44309</v>
      </c>
      <c r="J186" s="126">
        <v>3</v>
      </c>
      <c r="K186" s="126" t="b">
        <v>1</v>
      </c>
      <c r="L186" s="126" t="s">
        <v>4022</v>
      </c>
      <c r="M186" s="126" t="b">
        <v>1</v>
      </c>
      <c r="N186" s="126" t="s">
        <v>3687</v>
      </c>
      <c r="O186" s="322" t="str">
        <f>LEFT(APT!F177,19)&amp;"."&amp;APTCR!F186</f>
        <v>....REC</v>
      </c>
      <c r="P186" s="325">
        <f>APT!K177</f>
        <v>0</v>
      </c>
      <c r="Q186" s="126" t="b">
        <v>1</v>
      </c>
      <c r="R186" s="126" t="b">
        <v>1</v>
      </c>
      <c r="S186" s="126" t="b">
        <v>1</v>
      </c>
    </row>
    <row r="187" spans="1:19" hidden="1" x14ac:dyDescent="0.25">
      <c r="A187" s="126" t="s">
        <v>4021</v>
      </c>
      <c r="B187" s="200">
        <v>1</v>
      </c>
      <c r="C187" s="126">
        <v>2</v>
      </c>
      <c r="D187" s="321">
        <f>APT!L178</f>
        <v>0</v>
      </c>
      <c r="E187" s="126" t="b">
        <v>1</v>
      </c>
      <c r="F187" s="322" t="str">
        <f>RIGHT(APT!E178,4)&amp;"."&amp;APT!O178&amp;"."&amp;APT!M178&amp;"."&amp;APTCR!$C$6</f>
        <v>...REC</v>
      </c>
      <c r="G187" s="323">
        <f t="shared" ca="1" si="4"/>
        <v>44309</v>
      </c>
      <c r="H187" s="324" t="e">
        <f>IF(APT!#REF!&gt;0,0,-APT!#REF!)</f>
        <v>#REF!</v>
      </c>
      <c r="I187" s="205">
        <f t="shared" ca="1" si="5"/>
        <v>44309</v>
      </c>
      <c r="J187" s="126">
        <v>3</v>
      </c>
      <c r="K187" s="126" t="b">
        <v>1</v>
      </c>
      <c r="L187" s="126" t="s">
        <v>4022</v>
      </c>
      <c r="M187" s="126" t="b">
        <v>1</v>
      </c>
      <c r="N187" s="126" t="s">
        <v>3687</v>
      </c>
      <c r="O187" s="322" t="str">
        <f>LEFT(APT!F178,19)&amp;"."&amp;APTCR!F187</f>
        <v>....REC</v>
      </c>
      <c r="P187" s="325">
        <f>APT!K178</f>
        <v>0</v>
      </c>
      <c r="Q187" s="126" t="b">
        <v>1</v>
      </c>
      <c r="R187" s="126" t="b">
        <v>1</v>
      </c>
      <c r="S187" s="126" t="b">
        <v>1</v>
      </c>
    </row>
    <row r="188" spans="1:19" hidden="1" x14ac:dyDescent="0.25">
      <c r="A188" s="126" t="s">
        <v>4021</v>
      </c>
      <c r="B188" s="200">
        <v>1</v>
      </c>
      <c r="C188" s="126">
        <v>2</v>
      </c>
      <c r="D188" s="321">
        <f>APT!L179</f>
        <v>0</v>
      </c>
      <c r="E188" s="126" t="b">
        <v>1</v>
      </c>
      <c r="F188" s="322" t="str">
        <f>RIGHT(APT!E179,4)&amp;"."&amp;APT!O179&amp;"."&amp;APT!M179&amp;"."&amp;APTCR!$C$6</f>
        <v>...REC</v>
      </c>
      <c r="G188" s="323">
        <f t="shared" ca="1" si="4"/>
        <v>44309</v>
      </c>
      <c r="H188" s="324" t="e">
        <f>IF(APT!#REF!&gt;0,0,-APT!#REF!)</f>
        <v>#REF!</v>
      </c>
      <c r="I188" s="205">
        <f t="shared" ca="1" si="5"/>
        <v>44309</v>
      </c>
      <c r="J188" s="126">
        <v>3</v>
      </c>
      <c r="K188" s="126" t="b">
        <v>1</v>
      </c>
      <c r="L188" s="126" t="s">
        <v>4022</v>
      </c>
      <c r="M188" s="126" t="b">
        <v>1</v>
      </c>
      <c r="N188" s="126" t="s">
        <v>3687</v>
      </c>
      <c r="O188" s="322" t="str">
        <f>LEFT(APT!F179,19)&amp;"."&amp;APTCR!F188</f>
        <v>....REC</v>
      </c>
      <c r="P188" s="325">
        <f>APT!K179</f>
        <v>0</v>
      </c>
      <c r="Q188" s="126" t="b">
        <v>1</v>
      </c>
      <c r="R188" s="126" t="b">
        <v>1</v>
      </c>
      <c r="S188" s="126" t="b">
        <v>1</v>
      </c>
    </row>
    <row r="189" spans="1:19" hidden="1" x14ac:dyDescent="0.25">
      <c r="A189" s="126" t="s">
        <v>4021</v>
      </c>
      <c r="B189" s="200">
        <v>1</v>
      </c>
      <c r="C189" s="126">
        <v>2</v>
      </c>
      <c r="D189" s="321">
        <f>APT!L180</f>
        <v>0</v>
      </c>
      <c r="E189" s="126" t="b">
        <v>1</v>
      </c>
      <c r="F189" s="322" t="str">
        <f>RIGHT(APT!E180,4)&amp;"."&amp;APT!O180&amp;"."&amp;APT!M180&amp;"."&amp;APTCR!$C$6</f>
        <v>...REC</v>
      </c>
      <c r="G189" s="323">
        <f t="shared" ca="1" si="4"/>
        <v>44309</v>
      </c>
      <c r="H189" s="324" t="e">
        <f>IF(APT!#REF!&gt;0,0,-APT!#REF!)</f>
        <v>#REF!</v>
      </c>
      <c r="I189" s="205">
        <f t="shared" ca="1" si="5"/>
        <v>44309</v>
      </c>
      <c r="J189" s="126">
        <v>3</v>
      </c>
      <c r="K189" s="126" t="b">
        <v>1</v>
      </c>
      <c r="L189" s="126" t="s">
        <v>4022</v>
      </c>
      <c r="M189" s="126" t="b">
        <v>1</v>
      </c>
      <c r="N189" s="126" t="s">
        <v>3687</v>
      </c>
      <c r="O189" s="322" t="str">
        <f>LEFT(APT!F180,19)&amp;"."&amp;APTCR!F189</f>
        <v>....REC</v>
      </c>
      <c r="P189" s="325">
        <f>APT!K180</f>
        <v>0</v>
      </c>
      <c r="Q189" s="126" t="b">
        <v>1</v>
      </c>
      <c r="R189" s="126" t="b">
        <v>1</v>
      </c>
      <c r="S189" s="126" t="b">
        <v>1</v>
      </c>
    </row>
    <row r="190" spans="1:19" hidden="1" x14ac:dyDescent="0.25">
      <c r="A190" s="126" t="s">
        <v>4021</v>
      </c>
      <c r="B190" s="200">
        <v>1</v>
      </c>
      <c r="C190" s="126">
        <v>2</v>
      </c>
      <c r="D190" s="321">
        <f>APT!L181</f>
        <v>0</v>
      </c>
      <c r="E190" s="126" t="b">
        <v>1</v>
      </c>
      <c r="F190" s="322" t="str">
        <f>RIGHT(APT!E181,4)&amp;"."&amp;APT!O181&amp;"."&amp;APT!M181&amp;"."&amp;APTCR!$C$6</f>
        <v>...REC</v>
      </c>
      <c r="G190" s="323">
        <f t="shared" ca="1" si="4"/>
        <v>44309</v>
      </c>
      <c r="H190" s="324" t="e">
        <f>IF(APT!#REF!&gt;0,0,-APT!#REF!)</f>
        <v>#REF!</v>
      </c>
      <c r="I190" s="205">
        <f t="shared" ca="1" si="5"/>
        <v>44309</v>
      </c>
      <c r="J190" s="126">
        <v>3</v>
      </c>
      <c r="K190" s="126" t="b">
        <v>1</v>
      </c>
      <c r="L190" s="126" t="s">
        <v>4022</v>
      </c>
      <c r="M190" s="126" t="b">
        <v>1</v>
      </c>
      <c r="N190" s="126" t="s">
        <v>3687</v>
      </c>
      <c r="O190" s="322" t="str">
        <f>LEFT(APT!F181,19)&amp;"."&amp;APTCR!F190</f>
        <v>....REC</v>
      </c>
      <c r="P190" s="325">
        <f>APT!K181</f>
        <v>0</v>
      </c>
      <c r="Q190" s="126" t="b">
        <v>1</v>
      </c>
      <c r="R190" s="126" t="b">
        <v>1</v>
      </c>
      <c r="S190" s="126" t="b">
        <v>1</v>
      </c>
    </row>
    <row r="191" spans="1:19" hidden="1" x14ac:dyDescent="0.25">
      <c r="A191" s="126" t="s">
        <v>4021</v>
      </c>
      <c r="B191" s="200">
        <v>1</v>
      </c>
      <c r="C191" s="126">
        <v>2</v>
      </c>
      <c r="D191" s="321">
        <f>APT!L182</f>
        <v>0</v>
      </c>
      <c r="E191" s="126" t="b">
        <v>1</v>
      </c>
      <c r="F191" s="322" t="str">
        <f>RIGHT(APT!E182,4)&amp;"."&amp;APT!O182&amp;"."&amp;APT!M182&amp;"."&amp;APTCR!$C$6</f>
        <v>...REC</v>
      </c>
      <c r="G191" s="323">
        <f t="shared" ca="1" si="4"/>
        <v>44309</v>
      </c>
      <c r="H191" s="324" t="e">
        <f>IF(APT!#REF!&gt;0,0,-APT!#REF!)</f>
        <v>#REF!</v>
      </c>
      <c r="I191" s="205">
        <f t="shared" ca="1" si="5"/>
        <v>44309</v>
      </c>
      <c r="J191" s="126">
        <v>3</v>
      </c>
      <c r="K191" s="126" t="b">
        <v>1</v>
      </c>
      <c r="L191" s="126" t="s">
        <v>4022</v>
      </c>
      <c r="M191" s="126" t="b">
        <v>1</v>
      </c>
      <c r="N191" s="126" t="s">
        <v>3687</v>
      </c>
      <c r="O191" s="322" t="str">
        <f>LEFT(APT!F182,19)&amp;"."&amp;APTCR!F191</f>
        <v>....REC</v>
      </c>
      <c r="P191" s="325">
        <f>APT!K182</f>
        <v>0</v>
      </c>
      <c r="Q191" s="126" t="b">
        <v>1</v>
      </c>
      <c r="R191" s="126" t="b">
        <v>1</v>
      </c>
      <c r="S191" s="126" t="b">
        <v>1</v>
      </c>
    </row>
    <row r="192" spans="1:19" hidden="1" x14ac:dyDescent="0.25">
      <c r="A192" s="126" t="s">
        <v>4021</v>
      </c>
      <c r="B192" s="200">
        <v>1</v>
      </c>
      <c r="C192" s="126">
        <v>2</v>
      </c>
      <c r="D192" s="321">
        <f>APT!L183</f>
        <v>0</v>
      </c>
      <c r="E192" s="126" t="b">
        <v>1</v>
      </c>
      <c r="F192" s="322" t="str">
        <f>RIGHT(APT!E183,4)&amp;"."&amp;APT!O183&amp;"."&amp;APT!M183&amp;"."&amp;APTCR!$C$6</f>
        <v>...REC</v>
      </c>
      <c r="G192" s="323">
        <f t="shared" ca="1" si="4"/>
        <v>44309</v>
      </c>
      <c r="H192" s="324" t="e">
        <f>IF(APT!#REF!&gt;0,0,-APT!#REF!)</f>
        <v>#REF!</v>
      </c>
      <c r="I192" s="205">
        <f t="shared" ca="1" si="5"/>
        <v>44309</v>
      </c>
      <c r="J192" s="126">
        <v>3</v>
      </c>
      <c r="K192" s="126" t="b">
        <v>1</v>
      </c>
      <c r="L192" s="126" t="s">
        <v>4022</v>
      </c>
      <c r="M192" s="126" t="b">
        <v>1</v>
      </c>
      <c r="N192" s="126" t="s">
        <v>3687</v>
      </c>
      <c r="O192" s="322" t="str">
        <f>LEFT(APT!F183,19)&amp;"."&amp;APTCR!F192</f>
        <v>....REC</v>
      </c>
      <c r="P192" s="325">
        <f>APT!K183</f>
        <v>0</v>
      </c>
      <c r="Q192" s="126" t="b">
        <v>1</v>
      </c>
      <c r="R192" s="126" t="b">
        <v>1</v>
      </c>
      <c r="S192" s="126" t="b">
        <v>1</v>
      </c>
    </row>
    <row r="193" spans="1:19" hidden="1" x14ac:dyDescent="0.25">
      <c r="A193" s="126" t="s">
        <v>4021</v>
      </c>
      <c r="B193" s="200">
        <v>1</v>
      </c>
      <c r="C193" s="126">
        <v>2</v>
      </c>
      <c r="D193" s="321">
        <f>APT!L184</f>
        <v>0</v>
      </c>
      <c r="E193" s="126" t="b">
        <v>1</v>
      </c>
      <c r="F193" s="322" t="str">
        <f>RIGHT(APT!E184,4)&amp;"."&amp;APT!O184&amp;"."&amp;APT!M184&amp;"."&amp;APTCR!$C$6</f>
        <v>...REC</v>
      </c>
      <c r="G193" s="323">
        <f t="shared" ca="1" si="4"/>
        <v>44309</v>
      </c>
      <c r="H193" s="324" t="e">
        <f>IF(APT!#REF!&gt;0,0,-APT!#REF!)</f>
        <v>#REF!</v>
      </c>
      <c r="I193" s="205">
        <f t="shared" ca="1" si="5"/>
        <v>44309</v>
      </c>
      <c r="J193" s="126">
        <v>3</v>
      </c>
      <c r="K193" s="126" t="b">
        <v>1</v>
      </c>
      <c r="L193" s="126" t="s">
        <v>4022</v>
      </c>
      <c r="M193" s="126" t="b">
        <v>1</v>
      </c>
      <c r="N193" s="126" t="s">
        <v>3687</v>
      </c>
      <c r="O193" s="322" t="str">
        <f>LEFT(APT!F184,19)&amp;"."&amp;APTCR!F193</f>
        <v>....REC</v>
      </c>
      <c r="P193" s="325">
        <f>APT!K184</f>
        <v>0</v>
      </c>
      <c r="Q193" s="126" t="b">
        <v>1</v>
      </c>
      <c r="R193" s="126" t="b">
        <v>1</v>
      </c>
      <c r="S193" s="126" t="b">
        <v>1</v>
      </c>
    </row>
    <row r="194" spans="1:19" hidden="1" x14ac:dyDescent="0.25">
      <c r="A194" s="126" t="s">
        <v>4021</v>
      </c>
      <c r="B194" s="200">
        <v>1</v>
      </c>
      <c r="C194" s="126">
        <v>2</v>
      </c>
      <c r="D194" s="321">
        <f>APT!L185</f>
        <v>0</v>
      </c>
      <c r="E194" s="126" t="b">
        <v>1</v>
      </c>
      <c r="F194" s="322" t="str">
        <f>RIGHT(APT!E185,4)&amp;"."&amp;APT!O185&amp;"."&amp;APT!M185&amp;"."&amp;APTCR!$C$6</f>
        <v>...REC</v>
      </c>
      <c r="G194" s="323">
        <f t="shared" ca="1" si="4"/>
        <v>44309</v>
      </c>
      <c r="H194" s="324" t="e">
        <f>IF(APT!#REF!&gt;0,0,-APT!#REF!)</f>
        <v>#REF!</v>
      </c>
      <c r="I194" s="205">
        <f t="shared" ca="1" si="5"/>
        <v>44309</v>
      </c>
      <c r="J194" s="126">
        <v>3</v>
      </c>
      <c r="K194" s="126" t="b">
        <v>1</v>
      </c>
      <c r="L194" s="126" t="s">
        <v>4022</v>
      </c>
      <c r="M194" s="126" t="b">
        <v>1</v>
      </c>
      <c r="N194" s="126" t="s">
        <v>3687</v>
      </c>
      <c r="O194" s="322" t="str">
        <f>LEFT(APT!F185,19)&amp;"."&amp;APTCR!F194</f>
        <v>....REC</v>
      </c>
      <c r="P194" s="325">
        <f>APT!K185</f>
        <v>0</v>
      </c>
      <c r="Q194" s="126" t="b">
        <v>1</v>
      </c>
      <c r="R194" s="126" t="b">
        <v>1</v>
      </c>
      <c r="S194" s="126" t="b">
        <v>1</v>
      </c>
    </row>
    <row r="195" spans="1:19" hidden="1" x14ac:dyDescent="0.25">
      <c r="A195" s="126" t="s">
        <v>4021</v>
      </c>
      <c r="B195" s="200">
        <v>1</v>
      </c>
      <c r="C195" s="126">
        <v>2</v>
      </c>
      <c r="D195" s="321">
        <f>APT!L186</f>
        <v>0</v>
      </c>
      <c r="E195" s="126" t="b">
        <v>1</v>
      </c>
      <c r="F195" s="322" t="str">
        <f>RIGHT(APT!E186,4)&amp;"."&amp;APT!O186&amp;"."&amp;APT!M186&amp;"."&amp;APTCR!$C$6</f>
        <v>...REC</v>
      </c>
      <c r="G195" s="323">
        <f t="shared" ca="1" si="4"/>
        <v>44309</v>
      </c>
      <c r="H195" s="324" t="e">
        <f>IF(APT!#REF!&gt;0,0,-APT!#REF!)</f>
        <v>#REF!</v>
      </c>
      <c r="I195" s="205">
        <f t="shared" ca="1" si="5"/>
        <v>44309</v>
      </c>
      <c r="J195" s="126">
        <v>3</v>
      </c>
      <c r="K195" s="126" t="b">
        <v>1</v>
      </c>
      <c r="L195" s="126" t="s">
        <v>4022</v>
      </c>
      <c r="M195" s="126" t="b">
        <v>1</v>
      </c>
      <c r="N195" s="126" t="s">
        <v>3687</v>
      </c>
      <c r="O195" s="322" t="str">
        <f>LEFT(APT!F186,19)&amp;"."&amp;APTCR!F195</f>
        <v>....REC</v>
      </c>
      <c r="P195" s="325">
        <f>APT!K186</f>
        <v>0</v>
      </c>
      <c r="Q195" s="126" t="b">
        <v>1</v>
      </c>
      <c r="R195" s="126" t="b">
        <v>1</v>
      </c>
      <c r="S195" s="126" t="b">
        <v>1</v>
      </c>
    </row>
    <row r="196" spans="1:19" hidden="1" x14ac:dyDescent="0.25">
      <c r="A196" s="126" t="s">
        <v>4021</v>
      </c>
      <c r="B196" s="200">
        <v>1</v>
      </c>
      <c r="C196" s="126">
        <v>2</v>
      </c>
      <c r="D196" s="321">
        <f>APT!L187</f>
        <v>0</v>
      </c>
      <c r="E196" s="126" t="b">
        <v>1</v>
      </c>
      <c r="F196" s="322" t="str">
        <f>RIGHT(APT!E187,4)&amp;"."&amp;APT!O187&amp;"."&amp;APT!M187&amp;"."&amp;APTCR!$C$6</f>
        <v>...REC</v>
      </c>
      <c r="G196" s="323">
        <f t="shared" ca="1" si="4"/>
        <v>44309</v>
      </c>
      <c r="H196" s="324" t="e">
        <f>IF(APT!#REF!&gt;0,0,-APT!#REF!)</f>
        <v>#REF!</v>
      </c>
      <c r="I196" s="205">
        <f t="shared" ca="1" si="5"/>
        <v>44309</v>
      </c>
      <c r="J196" s="126">
        <v>3</v>
      </c>
      <c r="K196" s="126" t="b">
        <v>1</v>
      </c>
      <c r="L196" s="126" t="s">
        <v>4022</v>
      </c>
      <c r="M196" s="126" t="b">
        <v>1</v>
      </c>
      <c r="N196" s="126" t="s">
        <v>3687</v>
      </c>
      <c r="O196" s="322" t="str">
        <f>LEFT(APT!F187,19)&amp;"."&amp;APTCR!F196</f>
        <v>....REC</v>
      </c>
      <c r="P196" s="325">
        <f>APT!K187</f>
        <v>0</v>
      </c>
      <c r="Q196" s="126" t="b">
        <v>1</v>
      </c>
      <c r="R196" s="126" t="b">
        <v>1</v>
      </c>
      <c r="S196" s="126" t="b">
        <v>1</v>
      </c>
    </row>
    <row r="197" spans="1:19" hidden="1" x14ac:dyDescent="0.25">
      <c r="A197" s="126" t="s">
        <v>4021</v>
      </c>
      <c r="B197" s="200">
        <v>1</v>
      </c>
      <c r="C197" s="126">
        <v>2</v>
      </c>
      <c r="D197" s="321">
        <f>APT!L188</f>
        <v>0</v>
      </c>
      <c r="E197" s="126" t="b">
        <v>1</v>
      </c>
      <c r="F197" s="322" t="str">
        <f>RIGHT(APT!E188,4)&amp;"."&amp;APT!O188&amp;"."&amp;APT!M188&amp;"."&amp;APTCR!$C$6</f>
        <v>...REC</v>
      </c>
      <c r="G197" s="323">
        <f t="shared" ca="1" si="4"/>
        <v>44309</v>
      </c>
      <c r="H197" s="324" t="e">
        <f>IF(APT!#REF!&gt;0,0,-APT!#REF!)</f>
        <v>#REF!</v>
      </c>
      <c r="I197" s="205">
        <f t="shared" ca="1" si="5"/>
        <v>44309</v>
      </c>
      <c r="J197" s="126">
        <v>3</v>
      </c>
      <c r="K197" s="126" t="b">
        <v>1</v>
      </c>
      <c r="L197" s="126" t="s">
        <v>4022</v>
      </c>
      <c r="M197" s="126" t="b">
        <v>1</v>
      </c>
      <c r="N197" s="126" t="s">
        <v>3687</v>
      </c>
      <c r="O197" s="322" t="str">
        <f>LEFT(APT!F188,19)&amp;"."&amp;APTCR!F197</f>
        <v>....REC</v>
      </c>
      <c r="P197" s="325">
        <f>APT!K188</f>
        <v>0</v>
      </c>
      <c r="Q197" s="126" t="b">
        <v>1</v>
      </c>
      <c r="R197" s="126" t="b">
        <v>1</v>
      </c>
      <c r="S197" s="126" t="b">
        <v>1</v>
      </c>
    </row>
    <row r="198" spans="1:19" hidden="1" x14ac:dyDescent="0.25">
      <c r="A198" s="126" t="s">
        <v>4021</v>
      </c>
      <c r="B198" s="200">
        <v>1</v>
      </c>
      <c r="C198" s="126">
        <v>2</v>
      </c>
      <c r="D198" s="321">
        <f>APT!L189</f>
        <v>0</v>
      </c>
      <c r="E198" s="126" t="b">
        <v>1</v>
      </c>
      <c r="F198" s="322" t="str">
        <f>RIGHT(APT!E189,4)&amp;"."&amp;APT!O189&amp;"."&amp;APT!M189&amp;"."&amp;APTCR!$C$6</f>
        <v>...REC</v>
      </c>
      <c r="G198" s="323">
        <f t="shared" ca="1" si="4"/>
        <v>44309</v>
      </c>
      <c r="H198" s="324" t="e">
        <f>IF(APT!#REF!&gt;0,0,-APT!#REF!)</f>
        <v>#REF!</v>
      </c>
      <c r="I198" s="205">
        <f t="shared" ca="1" si="5"/>
        <v>44309</v>
      </c>
      <c r="J198" s="126">
        <v>3</v>
      </c>
      <c r="K198" s="126" t="b">
        <v>1</v>
      </c>
      <c r="L198" s="126" t="s">
        <v>4022</v>
      </c>
      <c r="M198" s="126" t="b">
        <v>1</v>
      </c>
      <c r="N198" s="126" t="s">
        <v>3687</v>
      </c>
      <c r="O198" s="322" t="str">
        <f>LEFT(APT!F189,19)&amp;"."&amp;APTCR!F198</f>
        <v>....REC</v>
      </c>
      <c r="P198" s="325">
        <f>APT!K189</f>
        <v>0</v>
      </c>
      <c r="Q198" s="126" t="b">
        <v>1</v>
      </c>
      <c r="R198" s="126" t="b">
        <v>1</v>
      </c>
      <c r="S198" s="126" t="b">
        <v>1</v>
      </c>
    </row>
    <row r="199" spans="1:19" hidden="1" x14ac:dyDescent="0.25">
      <c r="A199" s="126" t="s">
        <v>4021</v>
      </c>
      <c r="B199" s="200">
        <v>1</v>
      </c>
      <c r="C199" s="126">
        <v>2</v>
      </c>
      <c r="D199" s="321">
        <f>APT!L190</f>
        <v>0</v>
      </c>
      <c r="E199" s="126" t="b">
        <v>1</v>
      </c>
      <c r="F199" s="322" t="str">
        <f>RIGHT(APT!E190,4)&amp;"."&amp;APT!O190&amp;"."&amp;APT!M190&amp;"."&amp;APTCR!$C$6</f>
        <v>...REC</v>
      </c>
      <c r="G199" s="323">
        <f t="shared" ca="1" si="4"/>
        <v>44309</v>
      </c>
      <c r="H199" s="324" t="e">
        <f>IF(APT!#REF!&gt;0,0,-APT!#REF!)</f>
        <v>#REF!</v>
      </c>
      <c r="I199" s="205">
        <f t="shared" ca="1" si="5"/>
        <v>44309</v>
      </c>
      <c r="J199" s="126">
        <v>3</v>
      </c>
      <c r="K199" s="126" t="b">
        <v>1</v>
      </c>
      <c r="L199" s="126" t="s">
        <v>4022</v>
      </c>
      <c r="M199" s="126" t="b">
        <v>1</v>
      </c>
      <c r="N199" s="126" t="s">
        <v>3687</v>
      </c>
      <c r="O199" s="322" t="str">
        <f>LEFT(APT!F190,19)&amp;"."&amp;APTCR!F199</f>
        <v>....REC</v>
      </c>
      <c r="P199" s="325">
        <f>APT!K190</f>
        <v>0</v>
      </c>
      <c r="Q199" s="126" t="b">
        <v>1</v>
      </c>
      <c r="R199" s="126" t="b">
        <v>1</v>
      </c>
      <c r="S199" s="126" t="b">
        <v>1</v>
      </c>
    </row>
    <row r="200" spans="1:19" hidden="1" x14ac:dyDescent="0.25">
      <c r="A200" s="126" t="s">
        <v>4021</v>
      </c>
      <c r="B200" s="200">
        <v>1</v>
      </c>
      <c r="C200" s="126">
        <v>2</v>
      </c>
      <c r="D200" s="321">
        <f>APT!L191</f>
        <v>0</v>
      </c>
      <c r="E200" s="126" t="b">
        <v>1</v>
      </c>
      <c r="F200" s="322" t="str">
        <f>RIGHT(APT!E191,4)&amp;"."&amp;APT!O191&amp;"."&amp;APT!M191&amp;"."&amp;APTCR!$C$6</f>
        <v>...REC</v>
      </c>
      <c r="G200" s="323">
        <f t="shared" ca="1" si="4"/>
        <v>44309</v>
      </c>
      <c r="H200" s="324" t="e">
        <f>IF(APT!#REF!&gt;0,0,-APT!#REF!)</f>
        <v>#REF!</v>
      </c>
      <c r="I200" s="205">
        <f t="shared" ca="1" si="5"/>
        <v>44309</v>
      </c>
      <c r="J200" s="126">
        <v>3</v>
      </c>
      <c r="K200" s="126" t="b">
        <v>1</v>
      </c>
      <c r="L200" s="126" t="s">
        <v>4022</v>
      </c>
      <c r="M200" s="126" t="b">
        <v>1</v>
      </c>
      <c r="N200" s="126" t="s">
        <v>3687</v>
      </c>
      <c r="O200" s="322" t="str">
        <f>LEFT(APT!F191,19)&amp;"."&amp;APTCR!F200</f>
        <v>....REC</v>
      </c>
      <c r="P200" s="325">
        <f>APT!K191</f>
        <v>0</v>
      </c>
      <c r="Q200" s="126" t="b">
        <v>1</v>
      </c>
      <c r="R200" s="126" t="b">
        <v>1</v>
      </c>
      <c r="S200" s="126" t="b">
        <v>1</v>
      </c>
    </row>
    <row r="201" spans="1:19" hidden="1" x14ac:dyDescent="0.25">
      <c r="A201" s="126" t="s">
        <v>4021</v>
      </c>
      <c r="B201" s="200">
        <v>1</v>
      </c>
      <c r="C201" s="126">
        <v>2</v>
      </c>
      <c r="D201" s="321">
        <f>APT!L192</f>
        <v>0</v>
      </c>
      <c r="E201" s="126" t="b">
        <v>1</v>
      </c>
      <c r="F201" s="322" t="str">
        <f>RIGHT(APT!E192,4)&amp;"."&amp;APT!O192&amp;"."&amp;APT!M192&amp;"."&amp;APTCR!$C$6</f>
        <v>...REC</v>
      </c>
      <c r="G201" s="323">
        <f t="shared" ca="1" si="4"/>
        <v>44309</v>
      </c>
      <c r="H201" s="324" t="e">
        <f>IF(APT!#REF!&gt;0,0,-APT!#REF!)</f>
        <v>#REF!</v>
      </c>
      <c r="I201" s="205">
        <f t="shared" ca="1" si="5"/>
        <v>44309</v>
      </c>
      <c r="J201" s="126">
        <v>3</v>
      </c>
      <c r="K201" s="126" t="b">
        <v>1</v>
      </c>
      <c r="L201" s="126" t="s">
        <v>4022</v>
      </c>
      <c r="M201" s="126" t="b">
        <v>1</v>
      </c>
      <c r="N201" s="126" t="s">
        <v>3687</v>
      </c>
      <c r="O201" s="322" t="str">
        <f>LEFT(APT!F192,19)&amp;"."&amp;APTCR!F201</f>
        <v>....REC</v>
      </c>
      <c r="P201" s="325">
        <f>APT!K192</f>
        <v>0</v>
      </c>
      <c r="Q201" s="126" t="b">
        <v>1</v>
      </c>
      <c r="R201" s="126" t="b">
        <v>1</v>
      </c>
      <c r="S201" s="126" t="b">
        <v>1</v>
      </c>
    </row>
    <row r="202" spans="1:19" hidden="1" x14ac:dyDescent="0.25">
      <c r="A202" s="126" t="s">
        <v>4021</v>
      </c>
      <c r="B202" s="200">
        <v>1</v>
      </c>
      <c r="C202" s="126">
        <v>2</v>
      </c>
      <c r="D202" s="321">
        <f>APT!L193</f>
        <v>0</v>
      </c>
      <c r="E202" s="126" t="b">
        <v>1</v>
      </c>
      <c r="F202" s="322" t="str">
        <f>RIGHT(APT!E193,4)&amp;"."&amp;APT!O193&amp;"."&amp;APT!M193&amp;"."&amp;APTCR!$C$6</f>
        <v>...REC</v>
      </c>
      <c r="G202" s="323">
        <f t="shared" ca="1" si="4"/>
        <v>44309</v>
      </c>
      <c r="H202" s="324" t="e">
        <f>IF(APT!#REF!&gt;0,0,-APT!#REF!)</f>
        <v>#REF!</v>
      </c>
      <c r="I202" s="205">
        <f t="shared" ca="1" si="5"/>
        <v>44309</v>
      </c>
      <c r="J202" s="126">
        <v>3</v>
      </c>
      <c r="K202" s="126" t="b">
        <v>1</v>
      </c>
      <c r="L202" s="126" t="s">
        <v>4022</v>
      </c>
      <c r="M202" s="126" t="b">
        <v>1</v>
      </c>
      <c r="N202" s="126" t="s">
        <v>3687</v>
      </c>
      <c r="O202" s="322" t="str">
        <f>LEFT(APT!F193,19)&amp;"."&amp;APTCR!F202</f>
        <v>....REC</v>
      </c>
      <c r="P202" s="325">
        <f>APT!K193</f>
        <v>0</v>
      </c>
      <c r="Q202" s="126" t="b">
        <v>1</v>
      </c>
      <c r="R202" s="126" t="b">
        <v>1</v>
      </c>
      <c r="S202" s="126" t="b">
        <v>1</v>
      </c>
    </row>
    <row r="203" spans="1:19" hidden="1" x14ac:dyDescent="0.25">
      <c r="A203" s="126" t="s">
        <v>4021</v>
      </c>
      <c r="B203" s="200">
        <v>1</v>
      </c>
      <c r="C203" s="126">
        <v>2</v>
      </c>
      <c r="D203" s="321">
        <f>APT!L194</f>
        <v>0</v>
      </c>
      <c r="E203" s="126" t="b">
        <v>1</v>
      </c>
      <c r="F203" s="322" t="str">
        <f>RIGHT(APT!E194,4)&amp;"."&amp;APT!O194&amp;"."&amp;APT!M194&amp;"."&amp;APTCR!$C$6</f>
        <v>...REC</v>
      </c>
      <c r="G203" s="323">
        <f t="shared" ca="1" si="4"/>
        <v>44309</v>
      </c>
      <c r="H203" s="324" t="e">
        <f>IF(APT!#REF!&gt;0,0,-APT!#REF!)</f>
        <v>#REF!</v>
      </c>
      <c r="I203" s="205">
        <f t="shared" ca="1" si="5"/>
        <v>44309</v>
      </c>
      <c r="J203" s="126">
        <v>3</v>
      </c>
      <c r="K203" s="126" t="b">
        <v>1</v>
      </c>
      <c r="L203" s="126" t="s">
        <v>4022</v>
      </c>
      <c r="M203" s="126" t="b">
        <v>1</v>
      </c>
      <c r="N203" s="126" t="s">
        <v>3687</v>
      </c>
      <c r="O203" s="322" t="str">
        <f>LEFT(APT!F194,19)&amp;"."&amp;APTCR!F203</f>
        <v>....REC</v>
      </c>
      <c r="P203" s="325">
        <f>APT!K194</f>
        <v>0</v>
      </c>
      <c r="Q203" s="126" t="b">
        <v>1</v>
      </c>
      <c r="R203" s="126" t="b">
        <v>1</v>
      </c>
      <c r="S203" s="126" t="b">
        <v>1</v>
      </c>
    </row>
    <row r="204" spans="1:19" hidden="1" x14ac:dyDescent="0.25">
      <c r="A204" s="126" t="s">
        <v>4021</v>
      </c>
      <c r="B204" s="200">
        <v>1</v>
      </c>
      <c r="C204" s="126">
        <v>2</v>
      </c>
      <c r="D204" s="321">
        <f>APT!L195</f>
        <v>0</v>
      </c>
      <c r="E204" s="126" t="b">
        <v>1</v>
      </c>
      <c r="F204" s="322" t="str">
        <f>RIGHT(APT!E195,4)&amp;"."&amp;APT!O195&amp;"."&amp;APT!M195&amp;"."&amp;APTCR!$C$6</f>
        <v>...REC</v>
      </c>
      <c r="G204" s="323">
        <f t="shared" ca="1" si="4"/>
        <v>44309</v>
      </c>
      <c r="H204" s="324" t="e">
        <f>IF(APT!#REF!&gt;0,0,-APT!#REF!)</f>
        <v>#REF!</v>
      </c>
      <c r="I204" s="205">
        <f t="shared" ca="1" si="5"/>
        <v>44309</v>
      </c>
      <c r="J204" s="126">
        <v>3</v>
      </c>
      <c r="K204" s="126" t="b">
        <v>1</v>
      </c>
      <c r="L204" s="126" t="s">
        <v>4022</v>
      </c>
      <c r="M204" s="126" t="b">
        <v>1</v>
      </c>
      <c r="N204" s="126" t="s">
        <v>3687</v>
      </c>
      <c r="O204" s="322" t="str">
        <f>LEFT(APT!F195,19)&amp;"."&amp;APTCR!F204</f>
        <v>....REC</v>
      </c>
      <c r="P204" s="325">
        <f>APT!K195</f>
        <v>0</v>
      </c>
      <c r="Q204" s="126" t="b">
        <v>1</v>
      </c>
      <c r="R204" s="126" t="b">
        <v>1</v>
      </c>
      <c r="S204" s="126" t="b">
        <v>1</v>
      </c>
    </row>
    <row r="205" spans="1:19" hidden="1" x14ac:dyDescent="0.25">
      <c r="A205" s="126" t="s">
        <v>4021</v>
      </c>
      <c r="B205" s="200">
        <v>1</v>
      </c>
      <c r="C205" s="126">
        <v>2</v>
      </c>
      <c r="D205" s="321">
        <f>APT!L196</f>
        <v>0</v>
      </c>
      <c r="E205" s="126" t="b">
        <v>1</v>
      </c>
      <c r="F205" s="322" t="str">
        <f>RIGHT(APT!E196,4)&amp;"."&amp;APT!O196&amp;"."&amp;APT!M196&amp;"."&amp;APTCR!$C$6</f>
        <v>...REC</v>
      </c>
      <c r="G205" s="323">
        <f t="shared" ca="1" si="4"/>
        <v>44309</v>
      </c>
      <c r="H205" s="324" t="e">
        <f>IF(APT!#REF!&gt;0,0,-APT!#REF!)</f>
        <v>#REF!</v>
      </c>
      <c r="I205" s="205">
        <f t="shared" ca="1" si="5"/>
        <v>44309</v>
      </c>
      <c r="J205" s="126">
        <v>3</v>
      </c>
      <c r="K205" s="126" t="b">
        <v>1</v>
      </c>
      <c r="L205" s="126" t="s">
        <v>4022</v>
      </c>
      <c r="M205" s="126" t="b">
        <v>1</v>
      </c>
      <c r="N205" s="126" t="s">
        <v>3687</v>
      </c>
      <c r="O205" s="322" t="str">
        <f>LEFT(APT!F196,19)&amp;"."&amp;APTCR!F205</f>
        <v>....REC</v>
      </c>
      <c r="P205" s="325">
        <f>APT!K196</f>
        <v>0</v>
      </c>
      <c r="Q205" s="126" t="b">
        <v>1</v>
      </c>
      <c r="R205" s="126" t="b">
        <v>1</v>
      </c>
      <c r="S205" s="126" t="b">
        <v>1</v>
      </c>
    </row>
    <row r="206" spans="1:19" hidden="1" x14ac:dyDescent="0.25">
      <c r="A206" s="126" t="s">
        <v>4021</v>
      </c>
      <c r="B206" s="200">
        <v>1</v>
      </c>
      <c r="C206" s="126">
        <v>2</v>
      </c>
      <c r="D206" s="321">
        <f>APT!L197</f>
        <v>0</v>
      </c>
      <c r="E206" s="126" t="b">
        <v>1</v>
      </c>
      <c r="F206" s="322" t="str">
        <f>RIGHT(APT!E197,4)&amp;"."&amp;APT!O197&amp;"."&amp;APT!M197&amp;"."&amp;APTCR!$C$6</f>
        <v>...REC</v>
      </c>
      <c r="G206" s="323">
        <f t="shared" ca="1" si="4"/>
        <v>44309</v>
      </c>
      <c r="H206" s="324" t="e">
        <f>IF(APT!#REF!&gt;0,0,-APT!#REF!)</f>
        <v>#REF!</v>
      </c>
      <c r="I206" s="205">
        <f t="shared" ca="1" si="5"/>
        <v>44309</v>
      </c>
      <c r="J206" s="126">
        <v>3</v>
      </c>
      <c r="K206" s="126" t="b">
        <v>1</v>
      </c>
      <c r="L206" s="126" t="s">
        <v>4022</v>
      </c>
      <c r="M206" s="126" t="b">
        <v>1</v>
      </c>
      <c r="N206" s="126" t="s">
        <v>3687</v>
      </c>
      <c r="O206" s="322" t="str">
        <f>LEFT(APT!F197,19)&amp;"."&amp;APTCR!F206</f>
        <v>....REC</v>
      </c>
      <c r="P206" s="325">
        <f>APT!K197</f>
        <v>0</v>
      </c>
      <c r="Q206" s="126" t="b">
        <v>1</v>
      </c>
      <c r="R206" s="126" t="b">
        <v>1</v>
      </c>
      <c r="S206" s="126" t="b">
        <v>1</v>
      </c>
    </row>
    <row r="207" spans="1:19" hidden="1" x14ac:dyDescent="0.25">
      <c r="A207" s="126" t="s">
        <v>4021</v>
      </c>
      <c r="B207" s="200">
        <v>1</v>
      </c>
      <c r="C207" s="126">
        <v>2</v>
      </c>
      <c r="D207" s="321">
        <f>APT!L198</f>
        <v>0</v>
      </c>
      <c r="E207" s="126" t="b">
        <v>1</v>
      </c>
      <c r="F207" s="322" t="str">
        <f>RIGHT(APT!E198,4)&amp;"."&amp;APT!O198&amp;"."&amp;APT!M198&amp;"."&amp;APTCR!$C$6</f>
        <v>...REC</v>
      </c>
      <c r="G207" s="323">
        <f t="shared" ca="1" si="4"/>
        <v>44309</v>
      </c>
      <c r="H207" s="324" t="e">
        <f>IF(APT!#REF!&gt;0,0,-APT!#REF!)</f>
        <v>#REF!</v>
      </c>
      <c r="I207" s="205">
        <f t="shared" ca="1" si="5"/>
        <v>44309</v>
      </c>
      <c r="J207" s="126">
        <v>3</v>
      </c>
      <c r="K207" s="126" t="b">
        <v>1</v>
      </c>
      <c r="L207" s="126" t="s">
        <v>4022</v>
      </c>
      <c r="M207" s="126" t="b">
        <v>1</v>
      </c>
      <c r="N207" s="126" t="s">
        <v>3687</v>
      </c>
      <c r="O207" s="322" t="str">
        <f>LEFT(APT!F198,19)&amp;"."&amp;APTCR!F207</f>
        <v>....REC</v>
      </c>
      <c r="P207" s="325">
        <f>APT!K198</f>
        <v>0</v>
      </c>
      <c r="Q207" s="126" t="b">
        <v>1</v>
      </c>
      <c r="R207" s="126" t="b">
        <v>1</v>
      </c>
      <c r="S207" s="126" t="b">
        <v>1</v>
      </c>
    </row>
    <row r="208" spans="1:19" hidden="1" x14ac:dyDescent="0.25">
      <c r="A208" s="126" t="s">
        <v>4021</v>
      </c>
      <c r="B208" s="200">
        <v>1</v>
      </c>
      <c r="C208" s="126">
        <v>2</v>
      </c>
      <c r="D208" s="321">
        <f>APT!L199</f>
        <v>0</v>
      </c>
      <c r="E208" s="126" t="b">
        <v>1</v>
      </c>
      <c r="F208" s="322" t="str">
        <f>RIGHT(APT!E199,4)&amp;"."&amp;APT!O199&amp;"."&amp;APT!M199&amp;"."&amp;APTCR!$C$6</f>
        <v>...REC</v>
      </c>
      <c r="G208" s="323">
        <f t="shared" ca="1" si="4"/>
        <v>44309</v>
      </c>
      <c r="H208" s="324" t="e">
        <f>IF(APT!#REF!&gt;0,0,-APT!#REF!)</f>
        <v>#REF!</v>
      </c>
      <c r="I208" s="205">
        <f t="shared" ca="1" si="5"/>
        <v>44309</v>
      </c>
      <c r="J208" s="126">
        <v>3</v>
      </c>
      <c r="K208" s="126" t="b">
        <v>1</v>
      </c>
      <c r="L208" s="126" t="s">
        <v>4022</v>
      </c>
      <c r="M208" s="126" t="b">
        <v>1</v>
      </c>
      <c r="N208" s="126" t="s">
        <v>3687</v>
      </c>
      <c r="O208" s="322" t="str">
        <f>LEFT(APT!F199,19)&amp;"."&amp;APTCR!F208</f>
        <v>....REC</v>
      </c>
      <c r="P208" s="325">
        <f>APT!K199</f>
        <v>0</v>
      </c>
      <c r="Q208" s="126" t="b">
        <v>1</v>
      </c>
      <c r="R208" s="126" t="b">
        <v>1</v>
      </c>
      <c r="S208" s="126" t="b">
        <v>1</v>
      </c>
    </row>
    <row r="209" spans="1:19" hidden="1" x14ac:dyDescent="0.25">
      <c r="A209" s="126" t="s">
        <v>4021</v>
      </c>
      <c r="B209" s="200">
        <v>1</v>
      </c>
      <c r="C209" s="126">
        <v>2</v>
      </c>
      <c r="D209" s="321">
        <f>APT!L200</f>
        <v>0</v>
      </c>
      <c r="E209" s="126" t="b">
        <v>1</v>
      </c>
      <c r="F209" s="322" t="str">
        <f>RIGHT(APT!E200,4)&amp;"."&amp;APT!O200&amp;"."&amp;APT!M200&amp;"."&amp;APTCR!$C$6</f>
        <v>...REC</v>
      </c>
      <c r="G209" s="323">
        <f t="shared" ca="1" si="4"/>
        <v>44309</v>
      </c>
      <c r="H209" s="324" t="e">
        <f>IF(APT!#REF!&gt;0,0,-APT!#REF!)</f>
        <v>#REF!</v>
      </c>
      <c r="I209" s="205">
        <f t="shared" ca="1" si="5"/>
        <v>44309</v>
      </c>
      <c r="J209" s="126">
        <v>3</v>
      </c>
      <c r="K209" s="126" t="b">
        <v>1</v>
      </c>
      <c r="L209" s="126" t="s">
        <v>4022</v>
      </c>
      <c r="M209" s="126" t="b">
        <v>1</v>
      </c>
      <c r="N209" s="126" t="s">
        <v>3687</v>
      </c>
      <c r="O209" s="322" t="str">
        <f>LEFT(APT!F200,19)&amp;"."&amp;APTCR!F209</f>
        <v>....REC</v>
      </c>
      <c r="P209" s="325">
        <f>APT!K200</f>
        <v>0</v>
      </c>
      <c r="Q209" s="126" t="b">
        <v>1</v>
      </c>
      <c r="R209" s="126" t="b">
        <v>1</v>
      </c>
      <c r="S209" s="126" t="b">
        <v>1</v>
      </c>
    </row>
    <row r="210" spans="1:19" hidden="1" x14ac:dyDescent="0.25">
      <c r="A210" s="126" t="s">
        <v>4021</v>
      </c>
      <c r="B210" s="200">
        <v>1</v>
      </c>
      <c r="C210" s="126">
        <v>2</v>
      </c>
      <c r="D210" s="321">
        <f>APT!L201</f>
        <v>0</v>
      </c>
      <c r="E210" s="126" t="b">
        <v>1</v>
      </c>
      <c r="F210" s="322" t="str">
        <f>RIGHT(APT!E201,4)&amp;"."&amp;APT!O201&amp;"."&amp;APT!M201&amp;"."&amp;APTCR!$C$6</f>
        <v>...REC</v>
      </c>
      <c r="G210" s="323">
        <f t="shared" ca="1" si="4"/>
        <v>44309</v>
      </c>
      <c r="H210" s="324" t="e">
        <f>IF(APT!#REF!&gt;0,0,-APT!#REF!)</f>
        <v>#REF!</v>
      </c>
      <c r="I210" s="205">
        <f t="shared" ca="1" si="5"/>
        <v>44309</v>
      </c>
      <c r="J210" s="126">
        <v>3</v>
      </c>
      <c r="K210" s="126" t="b">
        <v>1</v>
      </c>
      <c r="L210" s="126" t="s">
        <v>4022</v>
      </c>
      <c r="M210" s="126" t="b">
        <v>1</v>
      </c>
      <c r="N210" s="126" t="s">
        <v>3687</v>
      </c>
      <c r="O210" s="322" t="str">
        <f>LEFT(APT!F201,19)&amp;"."&amp;APTCR!F210</f>
        <v>....REC</v>
      </c>
      <c r="P210" s="325">
        <f>APT!K201</f>
        <v>0</v>
      </c>
      <c r="Q210" s="126" t="b">
        <v>1</v>
      </c>
      <c r="R210" s="126" t="b">
        <v>1</v>
      </c>
      <c r="S210" s="126" t="b">
        <v>1</v>
      </c>
    </row>
    <row r="211" spans="1:19" hidden="1" x14ac:dyDescent="0.25">
      <c r="A211" s="126" t="s">
        <v>4021</v>
      </c>
      <c r="B211" s="200">
        <v>1</v>
      </c>
      <c r="C211" s="126">
        <v>2</v>
      </c>
      <c r="D211" s="321">
        <f>APT!L202</f>
        <v>0</v>
      </c>
      <c r="E211" s="126" t="b">
        <v>1</v>
      </c>
      <c r="F211" s="322" t="str">
        <f>RIGHT(APT!E202,4)&amp;"."&amp;APT!O202&amp;"."&amp;APT!M202&amp;"."&amp;APTCR!$C$6</f>
        <v>...REC</v>
      </c>
      <c r="G211" s="323">
        <f t="shared" ca="1" si="4"/>
        <v>44309</v>
      </c>
      <c r="H211" s="324" t="e">
        <f>IF(APT!#REF!&gt;0,0,-APT!#REF!)</f>
        <v>#REF!</v>
      </c>
      <c r="I211" s="205">
        <f t="shared" ca="1" si="5"/>
        <v>44309</v>
      </c>
      <c r="J211" s="126">
        <v>3</v>
      </c>
      <c r="K211" s="126" t="b">
        <v>1</v>
      </c>
      <c r="L211" s="126" t="s">
        <v>4022</v>
      </c>
      <c r="M211" s="126" t="b">
        <v>1</v>
      </c>
      <c r="N211" s="126" t="s">
        <v>3687</v>
      </c>
      <c r="O211" s="322" t="str">
        <f>LEFT(APT!F202,19)&amp;"."&amp;APTCR!F211</f>
        <v>....REC</v>
      </c>
      <c r="P211" s="325">
        <f>APT!K202</f>
        <v>0</v>
      </c>
      <c r="Q211" s="126" t="b">
        <v>1</v>
      </c>
      <c r="R211" s="126" t="b">
        <v>1</v>
      </c>
      <c r="S211" s="126" t="b">
        <v>1</v>
      </c>
    </row>
    <row r="212" spans="1:19" hidden="1" x14ac:dyDescent="0.25">
      <c r="A212" s="126" t="s">
        <v>4021</v>
      </c>
      <c r="B212" s="200">
        <v>1</v>
      </c>
      <c r="C212" s="126">
        <v>2</v>
      </c>
      <c r="D212" s="321">
        <f>APT!L203</f>
        <v>0</v>
      </c>
      <c r="E212" s="126" t="b">
        <v>1</v>
      </c>
      <c r="F212" s="322" t="str">
        <f>RIGHT(APT!E203,4)&amp;"."&amp;APT!O203&amp;"."&amp;APT!M203&amp;"."&amp;APTCR!$C$6</f>
        <v>...REC</v>
      </c>
      <c r="G212" s="323">
        <f t="shared" ca="1" si="4"/>
        <v>44309</v>
      </c>
      <c r="H212" s="324" t="e">
        <f>IF(APT!#REF!&gt;0,0,-APT!#REF!)</f>
        <v>#REF!</v>
      </c>
      <c r="I212" s="205">
        <f t="shared" ca="1" si="5"/>
        <v>44309</v>
      </c>
      <c r="J212" s="126">
        <v>3</v>
      </c>
      <c r="K212" s="126" t="b">
        <v>1</v>
      </c>
      <c r="L212" s="126" t="s">
        <v>4022</v>
      </c>
      <c r="M212" s="126" t="b">
        <v>1</v>
      </c>
      <c r="N212" s="126" t="s">
        <v>3687</v>
      </c>
      <c r="O212" s="322" t="str">
        <f>LEFT(APT!F203,19)&amp;"."&amp;APTCR!F212</f>
        <v>....REC</v>
      </c>
      <c r="P212" s="325">
        <f>APT!K203</f>
        <v>0</v>
      </c>
      <c r="Q212" s="126" t="b">
        <v>1</v>
      </c>
      <c r="R212" s="126" t="b">
        <v>1</v>
      </c>
      <c r="S212" s="126" t="b">
        <v>1</v>
      </c>
    </row>
    <row r="213" spans="1:19" hidden="1" x14ac:dyDescent="0.25">
      <c r="A213" s="126" t="s">
        <v>4021</v>
      </c>
      <c r="B213" s="200">
        <v>1</v>
      </c>
      <c r="C213" s="126">
        <v>2</v>
      </c>
      <c r="D213" s="321">
        <f>APT!L204</f>
        <v>0</v>
      </c>
      <c r="E213" s="126" t="b">
        <v>1</v>
      </c>
      <c r="F213" s="322" t="str">
        <f>RIGHT(APT!E204,4)&amp;"."&amp;APT!O204&amp;"."&amp;APT!M204&amp;"."&amp;APTCR!$C$6</f>
        <v>...REC</v>
      </c>
      <c r="G213" s="323">
        <f t="shared" ref="G213:G242" ca="1" si="6">TODAY()</f>
        <v>44309</v>
      </c>
      <c r="H213" s="324" t="e">
        <f>IF(APT!#REF!&gt;0,0,-APT!#REF!)</f>
        <v>#REF!</v>
      </c>
      <c r="I213" s="205">
        <f t="shared" ca="1" si="5"/>
        <v>44309</v>
      </c>
      <c r="J213" s="126">
        <v>3</v>
      </c>
      <c r="K213" s="126" t="b">
        <v>1</v>
      </c>
      <c r="L213" s="126" t="s">
        <v>4022</v>
      </c>
      <c r="M213" s="126" t="b">
        <v>1</v>
      </c>
      <c r="N213" s="126" t="s">
        <v>3687</v>
      </c>
      <c r="O213" s="322" t="str">
        <f>LEFT(APT!F204,19)&amp;"."&amp;APTCR!F213</f>
        <v>....REC</v>
      </c>
      <c r="P213" s="325">
        <f>APT!K204</f>
        <v>0</v>
      </c>
      <c r="Q213" s="126" t="b">
        <v>1</v>
      </c>
      <c r="R213" s="126" t="b">
        <v>1</v>
      </c>
      <c r="S213" s="126" t="b">
        <v>1</v>
      </c>
    </row>
    <row r="214" spans="1:19" hidden="1" x14ac:dyDescent="0.25">
      <c r="A214" s="126" t="s">
        <v>4021</v>
      </c>
      <c r="B214" s="200">
        <v>1</v>
      </c>
      <c r="C214" s="126">
        <v>2</v>
      </c>
      <c r="D214" s="321">
        <f>APT!L205</f>
        <v>0</v>
      </c>
      <c r="E214" s="126" t="b">
        <v>1</v>
      </c>
      <c r="F214" s="322" t="str">
        <f>RIGHT(APT!E205,4)&amp;"."&amp;APT!O205&amp;"."&amp;APT!M205&amp;"."&amp;APTCR!$C$6</f>
        <v>...REC</v>
      </c>
      <c r="G214" s="323">
        <f t="shared" ca="1" si="6"/>
        <v>44309</v>
      </c>
      <c r="H214" s="324" t="e">
        <f>IF(APT!#REF!&gt;0,0,-APT!#REF!)</f>
        <v>#REF!</v>
      </c>
      <c r="I214" s="205">
        <f t="shared" ca="1" si="5"/>
        <v>44309</v>
      </c>
      <c r="J214" s="126">
        <v>3</v>
      </c>
      <c r="K214" s="126" t="b">
        <v>1</v>
      </c>
      <c r="L214" s="126" t="s">
        <v>4022</v>
      </c>
      <c r="M214" s="126" t="b">
        <v>1</v>
      </c>
      <c r="N214" s="126" t="s">
        <v>3687</v>
      </c>
      <c r="O214" s="322" t="str">
        <f>LEFT(APT!F205,19)&amp;"."&amp;APTCR!F214</f>
        <v>....REC</v>
      </c>
      <c r="P214" s="325">
        <f>APT!K205</f>
        <v>0</v>
      </c>
      <c r="Q214" s="126" t="b">
        <v>1</v>
      </c>
      <c r="R214" s="126" t="b">
        <v>1</v>
      </c>
      <c r="S214" s="126" t="b">
        <v>1</v>
      </c>
    </row>
    <row r="215" spans="1:19" hidden="1" x14ac:dyDescent="0.25">
      <c r="A215" s="126" t="s">
        <v>4021</v>
      </c>
      <c r="B215" s="200">
        <v>1</v>
      </c>
      <c r="C215" s="126">
        <v>2</v>
      </c>
      <c r="D215" s="321">
        <f>APT!L206</f>
        <v>0</v>
      </c>
      <c r="E215" s="126" t="b">
        <v>1</v>
      </c>
      <c r="F215" s="322" t="str">
        <f>RIGHT(APT!E206,4)&amp;"."&amp;APT!O206&amp;"."&amp;APT!M206&amp;"."&amp;APTCR!$C$6</f>
        <v>...REC</v>
      </c>
      <c r="G215" s="323">
        <f t="shared" ca="1" si="6"/>
        <v>44309</v>
      </c>
      <c r="H215" s="324" t="e">
        <f>IF(APT!#REF!&gt;0,0,-APT!#REF!)</f>
        <v>#REF!</v>
      </c>
      <c r="I215" s="205">
        <f t="shared" ref="I215:I242" ca="1" si="7">G215</f>
        <v>44309</v>
      </c>
      <c r="J215" s="126">
        <v>3</v>
      </c>
      <c r="K215" s="126" t="b">
        <v>1</v>
      </c>
      <c r="L215" s="126" t="s">
        <v>4022</v>
      </c>
      <c r="M215" s="126" t="b">
        <v>1</v>
      </c>
      <c r="N215" s="126" t="s">
        <v>3687</v>
      </c>
      <c r="O215" s="322" t="str">
        <f>LEFT(APT!F206,19)&amp;"."&amp;APTCR!F215</f>
        <v>....REC</v>
      </c>
      <c r="P215" s="325">
        <f>APT!K206</f>
        <v>0</v>
      </c>
      <c r="Q215" s="126" t="b">
        <v>1</v>
      </c>
      <c r="R215" s="126" t="b">
        <v>1</v>
      </c>
      <c r="S215" s="126" t="b">
        <v>1</v>
      </c>
    </row>
    <row r="216" spans="1:19" hidden="1" x14ac:dyDescent="0.25">
      <c r="A216" s="126" t="s">
        <v>4021</v>
      </c>
      <c r="B216" s="200">
        <v>1</v>
      </c>
      <c r="C216" s="126">
        <v>2</v>
      </c>
      <c r="D216" s="321">
        <f>APT!L207</f>
        <v>0</v>
      </c>
      <c r="E216" s="126" t="b">
        <v>1</v>
      </c>
      <c r="F216" s="322" t="str">
        <f>RIGHT(APT!E207,4)&amp;"."&amp;APT!O207&amp;"."&amp;APT!M207&amp;"."&amp;APTCR!$C$6</f>
        <v>...REC</v>
      </c>
      <c r="G216" s="323">
        <f t="shared" ca="1" si="6"/>
        <v>44309</v>
      </c>
      <c r="H216" s="324" t="e">
        <f>IF(APT!#REF!&gt;0,0,-APT!#REF!)</f>
        <v>#REF!</v>
      </c>
      <c r="I216" s="205">
        <f t="shared" ca="1" si="7"/>
        <v>44309</v>
      </c>
      <c r="J216" s="126">
        <v>3</v>
      </c>
      <c r="K216" s="126" t="b">
        <v>1</v>
      </c>
      <c r="L216" s="126" t="s">
        <v>4022</v>
      </c>
      <c r="M216" s="126" t="b">
        <v>1</v>
      </c>
      <c r="N216" s="126" t="s">
        <v>3687</v>
      </c>
      <c r="O216" s="322" t="str">
        <f>LEFT(APT!F207,19)&amp;"."&amp;APTCR!F216</f>
        <v>....REC</v>
      </c>
      <c r="P216" s="325">
        <f>APT!K207</f>
        <v>0</v>
      </c>
      <c r="Q216" s="126" t="b">
        <v>1</v>
      </c>
      <c r="R216" s="126" t="b">
        <v>1</v>
      </c>
      <c r="S216" s="126" t="b">
        <v>1</v>
      </c>
    </row>
    <row r="217" spans="1:19" hidden="1" x14ac:dyDescent="0.25">
      <c r="A217" s="126" t="s">
        <v>4021</v>
      </c>
      <c r="B217" s="200">
        <v>1</v>
      </c>
      <c r="C217" s="126">
        <v>2</v>
      </c>
      <c r="D217" s="321">
        <f>APT!L208</f>
        <v>0</v>
      </c>
      <c r="E217" s="126" t="b">
        <v>1</v>
      </c>
      <c r="F217" s="322" t="str">
        <f>RIGHT(APT!E208,4)&amp;"."&amp;APT!O208&amp;"."&amp;APT!M208&amp;"."&amp;APTCR!$C$6</f>
        <v>...REC</v>
      </c>
      <c r="G217" s="323">
        <f t="shared" ca="1" si="6"/>
        <v>44309</v>
      </c>
      <c r="H217" s="324" t="e">
        <f>IF(APT!#REF!&gt;0,0,-APT!#REF!)</f>
        <v>#REF!</v>
      </c>
      <c r="I217" s="205">
        <f t="shared" ca="1" si="7"/>
        <v>44309</v>
      </c>
      <c r="J217" s="126">
        <v>3</v>
      </c>
      <c r="K217" s="126" t="b">
        <v>1</v>
      </c>
      <c r="L217" s="126" t="s">
        <v>4022</v>
      </c>
      <c r="M217" s="126" t="b">
        <v>1</v>
      </c>
      <c r="N217" s="126" t="s">
        <v>3687</v>
      </c>
      <c r="O217" s="322" t="str">
        <f>LEFT(APT!F208,19)&amp;"."&amp;APTCR!F217</f>
        <v>....REC</v>
      </c>
      <c r="P217" s="325">
        <f>APT!K208</f>
        <v>0</v>
      </c>
      <c r="Q217" s="126" t="b">
        <v>1</v>
      </c>
      <c r="R217" s="126" t="b">
        <v>1</v>
      </c>
      <c r="S217" s="126" t="b">
        <v>1</v>
      </c>
    </row>
    <row r="218" spans="1:19" hidden="1" x14ac:dyDescent="0.25">
      <c r="A218" s="126" t="s">
        <v>4021</v>
      </c>
      <c r="B218" s="200">
        <v>1</v>
      </c>
      <c r="C218" s="126">
        <v>2</v>
      </c>
      <c r="D218" s="321">
        <f>APT!L209</f>
        <v>0</v>
      </c>
      <c r="E218" s="126" t="b">
        <v>1</v>
      </c>
      <c r="F218" s="322" t="str">
        <f>RIGHT(APT!E209,4)&amp;"."&amp;APT!O209&amp;"."&amp;APT!M209&amp;"."&amp;APTCR!$C$6</f>
        <v>...REC</v>
      </c>
      <c r="G218" s="323">
        <f t="shared" ca="1" si="6"/>
        <v>44309</v>
      </c>
      <c r="H218" s="324" t="e">
        <f>IF(APT!#REF!&gt;0,0,-APT!#REF!)</f>
        <v>#REF!</v>
      </c>
      <c r="I218" s="205">
        <f t="shared" ca="1" si="7"/>
        <v>44309</v>
      </c>
      <c r="J218" s="126">
        <v>3</v>
      </c>
      <c r="K218" s="126" t="b">
        <v>1</v>
      </c>
      <c r="L218" s="126" t="s">
        <v>4022</v>
      </c>
      <c r="M218" s="126" t="b">
        <v>1</v>
      </c>
      <c r="N218" s="126" t="s">
        <v>3687</v>
      </c>
      <c r="O218" s="322" t="str">
        <f>LEFT(APT!F209,19)&amp;"."&amp;APTCR!F218</f>
        <v>....REC</v>
      </c>
      <c r="P218" s="325">
        <f>APT!K209</f>
        <v>0</v>
      </c>
      <c r="Q218" s="126" t="b">
        <v>1</v>
      </c>
      <c r="R218" s="126" t="b">
        <v>1</v>
      </c>
      <c r="S218" s="126" t="b">
        <v>1</v>
      </c>
    </row>
    <row r="219" spans="1:19" hidden="1" x14ac:dyDescent="0.25">
      <c r="A219" s="126" t="s">
        <v>4021</v>
      </c>
      <c r="B219" s="200">
        <v>1</v>
      </c>
      <c r="C219" s="126">
        <v>2</v>
      </c>
      <c r="D219" s="321">
        <f>APT!L210</f>
        <v>0</v>
      </c>
      <c r="E219" s="126" t="b">
        <v>1</v>
      </c>
      <c r="F219" s="322" t="str">
        <f>RIGHT(APT!E210,4)&amp;"."&amp;APT!O210&amp;"."&amp;APT!M210&amp;"."&amp;APTCR!$C$6</f>
        <v>...REC</v>
      </c>
      <c r="G219" s="323">
        <f t="shared" ca="1" si="6"/>
        <v>44309</v>
      </c>
      <c r="H219" s="324" t="e">
        <f>IF(APT!#REF!&gt;0,0,-APT!#REF!)</f>
        <v>#REF!</v>
      </c>
      <c r="I219" s="205">
        <f t="shared" ca="1" si="7"/>
        <v>44309</v>
      </c>
      <c r="J219" s="126">
        <v>3</v>
      </c>
      <c r="K219" s="126" t="b">
        <v>1</v>
      </c>
      <c r="L219" s="126" t="s">
        <v>4022</v>
      </c>
      <c r="M219" s="126" t="b">
        <v>1</v>
      </c>
      <c r="N219" s="126" t="s">
        <v>3687</v>
      </c>
      <c r="O219" s="322" t="str">
        <f>LEFT(APT!F210,19)&amp;"."&amp;APTCR!F219</f>
        <v>....REC</v>
      </c>
      <c r="P219" s="325">
        <f>APT!K210</f>
        <v>0</v>
      </c>
      <c r="Q219" s="126" t="b">
        <v>1</v>
      </c>
      <c r="R219" s="126" t="b">
        <v>1</v>
      </c>
      <c r="S219" s="126" t="b">
        <v>1</v>
      </c>
    </row>
    <row r="220" spans="1:19" hidden="1" x14ac:dyDescent="0.25">
      <c r="A220" s="126" t="s">
        <v>4021</v>
      </c>
      <c r="B220" s="200">
        <v>1</v>
      </c>
      <c r="C220" s="126">
        <v>2</v>
      </c>
      <c r="D220" s="321">
        <f>APT!L211</f>
        <v>0</v>
      </c>
      <c r="E220" s="126" t="b">
        <v>1</v>
      </c>
      <c r="F220" s="322" t="str">
        <f>RIGHT(APT!E211,4)&amp;"."&amp;APT!O211&amp;"."&amp;APT!M211&amp;"."&amp;APTCR!$C$6</f>
        <v>...REC</v>
      </c>
      <c r="G220" s="323">
        <f t="shared" ca="1" si="6"/>
        <v>44309</v>
      </c>
      <c r="H220" s="324" t="e">
        <f>IF(APT!#REF!&gt;0,0,-APT!#REF!)</f>
        <v>#REF!</v>
      </c>
      <c r="I220" s="205">
        <f t="shared" ca="1" si="7"/>
        <v>44309</v>
      </c>
      <c r="J220" s="126">
        <v>3</v>
      </c>
      <c r="K220" s="126" t="b">
        <v>1</v>
      </c>
      <c r="L220" s="126" t="s">
        <v>4022</v>
      </c>
      <c r="M220" s="126" t="b">
        <v>1</v>
      </c>
      <c r="N220" s="126" t="s">
        <v>3687</v>
      </c>
      <c r="O220" s="322" t="str">
        <f>LEFT(APT!F211,19)&amp;"."&amp;APTCR!F220</f>
        <v>....REC</v>
      </c>
      <c r="P220" s="325">
        <f>APT!K211</f>
        <v>0</v>
      </c>
      <c r="Q220" s="126" t="b">
        <v>1</v>
      </c>
      <c r="R220" s="126" t="b">
        <v>1</v>
      </c>
      <c r="S220" s="126" t="b">
        <v>1</v>
      </c>
    </row>
    <row r="221" spans="1:19" hidden="1" x14ac:dyDescent="0.25">
      <c r="A221" s="126" t="s">
        <v>4021</v>
      </c>
      <c r="B221" s="200">
        <v>1</v>
      </c>
      <c r="C221" s="126">
        <v>2</v>
      </c>
      <c r="D221" s="321">
        <f>APT!L212</f>
        <v>0</v>
      </c>
      <c r="E221" s="126" t="b">
        <v>1</v>
      </c>
      <c r="F221" s="322" t="str">
        <f>RIGHT(APT!E212,4)&amp;"."&amp;APT!O212&amp;"."&amp;APT!M212&amp;"."&amp;APTCR!$C$6</f>
        <v>...REC</v>
      </c>
      <c r="G221" s="323">
        <f t="shared" ca="1" si="6"/>
        <v>44309</v>
      </c>
      <c r="H221" s="324" t="e">
        <f>IF(APT!#REF!&gt;0,0,-APT!#REF!)</f>
        <v>#REF!</v>
      </c>
      <c r="I221" s="205">
        <f t="shared" ca="1" si="7"/>
        <v>44309</v>
      </c>
      <c r="J221" s="126">
        <v>3</v>
      </c>
      <c r="K221" s="126" t="b">
        <v>1</v>
      </c>
      <c r="L221" s="126" t="s">
        <v>4022</v>
      </c>
      <c r="M221" s="126" t="b">
        <v>1</v>
      </c>
      <c r="N221" s="126" t="s">
        <v>3687</v>
      </c>
      <c r="O221" s="322" t="str">
        <f>LEFT(APT!F212,19)&amp;"."&amp;APTCR!F221</f>
        <v>....REC</v>
      </c>
      <c r="P221" s="325">
        <f>APT!K212</f>
        <v>0</v>
      </c>
      <c r="Q221" s="126" t="b">
        <v>1</v>
      </c>
      <c r="R221" s="126" t="b">
        <v>1</v>
      </c>
      <c r="S221" s="126" t="b">
        <v>1</v>
      </c>
    </row>
    <row r="222" spans="1:19" hidden="1" x14ac:dyDescent="0.25">
      <c r="A222" s="126" t="s">
        <v>4021</v>
      </c>
      <c r="B222" s="200">
        <v>1</v>
      </c>
      <c r="C222" s="126">
        <v>2</v>
      </c>
      <c r="D222" s="321">
        <f>APT!L213</f>
        <v>0</v>
      </c>
      <c r="E222" s="126" t="b">
        <v>1</v>
      </c>
      <c r="F222" s="322" t="str">
        <f>RIGHT(APT!E213,4)&amp;"."&amp;APT!O213&amp;"."&amp;APT!M213&amp;"."&amp;APTCR!$C$6</f>
        <v>...REC</v>
      </c>
      <c r="G222" s="323">
        <f t="shared" ca="1" si="6"/>
        <v>44309</v>
      </c>
      <c r="H222" s="324" t="e">
        <f>IF(APT!#REF!&gt;0,0,-APT!#REF!)</f>
        <v>#REF!</v>
      </c>
      <c r="I222" s="205">
        <f t="shared" ca="1" si="7"/>
        <v>44309</v>
      </c>
      <c r="J222" s="126">
        <v>3</v>
      </c>
      <c r="K222" s="126" t="b">
        <v>1</v>
      </c>
      <c r="L222" s="126" t="s">
        <v>4022</v>
      </c>
      <c r="M222" s="126" t="b">
        <v>1</v>
      </c>
      <c r="N222" s="126" t="s">
        <v>3687</v>
      </c>
      <c r="O222" s="322" t="str">
        <f>LEFT(APT!F213,19)&amp;"."&amp;APTCR!F222</f>
        <v>....REC</v>
      </c>
      <c r="P222" s="325">
        <f>APT!K213</f>
        <v>0</v>
      </c>
      <c r="Q222" s="126" t="b">
        <v>1</v>
      </c>
      <c r="R222" s="126" t="b">
        <v>1</v>
      </c>
      <c r="S222" s="126" t="b">
        <v>1</v>
      </c>
    </row>
    <row r="223" spans="1:19" hidden="1" x14ac:dyDescent="0.25">
      <c r="A223" s="126" t="s">
        <v>4021</v>
      </c>
      <c r="B223" s="200">
        <v>1</v>
      </c>
      <c r="C223" s="126">
        <v>2</v>
      </c>
      <c r="D223" s="321">
        <f>APT!L214</f>
        <v>0</v>
      </c>
      <c r="E223" s="126" t="b">
        <v>1</v>
      </c>
      <c r="F223" s="322" t="str">
        <f>RIGHT(APT!E214,4)&amp;"."&amp;APT!O214&amp;"."&amp;APT!M214&amp;"."&amp;APTCR!$C$6</f>
        <v>...REC</v>
      </c>
      <c r="G223" s="323">
        <f t="shared" ca="1" si="6"/>
        <v>44309</v>
      </c>
      <c r="H223" s="324" t="e">
        <f>IF(APT!#REF!&gt;0,0,-APT!#REF!)</f>
        <v>#REF!</v>
      </c>
      <c r="I223" s="205">
        <f t="shared" ca="1" si="7"/>
        <v>44309</v>
      </c>
      <c r="J223" s="126">
        <v>3</v>
      </c>
      <c r="K223" s="126" t="b">
        <v>1</v>
      </c>
      <c r="L223" s="126" t="s">
        <v>4022</v>
      </c>
      <c r="M223" s="126" t="b">
        <v>1</v>
      </c>
      <c r="N223" s="126" t="s">
        <v>3687</v>
      </c>
      <c r="O223" s="322" t="str">
        <f>LEFT(APT!F214,19)&amp;"."&amp;APTCR!F223</f>
        <v>....REC</v>
      </c>
      <c r="P223" s="325">
        <f>APT!K214</f>
        <v>0</v>
      </c>
      <c r="Q223" s="126" t="b">
        <v>1</v>
      </c>
      <c r="R223" s="126" t="b">
        <v>1</v>
      </c>
      <c r="S223" s="126" t="b">
        <v>1</v>
      </c>
    </row>
    <row r="224" spans="1:19" hidden="1" x14ac:dyDescent="0.25">
      <c r="A224" s="126" t="s">
        <v>4021</v>
      </c>
      <c r="B224" s="200">
        <v>1</v>
      </c>
      <c r="C224" s="126">
        <v>2</v>
      </c>
      <c r="D224" s="321">
        <f>APT!L215</f>
        <v>0</v>
      </c>
      <c r="E224" s="126" t="b">
        <v>1</v>
      </c>
      <c r="F224" s="322" t="str">
        <f>RIGHT(APT!E215,4)&amp;"."&amp;APT!O215&amp;"."&amp;APT!M215&amp;"."&amp;APTCR!$C$6</f>
        <v>...REC</v>
      </c>
      <c r="G224" s="323">
        <f t="shared" ca="1" si="6"/>
        <v>44309</v>
      </c>
      <c r="H224" s="324" t="e">
        <f>IF(APT!#REF!&gt;0,0,-APT!#REF!)</f>
        <v>#REF!</v>
      </c>
      <c r="I224" s="205">
        <f t="shared" ca="1" si="7"/>
        <v>44309</v>
      </c>
      <c r="J224" s="126">
        <v>3</v>
      </c>
      <c r="K224" s="126" t="b">
        <v>1</v>
      </c>
      <c r="L224" s="126" t="s">
        <v>4022</v>
      </c>
      <c r="M224" s="126" t="b">
        <v>1</v>
      </c>
      <c r="N224" s="126" t="s">
        <v>3687</v>
      </c>
      <c r="O224" s="322" t="str">
        <f>LEFT(APT!F215,19)&amp;"."&amp;APTCR!F224</f>
        <v>....REC</v>
      </c>
      <c r="P224" s="325">
        <f>APT!K215</f>
        <v>0</v>
      </c>
      <c r="Q224" s="126" t="b">
        <v>1</v>
      </c>
      <c r="R224" s="126" t="b">
        <v>1</v>
      </c>
      <c r="S224" s="126" t="b">
        <v>1</v>
      </c>
    </row>
    <row r="225" spans="1:19" hidden="1" x14ac:dyDescent="0.25">
      <c r="A225" s="126" t="s">
        <v>4021</v>
      </c>
      <c r="B225" s="200">
        <v>1</v>
      </c>
      <c r="C225" s="126">
        <v>2</v>
      </c>
      <c r="D225" s="321">
        <f>APT!L216</f>
        <v>0</v>
      </c>
      <c r="E225" s="126" t="b">
        <v>1</v>
      </c>
      <c r="F225" s="322" t="str">
        <f>RIGHT(APT!E216,4)&amp;"."&amp;APT!O216&amp;"."&amp;APT!M216&amp;"."&amp;APTCR!$C$6</f>
        <v>...REC</v>
      </c>
      <c r="G225" s="323">
        <f t="shared" ca="1" si="6"/>
        <v>44309</v>
      </c>
      <c r="H225" s="324" t="e">
        <f>IF(APT!#REF!&gt;0,0,-APT!#REF!)</f>
        <v>#REF!</v>
      </c>
      <c r="I225" s="205">
        <f t="shared" ca="1" si="7"/>
        <v>44309</v>
      </c>
      <c r="J225" s="126">
        <v>3</v>
      </c>
      <c r="K225" s="126" t="b">
        <v>1</v>
      </c>
      <c r="L225" s="126" t="s">
        <v>4022</v>
      </c>
      <c r="M225" s="126" t="b">
        <v>1</v>
      </c>
      <c r="N225" s="126" t="s">
        <v>3687</v>
      </c>
      <c r="O225" s="322" t="str">
        <f>LEFT(APT!F216,19)&amp;"."&amp;APTCR!F225</f>
        <v>....REC</v>
      </c>
      <c r="P225" s="325">
        <f>APT!K216</f>
        <v>0</v>
      </c>
      <c r="Q225" s="126" t="b">
        <v>1</v>
      </c>
      <c r="R225" s="126" t="b">
        <v>1</v>
      </c>
      <c r="S225" s="126" t="b">
        <v>1</v>
      </c>
    </row>
    <row r="226" spans="1:19" hidden="1" x14ac:dyDescent="0.25">
      <c r="A226" s="126" t="s">
        <v>4021</v>
      </c>
      <c r="B226" s="200">
        <v>1</v>
      </c>
      <c r="C226" s="126">
        <v>2</v>
      </c>
      <c r="D226" s="321">
        <f>APT!L217</f>
        <v>0</v>
      </c>
      <c r="E226" s="126" t="b">
        <v>1</v>
      </c>
      <c r="F226" s="322" t="str">
        <f>RIGHT(APT!E217,4)&amp;"."&amp;APT!O217&amp;"."&amp;APT!M217&amp;"."&amp;APTCR!$C$6</f>
        <v>...REC</v>
      </c>
      <c r="G226" s="323">
        <f t="shared" ca="1" si="6"/>
        <v>44309</v>
      </c>
      <c r="H226" s="324" t="e">
        <f>IF(APT!#REF!&gt;0,0,-APT!#REF!)</f>
        <v>#REF!</v>
      </c>
      <c r="I226" s="205">
        <f t="shared" ca="1" si="7"/>
        <v>44309</v>
      </c>
      <c r="J226" s="126">
        <v>3</v>
      </c>
      <c r="K226" s="126" t="b">
        <v>1</v>
      </c>
      <c r="L226" s="126" t="s">
        <v>4022</v>
      </c>
      <c r="M226" s="126" t="b">
        <v>1</v>
      </c>
      <c r="N226" s="126" t="s">
        <v>3687</v>
      </c>
      <c r="O226" s="322" t="str">
        <f>LEFT(APT!F217,19)&amp;"."&amp;APTCR!F226</f>
        <v>....REC</v>
      </c>
      <c r="P226" s="325">
        <f>APT!K217</f>
        <v>0</v>
      </c>
      <c r="Q226" s="126" t="b">
        <v>1</v>
      </c>
      <c r="R226" s="126" t="b">
        <v>1</v>
      </c>
      <c r="S226" s="126" t="b">
        <v>1</v>
      </c>
    </row>
    <row r="227" spans="1:19" hidden="1" x14ac:dyDescent="0.25">
      <c r="A227" s="126" t="s">
        <v>4021</v>
      </c>
      <c r="B227" s="200">
        <v>1</v>
      </c>
      <c r="C227" s="126">
        <v>2</v>
      </c>
      <c r="D227" s="321">
        <f>APT!L218</f>
        <v>0</v>
      </c>
      <c r="E227" s="126" t="b">
        <v>1</v>
      </c>
      <c r="F227" s="322" t="str">
        <f>RIGHT(APT!E218,4)&amp;"."&amp;APT!O218&amp;"."&amp;APT!M218&amp;"."&amp;APTCR!$C$6</f>
        <v>...REC</v>
      </c>
      <c r="G227" s="323">
        <f t="shared" ca="1" si="6"/>
        <v>44309</v>
      </c>
      <c r="H227" s="324" t="e">
        <f>IF(APT!#REF!&gt;0,0,-APT!#REF!)</f>
        <v>#REF!</v>
      </c>
      <c r="I227" s="205">
        <f t="shared" ca="1" si="7"/>
        <v>44309</v>
      </c>
      <c r="J227" s="126">
        <v>3</v>
      </c>
      <c r="K227" s="126" t="b">
        <v>1</v>
      </c>
      <c r="L227" s="126" t="s">
        <v>4022</v>
      </c>
      <c r="M227" s="126" t="b">
        <v>1</v>
      </c>
      <c r="N227" s="126" t="s">
        <v>3687</v>
      </c>
      <c r="O227" s="322" t="str">
        <f>LEFT(APT!F218,19)&amp;"."&amp;APTCR!F227</f>
        <v>....REC</v>
      </c>
      <c r="P227" s="325">
        <f>APT!K218</f>
        <v>0</v>
      </c>
      <c r="Q227" s="126" t="b">
        <v>1</v>
      </c>
      <c r="R227" s="126" t="b">
        <v>1</v>
      </c>
      <c r="S227" s="126" t="b">
        <v>1</v>
      </c>
    </row>
    <row r="228" spans="1:19" hidden="1" x14ac:dyDescent="0.25">
      <c r="A228" s="126" t="s">
        <v>4021</v>
      </c>
      <c r="B228" s="200">
        <v>1</v>
      </c>
      <c r="C228" s="126">
        <v>2</v>
      </c>
      <c r="D228" s="321">
        <f>APT!L219</f>
        <v>0</v>
      </c>
      <c r="E228" s="126" t="b">
        <v>1</v>
      </c>
      <c r="F228" s="322" t="str">
        <f>RIGHT(APT!E219,4)&amp;"."&amp;APT!O219&amp;"."&amp;APT!M219&amp;"."&amp;APTCR!$C$6</f>
        <v>...REC</v>
      </c>
      <c r="G228" s="323">
        <f t="shared" ca="1" si="6"/>
        <v>44309</v>
      </c>
      <c r="H228" s="324" t="e">
        <f>IF(APT!#REF!&gt;0,0,-APT!#REF!)</f>
        <v>#REF!</v>
      </c>
      <c r="I228" s="205">
        <f t="shared" ca="1" si="7"/>
        <v>44309</v>
      </c>
      <c r="J228" s="126">
        <v>3</v>
      </c>
      <c r="K228" s="126" t="b">
        <v>1</v>
      </c>
      <c r="L228" s="126" t="s">
        <v>4022</v>
      </c>
      <c r="M228" s="126" t="b">
        <v>1</v>
      </c>
      <c r="N228" s="126" t="s">
        <v>3687</v>
      </c>
      <c r="O228" s="322" t="str">
        <f>LEFT(APT!F219,19)&amp;"."&amp;APTCR!F228</f>
        <v>....REC</v>
      </c>
      <c r="P228" s="325">
        <f>APT!K219</f>
        <v>0</v>
      </c>
      <c r="Q228" s="126" t="b">
        <v>1</v>
      </c>
      <c r="R228" s="126" t="b">
        <v>1</v>
      </c>
      <c r="S228" s="126" t="b">
        <v>1</v>
      </c>
    </row>
    <row r="229" spans="1:19" hidden="1" x14ac:dyDescent="0.25">
      <c r="A229" s="126" t="s">
        <v>4021</v>
      </c>
      <c r="B229" s="200">
        <v>1</v>
      </c>
      <c r="C229" s="126">
        <v>2</v>
      </c>
      <c r="D229" s="321">
        <f>APT!L220</f>
        <v>0</v>
      </c>
      <c r="E229" s="126" t="b">
        <v>1</v>
      </c>
      <c r="F229" s="322" t="str">
        <f>RIGHT(APT!E220,4)&amp;"."&amp;APT!O220&amp;"."&amp;APT!M220&amp;"."&amp;APTCR!$C$6</f>
        <v>...REC</v>
      </c>
      <c r="G229" s="323">
        <f t="shared" ca="1" si="6"/>
        <v>44309</v>
      </c>
      <c r="H229" s="324" t="e">
        <f>IF(APT!#REF!&gt;0,0,-APT!#REF!)</f>
        <v>#REF!</v>
      </c>
      <c r="I229" s="205">
        <f t="shared" ca="1" si="7"/>
        <v>44309</v>
      </c>
      <c r="J229" s="126">
        <v>3</v>
      </c>
      <c r="K229" s="126" t="b">
        <v>1</v>
      </c>
      <c r="L229" s="126" t="s">
        <v>4022</v>
      </c>
      <c r="M229" s="126" t="b">
        <v>1</v>
      </c>
      <c r="N229" s="126" t="s">
        <v>3687</v>
      </c>
      <c r="O229" s="322" t="str">
        <f>LEFT(APT!F220,19)&amp;"."&amp;APTCR!F229</f>
        <v>....REC</v>
      </c>
      <c r="P229" s="325">
        <f>APT!K220</f>
        <v>0</v>
      </c>
      <c r="Q229" s="126" t="b">
        <v>1</v>
      </c>
      <c r="R229" s="126" t="b">
        <v>1</v>
      </c>
      <c r="S229" s="126" t="b">
        <v>1</v>
      </c>
    </row>
    <row r="230" spans="1:19" hidden="1" x14ac:dyDescent="0.25">
      <c r="A230" s="126" t="s">
        <v>4021</v>
      </c>
      <c r="B230" s="200">
        <v>1</v>
      </c>
      <c r="C230" s="126">
        <v>2</v>
      </c>
      <c r="D230" s="321">
        <f>APT!L221</f>
        <v>0</v>
      </c>
      <c r="E230" s="126" t="b">
        <v>1</v>
      </c>
      <c r="F230" s="322" t="str">
        <f>RIGHT(APT!E221,4)&amp;"."&amp;APT!O221&amp;"."&amp;APT!M221&amp;"."&amp;APTCR!$C$6</f>
        <v>...REC</v>
      </c>
      <c r="G230" s="323">
        <f t="shared" ca="1" si="6"/>
        <v>44309</v>
      </c>
      <c r="H230" s="324" t="e">
        <f>IF(APT!#REF!&gt;0,0,-APT!#REF!)</f>
        <v>#REF!</v>
      </c>
      <c r="I230" s="205">
        <f t="shared" ca="1" si="7"/>
        <v>44309</v>
      </c>
      <c r="J230" s="126">
        <v>3</v>
      </c>
      <c r="K230" s="126" t="b">
        <v>1</v>
      </c>
      <c r="L230" s="126" t="s">
        <v>4022</v>
      </c>
      <c r="M230" s="126" t="b">
        <v>1</v>
      </c>
      <c r="N230" s="126" t="s">
        <v>3687</v>
      </c>
      <c r="O230" s="322" t="str">
        <f>LEFT(APT!F221,19)&amp;"."&amp;APTCR!F230</f>
        <v>....REC</v>
      </c>
      <c r="P230" s="325">
        <f>APT!K221</f>
        <v>0</v>
      </c>
      <c r="Q230" s="126" t="b">
        <v>1</v>
      </c>
      <c r="R230" s="126" t="b">
        <v>1</v>
      </c>
      <c r="S230" s="126" t="b">
        <v>1</v>
      </c>
    </row>
    <row r="231" spans="1:19" hidden="1" x14ac:dyDescent="0.25">
      <c r="A231" s="126" t="s">
        <v>4021</v>
      </c>
      <c r="B231" s="200">
        <v>1</v>
      </c>
      <c r="C231" s="126">
        <v>2</v>
      </c>
      <c r="D231" s="321">
        <f>APT!L222</f>
        <v>0</v>
      </c>
      <c r="E231" s="126" t="b">
        <v>1</v>
      </c>
      <c r="F231" s="322" t="str">
        <f>RIGHT(APT!E222,4)&amp;"."&amp;APT!O222&amp;"."&amp;APT!M222&amp;"."&amp;APTCR!$C$6</f>
        <v>...REC</v>
      </c>
      <c r="G231" s="323">
        <f t="shared" ca="1" si="6"/>
        <v>44309</v>
      </c>
      <c r="H231" s="324" t="e">
        <f>IF(APT!#REF!&gt;0,0,-APT!#REF!)</f>
        <v>#REF!</v>
      </c>
      <c r="I231" s="205">
        <f t="shared" ca="1" si="7"/>
        <v>44309</v>
      </c>
      <c r="J231" s="126">
        <v>3</v>
      </c>
      <c r="K231" s="126" t="b">
        <v>1</v>
      </c>
      <c r="L231" s="126" t="s">
        <v>4022</v>
      </c>
      <c r="M231" s="126" t="b">
        <v>1</v>
      </c>
      <c r="N231" s="126" t="s">
        <v>3687</v>
      </c>
      <c r="O231" s="322" t="str">
        <f>LEFT(APT!F222,19)&amp;"."&amp;APTCR!F231</f>
        <v>....REC</v>
      </c>
      <c r="P231" s="325">
        <f>APT!K222</f>
        <v>0</v>
      </c>
      <c r="Q231" s="126" t="b">
        <v>1</v>
      </c>
      <c r="R231" s="126" t="b">
        <v>1</v>
      </c>
      <c r="S231" s="126" t="b">
        <v>1</v>
      </c>
    </row>
    <row r="232" spans="1:19" hidden="1" x14ac:dyDescent="0.25">
      <c r="A232" s="126" t="s">
        <v>4021</v>
      </c>
      <c r="B232" s="200">
        <v>1</v>
      </c>
      <c r="C232" s="126">
        <v>2</v>
      </c>
      <c r="D232" s="321">
        <f>APT!L223</f>
        <v>0</v>
      </c>
      <c r="E232" s="126" t="b">
        <v>1</v>
      </c>
      <c r="F232" s="322" t="str">
        <f>RIGHT(APT!E223,4)&amp;"."&amp;APT!O223&amp;"."&amp;APT!M223&amp;"."&amp;APTCR!$C$6</f>
        <v>...REC</v>
      </c>
      <c r="G232" s="323">
        <f t="shared" ca="1" si="6"/>
        <v>44309</v>
      </c>
      <c r="H232" s="324" t="e">
        <f>IF(APT!#REF!&gt;0,0,-APT!#REF!)</f>
        <v>#REF!</v>
      </c>
      <c r="I232" s="205">
        <f t="shared" ca="1" si="7"/>
        <v>44309</v>
      </c>
      <c r="J232" s="126">
        <v>3</v>
      </c>
      <c r="K232" s="126" t="b">
        <v>1</v>
      </c>
      <c r="L232" s="126" t="s">
        <v>4022</v>
      </c>
      <c r="M232" s="126" t="b">
        <v>1</v>
      </c>
      <c r="N232" s="126" t="s">
        <v>3687</v>
      </c>
      <c r="O232" s="322" t="str">
        <f>LEFT(APT!F223,19)&amp;"."&amp;APTCR!F232</f>
        <v>....REC</v>
      </c>
      <c r="P232" s="325">
        <f>APT!K223</f>
        <v>0</v>
      </c>
      <c r="Q232" s="126" t="b">
        <v>1</v>
      </c>
      <c r="R232" s="126" t="b">
        <v>1</v>
      </c>
      <c r="S232" s="126" t="b">
        <v>1</v>
      </c>
    </row>
    <row r="233" spans="1:19" hidden="1" x14ac:dyDescent="0.25">
      <c r="A233" s="126" t="s">
        <v>4021</v>
      </c>
      <c r="B233" s="200">
        <v>1</v>
      </c>
      <c r="C233" s="126">
        <v>2</v>
      </c>
      <c r="D233" s="321">
        <f>APT!L224</f>
        <v>0</v>
      </c>
      <c r="E233" s="126" t="b">
        <v>1</v>
      </c>
      <c r="F233" s="322" t="str">
        <f>RIGHT(APT!E224,4)&amp;"."&amp;APT!O224&amp;"."&amp;APT!M224&amp;"."&amp;APTCR!$C$6</f>
        <v>...REC</v>
      </c>
      <c r="G233" s="323">
        <f t="shared" ca="1" si="6"/>
        <v>44309</v>
      </c>
      <c r="H233" s="324" t="e">
        <f>IF(APT!#REF!&gt;0,0,-APT!#REF!)</f>
        <v>#REF!</v>
      </c>
      <c r="I233" s="205">
        <f t="shared" ca="1" si="7"/>
        <v>44309</v>
      </c>
      <c r="J233" s="126">
        <v>3</v>
      </c>
      <c r="K233" s="126" t="b">
        <v>1</v>
      </c>
      <c r="L233" s="126" t="s">
        <v>4022</v>
      </c>
      <c r="M233" s="126" t="b">
        <v>1</v>
      </c>
      <c r="N233" s="126" t="s">
        <v>3687</v>
      </c>
      <c r="O233" s="322" t="str">
        <f>LEFT(APT!F224,19)&amp;"."&amp;APTCR!F233</f>
        <v>....REC</v>
      </c>
      <c r="P233" s="325">
        <f>APT!K224</f>
        <v>0</v>
      </c>
      <c r="Q233" s="126" t="b">
        <v>1</v>
      </c>
      <c r="R233" s="126" t="b">
        <v>1</v>
      </c>
      <c r="S233" s="126" t="b">
        <v>1</v>
      </c>
    </row>
    <row r="234" spans="1:19" hidden="1" x14ac:dyDescent="0.25">
      <c r="A234" s="126" t="s">
        <v>4021</v>
      </c>
      <c r="B234" s="200">
        <v>1</v>
      </c>
      <c r="C234" s="126">
        <v>2</v>
      </c>
      <c r="D234" s="321">
        <f>APT!L225</f>
        <v>0</v>
      </c>
      <c r="E234" s="126" t="b">
        <v>1</v>
      </c>
      <c r="F234" s="322" t="str">
        <f>RIGHT(APT!E225,4)&amp;"."&amp;APT!O225&amp;"."&amp;APT!M225&amp;"."&amp;APTCR!$C$6</f>
        <v>...REC</v>
      </c>
      <c r="G234" s="323">
        <f t="shared" ca="1" si="6"/>
        <v>44309</v>
      </c>
      <c r="H234" s="324" t="e">
        <f>IF(APT!#REF!&gt;0,0,-APT!#REF!)</f>
        <v>#REF!</v>
      </c>
      <c r="I234" s="205">
        <f t="shared" ca="1" si="7"/>
        <v>44309</v>
      </c>
      <c r="J234" s="126">
        <v>3</v>
      </c>
      <c r="K234" s="126" t="b">
        <v>1</v>
      </c>
      <c r="L234" s="126" t="s">
        <v>4022</v>
      </c>
      <c r="M234" s="126" t="b">
        <v>1</v>
      </c>
      <c r="N234" s="126" t="s">
        <v>3687</v>
      </c>
      <c r="O234" s="322" t="str">
        <f>LEFT(APT!F225,19)&amp;"."&amp;APTCR!F234</f>
        <v>....REC</v>
      </c>
      <c r="P234" s="325">
        <f>APT!K225</f>
        <v>0</v>
      </c>
      <c r="Q234" s="126" t="b">
        <v>1</v>
      </c>
      <c r="R234" s="126" t="b">
        <v>1</v>
      </c>
      <c r="S234" s="126" t="b">
        <v>1</v>
      </c>
    </row>
    <row r="235" spans="1:19" hidden="1" x14ac:dyDescent="0.25">
      <c r="A235" s="126" t="s">
        <v>4021</v>
      </c>
      <c r="B235" s="200">
        <v>1</v>
      </c>
      <c r="C235" s="126">
        <v>2</v>
      </c>
      <c r="D235" s="321">
        <f>APT!L226</f>
        <v>0</v>
      </c>
      <c r="E235" s="126" t="b">
        <v>1</v>
      </c>
      <c r="F235" s="322" t="str">
        <f>RIGHT(APT!E226,4)&amp;"."&amp;APT!O226&amp;"."&amp;APT!M226&amp;"."&amp;APTCR!$C$6</f>
        <v>...REC</v>
      </c>
      <c r="G235" s="323">
        <f t="shared" ca="1" si="6"/>
        <v>44309</v>
      </c>
      <c r="H235" s="324" t="e">
        <f>IF(APT!#REF!&gt;0,0,-APT!#REF!)</f>
        <v>#REF!</v>
      </c>
      <c r="I235" s="205">
        <f t="shared" ca="1" si="7"/>
        <v>44309</v>
      </c>
      <c r="J235" s="126">
        <v>3</v>
      </c>
      <c r="K235" s="126" t="b">
        <v>1</v>
      </c>
      <c r="L235" s="126" t="s">
        <v>4022</v>
      </c>
      <c r="M235" s="126" t="b">
        <v>1</v>
      </c>
      <c r="N235" s="126" t="s">
        <v>3687</v>
      </c>
      <c r="O235" s="322" t="str">
        <f>LEFT(APT!F226,19)&amp;"."&amp;APTCR!F235</f>
        <v>....REC</v>
      </c>
      <c r="P235" s="325">
        <f>APT!K226</f>
        <v>0</v>
      </c>
      <c r="Q235" s="126" t="b">
        <v>1</v>
      </c>
      <c r="R235" s="126" t="b">
        <v>1</v>
      </c>
      <c r="S235" s="126" t="b">
        <v>1</v>
      </c>
    </row>
    <row r="236" spans="1:19" hidden="1" x14ac:dyDescent="0.25">
      <c r="A236" s="126" t="s">
        <v>4021</v>
      </c>
      <c r="B236" s="200">
        <v>1</v>
      </c>
      <c r="C236" s="126">
        <v>2</v>
      </c>
      <c r="D236" s="321">
        <f>APT!L227</f>
        <v>0</v>
      </c>
      <c r="E236" s="126" t="b">
        <v>1</v>
      </c>
      <c r="F236" s="322" t="str">
        <f>RIGHT(APT!E227,4)&amp;"."&amp;APT!O227&amp;"."&amp;APT!M227&amp;"."&amp;APTCR!$C$6</f>
        <v>...REC</v>
      </c>
      <c r="G236" s="323">
        <f t="shared" ca="1" si="6"/>
        <v>44309</v>
      </c>
      <c r="H236" s="324" t="e">
        <f>IF(APT!#REF!&gt;0,0,-APT!#REF!)</f>
        <v>#REF!</v>
      </c>
      <c r="I236" s="205">
        <f t="shared" ca="1" si="7"/>
        <v>44309</v>
      </c>
      <c r="J236" s="126">
        <v>3</v>
      </c>
      <c r="K236" s="126" t="b">
        <v>1</v>
      </c>
      <c r="L236" s="126" t="s">
        <v>4022</v>
      </c>
      <c r="M236" s="126" t="b">
        <v>1</v>
      </c>
      <c r="N236" s="126" t="s">
        <v>3687</v>
      </c>
      <c r="O236" s="322" t="str">
        <f>LEFT(APT!F227,19)&amp;"."&amp;APTCR!F236</f>
        <v>....REC</v>
      </c>
      <c r="P236" s="325">
        <f>APT!K227</f>
        <v>0</v>
      </c>
      <c r="Q236" s="126" t="b">
        <v>1</v>
      </c>
      <c r="R236" s="126" t="b">
        <v>1</v>
      </c>
      <c r="S236" s="126" t="b">
        <v>1</v>
      </c>
    </row>
    <row r="237" spans="1:19" hidden="1" x14ac:dyDescent="0.25">
      <c r="A237" s="126" t="s">
        <v>4021</v>
      </c>
      <c r="B237" s="200">
        <v>1</v>
      </c>
      <c r="C237" s="126">
        <v>2</v>
      </c>
      <c r="D237" s="321">
        <f>APT!L228</f>
        <v>0</v>
      </c>
      <c r="E237" s="126" t="b">
        <v>1</v>
      </c>
      <c r="F237" s="322" t="str">
        <f>RIGHT(APT!E228,4)&amp;"."&amp;APT!O228&amp;"."&amp;APT!M228&amp;"."&amp;APTCR!$C$6</f>
        <v>...REC</v>
      </c>
      <c r="G237" s="323">
        <f t="shared" ca="1" si="6"/>
        <v>44309</v>
      </c>
      <c r="H237" s="324" t="e">
        <f>IF(APT!#REF!&gt;0,0,-APT!#REF!)</f>
        <v>#REF!</v>
      </c>
      <c r="I237" s="205">
        <f t="shared" ca="1" si="7"/>
        <v>44309</v>
      </c>
      <c r="J237" s="126">
        <v>3</v>
      </c>
      <c r="K237" s="126" t="b">
        <v>1</v>
      </c>
      <c r="L237" s="126" t="s">
        <v>4022</v>
      </c>
      <c r="M237" s="126" t="b">
        <v>1</v>
      </c>
      <c r="N237" s="126" t="s">
        <v>3687</v>
      </c>
      <c r="O237" s="322" t="str">
        <f>LEFT(APT!F228,19)&amp;"."&amp;APTCR!F237</f>
        <v>....REC</v>
      </c>
      <c r="P237" s="325">
        <f>APT!K228</f>
        <v>0</v>
      </c>
      <c r="Q237" s="126" t="b">
        <v>1</v>
      </c>
      <c r="R237" s="126" t="b">
        <v>1</v>
      </c>
      <c r="S237" s="126" t="b">
        <v>1</v>
      </c>
    </row>
    <row r="238" spans="1:19" hidden="1" x14ac:dyDescent="0.25">
      <c r="A238" s="126" t="s">
        <v>4021</v>
      </c>
      <c r="B238" s="200">
        <v>1</v>
      </c>
      <c r="C238" s="126">
        <v>2</v>
      </c>
      <c r="D238" s="321">
        <f>APT!L229</f>
        <v>0</v>
      </c>
      <c r="E238" s="126" t="b">
        <v>1</v>
      </c>
      <c r="F238" s="322" t="str">
        <f>RIGHT(APT!E229,4)&amp;"."&amp;APT!O229&amp;"."&amp;APT!M229&amp;"."&amp;APTCR!$C$6</f>
        <v>...REC</v>
      </c>
      <c r="G238" s="323">
        <f t="shared" ca="1" si="6"/>
        <v>44309</v>
      </c>
      <c r="H238" s="324" t="e">
        <f>IF(APT!#REF!&gt;0,0,-APT!#REF!)</f>
        <v>#REF!</v>
      </c>
      <c r="I238" s="205">
        <f t="shared" ca="1" si="7"/>
        <v>44309</v>
      </c>
      <c r="J238" s="126">
        <v>3</v>
      </c>
      <c r="K238" s="126" t="b">
        <v>1</v>
      </c>
      <c r="L238" s="126" t="s">
        <v>4022</v>
      </c>
      <c r="M238" s="126" t="b">
        <v>1</v>
      </c>
      <c r="N238" s="126" t="s">
        <v>3687</v>
      </c>
      <c r="O238" s="322" t="str">
        <f>LEFT(APT!F229,19)&amp;"."&amp;APTCR!F238</f>
        <v>....REC</v>
      </c>
      <c r="P238" s="325">
        <f>APT!K229</f>
        <v>0</v>
      </c>
      <c r="Q238" s="126" t="b">
        <v>1</v>
      </c>
      <c r="R238" s="126" t="b">
        <v>1</v>
      </c>
      <c r="S238" s="126" t="b">
        <v>1</v>
      </c>
    </row>
    <row r="239" spans="1:19" hidden="1" x14ac:dyDescent="0.25">
      <c r="A239" s="126" t="s">
        <v>4021</v>
      </c>
      <c r="B239" s="200">
        <v>1</v>
      </c>
      <c r="C239" s="126">
        <v>2</v>
      </c>
      <c r="D239" s="321">
        <f>APT!L230</f>
        <v>0</v>
      </c>
      <c r="E239" s="126" t="b">
        <v>1</v>
      </c>
      <c r="F239" s="322" t="str">
        <f>RIGHT(APT!E230,4)&amp;"."&amp;APT!O230&amp;"."&amp;APT!M230&amp;"."&amp;APTCR!$C$6</f>
        <v>...REC</v>
      </c>
      <c r="G239" s="323">
        <f t="shared" ca="1" si="6"/>
        <v>44309</v>
      </c>
      <c r="H239" s="324" t="e">
        <f>IF(APT!#REF!&gt;0,0,-APT!#REF!)</f>
        <v>#REF!</v>
      </c>
      <c r="I239" s="205">
        <f t="shared" ca="1" si="7"/>
        <v>44309</v>
      </c>
      <c r="J239" s="126">
        <v>3</v>
      </c>
      <c r="K239" s="126" t="b">
        <v>1</v>
      </c>
      <c r="L239" s="126" t="s">
        <v>4022</v>
      </c>
      <c r="M239" s="126" t="b">
        <v>1</v>
      </c>
      <c r="N239" s="126" t="s">
        <v>3687</v>
      </c>
      <c r="O239" s="322" t="str">
        <f>LEFT(APT!F230,19)&amp;"."&amp;APTCR!F239</f>
        <v>....REC</v>
      </c>
      <c r="P239" s="325">
        <f>APT!K230</f>
        <v>0</v>
      </c>
      <c r="Q239" s="126" t="b">
        <v>1</v>
      </c>
      <c r="R239" s="126" t="b">
        <v>1</v>
      </c>
      <c r="S239" s="126" t="b">
        <v>1</v>
      </c>
    </row>
    <row r="240" spans="1:19" hidden="1" x14ac:dyDescent="0.25">
      <c r="A240" s="126" t="s">
        <v>4021</v>
      </c>
      <c r="B240" s="200">
        <v>1</v>
      </c>
      <c r="C240" s="126">
        <v>2</v>
      </c>
      <c r="D240" s="321">
        <f>APT!L231</f>
        <v>0</v>
      </c>
      <c r="E240" s="126" t="b">
        <v>1</v>
      </c>
      <c r="F240" s="322" t="str">
        <f>RIGHT(APT!E231,4)&amp;"."&amp;APT!O231&amp;"."&amp;APT!M231&amp;"."&amp;APTCR!$C$6</f>
        <v>...REC</v>
      </c>
      <c r="G240" s="323">
        <f t="shared" ca="1" si="6"/>
        <v>44309</v>
      </c>
      <c r="H240" s="324" t="e">
        <f>IF(APT!#REF!&gt;0,0,-APT!#REF!)</f>
        <v>#REF!</v>
      </c>
      <c r="I240" s="205">
        <f t="shared" ca="1" si="7"/>
        <v>44309</v>
      </c>
      <c r="J240" s="126">
        <v>3</v>
      </c>
      <c r="K240" s="126" t="b">
        <v>1</v>
      </c>
      <c r="L240" s="126" t="s">
        <v>4022</v>
      </c>
      <c r="M240" s="126" t="b">
        <v>1</v>
      </c>
      <c r="N240" s="126" t="s">
        <v>3687</v>
      </c>
      <c r="O240" s="322" t="str">
        <f>LEFT(APT!F231,19)&amp;"."&amp;APTCR!F240</f>
        <v>....REC</v>
      </c>
      <c r="P240" s="325">
        <f>APT!K231</f>
        <v>0</v>
      </c>
      <c r="Q240" s="126" t="b">
        <v>1</v>
      </c>
      <c r="R240" s="126" t="b">
        <v>1</v>
      </c>
      <c r="S240" s="126" t="b">
        <v>1</v>
      </c>
    </row>
    <row r="241" spans="1:19" hidden="1" x14ac:dyDescent="0.25">
      <c r="A241" s="126" t="s">
        <v>4021</v>
      </c>
      <c r="B241" s="200">
        <v>1</v>
      </c>
      <c r="C241" s="126">
        <v>2</v>
      </c>
      <c r="D241" s="321">
        <f>APT!L232</f>
        <v>0</v>
      </c>
      <c r="E241" s="126" t="b">
        <v>1</v>
      </c>
      <c r="F241" s="322" t="str">
        <f>RIGHT(APT!E232,4)&amp;"."&amp;APT!O232&amp;"."&amp;APT!M232&amp;"."&amp;APTCR!$C$6</f>
        <v>...REC</v>
      </c>
      <c r="G241" s="323">
        <f t="shared" ca="1" si="6"/>
        <v>44309</v>
      </c>
      <c r="H241" s="324" t="e">
        <f>IF(APT!#REF!&gt;0,0,-APT!#REF!)</f>
        <v>#REF!</v>
      </c>
      <c r="I241" s="205">
        <f t="shared" ca="1" si="7"/>
        <v>44309</v>
      </c>
      <c r="J241" s="126">
        <v>3</v>
      </c>
      <c r="K241" s="126" t="b">
        <v>1</v>
      </c>
      <c r="L241" s="126" t="s">
        <v>4022</v>
      </c>
      <c r="M241" s="126" t="b">
        <v>1</v>
      </c>
      <c r="N241" s="126" t="s">
        <v>3687</v>
      </c>
      <c r="O241" s="322" t="str">
        <f>LEFT(APT!F232,19)&amp;"."&amp;APTCR!F241</f>
        <v>....REC</v>
      </c>
      <c r="P241" s="325">
        <f>APT!K232</f>
        <v>0</v>
      </c>
      <c r="Q241" s="126" t="b">
        <v>1</v>
      </c>
      <c r="R241" s="126" t="b">
        <v>1</v>
      </c>
      <c r="S241" s="126" t="b">
        <v>1</v>
      </c>
    </row>
    <row r="242" spans="1:19" hidden="1" x14ac:dyDescent="0.25">
      <c r="A242" s="126" t="s">
        <v>4021</v>
      </c>
      <c r="B242" s="200">
        <v>1</v>
      </c>
      <c r="C242" s="126">
        <v>2</v>
      </c>
      <c r="D242" s="321">
        <f>APT!L233</f>
        <v>0</v>
      </c>
      <c r="E242" s="126" t="b">
        <v>1</v>
      </c>
      <c r="F242" s="322" t="str">
        <f>RIGHT(APT!E233,4)&amp;"."&amp;APT!O233&amp;"."&amp;APT!M233&amp;"."&amp;APTCR!$C$6</f>
        <v>...REC</v>
      </c>
      <c r="G242" s="323">
        <f t="shared" ca="1" si="6"/>
        <v>44309</v>
      </c>
      <c r="H242" s="324" t="e">
        <f>IF(APT!#REF!&gt;0,0,-APT!#REF!)</f>
        <v>#REF!</v>
      </c>
      <c r="I242" s="205">
        <f t="shared" ca="1" si="7"/>
        <v>44309</v>
      </c>
      <c r="J242" s="126">
        <v>3</v>
      </c>
      <c r="K242" s="126" t="b">
        <v>1</v>
      </c>
      <c r="L242" s="126" t="s">
        <v>4022</v>
      </c>
      <c r="M242" s="126" t="b">
        <v>1</v>
      </c>
      <c r="N242" s="126" t="s">
        <v>3687</v>
      </c>
      <c r="O242" s="322" t="str">
        <f>LEFT(APT!F233,19)&amp;"."&amp;APTCR!F242</f>
        <v>....REC</v>
      </c>
      <c r="P242" s="325">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5" priority="4" operator="equal">
      <formula>0</formula>
    </cfRule>
  </conditionalFormatting>
  <conditionalFormatting sqref="C7:D8 C10:D11">
    <cfRule type="cellIs" dxfId="44" priority="1" operator="equal">
      <formula>"OK"</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F470" workbookViewId="0">
      <selection activeCell="Q20" sqref="Q20:Q505"/>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1" t="s">
        <v>3621</v>
      </c>
      <c r="B1" s="512"/>
      <c r="C1" s="512"/>
      <c r="D1" s="512"/>
      <c r="E1" s="512"/>
      <c r="F1" s="512"/>
      <c r="G1" s="512"/>
      <c r="H1" s="512"/>
      <c r="I1" s="512"/>
      <c r="J1" s="512"/>
      <c r="K1" s="512"/>
      <c r="L1" s="512"/>
      <c r="M1" s="512"/>
      <c r="N1" s="513"/>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4024</v>
      </c>
      <c r="AJ1">
        <v>10162</v>
      </c>
    </row>
    <row r="2" spans="1:69" ht="15.75" thickBot="1" x14ac:dyDescent="0.3">
      <c r="AI2" t="s">
        <v>3625</v>
      </c>
      <c r="AJ2">
        <v>10163</v>
      </c>
    </row>
    <row r="3" spans="1:69" ht="26.25" thickTop="1" thickBot="1" x14ac:dyDescent="0.55000000000000004">
      <c r="A3" s="32" t="s">
        <v>3556</v>
      </c>
      <c r="B3" s="514" t="s">
        <v>168</v>
      </c>
      <c r="C3" s="514"/>
      <c r="D3" s="514"/>
      <c r="E3" s="514"/>
      <c r="F3" s="515"/>
      <c r="H3" s="33" t="s">
        <v>3558</v>
      </c>
      <c r="I3" s="34">
        <f>COUNTIF(D20:D922,"&gt;0")</f>
        <v>0</v>
      </c>
      <c r="J3" s="35" t="s">
        <v>3559</v>
      </c>
      <c r="K3" s="35"/>
      <c r="L3" s="35"/>
      <c r="M3" s="35"/>
      <c r="N3" s="36"/>
      <c r="O3" s="37"/>
      <c r="P3" s="37"/>
      <c r="Q3" s="37"/>
      <c r="AI3" t="s">
        <v>48</v>
      </c>
      <c r="AJ3">
        <v>11510</v>
      </c>
    </row>
    <row r="4" spans="1:69" ht="16.5" thickTop="1" thickBot="1" x14ac:dyDescent="0.3">
      <c r="A4" s="32" t="s">
        <v>3561</v>
      </c>
      <c r="B4" s="516" t="s">
        <v>66</v>
      </c>
      <c r="C4" s="517"/>
      <c r="H4" s="32" t="s">
        <v>3562</v>
      </c>
      <c r="I4" s="34">
        <f>COUNTIF(G20:G966,"&gt;0")</f>
        <v>0</v>
      </c>
      <c r="J4" s="38" t="s">
        <v>3563</v>
      </c>
      <c r="K4" s="34">
        <f>COUNTIF(G20:G966,"&lt;0")</f>
        <v>0</v>
      </c>
      <c r="L4" s="38" t="s">
        <v>3564</v>
      </c>
      <c r="M4" s="34">
        <f>COUNTIF(G20:G966,"=0")</f>
        <v>0</v>
      </c>
    </row>
    <row r="5" spans="1:69" ht="15.75" thickTop="1" x14ac:dyDescent="0.25">
      <c r="A5" s="32" t="s">
        <v>3566</v>
      </c>
      <c r="B5" s="508"/>
      <c r="C5" s="509"/>
      <c r="D5" s="509"/>
      <c r="E5" s="509"/>
      <c r="F5" s="509"/>
      <c r="G5" s="509"/>
      <c r="H5" s="509"/>
      <c r="I5" s="509"/>
      <c r="J5" s="509"/>
      <c r="K5" s="509"/>
      <c r="L5" s="509"/>
      <c r="M5" s="509"/>
      <c r="N5" s="510"/>
      <c r="O5" s="39"/>
      <c r="P5" s="39"/>
      <c r="Q5" s="39"/>
    </row>
    <row r="6" spans="1:69" x14ac:dyDescent="0.25">
      <c r="B6" s="508"/>
      <c r="C6" s="509"/>
      <c r="D6" s="509"/>
      <c r="E6" s="509"/>
      <c r="F6" s="509"/>
      <c r="G6" s="509"/>
      <c r="H6" s="509"/>
      <c r="I6" s="509"/>
      <c r="J6" s="509"/>
      <c r="K6" s="509"/>
      <c r="L6" s="509"/>
      <c r="M6" s="509"/>
      <c r="N6" s="510"/>
      <c r="O6" s="39"/>
      <c r="P6" s="39"/>
      <c r="Q6" s="39"/>
    </row>
    <row r="7" spans="1:69" x14ac:dyDescent="0.25">
      <c r="B7" s="508"/>
      <c r="C7" s="509"/>
      <c r="D7" s="509"/>
      <c r="E7" s="509"/>
      <c r="F7" s="509"/>
      <c r="G7" s="509"/>
      <c r="H7" s="509"/>
      <c r="I7" s="509"/>
      <c r="J7" s="509"/>
      <c r="K7" s="509"/>
      <c r="L7" s="509"/>
      <c r="M7" s="509"/>
      <c r="N7" s="510"/>
      <c r="O7" s="39"/>
      <c r="P7" s="39"/>
      <c r="Q7" s="39"/>
    </row>
    <row r="8" spans="1:69" x14ac:dyDescent="0.25">
      <c r="B8" s="518"/>
      <c r="C8" s="518"/>
      <c r="D8" s="518"/>
      <c r="E8" s="518"/>
      <c r="F8" s="518"/>
      <c r="G8" s="518"/>
      <c r="H8" s="518"/>
      <c r="I8" s="518"/>
      <c r="J8" s="518"/>
      <c r="K8" s="518"/>
      <c r="L8" s="518"/>
      <c r="M8" s="518"/>
      <c r="N8" s="518"/>
      <c r="O8" s="39"/>
      <c r="P8" s="39"/>
      <c r="Q8" s="39"/>
    </row>
    <row r="9" spans="1:69" x14ac:dyDescent="0.25">
      <c r="B9" s="518"/>
      <c r="C9" s="518"/>
      <c r="D9" s="518"/>
      <c r="E9" s="518"/>
      <c r="F9" s="518"/>
      <c r="G9" s="518"/>
      <c r="H9" s="518"/>
      <c r="I9" s="518"/>
      <c r="J9" s="518"/>
      <c r="K9" s="518"/>
      <c r="L9" s="518"/>
      <c r="M9" s="518"/>
      <c r="N9" s="518"/>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19"/>
      <c r="C11" s="520"/>
      <c r="D11" s="520"/>
      <c r="E11" s="521"/>
      <c r="F11" s="519"/>
      <c r="G11" s="520"/>
      <c r="H11" s="520"/>
      <c r="I11" s="520"/>
      <c r="J11" s="520"/>
      <c r="K11" s="520"/>
      <c r="L11" s="520"/>
      <c r="M11" s="520"/>
      <c r="N11" s="521"/>
      <c r="O11" s="46"/>
      <c r="P11" s="46"/>
      <c r="Q11" s="46"/>
    </row>
    <row r="12" spans="1:69" x14ac:dyDescent="0.25">
      <c r="A12" s="37"/>
      <c r="B12" s="519"/>
      <c r="C12" s="520"/>
      <c r="D12" s="520"/>
      <c r="E12" s="521"/>
      <c r="F12" s="519"/>
      <c r="G12" s="520"/>
      <c r="H12" s="520"/>
      <c r="I12" s="520"/>
      <c r="J12" s="520"/>
      <c r="K12" s="520"/>
      <c r="L12" s="520"/>
      <c r="M12" s="520"/>
      <c r="N12" s="521"/>
      <c r="O12" s="46"/>
      <c r="P12" s="46"/>
      <c r="Q12" s="46"/>
    </row>
    <row r="13" spans="1:69" x14ac:dyDescent="0.25">
      <c r="A13" s="37"/>
      <c r="B13" s="519"/>
      <c r="C13" s="520"/>
      <c r="D13" s="520"/>
      <c r="E13" s="521"/>
      <c r="F13" s="519"/>
      <c r="G13" s="520"/>
      <c r="H13" s="520"/>
      <c r="I13" s="520"/>
      <c r="J13" s="520"/>
      <c r="K13" s="520"/>
      <c r="L13" s="520"/>
      <c r="M13" s="520"/>
      <c r="N13" s="521"/>
      <c r="O13" s="46"/>
      <c r="P13" s="46"/>
      <c r="Q13" s="46"/>
      <c r="BK13" s="553" t="s">
        <v>3581</v>
      </c>
      <c r="BL13" s="553"/>
      <c r="BM13" s="553"/>
      <c r="BN13" s="553"/>
      <c r="BO13" s="553"/>
      <c r="BP13" s="553"/>
      <c r="BQ13" s="553"/>
    </row>
    <row r="14" spans="1:69" x14ac:dyDescent="0.25">
      <c r="A14" s="37"/>
      <c r="B14" s="519"/>
      <c r="C14" s="520"/>
      <c r="D14" s="520"/>
      <c r="E14" s="521"/>
      <c r="F14" s="519"/>
      <c r="G14" s="520"/>
      <c r="H14" s="520"/>
      <c r="I14" s="520"/>
      <c r="J14" s="520"/>
      <c r="K14" s="520"/>
      <c r="L14" s="520"/>
      <c r="M14" s="520"/>
      <c r="N14" s="521"/>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53" t="s">
        <v>3583</v>
      </c>
      <c r="BL14" s="553"/>
      <c r="BM14" s="553"/>
      <c r="BN14" s="553"/>
      <c r="BO14" s="553"/>
      <c r="BP14" s="553"/>
      <c r="BQ14" s="553"/>
    </row>
    <row r="15" spans="1:69" x14ac:dyDescent="0.25">
      <c r="A15" s="37"/>
      <c r="B15" s="519"/>
      <c r="C15" s="520"/>
      <c r="D15" s="520"/>
      <c r="E15" s="521"/>
      <c r="F15" s="519"/>
      <c r="G15" s="520"/>
      <c r="H15" s="520"/>
      <c r="I15" s="520"/>
      <c r="J15" s="520"/>
      <c r="K15" s="520"/>
      <c r="L15" s="520"/>
      <c r="M15" s="520"/>
      <c r="N15" s="521"/>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19"/>
      <c r="C16" s="520"/>
      <c r="D16" s="520"/>
      <c r="E16" s="521"/>
      <c r="F16" s="519"/>
      <c r="G16" s="520"/>
      <c r="H16" s="520"/>
      <c r="I16" s="520"/>
      <c r="J16" s="520"/>
      <c r="K16" s="520"/>
      <c r="L16" s="520"/>
      <c r="M16" s="520"/>
      <c r="N16" s="521"/>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19"/>
      <c r="C17" s="520"/>
      <c r="D17" s="520"/>
      <c r="E17" s="521"/>
      <c r="F17" s="519"/>
      <c r="G17" s="520"/>
      <c r="H17" s="520"/>
      <c r="I17" s="520"/>
      <c r="J17" s="520"/>
      <c r="K17" s="520"/>
      <c r="L17" s="520"/>
      <c r="M17" s="520"/>
      <c r="N17" s="521"/>
      <c r="O17" s="46"/>
      <c r="P17" s="46"/>
      <c r="Q17" s="46"/>
      <c r="R17" s="549" t="s">
        <v>3991</v>
      </c>
      <c r="S17" s="523"/>
      <c r="T17" s="523"/>
      <c r="U17" s="523"/>
      <c r="V17" s="523"/>
      <c r="W17" s="523"/>
      <c r="X17" s="523"/>
      <c r="Y17" s="523"/>
      <c r="Z17" s="523"/>
      <c r="AA17" s="523"/>
      <c r="AB17" s="523"/>
      <c r="AC17" s="523"/>
      <c r="AD17" s="523"/>
      <c r="AE17" s="523"/>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14" t="s">
        <v>3605</v>
      </c>
      <c r="AG19" s="314" t="s">
        <v>4760</v>
      </c>
      <c r="AH19" s="314" t="s">
        <v>4761</v>
      </c>
      <c r="AI19" s="314" t="s">
        <v>4762</v>
      </c>
      <c r="AJ19" s="314" t="s">
        <v>4763</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4811</v>
      </c>
      <c r="E20" t="str">
        <f>VLOOKUP(C20,Schools!$A:$Z,3,0)</f>
        <v>M</v>
      </c>
      <c r="F20" s="76">
        <v>-680.59999999999991</v>
      </c>
      <c r="G20" s="74" t="s">
        <v>4759</v>
      </c>
      <c r="H20" s="74" t="s">
        <v>4863</v>
      </c>
      <c r="I20" t="str">
        <f>O20&amp;"/"&amp;P20</f>
        <v>10162/543965</v>
      </c>
      <c r="J20">
        <f>VLOOKUP(C20,Schools!$A:$Z,9,0)</f>
        <v>400005</v>
      </c>
      <c r="K20" s="74" t="s">
        <v>173</v>
      </c>
      <c r="L20" s="74" t="s">
        <v>4869</v>
      </c>
      <c r="M20" s="74" t="s">
        <v>4905</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303">
        <v>44295</v>
      </c>
      <c r="C21" s="74">
        <v>3022003</v>
      </c>
      <c r="D21" t="s">
        <v>201</v>
      </c>
      <c r="E21" t="str">
        <f>VLOOKUP(C21,Schools!$A:$Z,3,0)</f>
        <v>M</v>
      </c>
      <c r="F21" s="76">
        <v>-578.91999999999996</v>
      </c>
      <c r="G21" s="302" t="s">
        <v>4759</v>
      </c>
      <c r="H21" s="302" t="s">
        <v>4863</v>
      </c>
      <c r="I21" t="str">
        <f t="shared" ref="I21:I84" si="8">O21&amp;"/"&amp;P21</f>
        <v>10162/543965</v>
      </c>
      <c r="J21">
        <f>VLOOKUP(C21,Schools!$A:$Z,9,0)</f>
        <v>400051</v>
      </c>
      <c r="K21" s="74" t="s">
        <v>173</v>
      </c>
      <c r="L21" s="302" t="s">
        <v>4869</v>
      </c>
      <c r="M21" s="302" t="s">
        <v>4905</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303">
        <v>44295</v>
      </c>
      <c r="C22" s="74">
        <v>3022007</v>
      </c>
      <c r="D22" t="s">
        <v>205</v>
      </c>
      <c r="E22" t="str">
        <f>VLOOKUP(C22,Schools!$A:$Z,3,0)</f>
        <v>M</v>
      </c>
      <c r="F22" s="76">
        <v>-587.12</v>
      </c>
      <c r="G22" s="302" t="s">
        <v>4759</v>
      </c>
      <c r="H22" s="302" t="s">
        <v>4863</v>
      </c>
      <c r="I22" t="str">
        <f t="shared" si="8"/>
        <v>10162/543965</v>
      </c>
      <c r="J22">
        <f>VLOOKUP(C22,Schools!$A:$Z,9,0)</f>
        <v>400040</v>
      </c>
      <c r="K22" s="74" t="s">
        <v>173</v>
      </c>
      <c r="L22" s="302" t="s">
        <v>4869</v>
      </c>
      <c r="M22" s="302" t="s">
        <v>4905</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303">
        <v>44295</v>
      </c>
      <c r="C23" s="74">
        <v>3022008</v>
      </c>
      <c r="D23" t="s">
        <v>4812</v>
      </c>
      <c r="E23" t="str">
        <f>VLOOKUP(C23,Schools!$A:$Z,3,0)</f>
        <v>M</v>
      </c>
      <c r="F23" s="76">
        <v>-441.15999999999997</v>
      </c>
      <c r="G23" s="302" t="s">
        <v>4759</v>
      </c>
      <c r="H23" s="302" t="s">
        <v>4863</v>
      </c>
      <c r="I23" t="str">
        <f t="shared" si="8"/>
        <v>10162/543965</v>
      </c>
      <c r="J23">
        <f>VLOOKUP(C23,Schools!$A:$Z,9,0)</f>
        <v>400057</v>
      </c>
      <c r="K23" s="74" t="s">
        <v>173</v>
      </c>
      <c r="L23" s="302" t="s">
        <v>4869</v>
      </c>
      <c r="M23" s="302" t="s">
        <v>4905</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303">
        <v>44295</v>
      </c>
      <c r="C24" s="74">
        <v>3022009</v>
      </c>
      <c r="D24" t="s">
        <v>4813</v>
      </c>
      <c r="E24" t="str">
        <f>VLOOKUP(C24,Schools!$A:$Z,3,0)</f>
        <v>M</v>
      </c>
      <c r="F24" s="76">
        <v>-687.16</v>
      </c>
      <c r="G24" s="302" t="s">
        <v>4759</v>
      </c>
      <c r="H24" s="302" t="s">
        <v>4863</v>
      </c>
      <c r="I24" t="str">
        <f t="shared" si="8"/>
        <v>10162/543965</v>
      </c>
      <c r="J24">
        <f>VLOOKUP(C24,Schools!$A:$Z,9,0)</f>
        <v>400061</v>
      </c>
      <c r="K24" s="74" t="s">
        <v>173</v>
      </c>
      <c r="L24" s="302" t="s">
        <v>4869</v>
      </c>
      <c r="M24" s="302" t="s">
        <v>4905</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303">
        <v>44295</v>
      </c>
      <c r="C25" s="74">
        <v>3022011</v>
      </c>
      <c r="D25" t="s">
        <v>4814</v>
      </c>
      <c r="E25" t="str">
        <f>VLOOKUP(C25,Schools!$A:$Z,3,0)</f>
        <v>M</v>
      </c>
      <c r="F25" s="76">
        <v>-342.76</v>
      </c>
      <c r="G25" s="302" t="s">
        <v>4759</v>
      </c>
      <c r="H25" s="302" t="s">
        <v>4863</v>
      </c>
      <c r="I25" t="str">
        <f t="shared" si="8"/>
        <v>10162/543965</v>
      </c>
      <c r="J25">
        <f>VLOOKUP(C25,Schools!$A:$Z,9,0)</f>
        <v>400020</v>
      </c>
      <c r="K25" s="74" t="s">
        <v>173</v>
      </c>
      <c r="L25" s="302" t="s">
        <v>4869</v>
      </c>
      <c r="M25" s="302" t="s">
        <v>4905</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303">
        <v>44295</v>
      </c>
      <c r="C26" s="74">
        <v>3022014</v>
      </c>
      <c r="D26" t="s">
        <v>4815</v>
      </c>
      <c r="E26" t="str">
        <f>VLOOKUP(C26,Schools!$A:$Z,3,0)</f>
        <v>M</v>
      </c>
      <c r="F26" s="76">
        <v>-1029.9199999999998</v>
      </c>
      <c r="G26" s="302" t="s">
        <v>4759</v>
      </c>
      <c r="H26" s="302" t="s">
        <v>4863</v>
      </c>
      <c r="I26" t="str">
        <f t="shared" si="8"/>
        <v>10162/543965</v>
      </c>
      <c r="J26">
        <f>VLOOKUP(C26,Schools!$A:$Z,9,0)</f>
        <v>400050</v>
      </c>
      <c r="K26" s="74" t="s">
        <v>173</v>
      </c>
      <c r="L26" s="302" t="s">
        <v>4869</v>
      </c>
      <c r="M26" s="302" t="s">
        <v>4905</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303">
        <v>44295</v>
      </c>
      <c r="C27" s="74">
        <v>3022015</v>
      </c>
      <c r="D27" t="s">
        <v>4816</v>
      </c>
      <c r="E27" t="str">
        <f>VLOOKUP(C27,Schools!$A:$Z,3,0)</f>
        <v>M</v>
      </c>
      <c r="F27" s="76">
        <v>-344.4</v>
      </c>
      <c r="G27" s="302" t="s">
        <v>4759</v>
      </c>
      <c r="H27" s="302" t="s">
        <v>4863</v>
      </c>
      <c r="I27" t="str">
        <f t="shared" si="8"/>
        <v>10162/543965</v>
      </c>
      <c r="J27">
        <f>VLOOKUP(C27,Schools!$A:$Z,9,0)</f>
        <v>400059</v>
      </c>
      <c r="K27" s="74" t="s">
        <v>173</v>
      </c>
      <c r="L27" s="302" t="s">
        <v>4869</v>
      </c>
      <c r="M27" s="302" t="s">
        <v>4905</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303">
        <v>44295</v>
      </c>
      <c r="C28" s="74">
        <v>3022016</v>
      </c>
      <c r="D28" t="s">
        <v>213</v>
      </c>
      <c r="E28" t="str">
        <f>VLOOKUP(C28,Schools!$A:$Z,3,0)</f>
        <v>M</v>
      </c>
      <c r="F28" s="76">
        <v>-344.4</v>
      </c>
      <c r="G28" s="302" t="s">
        <v>4759</v>
      </c>
      <c r="H28" s="302" t="s">
        <v>4863</v>
      </c>
      <c r="I28" t="str">
        <f t="shared" si="8"/>
        <v>10162/543965</v>
      </c>
      <c r="J28">
        <f>VLOOKUP(C28,Schools!$A:$Z,9,0)</f>
        <v>400049</v>
      </c>
      <c r="K28" s="74" t="s">
        <v>173</v>
      </c>
      <c r="L28" s="302" t="s">
        <v>4869</v>
      </c>
      <c r="M28" s="302" t="s">
        <v>4905</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303">
        <v>44295</v>
      </c>
      <c r="C29" s="74">
        <v>3022017</v>
      </c>
      <c r="D29" t="s">
        <v>214</v>
      </c>
      <c r="E29" t="str">
        <f>VLOOKUP(C29,Schools!$A:$Z,3,0)</f>
        <v>M</v>
      </c>
      <c r="F29" s="76">
        <v>-659.28</v>
      </c>
      <c r="G29" s="302" t="s">
        <v>4759</v>
      </c>
      <c r="H29" s="302" t="s">
        <v>4863</v>
      </c>
      <c r="I29" t="str">
        <f t="shared" si="8"/>
        <v>10162/543965</v>
      </c>
      <c r="J29">
        <f>VLOOKUP(C29,Schools!$A:$Z,9,0)</f>
        <v>400080</v>
      </c>
      <c r="K29" s="74" t="s">
        <v>173</v>
      </c>
      <c r="L29" s="302" t="s">
        <v>4869</v>
      </c>
      <c r="M29" s="302" t="s">
        <v>4905</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303">
        <v>44295</v>
      </c>
      <c r="C30" s="74">
        <v>3022019</v>
      </c>
      <c r="D30" t="s">
        <v>216</v>
      </c>
      <c r="E30" t="str">
        <f>VLOOKUP(C30,Schools!$A:$Z,3,0)</f>
        <v>M</v>
      </c>
      <c r="F30" s="76">
        <v>-349.32</v>
      </c>
      <c r="G30" s="302" t="s">
        <v>4759</v>
      </c>
      <c r="H30" s="302" t="s">
        <v>4863</v>
      </c>
      <c r="I30" t="str">
        <f t="shared" si="8"/>
        <v>10162/543965</v>
      </c>
      <c r="J30">
        <f>VLOOKUP(C30,Schools!$A:$Z,9,0)</f>
        <v>400036</v>
      </c>
      <c r="K30" s="74" t="s">
        <v>173</v>
      </c>
      <c r="L30" s="302" t="s">
        <v>4869</v>
      </c>
      <c r="M30" s="302" t="s">
        <v>4905</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303">
        <v>44295</v>
      </c>
      <c r="C31" s="74">
        <v>3022021</v>
      </c>
      <c r="D31" t="s">
        <v>218</v>
      </c>
      <c r="E31" t="str">
        <f>VLOOKUP(C31,Schools!$A:$Z,3,0)</f>
        <v>M</v>
      </c>
      <c r="F31" s="76">
        <v>-726.52</v>
      </c>
      <c r="G31" s="302" t="s">
        <v>4759</v>
      </c>
      <c r="H31" s="302" t="s">
        <v>4863</v>
      </c>
      <c r="I31" t="str">
        <f t="shared" si="8"/>
        <v>10162/543965</v>
      </c>
      <c r="J31">
        <f>VLOOKUP(C31,Schools!$A:$Z,9,0)</f>
        <v>400042</v>
      </c>
      <c r="K31" s="74" t="s">
        <v>173</v>
      </c>
      <c r="L31" s="302" t="s">
        <v>4869</v>
      </c>
      <c r="M31" s="302" t="s">
        <v>4905</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303">
        <v>44295</v>
      </c>
      <c r="C32" s="74">
        <v>3022023</v>
      </c>
      <c r="D32" t="s">
        <v>219</v>
      </c>
      <c r="E32" t="str">
        <f>VLOOKUP(C32,Schools!$A:$Z,3,0)</f>
        <v>M</v>
      </c>
      <c r="F32" s="76">
        <v>-823.28</v>
      </c>
      <c r="G32" s="302" t="s">
        <v>4759</v>
      </c>
      <c r="H32" s="302" t="s">
        <v>4863</v>
      </c>
      <c r="I32" t="str">
        <f t="shared" si="8"/>
        <v>10162/543965</v>
      </c>
      <c r="J32">
        <f>VLOOKUP(C32,Schools!$A:$Z,9,0)</f>
        <v>400159</v>
      </c>
      <c r="K32" s="74" t="s">
        <v>173</v>
      </c>
      <c r="L32" s="302" t="s">
        <v>4869</v>
      </c>
      <c r="M32" s="302" t="s">
        <v>4905</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303">
        <v>44295</v>
      </c>
      <c r="C33" s="74">
        <v>3022024</v>
      </c>
      <c r="D33" t="s">
        <v>4817</v>
      </c>
      <c r="E33" t="str">
        <f>VLOOKUP(C33,Schools!$A:$Z,3,0)</f>
        <v>M</v>
      </c>
      <c r="F33" s="76">
        <v>-323.08</v>
      </c>
      <c r="G33" s="302" t="s">
        <v>4759</v>
      </c>
      <c r="H33" s="302" t="s">
        <v>4863</v>
      </c>
      <c r="I33" t="str">
        <f t="shared" si="8"/>
        <v>10162/543965</v>
      </c>
      <c r="J33">
        <f>VLOOKUP(C33,Schools!$A:$Z,9,0)</f>
        <v>400047</v>
      </c>
      <c r="K33" s="74" t="s">
        <v>173</v>
      </c>
      <c r="L33" s="302" t="s">
        <v>4869</v>
      </c>
      <c r="M33" s="302" t="s">
        <v>4905</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303">
        <v>44295</v>
      </c>
      <c r="C34" s="74">
        <v>3022025</v>
      </c>
      <c r="D34" t="s">
        <v>4818</v>
      </c>
      <c r="E34" t="str">
        <f>VLOOKUP(C34,Schools!$A:$Z,3,0)</f>
        <v>M</v>
      </c>
      <c r="F34" s="76">
        <v>-521.52</v>
      </c>
      <c r="G34" s="302" t="s">
        <v>4759</v>
      </c>
      <c r="H34" s="302" t="s">
        <v>4863</v>
      </c>
      <c r="I34" t="str">
        <f t="shared" si="8"/>
        <v>10162/543965</v>
      </c>
      <c r="J34">
        <f>VLOOKUP(C34,Schools!$A:$Z,9,0)</f>
        <v>400001</v>
      </c>
      <c r="K34" s="74" t="s">
        <v>173</v>
      </c>
      <c r="L34" s="302" t="s">
        <v>4869</v>
      </c>
      <c r="M34" s="302" t="s">
        <v>4905</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303">
        <v>44295</v>
      </c>
      <c r="C35" s="74">
        <v>3022026</v>
      </c>
      <c r="D35" t="s">
        <v>4819</v>
      </c>
      <c r="E35" t="str">
        <f>VLOOKUP(C35,Schools!$A:$Z,3,0)</f>
        <v>M</v>
      </c>
      <c r="F35" s="76">
        <v>-815.07999999999993</v>
      </c>
      <c r="G35" s="302" t="s">
        <v>4759</v>
      </c>
      <c r="H35" s="302" t="s">
        <v>4863</v>
      </c>
      <c r="I35" t="str">
        <f t="shared" si="8"/>
        <v>10162/543965</v>
      </c>
      <c r="J35">
        <f>VLOOKUP(C35,Schools!$A:$Z,9,0)</f>
        <v>400082</v>
      </c>
      <c r="K35" s="74" t="s">
        <v>173</v>
      </c>
      <c r="L35" s="302" t="s">
        <v>4869</v>
      </c>
      <c r="M35" s="302" t="s">
        <v>4905</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303">
        <v>44295</v>
      </c>
      <c r="C36" s="74">
        <v>3022027</v>
      </c>
      <c r="D36" t="s">
        <v>4820</v>
      </c>
      <c r="E36" t="str">
        <f>VLOOKUP(C36,Schools!$A:$Z,3,0)</f>
        <v>M</v>
      </c>
      <c r="F36" s="76">
        <v>-575.64</v>
      </c>
      <c r="G36" s="302" t="s">
        <v>4759</v>
      </c>
      <c r="H36" s="302" t="s">
        <v>4863</v>
      </c>
      <c r="I36" t="str">
        <f t="shared" si="8"/>
        <v>10162/543965</v>
      </c>
      <c r="J36">
        <f>VLOOKUP(C36,Schools!$A:$Z,9,0)</f>
        <v>400002</v>
      </c>
      <c r="K36" s="74" t="s">
        <v>173</v>
      </c>
      <c r="L36" s="302" t="s">
        <v>4869</v>
      </c>
      <c r="M36" s="302" t="s">
        <v>4905</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303">
        <v>44295</v>
      </c>
      <c r="C37" s="74">
        <v>3022028</v>
      </c>
      <c r="D37" t="s">
        <v>224</v>
      </c>
      <c r="E37" t="str">
        <f>VLOOKUP(C37,Schools!$A:$Z,3,0)</f>
        <v>M</v>
      </c>
      <c r="F37" s="76">
        <v>-382.12</v>
      </c>
      <c r="G37" s="302" t="s">
        <v>4759</v>
      </c>
      <c r="H37" s="302" t="s">
        <v>4863</v>
      </c>
      <c r="I37" t="str">
        <f t="shared" si="8"/>
        <v>10162/543965</v>
      </c>
      <c r="J37">
        <f>VLOOKUP(C37,Schools!$A:$Z,9,0)</f>
        <v>400067</v>
      </c>
      <c r="K37" s="74" t="s">
        <v>173</v>
      </c>
      <c r="L37" s="302" t="s">
        <v>4869</v>
      </c>
      <c r="M37" s="302" t="s">
        <v>4905</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303">
        <v>44295</v>
      </c>
      <c r="C38" s="74">
        <v>3022029</v>
      </c>
      <c r="D38" t="s">
        <v>226</v>
      </c>
      <c r="E38" t="str">
        <f>VLOOKUP(C38,Schools!$A:$Z,3,0)</f>
        <v>M</v>
      </c>
      <c r="F38" s="76">
        <v>-678.95999999999992</v>
      </c>
      <c r="G38" s="302" t="s">
        <v>4759</v>
      </c>
      <c r="H38" s="302" t="s">
        <v>4863</v>
      </c>
      <c r="I38" t="str">
        <f t="shared" si="8"/>
        <v>10162/543965</v>
      </c>
      <c r="J38">
        <f>VLOOKUP(C38,Schools!$A:$Z,9,0)</f>
        <v>400035</v>
      </c>
      <c r="K38" s="74" t="s">
        <v>173</v>
      </c>
      <c r="L38" s="302" t="s">
        <v>4869</v>
      </c>
      <c r="M38" s="302" t="s">
        <v>4905</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303">
        <v>44295</v>
      </c>
      <c r="C39" s="74">
        <v>3022031</v>
      </c>
      <c r="D39" t="s">
        <v>4821</v>
      </c>
      <c r="E39" t="str">
        <f>VLOOKUP(C39,Schools!$A:$Z,3,0)</f>
        <v>M</v>
      </c>
      <c r="F39" s="76">
        <v>-305.03999999999996</v>
      </c>
      <c r="G39" s="302" t="s">
        <v>4759</v>
      </c>
      <c r="H39" s="302" t="s">
        <v>4863</v>
      </c>
      <c r="I39" t="str">
        <f t="shared" si="8"/>
        <v>10162/543965</v>
      </c>
      <c r="J39">
        <f>VLOOKUP(C39,Schools!$A:$Z,9,0)</f>
        <v>400026</v>
      </c>
      <c r="K39" s="74" t="s">
        <v>173</v>
      </c>
      <c r="L39" s="302" t="s">
        <v>4869</v>
      </c>
      <c r="M39" s="302" t="s">
        <v>4905</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303">
        <v>44295</v>
      </c>
      <c r="C40" s="74">
        <v>3022032</v>
      </c>
      <c r="D40" t="s">
        <v>4822</v>
      </c>
      <c r="E40" t="str">
        <f>VLOOKUP(C40,Schools!$A:$Z,3,0)</f>
        <v>M</v>
      </c>
      <c r="F40" s="76">
        <v>-718.31999999999994</v>
      </c>
      <c r="G40" s="302" t="s">
        <v>4759</v>
      </c>
      <c r="H40" s="302" t="s">
        <v>4863</v>
      </c>
      <c r="I40" t="str">
        <f t="shared" si="8"/>
        <v>10162/543965</v>
      </c>
      <c r="J40">
        <f>VLOOKUP(C40,Schools!$A:$Z,9,0)</f>
        <v>400084</v>
      </c>
      <c r="K40" s="74" t="s">
        <v>173</v>
      </c>
      <c r="L40" s="302" t="s">
        <v>4869</v>
      </c>
      <c r="M40" s="302" t="s">
        <v>4905</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303">
        <v>44295</v>
      </c>
      <c r="C41" s="74">
        <v>3022036</v>
      </c>
      <c r="D41" t="s">
        <v>4823</v>
      </c>
      <c r="E41" t="str">
        <f>VLOOKUP(C41,Schools!$A:$Z,3,0)</f>
        <v>M</v>
      </c>
      <c r="F41" s="76">
        <v>-387.03999999999996</v>
      </c>
      <c r="G41" s="302" t="s">
        <v>4759</v>
      </c>
      <c r="H41" s="302" t="s">
        <v>4863</v>
      </c>
      <c r="I41" t="str">
        <f t="shared" si="8"/>
        <v>10162/543965</v>
      </c>
      <c r="J41">
        <f>VLOOKUP(C41,Schools!$A:$Z,9,0)</f>
        <v>400046</v>
      </c>
      <c r="K41" s="74" t="s">
        <v>173</v>
      </c>
      <c r="L41" s="302" t="s">
        <v>4869</v>
      </c>
      <c r="M41" s="302" t="s">
        <v>4905</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303">
        <v>44295</v>
      </c>
      <c r="C42" s="74">
        <v>3022037</v>
      </c>
      <c r="D42" t="s">
        <v>236</v>
      </c>
      <c r="E42" t="str">
        <f>VLOOKUP(C42,Schools!$A:$Z,3,0)</f>
        <v>M</v>
      </c>
      <c r="F42" s="76">
        <v>-434.59999999999997</v>
      </c>
      <c r="G42" s="302" t="s">
        <v>4759</v>
      </c>
      <c r="H42" s="302" t="s">
        <v>4863</v>
      </c>
      <c r="I42" t="str">
        <f t="shared" si="8"/>
        <v>10162/543965</v>
      </c>
      <c r="J42">
        <f>VLOOKUP(C42,Schools!$A:$Z,9,0)</f>
        <v>400030</v>
      </c>
      <c r="K42" s="74" t="s">
        <v>173</v>
      </c>
      <c r="L42" s="302" t="s">
        <v>4869</v>
      </c>
      <c r="M42" s="302" t="s">
        <v>4905</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303">
        <v>44295</v>
      </c>
      <c r="C43" s="74">
        <v>3022042</v>
      </c>
      <c r="D43" t="s">
        <v>4824</v>
      </c>
      <c r="E43" t="str">
        <f>VLOOKUP(C43,Schools!$A:$Z,3,0)</f>
        <v>M</v>
      </c>
      <c r="F43" s="76">
        <v>-697</v>
      </c>
      <c r="G43" s="302" t="s">
        <v>4759</v>
      </c>
      <c r="H43" s="302" t="s">
        <v>4863</v>
      </c>
      <c r="I43" t="str">
        <f t="shared" si="8"/>
        <v>10162/543965</v>
      </c>
      <c r="J43">
        <f>VLOOKUP(C43,Schools!$A:$Z,9,0)</f>
        <v>400048</v>
      </c>
      <c r="K43" s="74" t="s">
        <v>173</v>
      </c>
      <c r="L43" s="302" t="s">
        <v>4869</v>
      </c>
      <c r="M43" s="302" t="s">
        <v>4905</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303">
        <v>44295</v>
      </c>
      <c r="C44" s="74">
        <v>3022043</v>
      </c>
      <c r="D44" t="s">
        <v>245</v>
      </c>
      <c r="E44" t="str">
        <f>VLOOKUP(C44,Schools!$A:$Z,3,0)</f>
        <v>M</v>
      </c>
      <c r="F44" s="76">
        <v>-733.07999999999993</v>
      </c>
      <c r="G44" s="302" t="s">
        <v>4759</v>
      </c>
      <c r="H44" s="302" t="s">
        <v>4863</v>
      </c>
      <c r="I44" t="str">
        <f t="shared" si="8"/>
        <v>10162/543965</v>
      </c>
      <c r="J44">
        <f>VLOOKUP(C44,Schools!$A:$Z,9,0)</f>
        <v>400088</v>
      </c>
      <c r="K44" s="74" t="s">
        <v>173</v>
      </c>
      <c r="L44" s="302" t="s">
        <v>4869</v>
      </c>
      <c r="M44" s="302" t="s">
        <v>4905</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303">
        <v>44295</v>
      </c>
      <c r="C45" s="74">
        <v>3022044</v>
      </c>
      <c r="D45" t="s">
        <v>244</v>
      </c>
      <c r="E45" t="str">
        <f>VLOOKUP(C45,Schools!$A:$Z,3,0)</f>
        <v>M</v>
      </c>
      <c r="F45" s="76">
        <v>-575.64</v>
      </c>
      <c r="G45" s="302" t="s">
        <v>4759</v>
      </c>
      <c r="H45" s="302" t="s">
        <v>4863</v>
      </c>
      <c r="I45" t="str">
        <f t="shared" si="8"/>
        <v>10162/543965</v>
      </c>
      <c r="J45">
        <f>VLOOKUP(C45,Schools!$A:$Z,9,0)</f>
        <v>400087</v>
      </c>
      <c r="K45" s="74" t="s">
        <v>173</v>
      </c>
      <c r="L45" s="302" t="s">
        <v>4869</v>
      </c>
      <c r="M45" s="302" t="s">
        <v>4905</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303">
        <v>44295</v>
      </c>
      <c r="C46" s="74">
        <v>3022045</v>
      </c>
      <c r="D46" t="s">
        <v>4825</v>
      </c>
      <c r="E46" t="str">
        <f>VLOOKUP(C46,Schools!$A:$Z,3,0)</f>
        <v>M</v>
      </c>
      <c r="F46" s="76">
        <v>-346.03999999999996</v>
      </c>
      <c r="G46" s="302" t="s">
        <v>4759</v>
      </c>
      <c r="H46" s="302" t="s">
        <v>4863</v>
      </c>
      <c r="I46" t="str">
        <f t="shared" si="8"/>
        <v>10162/543965</v>
      </c>
      <c r="J46">
        <f>VLOOKUP(C46,Schools!$A:$Z,9,0)</f>
        <v>400089</v>
      </c>
      <c r="K46" s="74" t="s">
        <v>173</v>
      </c>
      <c r="L46" s="302" t="s">
        <v>4869</v>
      </c>
      <c r="M46" s="302" t="s">
        <v>4905</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303">
        <v>44295</v>
      </c>
      <c r="C47" s="74">
        <v>3022053</v>
      </c>
      <c r="D47" t="s">
        <v>4826</v>
      </c>
      <c r="E47" t="str">
        <f>VLOOKUP(C47,Schools!$A:$Z,3,0)</f>
        <v>M</v>
      </c>
      <c r="F47" s="76">
        <v>-323.08</v>
      </c>
      <c r="G47" s="302" t="s">
        <v>4759</v>
      </c>
      <c r="H47" s="302" t="s">
        <v>4863</v>
      </c>
      <c r="I47" t="str">
        <f t="shared" si="8"/>
        <v>10162/543965</v>
      </c>
      <c r="J47">
        <f>VLOOKUP(C47,Schools!$A:$Z,9,0)</f>
        <v>158733</v>
      </c>
      <c r="K47" s="74" t="s">
        <v>173</v>
      </c>
      <c r="L47" s="302" t="s">
        <v>4869</v>
      </c>
      <c r="M47" s="302" t="s">
        <v>4905</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303">
        <v>44295</v>
      </c>
      <c r="C48" s="74">
        <v>3022054</v>
      </c>
      <c r="D48" t="s">
        <v>4827</v>
      </c>
      <c r="E48" t="str">
        <f>VLOOKUP(C48,Schools!$A:$Z,3,0)</f>
        <v>M</v>
      </c>
      <c r="F48" s="76">
        <v>-339.47999999999996</v>
      </c>
      <c r="G48" s="302" t="s">
        <v>4759</v>
      </c>
      <c r="H48" s="302" t="s">
        <v>4863</v>
      </c>
      <c r="I48" t="str">
        <f t="shared" si="8"/>
        <v>10162/543965</v>
      </c>
      <c r="J48">
        <f>VLOOKUP(C48,Schools!$A:$Z,9,0)</f>
        <v>400004</v>
      </c>
      <c r="K48" s="74" t="s">
        <v>173</v>
      </c>
      <c r="L48" s="302" t="s">
        <v>4869</v>
      </c>
      <c r="M48" s="302" t="s">
        <v>4905</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303">
        <v>44295</v>
      </c>
      <c r="C49" s="74">
        <v>3022055</v>
      </c>
      <c r="D49" t="s">
        <v>4828</v>
      </c>
      <c r="E49" t="str">
        <f>VLOOKUP(C49,Schools!$A:$Z,3,0)</f>
        <v>M</v>
      </c>
      <c r="F49" s="76">
        <v>-328</v>
      </c>
      <c r="G49" s="302" t="s">
        <v>4759</v>
      </c>
      <c r="H49" s="302" t="s">
        <v>4863</v>
      </c>
      <c r="I49" t="str">
        <f t="shared" si="8"/>
        <v>10162/543965</v>
      </c>
      <c r="J49">
        <f>VLOOKUP(C49,Schools!$A:$Z,9,0)</f>
        <v>400101</v>
      </c>
      <c r="K49" s="74" t="s">
        <v>173</v>
      </c>
      <c r="L49" s="302" t="s">
        <v>4869</v>
      </c>
      <c r="M49" s="302" t="s">
        <v>4905</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303">
        <v>44295</v>
      </c>
      <c r="C50" s="74">
        <v>3022057</v>
      </c>
      <c r="D50" t="s">
        <v>275</v>
      </c>
      <c r="E50" t="str">
        <f>VLOOKUP(C50,Schools!$A:$Z,3,0)</f>
        <v>M</v>
      </c>
      <c r="F50" s="76">
        <v>-736.3599999999999</v>
      </c>
      <c r="G50" s="302" t="s">
        <v>4759</v>
      </c>
      <c r="H50" s="302" t="s">
        <v>4863</v>
      </c>
      <c r="I50" t="str">
        <f t="shared" si="8"/>
        <v>10162/543965</v>
      </c>
      <c r="J50">
        <f>VLOOKUP(C50,Schools!$A:$Z,9,0)</f>
        <v>400053</v>
      </c>
      <c r="K50" s="74" t="s">
        <v>173</v>
      </c>
      <c r="L50" s="302" t="s">
        <v>4869</v>
      </c>
      <c r="M50" s="302" t="s">
        <v>4905</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303">
        <v>44295</v>
      </c>
      <c r="C51" s="74">
        <v>3022060</v>
      </c>
      <c r="D51" t="s">
        <v>278</v>
      </c>
      <c r="E51" t="str">
        <f>VLOOKUP(C51,Schools!$A:$Z,3,0)</f>
        <v>M</v>
      </c>
      <c r="F51" s="76">
        <v>-690.43999999999994</v>
      </c>
      <c r="G51" s="302" t="s">
        <v>4759</v>
      </c>
      <c r="H51" s="302" t="s">
        <v>4863</v>
      </c>
      <c r="I51" t="str">
        <f t="shared" si="8"/>
        <v>10162/543965</v>
      </c>
      <c r="J51">
        <f>VLOOKUP(C51,Schools!$A:$Z,9,0)</f>
        <v>400011</v>
      </c>
      <c r="K51" s="74" t="s">
        <v>173</v>
      </c>
      <c r="L51" s="302" t="s">
        <v>4869</v>
      </c>
      <c r="M51" s="302" t="s">
        <v>4905</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303">
        <v>44295</v>
      </c>
      <c r="C52" s="74">
        <v>3022067</v>
      </c>
      <c r="D52" t="s">
        <v>41</v>
      </c>
      <c r="E52" t="str">
        <f>VLOOKUP(C52,Schools!$A:$Z,3,0)</f>
        <v>M</v>
      </c>
      <c r="F52" s="76">
        <v>-383.76</v>
      </c>
      <c r="G52" s="302" t="s">
        <v>4759</v>
      </c>
      <c r="H52" s="302" t="s">
        <v>4863</v>
      </c>
      <c r="I52" t="str">
        <f t="shared" si="8"/>
        <v>10162/543965</v>
      </c>
      <c r="J52">
        <f>VLOOKUP(C52,Schools!$A:$Z,9,0)</f>
        <v>400065</v>
      </c>
      <c r="K52" s="74" t="s">
        <v>173</v>
      </c>
      <c r="L52" s="302" t="s">
        <v>4869</v>
      </c>
      <c r="M52" s="302" t="s">
        <v>4905</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303">
        <v>44295</v>
      </c>
      <c r="C53" s="74">
        <v>3022070</v>
      </c>
      <c r="D53" t="s">
        <v>272</v>
      </c>
      <c r="E53" t="str">
        <f>VLOOKUP(C53,Schools!$A:$Z,3,0)</f>
        <v>M</v>
      </c>
      <c r="F53" s="76">
        <v>-342.76</v>
      </c>
      <c r="G53" s="302" t="s">
        <v>4759</v>
      </c>
      <c r="H53" s="302" t="s">
        <v>4863</v>
      </c>
      <c r="I53" t="str">
        <f t="shared" si="8"/>
        <v>10162/543965</v>
      </c>
      <c r="J53">
        <f>VLOOKUP(C53,Schools!$A:$Z,9,0)</f>
        <v>400038</v>
      </c>
      <c r="K53" s="74" t="s">
        <v>173</v>
      </c>
      <c r="L53" s="302" t="s">
        <v>4869</v>
      </c>
      <c r="M53" s="302" t="s">
        <v>4905</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303">
        <v>44295</v>
      </c>
      <c r="C54" s="74">
        <v>3022071</v>
      </c>
      <c r="D54" t="s">
        <v>4829</v>
      </c>
      <c r="E54" t="str">
        <f>VLOOKUP(C54,Schools!$A:$Z,3,0)</f>
        <v>M</v>
      </c>
      <c r="F54" s="76">
        <v>-290.27999999999997</v>
      </c>
      <c r="G54" s="302" t="s">
        <v>4759</v>
      </c>
      <c r="H54" s="302" t="s">
        <v>4863</v>
      </c>
      <c r="I54" t="str">
        <f t="shared" si="8"/>
        <v>10162/543965</v>
      </c>
      <c r="J54">
        <f>VLOOKUP(C54,Schools!$A:$Z,9,0)</f>
        <v>400010</v>
      </c>
      <c r="K54" s="74" t="s">
        <v>173</v>
      </c>
      <c r="L54" s="302" t="s">
        <v>4869</v>
      </c>
      <c r="M54" s="302" t="s">
        <v>4905</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303">
        <v>44295</v>
      </c>
      <c r="C55" s="74">
        <v>3022072</v>
      </c>
      <c r="D55" t="s">
        <v>254</v>
      </c>
      <c r="E55" t="str">
        <f>VLOOKUP(C55,Schools!$A:$Z,3,0)</f>
        <v>M</v>
      </c>
      <c r="F55" s="76">
        <v>-533</v>
      </c>
      <c r="G55" s="302" t="s">
        <v>4759</v>
      </c>
      <c r="H55" s="302" t="s">
        <v>4863</v>
      </c>
      <c r="I55" t="str">
        <f t="shared" si="8"/>
        <v>10162/543965</v>
      </c>
      <c r="J55">
        <f>VLOOKUP(C55,Schools!$A:$Z,9,0)</f>
        <v>400012</v>
      </c>
      <c r="K55" s="74" t="s">
        <v>173</v>
      </c>
      <c r="L55" s="302" t="s">
        <v>4869</v>
      </c>
      <c r="M55" s="302" t="s">
        <v>4905</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303">
        <v>44295</v>
      </c>
      <c r="C56" s="74">
        <v>3022073</v>
      </c>
      <c r="D56" t="s">
        <v>4830</v>
      </c>
      <c r="E56" t="str">
        <f>VLOOKUP(C56,Schools!$A:$Z,3,0)</f>
        <v>M</v>
      </c>
      <c r="F56" s="76">
        <v>-1020.0799999999999</v>
      </c>
      <c r="G56" s="302" t="s">
        <v>4759</v>
      </c>
      <c r="H56" s="302" t="s">
        <v>4863</v>
      </c>
      <c r="I56" t="str">
        <f t="shared" si="8"/>
        <v>10162/543965</v>
      </c>
      <c r="J56">
        <f>VLOOKUP(C56,Schools!$A:$Z,9,0)</f>
        <v>400105</v>
      </c>
      <c r="K56" s="74" t="s">
        <v>173</v>
      </c>
      <c r="L56" s="302" t="s">
        <v>4869</v>
      </c>
      <c r="M56" s="302" t="s">
        <v>4905</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303">
        <v>44295</v>
      </c>
      <c r="C57" s="74">
        <v>3022076</v>
      </c>
      <c r="D57" t="s">
        <v>4831</v>
      </c>
      <c r="E57" t="str">
        <f>VLOOKUP(C57,Schools!$A:$Z,3,0)</f>
        <v>M</v>
      </c>
      <c r="F57" s="76">
        <v>-578.91999999999996</v>
      </c>
      <c r="G57" s="302" t="s">
        <v>4759</v>
      </c>
      <c r="H57" s="302" t="s">
        <v>4863</v>
      </c>
      <c r="I57" t="str">
        <f t="shared" si="8"/>
        <v>10162/543965</v>
      </c>
      <c r="J57">
        <f>VLOOKUP(C57,Schools!$A:$Z,9,0)</f>
        <v>400111</v>
      </c>
      <c r="K57" s="74" t="s">
        <v>173</v>
      </c>
      <c r="L57" s="302" t="s">
        <v>4869</v>
      </c>
      <c r="M57" s="302" t="s">
        <v>4905</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303">
        <v>44295</v>
      </c>
      <c r="C58" s="74">
        <v>3022077</v>
      </c>
      <c r="D58" t="s">
        <v>4832</v>
      </c>
      <c r="E58" t="str">
        <f>VLOOKUP(C58,Schools!$A:$Z,3,0)</f>
        <v>M</v>
      </c>
      <c r="F58" s="76">
        <v>-1420.24</v>
      </c>
      <c r="G58" s="302" t="s">
        <v>4759</v>
      </c>
      <c r="H58" s="302" t="s">
        <v>4863</v>
      </c>
      <c r="I58" t="str">
        <f t="shared" si="8"/>
        <v>10162/543965</v>
      </c>
      <c r="J58">
        <f>VLOOKUP(C58,Schools!$A:$Z,9,0)</f>
        <v>400113</v>
      </c>
      <c r="K58" s="74" t="s">
        <v>173</v>
      </c>
      <c r="L58" s="302" t="s">
        <v>4869</v>
      </c>
      <c r="M58" s="302" t="s">
        <v>4905</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303">
        <v>44295</v>
      </c>
      <c r="C59" s="74">
        <v>3022078</v>
      </c>
      <c r="D59" t="s">
        <v>4833</v>
      </c>
      <c r="E59" t="str">
        <f>VLOOKUP(C59,Schools!$A:$Z,3,0)</f>
        <v>M</v>
      </c>
      <c r="F59" s="76">
        <v>-570.71999999999991</v>
      </c>
      <c r="G59" s="302" t="s">
        <v>4759</v>
      </c>
      <c r="H59" s="302" t="s">
        <v>4863</v>
      </c>
      <c r="I59" t="str">
        <f t="shared" si="8"/>
        <v>10162/543965</v>
      </c>
      <c r="J59">
        <f>VLOOKUP(C59,Schools!$A:$Z,9,0)</f>
        <v>400014</v>
      </c>
      <c r="K59" s="74" t="s">
        <v>173</v>
      </c>
      <c r="L59" s="302" t="s">
        <v>4869</v>
      </c>
      <c r="M59" s="302" t="s">
        <v>4905</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303">
        <v>44295</v>
      </c>
      <c r="C60" s="74">
        <v>3022079</v>
      </c>
      <c r="D60" t="s">
        <v>4834</v>
      </c>
      <c r="E60" t="str">
        <f>VLOOKUP(C60,Schools!$A:$Z,3,0)</f>
        <v>M</v>
      </c>
      <c r="F60" s="76">
        <v>-711.76</v>
      </c>
      <c r="G60" s="302" t="s">
        <v>4759</v>
      </c>
      <c r="H60" s="302" t="s">
        <v>4863</v>
      </c>
      <c r="I60" t="str">
        <f t="shared" si="8"/>
        <v>10162/543965</v>
      </c>
      <c r="J60">
        <f>VLOOKUP(C60,Schools!$A:$Z,9,0)</f>
        <v>400070</v>
      </c>
      <c r="K60" s="74" t="s">
        <v>173</v>
      </c>
      <c r="L60" s="302" t="s">
        <v>4869</v>
      </c>
      <c r="M60" s="302" t="s">
        <v>4905</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303">
        <v>44295</v>
      </c>
      <c r="C61" s="74">
        <v>3023300</v>
      </c>
      <c r="D61" t="s">
        <v>4835</v>
      </c>
      <c r="E61" t="str">
        <f>VLOOKUP(C61,Schools!$A:$Z,3,0)</f>
        <v>M</v>
      </c>
      <c r="F61" s="76">
        <v>-280.44</v>
      </c>
      <c r="G61" s="302" t="s">
        <v>4759</v>
      </c>
      <c r="H61" s="302" t="s">
        <v>4863</v>
      </c>
      <c r="I61" t="str">
        <f t="shared" si="8"/>
        <v>10162/543965</v>
      </c>
      <c r="J61">
        <f>VLOOKUP(C61,Schools!$A:$Z,9,0)</f>
        <v>400069</v>
      </c>
      <c r="K61" s="74" t="s">
        <v>173</v>
      </c>
      <c r="L61" s="302" t="s">
        <v>4869</v>
      </c>
      <c r="M61" s="302" t="s">
        <v>4905</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303">
        <v>44295</v>
      </c>
      <c r="C62" s="74">
        <v>3023302</v>
      </c>
      <c r="D62" t="s">
        <v>4836</v>
      </c>
      <c r="E62" t="str">
        <f>VLOOKUP(C62,Schools!$A:$Z,3,0)</f>
        <v>M</v>
      </c>
      <c r="F62" s="76">
        <v>-342.76</v>
      </c>
      <c r="G62" s="302" t="s">
        <v>4759</v>
      </c>
      <c r="H62" s="302" t="s">
        <v>4863</v>
      </c>
      <c r="I62" t="str">
        <f t="shared" si="8"/>
        <v>10162/543965</v>
      </c>
      <c r="J62">
        <f>VLOOKUP(C62,Schools!$A:$Z,9,0)</f>
        <v>400039</v>
      </c>
      <c r="K62" s="74" t="s">
        <v>173</v>
      </c>
      <c r="L62" s="302" t="s">
        <v>4869</v>
      </c>
      <c r="M62" s="302" t="s">
        <v>4905</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303">
        <v>44295</v>
      </c>
      <c r="C63" s="74">
        <v>3023304</v>
      </c>
      <c r="D63" t="s">
        <v>4837</v>
      </c>
      <c r="E63" t="str">
        <f>VLOOKUP(C63,Schools!$A:$Z,3,0)</f>
        <v>M</v>
      </c>
      <c r="F63" s="76">
        <v>-326.35999999999996</v>
      </c>
      <c r="G63" s="302" t="s">
        <v>4759</v>
      </c>
      <c r="H63" s="302" t="s">
        <v>4863</v>
      </c>
      <c r="I63" t="str">
        <f t="shared" si="8"/>
        <v>10162/543965</v>
      </c>
      <c r="J63">
        <f>VLOOKUP(C63,Schools!$A:$Z,9,0)</f>
        <v>400008</v>
      </c>
      <c r="K63" s="74" t="s">
        <v>173</v>
      </c>
      <c r="L63" s="302" t="s">
        <v>4869</v>
      </c>
      <c r="M63" s="302" t="s">
        <v>4905</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303">
        <v>44295</v>
      </c>
      <c r="C64" s="74">
        <v>3023305</v>
      </c>
      <c r="D64" t="s">
        <v>4838</v>
      </c>
      <c r="E64" t="str">
        <f>VLOOKUP(C64,Schools!$A:$Z,3,0)</f>
        <v>M</v>
      </c>
      <c r="F64" s="76">
        <v>-245.99999999999997</v>
      </c>
      <c r="G64" s="302" t="s">
        <v>4759</v>
      </c>
      <c r="H64" s="302" t="s">
        <v>4863</v>
      </c>
      <c r="I64" t="str">
        <f t="shared" si="8"/>
        <v>10162/543965</v>
      </c>
      <c r="J64">
        <f>VLOOKUP(C64,Schools!$A:$Z,9,0)</f>
        <v>400086</v>
      </c>
      <c r="K64" s="74" t="s">
        <v>173</v>
      </c>
      <c r="L64" s="302" t="s">
        <v>4869</v>
      </c>
      <c r="M64" s="302" t="s">
        <v>4905</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303">
        <v>44295</v>
      </c>
      <c r="C65" s="74">
        <v>3023307</v>
      </c>
      <c r="D65" t="s">
        <v>4839</v>
      </c>
      <c r="E65" t="str">
        <f>VLOOKUP(C65,Schools!$A:$Z,3,0)</f>
        <v>M</v>
      </c>
      <c r="F65" s="76">
        <v>-342.76</v>
      </c>
      <c r="G65" s="302" t="s">
        <v>4759</v>
      </c>
      <c r="H65" s="302" t="s">
        <v>4863</v>
      </c>
      <c r="I65" t="str">
        <f t="shared" si="8"/>
        <v>10162/543965</v>
      </c>
      <c r="J65">
        <f>VLOOKUP(C65,Schools!$A:$Z,9,0)</f>
        <v>400114</v>
      </c>
      <c r="K65" s="74" t="s">
        <v>173</v>
      </c>
      <c r="L65" s="302" t="s">
        <v>4869</v>
      </c>
      <c r="M65" s="302" t="s">
        <v>4905</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303">
        <v>44295</v>
      </c>
      <c r="C66" s="74">
        <v>3023309</v>
      </c>
      <c r="D66" t="s">
        <v>4840</v>
      </c>
      <c r="E66" t="str">
        <f>VLOOKUP(C66,Schools!$A:$Z,3,0)</f>
        <v>M</v>
      </c>
      <c r="F66" s="76">
        <v>-346.03999999999996</v>
      </c>
      <c r="G66" s="302" t="s">
        <v>4759</v>
      </c>
      <c r="H66" s="302" t="s">
        <v>4863</v>
      </c>
      <c r="I66" t="str">
        <f t="shared" si="8"/>
        <v>10162/543965</v>
      </c>
      <c r="J66">
        <f>VLOOKUP(C66,Schools!$A:$Z,9,0)</f>
        <v>400098</v>
      </c>
      <c r="K66" s="74" t="s">
        <v>173</v>
      </c>
      <c r="L66" s="302" t="s">
        <v>4869</v>
      </c>
      <c r="M66" s="302" t="s">
        <v>4905</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303">
        <v>44295</v>
      </c>
      <c r="C67" s="74">
        <v>3023311</v>
      </c>
      <c r="D67" t="s">
        <v>4841</v>
      </c>
      <c r="E67" t="str">
        <f>VLOOKUP(C67,Schools!$A:$Z,3,0)</f>
        <v>M</v>
      </c>
      <c r="F67" s="76">
        <v>-674.04</v>
      </c>
      <c r="G67" s="302" t="s">
        <v>4759</v>
      </c>
      <c r="H67" s="302" t="s">
        <v>4863</v>
      </c>
      <c r="I67" t="str">
        <f t="shared" si="8"/>
        <v>10162/543965</v>
      </c>
      <c r="J67">
        <f>VLOOKUP(C67,Schools!$A:$Z,9,0)</f>
        <v>400058</v>
      </c>
      <c r="K67" s="74" t="s">
        <v>173</v>
      </c>
      <c r="L67" s="302" t="s">
        <v>4869</v>
      </c>
      <c r="M67" s="302" t="s">
        <v>4905</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303">
        <v>44295</v>
      </c>
      <c r="C68" s="74">
        <v>3023312</v>
      </c>
      <c r="D68" t="s">
        <v>4842</v>
      </c>
      <c r="E68" t="str">
        <f>VLOOKUP(C68,Schools!$A:$Z,3,0)</f>
        <v>M</v>
      </c>
      <c r="F68" s="76">
        <v>-347.68</v>
      </c>
      <c r="G68" s="302" t="s">
        <v>4759</v>
      </c>
      <c r="H68" s="302" t="s">
        <v>4863</v>
      </c>
      <c r="I68" t="str">
        <f t="shared" si="8"/>
        <v>10162/543965</v>
      </c>
      <c r="J68">
        <f>VLOOKUP(C68,Schools!$A:$Z,9,0)</f>
        <v>400017</v>
      </c>
      <c r="K68" s="74" t="s">
        <v>173</v>
      </c>
      <c r="L68" s="302" t="s">
        <v>4869</v>
      </c>
      <c r="M68" s="302" t="s">
        <v>4905</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303">
        <v>44295</v>
      </c>
      <c r="C69" s="74">
        <v>3023313</v>
      </c>
      <c r="D69" t="s">
        <v>4843</v>
      </c>
      <c r="E69" t="str">
        <f>VLOOKUP(C69,Schools!$A:$Z,3,0)</f>
        <v>M</v>
      </c>
      <c r="F69" s="76">
        <v>-305.03999999999996</v>
      </c>
      <c r="G69" s="302" t="s">
        <v>4759</v>
      </c>
      <c r="H69" s="302" t="s">
        <v>4863</v>
      </c>
      <c r="I69" t="str">
        <f t="shared" si="8"/>
        <v>10162/543965</v>
      </c>
      <c r="J69">
        <f>VLOOKUP(C69,Schools!$A:$Z,9,0)</f>
        <v>400006</v>
      </c>
      <c r="K69" s="74" t="s">
        <v>173</v>
      </c>
      <c r="L69" s="302" t="s">
        <v>4869</v>
      </c>
      <c r="M69" s="302" t="s">
        <v>4905</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303">
        <v>44295</v>
      </c>
      <c r="C70" s="74">
        <v>3023314</v>
      </c>
      <c r="D70" t="s">
        <v>4844</v>
      </c>
      <c r="E70" t="str">
        <f>VLOOKUP(C70,Schools!$A:$Z,3,0)</f>
        <v>M</v>
      </c>
      <c r="F70" s="76">
        <v>-337.84</v>
      </c>
      <c r="G70" s="302" t="s">
        <v>4759</v>
      </c>
      <c r="H70" s="302" t="s">
        <v>4863</v>
      </c>
      <c r="I70" t="str">
        <f t="shared" si="8"/>
        <v>10162/543965</v>
      </c>
      <c r="J70">
        <f>VLOOKUP(C70,Schools!$A:$Z,9,0)</f>
        <v>400094</v>
      </c>
      <c r="K70" s="74" t="s">
        <v>173</v>
      </c>
      <c r="L70" s="302" t="s">
        <v>4869</v>
      </c>
      <c r="M70" s="302" t="s">
        <v>4905</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303">
        <v>44295</v>
      </c>
      <c r="C71" s="74">
        <v>3023315</v>
      </c>
      <c r="D71" t="s">
        <v>4845</v>
      </c>
      <c r="E71" t="str">
        <f>VLOOKUP(C71,Schools!$A:$Z,3,0)</f>
        <v>M</v>
      </c>
      <c r="F71" s="76">
        <v>-341.12</v>
      </c>
      <c r="G71" s="302" t="s">
        <v>4759</v>
      </c>
      <c r="H71" s="302" t="s">
        <v>4863</v>
      </c>
      <c r="I71" t="str">
        <f t="shared" si="8"/>
        <v>10162/543965</v>
      </c>
      <c r="J71">
        <f>VLOOKUP(C71,Schools!$A:$Z,9,0)</f>
        <v>400062</v>
      </c>
      <c r="K71" s="74" t="s">
        <v>173</v>
      </c>
      <c r="L71" s="302" t="s">
        <v>4869</v>
      </c>
      <c r="M71" s="302" t="s">
        <v>4905</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303">
        <v>44295</v>
      </c>
      <c r="C72" s="74">
        <v>3023316</v>
      </c>
      <c r="D72" t="s">
        <v>4846</v>
      </c>
      <c r="E72" t="str">
        <f>VLOOKUP(C72,Schools!$A:$Z,3,0)</f>
        <v>M</v>
      </c>
      <c r="F72" s="76">
        <v>-347.68</v>
      </c>
      <c r="G72" s="302" t="s">
        <v>4759</v>
      </c>
      <c r="H72" s="302" t="s">
        <v>4863</v>
      </c>
      <c r="I72" t="str">
        <f t="shared" si="8"/>
        <v>10162/543965</v>
      </c>
      <c r="J72">
        <f>VLOOKUP(C72,Schools!$A:$Z,9,0)</f>
        <v>400100</v>
      </c>
      <c r="K72" s="74" t="s">
        <v>173</v>
      </c>
      <c r="L72" s="302" t="s">
        <v>4869</v>
      </c>
      <c r="M72" s="302" t="s">
        <v>4905</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303">
        <v>44295</v>
      </c>
      <c r="C73" s="74">
        <v>3023317</v>
      </c>
      <c r="D73" t="s">
        <v>4847</v>
      </c>
      <c r="E73" t="str">
        <f>VLOOKUP(C73,Schools!$A:$Z,3,0)</f>
        <v>M</v>
      </c>
      <c r="F73" s="76">
        <v>-347.68</v>
      </c>
      <c r="G73" s="302" t="s">
        <v>4759</v>
      </c>
      <c r="H73" s="302" t="s">
        <v>4863</v>
      </c>
      <c r="I73" t="str">
        <f t="shared" si="8"/>
        <v>10162/543965</v>
      </c>
      <c r="J73">
        <f>VLOOKUP(C73,Schools!$A:$Z,9,0)</f>
        <v>400015</v>
      </c>
      <c r="K73" s="74" t="s">
        <v>173</v>
      </c>
      <c r="L73" s="302" t="s">
        <v>4869</v>
      </c>
      <c r="M73" s="302" t="s">
        <v>4905</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303">
        <v>44295</v>
      </c>
      <c r="C74" s="74">
        <v>3023500</v>
      </c>
      <c r="D74" t="s">
        <v>4848</v>
      </c>
      <c r="E74" t="str">
        <f>VLOOKUP(C74,Schools!$A:$Z,3,0)</f>
        <v>M</v>
      </c>
      <c r="F74" s="76">
        <v>-211.55999999999997</v>
      </c>
      <c r="G74" s="302" t="s">
        <v>4759</v>
      </c>
      <c r="H74" s="302" t="s">
        <v>4863</v>
      </c>
      <c r="I74" t="str">
        <f t="shared" si="8"/>
        <v>10162/543965</v>
      </c>
      <c r="J74">
        <f>VLOOKUP(C74,Schools!$A:$Z,9,0)</f>
        <v>400023</v>
      </c>
      <c r="K74" s="74" t="s">
        <v>173</v>
      </c>
      <c r="L74" s="302" t="s">
        <v>4869</v>
      </c>
      <c r="M74" s="302" t="s">
        <v>4905</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303">
        <v>44295</v>
      </c>
      <c r="C75" s="74">
        <v>3023501</v>
      </c>
      <c r="D75" t="s">
        <v>4849</v>
      </c>
      <c r="E75" t="str">
        <f>VLOOKUP(C75,Schools!$A:$Z,3,0)</f>
        <v>M</v>
      </c>
      <c r="F75" s="76">
        <v>-326.35999999999996</v>
      </c>
      <c r="G75" s="302" t="s">
        <v>4759</v>
      </c>
      <c r="H75" s="302" t="s">
        <v>4863</v>
      </c>
      <c r="I75" t="str">
        <f t="shared" si="8"/>
        <v>10162/543965</v>
      </c>
      <c r="J75">
        <f>VLOOKUP(C75,Schools!$A:$Z,9,0)</f>
        <v>400003</v>
      </c>
      <c r="K75" s="74" t="s">
        <v>173</v>
      </c>
      <c r="L75" s="302" t="s">
        <v>4869</v>
      </c>
      <c r="M75" s="302" t="s">
        <v>4905</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303">
        <v>44295</v>
      </c>
      <c r="C76" s="74">
        <v>3023502</v>
      </c>
      <c r="D76" t="s">
        <v>4850</v>
      </c>
      <c r="E76" t="str">
        <f>VLOOKUP(C76,Schools!$A:$Z,3,0)</f>
        <v>M</v>
      </c>
      <c r="F76" s="76">
        <v>-601.88</v>
      </c>
      <c r="G76" s="302" t="s">
        <v>4759</v>
      </c>
      <c r="H76" s="302" t="s">
        <v>4863</v>
      </c>
      <c r="I76" t="str">
        <f t="shared" si="8"/>
        <v>10162/543965</v>
      </c>
      <c r="J76">
        <f>VLOOKUP(C76,Schools!$A:$Z,9,0)</f>
        <v>400096</v>
      </c>
      <c r="K76" s="74" t="s">
        <v>173</v>
      </c>
      <c r="L76" s="302" t="s">
        <v>4869</v>
      </c>
      <c r="M76" s="302" t="s">
        <v>4905</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303">
        <v>44295</v>
      </c>
      <c r="C77" s="74">
        <v>3023504</v>
      </c>
      <c r="D77" t="s">
        <v>4851</v>
      </c>
      <c r="E77" t="str">
        <f>VLOOKUP(C77,Schools!$A:$Z,3,0)</f>
        <v>M</v>
      </c>
      <c r="F77" s="76">
        <v>-683.88</v>
      </c>
      <c r="G77" s="302" t="s">
        <v>4759</v>
      </c>
      <c r="H77" s="302" t="s">
        <v>4863</v>
      </c>
      <c r="I77" t="str">
        <f t="shared" si="8"/>
        <v>10162/543965</v>
      </c>
      <c r="J77">
        <f>VLOOKUP(C77,Schools!$A:$Z,9,0)</f>
        <v>400064</v>
      </c>
      <c r="K77" s="74" t="s">
        <v>173</v>
      </c>
      <c r="L77" s="302" t="s">
        <v>4869</v>
      </c>
      <c r="M77" s="302" t="s">
        <v>4905</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303">
        <v>44295</v>
      </c>
      <c r="C78" s="74">
        <v>3023506</v>
      </c>
      <c r="D78" t="s">
        <v>270</v>
      </c>
      <c r="E78" t="str">
        <f>VLOOKUP(C78,Schools!$A:$Z,3,0)</f>
        <v>M</v>
      </c>
      <c r="F78" s="76">
        <v>-465.76</v>
      </c>
      <c r="G78" s="302" t="s">
        <v>4759</v>
      </c>
      <c r="H78" s="302" t="s">
        <v>4863</v>
      </c>
      <c r="I78" t="str">
        <f t="shared" si="8"/>
        <v>10162/543965</v>
      </c>
      <c r="J78">
        <f>VLOOKUP(C78,Schools!$A:$Z,9,0)</f>
        <v>400009</v>
      </c>
      <c r="K78" s="74" t="s">
        <v>173</v>
      </c>
      <c r="L78" s="302" t="s">
        <v>4869</v>
      </c>
      <c r="M78" s="302" t="s">
        <v>4905</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303">
        <v>44295</v>
      </c>
      <c r="C79" s="74">
        <v>3023507</v>
      </c>
      <c r="D79" t="s">
        <v>4852</v>
      </c>
      <c r="E79" t="str">
        <f>VLOOKUP(C79,Schools!$A:$Z,3,0)</f>
        <v>M</v>
      </c>
      <c r="F79" s="76">
        <v>-288.64</v>
      </c>
      <c r="G79" s="302" t="s">
        <v>4759</v>
      </c>
      <c r="H79" s="302" t="s">
        <v>4863</v>
      </c>
      <c r="I79" t="str">
        <f t="shared" si="8"/>
        <v>10162/543965</v>
      </c>
      <c r="J79">
        <f>VLOOKUP(C79,Schools!$A:$Z,9,0)</f>
        <v>400037</v>
      </c>
      <c r="K79" s="74" t="s">
        <v>173</v>
      </c>
      <c r="L79" s="302" t="s">
        <v>4869</v>
      </c>
      <c r="M79" s="302" t="s">
        <v>4905</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303">
        <v>44295</v>
      </c>
      <c r="C80" s="74">
        <v>3023509</v>
      </c>
      <c r="D80" t="s">
        <v>4853</v>
      </c>
      <c r="E80" t="str">
        <f>VLOOKUP(C80,Schools!$A:$Z,3,0)</f>
        <v>M</v>
      </c>
      <c r="F80" s="76">
        <v>-797.04</v>
      </c>
      <c r="G80" s="302" t="s">
        <v>4759</v>
      </c>
      <c r="H80" s="302" t="s">
        <v>4863</v>
      </c>
      <c r="I80" t="str">
        <f t="shared" si="8"/>
        <v>10162/543965</v>
      </c>
      <c r="J80">
        <f>VLOOKUP(C80,Schools!$A:$Z,9,0)</f>
        <v>400066</v>
      </c>
      <c r="K80" s="74" t="s">
        <v>173</v>
      </c>
      <c r="L80" s="302" t="s">
        <v>4869</v>
      </c>
      <c r="M80" s="302" t="s">
        <v>4905</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303">
        <v>44295</v>
      </c>
      <c r="C81" s="74">
        <v>3023510</v>
      </c>
      <c r="D81" t="s">
        <v>4854</v>
      </c>
      <c r="E81" t="str">
        <f>VLOOKUP(C81,Schools!$A:$Z,3,0)</f>
        <v>M</v>
      </c>
      <c r="F81" s="76">
        <v>-649.43999999999994</v>
      </c>
      <c r="G81" s="302" t="s">
        <v>4759</v>
      </c>
      <c r="H81" s="302" t="s">
        <v>4863</v>
      </c>
      <c r="I81" t="str">
        <f t="shared" si="8"/>
        <v>10162/543965</v>
      </c>
      <c r="J81">
        <f>VLOOKUP(C81,Schools!$A:$Z,9,0)</f>
        <v>400071</v>
      </c>
      <c r="K81" s="74" t="s">
        <v>173</v>
      </c>
      <c r="L81" s="302" t="s">
        <v>4869</v>
      </c>
      <c r="M81" s="302" t="s">
        <v>4905</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303">
        <v>44295</v>
      </c>
      <c r="C82" s="74">
        <v>3023511</v>
      </c>
      <c r="D82" t="s">
        <v>4855</v>
      </c>
      <c r="E82" t="str">
        <f>VLOOKUP(C82,Schools!$A:$Z,3,0)</f>
        <v>M</v>
      </c>
      <c r="F82" s="76">
        <v>-664.19999999999993</v>
      </c>
      <c r="G82" s="302" t="s">
        <v>4759</v>
      </c>
      <c r="H82" s="302" t="s">
        <v>4863</v>
      </c>
      <c r="I82" t="str">
        <f t="shared" si="8"/>
        <v>10162/543965</v>
      </c>
      <c r="J82">
        <f>VLOOKUP(C82,Schools!$A:$Z,9,0)</f>
        <v>400024</v>
      </c>
      <c r="K82" s="74" t="s">
        <v>173</v>
      </c>
      <c r="L82" s="302" t="s">
        <v>4869</v>
      </c>
      <c r="M82" s="302" t="s">
        <v>4905</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303">
        <v>44295</v>
      </c>
      <c r="C83" s="74">
        <v>3023512</v>
      </c>
      <c r="D83" t="s">
        <v>4856</v>
      </c>
      <c r="E83" t="str">
        <f>VLOOKUP(C83,Schools!$A:$Z,3,0)</f>
        <v>M</v>
      </c>
      <c r="F83" s="76">
        <v>-613.36</v>
      </c>
      <c r="G83" s="302" t="s">
        <v>4759</v>
      </c>
      <c r="H83" s="302" t="s">
        <v>4863</v>
      </c>
      <c r="I83" t="str">
        <f t="shared" si="8"/>
        <v>10162/543965</v>
      </c>
      <c r="J83">
        <f>VLOOKUP(C83,Schools!$A:$Z,9,0)</f>
        <v>400093</v>
      </c>
      <c r="K83" s="74" t="s">
        <v>173</v>
      </c>
      <c r="L83" s="302" t="s">
        <v>4869</v>
      </c>
      <c r="M83" s="302" t="s">
        <v>4905</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303">
        <v>44295</v>
      </c>
      <c r="C84" s="74">
        <v>3023513</v>
      </c>
      <c r="D84" t="s">
        <v>240</v>
      </c>
      <c r="E84" t="str">
        <f>VLOOKUP(C84,Schools!$A:$Z,3,0)</f>
        <v>M</v>
      </c>
      <c r="F84" s="76">
        <v>-623.19999999999993</v>
      </c>
      <c r="G84" s="302" t="s">
        <v>4759</v>
      </c>
      <c r="H84" s="302" t="s">
        <v>4863</v>
      </c>
      <c r="I84" t="str">
        <f t="shared" si="8"/>
        <v>10162/543965</v>
      </c>
      <c r="J84">
        <f>VLOOKUP(C84,Schools!$A:$Z,9,0)</f>
        <v>400007</v>
      </c>
      <c r="K84" s="74" t="s">
        <v>173</v>
      </c>
      <c r="L84" s="302" t="s">
        <v>4869</v>
      </c>
      <c r="M84" s="302" t="s">
        <v>4905</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303">
        <v>44295</v>
      </c>
      <c r="C85" s="74">
        <v>3023514</v>
      </c>
      <c r="D85" t="s">
        <v>4857</v>
      </c>
      <c r="E85" t="str">
        <f>VLOOKUP(C85,Schools!$A:$Z,3,0)</f>
        <v>M</v>
      </c>
      <c r="F85" s="76">
        <v>-339.47999999999996</v>
      </c>
      <c r="G85" s="302" t="s">
        <v>4759</v>
      </c>
      <c r="H85" s="302" t="s">
        <v>4863</v>
      </c>
      <c r="I85" t="str">
        <f t="shared" ref="I85:I148" si="21">O85&amp;"/"&amp;P85</f>
        <v>10162/543965</v>
      </c>
      <c r="J85">
        <f>VLOOKUP(C85,Schools!$A:$Z,9,0)</f>
        <v>400107</v>
      </c>
      <c r="K85" s="74" t="s">
        <v>173</v>
      </c>
      <c r="L85" s="302" t="s">
        <v>4869</v>
      </c>
      <c r="M85" s="302" t="s">
        <v>4905</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303">
        <v>44295</v>
      </c>
      <c r="C86" s="74">
        <v>3023516</v>
      </c>
      <c r="D86" t="s">
        <v>228</v>
      </c>
      <c r="E86" t="str">
        <f>VLOOKUP(C86,Schools!$A:$Z,3,0)</f>
        <v>M</v>
      </c>
      <c r="F86" s="76">
        <v>-334.56</v>
      </c>
      <c r="G86" s="302" t="s">
        <v>4759</v>
      </c>
      <c r="H86" s="302" t="s">
        <v>4863</v>
      </c>
      <c r="I86" t="str">
        <f t="shared" si="21"/>
        <v>10162/543965</v>
      </c>
      <c r="J86">
        <f>VLOOKUP(C86,Schools!$A:$Z,9,0)</f>
        <v>400108</v>
      </c>
      <c r="K86" s="74" t="s">
        <v>173</v>
      </c>
      <c r="L86" s="302" t="s">
        <v>4869</v>
      </c>
      <c r="M86" s="302" t="s">
        <v>4905</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303">
        <v>44295</v>
      </c>
      <c r="C87" s="74">
        <v>3023518</v>
      </c>
      <c r="D87" t="s">
        <v>279</v>
      </c>
      <c r="E87" t="str">
        <f>VLOOKUP(C87,Schools!$A:$Z,3,0)</f>
        <v>M</v>
      </c>
      <c r="F87" s="76">
        <v>-639.59999999999991</v>
      </c>
      <c r="G87" s="302" t="s">
        <v>4759</v>
      </c>
      <c r="H87" s="302" t="s">
        <v>4863</v>
      </c>
      <c r="I87" t="str">
        <f t="shared" si="21"/>
        <v>10162/543965</v>
      </c>
      <c r="J87">
        <f>VLOOKUP(C87,Schools!$A:$Z,9,0)</f>
        <v>400117</v>
      </c>
      <c r="K87" s="74" t="s">
        <v>173</v>
      </c>
      <c r="L87" s="302" t="s">
        <v>4869</v>
      </c>
      <c r="M87" s="302" t="s">
        <v>4905</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303">
        <v>44295</v>
      </c>
      <c r="C88" s="74">
        <v>3023520</v>
      </c>
      <c r="D88" t="s">
        <v>189</v>
      </c>
      <c r="E88" t="str">
        <f>VLOOKUP(C88,Schools!$A:$Z,3,0)</f>
        <v>M</v>
      </c>
      <c r="F88" s="76">
        <v>-688.8</v>
      </c>
      <c r="G88" s="302" t="s">
        <v>4759</v>
      </c>
      <c r="H88" s="302" t="s">
        <v>4863</v>
      </c>
      <c r="I88" t="str">
        <f t="shared" si="21"/>
        <v>10162/543965</v>
      </c>
      <c r="J88">
        <f>VLOOKUP(C88,Schools!$A:$Z,9,0)</f>
        <v>400125</v>
      </c>
      <c r="K88" s="74" t="s">
        <v>173</v>
      </c>
      <c r="L88" s="302" t="s">
        <v>4869</v>
      </c>
      <c r="M88" s="302" t="s">
        <v>4905</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303">
        <v>44295</v>
      </c>
      <c r="C89" s="74">
        <v>3023523</v>
      </c>
      <c r="D89" t="s">
        <v>237</v>
      </c>
      <c r="E89" t="str">
        <f>VLOOKUP(C89,Schools!$A:$Z,3,0)</f>
        <v>M</v>
      </c>
      <c r="F89" s="76">
        <v>-1018.4399999999999</v>
      </c>
      <c r="G89" s="302" t="s">
        <v>4759</v>
      </c>
      <c r="H89" s="302" t="s">
        <v>4863</v>
      </c>
      <c r="I89" t="str">
        <f t="shared" si="21"/>
        <v>10162/543965</v>
      </c>
      <c r="J89">
        <f>VLOOKUP(C89,Schools!$A:$Z,9,0)</f>
        <v>400130</v>
      </c>
      <c r="K89" s="74" t="s">
        <v>173</v>
      </c>
      <c r="L89" s="302" t="s">
        <v>4869</v>
      </c>
      <c r="M89" s="302" t="s">
        <v>4905</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303">
        <v>44295</v>
      </c>
      <c r="C90" s="74">
        <v>3023524</v>
      </c>
      <c r="D90" t="s">
        <v>200</v>
      </c>
      <c r="E90" t="str">
        <f>VLOOKUP(C90,Schools!$A:$Z,3,0)</f>
        <v>M</v>
      </c>
      <c r="F90" s="76">
        <v>-308.32</v>
      </c>
      <c r="G90" s="302" t="s">
        <v>4759</v>
      </c>
      <c r="H90" s="302" t="s">
        <v>4863</v>
      </c>
      <c r="I90" t="str">
        <f t="shared" si="21"/>
        <v>10162/543965</v>
      </c>
      <c r="J90">
        <f>VLOOKUP(C90,Schools!$A:$Z,9,0)</f>
        <v>400150</v>
      </c>
      <c r="K90" s="74" t="s">
        <v>173</v>
      </c>
      <c r="L90" s="302" t="s">
        <v>4869</v>
      </c>
      <c r="M90" s="302" t="s">
        <v>4905</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303">
        <v>44295</v>
      </c>
      <c r="C91" s="74">
        <v>3025201</v>
      </c>
      <c r="D91" t="s">
        <v>249</v>
      </c>
      <c r="E91" t="str">
        <f>VLOOKUP(C91,Schools!$A:$Z,3,0)</f>
        <v>M</v>
      </c>
      <c r="F91" s="76">
        <v>-646.16</v>
      </c>
      <c r="G91" s="302" t="s">
        <v>4759</v>
      </c>
      <c r="H91" s="302" t="s">
        <v>4863</v>
      </c>
      <c r="I91" t="str">
        <f t="shared" si="21"/>
        <v>10162/543965</v>
      </c>
      <c r="J91">
        <f>VLOOKUP(C91,Schools!$A:$Z,9,0)</f>
        <v>400021</v>
      </c>
      <c r="K91" s="74" t="s">
        <v>173</v>
      </c>
      <c r="L91" s="302" t="s">
        <v>4869</v>
      </c>
      <c r="M91" s="302" t="s">
        <v>4905</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303">
        <v>44295</v>
      </c>
      <c r="C92" s="74">
        <v>3025948</v>
      </c>
      <c r="D92" t="s">
        <v>4858</v>
      </c>
      <c r="E92" t="str">
        <f>VLOOKUP(C92,Schools!$A:$Z,3,0)</f>
        <v>M</v>
      </c>
      <c r="F92" s="76">
        <v>-342.76</v>
      </c>
      <c r="G92" s="302" t="s">
        <v>4759</v>
      </c>
      <c r="H92" s="302" t="s">
        <v>4863</v>
      </c>
      <c r="I92" t="str">
        <f t="shared" si="21"/>
        <v>10162/543965</v>
      </c>
      <c r="J92">
        <f>VLOOKUP(C92,Schools!$A:$Z,9,0)</f>
        <v>400112</v>
      </c>
      <c r="K92" s="74" t="s">
        <v>173</v>
      </c>
      <c r="L92" s="302" t="s">
        <v>4869</v>
      </c>
      <c r="M92" s="302" t="s">
        <v>4905</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303">
        <v>44295</v>
      </c>
      <c r="C93" s="74">
        <v>3025949</v>
      </c>
      <c r="D93" t="s">
        <v>239</v>
      </c>
      <c r="E93" t="str">
        <f>VLOOKUP(C93,Schools!$A:$Z,3,0)</f>
        <v>M</v>
      </c>
      <c r="F93" s="76">
        <v>-621.55999999999995</v>
      </c>
      <c r="G93" s="302" t="s">
        <v>4759</v>
      </c>
      <c r="H93" s="302" t="s">
        <v>4863</v>
      </c>
      <c r="I93" t="str">
        <f t="shared" si="21"/>
        <v>10162/543965</v>
      </c>
      <c r="J93">
        <f>VLOOKUP(C93,Schools!$A:$Z,9,0)</f>
        <v>400110</v>
      </c>
      <c r="K93" s="74" t="s">
        <v>173</v>
      </c>
      <c r="L93" s="302" t="s">
        <v>4869</v>
      </c>
      <c r="M93" s="302" t="s">
        <v>4905</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303">
        <v>44295</v>
      </c>
      <c r="C94" s="74">
        <v>3024003</v>
      </c>
      <c r="D94" t="s">
        <v>107</v>
      </c>
      <c r="E94" t="str">
        <f>VLOOKUP(C94,Schools!$A:$Z,3,0)</f>
        <v>M</v>
      </c>
      <c r="F94" s="76">
        <v>-1117.2</v>
      </c>
      <c r="G94" s="302" t="s">
        <v>4759</v>
      </c>
      <c r="H94" s="302" t="s">
        <v>4863</v>
      </c>
      <c r="I94" t="str">
        <f t="shared" si="21"/>
        <v>10163/543965</v>
      </c>
      <c r="J94">
        <f>VLOOKUP(C94,Schools!$A:$Z,9,0)</f>
        <v>400033</v>
      </c>
      <c r="K94" s="74" t="s">
        <v>173</v>
      </c>
      <c r="L94" s="302" t="s">
        <v>4869</v>
      </c>
      <c r="M94" s="302" t="s">
        <v>4905</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303">
        <v>44295</v>
      </c>
      <c r="C95" s="74">
        <v>3024004</v>
      </c>
      <c r="D95" t="s">
        <v>4859</v>
      </c>
      <c r="E95" t="str">
        <f>VLOOKUP(C95,Schools!$A:$Z,3,0)</f>
        <v>M</v>
      </c>
      <c r="F95" s="76">
        <v>-408.65999999999997</v>
      </c>
      <c r="G95" s="302" t="s">
        <v>4759</v>
      </c>
      <c r="H95" s="302" t="s">
        <v>4863</v>
      </c>
      <c r="I95" t="str">
        <f t="shared" si="21"/>
        <v>10163/543965</v>
      </c>
      <c r="J95">
        <f>VLOOKUP(C95,Schools!$A:$Z,9,0)</f>
        <v>107953</v>
      </c>
      <c r="K95" s="74" t="s">
        <v>173</v>
      </c>
      <c r="L95" s="302" t="s">
        <v>4869</v>
      </c>
      <c r="M95" s="302" t="s">
        <v>4905</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303">
        <v>44295</v>
      </c>
      <c r="C96" s="74">
        <v>3025404</v>
      </c>
      <c r="D96" t="s">
        <v>4860</v>
      </c>
      <c r="E96" t="str">
        <f>VLOOKUP(C96,Schools!$A:$Z,3,0)</f>
        <v>M</v>
      </c>
      <c r="F96" s="76">
        <v>-824.18000000000006</v>
      </c>
      <c r="G96" s="302" t="s">
        <v>4759</v>
      </c>
      <c r="H96" s="302" t="s">
        <v>4863</v>
      </c>
      <c r="I96" t="str">
        <f t="shared" si="21"/>
        <v>10163/543965</v>
      </c>
      <c r="J96">
        <f>VLOOKUP(C96,Schools!$A:$Z,9,0)</f>
        <v>400029</v>
      </c>
      <c r="K96" s="74" t="s">
        <v>173</v>
      </c>
      <c r="L96" s="302" t="s">
        <v>4869</v>
      </c>
      <c r="M96" s="302" t="s">
        <v>4905</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303">
        <v>44295</v>
      </c>
      <c r="C97" s="74">
        <v>3025405</v>
      </c>
      <c r="D97" t="s">
        <v>104</v>
      </c>
      <c r="E97" t="str">
        <f>VLOOKUP(C97,Schools!$A:$Z,3,0)</f>
        <v>M</v>
      </c>
      <c r="F97" s="76">
        <v>-1300.95</v>
      </c>
      <c r="G97" s="302" t="s">
        <v>4759</v>
      </c>
      <c r="H97" s="302" t="s">
        <v>4863</v>
      </c>
      <c r="I97" t="str">
        <f t="shared" si="21"/>
        <v>10163/543965</v>
      </c>
      <c r="J97">
        <f>VLOOKUP(C97,Schools!$A:$Z,9,0)</f>
        <v>400041</v>
      </c>
      <c r="K97" s="74" t="s">
        <v>173</v>
      </c>
      <c r="L97" s="302" t="s">
        <v>4869</v>
      </c>
      <c r="M97" s="302" t="s">
        <v>4905</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303">
        <v>44295</v>
      </c>
      <c r="C98" s="74">
        <v>3025407</v>
      </c>
      <c r="D98" t="s">
        <v>4861</v>
      </c>
      <c r="E98" t="str">
        <f>VLOOKUP(C98,Schools!$A:$Z,3,0)</f>
        <v>M</v>
      </c>
      <c r="F98" s="76">
        <v>-1553.1774999999998</v>
      </c>
      <c r="G98" s="302" t="s">
        <v>4759</v>
      </c>
      <c r="H98" s="302" t="s">
        <v>4863</v>
      </c>
      <c r="I98" t="str">
        <f t="shared" si="21"/>
        <v>10163/543965</v>
      </c>
      <c r="J98">
        <f>VLOOKUP(C98,Schools!$A:$Z,9,0)</f>
        <v>400013</v>
      </c>
      <c r="K98" s="74" t="s">
        <v>173</v>
      </c>
      <c r="L98" s="302" t="s">
        <v>4869</v>
      </c>
      <c r="M98" s="302" t="s">
        <v>4905</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303">
        <v>44295</v>
      </c>
      <c r="C99" s="74">
        <v>3025427</v>
      </c>
      <c r="D99" t="s">
        <v>111</v>
      </c>
      <c r="E99" t="str">
        <f>VLOOKUP(C99,Schools!$A:$Z,3,0)</f>
        <v>M</v>
      </c>
      <c r="F99" s="76">
        <v>-1464.12</v>
      </c>
      <c r="G99" s="302" t="s">
        <v>4759</v>
      </c>
      <c r="H99" s="302" t="s">
        <v>4863</v>
      </c>
      <c r="I99" t="str">
        <f t="shared" si="21"/>
        <v>10163/543965</v>
      </c>
      <c r="J99">
        <f>VLOOKUP(C99,Schools!$A:$Z,9,0)</f>
        <v>400140</v>
      </c>
      <c r="K99" s="74" t="s">
        <v>173</v>
      </c>
      <c r="L99" s="302" t="s">
        <v>4869</v>
      </c>
      <c r="M99" s="302" t="s">
        <v>4905</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303">
        <v>44295</v>
      </c>
      <c r="C100" s="74">
        <v>3023521</v>
      </c>
      <c r="D100" t="s">
        <v>4862</v>
      </c>
      <c r="E100" t="str">
        <f>VLOOKUP(C100,Schools!$A:$Z,3,0)</f>
        <v>M</v>
      </c>
      <c r="F100" s="76">
        <v>-2248.5199999999995</v>
      </c>
      <c r="G100" s="302" t="s">
        <v>4759</v>
      </c>
      <c r="H100" s="302" t="s">
        <v>4863</v>
      </c>
      <c r="I100" t="str">
        <f t="shared" si="21"/>
        <v>11510/543965</v>
      </c>
      <c r="J100">
        <f>VLOOKUP(C100,Schools!$A:$Z,9,0)</f>
        <v>400135</v>
      </c>
      <c r="K100" s="74" t="s">
        <v>173</v>
      </c>
      <c r="L100" s="302" t="s">
        <v>4869</v>
      </c>
      <c r="M100" s="302" t="s">
        <v>4905</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79">
        <v>44295</v>
      </c>
      <c r="C101" s="159">
        <v>3022002</v>
      </c>
      <c r="D101" s="313" t="s">
        <v>4811</v>
      </c>
      <c r="E101" t="str">
        <f>VLOOKUP(C101,Schools!$A:$Z,3,0)</f>
        <v>M</v>
      </c>
      <c r="F101" s="226">
        <v>-1319.7</v>
      </c>
      <c r="G101" s="159" t="s">
        <v>4759</v>
      </c>
      <c r="H101" s="159" t="s">
        <v>4864</v>
      </c>
      <c r="I101" t="str">
        <f t="shared" si="21"/>
        <v>10162/543965</v>
      </c>
      <c r="J101">
        <f>VLOOKUP(C101,Schools!$A:$Z,9,0)</f>
        <v>400005</v>
      </c>
      <c r="K101" s="159" t="s">
        <v>170</v>
      </c>
      <c r="L101" s="159" t="s">
        <v>4873</v>
      </c>
      <c r="M101" s="159" t="s">
        <v>4906</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13" t="s">
        <v>201</v>
      </c>
      <c r="E102" t="str">
        <f>VLOOKUP(C102,Schools!$A:$Z,3,0)</f>
        <v>M</v>
      </c>
      <c r="F102" s="226">
        <v>-1122.54</v>
      </c>
      <c r="G102" s="159" t="s">
        <v>4759</v>
      </c>
      <c r="H102" s="159" t="s">
        <v>4864</v>
      </c>
      <c r="I102" t="str">
        <f t="shared" si="21"/>
        <v>10162/543965</v>
      </c>
      <c r="J102">
        <f>VLOOKUP(C102,Schools!$A:$Z,9,0)</f>
        <v>400051</v>
      </c>
      <c r="K102" s="159" t="s">
        <v>170</v>
      </c>
      <c r="L102" s="159" t="s">
        <v>4873</v>
      </c>
      <c r="M102" s="159" t="s">
        <v>4906</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13" t="s">
        <v>205</v>
      </c>
      <c r="E103" t="str">
        <f>VLOOKUP(C103,Schools!$A:$Z,3,0)</f>
        <v>M</v>
      </c>
      <c r="F103" s="226">
        <v>-1138.44</v>
      </c>
      <c r="G103" s="159" t="s">
        <v>4759</v>
      </c>
      <c r="H103" s="159" t="s">
        <v>4864</v>
      </c>
      <c r="I103" t="str">
        <f t="shared" si="21"/>
        <v>10162/543965</v>
      </c>
      <c r="J103">
        <f>VLOOKUP(C103,Schools!$A:$Z,9,0)</f>
        <v>400040</v>
      </c>
      <c r="K103" s="159" t="s">
        <v>170</v>
      </c>
      <c r="L103" s="159" t="s">
        <v>4873</v>
      </c>
      <c r="M103" s="159" t="s">
        <v>4906</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13" t="s">
        <v>4812</v>
      </c>
      <c r="E104" t="str">
        <f>VLOOKUP(C104,Schools!$A:$Z,3,0)</f>
        <v>M</v>
      </c>
      <c r="F104" s="226">
        <v>-855.42000000000007</v>
      </c>
      <c r="G104" s="159" t="s">
        <v>4759</v>
      </c>
      <c r="H104" s="159" t="s">
        <v>4864</v>
      </c>
      <c r="I104" t="str">
        <f t="shared" si="21"/>
        <v>10162/543965</v>
      </c>
      <c r="J104">
        <f>VLOOKUP(C104,Schools!$A:$Z,9,0)</f>
        <v>400057</v>
      </c>
      <c r="K104" s="159" t="s">
        <v>170</v>
      </c>
      <c r="L104" s="159" t="s">
        <v>4873</v>
      </c>
      <c r="M104" s="159" t="s">
        <v>4906</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13" t="s">
        <v>4813</v>
      </c>
      <c r="E105" t="str">
        <f>VLOOKUP(C105,Schools!$A:$Z,3,0)</f>
        <v>M</v>
      </c>
      <c r="F105" s="226">
        <v>-1332.42</v>
      </c>
      <c r="G105" s="159" t="s">
        <v>4759</v>
      </c>
      <c r="H105" s="159" t="s">
        <v>4864</v>
      </c>
      <c r="I105" t="str">
        <f t="shared" si="21"/>
        <v>10162/543965</v>
      </c>
      <c r="J105">
        <f>VLOOKUP(C105,Schools!$A:$Z,9,0)</f>
        <v>400061</v>
      </c>
      <c r="K105" s="159" t="s">
        <v>170</v>
      </c>
      <c r="L105" s="159" t="s">
        <v>4873</v>
      </c>
      <c r="M105" s="159" t="s">
        <v>4906</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13" t="s">
        <v>4814</v>
      </c>
      <c r="E106" t="str">
        <f>VLOOKUP(C106,Schools!$A:$Z,3,0)</f>
        <v>M</v>
      </c>
      <c r="F106" s="226">
        <v>-664.62</v>
      </c>
      <c r="G106" s="159" t="s">
        <v>4759</v>
      </c>
      <c r="H106" s="159" t="s">
        <v>4864</v>
      </c>
      <c r="I106" t="str">
        <f t="shared" si="21"/>
        <v>10162/543965</v>
      </c>
      <c r="J106">
        <f>VLOOKUP(C106,Schools!$A:$Z,9,0)</f>
        <v>400020</v>
      </c>
      <c r="K106" s="159" t="s">
        <v>170</v>
      </c>
      <c r="L106" s="159" t="s">
        <v>4873</v>
      </c>
      <c r="M106" s="159" t="s">
        <v>4906</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13" t="s">
        <v>4815</v>
      </c>
      <c r="E107" t="str">
        <f>VLOOKUP(C107,Schools!$A:$Z,3,0)</f>
        <v>M</v>
      </c>
      <c r="F107" s="226">
        <v>-1997.0400000000002</v>
      </c>
      <c r="G107" s="159" t="s">
        <v>4759</v>
      </c>
      <c r="H107" s="159" t="s">
        <v>4864</v>
      </c>
      <c r="I107" t="str">
        <f t="shared" si="21"/>
        <v>10162/543965</v>
      </c>
      <c r="J107">
        <f>VLOOKUP(C107,Schools!$A:$Z,9,0)</f>
        <v>400050</v>
      </c>
      <c r="K107" s="159" t="s">
        <v>170</v>
      </c>
      <c r="L107" s="159" t="s">
        <v>4873</v>
      </c>
      <c r="M107" s="159" t="s">
        <v>4906</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13" t="s">
        <v>4816</v>
      </c>
      <c r="E108" t="str">
        <f>VLOOKUP(C108,Schools!$A:$Z,3,0)</f>
        <v>M</v>
      </c>
      <c r="F108" s="226">
        <v>-667.80000000000007</v>
      </c>
      <c r="G108" s="159" t="s">
        <v>4759</v>
      </c>
      <c r="H108" s="159" t="s">
        <v>4864</v>
      </c>
      <c r="I108" t="str">
        <f t="shared" si="21"/>
        <v>10162/543965</v>
      </c>
      <c r="J108">
        <f>VLOOKUP(C108,Schools!$A:$Z,9,0)</f>
        <v>400059</v>
      </c>
      <c r="K108" s="159" t="s">
        <v>170</v>
      </c>
      <c r="L108" s="159" t="s">
        <v>4873</v>
      </c>
      <c r="M108" s="159" t="s">
        <v>4906</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13" t="s">
        <v>213</v>
      </c>
      <c r="E109" t="str">
        <f>VLOOKUP(C109,Schools!$A:$Z,3,0)</f>
        <v>M</v>
      </c>
      <c r="F109" s="226">
        <v>-667.80000000000007</v>
      </c>
      <c r="G109" s="159" t="s">
        <v>4759</v>
      </c>
      <c r="H109" s="159" t="s">
        <v>4864</v>
      </c>
      <c r="I109" t="str">
        <f t="shared" si="21"/>
        <v>10162/543965</v>
      </c>
      <c r="J109">
        <f>VLOOKUP(C109,Schools!$A:$Z,9,0)</f>
        <v>400049</v>
      </c>
      <c r="K109" s="159" t="s">
        <v>170</v>
      </c>
      <c r="L109" s="159" t="s">
        <v>4873</v>
      </c>
      <c r="M109" s="159" t="s">
        <v>4906</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13" t="s">
        <v>214</v>
      </c>
      <c r="E110" t="str">
        <f>VLOOKUP(C110,Schools!$A:$Z,3,0)</f>
        <v>M</v>
      </c>
      <c r="F110" s="226">
        <v>-1278.3600000000001</v>
      </c>
      <c r="G110" s="159" t="s">
        <v>4759</v>
      </c>
      <c r="H110" s="159" t="s">
        <v>4864</v>
      </c>
      <c r="I110" t="str">
        <f t="shared" si="21"/>
        <v>10162/543965</v>
      </c>
      <c r="J110">
        <f>VLOOKUP(C110,Schools!$A:$Z,9,0)</f>
        <v>400080</v>
      </c>
      <c r="K110" s="159" t="s">
        <v>170</v>
      </c>
      <c r="L110" s="159" t="s">
        <v>4873</v>
      </c>
      <c r="M110" s="159" t="s">
        <v>4906</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13" t="s">
        <v>216</v>
      </c>
      <c r="E111" t="str">
        <f>VLOOKUP(C111,Schools!$A:$Z,3,0)</f>
        <v>M</v>
      </c>
      <c r="F111" s="226">
        <v>-677.34</v>
      </c>
      <c r="G111" s="159" t="s">
        <v>4759</v>
      </c>
      <c r="H111" s="159" t="s">
        <v>4864</v>
      </c>
      <c r="I111" t="str">
        <f t="shared" si="21"/>
        <v>10162/543965</v>
      </c>
      <c r="J111">
        <f>VLOOKUP(C111,Schools!$A:$Z,9,0)</f>
        <v>400036</v>
      </c>
      <c r="K111" s="159" t="s">
        <v>170</v>
      </c>
      <c r="L111" s="159" t="s">
        <v>4873</v>
      </c>
      <c r="M111" s="159" t="s">
        <v>4906</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13" t="s">
        <v>218</v>
      </c>
      <c r="E112" t="str">
        <f>VLOOKUP(C112,Schools!$A:$Z,3,0)</f>
        <v>M</v>
      </c>
      <c r="F112" s="226">
        <v>-1408.74</v>
      </c>
      <c r="G112" s="159" t="s">
        <v>4759</v>
      </c>
      <c r="H112" s="159" t="s">
        <v>4864</v>
      </c>
      <c r="I112" t="str">
        <f t="shared" si="21"/>
        <v>10162/543965</v>
      </c>
      <c r="J112">
        <f>VLOOKUP(C112,Schools!$A:$Z,9,0)</f>
        <v>400042</v>
      </c>
      <c r="K112" s="159" t="s">
        <v>170</v>
      </c>
      <c r="L112" s="159" t="s">
        <v>4873</v>
      </c>
      <c r="M112" s="159" t="s">
        <v>4906</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13" t="s">
        <v>219</v>
      </c>
      <c r="E113" t="str">
        <f>VLOOKUP(C113,Schools!$A:$Z,3,0)</f>
        <v>M</v>
      </c>
      <c r="F113" s="226">
        <v>-1596.3600000000001</v>
      </c>
      <c r="G113" s="159" t="s">
        <v>4759</v>
      </c>
      <c r="H113" s="159" t="s">
        <v>4864</v>
      </c>
      <c r="I113" t="str">
        <f t="shared" si="21"/>
        <v>10162/543965</v>
      </c>
      <c r="J113">
        <f>VLOOKUP(C113,Schools!$A:$Z,9,0)</f>
        <v>400159</v>
      </c>
      <c r="K113" s="159" t="s">
        <v>170</v>
      </c>
      <c r="L113" s="159" t="s">
        <v>4873</v>
      </c>
      <c r="M113" s="159" t="s">
        <v>4906</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13" t="s">
        <v>4817</v>
      </c>
      <c r="E114" t="str">
        <f>VLOOKUP(C114,Schools!$A:$Z,3,0)</f>
        <v>M</v>
      </c>
      <c r="F114" s="226">
        <v>-626.46</v>
      </c>
      <c r="G114" s="159" t="s">
        <v>4759</v>
      </c>
      <c r="H114" s="159" t="s">
        <v>4864</v>
      </c>
      <c r="I114" t="str">
        <f t="shared" si="21"/>
        <v>10162/543965</v>
      </c>
      <c r="J114">
        <f>VLOOKUP(C114,Schools!$A:$Z,9,0)</f>
        <v>400047</v>
      </c>
      <c r="K114" s="159" t="s">
        <v>170</v>
      </c>
      <c r="L114" s="159" t="s">
        <v>4873</v>
      </c>
      <c r="M114" s="159" t="s">
        <v>4906</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13" t="s">
        <v>4818</v>
      </c>
      <c r="E115" t="str">
        <f>VLOOKUP(C115,Schools!$A:$Z,3,0)</f>
        <v>M</v>
      </c>
      <c r="F115" s="226">
        <v>-1011.24</v>
      </c>
      <c r="G115" s="159" t="s">
        <v>4759</v>
      </c>
      <c r="H115" s="159" t="s">
        <v>4864</v>
      </c>
      <c r="I115" t="str">
        <f t="shared" si="21"/>
        <v>10162/543965</v>
      </c>
      <c r="J115">
        <f>VLOOKUP(C115,Schools!$A:$Z,9,0)</f>
        <v>400001</v>
      </c>
      <c r="K115" s="159" t="s">
        <v>170</v>
      </c>
      <c r="L115" s="159" t="s">
        <v>4873</v>
      </c>
      <c r="M115" s="159" t="s">
        <v>4906</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13" t="s">
        <v>4819</v>
      </c>
      <c r="E116" t="str">
        <f>VLOOKUP(C116,Schools!$A:$Z,3,0)</f>
        <v>M</v>
      </c>
      <c r="F116" s="226">
        <v>-1580.46</v>
      </c>
      <c r="G116" s="159" t="s">
        <v>4759</v>
      </c>
      <c r="H116" s="159" t="s">
        <v>4864</v>
      </c>
      <c r="I116" t="str">
        <f t="shared" si="21"/>
        <v>10162/543965</v>
      </c>
      <c r="J116">
        <f>VLOOKUP(C116,Schools!$A:$Z,9,0)</f>
        <v>400082</v>
      </c>
      <c r="K116" s="159" t="s">
        <v>170</v>
      </c>
      <c r="L116" s="159" t="s">
        <v>4873</v>
      </c>
      <c r="M116" s="159" t="s">
        <v>4906</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13" t="s">
        <v>4820</v>
      </c>
      <c r="E117" t="str">
        <f>VLOOKUP(C117,Schools!$A:$Z,3,0)</f>
        <v>M</v>
      </c>
      <c r="F117" s="226">
        <v>-1116.18</v>
      </c>
      <c r="G117" s="159" t="s">
        <v>4759</v>
      </c>
      <c r="H117" s="159" t="s">
        <v>4864</v>
      </c>
      <c r="I117" t="str">
        <f t="shared" si="21"/>
        <v>10162/543965</v>
      </c>
      <c r="J117">
        <f>VLOOKUP(C117,Schools!$A:$Z,9,0)</f>
        <v>400002</v>
      </c>
      <c r="K117" s="159" t="s">
        <v>170</v>
      </c>
      <c r="L117" s="159" t="s">
        <v>4873</v>
      </c>
      <c r="M117" s="159" t="s">
        <v>4906</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13" t="s">
        <v>224</v>
      </c>
      <c r="E118" t="str">
        <f>VLOOKUP(C118,Schools!$A:$Z,3,0)</f>
        <v>M</v>
      </c>
      <c r="F118" s="226">
        <v>-740.94</v>
      </c>
      <c r="G118" s="159" t="s">
        <v>4759</v>
      </c>
      <c r="H118" s="159" t="s">
        <v>4864</v>
      </c>
      <c r="I118" t="str">
        <f t="shared" si="21"/>
        <v>10162/543965</v>
      </c>
      <c r="J118">
        <f>VLOOKUP(C118,Schools!$A:$Z,9,0)</f>
        <v>400067</v>
      </c>
      <c r="K118" s="159" t="s">
        <v>170</v>
      </c>
      <c r="L118" s="159" t="s">
        <v>4873</v>
      </c>
      <c r="M118" s="159" t="s">
        <v>4906</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13" t="s">
        <v>226</v>
      </c>
      <c r="E119" t="str">
        <f>VLOOKUP(C119,Schools!$A:$Z,3,0)</f>
        <v>M</v>
      </c>
      <c r="F119" s="226">
        <v>-1316.52</v>
      </c>
      <c r="G119" s="159" t="s">
        <v>4759</v>
      </c>
      <c r="H119" s="159" t="s">
        <v>4864</v>
      </c>
      <c r="I119" t="str">
        <f t="shared" si="21"/>
        <v>10162/543965</v>
      </c>
      <c r="J119">
        <f>VLOOKUP(C119,Schools!$A:$Z,9,0)</f>
        <v>400035</v>
      </c>
      <c r="K119" s="159" t="s">
        <v>170</v>
      </c>
      <c r="L119" s="159" t="s">
        <v>4873</v>
      </c>
      <c r="M119" s="159" t="s">
        <v>4906</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13" t="s">
        <v>4821</v>
      </c>
      <c r="E120" t="str">
        <f>VLOOKUP(C120,Schools!$A:$Z,3,0)</f>
        <v>M</v>
      </c>
      <c r="F120" s="226">
        <v>-591.48</v>
      </c>
      <c r="G120" s="159" t="s">
        <v>4759</v>
      </c>
      <c r="H120" s="159" t="s">
        <v>4864</v>
      </c>
      <c r="I120" t="str">
        <f t="shared" si="21"/>
        <v>10162/543965</v>
      </c>
      <c r="J120">
        <f>VLOOKUP(C120,Schools!$A:$Z,9,0)</f>
        <v>400026</v>
      </c>
      <c r="K120" s="159" t="s">
        <v>170</v>
      </c>
      <c r="L120" s="159" t="s">
        <v>4873</v>
      </c>
      <c r="M120" s="159" t="s">
        <v>4906</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13" t="s">
        <v>4822</v>
      </c>
      <c r="E121" t="str">
        <f>VLOOKUP(C121,Schools!$A:$Z,3,0)</f>
        <v>M</v>
      </c>
      <c r="F121" s="226">
        <v>-1392.8400000000001</v>
      </c>
      <c r="G121" s="159" t="s">
        <v>4759</v>
      </c>
      <c r="H121" s="159" t="s">
        <v>4864</v>
      </c>
      <c r="I121" t="str">
        <f t="shared" si="21"/>
        <v>10162/543965</v>
      </c>
      <c r="J121">
        <f>VLOOKUP(C121,Schools!$A:$Z,9,0)</f>
        <v>400084</v>
      </c>
      <c r="K121" s="159" t="s">
        <v>170</v>
      </c>
      <c r="L121" s="159" t="s">
        <v>4873</v>
      </c>
      <c r="M121" s="159" t="s">
        <v>4906</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13" t="s">
        <v>4823</v>
      </c>
      <c r="E122" t="str">
        <f>VLOOKUP(C122,Schools!$A:$Z,3,0)</f>
        <v>M</v>
      </c>
      <c r="F122" s="226">
        <v>-750.48</v>
      </c>
      <c r="G122" s="159" t="s">
        <v>4759</v>
      </c>
      <c r="H122" s="159" t="s">
        <v>4864</v>
      </c>
      <c r="I122" t="str">
        <f t="shared" si="21"/>
        <v>10162/543965</v>
      </c>
      <c r="J122">
        <f>VLOOKUP(C122,Schools!$A:$Z,9,0)</f>
        <v>400046</v>
      </c>
      <c r="K122" s="159" t="s">
        <v>170</v>
      </c>
      <c r="L122" s="159" t="s">
        <v>4873</v>
      </c>
      <c r="M122" s="159" t="s">
        <v>4906</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13" t="s">
        <v>236</v>
      </c>
      <c r="E123" t="str">
        <f>VLOOKUP(C123,Schools!$A:$Z,3,0)</f>
        <v>M</v>
      </c>
      <c r="F123" s="226">
        <v>-842.7</v>
      </c>
      <c r="G123" s="159" t="s">
        <v>4759</v>
      </c>
      <c r="H123" s="159" t="s">
        <v>4864</v>
      </c>
      <c r="I123" t="str">
        <f t="shared" si="21"/>
        <v>10162/543965</v>
      </c>
      <c r="J123">
        <f>VLOOKUP(C123,Schools!$A:$Z,9,0)</f>
        <v>400030</v>
      </c>
      <c r="K123" s="159" t="s">
        <v>170</v>
      </c>
      <c r="L123" s="159" t="s">
        <v>4873</v>
      </c>
      <c r="M123" s="159" t="s">
        <v>4906</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13" t="s">
        <v>4824</v>
      </c>
      <c r="E124" t="str">
        <f>VLOOKUP(C124,Schools!$A:$Z,3,0)</f>
        <v>M</v>
      </c>
      <c r="F124" s="226">
        <v>-1351.5</v>
      </c>
      <c r="G124" s="159" t="s">
        <v>4759</v>
      </c>
      <c r="H124" s="159" t="s">
        <v>4864</v>
      </c>
      <c r="I124" t="str">
        <f t="shared" si="21"/>
        <v>10162/543965</v>
      </c>
      <c r="J124">
        <f>VLOOKUP(C124,Schools!$A:$Z,9,0)</f>
        <v>400048</v>
      </c>
      <c r="K124" s="159" t="s">
        <v>170</v>
      </c>
      <c r="L124" s="159" t="s">
        <v>4873</v>
      </c>
      <c r="M124" s="159" t="s">
        <v>4906</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13" t="s">
        <v>245</v>
      </c>
      <c r="E125" t="str">
        <f>VLOOKUP(C125,Schools!$A:$Z,3,0)</f>
        <v>M</v>
      </c>
      <c r="F125" s="226">
        <v>-1421.46</v>
      </c>
      <c r="G125" s="159" t="s">
        <v>4759</v>
      </c>
      <c r="H125" s="159" t="s">
        <v>4864</v>
      </c>
      <c r="I125" t="str">
        <f t="shared" si="21"/>
        <v>10162/543965</v>
      </c>
      <c r="J125">
        <f>VLOOKUP(C125,Schools!$A:$Z,9,0)</f>
        <v>400088</v>
      </c>
      <c r="K125" s="159" t="s">
        <v>170</v>
      </c>
      <c r="L125" s="159" t="s">
        <v>4873</v>
      </c>
      <c r="M125" s="159" t="s">
        <v>4906</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13" t="s">
        <v>244</v>
      </c>
      <c r="E126" t="str">
        <f>VLOOKUP(C126,Schools!$A:$Z,3,0)</f>
        <v>M</v>
      </c>
      <c r="F126" s="226">
        <v>-1116.18</v>
      </c>
      <c r="G126" s="159" t="s">
        <v>4759</v>
      </c>
      <c r="H126" s="159" t="s">
        <v>4864</v>
      </c>
      <c r="I126" t="str">
        <f t="shared" si="21"/>
        <v>10162/543965</v>
      </c>
      <c r="J126">
        <f>VLOOKUP(C126,Schools!$A:$Z,9,0)</f>
        <v>400087</v>
      </c>
      <c r="K126" s="159" t="s">
        <v>170</v>
      </c>
      <c r="L126" s="159" t="s">
        <v>4873</v>
      </c>
      <c r="M126" s="159" t="s">
        <v>4906</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13" t="s">
        <v>4825</v>
      </c>
      <c r="E127" t="str">
        <f>VLOOKUP(C127,Schools!$A:$Z,3,0)</f>
        <v>M</v>
      </c>
      <c r="F127" s="226">
        <v>-670.98</v>
      </c>
      <c r="G127" s="159" t="s">
        <v>4759</v>
      </c>
      <c r="H127" s="159" t="s">
        <v>4864</v>
      </c>
      <c r="I127" t="str">
        <f t="shared" si="21"/>
        <v>10162/543965</v>
      </c>
      <c r="J127">
        <f>VLOOKUP(C127,Schools!$A:$Z,9,0)</f>
        <v>400089</v>
      </c>
      <c r="K127" s="159" t="s">
        <v>170</v>
      </c>
      <c r="L127" s="159" t="s">
        <v>4873</v>
      </c>
      <c r="M127" s="159" t="s">
        <v>4906</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13" t="s">
        <v>4826</v>
      </c>
      <c r="E128" t="str">
        <f>VLOOKUP(C128,Schools!$A:$Z,3,0)</f>
        <v>M</v>
      </c>
      <c r="F128" s="226">
        <v>-626.46</v>
      </c>
      <c r="G128" s="159" t="s">
        <v>4759</v>
      </c>
      <c r="H128" s="159" t="s">
        <v>4864</v>
      </c>
      <c r="I128" t="str">
        <f t="shared" si="21"/>
        <v>10162/543965</v>
      </c>
      <c r="J128">
        <f>VLOOKUP(C128,Schools!$A:$Z,9,0)</f>
        <v>158733</v>
      </c>
      <c r="K128" s="159" t="s">
        <v>170</v>
      </c>
      <c r="L128" s="159" t="s">
        <v>4873</v>
      </c>
      <c r="M128" s="159" t="s">
        <v>4906</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13" t="s">
        <v>4827</v>
      </c>
      <c r="E129" t="str">
        <f>VLOOKUP(C129,Schools!$A:$Z,3,0)</f>
        <v>M</v>
      </c>
      <c r="F129" s="226">
        <v>-658.26</v>
      </c>
      <c r="G129" s="159" t="s">
        <v>4759</v>
      </c>
      <c r="H129" s="159" t="s">
        <v>4864</v>
      </c>
      <c r="I129" t="str">
        <f t="shared" si="21"/>
        <v>10162/543965</v>
      </c>
      <c r="J129">
        <f>VLOOKUP(C129,Schools!$A:$Z,9,0)</f>
        <v>400004</v>
      </c>
      <c r="K129" s="159" t="s">
        <v>170</v>
      </c>
      <c r="L129" s="159" t="s">
        <v>4873</v>
      </c>
      <c r="M129" s="159" t="s">
        <v>4906</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13" t="s">
        <v>4828</v>
      </c>
      <c r="E130" t="str">
        <f>VLOOKUP(C130,Schools!$A:$Z,3,0)</f>
        <v>M</v>
      </c>
      <c r="F130" s="226">
        <v>-636</v>
      </c>
      <c r="G130" s="159" t="s">
        <v>4759</v>
      </c>
      <c r="H130" s="159" t="s">
        <v>4864</v>
      </c>
      <c r="I130" t="str">
        <f t="shared" si="21"/>
        <v>10162/543965</v>
      </c>
      <c r="J130">
        <f>VLOOKUP(C130,Schools!$A:$Z,9,0)</f>
        <v>400101</v>
      </c>
      <c r="K130" s="159" t="s">
        <v>170</v>
      </c>
      <c r="L130" s="159" t="s">
        <v>4873</v>
      </c>
      <c r="M130" s="159" t="s">
        <v>4906</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13" t="s">
        <v>275</v>
      </c>
      <c r="E131" t="str">
        <f>VLOOKUP(C131,Schools!$A:$Z,3,0)</f>
        <v>M</v>
      </c>
      <c r="F131" s="226">
        <v>-1427.8200000000002</v>
      </c>
      <c r="G131" s="159" t="s">
        <v>4759</v>
      </c>
      <c r="H131" s="159" t="s">
        <v>4864</v>
      </c>
      <c r="I131" t="str">
        <f t="shared" si="21"/>
        <v>10162/543965</v>
      </c>
      <c r="J131">
        <f>VLOOKUP(C131,Schools!$A:$Z,9,0)</f>
        <v>400053</v>
      </c>
      <c r="K131" s="159" t="s">
        <v>170</v>
      </c>
      <c r="L131" s="159" t="s">
        <v>4873</v>
      </c>
      <c r="M131" s="159" t="s">
        <v>4906</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13" t="s">
        <v>278</v>
      </c>
      <c r="E132" t="str">
        <f>VLOOKUP(C132,Schools!$A:$Z,3,0)</f>
        <v>M</v>
      </c>
      <c r="F132" s="226">
        <v>-1338.78</v>
      </c>
      <c r="G132" s="159" t="s">
        <v>4759</v>
      </c>
      <c r="H132" s="159" t="s">
        <v>4864</v>
      </c>
      <c r="I132" t="str">
        <f t="shared" si="21"/>
        <v>10162/543965</v>
      </c>
      <c r="J132">
        <f>VLOOKUP(C132,Schools!$A:$Z,9,0)</f>
        <v>400011</v>
      </c>
      <c r="K132" s="159" t="s">
        <v>170</v>
      </c>
      <c r="L132" s="159" t="s">
        <v>4873</v>
      </c>
      <c r="M132" s="159" t="s">
        <v>4906</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13" t="s">
        <v>41</v>
      </c>
      <c r="E133" t="str">
        <f>VLOOKUP(C133,Schools!$A:$Z,3,0)</f>
        <v>M</v>
      </c>
      <c r="F133" s="226">
        <v>-744.12</v>
      </c>
      <c r="G133" s="159" t="s">
        <v>4759</v>
      </c>
      <c r="H133" s="159" t="s">
        <v>4864</v>
      </c>
      <c r="I133" t="str">
        <f t="shared" si="21"/>
        <v>10162/543965</v>
      </c>
      <c r="J133">
        <f>VLOOKUP(C133,Schools!$A:$Z,9,0)</f>
        <v>400065</v>
      </c>
      <c r="K133" s="159" t="s">
        <v>170</v>
      </c>
      <c r="L133" s="159" t="s">
        <v>4873</v>
      </c>
      <c r="M133" s="159" t="s">
        <v>4906</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13" t="s">
        <v>272</v>
      </c>
      <c r="E134" t="str">
        <f>VLOOKUP(C134,Schools!$A:$Z,3,0)</f>
        <v>M</v>
      </c>
      <c r="F134" s="226">
        <v>-664.62</v>
      </c>
      <c r="G134" s="159" t="s">
        <v>4759</v>
      </c>
      <c r="H134" s="159" t="s">
        <v>4864</v>
      </c>
      <c r="I134" t="str">
        <f t="shared" si="21"/>
        <v>10162/543965</v>
      </c>
      <c r="J134">
        <f>VLOOKUP(C134,Schools!$A:$Z,9,0)</f>
        <v>400038</v>
      </c>
      <c r="K134" s="159" t="s">
        <v>170</v>
      </c>
      <c r="L134" s="159" t="s">
        <v>4873</v>
      </c>
      <c r="M134" s="159" t="s">
        <v>4906</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13" t="s">
        <v>4829</v>
      </c>
      <c r="E135" t="str">
        <f>VLOOKUP(C135,Schools!$A:$Z,3,0)</f>
        <v>M</v>
      </c>
      <c r="F135" s="226">
        <v>-562.86</v>
      </c>
      <c r="G135" s="159" t="s">
        <v>4759</v>
      </c>
      <c r="H135" s="159" t="s">
        <v>4864</v>
      </c>
      <c r="I135" t="str">
        <f t="shared" si="21"/>
        <v>10162/543965</v>
      </c>
      <c r="J135">
        <f>VLOOKUP(C135,Schools!$A:$Z,9,0)</f>
        <v>400010</v>
      </c>
      <c r="K135" s="159" t="s">
        <v>170</v>
      </c>
      <c r="L135" s="159" t="s">
        <v>4873</v>
      </c>
      <c r="M135" s="159" t="s">
        <v>4906</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13" t="s">
        <v>254</v>
      </c>
      <c r="E136" t="str">
        <f>VLOOKUP(C136,Schools!$A:$Z,3,0)</f>
        <v>M</v>
      </c>
      <c r="F136" s="226">
        <v>-1033.5</v>
      </c>
      <c r="G136" s="159" t="s">
        <v>4759</v>
      </c>
      <c r="H136" s="159" t="s">
        <v>4864</v>
      </c>
      <c r="I136" t="str">
        <f t="shared" si="21"/>
        <v>10162/543965</v>
      </c>
      <c r="J136">
        <f>VLOOKUP(C136,Schools!$A:$Z,9,0)</f>
        <v>400012</v>
      </c>
      <c r="K136" s="159" t="s">
        <v>170</v>
      </c>
      <c r="L136" s="159" t="s">
        <v>4873</v>
      </c>
      <c r="M136" s="159" t="s">
        <v>4906</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13" t="s">
        <v>4830</v>
      </c>
      <c r="E137" t="str">
        <f>VLOOKUP(C137,Schools!$A:$Z,3,0)</f>
        <v>M</v>
      </c>
      <c r="F137" s="226">
        <v>-1977.96</v>
      </c>
      <c r="G137" s="159" t="s">
        <v>4759</v>
      </c>
      <c r="H137" s="159" t="s">
        <v>4864</v>
      </c>
      <c r="I137" t="str">
        <f t="shared" si="21"/>
        <v>10162/543965</v>
      </c>
      <c r="J137">
        <f>VLOOKUP(C137,Schools!$A:$Z,9,0)</f>
        <v>400105</v>
      </c>
      <c r="K137" s="159" t="s">
        <v>170</v>
      </c>
      <c r="L137" s="159" t="s">
        <v>4873</v>
      </c>
      <c r="M137" s="159" t="s">
        <v>4906</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13" t="s">
        <v>4831</v>
      </c>
      <c r="E138" t="str">
        <f>VLOOKUP(C138,Schools!$A:$Z,3,0)</f>
        <v>M</v>
      </c>
      <c r="F138" s="226">
        <v>-1122.54</v>
      </c>
      <c r="G138" s="159" t="s">
        <v>4759</v>
      </c>
      <c r="H138" s="159" t="s">
        <v>4864</v>
      </c>
      <c r="I138" t="str">
        <f t="shared" si="21"/>
        <v>10162/543965</v>
      </c>
      <c r="J138">
        <f>VLOOKUP(C138,Schools!$A:$Z,9,0)</f>
        <v>400111</v>
      </c>
      <c r="K138" s="159" t="s">
        <v>170</v>
      </c>
      <c r="L138" s="159" t="s">
        <v>4873</v>
      </c>
      <c r="M138" s="159" t="s">
        <v>4906</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13" t="s">
        <v>4832</v>
      </c>
      <c r="E139" t="str">
        <f>VLOOKUP(C139,Schools!$A:$Z,3,0)</f>
        <v>M</v>
      </c>
      <c r="F139" s="226">
        <v>-2753.88</v>
      </c>
      <c r="G139" s="159" t="s">
        <v>4759</v>
      </c>
      <c r="H139" s="159" t="s">
        <v>4864</v>
      </c>
      <c r="I139" t="str">
        <f t="shared" si="21"/>
        <v>10162/543965</v>
      </c>
      <c r="J139">
        <f>VLOOKUP(C139,Schools!$A:$Z,9,0)</f>
        <v>400113</v>
      </c>
      <c r="K139" s="159" t="s">
        <v>170</v>
      </c>
      <c r="L139" s="159" t="s">
        <v>4873</v>
      </c>
      <c r="M139" s="159" t="s">
        <v>4906</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13" t="s">
        <v>4833</v>
      </c>
      <c r="E140" t="str">
        <f>VLOOKUP(C140,Schools!$A:$Z,3,0)</f>
        <v>M</v>
      </c>
      <c r="F140" s="226">
        <v>-1106.6400000000001</v>
      </c>
      <c r="G140" s="159" t="s">
        <v>4759</v>
      </c>
      <c r="H140" s="159" t="s">
        <v>4864</v>
      </c>
      <c r="I140" t="str">
        <f t="shared" si="21"/>
        <v>10162/543965</v>
      </c>
      <c r="J140">
        <f>VLOOKUP(C140,Schools!$A:$Z,9,0)</f>
        <v>400014</v>
      </c>
      <c r="K140" s="159" t="s">
        <v>170</v>
      </c>
      <c r="L140" s="159" t="s">
        <v>4873</v>
      </c>
      <c r="M140" s="159" t="s">
        <v>4906</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13" t="s">
        <v>4834</v>
      </c>
      <c r="E141" t="str">
        <f>VLOOKUP(C141,Schools!$A:$Z,3,0)</f>
        <v>M</v>
      </c>
      <c r="F141" s="226">
        <v>-1380.1200000000001</v>
      </c>
      <c r="G141" s="159" t="s">
        <v>4759</v>
      </c>
      <c r="H141" s="159" t="s">
        <v>4864</v>
      </c>
      <c r="I141" t="str">
        <f t="shared" si="21"/>
        <v>10162/543965</v>
      </c>
      <c r="J141">
        <f>VLOOKUP(C141,Schools!$A:$Z,9,0)</f>
        <v>400070</v>
      </c>
      <c r="K141" s="159" t="s">
        <v>170</v>
      </c>
      <c r="L141" s="159" t="s">
        <v>4873</v>
      </c>
      <c r="M141" s="159" t="s">
        <v>4906</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13" t="s">
        <v>4835</v>
      </c>
      <c r="E142" t="str">
        <f>VLOOKUP(C142,Schools!$A:$Z,3,0)</f>
        <v>M</v>
      </c>
      <c r="F142" s="226">
        <v>-543.78</v>
      </c>
      <c r="G142" s="159" t="s">
        <v>4759</v>
      </c>
      <c r="H142" s="159" t="s">
        <v>4864</v>
      </c>
      <c r="I142" t="str">
        <f t="shared" si="21"/>
        <v>10162/543965</v>
      </c>
      <c r="J142">
        <f>VLOOKUP(C142,Schools!$A:$Z,9,0)</f>
        <v>400069</v>
      </c>
      <c r="K142" s="159" t="s">
        <v>170</v>
      </c>
      <c r="L142" s="159" t="s">
        <v>4873</v>
      </c>
      <c r="M142" s="159" t="s">
        <v>4906</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13" t="s">
        <v>4836</v>
      </c>
      <c r="E143" t="str">
        <f>VLOOKUP(C143,Schools!$A:$Z,3,0)</f>
        <v>M</v>
      </c>
      <c r="F143" s="226">
        <v>-664.62</v>
      </c>
      <c r="G143" s="159" t="s">
        <v>4759</v>
      </c>
      <c r="H143" s="159" t="s">
        <v>4864</v>
      </c>
      <c r="I143" t="str">
        <f t="shared" si="21"/>
        <v>10162/543965</v>
      </c>
      <c r="J143">
        <f>VLOOKUP(C143,Schools!$A:$Z,9,0)</f>
        <v>400039</v>
      </c>
      <c r="K143" s="159" t="s">
        <v>170</v>
      </c>
      <c r="L143" s="159" t="s">
        <v>4873</v>
      </c>
      <c r="M143" s="159" t="s">
        <v>4906</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13" t="s">
        <v>4837</v>
      </c>
      <c r="E144" t="str">
        <f>VLOOKUP(C144,Schools!$A:$Z,3,0)</f>
        <v>M</v>
      </c>
      <c r="F144" s="226">
        <v>-632.82000000000005</v>
      </c>
      <c r="G144" s="159" t="s">
        <v>4759</v>
      </c>
      <c r="H144" s="159" t="s">
        <v>4864</v>
      </c>
      <c r="I144" t="str">
        <f t="shared" si="21"/>
        <v>10162/543965</v>
      </c>
      <c r="J144">
        <f>VLOOKUP(C144,Schools!$A:$Z,9,0)</f>
        <v>400008</v>
      </c>
      <c r="K144" s="159" t="s">
        <v>170</v>
      </c>
      <c r="L144" s="159" t="s">
        <v>4873</v>
      </c>
      <c r="M144" s="159" t="s">
        <v>4906</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13" t="s">
        <v>4838</v>
      </c>
      <c r="E145" t="str">
        <f>VLOOKUP(C145,Schools!$A:$Z,3,0)</f>
        <v>M</v>
      </c>
      <c r="F145" s="226">
        <v>-477</v>
      </c>
      <c r="G145" s="159" t="s">
        <v>4759</v>
      </c>
      <c r="H145" s="159" t="s">
        <v>4864</v>
      </c>
      <c r="I145" t="str">
        <f t="shared" si="21"/>
        <v>10162/543965</v>
      </c>
      <c r="J145">
        <f>VLOOKUP(C145,Schools!$A:$Z,9,0)</f>
        <v>400086</v>
      </c>
      <c r="K145" s="159" t="s">
        <v>170</v>
      </c>
      <c r="L145" s="159" t="s">
        <v>4873</v>
      </c>
      <c r="M145" s="159" t="s">
        <v>4906</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13" t="s">
        <v>4839</v>
      </c>
      <c r="E146" t="str">
        <f>VLOOKUP(C146,Schools!$A:$Z,3,0)</f>
        <v>M</v>
      </c>
      <c r="F146" s="226">
        <v>-664.62</v>
      </c>
      <c r="G146" s="159" t="s">
        <v>4759</v>
      </c>
      <c r="H146" s="159" t="s">
        <v>4864</v>
      </c>
      <c r="I146" t="str">
        <f t="shared" si="21"/>
        <v>10162/543965</v>
      </c>
      <c r="J146">
        <f>VLOOKUP(C146,Schools!$A:$Z,9,0)</f>
        <v>400114</v>
      </c>
      <c r="K146" s="159" t="s">
        <v>170</v>
      </c>
      <c r="L146" s="159" t="s">
        <v>4873</v>
      </c>
      <c r="M146" s="159" t="s">
        <v>4906</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13" t="s">
        <v>4840</v>
      </c>
      <c r="E147" t="str">
        <f>VLOOKUP(C147,Schools!$A:$Z,3,0)</f>
        <v>M</v>
      </c>
      <c r="F147" s="226">
        <v>-670.98</v>
      </c>
      <c r="G147" s="159" t="s">
        <v>4759</v>
      </c>
      <c r="H147" s="159" t="s">
        <v>4864</v>
      </c>
      <c r="I147" t="str">
        <f t="shared" si="21"/>
        <v>10162/543965</v>
      </c>
      <c r="J147">
        <f>VLOOKUP(C147,Schools!$A:$Z,9,0)</f>
        <v>400098</v>
      </c>
      <c r="K147" s="159" t="s">
        <v>170</v>
      </c>
      <c r="L147" s="159" t="s">
        <v>4873</v>
      </c>
      <c r="M147" s="159" t="s">
        <v>4906</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13" t="s">
        <v>4841</v>
      </c>
      <c r="E148" t="str">
        <f>VLOOKUP(C148,Schools!$A:$Z,3,0)</f>
        <v>M</v>
      </c>
      <c r="F148" s="226">
        <v>-1306.98</v>
      </c>
      <c r="G148" s="159" t="s">
        <v>4759</v>
      </c>
      <c r="H148" s="159" t="s">
        <v>4864</v>
      </c>
      <c r="I148" t="str">
        <f t="shared" si="21"/>
        <v>10162/543965</v>
      </c>
      <c r="J148">
        <f>VLOOKUP(C148,Schools!$A:$Z,9,0)</f>
        <v>400058</v>
      </c>
      <c r="K148" s="159" t="s">
        <v>170</v>
      </c>
      <c r="L148" s="159" t="s">
        <v>4873</v>
      </c>
      <c r="M148" s="159" t="s">
        <v>4906</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13" t="s">
        <v>4842</v>
      </c>
      <c r="E149" t="str">
        <f>VLOOKUP(C149,Schools!$A:$Z,3,0)</f>
        <v>M</v>
      </c>
      <c r="F149" s="226">
        <v>-674.16000000000008</v>
      </c>
      <c r="G149" s="159" t="s">
        <v>4759</v>
      </c>
      <c r="H149" s="159" t="s">
        <v>4864</v>
      </c>
      <c r="I149" t="str">
        <f t="shared" ref="I149:I212" si="34">O149&amp;"/"&amp;P149</f>
        <v>10162/543965</v>
      </c>
      <c r="J149">
        <f>VLOOKUP(C149,Schools!$A:$Z,9,0)</f>
        <v>400017</v>
      </c>
      <c r="K149" s="159" t="s">
        <v>170</v>
      </c>
      <c r="L149" s="159" t="s">
        <v>4873</v>
      </c>
      <c r="M149" s="159" t="s">
        <v>4906</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13" t="s">
        <v>4843</v>
      </c>
      <c r="E150" t="str">
        <f>VLOOKUP(C150,Schools!$A:$Z,3,0)</f>
        <v>M</v>
      </c>
      <c r="F150" s="226">
        <v>-591.48</v>
      </c>
      <c r="G150" s="159" t="s">
        <v>4759</v>
      </c>
      <c r="H150" s="159" t="s">
        <v>4864</v>
      </c>
      <c r="I150" t="str">
        <f t="shared" si="34"/>
        <v>10162/543965</v>
      </c>
      <c r="J150">
        <f>VLOOKUP(C150,Schools!$A:$Z,9,0)</f>
        <v>400006</v>
      </c>
      <c r="K150" s="159" t="s">
        <v>170</v>
      </c>
      <c r="L150" s="159" t="s">
        <v>4873</v>
      </c>
      <c r="M150" s="159" t="s">
        <v>4906</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13" t="s">
        <v>4844</v>
      </c>
      <c r="E151" t="str">
        <f>VLOOKUP(C151,Schools!$A:$Z,3,0)</f>
        <v>M</v>
      </c>
      <c r="F151" s="226">
        <v>-655.08000000000004</v>
      </c>
      <c r="G151" s="159" t="s">
        <v>4759</v>
      </c>
      <c r="H151" s="159" t="s">
        <v>4864</v>
      </c>
      <c r="I151" t="str">
        <f t="shared" si="34"/>
        <v>10162/543965</v>
      </c>
      <c r="J151">
        <f>VLOOKUP(C151,Schools!$A:$Z,9,0)</f>
        <v>400094</v>
      </c>
      <c r="K151" s="159" t="s">
        <v>170</v>
      </c>
      <c r="L151" s="159" t="s">
        <v>4873</v>
      </c>
      <c r="M151" s="159" t="s">
        <v>4906</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13" t="s">
        <v>4845</v>
      </c>
      <c r="E152" t="str">
        <f>VLOOKUP(C152,Schools!$A:$Z,3,0)</f>
        <v>M</v>
      </c>
      <c r="F152" s="226">
        <v>-661.44</v>
      </c>
      <c r="G152" s="159" t="s">
        <v>4759</v>
      </c>
      <c r="H152" s="159" t="s">
        <v>4864</v>
      </c>
      <c r="I152" t="str">
        <f t="shared" si="34"/>
        <v>10162/543965</v>
      </c>
      <c r="J152">
        <f>VLOOKUP(C152,Schools!$A:$Z,9,0)</f>
        <v>400062</v>
      </c>
      <c r="K152" s="159" t="s">
        <v>170</v>
      </c>
      <c r="L152" s="159" t="s">
        <v>4873</v>
      </c>
      <c r="M152" s="159" t="s">
        <v>4906</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13" t="s">
        <v>4846</v>
      </c>
      <c r="E153" t="str">
        <f>VLOOKUP(C153,Schools!$A:$Z,3,0)</f>
        <v>M</v>
      </c>
      <c r="F153" s="226">
        <v>-674.16000000000008</v>
      </c>
      <c r="G153" s="159" t="s">
        <v>4759</v>
      </c>
      <c r="H153" s="159" t="s">
        <v>4864</v>
      </c>
      <c r="I153" t="str">
        <f t="shared" si="34"/>
        <v>10162/543965</v>
      </c>
      <c r="J153">
        <f>VLOOKUP(C153,Schools!$A:$Z,9,0)</f>
        <v>400100</v>
      </c>
      <c r="K153" s="159" t="s">
        <v>170</v>
      </c>
      <c r="L153" s="159" t="s">
        <v>4873</v>
      </c>
      <c r="M153" s="159" t="s">
        <v>4906</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13" t="s">
        <v>4847</v>
      </c>
      <c r="E154" t="str">
        <f>VLOOKUP(C154,Schools!$A:$Z,3,0)</f>
        <v>M</v>
      </c>
      <c r="F154" s="226">
        <v>-674.16000000000008</v>
      </c>
      <c r="G154" s="159" t="s">
        <v>4759</v>
      </c>
      <c r="H154" s="159" t="s">
        <v>4864</v>
      </c>
      <c r="I154" t="str">
        <f t="shared" si="34"/>
        <v>10162/543965</v>
      </c>
      <c r="J154">
        <f>VLOOKUP(C154,Schools!$A:$Z,9,0)</f>
        <v>400015</v>
      </c>
      <c r="K154" s="159" t="s">
        <v>170</v>
      </c>
      <c r="L154" s="159" t="s">
        <v>4873</v>
      </c>
      <c r="M154" s="159" t="s">
        <v>4906</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13" t="s">
        <v>4848</v>
      </c>
      <c r="E155" t="str">
        <f>VLOOKUP(C155,Schools!$A:$Z,3,0)</f>
        <v>M</v>
      </c>
      <c r="F155" s="226">
        <v>-410.22</v>
      </c>
      <c r="G155" s="159" t="s">
        <v>4759</v>
      </c>
      <c r="H155" s="159" t="s">
        <v>4864</v>
      </c>
      <c r="I155" t="str">
        <f t="shared" si="34"/>
        <v>10162/543965</v>
      </c>
      <c r="J155">
        <f>VLOOKUP(C155,Schools!$A:$Z,9,0)</f>
        <v>400023</v>
      </c>
      <c r="K155" s="159" t="s">
        <v>170</v>
      </c>
      <c r="L155" s="159" t="s">
        <v>4873</v>
      </c>
      <c r="M155" s="159" t="s">
        <v>4906</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13" t="s">
        <v>4849</v>
      </c>
      <c r="E156" t="str">
        <f>VLOOKUP(C156,Schools!$A:$Z,3,0)</f>
        <v>M</v>
      </c>
      <c r="F156" s="226">
        <v>-632.82000000000005</v>
      </c>
      <c r="G156" s="159" t="s">
        <v>4759</v>
      </c>
      <c r="H156" s="159" t="s">
        <v>4864</v>
      </c>
      <c r="I156" t="str">
        <f t="shared" si="34"/>
        <v>10162/543965</v>
      </c>
      <c r="J156">
        <f>VLOOKUP(C156,Schools!$A:$Z,9,0)</f>
        <v>400003</v>
      </c>
      <c r="K156" s="159" t="s">
        <v>170</v>
      </c>
      <c r="L156" s="159" t="s">
        <v>4873</v>
      </c>
      <c r="M156" s="159" t="s">
        <v>4906</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13" t="s">
        <v>4850</v>
      </c>
      <c r="E157" t="str">
        <f>VLOOKUP(C157,Schools!$A:$Z,3,0)</f>
        <v>M</v>
      </c>
      <c r="F157" s="226">
        <v>-1167.06</v>
      </c>
      <c r="G157" s="159" t="s">
        <v>4759</v>
      </c>
      <c r="H157" s="159" t="s">
        <v>4864</v>
      </c>
      <c r="I157" t="str">
        <f t="shared" si="34"/>
        <v>10162/543965</v>
      </c>
      <c r="J157">
        <f>VLOOKUP(C157,Schools!$A:$Z,9,0)</f>
        <v>400096</v>
      </c>
      <c r="K157" s="159" t="s">
        <v>170</v>
      </c>
      <c r="L157" s="159" t="s">
        <v>4873</v>
      </c>
      <c r="M157" s="159" t="s">
        <v>4906</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13" t="s">
        <v>4851</v>
      </c>
      <c r="E158" t="str">
        <f>VLOOKUP(C158,Schools!$A:$Z,3,0)</f>
        <v>M</v>
      </c>
      <c r="F158" s="226">
        <v>-1326.0600000000002</v>
      </c>
      <c r="G158" s="159" t="s">
        <v>4759</v>
      </c>
      <c r="H158" s="159" t="s">
        <v>4864</v>
      </c>
      <c r="I158" t="str">
        <f t="shared" si="34"/>
        <v>10162/543965</v>
      </c>
      <c r="J158">
        <f>VLOOKUP(C158,Schools!$A:$Z,9,0)</f>
        <v>400064</v>
      </c>
      <c r="K158" s="159" t="s">
        <v>170</v>
      </c>
      <c r="L158" s="159" t="s">
        <v>4873</v>
      </c>
      <c r="M158" s="159" t="s">
        <v>4906</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13" t="s">
        <v>270</v>
      </c>
      <c r="E159" t="str">
        <f>VLOOKUP(C159,Schools!$A:$Z,3,0)</f>
        <v>M</v>
      </c>
      <c r="F159" s="226">
        <v>-903.12</v>
      </c>
      <c r="G159" s="159" t="s">
        <v>4759</v>
      </c>
      <c r="H159" s="159" t="s">
        <v>4864</v>
      </c>
      <c r="I159" t="str">
        <f t="shared" si="34"/>
        <v>10162/543965</v>
      </c>
      <c r="J159">
        <f>VLOOKUP(C159,Schools!$A:$Z,9,0)</f>
        <v>400009</v>
      </c>
      <c r="K159" s="159" t="s">
        <v>170</v>
      </c>
      <c r="L159" s="159" t="s">
        <v>4873</v>
      </c>
      <c r="M159" s="159" t="s">
        <v>4906</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13" t="s">
        <v>4852</v>
      </c>
      <c r="E160" t="str">
        <f>VLOOKUP(C160,Schools!$A:$Z,3,0)</f>
        <v>M</v>
      </c>
      <c r="F160" s="226">
        <v>-559.68000000000006</v>
      </c>
      <c r="G160" s="159" t="s">
        <v>4759</v>
      </c>
      <c r="H160" s="159" t="s">
        <v>4864</v>
      </c>
      <c r="I160" t="str">
        <f t="shared" si="34"/>
        <v>10162/543965</v>
      </c>
      <c r="J160">
        <f>VLOOKUP(C160,Schools!$A:$Z,9,0)</f>
        <v>400037</v>
      </c>
      <c r="K160" s="159" t="s">
        <v>170</v>
      </c>
      <c r="L160" s="159" t="s">
        <v>4873</v>
      </c>
      <c r="M160" s="159" t="s">
        <v>4906</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13" t="s">
        <v>4853</v>
      </c>
      <c r="E161" t="str">
        <f>VLOOKUP(C161,Schools!$A:$Z,3,0)</f>
        <v>M</v>
      </c>
      <c r="F161" s="226">
        <v>-1545.48</v>
      </c>
      <c r="G161" s="159" t="s">
        <v>4759</v>
      </c>
      <c r="H161" s="159" t="s">
        <v>4864</v>
      </c>
      <c r="I161" t="str">
        <f t="shared" si="34"/>
        <v>10162/543965</v>
      </c>
      <c r="J161">
        <f>VLOOKUP(C161,Schools!$A:$Z,9,0)</f>
        <v>400066</v>
      </c>
      <c r="K161" s="159" t="s">
        <v>170</v>
      </c>
      <c r="L161" s="159" t="s">
        <v>4873</v>
      </c>
      <c r="M161" s="159" t="s">
        <v>4906</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13" t="s">
        <v>4854</v>
      </c>
      <c r="E162" t="str">
        <f>VLOOKUP(C162,Schools!$A:$Z,3,0)</f>
        <v>M</v>
      </c>
      <c r="F162" s="226">
        <v>-1259.28</v>
      </c>
      <c r="G162" s="159" t="s">
        <v>4759</v>
      </c>
      <c r="H162" s="159" t="s">
        <v>4864</v>
      </c>
      <c r="I162" t="str">
        <f t="shared" si="34"/>
        <v>10162/543965</v>
      </c>
      <c r="J162">
        <f>VLOOKUP(C162,Schools!$A:$Z,9,0)</f>
        <v>400071</v>
      </c>
      <c r="K162" s="159" t="s">
        <v>170</v>
      </c>
      <c r="L162" s="159" t="s">
        <v>4873</v>
      </c>
      <c r="M162" s="159" t="s">
        <v>4906</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13" t="s">
        <v>4855</v>
      </c>
      <c r="E163" t="str">
        <f>VLOOKUP(C163,Schools!$A:$Z,3,0)</f>
        <v>M</v>
      </c>
      <c r="F163" s="226">
        <v>-1287.9000000000001</v>
      </c>
      <c r="G163" s="159" t="s">
        <v>4759</v>
      </c>
      <c r="H163" s="159" t="s">
        <v>4864</v>
      </c>
      <c r="I163" t="str">
        <f t="shared" si="34"/>
        <v>10162/543965</v>
      </c>
      <c r="J163">
        <f>VLOOKUP(C163,Schools!$A:$Z,9,0)</f>
        <v>400024</v>
      </c>
      <c r="K163" s="159" t="s">
        <v>170</v>
      </c>
      <c r="L163" s="159" t="s">
        <v>4873</v>
      </c>
      <c r="M163" s="159" t="s">
        <v>4906</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13" t="s">
        <v>4856</v>
      </c>
      <c r="E164" t="str">
        <f>VLOOKUP(C164,Schools!$A:$Z,3,0)</f>
        <v>M</v>
      </c>
      <c r="F164" s="226">
        <v>-1189.3200000000002</v>
      </c>
      <c r="G164" s="159" t="s">
        <v>4759</v>
      </c>
      <c r="H164" s="159" t="s">
        <v>4864</v>
      </c>
      <c r="I164" t="str">
        <f t="shared" si="34"/>
        <v>10162/543965</v>
      </c>
      <c r="J164">
        <f>VLOOKUP(C164,Schools!$A:$Z,9,0)</f>
        <v>400093</v>
      </c>
      <c r="K164" s="159" t="s">
        <v>170</v>
      </c>
      <c r="L164" s="159" t="s">
        <v>4873</v>
      </c>
      <c r="M164" s="159" t="s">
        <v>4906</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13" t="s">
        <v>240</v>
      </c>
      <c r="E165" t="str">
        <f>VLOOKUP(C165,Schools!$A:$Z,3,0)</f>
        <v>M</v>
      </c>
      <c r="F165" s="226">
        <v>-1208.4000000000001</v>
      </c>
      <c r="G165" s="159" t="s">
        <v>4759</v>
      </c>
      <c r="H165" s="159" t="s">
        <v>4864</v>
      </c>
      <c r="I165" t="str">
        <f t="shared" si="34"/>
        <v>10162/543965</v>
      </c>
      <c r="J165">
        <f>VLOOKUP(C165,Schools!$A:$Z,9,0)</f>
        <v>400007</v>
      </c>
      <c r="K165" s="159" t="s">
        <v>170</v>
      </c>
      <c r="L165" s="159" t="s">
        <v>4873</v>
      </c>
      <c r="M165" s="159" t="s">
        <v>4906</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13" t="s">
        <v>4857</v>
      </c>
      <c r="E166" t="str">
        <f>VLOOKUP(C166,Schools!$A:$Z,3,0)</f>
        <v>M</v>
      </c>
      <c r="F166" s="226">
        <v>-658.26</v>
      </c>
      <c r="G166" s="159" t="s">
        <v>4759</v>
      </c>
      <c r="H166" s="159" t="s">
        <v>4864</v>
      </c>
      <c r="I166" t="str">
        <f t="shared" si="34"/>
        <v>10162/543965</v>
      </c>
      <c r="J166">
        <f>VLOOKUP(C166,Schools!$A:$Z,9,0)</f>
        <v>400107</v>
      </c>
      <c r="K166" s="159" t="s">
        <v>170</v>
      </c>
      <c r="L166" s="159" t="s">
        <v>4873</v>
      </c>
      <c r="M166" s="159" t="s">
        <v>4906</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13" t="s">
        <v>228</v>
      </c>
      <c r="E167" t="str">
        <f>VLOOKUP(C167,Schools!$A:$Z,3,0)</f>
        <v>M</v>
      </c>
      <c r="F167" s="226">
        <v>-648.72</v>
      </c>
      <c r="G167" s="159" t="s">
        <v>4759</v>
      </c>
      <c r="H167" s="159" t="s">
        <v>4864</v>
      </c>
      <c r="I167" t="str">
        <f t="shared" si="34"/>
        <v>10162/543965</v>
      </c>
      <c r="J167">
        <f>VLOOKUP(C167,Schools!$A:$Z,9,0)</f>
        <v>400108</v>
      </c>
      <c r="K167" s="159" t="s">
        <v>170</v>
      </c>
      <c r="L167" s="159" t="s">
        <v>4873</v>
      </c>
      <c r="M167" s="159" t="s">
        <v>4906</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13" t="s">
        <v>279</v>
      </c>
      <c r="E168" t="str">
        <f>VLOOKUP(C168,Schools!$A:$Z,3,0)</f>
        <v>M</v>
      </c>
      <c r="F168" s="226">
        <v>-1240.2</v>
      </c>
      <c r="G168" s="159" t="s">
        <v>4759</v>
      </c>
      <c r="H168" s="159" t="s">
        <v>4864</v>
      </c>
      <c r="I168" t="str">
        <f t="shared" si="34"/>
        <v>10162/543965</v>
      </c>
      <c r="J168">
        <f>VLOOKUP(C168,Schools!$A:$Z,9,0)</f>
        <v>400117</v>
      </c>
      <c r="K168" s="159" t="s">
        <v>170</v>
      </c>
      <c r="L168" s="159" t="s">
        <v>4873</v>
      </c>
      <c r="M168" s="159" t="s">
        <v>4906</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13" t="s">
        <v>189</v>
      </c>
      <c r="E169" t="str">
        <f>VLOOKUP(C169,Schools!$A:$Z,3,0)</f>
        <v>M</v>
      </c>
      <c r="F169" s="226">
        <v>-1335.6000000000001</v>
      </c>
      <c r="G169" s="159" t="s">
        <v>4759</v>
      </c>
      <c r="H169" s="159" t="s">
        <v>4864</v>
      </c>
      <c r="I169" t="str">
        <f t="shared" si="34"/>
        <v>10162/543965</v>
      </c>
      <c r="J169">
        <f>VLOOKUP(C169,Schools!$A:$Z,9,0)</f>
        <v>400125</v>
      </c>
      <c r="K169" s="159" t="s">
        <v>170</v>
      </c>
      <c r="L169" s="159" t="s">
        <v>4873</v>
      </c>
      <c r="M169" s="159" t="s">
        <v>4906</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13" t="s">
        <v>237</v>
      </c>
      <c r="E170" t="str">
        <f>VLOOKUP(C170,Schools!$A:$Z,3,0)</f>
        <v>M</v>
      </c>
      <c r="F170" s="226">
        <v>-1974.7800000000002</v>
      </c>
      <c r="G170" s="159" t="s">
        <v>4759</v>
      </c>
      <c r="H170" s="159" t="s">
        <v>4864</v>
      </c>
      <c r="I170" t="str">
        <f t="shared" si="34"/>
        <v>10162/543965</v>
      </c>
      <c r="J170">
        <f>VLOOKUP(C170,Schools!$A:$Z,9,0)</f>
        <v>400130</v>
      </c>
      <c r="K170" s="159" t="s">
        <v>170</v>
      </c>
      <c r="L170" s="159" t="s">
        <v>4873</v>
      </c>
      <c r="M170" s="159" t="s">
        <v>4906</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13" t="s">
        <v>200</v>
      </c>
      <c r="E171" t="str">
        <f>VLOOKUP(C171,Schools!$A:$Z,3,0)</f>
        <v>M</v>
      </c>
      <c r="F171" s="226">
        <v>-597.84</v>
      </c>
      <c r="G171" s="159" t="s">
        <v>4759</v>
      </c>
      <c r="H171" s="159" t="s">
        <v>4864</v>
      </c>
      <c r="I171" t="str">
        <f t="shared" si="34"/>
        <v>10162/543965</v>
      </c>
      <c r="J171">
        <f>VLOOKUP(C171,Schools!$A:$Z,9,0)</f>
        <v>400150</v>
      </c>
      <c r="K171" s="159" t="s">
        <v>170</v>
      </c>
      <c r="L171" s="159" t="s">
        <v>4873</v>
      </c>
      <c r="M171" s="159" t="s">
        <v>4906</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13" t="s">
        <v>249</v>
      </c>
      <c r="E172" t="str">
        <f>VLOOKUP(C172,Schools!$A:$Z,3,0)</f>
        <v>M</v>
      </c>
      <c r="F172" s="226">
        <v>-1252.92</v>
      </c>
      <c r="G172" s="159" t="s">
        <v>4759</v>
      </c>
      <c r="H172" s="159" t="s">
        <v>4864</v>
      </c>
      <c r="I172" t="str">
        <f t="shared" si="34"/>
        <v>10162/543965</v>
      </c>
      <c r="J172">
        <f>VLOOKUP(C172,Schools!$A:$Z,9,0)</f>
        <v>400021</v>
      </c>
      <c r="K172" s="159" t="s">
        <v>170</v>
      </c>
      <c r="L172" s="159" t="s">
        <v>4873</v>
      </c>
      <c r="M172" s="159" t="s">
        <v>4906</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13" t="s">
        <v>4858</v>
      </c>
      <c r="E173" t="str">
        <f>VLOOKUP(C173,Schools!$A:$Z,3,0)</f>
        <v>M</v>
      </c>
      <c r="F173" s="226">
        <v>-664.62</v>
      </c>
      <c r="G173" s="159" t="s">
        <v>4759</v>
      </c>
      <c r="H173" s="159" t="s">
        <v>4864</v>
      </c>
      <c r="I173" t="str">
        <f t="shared" si="34"/>
        <v>10162/543965</v>
      </c>
      <c r="J173">
        <f>VLOOKUP(C173,Schools!$A:$Z,9,0)</f>
        <v>400112</v>
      </c>
      <c r="K173" s="159" t="s">
        <v>170</v>
      </c>
      <c r="L173" s="159" t="s">
        <v>4873</v>
      </c>
      <c r="M173" s="159" t="s">
        <v>4906</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13" t="s">
        <v>239</v>
      </c>
      <c r="E174" t="str">
        <f>VLOOKUP(C174,Schools!$A:$Z,3,0)</f>
        <v>M</v>
      </c>
      <c r="F174" s="226">
        <v>-1205.22</v>
      </c>
      <c r="G174" s="159" t="s">
        <v>4759</v>
      </c>
      <c r="H174" s="159" t="s">
        <v>4864</v>
      </c>
      <c r="I174" t="str">
        <f t="shared" si="34"/>
        <v>10162/543965</v>
      </c>
      <c r="J174">
        <f>VLOOKUP(C174,Schools!$A:$Z,9,0)</f>
        <v>400110</v>
      </c>
      <c r="K174" s="159" t="s">
        <v>170</v>
      </c>
      <c r="L174" s="159" t="s">
        <v>4873</v>
      </c>
      <c r="M174" s="159" t="s">
        <v>4906</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13" t="s">
        <v>107</v>
      </c>
      <c r="E175" t="str">
        <f>VLOOKUP(C175,Schools!$A:$Z,3,0)</f>
        <v>M</v>
      </c>
      <c r="F175" s="226">
        <v>0</v>
      </c>
      <c r="G175" s="159" t="s">
        <v>4759</v>
      </c>
      <c r="H175" s="159" t="s">
        <v>4864</v>
      </c>
      <c r="I175" t="str">
        <f t="shared" si="34"/>
        <v>10163/543965</v>
      </c>
      <c r="J175">
        <f>VLOOKUP(C175,Schools!$A:$Z,9,0)</f>
        <v>400033</v>
      </c>
      <c r="K175" s="159" t="s">
        <v>170</v>
      </c>
      <c r="L175" s="159" t="s">
        <v>4873</v>
      </c>
      <c r="M175" s="159" t="s">
        <v>4906</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13" t="s">
        <v>4859</v>
      </c>
      <c r="E176" t="str">
        <f>VLOOKUP(C176,Schools!$A:$Z,3,0)</f>
        <v>M</v>
      </c>
      <c r="F176" s="226">
        <v>0</v>
      </c>
      <c r="G176" s="159" t="s">
        <v>4759</v>
      </c>
      <c r="H176" s="159" t="s">
        <v>4864</v>
      </c>
      <c r="I176" t="str">
        <f t="shared" si="34"/>
        <v>10163/543965</v>
      </c>
      <c r="J176">
        <f>VLOOKUP(C176,Schools!$A:$Z,9,0)</f>
        <v>107953</v>
      </c>
      <c r="K176" s="159" t="s">
        <v>170</v>
      </c>
      <c r="L176" s="159" t="s">
        <v>4873</v>
      </c>
      <c r="M176" s="159" t="s">
        <v>4906</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13" t="s">
        <v>4860</v>
      </c>
      <c r="E177" t="str">
        <f>VLOOKUP(C177,Schools!$A:$Z,3,0)</f>
        <v>M</v>
      </c>
      <c r="F177" s="226">
        <v>0</v>
      </c>
      <c r="G177" s="159" t="s">
        <v>4759</v>
      </c>
      <c r="H177" s="159" t="s">
        <v>4864</v>
      </c>
      <c r="I177" t="str">
        <f t="shared" si="34"/>
        <v>10163/543965</v>
      </c>
      <c r="J177">
        <f>VLOOKUP(C177,Schools!$A:$Z,9,0)</f>
        <v>400029</v>
      </c>
      <c r="K177" s="159" t="s">
        <v>170</v>
      </c>
      <c r="L177" s="159" t="s">
        <v>4873</v>
      </c>
      <c r="M177" s="159" t="s">
        <v>4906</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13" t="s">
        <v>104</v>
      </c>
      <c r="E178" t="str">
        <f>VLOOKUP(C178,Schools!$A:$Z,3,0)</f>
        <v>M</v>
      </c>
      <c r="F178" s="226">
        <v>0</v>
      </c>
      <c r="G178" s="159" t="s">
        <v>4759</v>
      </c>
      <c r="H178" s="159" t="s">
        <v>4864</v>
      </c>
      <c r="I178" t="str">
        <f t="shared" si="34"/>
        <v>10163/543965</v>
      </c>
      <c r="J178">
        <f>VLOOKUP(C178,Schools!$A:$Z,9,0)</f>
        <v>400041</v>
      </c>
      <c r="K178" s="159" t="s">
        <v>170</v>
      </c>
      <c r="L178" s="159" t="s">
        <v>4873</v>
      </c>
      <c r="M178" s="159" t="s">
        <v>4906</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13" t="s">
        <v>4861</v>
      </c>
      <c r="E179" t="str">
        <f>VLOOKUP(C179,Schools!$A:$Z,3,0)</f>
        <v>M</v>
      </c>
      <c r="F179" s="226">
        <v>0</v>
      </c>
      <c r="G179" s="159" t="s">
        <v>4759</v>
      </c>
      <c r="H179" s="159" t="s">
        <v>4864</v>
      </c>
      <c r="I179" t="str">
        <f t="shared" si="34"/>
        <v>10163/543965</v>
      </c>
      <c r="J179">
        <f>VLOOKUP(C179,Schools!$A:$Z,9,0)</f>
        <v>400013</v>
      </c>
      <c r="K179" s="159" t="s">
        <v>170</v>
      </c>
      <c r="L179" s="159" t="s">
        <v>4873</v>
      </c>
      <c r="M179" s="159" t="s">
        <v>4906</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13" t="s">
        <v>111</v>
      </c>
      <c r="E180" t="str">
        <f>VLOOKUP(C180,Schools!$A:$Z,3,0)</f>
        <v>M</v>
      </c>
      <c r="F180" s="226">
        <v>0</v>
      </c>
      <c r="G180" s="159" t="s">
        <v>4759</v>
      </c>
      <c r="H180" s="159" t="s">
        <v>4864</v>
      </c>
      <c r="I180" t="str">
        <f t="shared" si="34"/>
        <v>10163/543965</v>
      </c>
      <c r="J180">
        <f>VLOOKUP(C180,Schools!$A:$Z,9,0)</f>
        <v>400140</v>
      </c>
      <c r="K180" s="159" t="s">
        <v>170</v>
      </c>
      <c r="L180" s="159" t="s">
        <v>4873</v>
      </c>
      <c r="M180" s="159" t="s">
        <v>4906</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13" t="s">
        <v>4862</v>
      </c>
      <c r="E181" t="str">
        <f>VLOOKUP(C181,Schools!$A:$Z,3,0)</f>
        <v>M</v>
      </c>
      <c r="F181" s="226">
        <v>-1904.8200000000002</v>
      </c>
      <c r="G181" s="159" t="s">
        <v>4759</v>
      </c>
      <c r="H181" s="159" t="s">
        <v>4864</v>
      </c>
      <c r="I181" t="str">
        <f t="shared" si="34"/>
        <v>11510/543965</v>
      </c>
      <c r="J181">
        <f>VLOOKUP(C181,Schools!$A:$Z,9,0)</f>
        <v>400135</v>
      </c>
      <c r="K181" s="159" t="s">
        <v>170</v>
      </c>
      <c r="L181" s="159" t="s">
        <v>4873</v>
      </c>
      <c r="M181" s="159" t="s">
        <v>4906</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303">
        <v>44295</v>
      </c>
      <c r="C182" s="302">
        <v>3022002</v>
      </c>
      <c r="D182" s="313" t="s">
        <v>4811</v>
      </c>
      <c r="E182" t="str">
        <f>VLOOKUP(C182,Schools!$A:$Z,3,0)</f>
        <v>M</v>
      </c>
      <c r="F182" s="76">
        <v>-1604.9380382775121</v>
      </c>
      <c r="G182" s="302" t="s">
        <v>4759</v>
      </c>
      <c r="H182" s="74" t="s">
        <v>4865</v>
      </c>
      <c r="I182" t="str">
        <f t="shared" si="34"/>
        <v>10162/543965</v>
      </c>
      <c r="J182">
        <f>VLOOKUP(C182,Schools!$A:$Z,9,0)</f>
        <v>400005</v>
      </c>
      <c r="K182" s="74" t="s">
        <v>170</v>
      </c>
      <c r="L182" s="74" t="s">
        <v>4870</v>
      </c>
      <c r="M182" s="74" t="s">
        <v>4907</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303">
        <v>44295</v>
      </c>
      <c r="C183" s="302">
        <v>3022003</v>
      </c>
      <c r="D183" s="313" t="s">
        <v>201</v>
      </c>
      <c r="E183" t="str">
        <f>VLOOKUP(C183,Schools!$A:$Z,3,0)</f>
        <v>M</v>
      </c>
      <c r="F183" s="76">
        <v>-1848.3652432432434</v>
      </c>
      <c r="G183" s="302" t="s">
        <v>4759</v>
      </c>
      <c r="H183" s="302" t="s">
        <v>4865</v>
      </c>
      <c r="I183" t="str">
        <f t="shared" si="34"/>
        <v>10162/543965</v>
      </c>
      <c r="J183">
        <f>VLOOKUP(C183,Schools!$A:$Z,9,0)</f>
        <v>400051</v>
      </c>
      <c r="K183" s="74" t="s">
        <v>170</v>
      </c>
      <c r="L183" s="74" t="s">
        <v>4870</v>
      </c>
      <c r="M183" s="302" t="s">
        <v>4907</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303">
        <v>44295</v>
      </c>
      <c r="C184" s="302">
        <v>3022007</v>
      </c>
      <c r="D184" s="313" t="s">
        <v>205</v>
      </c>
      <c r="E184" t="str">
        <f>VLOOKUP(C184,Schools!$A:$Z,3,0)</f>
        <v>M</v>
      </c>
      <c r="F184" s="76">
        <v>-915.71787114845949</v>
      </c>
      <c r="G184" s="302" t="s">
        <v>4759</v>
      </c>
      <c r="H184" s="302" t="s">
        <v>4865</v>
      </c>
      <c r="I184" t="str">
        <f t="shared" si="34"/>
        <v>10162/543965</v>
      </c>
      <c r="J184">
        <f>VLOOKUP(C184,Schools!$A:$Z,9,0)</f>
        <v>400040</v>
      </c>
      <c r="K184" s="74" t="s">
        <v>170</v>
      </c>
      <c r="L184" s="302" t="s">
        <v>4870</v>
      </c>
      <c r="M184" s="302" t="s">
        <v>4907</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303">
        <v>44295</v>
      </c>
      <c r="C185" s="302">
        <v>3022008</v>
      </c>
      <c r="D185" s="313" t="s">
        <v>4812</v>
      </c>
      <c r="E185" t="str">
        <f>VLOOKUP(C185,Schools!$A:$Z,3,0)</f>
        <v>M</v>
      </c>
      <c r="F185" s="76">
        <v>-542.96000000000083</v>
      </c>
      <c r="G185" s="302" t="s">
        <v>4759</v>
      </c>
      <c r="H185" s="302" t="s">
        <v>4865</v>
      </c>
      <c r="I185" t="str">
        <f t="shared" si="34"/>
        <v>10162/543965</v>
      </c>
      <c r="J185">
        <f>VLOOKUP(C185,Schools!$A:$Z,9,0)</f>
        <v>400057</v>
      </c>
      <c r="K185" s="74" t="s">
        <v>170</v>
      </c>
      <c r="L185" s="302" t="s">
        <v>4870</v>
      </c>
      <c r="M185" s="302" t="s">
        <v>4907</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303">
        <v>44295</v>
      </c>
      <c r="C186" s="302">
        <v>3022009</v>
      </c>
      <c r="D186" s="313" t="s">
        <v>4813</v>
      </c>
      <c r="E186" t="str">
        <f>VLOOKUP(C186,Schools!$A:$Z,3,0)</f>
        <v>M</v>
      </c>
      <c r="F186" s="76">
        <v>-1053.6956398104264</v>
      </c>
      <c r="G186" s="302" t="s">
        <v>4759</v>
      </c>
      <c r="H186" s="302" t="s">
        <v>4865</v>
      </c>
      <c r="I186" t="str">
        <f t="shared" si="34"/>
        <v>10162/543965</v>
      </c>
      <c r="J186">
        <f>VLOOKUP(C186,Schools!$A:$Z,9,0)</f>
        <v>400061</v>
      </c>
      <c r="K186" s="74" t="s">
        <v>170</v>
      </c>
      <c r="L186" s="302" t="s">
        <v>4870</v>
      </c>
      <c r="M186" s="302" t="s">
        <v>4907</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303">
        <v>44295</v>
      </c>
      <c r="C187" s="302">
        <v>3022011</v>
      </c>
      <c r="D187" s="313" t="s">
        <v>4814</v>
      </c>
      <c r="E187" t="str">
        <f>VLOOKUP(C187,Schools!$A:$Z,3,0)</f>
        <v>M</v>
      </c>
      <c r="F187" s="76">
        <v>-415.58312796208526</v>
      </c>
      <c r="G187" s="302" t="s">
        <v>4759</v>
      </c>
      <c r="H187" s="302" t="s">
        <v>4865</v>
      </c>
      <c r="I187" t="str">
        <f t="shared" si="34"/>
        <v>10162/543965</v>
      </c>
      <c r="J187">
        <f>VLOOKUP(C187,Schools!$A:$Z,9,0)</f>
        <v>400020</v>
      </c>
      <c r="K187" s="74" t="s">
        <v>170</v>
      </c>
      <c r="L187" s="302" t="s">
        <v>4870</v>
      </c>
      <c r="M187" s="302" t="s">
        <v>4907</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303">
        <v>44295</v>
      </c>
      <c r="C188" s="302">
        <v>3022014</v>
      </c>
      <c r="D188" s="313" t="s">
        <v>4815</v>
      </c>
      <c r="E188" t="str">
        <f>VLOOKUP(C188,Schools!$A:$Z,3,0)</f>
        <v>M</v>
      </c>
      <c r="F188" s="76">
        <v>-2364.4701597444091</v>
      </c>
      <c r="G188" s="302" t="s">
        <v>4759</v>
      </c>
      <c r="H188" s="302" t="s">
        <v>4865</v>
      </c>
      <c r="I188" t="str">
        <f t="shared" si="34"/>
        <v>10162/543965</v>
      </c>
      <c r="J188">
        <f>VLOOKUP(C188,Schools!$A:$Z,9,0)</f>
        <v>400050</v>
      </c>
      <c r="K188" s="74" t="s">
        <v>170</v>
      </c>
      <c r="L188" s="302" t="s">
        <v>4870</v>
      </c>
      <c r="M188" s="302" t="s">
        <v>4907</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303">
        <v>44295</v>
      </c>
      <c r="C189" s="302">
        <v>3022015</v>
      </c>
      <c r="D189" s="313" t="s">
        <v>4816</v>
      </c>
      <c r="E189" t="str">
        <f>VLOOKUP(C189,Schools!$A:$Z,3,0)</f>
        <v>M</v>
      </c>
      <c r="F189" s="76">
        <v>-950.18</v>
      </c>
      <c r="G189" s="302" t="s">
        <v>4759</v>
      </c>
      <c r="H189" s="302" t="s">
        <v>4865</v>
      </c>
      <c r="I189" t="str">
        <f t="shared" si="34"/>
        <v>10162/543965</v>
      </c>
      <c r="J189">
        <f>VLOOKUP(C189,Schools!$A:$Z,9,0)</f>
        <v>400059</v>
      </c>
      <c r="K189" s="74" t="s">
        <v>170</v>
      </c>
      <c r="L189" s="302" t="s">
        <v>4870</v>
      </c>
      <c r="M189" s="302" t="s">
        <v>4907</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303">
        <v>44295</v>
      </c>
      <c r="C190" s="302">
        <v>3022016</v>
      </c>
      <c r="D190" s="313" t="s">
        <v>213</v>
      </c>
      <c r="E190" t="str">
        <f>VLOOKUP(C190,Schools!$A:$Z,3,0)</f>
        <v>M</v>
      </c>
      <c r="F190" s="76">
        <v>-257.9118483412322</v>
      </c>
      <c r="G190" s="302" t="s">
        <v>4759</v>
      </c>
      <c r="H190" s="302" t="s">
        <v>4865</v>
      </c>
      <c r="I190" t="str">
        <f t="shared" si="34"/>
        <v>10162/543965</v>
      </c>
      <c r="J190">
        <f>VLOOKUP(C190,Schools!$A:$Z,9,0)</f>
        <v>400049</v>
      </c>
      <c r="K190" s="74" t="s">
        <v>170</v>
      </c>
      <c r="L190" s="302" t="s">
        <v>4870</v>
      </c>
      <c r="M190" s="302" t="s">
        <v>4907</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303">
        <v>44295</v>
      </c>
      <c r="C191" s="302">
        <v>3022017</v>
      </c>
      <c r="D191" s="313" t="s">
        <v>214</v>
      </c>
      <c r="E191" t="str">
        <f>VLOOKUP(C191,Schools!$A:$Z,3,0)</f>
        <v>M</v>
      </c>
      <c r="F191" s="76">
        <v>-1272.2685176470586</v>
      </c>
      <c r="G191" s="302" t="s">
        <v>4759</v>
      </c>
      <c r="H191" s="302" t="s">
        <v>4865</v>
      </c>
      <c r="I191" t="str">
        <f t="shared" si="34"/>
        <v>10162/543965</v>
      </c>
      <c r="J191">
        <f>VLOOKUP(C191,Schools!$A:$Z,9,0)</f>
        <v>400080</v>
      </c>
      <c r="K191" s="74" t="s">
        <v>170</v>
      </c>
      <c r="L191" s="302" t="s">
        <v>4870</v>
      </c>
      <c r="M191" s="302" t="s">
        <v>4907</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303">
        <v>44295</v>
      </c>
      <c r="C192" s="302">
        <v>3022019</v>
      </c>
      <c r="D192" s="313" t="s">
        <v>216</v>
      </c>
      <c r="E192" t="str">
        <f>VLOOKUP(C192,Schools!$A:$Z,3,0)</f>
        <v>M</v>
      </c>
      <c r="F192" s="76">
        <v>-564.03862660944208</v>
      </c>
      <c r="G192" s="302" t="s">
        <v>4759</v>
      </c>
      <c r="H192" s="302" t="s">
        <v>4865</v>
      </c>
      <c r="I192" t="str">
        <f t="shared" si="34"/>
        <v>10162/543965</v>
      </c>
      <c r="J192">
        <f>VLOOKUP(C192,Schools!$A:$Z,9,0)</f>
        <v>400036</v>
      </c>
      <c r="K192" s="74" t="s">
        <v>170</v>
      </c>
      <c r="L192" s="302" t="s">
        <v>4870</v>
      </c>
      <c r="M192" s="302" t="s">
        <v>4907</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303">
        <v>44295</v>
      </c>
      <c r="C193" s="302">
        <v>3022021</v>
      </c>
      <c r="D193" s="313" t="s">
        <v>218</v>
      </c>
      <c r="E193" t="str">
        <f>VLOOKUP(C193,Schools!$A:$Z,3,0)</f>
        <v>M</v>
      </c>
      <c r="F193" s="76">
        <v>-1626.7067611336029</v>
      </c>
      <c r="G193" s="302" t="s">
        <v>4759</v>
      </c>
      <c r="H193" s="302" t="s">
        <v>4865</v>
      </c>
      <c r="I193" t="str">
        <f t="shared" si="34"/>
        <v>10162/543965</v>
      </c>
      <c r="J193">
        <f>VLOOKUP(C193,Schools!$A:$Z,9,0)</f>
        <v>400042</v>
      </c>
      <c r="K193" s="74" t="s">
        <v>170</v>
      </c>
      <c r="L193" s="302" t="s">
        <v>4870</v>
      </c>
      <c r="M193" s="302" t="s">
        <v>4907</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303">
        <v>44295</v>
      </c>
      <c r="C194" s="302">
        <v>3022023</v>
      </c>
      <c r="D194" s="313" t="s">
        <v>219</v>
      </c>
      <c r="E194" t="str">
        <f>VLOOKUP(C194,Schools!$A:$Z,3,0)</f>
        <v>M</v>
      </c>
      <c r="F194" s="76">
        <v>-2406.2999999999984</v>
      </c>
      <c r="G194" s="302" t="s">
        <v>4759</v>
      </c>
      <c r="H194" s="302" t="s">
        <v>4865</v>
      </c>
      <c r="I194" t="str">
        <f t="shared" si="34"/>
        <v>10162/543965</v>
      </c>
      <c r="J194">
        <f>VLOOKUP(C194,Schools!$A:$Z,9,0)</f>
        <v>400159</v>
      </c>
      <c r="K194" s="74" t="s">
        <v>170</v>
      </c>
      <c r="L194" s="302" t="s">
        <v>4870</v>
      </c>
      <c r="M194" s="302" t="s">
        <v>4907</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303">
        <v>44295</v>
      </c>
      <c r="C195" s="302">
        <v>3022024</v>
      </c>
      <c r="D195" s="313" t="s">
        <v>4817</v>
      </c>
      <c r="E195" t="str">
        <f>VLOOKUP(C195,Schools!$A:$Z,3,0)</f>
        <v>M</v>
      </c>
      <c r="F195" s="76">
        <v>-857.99294117647059</v>
      </c>
      <c r="G195" s="302" t="s">
        <v>4759</v>
      </c>
      <c r="H195" s="302" t="s">
        <v>4865</v>
      </c>
      <c r="I195" t="str">
        <f t="shared" si="34"/>
        <v>10162/543965</v>
      </c>
      <c r="J195">
        <f>VLOOKUP(C195,Schools!$A:$Z,9,0)</f>
        <v>400047</v>
      </c>
      <c r="K195" s="74" t="s">
        <v>170</v>
      </c>
      <c r="L195" s="302" t="s">
        <v>4870</v>
      </c>
      <c r="M195" s="302" t="s">
        <v>4907</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303">
        <v>44295</v>
      </c>
      <c r="C196" s="302">
        <v>3022025</v>
      </c>
      <c r="D196" s="313" t="s">
        <v>4818</v>
      </c>
      <c r="E196" t="str">
        <f>VLOOKUP(C196,Schools!$A:$Z,3,0)</f>
        <v>M</v>
      </c>
      <c r="F196" s="76">
        <v>-85.840125</v>
      </c>
      <c r="G196" s="302" t="s">
        <v>4759</v>
      </c>
      <c r="H196" s="302" t="s">
        <v>4865</v>
      </c>
      <c r="I196" t="str">
        <f t="shared" si="34"/>
        <v>10162/543965</v>
      </c>
      <c r="J196">
        <f>VLOOKUP(C196,Schools!$A:$Z,9,0)</f>
        <v>400001</v>
      </c>
      <c r="K196" s="74" t="s">
        <v>170</v>
      </c>
      <c r="L196" s="302" t="s">
        <v>4870</v>
      </c>
      <c r="M196" s="302" t="s">
        <v>4907</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303">
        <v>44295</v>
      </c>
      <c r="C197" s="302">
        <v>3022026</v>
      </c>
      <c r="D197" s="313" t="s">
        <v>4819</v>
      </c>
      <c r="E197" t="str">
        <f>VLOOKUP(C197,Schools!$A:$Z,3,0)</f>
        <v>M</v>
      </c>
      <c r="F197" s="76">
        <v>-939.18328413284132</v>
      </c>
      <c r="G197" s="302" t="s">
        <v>4759</v>
      </c>
      <c r="H197" s="302" t="s">
        <v>4865</v>
      </c>
      <c r="I197" t="str">
        <f t="shared" si="34"/>
        <v>10162/543965</v>
      </c>
      <c r="J197">
        <f>VLOOKUP(C197,Schools!$A:$Z,9,0)</f>
        <v>400082</v>
      </c>
      <c r="K197" s="74" t="s">
        <v>170</v>
      </c>
      <c r="L197" s="302" t="s">
        <v>4870</v>
      </c>
      <c r="M197" s="302" t="s">
        <v>4907</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303">
        <v>44295</v>
      </c>
      <c r="C198" s="302">
        <v>3022027</v>
      </c>
      <c r="D198" s="313" t="s">
        <v>4820</v>
      </c>
      <c r="E198" t="str">
        <f>VLOOKUP(C198,Schools!$A:$Z,3,0)</f>
        <v>M</v>
      </c>
      <c r="F198" s="76">
        <v>-780.86129577464794</v>
      </c>
      <c r="G198" s="302" t="s">
        <v>4759</v>
      </c>
      <c r="H198" s="302" t="s">
        <v>4865</v>
      </c>
      <c r="I198" t="str">
        <f t="shared" si="34"/>
        <v>10162/543965</v>
      </c>
      <c r="J198">
        <f>VLOOKUP(C198,Schools!$A:$Z,9,0)</f>
        <v>400002</v>
      </c>
      <c r="K198" s="74" t="s">
        <v>170</v>
      </c>
      <c r="L198" s="302" t="s">
        <v>4870</v>
      </c>
      <c r="M198" s="302" t="s">
        <v>4907</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303">
        <v>44295</v>
      </c>
      <c r="C199" s="302">
        <v>3022028</v>
      </c>
      <c r="D199" s="313" t="s">
        <v>224</v>
      </c>
      <c r="E199" t="str">
        <f>VLOOKUP(C199,Schools!$A:$Z,3,0)</f>
        <v>M</v>
      </c>
      <c r="F199" s="76">
        <v>-579.98000000000036</v>
      </c>
      <c r="G199" s="302" t="s">
        <v>4759</v>
      </c>
      <c r="H199" s="302" t="s">
        <v>4865</v>
      </c>
      <c r="I199" t="str">
        <f t="shared" si="34"/>
        <v>10162/543965</v>
      </c>
      <c r="J199">
        <f>VLOOKUP(C199,Schools!$A:$Z,9,0)</f>
        <v>400067</v>
      </c>
      <c r="K199" s="74" t="s">
        <v>170</v>
      </c>
      <c r="L199" s="302" t="s">
        <v>4870</v>
      </c>
      <c r="M199" s="302" t="s">
        <v>4907</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303">
        <v>44295</v>
      </c>
      <c r="C200" s="302">
        <v>3022029</v>
      </c>
      <c r="D200" s="313" t="s">
        <v>226</v>
      </c>
      <c r="E200" t="str">
        <f>VLOOKUP(C200,Schools!$A:$Z,3,0)</f>
        <v>M</v>
      </c>
      <c r="F200" s="76">
        <v>-2070.1373459715637</v>
      </c>
      <c r="G200" s="302" t="s">
        <v>4759</v>
      </c>
      <c r="H200" s="302" t="s">
        <v>4865</v>
      </c>
      <c r="I200" t="str">
        <f t="shared" si="34"/>
        <v>10162/543965</v>
      </c>
      <c r="J200">
        <f>VLOOKUP(C200,Schools!$A:$Z,9,0)</f>
        <v>400035</v>
      </c>
      <c r="K200" s="74" t="s">
        <v>170</v>
      </c>
      <c r="L200" s="302" t="s">
        <v>4870</v>
      </c>
      <c r="M200" s="302" t="s">
        <v>4907</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303">
        <v>44295</v>
      </c>
      <c r="C201" s="302">
        <v>3022031</v>
      </c>
      <c r="D201" s="313" t="s">
        <v>4821</v>
      </c>
      <c r="E201" t="str">
        <f>VLOOKUP(C201,Schools!$A:$Z,3,0)</f>
        <v>M</v>
      </c>
      <c r="F201" s="76">
        <v>-701.65367875647667</v>
      </c>
      <c r="G201" s="302" t="s">
        <v>4759</v>
      </c>
      <c r="H201" s="302" t="s">
        <v>4865</v>
      </c>
      <c r="I201" t="str">
        <f t="shared" si="34"/>
        <v>10162/543965</v>
      </c>
      <c r="J201">
        <f>VLOOKUP(C201,Schools!$A:$Z,9,0)</f>
        <v>400026</v>
      </c>
      <c r="K201" s="74" t="s">
        <v>170</v>
      </c>
      <c r="L201" s="302" t="s">
        <v>4870</v>
      </c>
      <c r="M201" s="302" t="s">
        <v>4907</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303">
        <v>44295</v>
      </c>
      <c r="C202" s="302">
        <v>3022032</v>
      </c>
      <c r="D202" s="313" t="s">
        <v>4822</v>
      </c>
      <c r="E202" t="str">
        <f>VLOOKUP(C202,Schools!$A:$Z,3,0)</f>
        <v>M</v>
      </c>
      <c r="F202" s="76">
        <v>-1090.788843537415</v>
      </c>
      <c r="G202" s="302" t="s">
        <v>4759</v>
      </c>
      <c r="H202" s="302" t="s">
        <v>4865</v>
      </c>
      <c r="I202" t="str">
        <f t="shared" si="34"/>
        <v>10162/543965</v>
      </c>
      <c r="J202">
        <f>VLOOKUP(C202,Schools!$A:$Z,9,0)</f>
        <v>400084</v>
      </c>
      <c r="K202" s="74" t="s">
        <v>170</v>
      </c>
      <c r="L202" s="302" t="s">
        <v>4870</v>
      </c>
      <c r="M202" s="302" t="s">
        <v>4907</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303">
        <v>44295</v>
      </c>
      <c r="C203" s="302">
        <v>3022036</v>
      </c>
      <c r="D203" s="313" t="s">
        <v>4823</v>
      </c>
      <c r="E203" t="str">
        <f>VLOOKUP(C203,Schools!$A:$Z,3,0)</f>
        <v>M</v>
      </c>
      <c r="F203" s="76">
        <v>-1314.1877256317689</v>
      </c>
      <c r="G203" s="302" t="s">
        <v>4759</v>
      </c>
      <c r="H203" s="302" t="s">
        <v>4865</v>
      </c>
      <c r="I203" t="str">
        <f t="shared" si="34"/>
        <v>10162/543965</v>
      </c>
      <c r="J203">
        <f>VLOOKUP(C203,Schools!$A:$Z,9,0)</f>
        <v>400046</v>
      </c>
      <c r="K203" s="74" t="s">
        <v>170</v>
      </c>
      <c r="L203" s="302" t="s">
        <v>4870</v>
      </c>
      <c r="M203" s="302" t="s">
        <v>4907</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303">
        <v>44295</v>
      </c>
      <c r="C204" s="302">
        <v>3022037</v>
      </c>
      <c r="D204" s="313" t="s">
        <v>236</v>
      </c>
      <c r="E204" t="str">
        <f>VLOOKUP(C204,Schools!$A:$Z,3,0)</f>
        <v>M</v>
      </c>
      <c r="F204" s="76">
        <v>-454.86353383458646</v>
      </c>
      <c r="G204" s="302" t="s">
        <v>4759</v>
      </c>
      <c r="H204" s="302" t="s">
        <v>4865</v>
      </c>
      <c r="I204" t="str">
        <f t="shared" si="34"/>
        <v>10162/543965</v>
      </c>
      <c r="J204">
        <f>VLOOKUP(C204,Schools!$A:$Z,9,0)</f>
        <v>400030</v>
      </c>
      <c r="K204" s="74" t="s">
        <v>170</v>
      </c>
      <c r="L204" s="302" t="s">
        <v>4870</v>
      </c>
      <c r="M204" s="302" t="s">
        <v>4907</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303">
        <v>44295</v>
      </c>
      <c r="C205" s="302">
        <v>3022042</v>
      </c>
      <c r="D205" s="313" t="s">
        <v>4824</v>
      </c>
      <c r="E205" t="str">
        <f>VLOOKUP(C205,Schools!$A:$Z,3,0)</f>
        <v>M</v>
      </c>
      <c r="F205" s="76">
        <v>-451.42531645569619</v>
      </c>
      <c r="G205" s="302" t="s">
        <v>4759</v>
      </c>
      <c r="H205" s="302" t="s">
        <v>4865</v>
      </c>
      <c r="I205" t="str">
        <f t="shared" si="34"/>
        <v>10162/543965</v>
      </c>
      <c r="J205">
        <f>VLOOKUP(C205,Schools!$A:$Z,9,0)</f>
        <v>400048</v>
      </c>
      <c r="K205" s="74" t="s">
        <v>170</v>
      </c>
      <c r="L205" s="302" t="s">
        <v>4870</v>
      </c>
      <c r="M205" s="302" t="s">
        <v>4907</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303">
        <v>44295</v>
      </c>
      <c r="C206" s="302">
        <v>3022043</v>
      </c>
      <c r="D206" s="313" t="s">
        <v>245</v>
      </c>
      <c r="E206" t="str">
        <f>VLOOKUP(C206,Schools!$A:$Z,3,0)</f>
        <v>M</v>
      </c>
      <c r="F206" s="76">
        <v>-1076.8724511930586</v>
      </c>
      <c r="G206" s="302" t="s">
        <v>4759</v>
      </c>
      <c r="H206" s="302" t="s">
        <v>4865</v>
      </c>
      <c r="I206" t="str">
        <f t="shared" si="34"/>
        <v>10162/543965</v>
      </c>
      <c r="J206">
        <f>VLOOKUP(C206,Schools!$A:$Z,9,0)</f>
        <v>400088</v>
      </c>
      <c r="K206" s="74" t="s">
        <v>170</v>
      </c>
      <c r="L206" s="302" t="s">
        <v>4870</v>
      </c>
      <c r="M206" s="302" t="s">
        <v>4907</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303">
        <v>44295</v>
      </c>
      <c r="C207" s="302">
        <v>3022044</v>
      </c>
      <c r="D207" s="313" t="s">
        <v>244</v>
      </c>
      <c r="E207" t="str">
        <f>VLOOKUP(C207,Schools!$A:$Z,3,0)</f>
        <v>M</v>
      </c>
      <c r="F207" s="76">
        <v>-533.66080229226361</v>
      </c>
      <c r="G207" s="302" t="s">
        <v>4759</v>
      </c>
      <c r="H207" s="302" t="s">
        <v>4865</v>
      </c>
      <c r="I207" t="str">
        <f t="shared" si="34"/>
        <v>10162/543965</v>
      </c>
      <c r="J207">
        <f>VLOOKUP(C207,Schools!$A:$Z,9,0)</f>
        <v>400087</v>
      </c>
      <c r="K207" s="74" t="s">
        <v>170</v>
      </c>
      <c r="L207" s="302" t="s">
        <v>4870</v>
      </c>
      <c r="M207" s="302" t="s">
        <v>4907</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303">
        <v>44295</v>
      </c>
      <c r="C208" s="302">
        <v>3022045</v>
      </c>
      <c r="D208" s="313" t="s">
        <v>4825</v>
      </c>
      <c r="E208" t="str">
        <f>VLOOKUP(C208,Schools!$A:$Z,3,0)</f>
        <v>M</v>
      </c>
      <c r="F208" s="76">
        <v>-613.27760330578508</v>
      </c>
      <c r="G208" s="302" t="s">
        <v>4759</v>
      </c>
      <c r="H208" s="302" t="s">
        <v>4865</v>
      </c>
      <c r="I208" t="str">
        <f t="shared" si="34"/>
        <v>10162/543965</v>
      </c>
      <c r="J208">
        <f>VLOOKUP(C208,Schools!$A:$Z,9,0)</f>
        <v>400089</v>
      </c>
      <c r="K208" s="74" t="s">
        <v>170</v>
      </c>
      <c r="L208" s="302" t="s">
        <v>4870</v>
      </c>
      <c r="M208" s="302" t="s">
        <v>4907</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303">
        <v>44295</v>
      </c>
      <c r="C209" s="302">
        <v>3022053</v>
      </c>
      <c r="D209" s="313" t="s">
        <v>4826</v>
      </c>
      <c r="E209" t="str">
        <f>VLOOKUP(C209,Schools!$A:$Z,3,0)</f>
        <v>M</v>
      </c>
      <c r="F209" s="76">
        <v>-13.357032967032969</v>
      </c>
      <c r="G209" s="302" t="s">
        <v>4759</v>
      </c>
      <c r="H209" s="302" t="s">
        <v>4865</v>
      </c>
      <c r="I209" t="str">
        <f t="shared" si="34"/>
        <v>10162/543965</v>
      </c>
      <c r="J209">
        <f>VLOOKUP(C209,Schools!$A:$Z,9,0)</f>
        <v>158733</v>
      </c>
      <c r="K209" s="74" t="s">
        <v>170</v>
      </c>
      <c r="L209" s="302" t="s">
        <v>4870</v>
      </c>
      <c r="M209" s="302" t="s">
        <v>4907</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303">
        <v>44295</v>
      </c>
      <c r="C210" s="302">
        <v>3022054</v>
      </c>
      <c r="D210" s="313" t="s">
        <v>4827</v>
      </c>
      <c r="E210" t="str">
        <f>VLOOKUP(C210,Schools!$A:$Z,3,0)</f>
        <v>M</v>
      </c>
      <c r="F210" s="76">
        <v>-159.64875000000001</v>
      </c>
      <c r="G210" s="302" t="s">
        <v>4759</v>
      </c>
      <c r="H210" s="302" t="s">
        <v>4865</v>
      </c>
      <c r="I210" t="str">
        <f t="shared" si="34"/>
        <v>10162/543965</v>
      </c>
      <c r="J210">
        <f>VLOOKUP(C210,Schools!$A:$Z,9,0)</f>
        <v>400004</v>
      </c>
      <c r="K210" s="74" t="s">
        <v>170</v>
      </c>
      <c r="L210" s="302" t="s">
        <v>4870</v>
      </c>
      <c r="M210" s="302" t="s">
        <v>4907</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303">
        <v>44295</v>
      </c>
      <c r="C211" s="302">
        <v>3022055</v>
      </c>
      <c r="D211" s="313" t="s">
        <v>4828</v>
      </c>
      <c r="E211" t="str">
        <f>VLOOKUP(C211,Schools!$A:$Z,3,0)</f>
        <v>M</v>
      </c>
      <c r="F211" s="76">
        <v>-879.79629629629619</v>
      </c>
      <c r="G211" s="302" t="s">
        <v>4759</v>
      </c>
      <c r="H211" s="302" t="s">
        <v>4865</v>
      </c>
      <c r="I211" t="str">
        <f t="shared" si="34"/>
        <v>10162/543965</v>
      </c>
      <c r="J211">
        <f>VLOOKUP(C211,Schools!$A:$Z,9,0)</f>
        <v>400101</v>
      </c>
      <c r="K211" s="74" t="s">
        <v>170</v>
      </c>
      <c r="L211" s="302" t="s">
        <v>4870</v>
      </c>
      <c r="M211" s="302" t="s">
        <v>4907</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303">
        <v>44295</v>
      </c>
      <c r="C212" s="302">
        <v>3022057</v>
      </c>
      <c r="D212" s="313" t="s">
        <v>275</v>
      </c>
      <c r="E212" t="str">
        <f>VLOOKUP(C212,Schools!$A:$Z,3,0)</f>
        <v>M</v>
      </c>
      <c r="F212" s="76">
        <v>-2068.9806329113921</v>
      </c>
      <c r="G212" s="302" t="s">
        <v>4759</v>
      </c>
      <c r="H212" s="302" t="s">
        <v>4865</v>
      </c>
      <c r="I212" t="str">
        <f t="shared" si="34"/>
        <v>10162/543965</v>
      </c>
      <c r="J212">
        <f>VLOOKUP(C212,Schools!$A:$Z,9,0)</f>
        <v>400053</v>
      </c>
      <c r="K212" s="74" t="s">
        <v>170</v>
      </c>
      <c r="L212" s="302" t="s">
        <v>4870</v>
      </c>
      <c r="M212" s="302" t="s">
        <v>4907</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303">
        <v>44295</v>
      </c>
      <c r="C213" s="302">
        <v>3022060</v>
      </c>
      <c r="D213" s="313" t="s">
        <v>278</v>
      </c>
      <c r="E213" t="str">
        <f>VLOOKUP(C213,Schools!$A:$Z,3,0)</f>
        <v>M</v>
      </c>
      <c r="F213" s="76">
        <v>-1589.1016470588236</v>
      </c>
      <c r="G213" s="302" t="s">
        <v>4759</v>
      </c>
      <c r="H213" s="302" t="s">
        <v>4865</v>
      </c>
      <c r="I213" t="str">
        <f t="shared" ref="I213:I276" si="45">O213&amp;"/"&amp;P213</f>
        <v>10162/543965</v>
      </c>
      <c r="J213">
        <f>VLOOKUP(C213,Schools!$A:$Z,9,0)</f>
        <v>400011</v>
      </c>
      <c r="K213" s="74" t="s">
        <v>170</v>
      </c>
      <c r="L213" s="302" t="s">
        <v>4870</v>
      </c>
      <c r="M213" s="302" t="s">
        <v>4907</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303">
        <v>44295</v>
      </c>
      <c r="C214" s="302">
        <v>3022067</v>
      </c>
      <c r="D214" s="313" t="s">
        <v>41</v>
      </c>
      <c r="E214" t="str">
        <f>VLOOKUP(C214,Schools!$A:$Z,3,0)</f>
        <v>M</v>
      </c>
      <c r="F214" s="76">
        <v>-668.29991266375555</v>
      </c>
      <c r="G214" s="302" t="s">
        <v>4759</v>
      </c>
      <c r="H214" s="302" t="s">
        <v>4865</v>
      </c>
      <c r="I214" t="str">
        <f t="shared" si="45"/>
        <v>10162/543965</v>
      </c>
      <c r="J214">
        <f>VLOOKUP(C214,Schools!$A:$Z,9,0)</f>
        <v>400065</v>
      </c>
      <c r="K214" s="74" t="s">
        <v>170</v>
      </c>
      <c r="L214" s="302" t="s">
        <v>4870</v>
      </c>
      <c r="M214" s="302" t="s">
        <v>4907</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303">
        <v>44295</v>
      </c>
      <c r="C215" s="302">
        <v>3022070</v>
      </c>
      <c r="D215" s="313" t="s">
        <v>272</v>
      </c>
      <c r="E215" t="str">
        <f>VLOOKUP(C215,Schools!$A:$Z,3,0)</f>
        <v>M</v>
      </c>
      <c r="F215" s="76">
        <v>-1051.6555339805825</v>
      </c>
      <c r="G215" s="302" t="s">
        <v>4759</v>
      </c>
      <c r="H215" s="302" t="s">
        <v>4865</v>
      </c>
      <c r="I215" t="str">
        <f t="shared" si="45"/>
        <v>10162/543965</v>
      </c>
      <c r="J215">
        <f>VLOOKUP(C215,Schools!$A:$Z,9,0)</f>
        <v>400038</v>
      </c>
      <c r="K215" s="74" t="s">
        <v>170</v>
      </c>
      <c r="L215" s="302" t="s">
        <v>4870</v>
      </c>
      <c r="M215" s="302" t="s">
        <v>4907</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303">
        <v>44295</v>
      </c>
      <c r="C216" s="302">
        <v>3022071</v>
      </c>
      <c r="D216" s="313" t="s">
        <v>4829</v>
      </c>
      <c r="E216" t="str">
        <f>VLOOKUP(C216,Schools!$A:$Z,3,0)</f>
        <v>M</v>
      </c>
      <c r="F216" s="76">
        <v>-434.35397727272721</v>
      </c>
      <c r="G216" s="302" t="s">
        <v>4759</v>
      </c>
      <c r="H216" s="302" t="s">
        <v>4865</v>
      </c>
      <c r="I216" t="str">
        <f t="shared" si="45"/>
        <v>10162/543965</v>
      </c>
      <c r="J216">
        <f>VLOOKUP(C216,Schools!$A:$Z,9,0)</f>
        <v>400010</v>
      </c>
      <c r="K216" s="74" t="s">
        <v>170</v>
      </c>
      <c r="L216" s="302" t="s">
        <v>4870</v>
      </c>
      <c r="M216" s="302" t="s">
        <v>4907</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303">
        <v>44295</v>
      </c>
      <c r="C217" s="302">
        <v>3022072</v>
      </c>
      <c r="D217" s="313" t="s">
        <v>254</v>
      </c>
      <c r="E217" t="str">
        <f>VLOOKUP(C217,Schools!$A:$Z,3,0)</f>
        <v>M</v>
      </c>
      <c r="F217" s="76">
        <v>-1352.2435158501439</v>
      </c>
      <c r="G217" s="302" t="s">
        <v>4759</v>
      </c>
      <c r="H217" s="302" t="s">
        <v>4865</v>
      </c>
      <c r="I217" t="str">
        <f t="shared" si="45"/>
        <v>10162/543965</v>
      </c>
      <c r="J217">
        <f>VLOOKUP(C217,Schools!$A:$Z,9,0)</f>
        <v>400012</v>
      </c>
      <c r="K217" s="74" t="s">
        <v>170</v>
      </c>
      <c r="L217" s="302" t="s">
        <v>4870</v>
      </c>
      <c r="M217" s="302" t="s">
        <v>4907</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303">
        <v>44295</v>
      </c>
      <c r="C218" s="302">
        <v>3022073</v>
      </c>
      <c r="D218" s="313" t="s">
        <v>4830</v>
      </c>
      <c r="E218" t="str">
        <f>VLOOKUP(C218,Schools!$A:$Z,3,0)</f>
        <v>M</v>
      </c>
      <c r="F218" s="76">
        <v>-2123.264737678855</v>
      </c>
      <c r="G218" s="302" t="s">
        <v>4759</v>
      </c>
      <c r="H218" s="302" t="s">
        <v>4865</v>
      </c>
      <c r="I218" t="str">
        <f t="shared" si="45"/>
        <v>10162/543965</v>
      </c>
      <c r="J218">
        <f>VLOOKUP(C218,Schools!$A:$Z,9,0)</f>
        <v>400105</v>
      </c>
      <c r="K218" s="74" t="s">
        <v>170</v>
      </c>
      <c r="L218" s="302" t="s">
        <v>4870</v>
      </c>
      <c r="M218" s="302" t="s">
        <v>4907</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303">
        <v>44295</v>
      </c>
      <c r="C219" s="302">
        <v>3022076</v>
      </c>
      <c r="D219" s="313" t="s">
        <v>4831</v>
      </c>
      <c r="E219" t="str">
        <f>VLOOKUP(C219,Schools!$A:$Z,3,0)</f>
        <v>M</v>
      </c>
      <c r="F219" s="76">
        <v>-1483.9189010989012</v>
      </c>
      <c r="G219" s="302" t="s">
        <v>4759</v>
      </c>
      <c r="H219" s="302" t="s">
        <v>4865</v>
      </c>
      <c r="I219" t="str">
        <f t="shared" si="45"/>
        <v>10162/543965</v>
      </c>
      <c r="J219">
        <f>VLOOKUP(C219,Schools!$A:$Z,9,0)</f>
        <v>400111</v>
      </c>
      <c r="K219" s="74" t="s">
        <v>170</v>
      </c>
      <c r="L219" s="302" t="s">
        <v>4870</v>
      </c>
      <c r="M219" s="302" t="s">
        <v>4907</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303">
        <v>44295</v>
      </c>
      <c r="C220" s="302">
        <v>3022077</v>
      </c>
      <c r="D220" s="313" t="s">
        <v>4832</v>
      </c>
      <c r="E220" t="str">
        <f>VLOOKUP(C220,Schools!$A:$Z,3,0)</f>
        <v>M</v>
      </c>
      <c r="F220" s="76">
        <v>-5318.7098165137613</v>
      </c>
      <c r="G220" s="302" t="s">
        <v>4759</v>
      </c>
      <c r="H220" s="302" t="s">
        <v>4865</v>
      </c>
      <c r="I220" t="str">
        <f t="shared" si="45"/>
        <v>10162/543965</v>
      </c>
      <c r="J220">
        <f>VLOOKUP(C220,Schools!$A:$Z,9,0)</f>
        <v>400113</v>
      </c>
      <c r="K220" s="74" t="s">
        <v>170</v>
      </c>
      <c r="L220" s="302" t="s">
        <v>4870</v>
      </c>
      <c r="M220" s="302" t="s">
        <v>4907</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303">
        <v>44295</v>
      </c>
      <c r="C221" s="302">
        <v>3022078</v>
      </c>
      <c r="D221" s="313" t="s">
        <v>4833</v>
      </c>
      <c r="E221" t="str">
        <f>VLOOKUP(C221,Schools!$A:$Z,3,0)</f>
        <v>M</v>
      </c>
      <c r="F221" s="76">
        <v>-385.86643478260868</v>
      </c>
      <c r="G221" s="302" t="s">
        <v>4759</v>
      </c>
      <c r="H221" s="302" t="s">
        <v>4865</v>
      </c>
      <c r="I221" t="str">
        <f t="shared" si="45"/>
        <v>10162/543965</v>
      </c>
      <c r="J221">
        <f>VLOOKUP(C221,Schools!$A:$Z,9,0)</f>
        <v>400014</v>
      </c>
      <c r="K221" s="74" t="s">
        <v>170</v>
      </c>
      <c r="L221" s="302" t="s">
        <v>4870</v>
      </c>
      <c r="M221" s="302" t="s">
        <v>4907</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303">
        <v>44295</v>
      </c>
      <c r="C222" s="302">
        <v>3022079</v>
      </c>
      <c r="D222" s="313" t="s">
        <v>4834</v>
      </c>
      <c r="E222" t="str">
        <f>VLOOKUP(C222,Schools!$A:$Z,3,0)</f>
        <v>M</v>
      </c>
      <c r="F222" s="76">
        <v>-411.00809302325587</v>
      </c>
      <c r="G222" s="302" t="s">
        <v>4759</v>
      </c>
      <c r="H222" s="302" t="s">
        <v>4865</v>
      </c>
      <c r="I222" t="str">
        <f t="shared" si="45"/>
        <v>10162/543965</v>
      </c>
      <c r="J222">
        <f>VLOOKUP(C222,Schools!$A:$Z,9,0)</f>
        <v>400070</v>
      </c>
      <c r="K222" s="74" t="s">
        <v>170</v>
      </c>
      <c r="L222" s="302" t="s">
        <v>4870</v>
      </c>
      <c r="M222" s="302" t="s">
        <v>4907</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303">
        <v>44295</v>
      </c>
      <c r="C223" s="302">
        <v>3023300</v>
      </c>
      <c r="D223" s="313" t="s">
        <v>4835</v>
      </c>
      <c r="E223" t="str">
        <f>VLOOKUP(C223,Schools!$A:$Z,3,0)</f>
        <v>M</v>
      </c>
      <c r="F223" s="76">
        <v>-1049.1091525423731</v>
      </c>
      <c r="G223" s="302" t="s">
        <v>4759</v>
      </c>
      <c r="H223" s="302" t="s">
        <v>4865</v>
      </c>
      <c r="I223" t="str">
        <f t="shared" si="45"/>
        <v>10162/543965</v>
      </c>
      <c r="J223">
        <f>VLOOKUP(C223,Schools!$A:$Z,9,0)</f>
        <v>400069</v>
      </c>
      <c r="K223" s="74" t="s">
        <v>170</v>
      </c>
      <c r="L223" s="302" t="s">
        <v>4870</v>
      </c>
      <c r="M223" s="302" t="s">
        <v>4907</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303">
        <v>44295</v>
      </c>
      <c r="C224" s="302">
        <v>3023302</v>
      </c>
      <c r="D224" s="313" t="s">
        <v>4836</v>
      </c>
      <c r="E224" t="str">
        <f>VLOOKUP(C224,Schools!$A:$Z,3,0)</f>
        <v>M</v>
      </c>
      <c r="F224" s="76">
        <v>-246.79999999999995</v>
      </c>
      <c r="G224" s="302" t="s">
        <v>4759</v>
      </c>
      <c r="H224" s="302" t="s">
        <v>4865</v>
      </c>
      <c r="I224" t="str">
        <f t="shared" si="45"/>
        <v>10162/543965</v>
      </c>
      <c r="J224">
        <f>VLOOKUP(C224,Schools!$A:$Z,9,0)</f>
        <v>400039</v>
      </c>
      <c r="K224" s="74" t="s">
        <v>170</v>
      </c>
      <c r="L224" s="302" t="s">
        <v>4870</v>
      </c>
      <c r="M224" s="302" t="s">
        <v>4907</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303">
        <v>44295</v>
      </c>
      <c r="C225" s="302">
        <v>3023304</v>
      </c>
      <c r="D225" s="313" t="s">
        <v>4837</v>
      </c>
      <c r="E225" t="str">
        <f>VLOOKUP(C225,Schools!$A:$Z,3,0)</f>
        <v>M</v>
      </c>
      <c r="F225" s="76">
        <v>-688.00818965517237</v>
      </c>
      <c r="G225" s="302" t="s">
        <v>4759</v>
      </c>
      <c r="H225" s="302" t="s">
        <v>4865</v>
      </c>
      <c r="I225" t="str">
        <f t="shared" si="45"/>
        <v>10162/543965</v>
      </c>
      <c r="J225">
        <f>VLOOKUP(C225,Schools!$A:$Z,9,0)</f>
        <v>400008</v>
      </c>
      <c r="K225" s="74" t="s">
        <v>170</v>
      </c>
      <c r="L225" s="302" t="s">
        <v>4870</v>
      </c>
      <c r="M225" s="302" t="s">
        <v>4907</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303">
        <v>44295</v>
      </c>
      <c r="C226" s="302">
        <v>3023305</v>
      </c>
      <c r="D226" s="313" t="s">
        <v>4838</v>
      </c>
      <c r="E226" t="str">
        <f>VLOOKUP(C226,Schools!$A:$Z,3,0)</f>
        <v>M</v>
      </c>
      <c r="F226" s="76">
        <v>-175.09459459459458</v>
      </c>
      <c r="G226" s="302" t="s">
        <v>4759</v>
      </c>
      <c r="H226" s="302" t="s">
        <v>4865</v>
      </c>
      <c r="I226" t="str">
        <f t="shared" si="45"/>
        <v>10162/543965</v>
      </c>
      <c r="J226">
        <f>VLOOKUP(C226,Schools!$A:$Z,9,0)</f>
        <v>400086</v>
      </c>
      <c r="K226" s="74" t="s">
        <v>170</v>
      </c>
      <c r="L226" s="302" t="s">
        <v>4870</v>
      </c>
      <c r="M226" s="302" t="s">
        <v>4907</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303">
        <v>44295</v>
      </c>
      <c r="C227" s="302">
        <v>3023307</v>
      </c>
      <c r="D227" s="313" t="s">
        <v>4839</v>
      </c>
      <c r="E227" t="str">
        <f>VLOOKUP(C227,Schools!$A:$Z,3,0)</f>
        <v>M</v>
      </c>
      <c r="F227" s="76">
        <v>-307.03095238095239</v>
      </c>
      <c r="G227" s="302" t="s">
        <v>4759</v>
      </c>
      <c r="H227" s="302" t="s">
        <v>4865</v>
      </c>
      <c r="I227" t="str">
        <f t="shared" si="45"/>
        <v>10162/543965</v>
      </c>
      <c r="J227">
        <f>VLOOKUP(C227,Schools!$A:$Z,9,0)</f>
        <v>400114</v>
      </c>
      <c r="K227" s="74" t="s">
        <v>170</v>
      </c>
      <c r="L227" s="302" t="s">
        <v>4870</v>
      </c>
      <c r="M227" s="302" t="s">
        <v>4907</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303">
        <v>44295</v>
      </c>
      <c r="C228" s="302">
        <v>3023309</v>
      </c>
      <c r="D228" s="313" t="s">
        <v>4840</v>
      </c>
      <c r="E228" t="str">
        <f>VLOOKUP(C228,Schools!$A:$Z,3,0)</f>
        <v>M</v>
      </c>
      <c r="F228" s="76">
        <v>-237.84163461538461</v>
      </c>
      <c r="G228" s="302" t="s">
        <v>4759</v>
      </c>
      <c r="H228" s="302" t="s">
        <v>4865</v>
      </c>
      <c r="I228" t="str">
        <f t="shared" si="45"/>
        <v>10162/543965</v>
      </c>
      <c r="J228">
        <f>VLOOKUP(C228,Schools!$A:$Z,9,0)</f>
        <v>400098</v>
      </c>
      <c r="K228" s="74" t="s">
        <v>170</v>
      </c>
      <c r="L228" s="302" t="s">
        <v>4870</v>
      </c>
      <c r="M228" s="302" t="s">
        <v>4907</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303">
        <v>44295</v>
      </c>
      <c r="C229" s="302">
        <v>3023311</v>
      </c>
      <c r="D229" s="313" t="s">
        <v>4841</v>
      </c>
      <c r="E229" t="str">
        <f>VLOOKUP(C229,Schools!$A:$Z,3,0)</f>
        <v>M</v>
      </c>
      <c r="F229" s="76">
        <v>-788.66770334928231</v>
      </c>
      <c r="G229" s="302" t="s">
        <v>4759</v>
      </c>
      <c r="H229" s="302" t="s">
        <v>4865</v>
      </c>
      <c r="I229" t="str">
        <f t="shared" si="45"/>
        <v>10162/543965</v>
      </c>
      <c r="J229">
        <f>VLOOKUP(C229,Schools!$A:$Z,9,0)</f>
        <v>400058</v>
      </c>
      <c r="K229" s="74" t="s">
        <v>170</v>
      </c>
      <c r="L229" s="302" t="s">
        <v>4870</v>
      </c>
      <c r="M229" s="302" t="s">
        <v>4907</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303">
        <v>44295</v>
      </c>
      <c r="C230" s="302">
        <v>3023312</v>
      </c>
      <c r="D230" s="313" t="s">
        <v>4842</v>
      </c>
      <c r="E230" t="str">
        <f>VLOOKUP(C230,Schools!$A:$Z,3,0)</f>
        <v>M</v>
      </c>
      <c r="F230" s="76">
        <v>-316.36316279069763</v>
      </c>
      <c r="G230" s="302" t="s">
        <v>4759</v>
      </c>
      <c r="H230" s="302" t="s">
        <v>4865</v>
      </c>
      <c r="I230" t="str">
        <f t="shared" si="45"/>
        <v>10162/543965</v>
      </c>
      <c r="J230">
        <f>VLOOKUP(C230,Schools!$A:$Z,9,0)</f>
        <v>400017</v>
      </c>
      <c r="K230" s="74" t="s">
        <v>170</v>
      </c>
      <c r="L230" s="302" t="s">
        <v>4870</v>
      </c>
      <c r="M230" s="302" t="s">
        <v>4907</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303">
        <v>44295</v>
      </c>
      <c r="C231" s="302">
        <v>3023313</v>
      </c>
      <c r="D231" s="313" t="s">
        <v>4843</v>
      </c>
      <c r="E231" t="str">
        <f>VLOOKUP(C231,Schools!$A:$Z,3,0)</f>
        <v>M</v>
      </c>
      <c r="F231" s="76">
        <v>-625.97454545454548</v>
      </c>
      <c r="G231" s="302" t="s">
        <v>4759</v>
      </c>
      <c r="H231" s="302" t="s">
        <v>4865</v>
      </c>
      <c r="I231" t="str">
        <f t="shared" si="45"/>
        <v>10162/543965</v>
      </c>
      <c r="J231">
        <f>VLOOKUP(C231,Schools!$A:$Z,9,0)</f>
        <v>400006</v>
      </c>
      <c r="K231" s="74" t="s">
        <v>170</v>
      </c>
      <c r="L231" s="302" t="s">
        <v>4870</v>
      </c>
      <c r="M231" s="302" t="s">
        <v>4907</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303">
        <v>44295</v>
      </c>
      <c r="C232" s="302">
        <v>3023314</v>
      </c>
      <c r="D232" s="313" t="s">
        <v>4844</v>
      </c>
      <c r="E232" t="str">
        <f>VLOOKUP(C232,Schools!$A:$Z,3,0)</f>
        <v>M</v>
      </c>
      <c r="F232" s="76">
        <v>-419.55999999999904</v>
      </c>
      <c r="G232" s="302" t="s">
        <v>4759</v>
      </c>
      <c r="H232" s="302" t="s">
        <v>4865</v>
      </c>
      <c r="I232" t="str">
        <f t="shared" si="45"/>
        <v>10162/543965</v>
      </c>
      <c r="J232">
        <f>VLOOKUP(C232,Schools!$A:$Z,9,0)</f>
        <v>400094</v>
      </c>
      <c r="K232" s="74" t="s">
        <v>170</v>
      </c>
      <c r="L232" s="302" t="s">
        <v>4870</v>
      </c>
      <c r="M232" s="302" t="s">
        <v>4907</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303">
        <v>44295</v>
      </c>
      <c r="C233" s="302">
        <v>3023315</v>
      </c>
      <c r="D233" s="313" t="s">
        <v>4845</v>
      </c>
      <c r="E233" t="str">
        <f>VLOOKUP(C233,Schools!$A:$Z,3,0)</f>
        <v>M</v>
      </c>
      <c r="F233" s="76">
        <v>-171.9333971291866</v>
      </c>
      <c r="G233" s="302" t="s">
        <v>4759</v>
      </c>
      <c r="H233" s="302" t="s">
        <v>4865</v>
      </c>
      <c r="I233" t="str">
        <f t="shared" si="45"/>
        <v>10162/543965</v>
      </c>
      <c r="J233">
        <f>VLOOKUP(C233,Schools!$A:$Z,9,0)</f>
        <v>400062</v>
      </c>
      <c r="K233" s="74" t="s">
        <v>170</v>
      </c>
      <c r="L233" s="302" t="s">
        <v>4870</v>
      </c>
      <c r="M233" s="302" t="s">
        <v>4907</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303">
        <v>44295</v>
      </c>
      <c r="C234" s="302">
        <v>3023316</v>
      </c>
      <c r="D234" s="313" t="s">
        <v>4846</v>
      </c>
      <c r="E234" t="str">
        <f>VLOOKUP(C234,Schools!$A:$Z,3,0)</f>
        <v>M</v>
      </c>
      <c r="F234" s="76">
        <v>-235.57118483412324</v>
      </c>
      <c r="G234" s="302" t="s">
        <v>4759</v>
      </c>
      <c r="H234" s="302" t="s">
        <v>4865</v>
      </c>
      <c r="I234" t="str">
        <f t="shared" si="45"/>
        <v>10162/543965</v>
      </c>
      <c r="J234">
        <f>VLOOKUP(C234,Schools!$A:$Z,9,0)</f>
        <v>400100</v>
      </c>
      <c r="K234" s="74" t="s">
        <v>170</v>
      </c>
      <c r="L234" s="302" t="s">
        <v>4870</v>
      </c>
      <c r="M234" s="302" t="s">
        <v>4907</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303">
        <v>44295</v>
      </c>
      <c r="C235" s="302">
        <v>3023317</v>
      </c>
      <c r="D235" s="313" t="s">
        <v>4847</v>
      </c>
      <c r="E235" t="str">
        <f>VLOOKUP(C235,Schools!$A:$Z,3,0)</f>
        <v>M</v>
      </c>
      <c r="F235" s="76">
        <v>-578.87727659574466</v>
      </c>
      <c r="G235" s="302" t="s">
        <v>4759</v>
      </c>
      <c r="H235" s="302" t="s">
        <v>4865</v>
      </c>
      <c r="I235" t="str">
        <f t="shared" si="45"/>
        <v>10162/543965</v>
      </c>
      <c r="J235">
        <f>VLOOKUP(C235,Schools!$A:$Z,9,0)</f>
        <v>400015</v>
      </c>
      <c r="K235" s="74" t="s">
        <v>170</v>
      </c>
      <c r="L235" s="302" t="s">
        <v>4870</v>
      </c>
      <c r="M235" s="302" t="s">
        <v>4907</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303">
        <v>44295</v>
      </c>
      <c r="C236" s="302">
        <v>3023500</v>
      </c>
      <c r="D236" s="313" t="s">
        <v>4848</v>
      </c>
      <c r="E236" t="str">
        <f>VLOOKUP(C236,Schools!$A:$Z,3,0)</f>
        <v>M</v>
      </c>
      <c r="F236" s="76">
        <v>-243.20083333333335</v>
      </c>
      <c r="G236" s="302" t="s">
        <v>4759</v>
      </c>
      <c r="H236" s="302" t="s">
        <v>4865</v>
      </c>
      <c r="I236" t="str">
        <f t="shared" si="45"/>
        <v>10162/543965</v>
      </c>
      <c r="J236">
        <f>VLOOKUP(C236,Schools!$A:$Z,9,0)</f>
        <v>400023</v>
      </c>
      <c r="K236" s="74" t="s">
        <v>170</v>
      </c>
      <c r="L236" s="302" t="s">
        <v>4870</v>
      </c>
      <c r="M236" s="302" t="s">
        <v>4907</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303">
        <v>44295</v>
      </c>
      <c r="C237" s="302">
        <v>3023501</v>
      </c>
      <c r="D237" s="313" t="s">
        <v>4849</v>
      </c>
      <c r="E237" t="str">
        <f>VLOOKUP(C237,Schools!$A:$Z,3,0)</f>
        <v>M</v>
      </c>
      <c r="F237" s="76">
        <v>-413.21201923076927</v>
      </c>
      <c r="G237" s="302" t="s">
        <v>4759</v>
      </c>
      <c r="H237" s="302" t="s">
        <v>4865</v>
      </c>
      <c r="I237" t="str">
        <f t="shared" si="45"/>
        <v>10162/543965</v>
      </c>
      <c r="J237">
        <f>VLOOKUP(C237,Schools!$A:$Z,9,0)</f>
        <v>400003</v>
      </c>
      <c r="K237" s="74" t="s">
        <v>170</v>
      </c>
      <c r="L237" s="302" t="s">
        <v>4870</v>
      </c>
      <c r="M237" s="302" t="s">
        <v>4907</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303">
        <v>44295</v>
      </c>
      <c r="C238" s="302">
        <v>3023502</v>
      </c>
      <c r="D238" s="313" t="s">
        <v>4850</v>
      </c>
      <c r="E238" t="str">
        <f>VLOOKUP(C238,Schools!$A:$Z,3,0)</f>
        <v>M</v>
      </c>
      <c r="F238" s="76">
        <v>-1119.1812643678161</v>
      </c>
      <c r="G238" s="302" t="s">
        <v>4759</v>
      </c>
      <c r="H238" s="302" t="s">
        <v>4865</v>
      </c>
      <c r="I238" t="str">
        <f t="shared" si="45"/>
        <v>10162/543965</v>
      </c>
      <c r="J238">
        <f>VLOOKUP(C238,Schools!$A:$Z,9,0)</f>
        <v>400096</v>
      </c>
      <c r="K238" s="74" t="s">
        <v>170</v>
      </c>
      <c r="L238" s="302" t="s">
        <v>4870</v>
      </c>
      <c r="M238" s="302" t="s">
        <v>4907</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303">
        <v>44295</v>
      </c>
      <c r="C239" s="302">
        <v>3023504</v>
      </c>
      <c r="D239" s="313" t="s">
        <v>4851</v>
      </c>
      <c r="E239" t="str">
        <f>VLOOKUP(C239,Schools!$A:$Z,3,0)</f>
        <v>M</v>
      </c>
      <c r="F239" s="76">
        <v>-603.21344497607663</v>
      </c>
      <c r="G239" s="302" t="s">
        <v>4759</v>
      </c>
      <c r="H239" s="302" t="s">
        <v>4865</v>
      </c>
      <c r="I239" t="str">
        <f t="shared" si="45"/>
        <v>10162/543965</v>
      </c>
      <c r="J239">
        <f>VLOOKUP(C239,Schools!$A:$Z,9,0)</f>
        <v>400064</v>
      </c>
      <c r="K239" s="74" t="s">
        <v>170</v>
      </c>
      <c r="L239" s="302" t="s">
        <v>4870</v>
      </c>
      <c r="M239" s="302" t="s">
        <v>4907</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303">
        <v>44295</v>
      </c>
      <c r="C240" s="302">
        <v>3023506</v>
      </c>
      <c r="D240" s="313" t="s">
        <v>270</v>
      </c>
      <c r="E240" t="str">
        <f>VLOOKUP(C240,Schools!$A:$Z,3,0)</f>
        <v>M</v>
      </c>
      <c r="F240" s="76">
        <v>-234.41872909698995</v>
      </c>
      <c r="G240" s="302" t="s">
        <v>4759</v>
      </c>
      <c r="H240" s="302" t="s">
        <v>4865</v>
      </c>
      <c r="I240" t="str">
        <f t="shared" si="45"/>
        <v>10162/543965</v>
      </c>
      <c r="J240">
        <f>VLOOKUP(C240,Schools!$A:$Z,9,0)</f>
        <v>400009</v>
      </c>
      <c r="K240" s="74" t="s">
        <v>170</v>
      </c>
      <c r="L240" s="302" t="s">
        <v>4870</v>
      </c>
      <c r="M240" s="302" t="s">
        <v>4907</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303">
        <v>44295</v>
      </c>
      <c r="C241" s="302">
        <v>3023507</v>
      </c>
      <c r="D241" s="313" t="s">
        <v>4852</v>
      </c>
      <c r="E241" t="str">
        <f>VLOOKUP(C241,Schools!$A:$Z,3,0)</f>
        <v>M</v>
      </c>
      <c r="F241" s="76">
        <v>-236.31419689119173</v>
      </c>
      <c r="G241" s="302" t="s">
        <v>4759</v>
      </c>
      <c r="H241" s="302" t="s">
        <v>4865</v>
      </c>
      <c r="I241" t="str">
        <f t="shared" si="45"/>
        <v>10162/543965</v>
      </c>
      <c r="J241">
        <f>VLOOKUP(C241,Schools!$A:$Z,9,0)</f>
        <v>400037</v>
      </c>
      <c r="K241" s="74" t="s">
        <v>170</v>
      </c>
      <c r="L241" s="302" t="s">
        <v>4870</v>
      </c>
      <c r="M241" s="302" t="s">
        <v>4907</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303">
        <v>44295</v>
      </c>
      <c r="C242" s="302">
        <v>3023509</v>
      </c>
      <c r="D242" s="313" t="s">
        <v>4853</v>
      </c>
      <c r="E242" t="str">
        <f>VLOOKUP(C242,Schools!$A:$Z,3,0)</f>
        <v>M</v>
      </c>
      <c r="F242" s="76">
        <v>-1024.2199999999987</v>
      </c>
      <c r="G242" s="302" t="s">
        <v>4759</v>
      </c>
      <c r="H242" s="302" t="s">
        <v>4865</v>
      </c>
      <c r="I242" t="str">
        <f t="shared" si="45"/>
        <v>10162/543965</v>
      </c>
      <c r="J242">
        <f>VLOOKUP(C242,Schools!$A:$Z,9,0)</f>
        <v>400066</v>
      </c>
      <c r="K242" s="74" t="s">
        <v>170</v>
      </c>
      <c r="L242" s="302" t="s">
        <v>4870</v>
      </c>
      <c r="M242" s="302" t="s">
        <v>4907</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303">
        <v>44295</v>
      </c>
      <c r="C243" s="302">
        <v>3023510</v>
      </c>
      <c r="D243" s="313" t="s">
        <v>4854</v>
      </c>
      <c r="E243" t="str">
        <f>VLOOKUP(C243,Schools!$A:$Z,3,0)</f>
        <v>M</v>
      </c>
      <c r="F243" s="76">
        <v>-520.91086294416243</v>
      </c>
      <c r="G243" s="302" t="s">
        <v>4759</v>
      </c>
      <c r="H243" s="302" t="s">
        <v>4865</v>
      </c>
      <c r="I243" t="str">
        <f t="shared" si="45"/>
        <v>10162/543965</v>
      </c>
      <c r="J243">
        <f>VLOOKUP(C243,Schools!$A:$Z,9,0)</f>
        <v>400071</v>
      </c>
      <c r="K243" s="74" t="s">
        <v>170</v>
      </c>
      <c r="L243" s="302" t="s">
        <v>4870</v>
      </c>
      <c r="M243" s="302" t="s">
        <v>4907</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303">
        <v>44295</v>
      </c>
      <c r="C244" s="302">
        <v>3023511</v>
      </c>
      <c r="D244" s="313" t="s">
        <v>4855</v>
      </c>
      <c r="E244" t="str">
        <f>VLOOKUP(C244,Schools!$A:$Z,3,0)</f>
        <v>M</v>
      </c>
      <c r="F244" s="76">
        <v>-1396.793076923077</v>
      </c>
      <c r="G244" s="302" t="s">
        <v>4759</v>
      </c>
      <c r="H244" s="302" t="s">
        <v>4865</v>
      </c>
      <c r="I244" t="str">
        <f t="shared" si="45"/>
        <v>10162/543965</v>
      </c>
      <c r="J244">
        <f>VLOOKUP(C244,Schools!$A:$Z,9,0)</f>
        <v>400024</v>
      </c>
      <c r="K244" s="74" t="s">
        <v>170</v>
      </c>
      <c r="L244" s="302" t="s">
        <v>4870</v>
      </c>
      <c r="M244" s="302" t="s">
        <v>4907</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303">
        <v>44295</v>
      </c>
      <c r="C245" s="302">
        <v>3023512</v>
      </c>
      <c r="D245" s="313" t="s">
        <v>4856</v>
      </c>
      <c r="E245" t="str">
        <f>VLOOKUP(C245,Schools!$A:$Z,3,0)</f>
        <v>M</v>
      </c>
      <c r="F245" s="76">
        <v>-98.719999999999985</v>
      </c>
      <c r="G245" s="302" t="s">
        <v>4759</v>
      </c>
      <c r="H245" s="302" t="s">
        <v>4865</v>
      </c>
      <c r="I245" t="str">
        <f t="shared" si="45"/>
        <v>10162/543965</v>
      </c>
      <c r="J245">
        <f>VLOOKUP(C245,Schools!$A:$Z,9,0)</f>
        <v>400093</v>
      </c>
      <c r="K245" s="74" t="s">
        <v>170</v>
      </c>
      <c r="L245" s="302" t="s">
        <v>4870</v>
      </c>
      <c r="M245" s="302" t="s">
        <v>4907</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303">
        <v>44295</v>
      </c>
      <c r="C246" s="302">
        <v>3023513</v>
      </c>
      <c r="D246" s="313" t="s">
        <v>240</v>
      </c>
      <c r="E246" t="str">
        <f>VLOOKUP(C246,Schools!$A:$Z,3,0)</f>
        <v>M</v>
      </c>
      <c r="F246" s="76">
        <v>-198.48465608465605</v>
      </c>
      <c r="G246" s="302" t="s">
        <v>4759</v>
      </c>
      <c r="H246" s="302" t="s">
        <v>4865</v>
      </c>
      <c r="I246" t="str">
        <f t="shared" si="45"/>
        <v>10162/543965</v>
      </c>
      <c r="J246">
        <f>VLOOKUP(C246,Schools!$A:$Z,9,0)</f>
        <v>400007</v>
      </c>
      <c r="K246" s="74" t="s">
        <v>170</v>
      </c>
      <c r="L246" s="302" t="s">
        <v>4870</v>
      </c>
      <c r="M246" s="302" t="s">
        <v>4907</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303">
        <v>44295</v>
      </c>
      <c r="C247" s="302">
        <v>3023514</v>
      </c>
      <c r="D247" s="313" t="s">
        <v>4857</v>
      </c>
      <c r="E247" t="str">
        <f>VLOOKUP(C247,Schools!$A:$Z,3,0)</f>
        <v>M</v>
      </c>
      <c r="F247" s="76">
        <v>-694.394563106796</v>
      </c>
      <c r="G247" s="302" t="s">
        <v>4759</v>
      </c>
      <c r="H247" s="302" t="s">
        <v>4865</v>
      </c>
      <c r="I247" t="str">
        <f t="shared" si="45"/>
        <v>10162/543965</v>
      </c>
      <c r="J247">
        <f>VLOOKUP(C247,Schools!$A:$Z,9,0)</f>
        <v>400107</v>
      </c>
      <c r="K247" s="74" t="s">
        <v>170</v>
      </c>
      <c r="L247" s="302" t="s">
        <v>4870</v>
      </c>
      <c r="M247" s="302" t="s">
        <v>4907</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303">
        <v>44295</v>
      </c>
      <c r="C248" s="302">
        <v>3023516</v>
      </c>
      <c r="D248" s="313" t="s">
        <v>228</v>
      </c>
      <c r="E248" t="str">
        <f>VLOOKUP(C248,Schools!$A:$Z,3,0)</f>
        <v>M</v>
      </c>
      <c r="F248" s="76">
        <v>-246.79999999999995</v>
      </c>
      <c r="G248" s="302" t="s">
        <v>4759</v>
      </c>
      <c r="H248" s="302" t="s">
        <v>4865</v>
      </c>
      <c r="I248" t="str">
        <f t="shared" si="45"/>
        <v>10162/543965</v>
      </c>
      <c r="J248">
        <f>VLOOKUP(C248,Schools!$A:$Z,9,0)</f>
        <v>400108</v>
      </c>
      <c r="K248" s="74" t="s">
        <v>170</v>
      </c>
      <c r="L248" s="302" t="s">
        <v>4870</v>
      </c>
      <c r="M248" s="302" t="s">
        <v>4907</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303">
        <v>44295</v>
      </c>
      <c r="C249" s="302">
        <v>3023518</v>
      </c>
      <c r="D249" s="313" t="s">
        <v>279</v>
      </c>
      <c r="E249" t="str">
        <f>VLOOKUP(C249,Schools!$A:$Z,3,0)</f>
        <v>M</v>
      </c>
      <c r="F249" s="76">
        <v>-1815.38582278481</v>
      </c>
      <c r="G249" s="302" t="s">
        <v>4759</v>
      </c>
      <c r="H249" s="302" t="s">
        <v>4865</v>
      </c>
      <c r="I249" t="str">
        <f t="shared" si="45"/>
        <v>10162/543965</v>
      </c>
      <c r="J249">
        <f>VLOOKUP(C249,Schools!$A:$Z,9,0)</f>
        <v>400117</v>
      </c>
      <c r="K249" s="74" t="s">
        <v>170</v>
      </c>
      <c r="L249" s="302" t="s">
        <v>4870</v>
      </c>
      <c r="M249" s="302" t="s">
        <v>4907</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303">
        <v>44295</v>
      </c>
      <c r="C250" s="302">
        <v>3023520</v>
      </c>
      <c r="D250" s="313" t="s">
        <v>189</v>
      </c>
      <c r="E250" t="str">
        <f>VLOOKUP(C250,Schools!$A:$Z,3,0)</f>
        <v>M</v>
      </c>
      <c r="F250" s="76">
        <v>-12.34</v>
      </c>
      <c r="G250" s="302" t="s">
        <v>4759</v>
      </c>
      <c r="H250" s="302" t="s">
        <v>4865</v>
      </c>
      <c r="I250" t="str">
        <f t="shared" si="45"/>
        <v>10162/543965</v>
      </c>
      <c r="J250">
        <f>VLOOKUP(C250,Schools!$A:$Z,9,0)</f>
        <v>400125</v>
      </c>
      <c r="K250" s="74" t="s">
        <v>170</v>
      </c>
      <c r="L250" s="302" t="s">
        <v>4870</v>
      </c>
      <c r="M250" s="302" t="s">
        <v>4907</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303">
        <v>44295</v>
      </c>
      <c r="C251" s="302">
        <v>3023523</v>
      </c>
      <c r="D251" s="313" t="s">
        <v>237</v>
      </c>
      <c r="E251" t="str">
        <f>VLOOKUP(C251,Schools!$A:$Z,3,0)</f>
        <v>M</v>
      </c>
      <c r="F251" s="76">
        <v>-1476.046227929374</v>
      </c>
      <c r="G251" s="302" t="s">
        <v>4759</v>
      </c>
      <c r="H251" s="302" t="s">
        <v>4865</v>
      </c>
      <c r="I251" t="str">
        <f t="shared" si="45"/>
        <v>10162/543965</v>
      </c>
      <c r="J251">
        <f>VLOOKUP(C251,Schools!$A:$Z,9,0)</f>
        <v>400130</v>
      </c>
      <c r="K251" s="74" t="s">
        <v>170</v>
      </c>
      <c r="L251" s="302" t="s">
        <v>4870</v>
      </c>
      <c r="M251" s="302" t="s">
        <v>4907</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303">
        <v>44295</v>
      </c>
      <c r="C252" s="302">
        <v>3023524</v>
      </c>
      <c r="D252" s="313" t="s">
        <v>200</v>
      </c>
      <c r="E252" t="str">
        <f>VLOOKUP(C252,Schools!$A:$Z,3,0)</f>
        <v>M</v>
      </c>
      <c r="F252" s="76">
        <v>-149.67225806451611</v>
      </c>
      <c r="G252" s="302" t="s">
        <v>4759</v>
      </c>
      <c r="H252" s="302" t="s">
        <v>4865</v>
      </c>
      <c r="I252" t="str">
        <f t="shared" si="45"/>
        <v>10162/543965</v>
      </c>
      <c r="J252">
        <f>VLOOKUP(C252,Schools!$A:$Z,9,0)</f>
        <v>400150</v>
      </c>
      <c r="K252" s="74" t="s">
        <v>170</v>
      </c>
      <c r="L252" s="302" t="s">
        <v>4870</v>
      </c>
      <c r="M252" s="302" t="s">
        <v>4907</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303">
        <v>44295</v>
      </c>
      <c r="C253" s="302">
        <v>3025201</v>
      </c>
      <c r="D253" s="313" t="s">
        <v>249</v>
      </c>
      <c r="E253" t="str">
        <f>VLOOKUP(C253,Schools!$A:$Z,3,0)</f>
        <v>M</v>
      </c>
      <c r="F253" s="76">
        <v>-882.86230179028121</v>
      </c>
      <c r="G253" s="302" t="s">
        <v>4759</v>
      </c>
      <c r="H253" s="302" t="s">
        <v>4865</v>
      </c>
      <c r="I253" t="str">
        <f t="shared" si="45"/>
        <v>10162/543965</v>
      </c>
      <c r="J253">
        <f>VLOOKUP(C253,Schools!$A:$Z,9,0)</f>
        <v>400021</v>
      </c>
      <c r="K253" s="74" t="s">
        <v>170</v>
      </c>
      <c r="L253" s="302" t="s">
        <v>4870</v>
      </c>
      <c r="M253" s="302" t="s">
        <v>4907</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303">
        <v>44295</v>
      </c>
      <c r="C254" s="302">
        <v>3025948</v>
      </c>
      <c r="D254" s="313" t="s">
        <v>4858</v>
      </c>
      <c r="E254" t="str">
        <f>VLOOKUP(C254,Schools!$A:$Z,3,0)</f>
        <v>M</v>
      </c>
      <c r="F254" s="76">
        <v>-112.67737864077671</v>
      </c>
      <c r="G254" s="302" t="s">
        <v>4759</v>
      </c>
      <c r="H254" s="302" t="s">
        <v>4865</v>
      </c>
      <c r="I254" t="str">
        <f t="shared" si="45"/>
        <v>10162/543965</v>
      </c>
      <c r="J254">
        <f>VLOOKUP(C254,Schools!$A:$Z,9,0)</f>
        <v>400112</v>
      </c>
      <c r="K254" s="74" t="s">
        <v>170</v>
      </c>
      <c r="L254" s="302" t="s">
        <v>4870</v>
      </c>
      <c r="M254" s="302" t="s">
        <v>4907</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303">
        <v>44295</v>
      </c>
      <c r="C255" s="302">
        <v>3025949</v>
      </c>
      <c r="D255" s="313" t="s">
        <v>239</v>
      </c>
      <c r="E255" t="str">
        <f>VLOOKUP(C255,Schools!$A:$Z,3,0)</f>
        <v>M</v>
      </c>
      <c r="F255" s="76">
        <v>-237.40406091370556</v>
      </c>
      <c r="G255" s="302" t="s">
        <v>4759</v>
      </c>
      <c r="H255" s="302" t="s">
        <v>4865</v>
      </c>
      <c r="I255" t="str">
        <f t="shared" si="45"/>
        <v>10162/543965</v>
      </c>
      <c r="J255">
        <f>VLOOKUP(C255,Schools!$A:$Z,9,0)</f>
        <v>400110</v>
      </c>
      <c r="K255" s="74" t="s">
        <v>170</v>
      </c>
      <c r="L255" s="302" t="s">
        <v>4870</v>
      </c>
      <c r="M255" s="302" t="s">
        <v>4907</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303">
        <v>44295</v>
      </c>
      <c r="C256" s="302">
        <v>3024003</v>
      </c>
      <c r="D256" s="313" t="s">
        <v>107</v>
      </c>
      <c r="E256" t="str">
        <f>VLOOKUP(C256,Schools!$A:$Z,3,0)</f>
        <v>M</v>
      </c>
      <c r="F256" s="76">
        <v>-3612.394917407878</v>
      </c>
      <c r="G256" s="302" t="s">
        <v>4759</v>
      </c>
      <c r="H256" s="302" t="s">
        <v>4865</v>
      </c>
      <c r="I256" t="str">
        <f t="shared" si="45"/>
        <v>10163/543965</v>
      </c>
      <c r="J256">
        <f>VLOOKUP(C256,Schools!$A:$Z,9,0)</f>
        <v>400033</v>
      </c>
      <c r="K256" s="74" t="s">
        <v>170</v>
      </c>
      <c r="L256" s="302" t="s">
        <v>4870</v>
      </c>
      <c r="M256" s="302" t="s">
        <v>4907</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303">
        <v>44295</v>
      </c>
      <c r="C257" s="302">
        <v>3024004</v>
      </c>
      <c r="D257" s="313" t="s">
        <v>4859</v>
      </c>
      <c r="E257" t="str">
        <f>VLOOKUP(C257,Schools!$A:$Z,3,0)</f>
        <v>M</v>
      </c>
      <c r="F257" s="76">
        <v>-141.53104477611939</v>
      </c>
      <c r="G257" s="302" t="s">
        <v>4759</v>
      </c>
      <c r="H257" s="302" t="s">
        <v>4865</v>
      </c>
      <c r="I257" t="str">
        <f t="shared" si="45"/>
        <v>10163/543965</v>
      </c>
      <c r="J257">
        <f>VLOOKUP(C257,Schools!$A:$Z,9,0)</f>
        <v>107953</v>
      </c>
      <c r="K257" s="74" t="s">
        <v>170</v>
      </c>
      <c r="L257" s="302" t="s">
        <v>4870</v>
      </c>
      <c r="M257" s="302" t="s">
        <v>4907</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303">
        <v>44295</v>
      </c>
      <c r="C258" s="302">
        <v>3025404</v>
      </c>
      <c r="D258" s="313" t="s">
        <v>4860</v>
      </c>
      <c r="E258" t="str">
        <f>VLOOKUP(C258,Schools!$A:$Z,3,0)</f>
        <v>M</v>
      </c>
      <c r="F258" s="76">
        <v>-535.38191406250007</v>
      </c>
      <c r="G258" s="302" t="s">
        <v>4759</v>
      </c>
      <c r="H258" s="302" t="s">
        <v>4865</v>
      </c>
      <c r="I258" t="str">
        <f t="shared" si="45"/>
        <v>10163/543965</v>
      </c>
      <c r="J258">
        <f>VLOOKUP(C258,Schools!$A:$Z,9,0)</f>
        <v>400029</v>
      </c>
      <c r="K258" s="74" t="s">
        <v>170</v>
      </c>
      <c r="L258" s="302" t="s">
        <v>4870</v>
      </c>
      <c r="M258" s="302" t="s">
        <v>4907</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303">
        <v>44295</v>
      </c>
      <c r="C259" s="302">
        <v>3025405</v>
      </c>
      <c r="D259" s="313" t="s">
        <v>104</v>
      </c>
      <c r="E259" t="str">
        <f>VLOOKUP(C259,Schools!$A:$Z,3,0)</f>
        <v>M</v>
      </c>
      <c r="F259" s="76">
        <v>-1286.2634049773753</v>
      </c>
      <c r="G259" s="302" t="s">
        <v>4759</v>
      </c>
      <c r="H259" s="302" t="s">
        <v>4865</v>
      </c>
      <c r="I259" t="str">
        <f t="shared" si="45"/>
        <v>10163/543965</v>
      </c>
      <c r="J259">
        <f>VLOOKUP(C259,Schools!$A:$Z,9,0)</f>
        <v>400041</v>
      </c>
      <c r="K259" s="74" t="s">
        <v>170</v>
      </c>
      <c r="L259" s="302" t="s">
        <v>4870</v>
      </c>
      <c r="M259" s="302" t="s">
        <v>4907</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303">
        <v>44295</v>
      </c>
      <c r="C260" s="302">
        <v>3025407</v>
      </c>
      <c r="D260" s="313" t="s">
        <v>4861</v>
      </c>
      <c r="E260" t="str">
        <f>VLOOKUP(C260,Schools!$A:$Z,3,0)</f>
        <v>M</v>
      </c>
      <c r="F260" s="76">
        <v>-2887.5908138945229</v>
      </c>
      <c r="G260" s="302" t="s">
        <v>4759</v>
      </c>
      <c r="H260" s="302" t="s">
        <v>4865</v>
      </c>
      <c r="I260" t="str">
        <f t="shared" si="45"/>
        <v>10163/543965</v>
      </c>
      <c r="J260">
        <f>VLOOKUP(C260,Schools!$A:$Z,9,0)</f>
        <v>400013</v>
      </c>
      <c r="K260" s="74" t="s">
        <v>170</v>
      </c>
      <c r="L260" s="302" t="s">
        <v>4870</v>
      </c>
      <c r="M260" s="302" t="s">
        <v>4907</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303">
        <v>44295</v>
      </c>
      <c r="C261" s="302">
        <v>3025427</v>
      </c>
      <c r="D261" s="313" t="s">
        <v>111</v>
      </c>
      <c r="E261" t="str">
        <f>VLOOKUP(C261,Schools!$A:$Z,3,0)</f>
        <v>M</v>
      </c>
      <c r="F261" s="76">
        <v>-753.44588709677419</v>
      </c>
      <c r="G261" s="302" t="s">
        <v>4759</v>
      </c>
      <c r="H261" s="302" t="s">
        <v>4865</v>
      </c>
      <c r="I261" t="str">
        <f t="shared" si="45"/>
        <v>10163/543965</v>
      </c>
      <c r="J261">
        <f>VLOOKUP(C261,Schools!$A:$Z,9,0)</f>
        <v>400140</v>
      </c>
      <c r="K261" s="74" t="s">
        <v>170</v>
      </c>
      <c r="L261" s="302" t="s">
        <v>4870</v>
      </c>
      <c r="M261" s="302" t="s">
        <v>4907</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303">
        <v>44295</v>
      </c>
      <c r="C262" s="302">
        <v>3023521</v>
      </c>
      <c r="D262" s="313" t="s">
        <v>4862</v>
      </c>
      <c r="E262" t="str">
        <f>VLOOKUP(C262,Schools!$A:$Z,3,0)</f>
        <v>M</v>
      </c>
      <c r="F262" s="76">
        <v>-5580.4621431989053</v>
      </c>
      <c r="G262" s="302" t="s">
        <v>4759</v>
      </c>
      <c r="H262" s="302" t="s">
        <v>4865</v>
      </c>
      <c r="I262" t="str">
        <f t="shared" si="45"/>
        <v>11510/543965</v>
      </c>
      <c r="J262">
        <f>VLOOKUP(C262,Schools!$A:$Z,9,0)</f>
        <v>400135</v>
      </c>
      <c r="K262" s="74" t="s">
        <v>170</v>
      </c>
      <c r="L262" s="302" t="s">
        <v>4870</v>
      </c>
      <c r="M262" s="302" t="s">
        <v>4907</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13" t="str">
        <f t="shared" si="44"/>
        <v>DEDELEGATION</v>
      </c>
      <c r="B263" s="479">
        <v>44295</v>
      </c>
      <c r="C263" s="159">
        <v>3022002</v>
      </c>
      <c r="D263" s="313" t="s">
        <v>4811</v>
      </c>
      <c r="E263" s="313" t="str">
        <f>VLOOKUP(C263,Schools!$A:$Z,3,0)</f>
        <v>M</v>
      </c>
      <c r="F263" s="226">
        <v>-3681.0499999999997</v>
      </c>
      <c r="G263" s="159" t="s">
        <v>4759</v>
      </c>
      <c r="H263" s="159" t="s">
        <v>4866</v>
      </c>
      <c r="I263" s="313" t="str">
        <f t="shared" si="45"/>
        <v>10162/543965</v>
      </c>
      <c r="J263" s="313">
        <f>VLOOKUP(C263,Schools!$A:$Z,9,0)</f>
        <v>400005</v>
      </c>
      <c r="K263" s="159" t="s">
        <v>176</v>
      </c>
      <c r="L263" s="159" t="s">
        <v>4871</v>
      </c>
      <c r="M263" s="159" t="s">
        <v>4908</v>
      </c>
      <c r="N263" s="309" t="str">
        <f>VLOOKUP(C263,Schools!A:D,4,0)</f>
        <v>Primary</v>
      </c>
      <c r="O263" s="309">
        <f t="shared" si="43"/>
        <v>10162</v>
      </c>
      <c r="P263" s="309">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13" t="str">
        <f t="shared" si="44"/>
        <v>DEDELEGATION</v>
      </c>
      <c r="B264" s="225">
        <v>44295</v>
      </c>
      <c r="C264" s="159">
        <v>3022003</v>
      </c>
      <c r="D264" s="313" t="s">
        <v>201</v>
      </c>
      <c r="E264" s="313" t="str">
        <f>VLOOKUP(C264,Schools!$A:$Z,3,0)</f>
        <v>M</v>
      </c>
      <c r="F264" s="226">
        <v>-3131.1099999999997</v>
      </c>
      <c r="G264" s="159" t="s">
        <v>4759</v>
      </c>
      <c r="H264" s="159" t="s">
        <v>4866</v>
      </c>
      <c r="I264" s="313" t="str">
        <f t="shared" si="45"/>
        <v>10162/543965</v>
      </c>
      <c r="J264" s="313">
        <f>VLOOKUP(C264,Schools!$A:$Z,9,0)</f>
        <v>400051</v>
      </c>
      <c r="K264" s="159" t="s">
        <v>176</v>
      </c>
      <c r="L264" s="159" t="s">
        <v>4871</v>
      </c>
      <c r="M264" s="159" t="s">
        <v>4908</v>
      </c>
      <c r="N264" s="309" t="str">
        <f>VLOOKUP(C264,Schools!A:D,4,0)</f>
        <v>Primary</v>
      </c>
      <c r="O264" s="309">
        <f t="shared" si="43"/>
        <v>10162</v>
      </c>
      <c r="P264" s="309">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13" t="str">
        <f t="shared" si="44"/>
        <v>DEDELEGATION</v>
      </c>
      <c r="B265" s="225">
        <v>44295</v>
      </c>
      <c r="C265" s="159">
        <v>3022007</v>
      </c>
      <c r="D265" s="313" t="s">
        <v>205</v>
      </c>
      <c r="E265" s="313" t="str">
        <f>VLOOKUP(C265,Schools!$A:$Z,3,0)</f>
        <v>M</v>
      </c>
      <c r="F265" s="226">
        <v>-3175.4599999999996</v>
      </c>
      <c r="G265" s="159" t="s">
        <v>4759</v>
      </c>
      <c r="H265" s="159" t="s">
        <v>4866</v>
      </c>
      <c r="I265" s="313" t="str">
        <f t="shared" si="45"/>
        <v>10162/543965</v>
      </c>
      <c r="J265" s="313">
        <f>VLOOKUP(C265,Schools!$A:$Z,9,0)</f>
        <v>400040</v>
      </c>
      <c r="K265" s="159" t="s">
        <v>176</v>
      </c>
      <c r="L265" s="159" t="s">
        <v>4871</v>
      </c>
      <c r="M265" s="159" t="s">
        <v>4908</v>
      </c>
      <c r="N265" s="309" t="str">
        <f>VLOOKUP(C265,Schools!A:D,4,0)</f>
        <v>Primary</v>
      </c>
      <c r="O265" s="309">
        <f t="shared" si="43"/>
        <v>10162</v>
      </c>
      <c r="P265" s="309">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13" t="str">
        <f t="shared" si="44"/>
        <v>DEDELEGATION</v>
      </c>
      <c r="B266" s="225">
        <v>44295</v>
      </c>
      <c r="C266" s="159">
        <v>3022008</v>
      </c>
      <c r="D266" s="313" t="s">
        <v>4812</v>
      </c>
      <c r="E266" s="313" t="str">
        <f>VLOOKUP(C266,Schools!$A:$Z,3,0)</f>
        <v>M</v>
      </c>
      <c r="F266" s="226">
        <v>-2386.0299999999997</v>
      </c>
      <c r="G266" s="159" t="s">
        <v>4759</v>
      </c>
      <c r="H266" s="159" t="s">
        <v>4866</v>
      </c>
      <c r="I266" s="313" t="str">
        <f t="shared" si="45"/>
        <v>10162/543965</v>
      </c>
      <c r="J266" s="313">
        <f>VLOOKUP(C266,Schools!$A:$Z,9,0)</f>
        <v>400057</v>
      </c>
      <c r="K266" s="159" t="s">
        <v>176</v>
      </c>
      <c r="L266" s="159" t="s">
        <v>4871</v>
      </c>
      <c r="M266" s="159" t="s">
        <v>4908</v>
      </c>
      <c r="N266" s="309" t="str">
        <f>VLOOKUP(C266,Schools!A:D,4,0)</f>
        <v>Primary</v>
      </c>
      <c r="O266" s="309">
        <f t="shared" si="43"/>
        <v>10162</v>
      </c>
      <c r="P266" s="309">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13" t="str">
        <f t="shared" si="44"/>
        <v>DEDELEGATION</v>
      </c>
      <c r="B267" s="225">
        <v>44295</v>
      </c>
      <c r="C267" s="159">
        <v>3022009</v>
      </c>
      <c r="D267" s="313" t="s">
        <v>4813</v>
      </c>
      <c r="E267" s="313" t="str">
        <f>VLOOKUP(C267,Schools!$A:$Z,3,0)</f>
        <v>M</v>
      </c>
      <c r="F267" s="226">
        <v>-3716.5299999999997</v>
      </c>
      <c r="G267" s="159" t="s">
        <v>4759</v>
      </c>
      <c r="H267" s="159" t="s">
        <v>4866</v>
      </c>
      <c r="I267" s="313" t="str">
        <f t="shared" si="45"/>
        <v>10162/543965</v>
      </c>
      <c r="J267" s="313">
        <f>VLOOKUP(C267,Schools!$A:$Z,9,0)</f>
        <v>400061</v>
      </c>
      <c r="K267" s="159" t="s">
        <v>176</v>
      </c>
      <c r="L267" s="159" t="s">
        <v>4871</v>
      </c>
      <c r="M267" s="159" t="s">
        <v>4908</v>
      </c>
      <c r="N267" s="309" t="str">
        <f>VLOOKUP(C267,Schools!A:D,4,0)</f>
        <v>Primary</v>
      </c>
      <c r="O267" s="309">
        <f t="shared" si="43"/>
        <v>10162</v>
      </c>
      <c r="P267" s="309">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13" t="str">
        <f t="shared" si="44"/>
        <v>DEDELEGATION</v>
      </c>
      <c r="B268" s="225">
        <v>44295</v>
      </c>
      <c r="C268" s="159">
        <v>3022011</v>
      </c>
      <c r="D268" s="313" t="s">
        <v>4814</v>
      </c>
      <c r="E268" s="313" t="str">
        <f>VLOOKUP(C268,Schools!$A:$Z,3,0)</f>
        <v>M</v>
      </c>
      <c r="F268" s="226">
        <v>-1853.83</v>
      </c>
      <c r="G268" s="159" t="s">
        <v>4759</v>
      </c>
      <c r="H268" s="159" t="s">
        <v>4866</v>
      </c>
      <c r="I268" s="313" t="str">
        <f t="shared" si="45"/>
        <v>10162/543965</v>
      </c>
      <c r="J268" s="313">
        <f>VLOOKUP(C268,Schools!$A:$Z,9,0)</f>
        <v>400020</v>
      </c>
      <c r="K268" s="159" t="s">
        <v>176</v>
      </c>
      <c r="L268" s="159" t="s">
        <v>4871</v>
      </c>
      <c r="M268" s="159" t="s">
        <v>4908</v>
      </c>
      <c r="N268" s="309" t="str">
        <f>VLOOKUP(C268,Schools!A:D,4,0)</f>
        <v>Primary</v>
      </c>
      <c r="O268" s="309">
        <f t="shared" si="43"/>
        <v>10162</v>
      </c>
      <c r="P268" s="309">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13" t="str">
        <f t="shared" si="44"/>
        <v>DEDELEGATION</v>
      </c>
      <c r="B269" s="225">
        <v>44295</v>
      </c>
      <c r="C269" s="159">
        <v>3022014</v>
      </c>
      <c r="D269" s="313" t="s">
        <v>4815</v>
      </c>
      <c r="E269" s="313" t="str">
        <f>VLOOKUP(C269,Schools!$A:$Z,3,0)</f>
        <v>M</v>
      </c>
      <c r="F269" s="226">
        <v>-5570.36</v>
      </c>
      <c r="G269" s="159" t="s">
        <v>4759</v>
      </c>
      <c r="H269" s="159" t="s">
        <v>4866</v>
      </c>
      <c r="I269" s="313" t="str">
        <f t="shared" si="45"/>
        <v>10162/543965</v>
      </c>
      <c r="J269" s="313">
        <f>VLOOKUP(C269,Schools!$A:$Z,9,0)</f>
        <v>400050</v>
      </c>
      <c r="K269" s="159" t="s">
        <v>176</v>
      </c>
      <c r="L269" s="159" t="s">
        <v>4871</v>
      </c>
      <c r="M269" s="159" t="s">
        <v>4908</v>
      </c>
      <c r="N269" s="309" t="str">
        <f>VLOOKUP(C269,Schools!A:D,4,0)</f>
        <v>Primary</v>
      </c>
      <c r="O269" s="309">
        <f t="shared" si="43"/>
        <v>10162</v>
      </c>
      <c r="P269" s="309">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13" t="str">
        <f t="shared" si="44"/>
        <v>DEDELEGATION</v>
      </c>
      <c r="B270" s="225">
        <v>44295</v>
      </c>
      <c r="C270" s="159">
        <v>3022015</v>
      </c>
      <c r="D270" s="313" t="s">
        <v>4816</v>
      </c>
      <c r="E270" s="313" t="str">
        <f>VLOOKUP(C270,Schools!$A:$Z,3,0)</f>
        <v>M</v>
      </c>
      <c r="F270" s="226">
        <v>-1862.6999999999998</v>
      </c>
      <c r="G270" s="159" t="s">
        <v>4759</v>
      </c>
      <c r="H270" s="159" t="s">
        <v>4866</v>
      </c>
      <c r="I270" s="313" t="str">
        <f t="shared" si="45"/>
        <v>10162/543965</v>
      </c>
      <c r="J270" s="313">
        <f>VLOOKUP(C270,Schools!$A:$Z,9,0)</f>
        <v>400059</v>
      </c>
      <c r="K270" s="159" t="s">
        <v>176</v>
      </c>
      <c r="L270" s="159" t="s">
        <v>4871</v>
      </c>
      <c r="M270" s="159" t="s">
        <v>4908</v>
      </c>
      <c r="N270" s="309" t="str">
        <f>VLOOKUP(C270,Schools!A:D,4,0)</f>
        <v>Primary</v>
      </c>
      <c r="O270" s="309">
        <f t="shared" si="43"/>
        <v>10162</v>
      </c>
      <c r="P270" s="309">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13" t="str">
        <f t="shared" si="44"/>
        <v>DEDELEGATION</v>
      </c>
      <c r="B271" s="225">
        <v>44295</v>
      </c>
      <c r="C271" s="159">
        <v>3022016</v>
      </c>
      <c r="D271" s="313" t="s">
        <v>213</v>
      </c>
      <c r="E271" s="313" t="str">
        <f>VLOOKUP(C271,Schools!$A:$Z,3,0)</f>
        <v>M</v>
      </c>
      <c r="F271" s="226">
        <v>-1862.6999999999998</v>
      </c>
      <c r="G271" s="159" t="s">
        <v>4759</v>
      </c>
      <c r="H271" s="159" t="s">
        <v>4866</v>
      </c>
      <c r="I271" s="313" t="str">
        <f t="shared" si="45"/>
        <v>10162/543965</v>
      </c>
      <c r="J271" s="313">
        <f>VLOOKUP(C271,Schools!$A:$Z,9,0)</f>
        <v>400049</v>
      </c>
      <c r="K271" s="159" t="s">
        <v>176</v>
      </c>
      <c r="L271" s="159" t="s">
        <v>4871</v>
      </c>
      <c r="M271" s="159" t="s">
        <v>4908</v>
      </c>
      <c r="N271" s="309" t="str">
        <f>VLOOKUP(C271,Schools!A:D,4,0)</f>
        <v>Primary</v>
      </c>
      <c r="O271" s="309">
        <f t="shared" si="43"/>
        <v>10162</v>
      </c>
      <c r="P271" s="309">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13" t="str">
        <f t="shared" si="44"/>
        <v>DEDELEGATION</v>
      </c>
      <c r="B272" s="225">
        <v>44295</v>
      </c>
      <c r="C272" s="159">
        <v>3022017</v>
      </c>
      <c r="D272" s="313" t="s">
        <v>214</v>
      </c>
      <c r="E272" s="313" t="str">
        <f>VLOOKUP(C272,Schools!$A:$Z,3,0)</f>
        <v>M</v>
      </c>
      <c r="F272" s="226">
        <v>-3565.74</v>
      </c>
      <c r="G272" s="159" t="s">
        <v>4759</v>
      </c>
      <c r="H272" s="159" t="s">
        <v>4866</v>
      </c>
      <c r="I272" s="313" t="str">
        <f t="shared" si="45"/>
        <v>10162/543965</v>
      </c>
      <c r="J272" s="313">
        <f>VLOOKUP(C272,Schools!$A:$Z,9,0)</f>
        <v>400080</v>
      </c>
      <c r="K272" s="159" t="s">
        <v>176</v>
      </c>
      <c r="L272" s="159" t="s">
        <v>4871</v>
      </c>
      <c r="M272" s="159" t="s">
        <v>4908</v>
      </c>
      <c r="N272" s="309" t="str">
        <f>VLOOKUP(C272,Schools!A:D,4,0)</f>
        <v>Primary</v>
      </c>
      <c r="O272" s="309">
        <f t="shared" si="43"/>
        <v>10162</v>
      </c>
      <c r="P272" s="309">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13" t="str">
        <f t="shared" si="44"/>
        <v>DEDELEGATION</v>
      </c>
      <c r="B273" s="225">
        <v>44295</v>
      </c>
      <c r="C273" s="159">
        <v>3022019</v>
      </c>
      <c r="D273" s="313" t="s">
        <v>216</v>
      </c>
      <c r="E273" s="313" t="str">
        <f>VLOOKUP(C273,Schools!$A:$Z,3,0)</f>
        <v>M</v>
      </c>
      <c r="F273" s="226">
        <v>-1889.31</v>
      </c>
      <c r="G273" s="159" t="s">
        <v>4759</v>
      </c>
      <c r="H273" s="159" t="s">
        <v>4866</v>
      </c>
      <c r="I273" s="313" t="str">
        <f t="shared" si="45"/>
        <v>10162/543965</v>
      </c>
      <c r="J273" s="313">
        <f>VLOOKUP(C273,Schools!$A:$Z,9,0)</f>
        <v>400036</v>
      </c>
      <c r="K273" s="159" t="s">
        <v>176</v>
      </c>
      <c r="L273" s="159" t="s">
        <v>4871</v>
      </c>
      <c r="M273" s="159" t="s">
        <v>4908</v>
      </c>
      <c r="N273" s="309" t="str">
        <f>VLOOKUP(C273,Schools!A:D,4,0)</f>
        <v>Primary</v>
      </c>
      <c r="O273" s="309">
        <f t="shared" si="43"/>
        <v>10162</v>
      </c>
      <c r="P273" s="309">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13" t="str">
        <f t="shared" si="44"/>
        <v>DEDELEGATION</v>
      </c>
      <c r="B274" s="225">
        <v>44295</v>
      </c>
      <c r="C274" s="159">
        <v>3022021</v>
      </c>
      <c r="D274" s="313" t="s">
        <v>218</v>
      </c>
      <c r="E274" s="313" t="str">
        <f>VLOOKUP(C274,Schools!$A:$Z,3,0)</f>
        <v>M</v>
      </c>
      <c r="F274" s="226">
        <v>-3929.41</v>
      </c>
      <c r="G274" s="159" t="s">
        <v>4759</v>
      </c>
      <c r="H274" s="159" t="s">
        <v>4866</v>
      </c>
      <c r="I274" s="313" t="str">
        <f t="shared" si="45"/>
        <v>10162/543965</v>
      </c>
      <c r="J274" s="313">
        <f>VLOOKUP(C274,Schools!$A:$Z,9,0)</f>
        <v>400042</v>
      </c>
      <c r="K274" s="159" t="s">
        <v>176</v>
      </c>
      <c r="L274" s="159" t="s">
        <v>4871</v>
      </c>
      <c r="M274" s="159" t="s">
        <v>4908</v>
      </c>
      <c r="N274" s="309" t="str">
        <f>VLOOKUP(C274,Schools!A:D,4,0)</f>
        <v>Primary</v>
      </c>
      <c r="O274" s="309">
        <f t="shared" si="43"/>
        <v>10162</v>
      </c>
      <c r="P274" s="309">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13" t="str">
        <f t="shared" si="44"/>
        <v>DEDELEGATION</v>
      </c>
      <c r="B275" s="225">
        <v>44295</v>
      </c>
      <c r="C275" s="159">
        <v>3022023</v>
      </c>
      <c r="D275" s="313" t="s">
        <v>219</v>
      </c>
      <c r="E275" s="313" t="str">
        <f>VLOOKUP(C275,Schools!$A:$Z,3,0)</f>
        <v>M</v>
      </c>
      <c r="F275" s="226">
        <v>-4452.74</v>
      </c>
      <c r="G275" s="159" t="s">
        <v>4759</v>
      </c>
      <c r="H275" s="159" t="s">
        <v>4866</v>
      </c>
      <c r="I275" s="313" t="str">
        <f t="shared" si="45"/>
        <v>10162/543965</v>
      </c>
      <c r="J275" s="313">
        <f>VLOOKUP(C275,Schools!$A:$Z,9,0)</f>
        <v>400159</v>
      </c>
      <c r="K275" s="159" t="s">
        <v>176</v>
      </c>
      <c r="L275" s="159" t="s">
        <v>4871</v>
      </c>
      <c r="M275" s="159" t="s">
        <v>4908</v>
      </c>
      <c r="N275" s="309" t="str">
        <f>VLOOKUP(C275,Schools!A:D,4,0)</f>
        <v>Primary</v>
      </c>
      <c r="O275" s="309">
        <f t="shared" si="43"/>
        <v>10162</v>
      </c>
      <c r="P275" s="309">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13" t="str">
        <f t="shared" si="44"/>
        <v>DEDELEGATION</v>
      </c>
      <c r="B276" s="225">
        <v>44295</v>
      </c>
      <c r="C276" s="159">
        <v>3022024</v>
      </c>
      <c r="D276" s="313" t="s">
        <v>4817</v>
      </c>
      <c r="E276" s="313" t="str">
        <f>VLOOKUP(C276,Schools!$A:$Z,3,0)</f>
        <v>M</v>
      </c>
      <c r="F276" s="226">
        <v>-1747.3899999999999</v>
      </c>
      <c r="G276" s="159" t="s">
        <v>4759</v>
      </c>
      <c r="H276" s="159" t="s">
        <v>4866</v>
      </c>
      <c r="I276" s="313" t="str">
        <f t="shared" si="45"/>
        <v>10162/543965</v>
      </c>
      <c r="J276" s="313">
        <f>VLOOKUP(C276,Schools!$A:$Z,9,0)</f>
        <v>400047</v>
      </c>
      <c r="K276" s="159" t="s">
        <v>176</v>
      </c>
      <c r="L276" s="159" t="s">
        <v>4871</v>
      </c>
      <c r="M276" s="159" t="s">
        <v>4908</v>
      </c>
      <c r="N276" s="309" t="str">
        <f>VLOOKUP(C276,Schools!A:D,4,0)</f>
        <v>Primary</v>
      </c>
      <c r="O276" s="309">
        <f t="shared" ref="O276:O339" si="58">IF($E276="A","EFA",VLOOKUP(LEFT(N276,1),$AI$1:$AJ$3,2,0))</f>
        <v>10162</v>
      </c>
      <c r="P276" s="309">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13" t="str">
        <f t="shared" ref="A277:A340" si="59">$B$3</f>
        <v>DEDELEGATION</v>
      </c>
      <c r="B277" s="225">
        <v>44295</v>
      </c>
      <c r="C277" s="159">
        <v>3022025</v>
      </c>
      <c r="D277" s="313" t="s">
        <v>4818</v>
      </c>
      <c r="E277" s="313" t="str">
        <f>VLOOKUP(C277,Schools!$A:$Z,3,0)</f>
        <v>M</v>
      </c>
      <c r="F277" s="226">
        <v>-2820.66</v>
      </c>
      <c r="G277" s="159" t="s">
        <v>4759</v>
      </c>
      <c r="H277" s="159" t="s">
        <v>4866</v>
      </c>
      <c r="I277" s="313" t="str">
        <f t="shared" ref="I277:I340" si="60">O277&amp;"/"&amp;P277</f>
        <v>10162/543965</v>
      </c>
      <c r="J277" s="313">
        <f>VLOOKUP(C277,Schools!$A:$Z,9,0)</f>
        <v>400001</v>
      </c>
      <c r="K277" s="159" t="s">
        <v>176</v>
      </c>
      <c r="L277" s="159" t="s">
        <v>4871</v>
      </c>
      <c r="M277" s="159" t="s">
        <v>4908</v>
      </c>
      <c r="N277" s="309" t="str">
        <f>VLOOKUP(C277,Schools!A:D,4,0)</f>
        <v>Primary</v>
      </c>
      <c r="O277" s="309">
        <f t="shared" si="58"/>
        <v>10162</v>
      </c>
      <c r="P277" s="309">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13" t="str">
        <f t="shared" si="59"/>
        <v>DEDELEGATION</v>
      </c>
      <c r="B278" s="225">
        <v>44295</v>
      </c>
      <c r="C278" s="159">
        <v>3022026</v>
      </c>
      <c r="D278" s="313" t="s">
        <v>4819</v>
      </c>
      <c r="E278" s="313" t="str">
        <f>VLOOKUP(C278,Schools!$A:$Z,3,0)</f>
        <v>M</v>
      </c>
      <c r="F278" s="226">
        <v>-4408.3899999999994</v>
      </c>
      <c r="G278" s="159" t="s">
        <v>4759</v>
      </c>
      <c r="H278" s="159" t="s">
        <v>4866</v>
      </c>
      <c r="I278" s="313" t="str">
        <f t="shared" si="60"/>
        <v>10162/543965</v>
      </c>
      <c r="J278" s="313">
        <f>VLOOKUP(C278,Schools!$A:$Z,9,0)</f>
        <v>400082</v>
      </c>
      <c r="K278" s="159" t="s">
        <v>176</v>
      </c>
      <c r="L278" s="159" t="s">
        <v>4871</v>
      </c>
      <c r="M278" s="159" t="s">
        <v>4908</v>
      </c>
      <c r="N278" s="309" t="str">
        <f>VLOOKUP(C278,Schools!A:D,4,0)</f>
        <v>Primary</v>
      </c>
      <c r="O278" s="309">
        <f t="shared" si="58"/>
        <v>10162</v>
      </c>
      <c r="P278" s="309">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13" t="str">
        <f t="shared" si="59"/>
        <v>DEDELEGATION</v>
      </c>
      <c r="B279" s="225">
        <v>44295</v>
      </c>
      <c r="C279" s="159">
        <v>3022027</v>
      </c>
      <c r="D279" s="313" t="s">
        <v>4820</v>
      </c>
      <c r="E279" s="313" t="str">
        <f>VLOOKUP(C279,Schools!$A:$Z,3,0)</f>
        <v>M</v>
      </c>
      <c r="F279" s="226">
        <v>-3113.37</v>
      </c>
      <c r="G279" s="159" t="s">
        <v>4759</v>
      </c>
      <c r="H279" s="159" t="s">
        <v>4866</v>
      </c>
      <c r="I279" s="313" t="str">
        <f t="shared" si="60"/>
        <v>10162/543965</v>
      </c>
      <c r="J279" s="313">
        <f>VLOOKUP(C279,Schools!$A:$Z,9,0)</f>
        <v>400002</v>
      </c>
      <c r="K279" s="159" t="s">
        <v>176</v>
      </c>
      <c r="L279" s="159" t="s">
        <v>4871</v>
      </c>
      <c r="M279" s="159" t="s">
        <v>4908</v>
      </c>
      <c r="N279" s="309" t="str">
        <f>VLOOKUP(C279,Schools!A:D,4,0)</f>
        <v>Primary</v>
      </c>
      <c r="O279" s="309">
        <f t="shared" si="58"/>
        <v>10162</v>
      </c>
      <c r="P279" s="309">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13" t="str">
        <f t="shared" si="59"/>
        <v>DEDELEGATION</v>
      </c>
      <c r="B280" s="225">
        <v>44295</v>
      </c>
      <c r="C280" s="159">
        <v>3022028</v>
      </c>
      <c r="D280" s="313" t="s">
        <v>224</v>
      </c>
      <c r="E280" s="313" t="str">
        <f>VLOOKUP(C280,Schools!$A:$Z,3,0)</f>
        <v>M</v>
      </c>
      <c r="F280" s="226">
        <v>-2066.71</v>
      </c>
      <c r="G280" s="159" t="s">
        <v>4759</v>
      </c>
      <c r="H280" s="159" t="s">
        <v>4866</v>
      </c>
      <c r="I280" s="313" t="str">
        <f t="shared" si="60"/>
        <v>10162/543965</v>
      </c>
      <c r="J280" s="313">
        <f>VLOOKUP(C280,Schools!$A:$Z,9,0)</f>
        <v>400067</v>
      </c>
      <c r="K280" s="159" t="s">
        <v>176</v>
      </c>
      <c r="L280" s="159" t="s">
        <v>4871</v>
      </c>
      <c r="M280" s="159" t="s">
        <v>4908</v>
      </c>
      <c r="N280" s="309" t="str">
        <f>VLOOKUP(C280,Schools!A:D,4,0)</f>
        <v>Primary</v>
      </c>
      <c r="O280" s="309">
        <f t="shared" si="58"/>
        <v>10162</v>
      </c>
      <c r="P280" s="309">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13" t="str">
        <f t="shared" si="59"/>
        <v>DEDELEGATION</v>
      </c>
      <c r="B281" s="225">
        <v>44295</v>
      </c>
      <c r="C281" s="159">
        <v>3022029</v>
      </c>
      <c r="D281" s="313" t="s">
        <v>226</v>
      </c>
      <c r="E281" s="313" t="str">
        <f>VLOOKUP(C281,Schools!$A:$Z,3,0)</f>
        <v>M</v>
      </c>
      <c r="F281" s="226">
        <v>-3672.18</v>
      </c>
      <c r="G281" s="159" t="s">
        <v>4759</v>
      </c>
      <c r="H281" s="159" t="s">
        <v>4866</v>
      </c>
      <c r="I281" s="313" t="str">
        <f t="shared" si="60"/>
        <v>10162/543965</v>
      </c>
      <c r="J281" s="313">
        <f>VLOOKUP(C281,Schools!$A:$Z,9,0)</f>
        <v>400035</v>
      </c>
      <c r="K281" s="159" t="s">
        <v>176</v>
      </c>
      <c r="L281" s="159" t="s">
        <v>4871</v>
      </c>
      <c r="M281" s="159" t="s">
        <v>4908</v>
      </c>
      <c r="N281" s="309" t="str">
        <f>VLOOKUP(C281,Schools!A:D,4,0)</f>
        <v>Primary</v>
      </c>
      <c r="O281" s="309">
        <f t="shared" si="58"/>
        <v>10162</v>
      </c>
      <c r="P281" s="309">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13" t="str">
        <f t="shared" si="59"/>
        <v>DEDELEGATION</v>
      </c>
      <c r="B282" s="225">
        <v>44295</v>
      </c>
      <c r="C282" s="159">
        <v>3022031</v>
      </c>
      <c r="D282" s="313" t="s">
        <v>4821</v>
      </c>
      <c r="E282" s="313" t="str">
        <f>VLOOKUP(C282,Schools!$A:$Z,3,0)</f>
        <v>M</v>
      </c>
      <c r="F282" s="226">
        <v>-1649.82</v>
      </c>
      <c r="G282" s="159" t="s">
        <v>4759</v>
      </c>
      <c r="H282" s="159" t="s">
        <v>4866</v>
      </c>
      <c r="I282" s="313" t="str">
        <f t="shared" si="60"/>
        <v>10162/543965</v>
      </c>
      <c r="J282" s="313">
        <f>VLOOKUP(C282,Schools!$A:$Z,9,0)</f>
        <v>400026</v>
      </c>
      <c r="K282" s="159" t="s">
        <v>176</v>
      </c>
      <c r="L282" s="159" t="s">
        <v>4871</v>
      </c>
      <c r="M282" s="159" t="s">
        <v>4908</v>
      </c>
      <c r="N282" s="309" t="str">
        <f>VLOOKUP(C282,Schools!A:D,4,0)</f>
        <v>Primary</v>
      </c>
      <c r="O282" s="309">
        <f t="shared" si="58"/>
        <v>10162</v>
      </c>
      <c r="P282" s="309">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13" t="str">
        <f t="shared" si="59"/>
        <v>DEDELEGATION</v>
      </c>
      <c r="B283" s="225">
        <v>44295</v>
      </c>
      <c r="C283" s="159">
        <v>3022032</v>
      </c>
      <c r="D283" s="313" t="s">
        <v>4822</v>
      </c>
      <c r="E283" s="313" t="str">
        <f>VLOOKUP(C283,Schools!$A:$Z,3,0)</f>
        <v>M</v>
      </c>
      <c r="F283" s="226">
        <v>-3885.0599999999995</v>
      </c>
      <c r="G283" s="159" t="s">
        <v>4759</v>
      </c>
      <c r="H283" s="159" t="s">
        <v>4866</v>
      </c>
      <c r="I283" s="313" t="str">
        <f t="shared" si="60"/>
        <v>10162/543965</v>
      </c>
      <c r="J283" s="313">
        <f>VLOOKUP(C283,Schools!$A:$Z,9,0)</f>
        <v>400084</v>
      </c>
      <c r="K283" s="159" t="s">
        <v>176</v>
      </c>
      <c r="L283" s="159" t="s">
        <v>4871</v>
      </c>
      <c r="M283" s="159" t="s">
        <v>4908</v>
      </c>
      <c r="N283" s="309" t="str">
        <f>VLOOKUP(C283,Schools!A:D,4,0)</f>
        <v>Primary</v>
      </c>
      <c r="O283" s="309">
        <f t="shared" si="58"/>
        <v>10162</v>
      </c>
      <c r="P283" s="309">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13" t="str">
        <f t="shared" si="59"/>
        <v>DEDELEGATION</v>
      </c>
      <c r="B284" s="225">
        <v>44295</v>
      </c>
      <c r="C284" s="159">
        <v>3022036</v>
      </c>
      <c r="D284" s="313" t="s">
        <v>4823</v>
      </c>
      <c r="E284" s="313" t="str">
        <f>VLOOKUP(C284,Schools!$A:$Z,3,0)</f>
        <v>M</v>
      </c>
      <c r="F284" s="226">
        <v>-2093.3199999999997</v>
      </c>
      <c r="G284" s="159" t="s">
        <v>4759</v>
      </c>
      <c r="H284" s="159" t="s">
        <v>4866</v>
      </c>
      <c r="I284" s="313" t="str">
        <f t="shared" si="60"/>
        <v>10162/543965</v>
      </c>
      <c r="J284" s="313">
        <f>VLOOKUP(C284,Schools!$A:$Z,9,0)</f>
        <v>400046</v>
      </c>
      <c r="K284" s="159" t="s">
        <v>176</v>
      </c>
      <c r="L284" s="159" t="s">
        <v>4871</v>
      </c>
      <c r="M284" s="159" t="s">
        <v>4908</v>
      </c>
      <c r="N284" s="309" t="str">
        <f>VLOOKUP(C284,Schools!A:D,4,0)</f>
        <v>Primary</v>
      </c>
      <c r="O284" s="309">
        <f t="shared" si="58"/>
        <v>10162</v>
      </c>
      <c r="P284" s="309">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13" t="str">
        <f t="shared" si="59"/>
        <v>DEDELEGATION</v>
      </c>
      <c r="B285" s="225">
        <v>44295</v>
      </c>
      <c r="C285" s="159">
        <v>3022037</v>
      </c>
      <c r="D285" s="313" t="s">
        <v>236</v>
      </c>
      <c r="E285" s="313" t="str">
        <f>VLOOKUP(C285,Schools!$A:$Z,3,0)</f>
        <v>M</v>
      </c>
      <c r="F285" s="226">
        <v>-2350.5499999999997</v>
      </c>
      <c r="G285" s="159" t="s">
        <v>4759</v>
      </c>
      <c r="H285" s="159" t="s">
        <v>4866</v>
      </c>
      <c r="I285" s="313" t="str">
        <f t="shared" si="60"/>
        <v>10162/543965</v>
      </c>
      <c r="J285" s="313">
        <f>VLOOKUP(C285,Schools!$A:$Z,9,0)</f>
        <v>400030</v>
      </c>
      <c r="K285" s="159" t="s">
        <v>176</v>
      </c>
      <c r="L285" s="159" t="s">
        <v>4871</v>
      </c>
      <c r="M285" s="159" t="s">
        <v>4908</v>
      </c>
      <c r="N285" s="309" t="str">
        <f>VLOOKUP(C285,Schools!A:D,4,0)</f>
        <v>Primary</v>
      </c>
      <c r="O285" s="309">
        <f t="shared" si="58"/>
        <v>10162</v>
      </c>
      <c r="P285" s="309">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13" t="str">
        <f t="shared" si="59"/>
        <v>DEDELEGATION</v>
      </c>
      <c r="B286" s="225">
        <v>44295</v>
      </c>
      <c r="C286" s="159">
        <v>3022042</v>
      </c>
      <c r="D286" s="313" t="s">
        <v>4824</v>
      </c>
      <c r="E286" s="313" t="str">
        <f>VLOOKUP(C286,Schools!$A:$Z,3,0)</f>
        <v>M</v>
      </c>
      <c r="F286" s="226">
        <v>-3769.7499999999995</v>
      </c>
      <c r="G286" s="159" t="s">
        <v>4759</v>
      </c>
      <c r="H286" s="159" t="s">
        <v>4866</v>
      </c>
      <c r="I286" s="313" t="str">
        <f t="shared" si="60"/>
        <v>10162/543965</v>
      </c>
      <c r="J286" s="313">
        <f>VLOOKUP(C286,Schools!$A:$Z,9,0)</f>
        <v>400048</v>
      </c>
      <c r="K286" s="159" t="s">
        <v>176</v>
      </c>
      <c r="L286" s="159" t="s">
        <v>4871</v>
      </c>
      <c r="M286" s="159" t="s">
        <v>4908</v>
      </c>
      <c r="N286" s="309" t="str">
        <f>VLOOKUP(C286,Schools!A:D,4,0)</f>
        <v>Primary</v>
      </c>
      <c r="O286" s="309">
        <f t="shared" si="58"/>
        <v>10162</v>
      </c>
      <c r="P286" s="309">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13" t="str">
        <f t="shared" si="59"/>
        <v>DEDELEGATION</v>
      </c>
      <c r="B287" s="225">
        <v>44295</v>
      </c>
      <c r="C287" s="159">
        <v>3022043</v>
      </c>
      <c r="D287" s="313" t="s">
        <v>245</v>
      </c>
      <c r="E287" s="313" t="str">
        <f>VLOOKUP(C287,Schools!$A:$Z,3,0)</f>
        <v>M</v>
      </c>
      <c r="F287" s="226">
        <v>-3964.89</v>
      </c>
      <c r="G287" s="159" t="s">
        <v>4759</v>
      </c>
      <c r="H287" s="159" t="s">
        <v>4866</v>
      </c>
      <c r="I287" s="313" t="str">
        <f t="shared" si="60"/>
        <v>10162/543965</v>
      </c>
      <c r="J287" s="313">
        <f>VLOOKUP(C287,Schools!$A:$Z,9,0)</f>
        <v>400088</v>
      </c>
      <c r="K287" s="159" t="s">
        <v>176</v>
      </c>
      <c r="L287" s="159" t="s">
        <v>4871</v>
      </c>
      <c r="M287" s="159" t="s">
        <v>4908</v>
      </c>
      <c r="N287" s="309" t="str">
        <f>VLOOKUP(C287,Schools!A:D,4,0)</f>
        <v>Primary</v>
      </c>
      <c r="O287" s="309">
        <f t="shared" si="58"/>
        <v>10162</v>
      </c>
      <c r="P287" s="309">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13" t="str">
        <f t="shared" si="59"/>
        <v>DEDELEGATION</v>
      </c>
      <c r="B288" s="225">
        <v>44295</v>
      </c>
      <c r="C288" s="159">
        <v>3022044</v>
      </c>
      <c r="D288" s="313" t="s">
        <v>244</v>
      </c>
      <c r="E288" s="313" t="str">
        <f>VLOOKUP(C288,Schools!$A:$Z,3,0)</f>
        <v>M</v>
      </c>
      <c r="F288" s="226">
        <v>-3113.37</v>
      </c>
      <c r="G288" s="159" t="s">
        <v>4759</v>
      </c>
      <c r="H288" s="159" t="s">
        <v>4866</v>
      </c>
      <c r="I288" s="313" t="str">
        <f t="shared" si="60"/>
        <v>10162/543965</v>
      </c>
      <c r="J288" s="313">
        <f>VLOOKUP(C288,Schools!$A:$Z,9,0)</f>
        <v>400087</v>
      </c>
      <c r="K288" s="159" t="s">
        <v>176</v>
      </c>
      <c r="L288" s="159" t="s">
        <v>4871</v>
      </c>
      <c r="M288" s="159" t="s">
        <v>4908</v>
      </c>
      <c r="N288" s="309" t="str">
        <f>VLOOKUP(C288,Schools!A:D,4,0)</f>
        <v>Primary</v>
      </c>
      <c r="O288" s="309">
        <f t="shared" si="58"/>
        <v>10162</v>
      </c>
      <c r="P288" s="309">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13" t="str">
        <f t="shared" si="59"/>
        <v>DEDELEGATION</v>
      </c>
      <c r="B289" s="225">
        <v>44295</v>
      </c>
      <c r="C289" s="159">
        <v>3022045</v>
      </c>
      <c r="D289" s="313" t="s">
        <v>4825</v>
      </c>
      <c r="E289" s="313" t="str">
        <f>VLOOKUP(C289,Schools!$A:$Z,3,0)</f>
        <v>M</v>
      </c>
      <c r="F289" s="226">
        <v>-1871.57</v>
      </c>
      <c r="G289" s="159" t="s">
        <v>4759</v>
      </c>
      <c r="H289" s="159" t="s">
        <v>4866</v>
      </c>
      <c r="I289" s="313" t="str">
        <f t="shared" si="60"/>
        <v>10162/543965</v>
      </c>
      <c r="J289" s="313">
        <f>VLOOKUP(C289,Schools!$A:$Z,9,0)</f>
        <v>400089</v>
      </c>
      <c r="K289" s="159" t="s">
        <v>176</v>
      </c>
      <c r="L289" s="159" t="s">
        <v>4871</v>
      </c>
      <c r="M289" s="159" t="s">
        <v>4908</v>
      </c>
      <c r="N289" s="309" t="str">
        <f>VLOOKUP(C289,Schools!A:D,4,0)</f>
        <v>Primary</v>
      </c>
      <c r="O289" s="309">
        <f t="shared" si="58"/>
        <v>10162</v>
      </c>
      <c r="P289" s="309">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13" t="str">
        <f t="shared" si="59"/>
        <v>DEDELEGATION</v>
      </c>
      <c r="B290" s="225">
        <v>44295</v>
      </c>
      <c r="C290" s="159">
        <v>3022053</v>
      </c>
      <c r="D290" s="313" t="s">
        <v>4826</v>
      </c>
      <c r="E290" s="313" t="str">
        <f>VLOOKUP(C290,Schools!$A:$Z,3,0)</f>
        <v>M</v>
      </c>
      <c r="F290" s="226">
        <v>-1747.3899999999999</v>
      </c>
      <c r="G290" s="159" t="s">
        <v>4759</v>
      </c>
      <c r="H290" s="159" t="s">
        <v>4866</v>
      </c>
      <c r="I290" s="313" t="str">
        <f t="shared" si="60"/>
        <v>10162/543965</v>
      </c>
      <c r="J290" s="313">
        <f>VLOOKUP(C290,Schools!$A:$Z,9,0)</f>
        <v>158733</v>
      </c>
      <c r="K290" s="159" t="s">
        <v>176</v>
      </c>
      <c r="L290" s="159" t="s">
        <v>4871</v>
      </c>
      <c r="M290" s="159" t="s">
        <v>4908</v>
      </c>
      <c r="N290" s="309" t="str">
        <f>VLOOKUP(C290,Schools!A:D,4,0)</f>
        <v>Primary</v>
      </c>
      <c r="O290" s="309">
        <f t="shared" si="58"/>
        <v>10162</v>
      </c>
      <c r="P290" s="309">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13" t="str">
        <f t="shared" si="59"/>
        <v>DEDELEGATION</v>
      </c>
      <c r="B291" s="225">
        <v>44295</v>
      </c>
      <c r="C291" s="159">
        <v>3022054</v>
      </c>
      <c r="D291" s="313" t="s">
        <v>4827</v>
      </c>
      <c r="E291" s="313" t="str">
        <f>VLOOKUP(C291,Schools!$A:$Z,3,0)</f>
        <v>M</v>
      </c>
      <c r="F291" s="226">
        <v>-1836.09</v>
      </c>
      <c r="G291" s="159" t="s">
        <v>4759</v>
      </c>
      <c r="H291" s="159" t="s">
        <v>4866</v>
      </c>
      <c r="I291" s="313" t="str">
        <f t="shared" si="60"/>
        <v>10162/543965</v>
      </c>
      <c r="J291" s="313">
        <f>VLOOKUP(C291,Schools!$A:$Z,9,0)</f>
        <v>400004</v>
      </c>
      <c r="K291" s="159" t="s">
        <v>176</v>
      </c>
      <c r="L291" s="159" t="s">
        <v>4871</v>
      </c>
      <c r="M291" s="159" t="s">
        <v>4908</v>
      </c>
      <c r="N291" s="309" t="str">
        <f>VLOOKUP(C291,Schools!A:D,4,0)</f>
        <v>Primary</v>
      </c>
      <c r="O291" s="309">
        <f t="shared" si="58"/>
        <v>10162</v>
      </c>
      <c r="P291" s="309">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13" t="str">
        <f t="shared" si="59"/>
        <v>DEDELEGATION</v>
      </c>
      <c r="B292" s="225">
        <v>44295</v>
      </c>
      <c r="C292" s="159">
        <v>3022055</v>
      </c>
      <c r="D292" s="313" t="s">
        <v>4828</v>
      </c>
      <c r="E292" s="313" t="str">
        <f>VLOOKUP(C292,Schools!$A:$Z,3,0)</f>
        <v>M</v>
      </c>
      <c r="F292" s="226">
        <v>-1773.9999999999998</v>
      </c>
      <c r="G292" s="159" t="s">
        <v>4759</v>
      </c>
      <c r="H292" s="159" t="s">
        <v>4866</v>
      </c>
      <c r="I292" s="313" t="str">
        <f t="shared" si="60"/>
        <v>10162/543965</v>
      </c>
      <c r="J292" s="313">
        <f>VLOOKUP(C292,Schools!$A:$Z,9,0)</f>
        <v>400101</v>
      </c>
      <c r="K292" s="159" t="s">
        <v>176</v>
      </c>
      <c r="L292" s="159" t="s">
        <v>4871</v>
      </c>
      <c r="M292" s="159" t="s">
        <v>4908</v>
      </c>
      <c r="N292" s="309" t="str">
        <f>VLOOKUP(C292,Schools!A:D,4,0)</f>
        <v>Primary</v>
      </c>
      <c r="O292" s="309">
        <f t="shared" si="58"/>
        <v>10162</v>
      </c>
      <c r="P292" s="309">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13" t="str">
        <f t="shared" si="59"/>
        <v>DEDELEGATION</v>
      </c>
      <c r="B293" s="225">
        <v>44295</v>
      </c>
      <c r="C293" s="159">
        <v>3022057</v>
      </c>
      <c r="D293" s="313" t="s">
        <v>275</v>
      </c>
      <c r="E293" s="313" t="str">
        <f>VLOOKUP(C293,Schools!$A:$Z,3,0)</f>
        <v>M</v>
      </c>
      <c r="F293" s="226">
        <v>-3982.6299999999997</v>
      </c>
      <c r="G293" s="159" t="s">
        <v>4759</v>
      </c>
      <c r="H293" s="159" t="s">
        <v>4866</v>
      </c>
      <c r="I293" s="313" t="str">
        <f t="shared" si="60"/>
        <v>10162/543965</v>
      </c>
      <c r="J293" s="313">
        <f>VLOOKUP(C293,Schools!$A:$Z,9,0)</f>
        <v>400053</v>
      </c>
      <c r="K293" s="159" t="s">
        <v>176</v>
      </c>
      <c r="L293" s="159" t="s">
        <v>4871</v>
      </c>
      <c r="M293" s="159" t="s">
        <v>4908</v>
      </c>
      <c r="N293" s="309" t="str">
        <f>VLOOKUP(C293,Schools!A:D,4,0)</f>
        <v>Primary</v>
      </c>
      <c r="O293" s="309">
        <f t="shared" si="58"/>
        <v>10162</v>
      </c>
      <c r="P293" s="309">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13" t="str">
        <f t="shared" si="59"/>
        <v>DEDELEGATION</v>
      </c>
      <c r="B294" s="225">
        <v>44295</v>
      </c>
      <c r="C294" s="159">
        <v>3022060</v>
      </c>
      <c r="D294" s="313" t="s">
        <v>278</v>
      </c>
      <c r="E294" s="313" t="str">
        <f>VLOOKUP(C294,Schools!$A:$Z,3,0)</f>
        <v>M</v>
      </c>
      <c r="F294" s="226">
        <v>-3734.2699999999995</v>
      </c>
      <c r="G294" s="159" t="s">
        <v>4759</v>
      </c>
      <c r="H294" s="159" t="s">
        <v>4866</v>
      </c>
      <c r="I294" s="313" t="str">
        <f t="shared" si="60"/>
        <v>10162/543965</v>
      </c>
      <c r="J294" s="313">
        <f>VLOOKUP(C294,Schools!$A:$Z,9,0)</f>
        <v>400011</v>
      </c>
      <c r="K294" s="159" t="s">
        <v>176</v>
      </c>
      <c r="L294" s="159" t="s">
        <v>4871</v>
      </c>
      <c r="M294" s="159" t="s">
        <v>4908</v>
      </c>
      <c r="N294" s="309" t="str">
        <f>VLOOKUP(C294,Schools!A:D,4,0)</f>
        <v>Primary</v>
      </c>
      <c r="O294" s="309">
        <f t="shared" si="58"/>
        <v>10162</v>
      </c>
      <c r="P294" s="309">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13" t="str">
        <f t="shared" si="59"/>
        <v>DEDELEGATION</v>
      </c>
      <c r="B295" s="225">
        <v>44295</v>
      </c>
      <c r="C295" s="159">
        <v>3022067</v>
      </c>
      <c r="D295" s="313" t="s">
        <v>41</v>
      </c>
      <c r="E295" s="313" t="str">
        <f>VLOOKUP(C295,Schools!$A:$Z,3,0)</f>
        <v>M</v>
      </c>
      <c r="F295" s="226">
        <v>-2075.58</v>
      </c>
      <c r="G295" s="159" t="s">
        <v>4759</v>
      </c>
      <c r="H295" s="159" t="s">
        <v>4866</v>
      </c>
      <c r="I295" s="313" t="str">
        <f t="shared" si="60"/>
        <v>10162/543965</v>
      </c>
      <c r="J295" s="313">
        <f>VLOOKUP(C295,Schools!$A:$Z,9,0)</f>
        <v>400065</v>
      </c>
      <c r="K295" s="159" t="s">
        <v>176</v>
      </c>
      <c r="L295" s="159" t="s">
        <v>4871</v>
      </c>
      <c r="M295" s="159" t="s">
        <v>4908</v>
      </c>
      <c r="N295" s="309" t="str">
        <f>VLOOKUP(C295,Schools!A:D,4,0)</f>
        <v>Primary</v>
      </c>
      <c r="O295" s="309">
        <f t="shared" si="58"/>
        <v>10162</v>
      </c>
      <c r="P295" s="309">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13" t="str">
        <f t="shared" si="59"/>
        <v>DEDELEGATION</v>
      </c>
      <c r="B296" s="225">
        <v>44295</v>
      </c>
      <c r="C296" s="159">
        <v>3022070</v>
      </c>
      <c r="D296" s="313" t="s">
        <v>272</v>
      </c>
      <c r="E296" s="313" t="str">
        <f>VLOOKUP(C296,Schools!$A:$Z,3,0)</f>
        <v>M</v>
      </c>
      <c r="F296" s="226">
        <v>-1853.83</v>
      </c>
      <c r="G296" s="159" t="s">
        <v>4759</v>
      </c>
      <c r="H296" s="159" t="s">
        <v>4866</v>
      </c>
      <c r="I296" s="313" t="str">
        <f t="shared" si="60"/>
        <v>10162/543965</v>
      </c>
      <c r="J296" s="313">
        <f>VLOOKUP(C296,Schools!$A:$Z,9,0)</f>
        <v>400038</v>
      </c>
      <c r="K296" s="159" t="s">
        <v>176</v>
      </c>
      <c r="L296" s="159" t="s">
        <v>4871</v>
      </c>
      <c r="M296" s="159" t="s">
        <v>4908</v>
      </c>
      <c r="N296" s="309" t="str">
        <f>VLOOKUP(C296,Schools!A:D,4,0)</f>
        <v>Primary</v>
      </c>
      <c r="O296" s="309">
        <f t="shared" si="58"/>
        <v>10162</v>
      </c>
      <c r="P296" s="309">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13" t="str">
        <f t="shared" si="59"/>
        <v>DEDELEGATION</v>
      </c>
      <c r="B297" s="225">
        <v>44295</v>
      </c>
      <c r="C297" s="159">
        <v>3022071</v>
      </c>
      <c r="D297" s="313" t="s">
        <v>4829</v>
      </c>
      <c r="E297" s="313" t="str">
        <f>VLOOKUP(C297,Schools!$A:$Z,3,0)</f>
        <v>M</v>
      </c>
      <c r="F297" s="226">
        <v>-1569.9899999999998</v>
      </c>
      <c r="G297" s="159" t="s">
        <v>4759</v>
      </c>
      <c r="H297" s="159" t="s">
        <v>4866</v>
      </c>
      <c r="I297" s="313" t="str">
        <f t="shared" si="60"/>
        <v>10162/543965</v>
      </c>
      <c r="J297" s="313">
        <f>VLOOKUP(C297,Schools!$A:$Z,9,0)</f>
        <v>400010</v>
      </c>
      <c r="K297" s="159" t="s">
        <v>176</v>
      </c>
      <c r="L297" s="159" t="s">
        <v>4871</v>
      </c>
      <c r="M297" s="159" t="s">
        <v>4908</v>
      </c>
      <c r="N297" s="309" t="str">
        <f>VLOOKUP(C297,Schools!A:D,4,0)</f>
        <v>Primary</v>
      </c>
      <c r="O297" s="309">
        <f t="shared" si="58"/>
        <v>10162</v>
      </c>
      <c r="P297" s="309">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13" t="str">
        <f t="shared" si="59"/>
        <v>DEDELEGATION</v>
      </c>
      <c r="B298" s="225">
        <v>44295</v>
      </c>
      <c r="C298" s="159">
        <v>3022072</v>
      </c>
      <c r="D298" s="313" t="s">
        <v>254</v>
      </c>
      <c r="E298" s="313" t="str">
        <f>VLOOKUP(C298,Schools!$A:$Z,3,0)</f>
        <v>M</v>
      </c>
      <c r="F298" s="226">
        <v>-2882.7499999999995</v>
      </c>
      <c r="G298" s="159" t="s">
        <v>4759</v>
      </c>
      <c r="H298" s="159" t="s">
        <v>4866</v>
      </c>
      <c r="I298" s="313" t="str">
        <f t="shared" si="60"/>
        <v>10162/543965</v>
      </c>
      <c r="J298" s="313">
        <f>VLOOKUP(C298,Schools!$A:$Z,9,0)</f>
        <v>400012</v>
      </c>
      <c r="K298" s="159" t="s">
        <v>176</v>
      </c>
      <c r="L298" s="159" t="s">
        <v>4871</v>
      </c>
      <c r="M298" s="159" t="s">
        <v>4908</v>
      </c>
      <c r="N298" s="309" t="str">
        <f>VLOOKUP(C298,Schools!A:D,4,0)</f>
        <v>Primary</v>
      </c>
      <c r="O298" s="309">
        <f t="shared" si="58"/>
        <v>10162</v>
      </c>
      <c r="P298" s="309">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13" t="str">
        <f t="shared" si="59"/>
        <v>DEDELEGATION</v>
      </c>
      <c r="B299" s="225">
        <v>44295</v>
      </c>
      <c r="C299" s="159">
        <v>3022073</v>
      </c>
      <c r="D299" s="313" t="s">
        <v>4830</v>
      </c>
      <c r="E299" s="313" t="str">
        <f>VLOOKUP(C299,Schools!$A:$Z,3,0)</f>
        <v>M</v>
      </c>
      <c r="F299" s="226">
        <v>-5517.1399999999994</v>
      </c>
      <c r="G299" s="159" t="s">
        <v>4759</v>
      </c>
      <c r="H299" s="159" t="s">
        <v>4866</v>
      </c>
      <c r="I299" s="313" t="str">
        <f t="shared" si="60"/>
        <v>10162/543965</v>
      </c>
      <c r="J299" s="313">
        <f>VLOOKUP(C299,Schools!$A:$Z,9,0)</f>
        <v>400105</v>
      </c>
      <c r="K299" s="159" t="s">
        <v>176</v>
      </c>
      <c r="L299" s="159" t="s">
        <v>4871</v>
      </c>
      <c r="M299" s="159" t="s">
        <v>4908</v>
      </c>
      <c r="N299" s="309" t="str">
        <f>VLOOKUP(C299,Schools!A:D,4,0)</f>
        <v>Primary</v>
      </c>
      <c r="O299" s="309">
        <f t="shared" si="58"/>
        <v>10162</v>
      </c>
      <c r="P299" s="309">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13" t="str">
        <f t="shared" si="59"/>
        <v>DEDELEGATION</v>
      </c>
      <c r="B300" s="225">
        <v>44295</v>
      </c>
      <c r="C300" s="159">
        <v>3022076</v>
      </c>
      <c r="D300" s="313" t="s">
        <v>4831</v>
      </c>
      <c r="E300" s="313" t="str">
        <f>VLOOKUP(C300,Schools!$A:$Z,3,0)</f>
        <v>M</v>
      </c>
      <c r="F300" s="226">
        <v>-3131.1099999999997</v>
      </c>
      <c r="G300" s="159" t="s">
        <v>4759</v>
      </c>
      <c r="H300" s="159" t="s">
        <v>4866</v>
      </c>
      <c r="I300" s="313" t="str">
        <f t="shared" si="60"/>
        <v>10162/543965</v>
      </c>
      <c r="J300" s="313">
        <f>VLOOKUP(C300,Schools!$A:$Z,9,0)</f>
        <v>400111</v>
      </c>
      <c r="K300" s="159" t="s">
        <v>176</v>
      </c>
      <c r="L300" s="159" t="s">
        <v>4871</v>
      </c>
      <c r="M300" s="159" t="s">
        <v>4908</v>
      </c>
      <c r="N300" s="309" t="str">
        <f>VLOOKUP(C300,Schools!A:D,4,0)</f>
        <v>Primary</v>
      </c>
      <c r="O300" s="309">
        <f t="shared" si="58"/>
        <v>10162</v>
      </c>
      <c r="P300" s="309">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13" t="str">
        <f t="shared" si="59"/>
        <v>DEDELEGATION</v>
      </c>
      <c r="B301" s="225">
        <v>44295</v>
      </c>
      <c r="C301" s="159">
        <v>3022077</v>
      </c>
      <c r="D301" s="313" t="s">
        <v>4832</v>
      </c>
      <c r="E301" s="313" t="str">
        <f>VLOOKUP(C301,Schools!$A:$Z,3,0)</f>
        <v>M</v>
      </c>
      <c r="F301" s="226">
        <v>-7681.4199999999992</v>
      </c>
      <c r="G301" s="159" t="s">
        <v>4759</v>
      </c>
      <c r="H301" s="159" t="s">
        <v>4866</v>
      </c>
      <c r="I301" s="313" t="str">
        <f t="shared" si="60"/>
        <v>10162/543965</v>
      </c>
      <c r="J301" s="313">
        <f>VLOOKUP(C301,Schools!$A:$Z,9,0)</f>
        <v>400113</v>
      </c>
      <c r="K301" s="159" t="s">
        <v>176</v>
      </c>
      <c r="L301" s="159" t="s">
        <v>4871</v>
      </c>
      <c r="M301" s="159" t="s">
        <v>4908</v>
      </c>
      <c r="N301" s="309" t="str">
        <f>VLOOKUP(C301,Schools!A:D,4,0)</f>
        <v>Primary</v>
      </c>
      <c r="O301" s="309">
        <f t="shared" si="58"/>
        <v>10162</v>
      </c>
      <c r="P301" s="309">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13" t="str">
        <f t="shared" si="59"/>
        <v>DEDELEGATION</v>
      </c>
      <c r="B302" s="225">
        <v>44295</v>
      </c>
      <c r="C302" s="159">
        <v>3022078</v>
      </c>
      <c r="D302" s="313" t="s">
        <v>4833</v>
      </c>
      <c r="E302" s="313" t="str">
        <f>VLOOKUP(C302,Schools!$A:$Z,3,0)</f>
        <v>M</v>
      </c>
      <c r="F302" s="226">
        <v>-3086.7599999999998</v>
      </c>
      <c r="G302" s="159" t="s">
        <v>4759</v>
      </c>
      <c r="H302" s="159" t="s">
        <v>4866</v>
      </c>
      <c r="I302" s="313" t="str">
        <f t="shared" si="60"/>
        <v>10162/543965</v>
      </c>
      <c r="J302" s="313">
        <f>VLOOKUP(C302,Schools!$A:$Z,9,0)</f>
        <v>400014</v>
      </c>
      <c r="K302" s="159" t="s">
        <v>176</v>
      </c>
      <c r="L302" s="159" t="s">
        <v>4871</v>
      </c>
      <c r="M302" s="159" t="s">
        <v>4908</v>
      </c>
      <c r="N302" s="309" t="str">
        <f>VLOOKUP(C302,Schools!A:D,4,0)</f>
        <v>Primary</v>
      </c>
      <c r="O302" s="309">
        <f t="shared" si="58"/>
        <v>10162</v>
      </c>
      <c r="P302" s="309">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13" t="str">
        <f t="shared" si="59"/>
        <v>DEDELEGATION</v>
      </c>
      <c r="B303" s="225">
        <v>44295</v>
      </c>
      <c r="C303" s="159">
        <v>3022079</v>
      </c>
      <c r="D303" s="313" t="s">
        <v>4834</v>
      </c>
      <c r="E303" s="313" t="str">
        <f>VLOOKUP(C303,Schools!$A:$Z,3,0)</f>
        <v>M</v>
      </c>
      <c r="F303" s="226">
        <v>-3849.5799999999995</v>
      </c>
      <c r="G303" s="159" t="s">
        <v>4759</v>
      </c>
      <c r="H303" s="159" t="s">
        <v>4866</v>
      </c>
      <c r="I303" s="313" t="str">
        <f t="shared" si="60"/>
        <v>10162/543965</v>
      </c>
      <c r="J303" s="313">
        <f>VLOOKUP(C303,Schools!$A:$Z,9,0)</f>
        <v>400070</v>
      </c>
      <c r="K303" s="159" t="s">
        <v>176</v>
      </c>
      <c r="L303" s="159" t="s">
        <v>4871</v>
      </c>
      <c r="M303" s="159" t="s">
        <v>4908</v>
      </c>
      <c r="N303" s="309" t="str">
        <f>VLOOKUP(C303,Schools!A:D,4,0)</f>
        <v>Primary</v>
      </c>
      <c r="O303" s="309">
        <f t="shared" si="58"/>
        <v>10162</v>
      </c>
      <c r="P303" s="309">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13" t="str">
        <f t="shared" si="59"/>
        <v>DEDELEGATION</v>
      </c>
      <c r="B304" s="225">
        <v>44295</v>
      </c>
      <c r="C304" s="159">
        <v>3023300</v>
      </c>
      <c r="D304" s="313" t="s">
        <v>4835</v>
      </c>
      <c r="E304" s="313" t="str">
        <f>VLOOKUP(C304,Schools!$A:$Z,3,0)</f>
        <v>M</v>
      </c>
      <c r="F304" s="226">
        <v>-1516.7699999999998</v>
      </c>
      <c r="G304" s="159" t="s">
        <v>4759</v>
      </c>
      <c r="H304" s="159" t="s">
        <v>4866</v>
      </c>
      <c r="I304" s="313" t="str">
        <f t="shared" si="60"/>
        <v>10162/543965</v>
      </c>
      <c r="J304" s="313">
        <f>VLOOKUP(C304,Schools!$A:$Z,9,0)</f>
        <v>400069</v>
      </c>
      <c r="K304" s="159" t="s">
        <v>176</v>
      </c>
      <c r="L304" s="159" t="s">
        <v>4871</v>
      </c>
      <c r="M304" s="159" t="s">
        <v>4908</v>
      </c>
      <c r="N304" s="309" t="str">
        <f>VLOOKUP(C304,Schools!A:D,4,0)</f>
        <v>Primary</v>
      </c>
      <c r="O304" s="309">
        <f t="shared" si="58"/>
        <v>10162</v>
      </c>
      <c r="P304" s="309">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13" t="str">
        <f t="shared" si="59"/>
        <v>DEDELEGATION</v>
      </c>
      <c r="B305" s="225">
        <v>44295</v>
      </c>
      <c r="C305" s="159">
        <v>3023302</v>
      </c>
      <c r="D305" s="313" t="s">
        <v>4836</v>
      </c>
      <c r="E305" s="313" t="str">
        <f>VLOOKUP(C305,Schools!$A:$Z,3,0)</f>
        <v>M</v>
      </c>
      <c r="F305" s="226">
        <v>-1853.83</v>
      </c>
      <c r="G305" s="159" t="s">
        <v>4759</v>
      </c>
      <c r="H305" s="159" t="s">
        <v>4866</v>
      </c>
      <c r="I305" s="313" t="str">
        <f t="shared" si="60"/>
        <v>10162/543965</v>
      </c>
      <c r="J305" s="313">
        <f>VLOOKUP(C305,Schools!$A:$Z,9,0)</f>
        <v>400039</v>
      </c>
      <c r="K305" s="159" t="s">
        <v>176</v>
      </c>
      <c r="L305" s="159" t="s">
        <v>4871</v>
      </c>
      <c r="M305" s="159" t="s">
        <v>4908</v>
      </c>
      <c r="N305" s="309" t="str">
        <f>VLOOKUP(C305,Schools!A:D,4,0)</f>
        <v>Primary</v>
      </c>
      <c r="O305" s="309">
        <f t="shared" si="58"/>
        <v>10162</v>
      </c>
      <c r="P305" s="309">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13" t="str">
        <f t="shared" si="59"/>
        <v>DEDELEGATION</v>
      </c>
      <c r="B306" s="225">
        <v>44295</v>
      </c>
      <c r="C306" s="159">
        <v>3023304</v>
      </c>
      <c r="D306" s="313" t="s">
        <v>4837</v>
      </c>
      <c r="E306" s="313" t="str">
        <f>VLOOKUP(C306,Schools!$A:$Z,3,0)</f>
        <v>M</v>
      </c>
      <c r="F306" s="226">
        <v>-1765.1299999999999</v>
      </c>
      <c r="G306" s="159" t="s">
        <v>4759</v>
      </c>
      <c r="H306" s="159" t="s">
        <v>4866</v>
      </c>
      <c r="I306" s="313" t="str">
        <f t="shared" si="60"/>
        <v>10162/543965</v>
      </c>
      <c r="J306" s="313">
        <f>VLOOKUP(C306,Schools!$A:$Z,9,0)</f>
        <v>400008</v>
      </c>
      <c r="K306" s="159" t="s">
        <v>176</v>
      </c>
      <c r="L306" s="159" t="s">
        <v>4871</v>
      </c>
      <c r="M306" s="159" t="s">
        <v>4908</v>
      </c>
      <c r="N306" s="309" t="str">
        <f>VLOOKUP(C306,Schools!A:D,4,0)</f>
        <v>Primary</v>
      </c>
      <c r="O306" s="309">
        <f t="shared" si="58"/>
        <v>10162</v>
      </c>
      <c r="P306" s="309">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13" t="str">
        <f t="shared" si="59"/>
        <v>DEDELEGATION</v>
      </c>
      <c r="B307" s="225">
        <v>44295</v>
      </c>
      <c r="C307" s="159">
        <v>3023305</v>
      </c>
      <c r="D307" s="313" t="s">
        <v>4838</v>
      </c>
      <c r="E307" s="313" t="str">
        <f>VLOOKUP(C307,Schools!$A:$Z,3,0)</f>
        <v>M</v>
      </c>
      <c r="F307" s="226">
        <v>-1330.4999999999998</v>
      </c>
      <c r="G307" s="159" t="s">
        <v>4759</v>
      </c>
      <c r="H307" s="159" t="s">
        <v>4866</v>
      </c>
      <c r="I307" s="313" t="str">
        <f t="shared" si="60"/>
        <v>10162/543965</v>
      </c>
      <c r="J307" s="313">
        <f>VLOOKUP(C307,Schools!$A:$Z,9,0)</f>
        <v>400086</v>
      </c>
      <c r="K307" s="159" t="s">
        <v>176</v>
      </c>
      <c r="L307" s="159" t="s">
        <v>4871</v>
      </c>
      <c r="M307" s="159" t="s">
        <v>4908</v>
      </c>
      <c r="N307" s="309" t="str">
        <f>VLOOKUP(C307,Schools!A:D,4,0)</f>
        <v>Primary</v>
      </c>
      <c r="O307" s="309">
        <f t="shared" si="58"/>
        <v>10162</v>
      </c>
      <c r="P307" s="309">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13" t="str">
        <f t="shared" si="59"/>
        <v>DEDELEGATION</v>
      </c>
      <c r="B308" s="225">
        <v>44295</v>
      </c>
      <c r="C308" s="159">
        <v>3023307</v>
      </c>
      <c r="D308" s="313" t="s">
        <v>4839</v>
      </c>
      <c r="E308" s="313" t="str">
        <f>VLOOKUP(C308,Schools!$A:$Z,3,0)</f>
        <v>M</v>
      </c>
      <c r="F308" s="226">
        <v>-1853.83</v>
      </c>
      <c r="G308" s="159" t="s">
        <v>4759</v>
      </c>
      <c r="H308" s="159" t="s">
        <v>4866</v>
      </c>
      <c r="I308" s="313" t="str">
        <f t="shared" si="60"/>
        <v>10162/543965</v>
      </c>
      <c r="J308" s="313">
        <f>VLOOKUP(C308,Schools!$A:$Z,9,0)</f>
        <v>400114</v>
      </c>
      <c r="K308" s="159" t="s">
        <v>176</v>
      </c>
      <c r="L308" s="159" t="s">
        <v>4871</v>
      </c>
      <c r="M308" s="159" t="s">
        <v>4908</v>
      </c>
      <c r="N308" s="309" t="str">
        <f>VLOOKUP(C308,Schools!A:D,4,0)</f>
        <v>Primary</v>
      </c>
      <c r="O308" s="309">
        <f t="shared" si="58"/>
        <v>10162</v>
      </c>
      <c r="P308" s="309">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13" t="str">
        <f t="shared" si="59"/>
        <v>DEDELEGATION</v>
      </c>
      <c r="B309" s="225">
        <v>44295</v>
      </c>
      <c r="C309" s="159">
        <v>3023309</v>
      </c>
      <c r="D309" s="313" t="s">
        <v>4840</v>
      </c>
      <c r="E309" s="313" t="str">
        <f>VLOOKUP(C309,Schools!$A:$Z,3,0)</f>
        <v>M</v>
      </c>
      <c r="F309" s="226">
        <v>-1871.57</v>
      </c>
      <c r="G309" s="159" t="s">
        <v>4759</v>
      </c>
      <c r="H309" s="159" t="s">
        <v>4866</v>
      </c>
      <c r="I309" s="313" t="str">
        <f t="shared" si="60"/>
        <v>10162/543965</v>
      </c>
      <c r="J309" s="313">
        <f>VLOOKUP(C309,Schools!$A:$Z,9,0)</f>
        <v>400098</v>
      </c>
      <c r="K309" s="159" t="s">
        <v>176</v>
      </c>
      <c r="L309" s="159" t="s">
        <v>4871</v>
      </c>
      <c r="M309" s="159" t="s">
        <v>4908</v>
      </c>
      <c r="N309" s="309" t="str">
        <f>VLOOKUP(C309,Schools!A:D,4,0)</f>
        <v>Primary</v>
      </c>
      <c r="O309" s="309">
        <f t="shared" si="58"/>
        <v>10162</v>
      </c>
      <c r="P309" s="309">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13" t="str">
        <f t="shared" si="59"/>
        <v>DEDELEGATION</v>
      </c>
      <c r="B310" s="225">
        <v>44295</v>
      </c>
      <c r="C310" s="159">
        <v>3023311</v>
      </c>
      <c r="D310" s="313" t="s">
        <v>4841</v>
      </c>
      <c r="E310" s="313" t="str">
        <f>VLOOKUP(C310,Schools!$A:$Z,3,0)</f>
        <v>M</v>
      </c>
      <c r="F310" s="226">
        <v>-3645.5699999999997</v>
      </c>
      <c r="G310" s="159" t="s">
        <v>4759</v>
      </c>
      <c r="H310" s="159" t="s">
        <v>4866</v>
      </c>
      <c r="I310" s="313" t="str">
        <f t="shared" si="60"/>
        <v>10162/543965</v>
      </c>
      <c r="J310" s="313">
        <f>VLOOKUP(C310,Schools!$A:$Z,9,0)</f>
        <v>400058</v>
      </c>
      <c r="K310" s="159" t="s">
        <v>176</v>
      </c>
      <c r="L310" s="159" t="s">
        <v>4871</v>
      </c>
      <c r="M310" s="159" t="s">
        <v>4908</v>
      </c>
      <c r="N310" s="309" t="str">
        <f>VLOOKUP(C310,Schools!A:D,4,0)</f>
        <v>Primary</v>
      </c>
      <c r="O310" s="309">
        <f t="shared" si="58"/>
        <v>10162</v>
      </c>
      <c r="P310" s="309">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13" t="str">
        <f t="shared" si="59"/>
        <v>DEDELEGATION</v>
      </c>
      <c r="B311" s="225">
        <v>44295</v>
      </c>
      <c r="C311" s="159">
        <v>3023312</v>
      </c>
      <c r="D311" s="313" t="s">
        <v>4842</v>
      </c>
      <c r="E311" s="313" t="str">
        <f>VLOOKUP(C311,Schools!$A:$Z,3,0)</f>
        <v>M</v>
      </c>
      <c r="F311" s="226">
        <v>-1880.4399999999998</v>
      </c>
      <c r="G311" s="159" t="s">
        <v>4759</v>
      </c>
      <c r="H311" s="159" t="s">
        <v>4866</v>
      </c>
      <c r="I311" s="313" t="str">
        <f t="shared" si="60"/>
        <v>10162/543965</v>
      </c>
      <c r="J311" s="313">
        <f>VLOOKUP(C311,Schools!$A:$Z,9,0)</f>
        <v>400017</v>
      </c>
      <c r="K311" s="159" t="s">
        <v>176</v>
      </c>
      <c r="L311" s="159" t="s">
        <v>4871</v>
      </c>
      <c r="M311" s="159" t="s">
        <v>4908</v>
      </c>
      <c r="N311" s="309" t="str">
        <f>VLOOKUP(C311,Schools!A:D,4,0)</f>
        <v>Primary</v>
      </c>
      <c r="O311" s="309">
        <f t="shared" si="58"/>
        <v>10162</v>
      </c>
      <c r="P311" s="309">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13" t="str">
        <f t="shared" si="59"/>
        <v>DEDELEGATION</v>
      </c>
      <c r="B312" s="225">
        <v>44295</v>
      </c>
      <c r="C312" s="159">
        <v>3023313</v>
      </c>
      <c r="D312" s="313" t="s">
        <v>4843</v>
      </c>
      <c r="E312" s="313" t="str">
        <f>VLOOKUP(C312,Schools!$A:$Z,3,0)</f>
        <v>M</v>
      </c>
      <c r="F312" s="226">
        <v>-1649.82</v>
      </c>
      <c r="G312" s="159" t="s">
        <v>4759</v>
      </c>
      <c r="H312" s="159" t="s">
        <v>4866</v>
      </c>
      <c r="I312" s="313" t="str">
        <f t="shared" si="60"/>
        <v>10162/543965</v>
      </c>
      <c r="J312" s="313">
        <f>VLOOKUP(C312,Schools!$A:$Z,9,0)</f>
        <v>400006</v>
      </c>
      <c r="K312" s="159" t="s">
        <v>176</v>
      </c>
      <c r="L312" s="159" t="s">
        <v>4871</v>
      </c>
      <c r="M312" s="159" t="s">
        <v>4908</v>
      </c>
      <c r="N312" s="309" t="str">
        <f>VLOOKUP(C312,Schools!A:D,4,0)</f>
        <v>Primary</v>
      </c>
      <c r="O312" s="309">
        <f t="shared" si="58"/>
        <v>10162</v>
      </c>
      <c r="P312" s="309">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13" t="str">
        <f t="shared" si="59"/>
        <v>DEDELEGATION</v>
      </c>
      <c r="B313" s="225">
        <v>44295</v>
      </c>
      <c r="C313" s="159">
        <v>3023314</v>
      </c>
      <c r="D313" s="313" t="s">
        <v>4844</v>
      </c>
      <c r="E313" s="313" t="str">
        <f>VLOOKUP(C313,Schools!$A:$Z,3,0)</f>
        <v>M</v>
      </c>
      <c r="F313" s="226">
        <v>-1827.2199999999998</v>
      </c>
      <c r="G313" s="159" t="s">
        <v>4759</v>
      </c>
      <c r="H313" s="159" t="s">
        <v>4866</v>
      </c>
      <c r="I313" s="313" t="str">
        <f t="shared" si="60"/>
        <v>10162/543965</v>
      </c>
      <c r="J313" s="313">
        <f>VLOOKUP(C313,Schools!$A:$Z,9,0)</f>
        <v>400094</v>
      </c>
      <c r="K313" s="159" t="s">
        <v>176</v>
      </c>
      <c r="L313" s="159" t="s">
        <v>4871</v>
      </c>
      <c r="M313" s="159" t="s">
        <v>4908</v>
      </c>
      <c r="N313" s="309" t="str">
        <f>VLOOKUP(C313,Schools!A:D,4,0)</f>
        <v>Primary</v>
      </c>
      <c r="O313" s="309">
        <f t="shared" si="58"/>
        <v>10162</v>
      </c>
      <c r="P313" s="309">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13" t="str">
        <f t="shared" si="59"/>
        <v>DEDELEGATION</v>
      </c>
      <c r="B314" s="225">
        <v>44295</v>
      </c>
      <c r="C314" s="159">
        <v>3023315</v>
      </c>
      <c r="D314" s="313" t="s">
        <v>4845</v>
      </c>
      <c r="E314" s="313" t="str">
        <f>VLOOKUP(C314,Schools!$A:$Z,3,0)</f>
        <v>M</v>
      </c>
      <c r="F314" s="226">
        <v>-1844.9599999999998</v>
      </c>
      <c r="G314" s="159" t="s">
        <v>4759</v>
      </c>
      <c r="H314" s="159" t="s">
        <v>4866</v>
      </c>
      <c r="I314" s="313" t="str">
        <f t="shared" si="60"/>
        <v>10162/543965</v>
      </c>
      <c r="J314" s="313">
        <f>VLOOKUP(C314,Schools!$A:$Z,9,0)</f>
        <v>400062</v>
      </c>
      <c r="K314" s="159" t="s">
        <v>176</v>
      </c>
      <c r="L314" s="159" t="s">
        <v>4871</v>
      </c>
      <c r="M314" s="159" t="s">
        <v>4908</v>
      </c>
      <c r="N314" s="309" t="str">
        <f>VLOOKUP(C314,Schools!A:D,4,0)</f>
        <v>Primary</v>
      </c>
      <c r="O314" s="309">
        <f t="shared" si="58"/>
        <v>10162</v>
      </c>
      <c r="P314" s="309">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13" t="str">
        <f t="shared" si="59"/>
        <v>DEDELEGATION</v>
      </c>
      <c r="B315" s="225">
        <v>44295</v>
      </c>
      <c r="C315" s="159">
        <v>3023316</v>
      </c>
      <c r="D315" s="313" t="s">
        <v>4846</v>
      </c>
      <c r="E315" s="313" t="str">
        <f>VLOOKUP(C315,Schools!$A:$Z,3,0)</f>
        <v>M</v>
      </c>
      <c r="F315" s="226">
        <v>-1880.4399999999998</v>
      </c>
      <c r="G315" s="159" t="s">
        <v>4759</v>
      </c>
      <c r="H315" s="159" t="s">
        <v>4866</v>
      </c>
      <c r="I315" s="313" t="str">
        <f t="shared" si="60"/>
        <v>10162/543965</v>
      </c>
      <c r="J315" s="313">
        <f>VLOOKUP(C315,Schools!$A:$Z,9,0)</f>
        <v>400100</v>
      </c>
      <c r="K315" s="159" t="s">
        <v>176</v>
      </c>
      <c r="L315" s="159" t="s">
        <v>4871</v>
      </c>
      <c r="M315" s="159" t="s">
        <v>4908</v>
      </c>
      <c r="N315" s="309" t="str">
        <f>VLOOKUP(C315,Schools!A:D,4,0)</f>
        <v>Primary</v>
      </c>
      <c r="O315" s="309">
        <f t="shared" si="58"/>
        <v>10162</v>
      </c>
      <c r="P315" s="309">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13" t="str">
        <f t="shared" si="59"/>
        <v>DEDELEGATION</v>
      </c>
      <c r="B316" s="225">
        <v>44295</v>
      </c>
      <c r="C316" s="159">
        <v>3023317</v>
      </c>
      <c r="D316" s="313" t="s">
        <v>4847</v>
      </c>
      <c r="E316" s="313" t="str">
        <f>VLOOKUP(C316,Schools!$A:$Z,3,0)</f>
        <v>M</v>
      </c>
      <c r="F316" s="226">
        <v>-1880.4399999999998</v>
      </c>
      <c r="G316" s="159" t="s">
        <v>4759</v>
      </c>
      <c r="H316" s="159" t="s">
        <v>4866</v>
      </c>
      <c r="I316" s="313" t="str">
        <f t="shared" si="60"/>
        <v>10162/543965</v>
      </c>
      <c r="J316" s="313">
        <f>VLOOKUP(C316,Schools!$A:$Z,9,0)</f>
        <v>400015</v>
      </c>
      <c r="K316" s="159" t="s">
        <v>176</v>
      </c>
      <c r="L316" s="159" t="s">
        <v>4871</v>
      </c>
      <c r="M316" s="159" t="s">
        <v>4908</v>
      </c>
      <c r="N316" s="309" t="str">
        <f>VLOOKUP(C316,Schools!A:D,4,0)</f>
        <v>Primary</v>
      </c>
      <c r="O316" s="309">
        <f t="shared" si="58"/>
        <v>10162</v>
      </c>
      <c r="P316" s="309">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13" t="str">
        <f t="shared" si="59"/>
        <v>DEDELEGATION</v>
      </c>
      <c r="B317" s="225">
        <v>44295</v>
      </c>
      <c r="C317" s="159">
        <v>3023500</v>
      </c>
      <c r="D317" s="313" t="s">
        <v>4848</v>
      </c>
      <c r="E317" s="313" t="str">
        <f>VLOOKUP(C317,Schools!$A:$Z,3,0)</f>
        <v>M</v>
      </c>
      <c r="F317" s="226">
        <v>-1144.2299999999998</v>
      </c>
      <c r="G317" s="159" t="s">
        <v>4759</v>
      </c>
      <c r="H317" s="159" t="s">
        <v>4866</v>
      </c>
      <c r="I317" s="313" t="str">
        <f t="shared" si="60"/>
        <v>10162/543965</v>
      </c>
      <c r="J317" s="313">
        <f>VLOOKUP(C317,Schools!$A:$Z,9,0)</f>
        <v>400023</v>
      </c>
      <c r="K317" s="159" t="s">
        <v>176</v>
      </c>
      <c r="L317" s="159" t="s">
        <v>4871</v>
      </c>
      <c r="M317" s="159" t="s">
        <v>4908</v>
      </c>
      <c r="N317" s="309" t="str">
        <f>VLOOKUP(C317,Schools!A:D,4,0)</f>
        <v>Primary</v>
      </c>
      <c r="O317" s="309">
        <f t="shared" si="58"/>
        <v>10162</v>
      </c>
      <c r="P317" s="309">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13" t="str">
        <f t="shared" si="59"/>
        <v>DEDELEGATION</v>
      </c>
      <c r="B318" s="225">
        <v>44295</v>
      </c>
      <c r="C318" s="159">
        <v>3023501</v>
      </c>
      <c r="D318" s="313" t="s">
        <v>4849</v>
      </c>
      <c r="E318" s="313" t="str">
        <f>VLOOKUP(C318,Schools!$A:$Z,3,0)</f>
        <v>M</v>
      </c>
      <c r="F318" s="226">
        <v>-1765.1299999999999</v>
      </c>
      <c r="G318" s="159" t="s">
        <v>4759</v>
      </c>
      <c r="H318" s="159" t="s">
        <v>4866</v>
      </c>
      <c r="I318" s="313" t="str">
        <f t="shared" si="60"/>
        <v>10162/543965</v>
      </c>
      <c r="J318" s="313">
        <f>VLOOKUP(C318,Schools!$A:$Z,9,0)</f>
        <v>400003</v>
      </c>
      <c r="K318" s="159" t="s">
        <v>176</v>
      </c>
      <c r="L318" s="159" t="s">
        <v>4871</v>
      </c>
      <c r="M318" s="159" t="s">
        <v>4908</v>
      </c>
      <c r="N318" s="309" t="str">
        <f>VLOOKUP(C318,Schools!A:D,4,0)</f>
        <v>Primary</v>
      </c>
      <c r="O318" s="309">
        <f t="shared" si="58"/>
        <v>10162</v>
      </c>
      <c r="P318" s="309">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13" t="str">
        <f t="shared" si="59"/>
        <v>DEDELEGATION</v>
      </c>
      <c r="B319" s="225">
        <v>44295</v>
      </c>
      <c r="C319" s="159">
        <v>3023502</v>
      </c>
      <c r="D319" s="313" t="s">
        <v>4850</v>
      </c>
      <c r="E319" s="313" t="str">
        <f>VLOOKUP(C319,Schools!$A:$Z,3,0)</f>
        <v>M</v>
      </c>
      <c r="F319" s="226">
        <v>-3255.2899999999995</v>
      </c>
      <c r="G319" s="159" t="s">
        <v>4759</v>
      </c>
      <c r="H319" s="159" t="s">
        <v>4866</v>
      </c>
      <c r="I319" s="313" t="str">
        <f t="shared" si="60"/>
        <v>10162/543965</v>
      </c>
      <c r="J319" s="313">
        <f>VLOOKUP(C319,Schools!$A:$Z,9,0)</f>
        <v>400096</v>
      </c>
      <c r="K319" s="159" t="s">
        <v>176</v>
      </c>
      <c r="L319" s="159" t="s">
        <v>4871</v>
      </c>
      <c r="M319" s="159" t="s">
        <v>4908</v>
      </c>
      <c r="N319" s="309" t="str">
        <f>VLOOKUP(C319,Schools!A:D,4,0)</f>
        <v>Primary</v>
      </c>
      <c r="O319" s="309">
        <f t="shared" si="58"/>
        <v>10162</v>
      </c>
      <c r="P319" s="309">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13" t="str">
        <f t="shared" si="59"/>
        <v>DEDELEGATION</v>
      </c>
      <c r="B320" s="225">
        <v>44295</v>
      </c>
      <c r="C320" s="159">
        <v>3023504</v>
      </c>
      <c r="D320" s="313" t="s">
        <v>4851</v>
      </c>
      <c r="E320" s="313" t="str">
        <f>VLOOKUP(C320,Schools!$A:$Z,3,0)</f>
        <v>M</v>
      </c>
      <c r="F320" s="226">
        <v>-3698.7899999999995</v>
      </c>
      <c r="G320" s="159" t="s">
        <v>4759</v>
      </c>
      <c r="H320" s="159" t="s">
        <v>4866</v>
      </c>
      <c r="I320" s="313" t="str">
        <f t="shared" si="60"/>
        <v>10162/543965</v>
      </c>
      <c r="J320" s="313">
        <f>VLOOKUP(C320,Schools!$A:$Z,9,0)</f>
        <v>400064</v>
      </c>
      <c r="K320" s="159" t="s">
        <v>176</v>
      </c>
      <c r="L320" s="159" t="s">
        <v>4871</v>
      </c>
      <c r="M320" s="159" t="s">
        <v>4908</v>
      </c>
      <c r="N320" s="309" t="str">
        <f>VLOOKUP(C320,Schools!A:D,4,0)</f>
        <v>Primary</v>
      </c>
      <c r="O320" s="309">
        <f t="shared" si="58"/>
        <v>10162</v>
      </c>
      <c r="P320" s="309">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13" t="str">
        <f t="shared" si="59"/>
        <v>DEDELEGATION</v>
      </c>
      <c r="B321" s="225">
        <v>44295</v>
      </c>
      <c r="C321" s="159">
        <v>3023506</v>
      </c>
      <c r="D321" s="313" t="s">
        <v>270</v>
      </c>
      <c r="E321" s="313" t="str">
        <f>VLOOKUP(C321,Schools!$A:$Z,3,0)</f>
        <v>M</v>
      </c>
      <c r="F321" s="226">
        <v>-2519.08</v>
      </c>
      <c r="G321" s="159" t="s">
        <v>4759</v>
      </c>
      <c r="H321" s="159" t="s">
        <v>4866</v>
      </c>
      <c r="I321" s="313" t="str">
        <f t="shared" si="60"/>
        <v>10162/543965</v>
      </c>
      <c r="J321" s="313">
        <f>VLOOKUP(C321,Schools!$A:$Z,9,0)</f>
        <v>400009</v>
      </c>
      <c r="K321" s="159" t="s">
        <v>176</v>
      </c>
      <c r="L321" s="159" t="s">
        <v>4871</v>
      </c>
      <c r="M321" s="159" t="s">
        <v>4908</v>
      </c>
      <c r="N321" s="309" t="str">
        <f>VLOOKUP(C321,Schools!A:D,4,0)</f>
        <v>Primary</v>
      </c>
      <c r="O321" s="309">
        <f t="shared" si="58"/>
        <v>10162</v>
      </c>
      <c r="P321" s="309">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13" t="str">
        <f t="shared" si="59"/>
        <v>DEDELEGATION</v>
      </c>
      <c r="B322" s="225">
        <v>44295</v>
      </c>
      <c r="C322" s="159">
        <v>3023507</v>
      </c>
      <c r="D322" s="313" t="s">
        <v>4852</v>
      </c>
      <c r="E322" s="313" t="str">
        <f>VLOOKUP(C322,Schools!$A:$Z,3,0)</f>
        <v>M</v>
      </c>
      <c r="F322" s="226">
        <v>-1561.12</v>
      </c>
      <c r="G322" s="159" t="s">
        <v>4759</v>
      </c>
      <c r="H322" s="159" t="s">
        <v>4866</v>
      </c>
      <c r="I322" s="313" t="str">
        <f t="shared" si="60"/>
        <v>10162/543965</v>
      </c>
      <c r="J322" s="313">
        <f>VLOOKUP(C322,Schools!$A:$Z,9,0)</f>
        <v>400037</v>
      </c>
      <c r="K322" s="159" t="s">
        <v>176</v>
      </c>
      <c r="L322" s="159" t="s">
        <v>4871</v>
      </c>
      <c r="M322" s="159" t="s">
        <v>4908</v>
      </c>
      <c r="N322" s="309" t="str">
        <f>VLOOKUP(C322,Schools!A:D,4,0)</f>
        <v>Primary</v>
      </c>
      <c r="O322" s="309">
        <f t="shared" si="58"/>
        <v>10162</v>
      </c>
      <c r="P322" s="309">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13" t="str">
        <f t="shared" si="59"/>
        <v>DEDELEGATION</v>
      </c>
      <c r="B323" s="225">
        <v>44295</v>
      </c>
      <c r="C323" s="159">
        <v>3023509</v>
      </c>
      <c r="D323" s="313" t="s">
        <v>4853</v>
      </c>
      <c r="E323" s="313" t="str">
        <f>VLOOKUP(C323,Schools!$A:$Z,3,0)</f>
        <v>M</v>
      </c>
      <c r="F323" s="226">
        <v>-4310.82</v>
      </c>
      <c r="G323" s="159" t="s">
        <v>4759</v>
      </c>
      <c r="H323" s="159" t="s">
        <v>4866</v>
      </c>
      <c r="I323" s="313" t="str">
        <f t="shared" si="60"/>
        <v>10162/543965</v>
      </c>
      <c r="J323" s="313">
        <f>VLOOKUP(C323,Schools!$A:$Z,9,0)</f>
        <v>400066</v>
      </c>
      <c r="K323" s="159" t="s">
        <v>176</v>
      </c>
      <c r="L323" s="159" t="s">
        <v>4871</v>
      </c>
      <c r="M323" s="159" t="s">
        <v>4908</v>
      </c>
      <c r="N323" s="309" t="str">
        <f>VLOOKUP(C323,Schools!A:D,4,0)</f>
        <v>Primary</v>
      </c>
      <c r="O323" s="309">
        <f t="shared" si="58"/>
        <v>10162</v>
      </c>
      <c r="P323" s="309">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13" t="str">
        <f t="shared" si="59"/>
        <v>DEDELEGATION</v>
      </c>
      <c r="B324" s="225">
        <v>44295</v>
      </c>
      <c r="C324" s="159">
        <v>3023510</v>
      </c>
      <c r="D324" s="313" t="s">
        <v>4854</v>
      </c>
      <c r="E324" s="313" t="str">
        <f>VLOOKUP(C324,Schools!$A:$Z,3,0)</f>
        <v>M</v>
      </c>
      <c r="F324" s="226">
        <v>-3512.5199999999995</v>
      </c>
      <c r="G324" s="159" t="s">
        <v>4759</v>
      </c>
      <c r="H324" s="159" t="s">
        <v>4866</v>
      </c>
      <c r="I324" s="313" t="str">
        <f t="shared" si="60"/>
        <v>10162/543965</v>
      </c>
      <c r="J324" s="313">
        <f>VLOOKUP(C324,Schools!$A:$Z,9,0)</f>
        <v>400071</v>
      </c>
      <c r="K324" s="159" t="s">
        <v>176</v>
      </c>
      <c r="L324" s="159" t="s">
        <v>4871</v>
      </c>
      <c r="M324" s="159" t="s">
        <v>4908</v>
      </c>
      <c r="N324" s="309" t="str">
        <f>VLOOKUP(C324,Schools!A:D,4,0)</f>
        <v>Primary</v>
      </c>
      <c r="O324" s="309">
        <f t="shared" si="58"/>
        <v>10162</v>
      </c>
      <c r="P324" s="309">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13" t="str">
        <f t="shared" si="59"/>
        <v>DEDELEGATION</v>
      </c>
      <c r="B325" s="225">
        <v>44295</v>
      </c>
      <c r="C325" s="159">
        <v>3023511</v>
      </c>
      <c r="D325" s="313" t="s">
        <v>4855</v>
      </c>
      <c r="E325" s="313" t="str">
        <f>VLOOKUP(C325,Schools!$A:$Z,3,0)</f>
        <v>M</v>
      </c>
      <c r="F325" s="226">
        <v>-3592.35</v>
      </c>
      <c r="G325" s="159" t="s">
        <v>4759</v>
      </c>
      <c r="H325" s="159" t="s">
        <v>4866</v>
      </c>
      <c r="I325" s="313" t="str">
        <f t="shared" si="60"/>
        <v>10162/543965</v>
      </c>
      <c r="J325" s="313">
        <f>VLOOKUP(C325,Schools!$A:$Z,9,0)</f>
        <v>400024</v>
      </c>
      <c r="K325" s="159" t="s">
        <v>176</v>
      </c>
      <c r="L325" s="159" t="s">
        <v>4871</v>
      </c>
      <c r="M325" s="159" t="s">
        <v>4908</v>
      </c>
      <c r="N325" s="309" t="str">
        <f>VLOOKUP(C325,Schools!A:D,4,0)</f>
        <v>Primary</v>
      </c>
      <c r="O325" s="309">
        <f t="shared" si="58"/>
        <v>10162</v>
      </c>
      <c r="P325" s="309">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13" t="str">
        <f t="shared" si="59"/>
        <v>DEDELEGATION</v>
      </c>
      <c r="B326" s="225">
        <v>44295</v>
      </c>
      <c r="C326" s="159">
        <v>3023512</v>
      </c>
      <c r="D326" s="313" t="s">
        <v>4856</v>
      </c>
      <c r="E326" s="313" t="str">
        <f>VLOOKUP(C326,Schools!$A:$Z,3,0)</f>
        <v>M</v>
      </c>
      <c r="F326" s="226">
        <v>-3317.3799999999997</v>
      </c>
      <c r="G326" s="159" t="s">
        <v>4759</v>
      </c>
      <c r="H326" s="159" t="s">
        <v>4866</v>
      </c>
      <c r="I326" s="313" t="str">
        <f t="shared" si="60"/>
        <v>10162/543965</v>
      </c>
      <c r="J326" s="313">
        <f>VLOOKUP(C326,Schools!$A:$Z,9,0)</f>
        <v>400093</v>
      </c>
      <c r="K326" s="159" t="s">
        <v>176</v>
      </c>
      <c r="L326" s="159" t="s">
        <v>4871</v>
      </c>
      <c r="M326" s="159" t="s">
        <v>4908</v>
      </c>
      <c r="N326" s="309" t="str">
        <f>VLOOKUP(C326,Schools!A:D,4,0)</f>
        <v>Primary</v>
      </c>
      <c r="O326" s="309">
        <f t="shared" si="58"/>
        <v>10162</v>
      </c>
      <c r="P326" s="309">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13" t="str">
        <f t="shared" si="59"/>
        <v>DEDELEGATION</v>
      </c>
      <c r="B327" s="225">
        <v>44295</v>
      </c>
      <c r="C327" s="159">
        <v>3023513</v>
      </c>
      <c r="D327" s="313" t="s">
        <v>240</v>
      </c>
      <c r="E327" s="313" t="str">
        <f>VLOOKUP(C327,Schools!$A:$Z,3,0)</f>
        <v>M</v>
      </c>
      <c r="F327" s="226">
        <v>-3370.6</v>
      </c>
      <c r="G327" s="159" t="s">
        <v>4759</v>
      </c>
      <c r="H327" s="159" t="s">
        <v>4866</v>
      </c>
      <c r="I327" s="313" t="str">
        <f t="shared" si="60"/>
        <v>10162/543965</v>
      </c>
      <c r="J327" s="313">
        <f>VLOOKUP(C327,Schools!$A:$Z,9,0)</f>
        <v>400007</v>
      </c>
      <c r="K327" s="159" t="s">
        <v>176</v>
      </c>
      <c r="L327" s="159" t="s">
        <v>4871</v>
      </c>
      <c r="M327" s="159" t="s">
        <v>4908</v>
      </c>
      <c r="N327" s="309" t="str">
        <f>VLOOKUP(C327,Schools!A:D,4,0)</f>
        <v>Primary</v>
      </c>
      <c r="O327" s="309">
        <f t="shared" si="58"/>
        <v>10162</v>
      </c>
      <c r="P327" s="309">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13" t="str">
        <f t="shared" si="59"/>
        <v>DEDELEGATION</v>
      </c>
      <c r="B328" s="225">
        <v>44295</v>
      </c>
      <c r="C328" s="159">
        <v>3023514</v>
      </c>
      <c r="D328" s="313" t="s">
        <v>4857</v>
      </c>
      <c r="E328" s="313" t="str">
        <f>VLOOKUP(C328,Schools!$A:$Z,3,0)</f>
        <v>M</v>
      </c>
      <c r="F328" s="226">
        <v>-1836.09</v>
      </c>
      <c r="G328" s="159" t="s">
        <v>4759</v>
      </c>
      <c r="H328" s="159" t="s">
        <v>4866</v>
      </c>
      <c r="I328" s="313" t="str">
        <f t="shared" si="60"/>
        <v>10162/543965</v>
      </c>
      <c r="J328" s="313">
        <f>VLOOKUP(C328,Schools!$A:$Z,9,0)</f>
        <v>400107</v>
      </c>
      <c r="K328" s="159" t="s">
        <v>176</v>
      </c>
      <c r="L328" s="159" t="s">
        <v>4871</v>
      </c>
      <c r="M328" s="159" t="s">
        <v>4908</v>
      </c>
      <c r="N328" s="309" t="str">
        <f>VLOOKUP(C328,Schools!A:D,4,0)</f>
        <v>Primary</v>
      </c>
      <c r="O328" s="309">
        <f t="shared" si="58"/>
        <v>10162</v>
      </c>
      <c r="P328" s="309">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13" t="str">
        <f t="shared" si="59"/>
        <v>DEDELEGATION</v>
      </c>
      <c r="B329" s="225">
        <v>44295</v>
      </c>
      <c r="C329" s="159">
        <v>3023516</v>
      </c>
      <c r="D329" s="313" t="s">
        <v>228</v>
      </c>
      <c r="E329" s="313" t="str">
        <f>VLOOKUP(C329,Schools!$A:$Z,3,0)</f>
        <v>M</v>
      </c>
      <c r="F329" s="226">
        <v>-1809.4799999999998</v>
      </c>
      <c r="G329" s="159" t="s">
        <v>4759</v>
      </c>
      <c r="H329" s="159" t="s">
        <v>4866</v>
      </c>
      <c r="I329" s="313" t="str">
        <f t="shared" si="60"/>
        <v>10162/543965</v>
      </c>
      <c r="J329" s="313">
        <f>VLOOKUP(C329,Schools!$A:$Z,9,0)</f>
        <v>400108</v>
      </c>
      <c r="K329" s="159" t="s">
        <v>176</v>
      </c>
      <c r="L329" s="159" t="s">
        <v>4871</v>
      </c>
      <c r="M329" s="159" t="s">
        <v>4908</v>
      </c>
      <c r="N329" s="309" t="str">
        <f>VLOOKUP(C329,Schools!A:D,4,0)</f>
        <v>Primary</v>
      </c>
      <c r="O329" s="309">
        <f t="shared" si="58"/>
        <v>10162</v>
      </c>
      <c r="P329" s="309">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13" t="str">
        <f t="shared" si="59"/>
        <v>DEDELEGATION</v>
      </c>
      <c r="B330" s="225">
        <v>44295</v>
      </c>
      <c r="C330" s="159">
        <v>3023518</v>
      </c>
      <c r="D330" s="313" t="s">
        <v>279</v>
      </c>
      <c r="E330" s="313" t="str">
        <f>VLOOKUP(C330,Schools!$A:$Z,3,0)</f>
        <v>M</v>
      </c>
      <c r="F330" s="226">
        <v>-3459.2999999999997</v>
      </c>
      <c r="G330" s="159" t="s">
        <v>4759</v>
      </c>
      <c r="H330" s="159" t="s">
        <v>4866</v>
      </c>
      <c r="I330" s="313" t="str">
        <f t="shared" si="60"/>
        <v>10162/543965</v>
      </c>
      <c r="J330" s="313">
        <f>VLOOKUP(C330,Schools!$A:$Z,9,0)</f>
        <v>400117</v>
      </c>
      <c r="K330" s="159" t="s">
        <v>176</v>
      </c>
      <c r="L330" s="159" t="s">
        <v>4871</v>
      </c>
      <c r="M330" s="159" t="s">
        <v>4908</v>
      </c>
      <c r="N330" s="309" t="str">
        <f>VLOOKUP(C330,Schools!A:D,4,0)</f>
        <v>Primary</v>
      </c>
      <c r="O330" s="309">
        <f t="shared" si="58"/>
        <v>10162</v>
      </c>
      <c r="P330" s="309">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13" t="str">
        <f t="shared" si="59"/>
        <v>DEDELEGATION</v>
      </c>
      <c r="B331" s="225">
        <v>44295</v>
      </c>
      <c r="C331" s="159">
        <v>3023520</v>
      </c>
      <c r="D331" s="313" t="s">
        <v>189</v>
      </c>
      <c r="E331" s="313" t="str">
        <f>VLOOKUP(C331,Schools!$A:$Z,3,0)</f>
        <v>M</v>
      </c>
      <c r="F331" s="226">
        <v>-3725.3999999999996</v>
      </c>
      <c r="G331" s="159" t="s">
        <v>4759</v>
      </c>
      <c r="H331" s="159" t="s">
        <v>4866</v>
      </c>
      <c r="I331" s="313" t="str">
        <f t="shared" si="60"/>
        <v>10162/543965</v>
      </c>
      <c r="J331" s="313">
        <f>VLOOKUP(C331,Schools!$A:$Z,9,0)</f>
        <v>400125</v>
      </c>
      <c r="K331" s="159" t="s">
        <v>176</v>
      </c>
      <c r="L331" s="159" t="s">
        <v>4871</v>
      </c>
      <c r="M331" s="159" t="s">
        <v>4908</v>
      </c>
      <c r="N331" s="309" t="str">
        <f>VLOOKUP(C331,Schools!A:D,4,0)</f>
        <v>Primary</v>
      </c>
      <c r="O331" s="309">
        <f t="shared" si="58"/>
        <v>10162</v>
      </c>
      <c r="P331" s="309">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13" t="str">
        <f t="shared" si="59"/>
        <v>DEDELEGATION</v>
      </c>
      <c r="B332" s="225">
        <v>44295</v>
      </c>
      <c r="C332" s="159">
        <v>3023523</v>
      </c>
      <c r="D332" s="313" t="s">
        <v>237</v>
      </c>
      <c r="E332" s="313" t="str">
        <f>VLOOKUP(C332,Schools!$A:$Z,3,0)</f>
        <v>M</v>
      </c>
      <c r="F332" s="226">
        <v>-5508.2699999999995</v>
      </c>
      <c r="G332" s="159" t="s">
        <v>4759</v>
      </c>
      <c r="H332" s="159" t="s">
        <v>4866</v>
      </c>
      <c r="I332" s="313" t="str">
        <f t="shared" si="60"/>
        <v>10162/543965</v>
      </c>
      <c r="J332" s="313">
        <f>VLOOKUP(C332,Schools!$A:$Z,9,0)</f>
        <v>400130</v>
      </c>
      <c r="K332" s="159" t="s">
        <v>176</v>
      </c>
      <c r="L332" s="159" t="s">
        <v>4871</v>
      </c>
      <c r="M332" s="159" t="s">
        <v>4908</v>
      </c>
      <c r="N332" s="309" t="str">
        <f>VLOOKUP(C332,Schools!A:D,4,0)</f>
        <v>Primary</v>
      </c>
      <c r="O332" s="309">
        <f t="shared" si="58"/>
        <v>10162</v>
      </c>
      <c r="P332" s="309">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13" t="str">
        <f t="shared" si="59"/>
        <v>DEDELEGATION</v>
      </c>
      <c r="B333" s="225">
        <v>44295</v>
      </c>
      <c r="C333" s="159">
        <v>3023524</v>
      </c>
      <c r="D333" s="313" t="s">
        <v>200</v>
      </c>
      <c r="E333" s="313" t="str">
        <f>VLOOKUP(C333,Schools!$A:$Z,3,0)</f>
        <v>M</v>
      </c>
      <c r="F333" s="226">
        <v>-1667.56</v>
      </c>
      <c r="G333" s="159" t="s">
        <v>4759</v>
      </c>
      <c r="H333" s="159" t="s">
        <v>4866</v>
      </c>
      <c r="I333" s="313" t="str">
        <f t="shared" si="60"/>
        <v>10162/543965</v>
      </c>
      <c r="J333" s="313">
        <f>VLOOKUP(C333,Schools!$A:$Z,9,0)</f>
        <v>400150</v>
      </c>
      <c r="K333" s="159" t="s">
        <v>176</v>
      </c>
      <c r="L333" s="159" t="s">
        <v>4871</v>
      </c>
      <c r="M333" s="159" t="s">
        <v>4908</v>
      </c>
      <c r="N333" s="309" t="str">
        <f>VLOOKUP(C333,Schools!A:D,4,0)</f>
        <v>Primary</v>
      </c>
      <c r="O333" s="309">
        <f t="shared" si="58"/>
        <v>10162</v>
      </c>
      <c r="P333" s="309">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13" t="str">
        <f t="shared" si="59"/>
        <v>DEDELEGATION</v>
      </c>
      <c r="B334" s="225">
        <v>44295</v>
      </c>
      <c r="C334" s="159">
        <v>3025201</v>
      </c>
      <c r="D334" s="313" t="s">
        <v>249</v>
      </c>
      <c r="E334" s="313" t="str">
        <f>VLOOKUP(C334,Schools!$A:$Z,3,0)</f>
        <v>M</v>
      </c>
      <c r="F334" s="226">
        <v>-3494.7799999999997</v>
      </c>
      <c r="G334" s="159" t="s">
        <v>4759</v>
      </c>
      <c r="H334" s="159" t="s">
        <v>4866</v>
      </c>
      <c r="I334" s="313" t="str">
        <f t="shared" si="60"/>
        <v>10162/543965</v>
      </c>
      <c r="J334" s="313">
        <f>VLOOKUP(C334,Schools!$A:$Z,9,0)</f>
        <v>400021</v>
      </c>
      <c r="K334" s="159" t="s">
        <v>176</v>
      </c>
      <c r="L334" s="159" t="s">
        <v>4871</v>
      </c>
      <c r="M334" s="159" t="s">
        <v>4908</v>
      </c>
      <c r="N334" s="309" t="str">
        <f>VLOOKUP(C334,Schools!A:D,4,0)</f>
        <v>Primary</v>
      </c>
      <c r="O334" s="309">
        <f t="shared" si="58"/>
        <v>10162</v>
      </c>
      <c r="P334" s="309">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13" t="str">
        <f t="shared" si="59"/>
        <v>DEDELEGATION</v>
      </c>
      <c r="B335" s="225">
        <v>44295</v>
      </c>
      <c r="C335" s="159">
        <v>3025948</v>
      </c>
      <c r="D335" s="313" t="s">
        <v>4858</v>
      </c>
      <c r="E335" s="313" t="str">
        <f>VLOOKUP(C335,Schools!$A:$Z,3,0)</f>
        <v>M</v>
      </c>
      <c r="F335" s="226">
        <v>-1853.83</v>
      </c>
      <c r="G335" s="159" t="s">
        <v>4759</v>
      </c>
      <c r="H335" s="159" t="s">
        <v>4866</v>
      </c>
      <c r="I335" s="313" t="str">
        <f t="shared" si="60"/>
        <v>10162/543965</v>
      </c>
      <c r="J335" s="313">
        <f>VLOOKUP(C335,Schools!$A:$Z,9,0)</f>
        <v>400112</v>
      </c>
      <c r="K335" s="159" t="s">
        <v>176</v>
      </c>
      <c r="L335" s="159" t="s">
        <v>4871</v>
      </c>
      <c r="M335" s="159" t="s">
        <v>4908</v>
      </c>
      <c r="N335" s="309" t="str">
        <f>VLOOKUP(C335,Schools!A:D,4,0)</f>
        <v>Primary</v>
      </c>
      <c r="O335" s="309">
        <f t="shared" si="58"/>
        <v>10162</v>
      </c>
      <c r="P335" s="309">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13" t="str">
        <f t="shared" si="59"/>
        <v>DEDELEGATION</v>
      </c>
      <c r="B336" s="225">
        <v>44295</v>
      </c>
      <c r="C336" s="159">
        <v>3025949</v>
      </c>
      <c r="D336" s="313" t="s">
        <v>239</v>
      </c>
      <c r="E336" s="313" t="str">
        <f>VLOOKUP(C336,Schools!$A:$Z,3,0)</f>
        <v>M</v>
      </c>
      <c r="F336" s="226">
        <v>-3361.7299999999996</v>
      </c>
      <c r="G336" s="159" t="s">
        <v>4759</v>
      </c>
      <c r="H336" s="159" t="s">
        <v>4866</v>
      </c>
      <c r="I336" s="313" t="str">
        <f t="shared" si="60"/>
        <v>10162/543965</v>
      </c>
      <c r="J336" s="313">
        <f>VLOOKUP(C336,Schools!$A:$Z,9,0)</f>
        <v>400110</v>
      </c>
      <c r="K336" s="159" t="s">
        <v>176</v>
      </c>
      <c r="L336" s="159" t="s">
        <v>4871</v>
      </c>
      <c r="M336" s="159" t="s">
        <v>4908</v>
      </c>
      <c r="N336" s="309" t="str">
        <f>VLOOKUP(C336,Schools!A:D,4,0)</f>
        <v>Primary</v>
      </c>
      <c r="O336" s="309">
        <f t="shared" si="58"/>
        <v>10162</v>
      </c>
      <c r="P336" s="309">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13" t="str">
        <f t="shared" si="59"/>
        <v>DEDELEGATION</v>
      </c>
      <c r="B337" s="225">
        <v>44295</v>
      </c>
      <c r="C337" s="159">
        <v>3024003</v>
      </c>
      <c r="D337" s="313" t="s">
        <v>107</v>
      </c>
      <c r="E337" s="313" t="str">
        <f>VLOOKUP(C337,Schools!$A:$Z,3,0)</f>
        <v>M</v>
      </c>
      <c r="F337" s="226">
        <v>-6399.2</v>
      </c>
      <c r="G337" s="159" t="s">
        <v>4759</v>
      </c>
      <c r="H337" s="159" t="s">
        <v>4866</v>
      </c>
      <c r="I337" s="313" t="str">
        <f t="shared" si="60"/>
        <v>10163/543965</v>
      </c>
      <c r="J337" s="313">
        <f>VLOOKUP(C337,Schools!$A:$Z,9,0)</f>
        <v>400033</v>
      </c>
      <c r="K337" s="159" t="s">
        <v>176</v>
      </c>
      <c r="L337" s="159" t="s">
        <v>4871</v>
      </c>
      <c r="M337" s="159" t="s">
        <v>4908</v>
      </c>
      <c r="N337" s="309" t="str">
        <f>VLOOKUP(C337,Schools!A:D,4,0)</f>
        <v>Secondary</v>
      </c>
      <c r="O337" s="309">
        <f t="shared" si="58"/>
        <v>10163</v>
      </c>
      <c r="P337" s="309">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13" t="str">
        <f t="shared" si="59"/>
        <v>DEDELEGATION</v>
      </c>
      <c r="B338" s="225">
        <v>44295</v>
      </c>
      <c r="C338" s="159">
        <v>3024004</v>
      </c>
      <c r="D338" s="313" t="s">
        <v>4859</v>
      </c>
      <c r="E338" s="313" t="str">
        <f>VLOOKUP(C338,Schools!$A:$Z,3,0)</f>
        <v>M</v>
      </c>
      <c r="F338" s="226">
        <v>-2340.7599999999998</v>
      </c>
      <c r="G338" s="159" t="s">
        <v>4759</v>
      </c>
      <c r="H338" s="159" t="s">
        <v>4866</v>
      </c>
      <c r="I338" s="313" t="str">
        <f t="shared" si="60"/>
        <v>10163/543965</v>
      </c>
      <c r="J338" s="313">
        <f>VLOOKUP(C338,Schools!$A:$Z,9,0)</f>
        <v>107953</v>
      </c>
      <c r="K338" s="159" t="s">
        <v>176</v>
      </c>
      <c r="L338" s="159" t="s">
        <v>4871</v>
      </c>
      <c r="M338" s="159" t="s">
        <v>4908</v>
      </c>
      <c r="N338" s="309" t="str">
        <f>VLOOKUP(C338,Schools!A:D,4,0)</f>
        <v>Secondary</v>
      </c>
      <c r="O338" s="309">
        <f t="shared" si="58"/>
        <v>10163</v>
      </c>
      <c r="P338" s="309">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13" t="str">
        <f t="shared" si="59"/>
        <v>DEDELEGATION</v>
      </c>
      <c r="B339" s="225">
        <v>44295</v>
      </c>
      <c r="C339" s="159">
        <v>3025404</v>
      </c>
      <c r="D339" s="313" t="s">
        <v>4860</v>
      </c>
      <c r="E339" s="313" t="str">
        <f>VLOOKUP(C339,Schools!$A:$Z,3,0)</f>
        <v>M</v>
      </c>
      <c r="F339" s="226">
        <v>-4720.8133333333335</v>
      </c>
      <c r="G339" s="159" t="s">
        <v>4759</v>
      </c>
      <c r="H339" s="159" t="s">
        <v>4866</v>
      </c>
      <c r="I339" s="313" t="str">
        <f t="shared" si="60"/>
        <v>10163/543965</v>
      </c>
      <c r="J339" s="313">
        <f>VLOOKUP(C339,Schools!$A:$Z,9,0)</f>
        <v>400029</v>
      </c>
      <c r="K339" s="159" t="s">
        <v>176</v>
      </c>
      <c r="L339" s="159" t="s">
        <v>4871</v>
      </c>
      <c r="M339" s="159" t="s">
        <v>4908</v>
      </c>
      <c r="N339" s="309" t="str">
        <f>VLOOKUP(C339,Schools!A:D,4,0)</f>
        <v>Secondary</v>
      </c>
      <c r="O339" s="309">
        <f t="shared" si="58"/>
        <v>10163</v>
      </c>
      <c r="P339" s="309">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13" t="str">
        <f t="shared" si="59"/>
        <v>DEDELEGATION</v>
      </c>
      <c r="B340" s="225">
        <v>44295</v>
      </c>
      <c r="C340" s="159">
        <v>3025405</v>
      </c>
      <c r="D340" s="313" t="s">
        <v>104</v>
      </c>
      <c r="E340" s="313" t="str">
        <f>VLOOKUP(C340,Schools!$A:$Z,3,0)</f>
        <v>M</v>
      </c>
      <c r="F340" s="226">
        <v>-7451.7</v>
      </c>
      <c r="G340" s="159" t="s">
        <v>4759</v>
      </c>
      <c r="H340" s="159" t="s">
        <v>4866</v>
      </c>
      <c r="I340" s="313" t="str">
        <f t="shared" si="60"/>
        <v>10163/543965</v>
      </c>
      <c r="J340" s="313">
        <f>VLOOKUP(C340,Schools!$A:$Z,9,0)</f>
        <v>400041</v>
      </c>
      <c r="K340" s="159" t="s">
        <v>176</v>
      </c>
      <c r="L340" s="159" t="s">
        <v>4871</v>
      </c>
      <c r="M340" s="159" t="s">
        <v>4908</v>
      </c>
      <c r="N340" s="309" t="str">
        <f>VLOOKUP(C340,Schools!A:D,4,0)</f>
        <v>Secondary</v>
      </c>
      <c r="O340" s="309">
        <f t="shared" ref="O340:O403" si="69">IF($E340="A","EFA",VLOOKUP(LEFT(N340,1),$AI$1:$AJ$3,2,0))</f>
        <v>10163</v>
      </c>
      <c r="P340" s="309">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13" t="str">
        <f t="shared" ref="A341:A404" si="70">$B$3</f>
        <v>DEDELEGATION</v>
      </c>
      <c r="B341" s="225">
        <v>44295</v>
      </c>
      <c r="C341" s="159">
        <v>3025407</v>
      </c>
      <c r="D341" s="313" t="s">
        <v>4861</v>
      </c>
      <c r="E341" s="313" t="str">
        <f>VLOOKUP(C341,Schools!$A:$Z,3,0)</f>
        <v>M</v>
      </c>
      <c r="F341" s="226">
        <v>-8896.4316666666655</v>
      </c>
      <c r="G341" s="159" t="s">
        <v>4759</v>
      </c>
      <c r="H341" s="159" t="s">
        <v>4866</v>
      </c>
      <c r="I341" s="313" t="str">
        <f t="shared" ref="I341:I404" si="71">O341&amp;"/"&amp;P341</f>
        <v>10163/543965</v>
      </c>
      <c r="J341" s="313">
        <f>VLOOKUP(C341,Schools!$A:$Z,9,0)</f>
        <v>400013</v>
      </c>
      <c r="K341" s="159" t="s">
        <v>176</v>
      </c>
      <c r="L341" s="159" t="s">
        <v>4871</v>
      </c>
      <c r="M341" s="159" t="s">
        <v>4908</v>
      </c>
      <c r="N341" s="309" t="str">
        <f>VLOOKUP(C341,Schools!A:D,4,0)</f>
        <v>Secondary</v>
      </c>
      <c r="O341" s="309">
        <f t="shared" si="69"/>
        <v>10163</v>
      </c>
      <c r="P341" s="309">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13" t="str">
        <f t="shared" si="70"/>
        <v>DEDELEGATION</v>
      </c>
      <c r="B342" s="225">
        <v>44295</v>
      </c>
      <c r="C342" s="159">
        <v>3025427</v>
      </c>
      <c r="D342" s="313" t="s">
        <v>111</v>
      </c>
      <c r="E342" s="313" t="str">
        <f>VLOOKUP(C342,Schools!$A:$Z,3,0)</f>
        <v>M</v>
      </c>
      <c r="F342" s="226">
        <v>-8386.32</v>
      </c>
      <c r="G342" s="159" t="s">
        <v>4759</v>
      </c>
      <c r="H342" s="159" t="s">
        <v>4866</v>
      </c>
      <c r="I342" s="313" t="str">
        <f t="shared" si="71"/>
        <v>10163/543965</v>
      </c>
      <c r="J342" s="313">
        <f>VLOOKUP(C342,Schools!$A:$Z,9,0)</f>
        <v>400140</v>
      </c>
      <c r="K342" s="159" t="s">
        <v>176</v>
      </c>
      <c r="L342" s="159" t="s">
        <v>4871</v>
      </c>
      <c r="M342" s="159" t="s">
        <v>4908</v>
      </c>
      <c r="N342" s="309" t="str">
        <f>VLOOKUP(C342,Schools!A:D,4,0)</f>
        <v>Secondary</v>
      </c>
      <c r="O342" s="309">
        <f t="shared" si="69"/>
        <v>10163</v>
      </c>
      <c r="P342" s="309">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13" t="str">
        <f t="shared" si="70"/>
        <v>DEDELEGATION</v>
      </c>
      <c r="B343" s="225">
        <v>44295</v>
      </c>
      <c r="C343" s="159">
        <v>3023521</v>
      </c>
      <c r="D343" s="313" t="s">
        <v>4862</v>
      </c>
      <c r="E343" s="313" t="str">
        <f>VLOOKUP(C343,Schools!$A:$Z,3,0)</f>
        <v>M</v>
      </c>
      <c r="F343" s="226">
        <v>-12565.556666666665</v>
      </c>
      <c r="G343" s="159" t="s">
        <v>4759</v>
      </c>
      <c r="H343" s="159" t="s">
        <v>4866</v>
      </c>
      <c r="I343" s="313" t="str">
        <f t="shared" si="71"/>
        <v>11510/543965</v>
      </c>
      <c r="J343" s="313">
        <f>VLOOKUP(C343,Schools!$A:$Z,9,0)</f>
        <v>400135</v>
      </c>
      <c r="K343" s="159" t="s">
        <v>176</v>
      </c>
      <c r="L343" s="159" t="s">
        <v>4871</v>
      </c>
      <c r="M343" s="159" t="s">
        <v>4908</v>
      </c>
      <c r="N343" s="309" t="str">
        <f>VLOOKUP(C343,Schools!A:D,4,0)</f>
        <v>All through</v>
      </c>
      <c r="O343" s="309">
        <f t="shared" si="69"/>
        <v>11510</v>
      </c>
      <c r="P343" s="309">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13" t="str">
        <f t="shared" si="70"/>
        <v>DEDELEGATION</v>
      </c>
      <c r="B344" s="303">
        <v>44295</v>
      </c>
      <c r="C344" s="302">
        <v>3022002</v>
      </c>
      <c r="D344" s="313" t="s">
        <v>4811</v>
      </c>
      <c r="E344" s="313" t="str">
        <f>VLOOKUP(C344,Schools!$A:$Z,3,0)</f>
        <v>M</v>
      </c>
      <c r="F344" s="76">
        <v>-1697.35</v>
      </c>
      <c r="G344" s="302" t="s">
        <v>4759</v>
      </c>
      <c r="H344" t="s">
        <v>4867</v>
      </c>
      <c r="I344" s="313" t="str">
        <f t="shared" si="71"/>
        <v>10162/543965</v>
      </c>
      <c r="J344" s="313">
        <f>VLOOKUP(C344,Schools!$A:$Z,9,0)</f>
        <v>400005</v>
      </c>
      <c r="K344" s="302" t="s">
        <v>170</v>
      </c>
      <c r="L344" s="302" t="s">
        <v>4872</v>
      </c>
      <c r="M344" s="302" t="s">
        <v>4909</v>
      </c>
      <c r="N344" s="309" t="str">
        <f>VLOOKUP(C344,Schools!A:D,4,0)</f>
        <v>Primary</v>
      </c>
      <c r="O344" s="309">
        <f t="shared" si="69"/>
        <v>10162</v>
      </c>
      <c r="P344" s="309">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13" t="str">
        <f t="shared" si="70"/>
        <v>DEDELEGATION</v>
      </c>
      <c r="B345" s="303">
        <v>44295</v>
      </c>
      <c r="C345" s="302">
        <v>3022003</v>
      </c>
      <c r="D345" s="313" t="s">
        <v>201</v>
      </c>
      <c r="E345" s="313" t="str">
        <f>VLOOKUP(C345,Schools!$A:$Z,3,0)</f>
        <v>M</v>
      </c>
      <c r="F345" s="76">
        <v>-1443.77</v>
      </c>
      <c r="G345" s="302" t="s">
        <v>4759</v>
      </c>
      <c r="H345" s="313" t="s">
        <v>4867</v>
      </c>
      <c r="I345" s="313" t="str">
        <f t="shared" si="71"/>
        <v>10162/543965</v>
      </c>
      <c r="J345" s="313">
        <f>VLOOKUP(C345,Schools!$A:$Z,9,0)</f>
        <v>400051</v>
      </c>
      <c r="K345" s="302" t="s">
        <v>170</v>
      </c>
      <c r="L345" s="302" t="s">
        <v>4872</v>
      </c>
      <c r="M345" s="302" t="s">
        <v>4909</v>
      </c>
      <c r="N345" s="309" t="str">
        <f>VLOOKUP(C345,Schools!A:D,4,0)</f>
        <v>Primary</v>
      </c>
      <c r="O345" s="309">
        <f t="shared" si="69"/>
        <v>10162</v>
      </c>
      <c r="P345" s="309">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13" t="str">
        <f t="shared" si="70"/>
        <v>DEDELEGATION</v>
      </c>
      <c r="B346" s="303">
        <v>44295</v>
      </c>
      <c r="C346" s="302">
        <v>3022007</v>
      </c>
      <c r="D346" s="313" t="s">
        <v>205</v>
      </c>
      <c r="E346" s="313" t="str">
        <f>VLOOKUP(C346,Schools!$A:$Z,3,0)</f>
        <v>M</v>
      </c>
      <c r="F346" s="76">
        <v>-1464.22</v>
      </c>
      <c r="G346" s="302" t="s">
        <v>4759</v>
      </c>
      <c r="H346" s="313" t="s">
        <v>4867</v>
      </c>
      <c r="I346" s="313" t="str">
        <f t="shared" si="71"/>
        <v>10162/543965</v>
      </c>
      <c r="J346" s="313">
        <f>VLOOKUP(C346,Schools!$A:$Z,9,0)</f>
        <v>400040</v>
      </c>
      <c r="K346" s="302" t="s">
        <v>170</v>
      </c>
      <c r="L346" s="302" t="s">
        <v>4872</v>
      </c>
      <c r="M346" s="302" t="s">
        <v>4909</v>
      </c>
      <c r="N346" s="309" t="str">
        <f>VLOOKUP(C346,Schools!A:D,4,0)</f>
        <v>Primary</v>
      </c>
      <c r="O346" s="309">
        <f t="shared" si="69"/>
        <v>10162</v>
      </c>
      <c r="P346" s="309">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13" t="str">
        <f t="shared" si="70"/>
        <v>DEDELEGATION</v>
      </c>
      <c r="B347" s="303">
        <v>44295</v>
      </c>
      <c r="C347" s="302">
        <v>3022008</v>
      </c>
      <c r="D347" s="313" t="s">
        <v>4812</v>
      </c>
      <c r="E347" s="313" t="str">
        <f>VLOOKUP(C347,Schools!$A:$Z,3,0)</f>
        <v>M</v>
      </c>
      <c r="F347" s="76">
        <v>-1100.21</v>
      </c>
      <c r="G347" s="302" t="s">
        <v>4759</v>
      </c>
      <c r="H347" s="313" t="s">
        <v>4867</v>
      </c>
      <c r="I347" s="313" t="str">
        <f t="shared" si="71"/>
        <v>10162/543965</v>
      </c>
      <c r="J347" s="313">
        <f>VLOOKUP(C347,Schools!$A:$Z,9,0)</f>
        <v>400057</v>
      </c>
      <c r="K347" s="302" t="s">
        <v>170</v>
      </c>
      <c r="L347" s="302" t="s">
        <v>4872</v>
      </c>
      <c r="M347" s="302" t="s">
        <v>4909</v>
      </c>
      <c r="N347" s="309" t="str">
        <f>VLOOKUP(C347,Schools!A:D,4,0)</f>
        <v>Primary</v>
      </c>
      <c r="O347" s="309">
        <f t="shared" si="69"/>
        <v>10162</v>
      </c>
      <c r="P347" s="309">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13" t="str">
        <f t="shared" si="70"/>
        <v>DEDELEGATION</v>
      </c>
      <c r="B348" s="303">
        <v>44295</v>
      </c>
      <c r="C348" s="302">
        <v>3022009</v>
      </c>
      <c r="D348" s="313" t="s">
        <v>4813</v>
      </c>
      <c r="E348" s="313" t="str">
        <f>VLOOKUP(C348,Schools!$A:$Z,3,0)</f>
        <v>M</v>
      </c>
      <c r="F348" s="76">
        <v>-1713.71</v>
      </c>
      <c r="G348" s="302" t="s">
        <v>4759</v>
      </c>
      <c r="H348" s="313" t="s">
        <v>4867</v>
      </c>
      <c r="I348" s="313" t="str">
        <f t="shared" si="71"/>
        <v>10162/543965</v>
      </c>
      <c r="J348" s="313">
        <f>VLOOKUP(C348,Schools!$A:$Z,9,0)</f>
        <v>400061</v>
      </c>
      <c r="K348" s="302" t="s">
        <v>170</v>
      </c>
      <c r="L348" s="302" t="s">
        <v>4872</v>
      </c>
      <c r="M348" s="302" t="s">
        <v>4909</v>
      </c>
      <c r="N348" s="309" t="str">
        <f>VLOOKUP(C348,Schools!A:D,4,0)</f>
        <v>Primary</v>
      </c>
      <c r="O348" s="309">
        <f t="shared" si="69"/>
        <v>10162</v>
      </c>
      <c r="P348" s="309">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13" t="str">
        <f t="shared" si="70"/>
        <v>DEDELEGATION</v>
      </c>
      <c r="B349" s="303">
        <v>44295</v>
      </c>
      <c r="C349" s="302">
        <v>3022011</v>
      </c>
      <c r="D349" s="313" t="s">
        <v>4814</v>
      </c>
      <c r="E349" s="313" t="str">
        <f>VLOOKUP(C349,Schools!$A:$Z,3,0)</f>
        <v>M</v>
      </c>
      <c r="F349" s="76">
        <v>-854.81</v>
      </c>
      <c r="G349" s="302" t="s">
        <v>4759</v>
      </c>
      <c r="H349" s="313" t="s">
        <v>4867</v>
      </c>
      <c r="I349" s="313" t="str">
        <f t="shared" si="71"/>
        <v>10162/543965</v>
      </c>
      <c r="J349" s="313">
        <f>VLOOKUP(C349,Schools!$A:$Z,9,0)</f>
        <v>400020</v>
      </c>
      <c r="K349" s="302" t="s">
        <v>170</v>
      </c>
      <c r="L349" s="302" t="s">
        <v>4872</v>
      </c>
      <c r="M349" s="302" t="s">
        <v>4909</v>
      </c>
      <c r="N349" s="309" t="str">
        <f>VLOOKUP(C349,Schools!A:D,4,0)</f>
        <v>Primary</v>
      </c>
      <c r="O349" s="309">
        <f t="shared" si="69"/>
        <v>10162</v>
      </c>
      <c r="P349" s="309">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13" t="str">
        <f t="shared" si="70"/>
        <v>DEDELEGATION</v>
      </c>
      <c r="B350" s="303">
        <v>44295</v>
      </c>
      <c r="C350" s="302">
        <v>3022014</v>
      </c>
      <c r="D350" s="313" t="s">
        <v>4815</v>
      </c>
      <c r="E350" s="313" t="str">
        <f>VLOOKUP(C350,Schools!$A:$Z,3,0)</f>
        <v>M</v>
      </c>
      <c r="F350" s="76">
        <v>-2568.52</v>
      </c>
      <c r="G350" s="302" t="s">
        <v>4759</v>
      </c>
      <c r="H350" s="313" t="s">
        <v>4867</v>
      </c>
      <c r="I350" s="313" t="str">
        <f t="shared" si="71"/>
        <v>10162/543965</v>
      </c>
      <c r="J350" s="313">
        <f>VLOOKUP(C350,Schools!$A:$Z,9,0)</f>
        <v>400050</v>
      </c>
      <c r="K350" s="302" t="s">
        <v>170</v>
      </c>
      <c r="L350" s="302" t="s">
        <v>4872</v>
      </c>
      <c r="M350" s="302" t="s">
        <v>4909</v>
      </c>
      <c r="N350" s="309" t="str">
        <f>VLOOKUP(C350,Schools!A:D,4,0)</f>
        <v>Primary</v>
      </c>
      <c r="O350" s="309">
        <f t="shared" si="69"/>
        <v>10162</v>
      </c>
      <c r="P350" s="309">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13" t="str">
        <f t="shared" si="70"/>
        <v>DEDELEGATION</v>
      </c>
      <c r="B351" s="303">
        <v>44295</v>
      </c>
      <c r="C351" s="302">
        <v>3022015</v>
      </c>
      <c r="D351" s="313" t="s">
        <v>4816</v>
      </c>
      <c r="E351" s="313" t="str">
        <f>VLOOKUP(C351,Schools!$A:$Z,3,0)</f>
        <v>M</v>
      </c>
      <c r="F351" s="76">
        <v>-858.9</v>
      </c>
      <c r="G351" s="302" t="s">
        <v>4759</v>
      </c>
      <c r="H351" s="313" t="s">
        <v>4867</v>
      </c>
      <c r="I351" s="313" t="str">
        <f t="shared" si="71"/>
        <v>10162/543965</v>
      </c>
      <c r="J351" s="313">
        <f>VLOOKUP(C351,Schools!$A:$Z,9,0)</f>
        <v>400059</v>
      </c>
      <c r="K351" s="302" t="s">
        <v>170</v>
      </c>
      <c r="L351" s="302" t="s">
        <v>4872</v>
      </c>
      <c r="M351" s="302" t="s">
        <v>4909</v>
      </c>
      <c r="N351" s="309" t="str">
        <f>VLOOKUP(C351,Schools!A:D,4,0)</f>
        <v>Primary</v>
      </c>
      <c r="O351" s="309">
        <f t="shared" si="69"/>
        <v>10162</v>
      </c>
      <c r="P351" s="309">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13" t="str">
        <f t="shared" si="70"/>
        <v>DEDELEGATION</v>
      </c>
      <c r="B352" s="303">
        <v>44295</v>
      </c>
      <c r="C352" s="302">
        <v>3022016</v>
      </c>
      <c r="D352" s="313" t="s">
        <v>213</v>
      </c>
      <c r="E352" s="313" t="str">
        <f>VLOOKUP(C352,Schools!$A:$Z,3,0)</f>
        <v>M</v>
      </c>
      <c r="F352" s="76">
        <v>-858.9</v>
      </c>
      <c r="G352" s="302" t="s">
        <v>4759</v>
      </c>
      <c r="H352" s="313" t="s">
        <v>4867</v>
      </c>
      <c r="I352" s="313" t="str">
        <f t="shared" si="71"/>
        <v>10162/543965</v>
      </c>
      <c r="J352" s="313">
        <f>VLOOKUP(C352,Schools!$A:$Z,9,0)</f>
        <v>400049</v>
      </c>
      <c r="K352" s="302" t="s">
        <v>170</v>
      </c>
      <c r="L352" s="302" t="s">
        <v>4872</v>
      </c>
      <c r="M352" s="302" t="s">
        <v>4909</v>
      </c>
      <c r="N352" s="309" t="str">
        <f>VLOOKUP(C352,Schools!A:D,4,0)</f>
        <v>Primary</v>
      </c>
      <c r="O352" s="309">
        <f t="shared" si="69"/>
        <v>10162</v>
      </c>
      <c r="P352" s="309">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13" t="str">
        <f t="shared" si="70"/>
        <v>DEDELEGATION</v>
      </c>
      <c r="B353" s="303">
        <v>44295</v>
      </c>
      <c r="C353" s="302">
        <v>3022017</v>
      </c>
      <c r="D353" s="313" t="s">
        <v>214</v>
      </c>
      <c r="E353" s="313" t="str">
        <f>VLOOKUP(C353,Schools!$A:$Z,3,0)</f>
        <v>M</v>
      </c>
      <c r="F353" s="76">
        <v>-1644.1799999999998</v>
      </c>
      <c r="G353" s="302" t="s">
        <v>4759</v>
      </c>
      <c r="H353" s="313" t="s">
        <v>4867</v>
      </c>
      <c r="I353" s="313" t="str">
        <f t="shared" si="71"/>
        <v>10162/543965</v>
      </c>
      <c r="J353" s="313">
        <f>VLOOKUP(C353,Schools!$A:$Z,9,0)</f>
        <v>400080</v>
      </c>
      <c r="K353" s="302" t="s">
        <v>170</v>
      </c>
      <c r="L353" s="302" t="s">
        <v>4872</v>
      </c>
      <c r="M353" s="302" t="s">
        <v>4909</v>
      </c>
      <c r="N353" s="309" t="str">
        <f>VLOOKUP(C353,Schools!A:D,4,0)</f>
        <v>Primary</v>
      </c>
      <c r="O353" s="309">
        <f t="shared" si="69"/>
        <v>10162</v>
      </c>
      <c r="P353" s="309">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13" t="str">
        <f t="shared" si="70"/>
        <v>DEDELEGATION</v>
      </c>
      <c r="B354" s="303">
        <v>44295</v>
      </c>
      <c r="C354" s="302">
        <v>3022019</v>
      </c>
      <c r="D354" s="313" t="s">
        <v>216</v>
      </c>
      <c r="E354" s="313" t="str">
        <f>VLOOKUP(C354,Schools!$A:$Z,3,0)</f>
        <v>M</v>
      </c>
      <c r="F354" s="76">
        <v>-871.17</v>
      </c>
      <c r="G354" s="302" t="s">
        <v>4759</v>
      </c>
      <c r="H354" s="313" t="s">
        <v>4867</v>
      </c>
      <c r="I354" s="313" t="str">
        <f t="shared" si="71"/>
        <v>10162/543965</v>
      </c>
      <c r="J354" s="313">
        <f>VLOOKUP(C354,Schools!$A:$Z,9,0)</f>
        <v>400036</v>
      </c>
      <c r="K354" s="302" t="s">
        <v>170</v>
      </c>
      <c r="L354" s="302" t="s">
        <v>4872</v>
      </c>
      <c r="M354" s="302" t="s">
        <v>4909</v>
      </c>
      <c r="N354" s="309" t="str">
        <f>VLOOKUP(C354,Schools!A:D,4,0)</f>
        <v>Primary</v>
      </c>
      <c r="O354" s="309">
        <f t="shared" si="69"/>
        <v>10162</v>
      </c>
      <c r="P354" s="309">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13" t="str">
        <f t="shared" si="70"/>
        <v>DEDELEGATION</v>
      </c>
      <c r="B355" s="303">
        <v>44295</v>
      </c>
      <c r="C355" s="302">
        <v>3022021</v>
      </c>
      <c r="D355" s="313" t="s">
        <v>218</v>
      </c>
      <c r="E355" s="313" t="str">
        <f>VLOOKUP(C355,Schools!$A:$Z,3,0)</f>
        <v>M</v>
      </c>
      <c r="F355" s="76">
        <v>-1811.87</v>
      </c>
      <c r="G355" s="302" t="s">
        <v>4759</v>
      </c>
      <c r="H355" s="313" t="s">
        <v>4867</v>
      </c>
      <c r="I355" s="313" t="str">
        <f t="shared" si="71"/>
        <v>10162/543965</v>
      </c>
      <c r="J355" s="313">
        <f>VLOOKUP(C355,Schools!$A:$Z,9,0)</f>
        <v>400042</v>
      </c>
      <c r="K355" s="302" t="s">
        <v>170</v>
      </c>
      <c r="L355" s="302" t="s">
        <v>4872</v>
      </c>
      <c r="M355" s="302" t="s">
        <v>4909</v>
      </c>
      <c r="N355" s="309" t="str">
        <f>VLOOKUP(C355,Schools!A:D,4,0)</f>
        <v>Primary</v>
      </c>
      <c r="O355" s="309">
        <f t="shared" si="69"/>
        <v>10162</v>
      </c>
      <c r="P355" s="309">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13" t="str">
        <f t="shared" si="70"/>
        <v>DEDELEGATION</v>
      </c>
      <c r="B356" s="303">
        <v>44295</v>
      </c>
      <c r="C356" s="302">
        <v>3022023</v>
      </c>
      <c r="D356" s="313" t="s">
        <v>219</v>
      </c>
      <c r="E356" s="313" t="str">
        <f>VLOOKUP(C356,Schools!$A:$Z,3,0)</f>
        <v>M</v>
      </c>
      <c r="F356" s="76">
        <v>-2053.1799999999998</v>
      </c>
      <c r="G356" s="302" t="s">
        <v>4759</v>
      </c>
      <c r="H356" s="313" t="s">
        <v>4867</v>
      </c>
      <c r="I356" s="313" t="str">
        <f t="shared" si="71"/>
        <v>10162/543965</v>
      </c>
      <c r="J356" s="313">
        <f>VLOOKUP(C356,Schools!$A:$Z,9,0)</f>
        <v>400159</v>
      </c>
      <c r="K356" s="302" t="s">
        <v>170</v>
      </c>
      <c r="L356" s="302" t="s">
        <v>4872</v>
      </c>
      <c r="M356" s="302" t="s">
        <v>4909</v>
      </c>
      <c r="N356" s="309" t="str">
        <f>VLOOKUP(C356,Schools!A:D,4,0)</f>
        <v>Primary</v>
      </c>
      <c r="O356" s="309">
        <f t="shared" si="69"/>
        <v>10162</v>
      </c>
      <c r="P356" s="309">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13" t="str">
        <f t="shared" si="70"/>
        <v>DEDELEGATION</v>
      </c>
      <c r="B357" s="303">
        <v>44295</v>
      </c>
      <c r="C357" s="302">
        <v>3022024</v>
      </c>
      <c r="D357" s="313" t="s">
        <v>4817</v>
      </c>
      <c r="E357" s="313" t="str">
        <f>VLOOKUP(C357,Schools!$A:$Z,3,0)</f>
        <v>M</v>
      </c>
      <c r="F357" s="76">
        <v>-805.73</v>
      </c>
      <c r="G357" s="302" t="s">
        <v>4759</v>
      </c>
      <c r="H357" s="313" t="s">
        <v>4867</v>
      </c>
      <c r="I357" s="313" t="str">
        <f t="shared" si="71"/>
        <v>10162/543965</v>
      </c>
      <c r="J357" s="313">
        <f>VLOOKUP(C357,Schools!$A:$Z,9,0)</f>
        <v>400047</v>
      </c>
      <c r="K357" s="302" t="s">
        <v>170</v>
      </c>
      <c r="L357" s="302" t="s">
        <v>4872</v>
      </c>
      <c r="M357" s="302" t="s">
        <v>4909</v>
      </c>
      <c r="N357" s="309" t="str">
        <f>VLOOKUP(C357,Schools!A:D,4,0)</f>
        <v>Primary</v>
      </c>
      <c r="O357" s="309">
        <f t="shared" si="69"/>
        <v>10162</v>
      </c>
      <c r="P357" s="309">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13" t="str">
        <f t="shared" si="70"/>
        <v>DEDELEGATION</v>
      </c>
      <c r="B358" s="303">
        <v>44295</v>
      </c>
      <c r="C358" s="302">
        <v>3022025</v>
      </c>
      <c r="D358" s="313" t="s">
        <v>4818</v>
      </c>
      <c r="E358" s="313" t="str">
        <f>VLOOKUP(C358,Schools!$A:$Z,3,0)</f>
        <v>M</v>
      </c>
      <c r="F358" s="76">
        <v>-1300.6199999999999</v>
      </c>
      <c r="G358" s="302" t="s">
        <v>4759</v>
      </c>
      <c r="H358" s="313" t="s">
        <v>4867</v>
      </c>
      <c r="I358" s="313" t="str">
        <f t="shared" si="71"/>
        <v>10162/543965</v>
      </c>
      <c r="J358" s="313">
        <f>VLOOKUP(C358,Schools!$A:$Z,9,0)</f>
        <v>400001</v>
      </c>
      <c r="K358" s="302" t="s">
        <v>170</v>
      </c>
      <c r="L358" s="302" t="s">
        <v>4872</v>
      </c>
      <c r="M358" s="302" t="s">
        <v>4909</v>
      </c>
      <c r="N358" s="309" t="str">
        <f>VLOOKUP(C358,Schools!A:D,4,0)</f>
        <v>Primary</v>
      </c>
      <c r="O358" s="309">
        <f t="shared" si="69"/>
        <v>10162</v>
      </c>
      <c r="P358" s="309">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13" t="str">
        <f t="shared" si="70"/>
        <v>DEDELEGATION</v>
      </c>
      <c r="B359" s="303">
        <v>44295</v>
      </c>
      <c r="C359" s="302">
        <v>3022026</v>
      </c>
      <c r="D359" s="313" t="s">
        <v>4819</v>
      </c>
      <c r="E359" s="313" t="str">
        <f>VLOOKUP(C359,Schools!$A:$Z,3,0)</f>
        <v>M</v>
      </c>
      <c r="F359" s="76">
        <v>-2032.73</v>
      </c>
      <c r="G359" s="302" t="s">
        <v>4759</v>
      </c>
      <c r="H359" s="313" t="s">
        <v>4867</v>
      </c>
      <c r="I359" s="313" t="str">
        <f t="shared" si="71"/>
        <v>10162/543965</v>
      </c>
      <c r="J359" s="313">
        <f>VLOOKUP(C359,Schools!$A:$Z,9,0)</f>
        <v>400082</v>
      </c>
      <c r="K359" s="302" t="s">
        <v>170</v>
      </c>
      <c r="L359" s="302" t="s">
        <v>4872</v>
      </c>
      <c r="M359" s="302" t="s">
        <v>4909</v>
      </c>
      <c r="N359" s="309" t="str">
        <f>VLOOKUP(C359,Schools!A:D,4,0)</f>
        <v>Primary</v>
      </c>
      <c r="O359" s="309">
        <f t="shared" si="69"/>
        <v>10162</v>
      </c>
      <c r="P359" s="309">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13" t="str">
        <f t="shared" si="70"/>
        <v>DEDELEGATION</v>
      </c>
      <c r="B360" s="303">
        <v>44295</v>
      </c>
      <c r="C360" s="302">
        <v>3022027</v>
      </c>
      <c r="D360" s="313" t="s">
        <v>4820</v>
      </c>
      <c r="E360" s="313" t="str">
        <f>VLOOKUP(C360,Schools!$A:$Z,3,0)</f>
        <v>M</v>
      </c>
      <c r="F360" s="76">
        <v>-1435.59</v>
      </c>
      <c r="G360" s="302" t="s">
        <v>4759</v>
      </c>
      <c r="H360" s="313" t="s">
        <v>4867</v>
      </c>
      <c r="I360" s="313" t="str">
        <f t="shared" si="71"/>
        <v>10162/543965</v>
      </c>
      <c r="J360" s="313">
        <f>VLOOKUP(C360,Schools!$A:$Z,9,0)</f>
        <v>400002</v>
      </c>
      <c r="K360" s="302" t="s">
        <v>170</v>
      </c>
      <c r="L360" s="302" t="s">
        <v>4872</v>
      </c>
      <c r="M360" s="302" t="s">
        <v>4909</v>
      </c>
      <c r="N360" s="309" t="str">
        <f>VLOOKUP(C360,Schools!A:D,4,0)</f>
        <v>Primary</v>
      </c>
      <c r="O360" s="309">
        <f t="shared" si="69"/>
        <v>10162</v>
      </c>
      <c r="P360" s="309">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13" t="str">
        <f t="shared" si="70"/>
        <v>DEDELEGATION</v>
      </c>
      <c r="B361" s="303">
        <v>44295</v>
      </c>
      <c r="C361" s="302">
        <v>3022028</v>
      </c>
      <c r="D361" s="313" t="s">
        <v>224</v>
      </c>
      <c r="E361" s="313" t="str">
        <f>VLOOKUP(C361,Schools!$A:$Z,3,0)</f>
        <v>M</v>
      </c>
      <c r="F361" s="76">
        <v>-952.96999999999991</v>
      </c>
      <c r="G361" s="302" t="s">
        <v>4759</v>
      </c>
      <c r="H361" s="313" t="s">
        <v>4867</v>
      </c>
      <c r="I361" s="313" t="str">
        <f t="shared" si="71"/>
        <v>10162/543965</v>
      </c>
      <c r="J361" s="313">
        <f>VLOOKUP(C361,Schools!$A:$Z,9,0)</f>
        <v>400067</v>
      </c>
      <c r="K361" s="302" t="s">
        <v>170</v>
      </c>
      <c r="L361" s="302" t="s">
        <v>4872</v>
      </c>
      <c r="M361" s="302" t="s">
        <v>4909</v>
      </c>
      <c r="N361" s="309" t="str">
        <f>VLOOKUP(C361,Schools!A:D,4,0)</f>
        <v>Primary</v>
      </c>
      <c r="O361" s="309">
        <f t="shared" si="69"/>
        <v>10162</v>
      </c>
      <c r="P361" s="309">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13" t="str">
        <f t="shared" si="70"/>
        <v>DEDELEGATION</v>
      </c>
      <c r="B362" s="303">
        <v>44295</v>
      </c>
      <c r="C362" s="302">
        <v>3022029</v>
      </c>
      <c r="D362" s="313" t="s">
        <v>226</v>
      </c>
      <c r="E362" s="313" t="str">
        <f>VLOOKUP(C362,Schools!$A:$Z,3,0)</f>
        <v>M</v>
      </c>
      <c r="F362" s="76">
        <v>-1693.26</v>
      </c>
      <c r="G362" s="302" t="s">
        <v>4759</v>
      </c>
      <c r="H362" s="313" t="s">
        <v>4867</v>
      </c>
      <c r="I362" s="313" t="str">
        <f t="shared" si="71"/>
        <v>10162/543965</v>
      </c>
      <c r="J362" s="313">
        <f>VLOOKUP(C362,Schools!$A:$Z,9,0)</f>
        <v>400035</v>
      </c>
      <c r="K362" s="302" t="s">
        <v>170</v>
      </c>
      <c r="L362" s="302" t="s">
        <v>4872</v>
      </c>
      <c r="M362" s="302" t="s">
        <v>4909</v>
      </c>
      <c r="N362" s="309" t="str">
        <f>VLOOKUP(C362,Schools!A:D,4,0)</f>
        <v>Primary</v>
      </c>
      <c r="O362" s="309">
        <f t="shared" si="69"/>
        <v>10162</v>
      </c>
      <c r="P362" s="309">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13" t="str">
        <f t="shared" si="70"/>
        <v>DEDELEGATION</v>
      </c>
      <c r="B363" s="303">
        <v>44295</v>
      </c>
      <c r="C363" s="302">
        <v>3022031</v>
      </c>
      <c r="D363" s="313" t="s">
        <v>4821</v>
      </c>
      <c r="E363" s="313" t="str">
        <f>VLOOKUP(C363,Schools!$A:$Z,3,0)</f>
        <v>M</v>
      </c>
      <c r="F363" s="76">
        <v>-760.74</v>
      </c>
      <c r="G363" s="302" t="s">
        <v>4759</v>
      </c>
      <c r="H363" s="313" t="s">
        <v>4867</v>
      </c>
      <c r="I363" s="313" t="str">
        <f t="shared" si="71"/>
        <v>10162/543965</v>
      </c>
      <c r="J363" s="313">
        <f>VLOOKUP(C363,Schools!$A:$Z,9,0)</f>
        <v>400026</v>
      </c>
      <c r="K363" s="302" t="s">
        <v>170</v>
      </c>
      <c r="L363" s="302" t="s">
        <v>4872</v>
      </c>
      <c r="M363" s="302" t="s">
        <v>4909</v>
      </c>
      <c r="N363" s="309" t="str">
        <f>VLOOKUP(C363,Schools!A:D,4,0)</f>
        <v>Primary</v>
      </c>
      <c r="O363" s="309">
        <f t="shared" si="69"/>
        <v>10162</v>
      </c>
      <c r="P363" s="309">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13" t="str">
        <f t="shared" si="70"/>
        <v>DEDELEGATION</v>
      </c>
      <c r="B364" s="303">
        <v>44295</v>
      </c>
      <c r="C364" s="302">
        <v>3022032</v>
      </c>
      <c r="D364" s="313" t="s">
        <v>4822</v>
      </c>
      <c r="E364" s="313" t="str">
        <f>VLOOKUP(C364,Schools!$A:$Z,3,0)</f>
        <v>M</v>
      </c>
      <c r="F364" s="76">
        <v>-1791.4199999999998</v>
      </c>
      <c r="G364" s="302" t="s">
        <v>4759</v>
      </c>
      <c r="H364" s="313" t="s">
        <v>4867</v>
      </c>
      <c r="I364" s="313" t="str">
        <f t="shared" si="71"/>
        <v>10162/543965</v>
      </c>
      <c r="J364" s="313">
        <f>VLOOKUP(C364,Schools!$A:$Z,9,0)</f>
        <v>400084</v>
      </c>
      <c r="K364" s="302" t="s">
        <v>170</v>
      </c>
      <c r="L364" s="302" t="s">
        <v>4872</v>
      </c>
      <c r="M364" s="302" t="s">
        <v>4909</v>
      </c>
      <c r="N364" s="309" t="str">
        <f>VLOOKUP(C364,Schools!A:D,4,0)</f>
        <v>Primary</v>
      </c>
      <c r="O364" s="309">
        <f t="shared" si="69"/>
        <v>10162</v>
      </c>
      <c r="P364" s="309">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13" t="str">
        <f t="shared" si="70"/>
        <v>DEDELEGATION</v>
      </c>
      <c r="B365" s="303">
        <v>44295</v>
      </c>
      <c r="C365" s="302">
        <v>3022036</v>
      </c>
      <c r="D365" s="313" t="s">
        <v>4823</v>
      </c>
      <c r="E365" s="313" t="str">
        <f>VLOOKUP(C365,Schools!$A:$Z,3,0)</f>
        <v>M</v>
      </c>
      <c r="F365" s="76">
        <v>-965.24</v>
      </c>
      <c r="G365" s="302" t="s">
        <v>4759</v>
      </c>
      <c r="H365" s="313" t="s">
        <v>4867</v>
      </c>
      <c r="I365" s="313" t="str">
        <f t="shared" si="71"/>
        <v>10162/543965</v>
      </c>
      <c r="J365" s="313">
        <f>VLOOKUP(C365,Schools!$A:$Z,9,0)</f>
        <v>400046</v>
      </c>
      <c r="K365" s="302" t="s">
        <v>170</v>
      </c>
      <c r="L365" s="302" t="s">
        <v>4872</v>
      </c>
      <c r="M365" s="302" t="s">
        <v>4909</v>
      </c>
      <c r="N365" s="309" t="str">
        <f>VLOOKUP(C365,Schools!A:D,4,0)</f>
        <v>Primary</v>
      </c>
      <c r="O365" s="309">
        <f t="shared" si="69"/>
        <v>10162</v>
      </c>
      <c r="P365" s="309">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13" t="str">
        <f t="shared" si="70"/>
        <v>DEDELEGATION</v>
      </c>
      <c r="B366" s="303">
        <v>44295</v>
      </c>
      <c r="C366" s="302">
        <v>3022037</v>
      </c>
      <c r="D366" s="313" t="s">
        <v>236</v>
      </c>
      <c r="E366" s="313" t="str">
        <f>VLOOKUP(C366,Schools!$A:$Z,3,0)</f>
        <v>M</v>
      </c>
      <c r="F366" s="76">
        <v>-1083.8499999999999</v>
      </c>
      <c r="G366" s="302" t="s">
        <v>4759</v>
      </c>
      <c r="H366" s="313" t="s">
        <v>4867</v>
      </c>
      <c r="I366" s="313" t="str">
        <f t="shared" si="71"/>
        <v>10162/543965</v>
      </c>
      <c r="J366" s="313">
        <f>VLOOKUP(C366,Schools!$A:$Z,9,0)</f>
        <v>400030</v>
      </c>
      <c r="K366" s="302" t="s">
        <v>170</v>
      </c>
      <c r="L366" s="302" t="s">
        <v>4872</v>
      </c>
      <c r="M366" s="302" t="s">
        <v>4909</v>
      </c>
      <c r="N366" s="309" t="str">
        <f>VLOOKUP(C366,Schools!A:D,4,0)</f>
        <v>Primary</v>
      </c>
      <c r="O366" s="309">
        <f t="shared" si="69"/>
        <v>10162</v>
      </c>
      <c r="P366" s="309">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13" t="str">
        <f t="shared" si="70"/>
        <v>DEDELEGATION</v>
      </c>
      <c r="B367" s="303">
        <v>44295</v>
      </c>
      <c r="C367" s="302">
        <v>3022042</v>
      </c>
      <c r="D367" s="313" t="s">
        <v>4824</v>
      </c>
      <c r="E367" s="313" t="str">
        <f>VLOOKUP(C367,Schools!$A:$Z,3,0)</f>
        <v>M</v>
      </c>
      <c r="F367" s="76">
        <v>-1738.25</v>
      </c>
      <c r="G367" s="302" t="s">
        <v>4759</v>
      </c>
      <c r="H367" s="313" t="s">
        <v>4867</v>
      </c>
      <c r="I367" s="313" t="str">
        <f t="shared" si="71"/>
        <v>10162/543965</v>
      </c>
      <c r="J367" s="313">
        <f>VLOOKUP(C367,Schools!$A:$Z,9,0)</f>
        <v>400048</v>
      </c>
      <c r="K367" s="302" t="s">
        <v>170</v>
      </c>
      <c r="L367" s="302" t="s">
        <v>4872</v>
      </c>
      <c r="M367" s="302" t="s">
        <v>4909</v>
      </c>
      <c r="N367" s="309" t="str">
        <f>VLOOKUP(C367,Schools!A:D,4,0)</f>
        <v>Primary</v>
      </c>
      <c r="O367" s="309">
        <f t="shared" si="69"/>
        <v>10162</v>
      </c>
      <c r="P367" s="309">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13" t="str">
        <f t="shared" si="70"/>
        <v>DEDELEGATION</v>
      </c>
      <c r="B368" s="303">
        <v>44295</v>
      </c>
      <c r="C368" s="302">
        <v>3022043</v>
      </c>
      <c r="D368" s="313" t="s">
        <v>245</v>
      </c>
      <c r="E368" s="313" t="str">
        <f>VLOOKUP(C368,Schools!$A:$Z,3,0)</f>
        <v>M</v>
      </c>
      <c r="F368" s="76">
        <v>-1828.23</v>
      </c>
      <c r="G368" s="302" t="s">
        <v>4759</v>
      </c>
      <c r="H368" s="313" t="s">
        <v>4867</v>
      </c>
      <c r="I368" s="313" t="str">
        <f t="shared" si="71"/>
        <v>10162/543965</v>
      </c>
      <c r="J368" s="313">
        <f>VLOOKUP(C368,Schools!$A:$Z,9,0)</f>
        <v>400088</v>
      </c>
      <c r="K368" s="302" t="s">
        <v>170</v>
      </c>
      <c r="L368" s="302" t="s">
        <v>4872</v>
      </c>
      <c r="M368" s="302" t="s">
        <v>4909</v>
      </c>
      <c r="N368" s="309" t="str">
        <f>VLOOKUP(C368,Schools!A:D,4,0)</f>
        <v>Primary</v>
      </c>
      <c r="O368" s="309">
        <f t="shared" si="69"/>
        <v>10162</v>
      </c>
      <c r="P368" s="309">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13" t="str">
        <f t="shared" si="70"/>
        <v>DEDELEGATION</v>
      </c>
      <c r="B369" s="303">
        <v>44295</v>
      </c>
      <c r="C369" s="302">
        <v>3022044</v>
      </c>
      <c r="D369" s="313" t="s">
        <v>244</v>
      </c>
      <c r="E369" s="313" t="str">
        <f>VLOOKUP(C369,Schools!$A:$Z,3,0)</f>
        <v>M</v>
      </c>
      <c r="F369" s="76">
        <v>-1435.59</v>
      </c>
      <c r="G369" s="302" t="s">
        <v>4759</v>
      </c>
      <c r="H369" s="313" t="s">
        <v>4867</v>
      </c>
      <c r="I369" s="313" t="str">
        <f t="shared" si="71"/>
        <v>10162/543965</v>
      </c>
      <c r="J369" s="313">
        <f>VLOOKUP(C369,Schools!$A:$Z,9,0)</f>
        <v>400087</v>
      </c>
      <c r="K369" s="302" t="s">
        <v>170</v>
      </c>
      <c r="L369" s="302" t="s">
        <v>4872</v>
      </c>
      <c r="M369" s="302" t="s">
        <v>4909</v>
      </c>
      <c r="N369" s="309" t="str">
        <f>VLOOKUP(C369,Schools!A:D,4,0)</f>
        <v>Primary</v>
      </c>
      <c r="O369" s="309">
        <f t="shared" si="69"/>
        <v>10162</v>
      </c>
      <c r="P369" s="309">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13" t="str">
        <f t="shared" si="70"/>
        <v>DEDELEGATION</v>
      </c>
      <c r="B370" s="303">
        <v>44295</v>
      </c>
      <c r="C370" s="302">
        <v>3022045</v>
      </c>
      <c r="D370" s="313" t="s">
        <v>4825</v>
      </c>
      <c r="E370" s="313" t="str">
        <f>VLOOKUP(C370,Schools!$A:$Z,3,0)</f>
        <v>M</v>
      </c>
      <c r="F370" s="76">
        <v>-862.99</v>
      </c>
      <c r="G370" s="302" t="s">
        <v>4759</v>
      </c>
      <c r="H370" s="313" t="s">
        <v>4867</v>
      </c>
      <c r="I370" s="313" t="str">
        <f t="shared" si="71"/>
        <v>10162/543965</v>
      </c>
      <c r="J370" s="313">
        <f>VLOOKUP(C370,Schools!$A:$Z,9,0)</f>
        <v>400089</v>
      </c>
      <c r="K370" s="302" t="s">
        <v>170</v>
      </c>
      <c r="L370" s="302" t="s">
        <v>4872</v>
      </c>
      <c r="M370" s="302" t="s">
        <v>4909</v>
      </c>
      <c r="N370" s="309" t="str">
        <f>VLOOKUP(C370,Schools!A:D,4,0)</f>
        <v>Primary</v>
      </c>
      <c r="O370" s="309">
        <f t="shared" si="69"/>
        <v>10162</v>
      </c>
      <c r="P370" s="309">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13" t="str">
        <f t="shared" si="70"/>
        <v>DEDELEGATION</v>
      </c>
      <c r="B371" s="303">
        <v>44295</v>
      </c>
      <c r="C371" s="302">
        <v>3022053</v>
      </c>
      <c r="D371" s="313" t="s">
        <v>4826</v>
      </c>
      <c r="E371" s="313" t="str">
        <f>VLOOKUP(C371,Schools!$A:$Z,3,0)</f>
        <v>M</v>
      </c>
      <c r="F371" s="76">
        <v>-805.73</v>
      </c>
      <c r="G371" s="302" t="s">
        <v>4759</v>
      </c>
      <c r="H371" s="313" t="s">
        <v>4867</v>
      </c>
      <c r="I371" s="313" t="str">
        <f t="shared" si="71"/>
        <v>10162/543965</v>
      </c>
      <c r="J371" s="313">
        <f>VLOOKUP(C371,Schools!$A:$Z,9,0)</f>
        <v>158733</v>
      </c>
      <c r="K371" s="302" t="s">
        <v>170</v>
      </c>
      <c r="L371" s="302" t="s">
        <v>4872</v>
      </c>
      <c r="M371" s="302" t="s">
        <v>4909</v>
      </c>
      <c r="N371" s="309" t="str">
        <f>VLOOKUP(C371,Schools!A:D,4,0)</f>
        <v>Primary</v>
      </c>
      <c r="O371" s="309">
        <f t="shared" si="69"/>
        <v>10162</v>
      </c>
      <c r="P371" s="309">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13" t="str">
        <f t="shared" si="70"/>
        <v>DEDELEGATION</v>
      </c>
      <c r="B372" s="303">
        <v>44295</v>
      </c>
      <c r="C372" s="302">
        <v>3022054</v>
      </c>
      <c r="D372" s="313" t="s">
        <v>4827</v>
      </c>
      <c r="E372" s="313" t="str">
        <f>VLOOKUP(C372,Schools!$A:$Z,3,0)</f>
        <v>M</v>
      </c>
      <c r="F372" s="76">
        <v>-846.63</v>
      </c>
      <c r="G372" s="302" t="s">
        <v>4759</v>
      </c>
      <c r="H372" s="313" t="s">
        <v>4867</v>
      </c>
      <c r="I372" s="313" t="str">
        <f t="shared" si="71"/>
        <v>10162/543965</v>
      </c>
      <c r="J372" s="313">
        <f>VLOOKUP(C372,Schools!$A:$Z,9,0)</f>
        <v>400004</v>
      </c>
      <c r="K372" s="302" t="s">
        <v>170</v>
      </c>
      <c r="L372" s="302" t="s">
        <v>4872</v>
      </c>
      <c r="M372" s="302" t="s">
        <v>4909</v>
      </c>
      <c r="N372" s="309" t="str">
        <f>VLOOKUP(C372,Schools!A:D,4,0)</f>
        <v>Primary</v>
      </c>
      <c r="O372" s="309">
        <f t="shared" si="69"/>
        <v>10162</v>
      </c>
      <c r="P372" s="309">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13" t="str">
        <f t="shared" si="70"/>
        <v>DEDELEGATION</v>
      </c>
      <c r="B373" s="303">
        <v>44295</v>
      </c>
      <c r="C373" s="302">
        <v>3022055</v>
      </c>
      <c r="D373" s="313" t="s">
        <v>4828</v>
      </c>
      <c r="E373" s="313" t="str">
        <f>VLOOKUP(C373,Schools!$A:$Z,3,0)</f>
        <v>M</v>
      </c>
      <c r="F373" s="76">
        <v>-818</v>
      </c>
      <c r="G373" s="302" t="s">
        <v>4759</v>
      </c>
      <c r="H373" s="313" t="s">
        <v>4867</v>
      </c>
      <c r="I373" s="313" t="str">
        <f t="shared" si="71"/>
        <v>10162/543965</v>
      </c>
      <c r="J373" s="313">
        <f>VLOOKUP(C373,Schools!$A:$Z,9,0)</f>
        <v>400101</v>
      </c>
      <c r="K373" s="302" t="s">
        <v>170</v>
      </c>
      <c r="L373" s="302" t="s">
        <v>4872</v>
      </c>
      <c r="M373" s="302" t="s">
        <v>4909</v>
      </c>
      <c r="N373" s="309" t="str">
        <f>VLOOKUP(C373,Schools!A:D,4,0)</f>
        <v>Primary</v>
      </c>
      <c r="O373" s="309">
        <f t="shared" si="69"/>
        <v>10162</v>
      </c>
      <c r="P373" s="309">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13" t="str">
        <f t="shared" si="70"/>
        <v>DEDELEGATION</v>
      </c>
      <c r="B374" s="303">
        <v>44295</v>
      </c>
      <c r="C374" s="302">
        <v>3022057</v>
      </c>
      <c r="D374" s="313" t="s">
        <v>275</v>
      </c>
      <c r="E374" s="313" t="str">
        <f>VLOOKUP(C374,Schools!$A:$Z,3,0)</f>
        <v>M</v>
      </c>
      <c r="F374" s="76">
        <v>-1836.4099999999999</v>
      </c>
      <c r="G374" s="302" t="s">
        <v>4759</v>
      </c>
      <c r="H374" s="313" t="s">
        <v>4867</v>
      </c>
      <c r="I374" s="313" t="str">
        <f t="shared" si="71"/>
        <v>10162/543965</v>
      </c>
      <c r="J374" s="313">
        <f>VLOOKUP(C374,Schools!$A:$Z,9,0)</f>
        <v>400053</v>
      </c>
      <c r="K374" s="302" t="s">
        <v>170</v>
      </c>
      <c r="L374" s="302" t="s">
        <v>4872</v>
      </c>
      <c r="M374" s="302" t="s">
        <v>4909</v>
      </c>
      <c r="N374" s="309" t="str">
        <f>VLOOKUP(C374,Schools!A:D,4,0)</f>
        <v>Primary</v>
      </c>
      <c r="O374" s="309">
        <f t="shared" si="69"/>
        <v>10162</v>
      </c>
      <c r="P374" s="309">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13" t="str">
        <f t="shared" si="70"/>
        <v>DEDELEGATION</v>
      </c>
      <c r="B375" s="303">
        <v>44295</v>
      </c>
      <c r="C375" s="302">
        <v>3022060</v>
      </c>
      <c r="D375" s="313" t="s">
        <v>278</v>
      </c>
      <c r="E375" s="313" t="str">
        <f>VLOOKUP(C375,Schools!$A:$Z,3,0)</f>
        <v>M</v>
      </c>
      <c r="F375" s="76">
        <v>-1721.8899999999999</v>
      </c>
      <c r="G375" s="302" t="s">
        <v>4759</v>
      </c>
      <c r="H375" s="313" t="s">
        <v>4867</v>
      </c>
      <c r="I375" s="313" t="str">
        <f t="shared" si="71"/>
        <v>10162/543965</v>
      </c>
      <c r="J375" s="313">
        <f>VLOOKUP(C375,Schools!$A:$Z,9,0)</f>
        <v>400011</v>
      </c>
      <c r="K375" s="302" t="s">
        <v>170</v>
      </c>
      <c r="L375" s="302" t="s">
        <v>4872</v>
      </c>
      <c r="M375" s="302" t="s">
        <v>4909</v>
      </c>
      <c r="N375" s="309" t="str">
        <f>VLOOKUP(C375,Schools!A:D,4,0)</f>
        <v>Primary</v>
      </c>
      <c r="O375" s="309">
        <f t="shared" si="69"/>
        <v>10162</v>
      </c>
      <c r="P375" s="309">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13" t="str">
        <f t="shared" si="70"/>
        <v>DEDELEGATION</v>
      </c>
      <c r="B376" s="303">
        <v>44295</v>
      </c>
      <c r="C376" s="302">
        <v>3022067</v>
      </c>
      <c r="D376" s="313" t="s">
        <v>41</v>
      </c>
      <c r="E376" s="313" t="str">
        <f>VLOOKUP(C376,Schools!$A:$Z,3,0)</f>
        <v>M</v>
      </c>
      <c r="F376" s="76">
        <v>-957.06</v>
      </c>
      <c r="G376" s="302" t="s">
        <v>4759</v>
      </c>
      <c r="H376" s="313" t="s">
        <v>4867</v>
      </c>
      <c r="I376" s="313" t="str">
        <f t="shared" si="71"/>
        <v>10162/543965</v>
      </c>
      <c r="J376" s="313">
        <f>VLOOKUP(C376,Schools!$A:$Z,9,0)</f>
        <v>400065</v>
      </c>
      <c r="K376" s="302" t="s">
        <v>170</v>
      </c>
      <c r="L376" s="302" t="s">
        <v>4872</v>
      </c>
      <c r="M376" s="302" t="s">
        <v>4909</v>
      </c>
      <c r="N376" s="309" t="str">
        <f>VLOOKUP(C376,Schools!A:D,4,0)</f>
        <v>Primary</v>
      </c>
      <c r="O376" s="309">
        <f t="shared" si="69"/>
        <v>10162</v>
      </c>
      <c r="P376" s="309">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13" t="str">
        <f t="shared" si="70"/>
        <v>DEDELEGATION</v>
      </c>
      <c r="B377" s="303">
        <v>44295</v>
      </c>
      <c r="C377" s="302">
        <v>3022070</v>
      </c>
      <c r="D377" s="313" t="s">
        <v>272</v>
      </c>
      <c r="E377" s="313" t="str">
        <f>VLOOKUP(C377,Schools!$A:$Z,3,0)</f>
        <v>M</v>
      </c>
      <c r="F377" s="76">
        <v>-854.81</v>
      </c>
      <c r="G377" s="302" t="s">
        <v>4759</v>
      </c>
      <c r="H377" s="313" t="s">
        <v>4867</v>
      </c>
      <c r="I377" s="313" t="str">
        <f t="shared" si="71"/>
        <v>10162/543965</v>
      </c>
      <c r="J377" s="313">
        <f>VLOOKUP(C377,Schools!$A:$Z,9,0)</f>
        <v>400038</v>
      </c>
      <c r="K377" s="302" t="s">
        <v>170</v>
      </c>
      <c r="L377" s="302" t="s">
        <v>4872</v>
      </c>
      <c r="M377" s="302" t="s">
        <v>4909</v>
      </c>
      <c r="N377" s="309" t="str">
        <f>VLOOKUP(C377,Schools!A:D,4,0)</f>
        <v>Primary</v>
      </c>
      <c r="O377" s="309">
        <f t="shared" si="69"/>
        <v>10162</v>
      </c>
      <c r="P377" s="309">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13" t="str">
        <f t="shared" si="70"/>
        <v>DEDELEGATION</v>
      </c>
      <c r="B378" s="303">
        <v>44295</v>
      </c>
      <c r="C378" s="302">
        <v>3022071</v>
      </c>
      <c r="D378" s="313" t="s">
        <v>4829</v>
      </c>
      <c r="E378" s="313" t="str">
        <f>VLOOKUP(C378,Schools!$A:$Z,3,0)</f>
        <v>M</v>
      </c>
      <c r="F378" s="76">
        <v>-723.93</v>
      </c>
      <c r="G378" s="302" t="s">
        <v>4759</v>
      </c>
      <c r="H378" s="313" t="s">
        <v>4867</v>
      </c>
      <c r="I378" s="313" t="str">
        <f t="shared" si="71"/>
        <v>10162/543965</v>
      </c>
      <c r="J378" s="313">
        <f>VLOOKUP(C378,Schools!$A:$Z,9,0)</f>
        <v>400010</v>
      </c>
      <c r="K378" s="302" t="s">
        <v>170</v>
      </c>
      <c r="L378" s="302" t="s">
        <v>4872</v>
      </c>
      <c r="M378" s="302" t="s">
        <v>4909</v>
      </c>
      <c r="N378" s="309" t="str">
        <f>VLOOKUP(C378,Schools!A:D,4,0)</f>
        <v>Primary</v>
      </c>
      <c r="O378" s="309">
        <f t="shared" si="69"/>
        <v>10162</v>
      </c>
      <c r="P378" s="309">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13" t="str">
        <f t="shared" si="70"/>
        <v>DEDELEGATION</v>
      </c>
      <c r="B379" s="303">
        <v>44295</v>
      </c>
      <c r="C379" s="302">
        <v>3022072</v>
      </c>
      <c r="D379" s="313" t="s">
        <v>254</v>
      </c>
      <c r="E379" s="313" t="str">
        <f>VLOOKUP(C379,Schools!$A:$Z,3,0)</f>
        <v>M</v>
      </c>
      <c r="F379" s="76">
        <v>-1329.25</v>
      </c>
      <c r="G379" s="302" t="s">
        <v>4759</v>
      </c>
      <c r="H379" s="313" t="s">
        <v>4867</v>
      </c>
      <c r="I379" s="313" t="str">
        <f t="shared" si="71"/>
        <v>10162/543965</v>
      </c>
      <c r="J379" s="313">
        <f>VLOOKUP(C379,Schools!$A:$Z,9,0)</f>
        <v>400012</v>
      </c>
      <c r="K379" s="302" t="s">
        <v>170</v>
      </c>
      <c r="L379" s="302" t="s">
        <v>4872</v>
      </c>
      <c r="M379" s="302" t="s">
        <v>4909</v>
      </c>
      <c r="N379" s="309" t="str">
        <f>VLOOKUP(C379,Schools!A:D,4,0)</f>
        <v>Primary</v>
      </c>
      <c r="O379" s="309">
        <f t="shared" si="69"/>
        <v>10162</v>
      </c>
      <c r="P379" s="309">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13" t="str">
        <f t="shared" si="70"/>
        <v>DEDELEGATION</v>
      </c>
      <c r="B380" s="303">
        <v>44295</v>
      </c>
      <c r="C380" s="302">
        <v>3022073</v>
      </c>
      <c r="D380" s="313" t="s">
        <v>4830</v>
      </c>
      <c r="E380" s="313" t="str">
        <f>VLOOKUP(C380,Schools!$A:$Z,3,0)</f>
        <v>M</v>
      </c>
      <c r="F380" s="76">
        <v>-2543.98</v>
      </c>
      <c r="G380" s="302" t="s">
        <v>4759</v>
      </c>
      <c r="H380" s="313" t="s">
        <v>4867</v>
      </c>
      <c r="I380" s="313" t="str">
        <f t="shared" si="71"/>
        <v>10162/543965</v>
      </c>
      <c r="J380" s="313">
        <f>VLOOKUP(C380,Schools!$A:$Z,9,0)</f>
        <v>400105</v>
      </c>
      <c r="K380" s="302" t="s">
        <v>170</v>
      </c>
      <c r="L380" s="302" t="s">
        <v>4872</v>
      </c>
      <c r="M380" s="302" t="s">
        <v>4909</v>
      </c>
      <c r="N380" s="309" t="str">
        <f>VLOOKUP(C380,Schools!A:D,4,0)</f>
        <v>Primary</v>
      </c>
      <c r="O380" s="309">
        <f t="shared" si="69"/>
        <v>10162</v>
      </c>
      <c r="P380" s="309">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13" t="str">
        <f t="shared" si="70"/>
        <v>DEDELEGATION</v>
      </c>
      <c r="B381" s="303">
        <v>44295</v>
      </c>
      <c r="C381" s="302">
        <v>3022076</v>
      </c>
      <c r="D381" s="313" t="s">
        <v>4831</v>
      </c>
      <c r="E381" s="313" t="str">
        <f>VLOOKUP(C381,Schools!$A:$Z,3,0)</f>
        <v>M</v>
      </c>
      <c r="F381" s="76">
        <v>-1443.77</v>
      </c>
      <c r="G381" s="302" t="s">
        <v>4759</v>
      </c>
      <c r="H381" s="313" t="s">
        <v>4867</v>
      </c>
      <c r="I381" s="313" t="str">
        <f t="shared" si="71"/>
        <v>10162/543965</v>
      </c>
      <c r="J381" s="313">
        <f>VLOOKUP(C381,Schools!$A:$Z,9,0)</f>
        <v>400111</v>
      </c>
      <c r="K381" s="302" t="s">
        <v>170</v>
      </c>
      <c r="L381" s="302" t="s">
        <v>4872</v>
      </c>
      <c r="M381" s="302" t="s">
        <v>4909</v>
      </c>
      <c r="N381" s="309" t="str">
        <f>VLOOKUP(C381,Schools!A:D,4,0)</f>
        <v>Primary</v>
      </c>
      <c r="O381" s="309">
        <f t="shared" si="69"/>
        <v>10162</v>
      </c>
      <c r="P381" s="309">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13" t="str">
        <f t="shared" si="70"/>
        <v>DEDELEGATION</v>
      </c>
      <c r="B382" s="303">
        <v>44295</v>
      </c>
      <c r="C382" s="302">
        <v>3022077</v>
      </c>
      <c r="D382" s="313" t="s">
        <v>4832</v>
      </c>
      <c r="E382" s="313" t="str">
        <f>VLOOKUP(C382,Schools!$A:$Z,3,0)</f>
        <v>M</v>
      </c>
      <c r="F382" s="76">
        <v>-3541.94</v>
      </c>
      <c r="G382" s="302" t="s">
        <v>4759</v>
      </c>
      <c r="H382" s="313" t="s">
        <v>4867</v>
      </c>
      <c r="I382" s="313" t="str">
        <f t="shared" si="71"/>
        <v>10162/543965</v>
      </c>
      <c r="J382" s="313">
        <f>VLOOKUP(C382,Schools!$A:$Z,9,0)</f>
        <v>400113</v>
      </c>
      <c r="K382" s="302" t="s">
        <v>170</v>
      </c>
      <c r="L382" s="302" t="s">
        <v>4872</v>
      </c>
      <c r="M382" s="302" t="s">
        <v>4909</v>
      </c>
      <c r="N382" s="309" t="str">
        <f>VLOOKUP(C382,Schools!A:D,4,0)</f>
        <v>Primary</v>
      </c>
      <c r="O382" s="309">
        <f t="shared" si="69"/>
        <v>10162</v>
      </c>
      <c r="P382" s="309">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13" t="str">
        <f t="shared" si="70"/>
        <v>DEDELEGATION</v>
      </c>
      <c r="B383" s="303">
        <v>44295</v>
      </c>
      <c r="C383" s="302">
        <v>3022078</v>
      </c>
      <c r="D383" s="313" t="s">
        <v>4833</v>
      </c>
      <c r="E383" s="313" t="str">
        <f>VLOOKUP(C383,Schools!$A:$Z,3,0)</f>
        <v>M</v>
      </c>
      <c r="F383" s="76">
        <v>-1423.32</v>
      </c>
      <c r="G383" s="302" t="s">
        <v>4759</v>
      </c>
      <c r="H383" s="313" t="s">
        <v>4867</v>
      </c>
      <c r="I383" s="313" t="str">
        <f t="shared" si="71"/>
        <v>10162/543965</v>
      </c>
      <c r="J383" s="313">
        <f>VLOOKUP(C383,Schools!$A:$Z,9,0)</f>
        <v>400014</v>
      </c>
      <c r="K383" s="302" t="s">
        <v>170</v>
      </c>
      <c r="L383" s="302" t="s">
        <v>4872</v>
      </c>
      <c r="M383" s="302" t="s">
        <v>4909</v>
      </c>
      <c r="N383" s="309" t="str">
        <f>VLOOKUP(C383,Schools!A:D,4,0)</f>
        <v>Primary</v>
      </c>
      <c r="O383" s="309">
        <f t="shared" si="69"/>
        <v>10162</v>
      </c>
      <c r="P383" s="309">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13" t="str">
        <f t="shared" si="70"/>
        <v>DEDELEGATION</v>
      </c>
      <c r="B384" s="303">
        <v>44295</v>
      </c>
      <c r="C384" s="302">
        <v>3022079</v>
      </c>
      <c r="D384" s="313" t="s">
        <v>4834</v>
      </c>
      <c r="E384" s="313" t="str">
        <f>VLOOKUP(C384,Schools!$A:$Z,3,0)</f>
        <v>M</v>
      </c>
      <c r="F384" s="76">
        <v>-1775.06</v>
      </c>
      <c r="G384" s="302" t="s">
        <v>4759</v>
      </c>
      <c r="H384" s="313" t="s">
        <v>4867</v>
      </c>
      <c r="I384" s="313" t="str">
        <f t="shared" si="71"/>
        <v>10162/543965</v>
      </c>
      <c r="J384" s="313">
        <f>VLOOKUP(C384,Schools!$A:$Z,9,0)</f>
        <v>400070</v>
      </c>
      <c r="K384" s="302" t="s">
        <v>170</v>
      </c>
      <c r="L384" s="302" t="s">
        <v>4872</v>
      </c>
      <c r="M384" s="302" t="s">
        <v>4909</v>
      </c>
      <c r="N384" s="309" t="str">
        <f>VLOOKUP(C384,Schools!A:D,4,0)</f>
        <v>Primary</v>
      </c>
      <c r="O384" s="309">
        <f t="shared" si="69"/>
        <v>10162</v>
      </c>
      <c r="P384" s="309">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13" t="str">
        <f t="shared" si="70"/>
        <v>DEDELEGATION</v>
      </c>
      <c r="B385" s="303">
        <v>44295</v>
      </c>
      <c r="C385" s="302">
        <v>3023300</v>
      </c>
      <c r="D385" s="313" t="s">
        <v>4835</v>
      </c>
      <c r="E385" s="313" t="str">
        <f>VLOOKUP(C385,Schools!$A:$Z,3,0)</f>
        <v>M</v>
      </c>
      <c r="F385" s="76">
        <v>-699.39</v>
      </c>
      <c r="G385" s="302" t="s">
        <v>4759</v>
      </c>
      <c r="H385" s="313" t="s">
        <v>4867</v>
      </c>
      <c r="I385" s="313" t="str">
        <f t="shared" si="71"/>
        <v>10162/543965</v>
      </c>
      <c r="J385" s="313">
        <f>VLOOKUP(C385,Schools!$A:$Z,9,0)</f>
        <v>400069</v>
      </c>
      <c r="K385" s="302" t="s">
        <v>170</v>
      </c>
      <c r="L385" s="302" t="s">
        <v>4872</v>
      </c>
      <c r="M385" s="302" t="s">
        <v>4909</v>
      </c>
      <c r="N385" s="309" t="str">
        <f>VLOOKUP(C385,Schools!A:D,4,0)</f>
        <v>Primary</v>
      </c>
      <c r="O385" s="309">
        <f t="shared" si="69"/>
        <v>10162</v>
      </c>
      <c r="P385" s="309">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13" t="str">
        <f t="shared" si="70"/>
        <v>DEDELEGATION</v>
      </c>
      <c r="B386" s="303">
        <v>44295</v>
      </c>
      <c r="C386" s="302">
        <v>3023302</v>
      </c>
      <c r="D386" s="313" t="s">
        <v>4836</v>
      </c>
      <c r="E386" s="313" t="str">
        <f>VLOOKUP(C386,Schools!$A:$Z,3,0)</f>
        <v>M</v>
      </c>
      <c r="F386" s="76">
        <v>-854.81</v>
      </c>
      <c r="G386" s="302" t="s">
        <v>4759</v>
      </c>
      <c r="H386" s="313" t="s">
        <v>4867</v>
      </c>
      <c r="I386" s="313" t="str">
        <f t="shared" si="71"/>
        <v>10162/543965</v>
      </c>
      <c r="J386" s="313">
        <f>VLOOKUP(C386,Schools!$A:$Z,9,0)</f>
        <v>400039</v>
      </c>
      <c r="K386" s="302" t="s">
        <v>170</v>
      </c>
      <c r="L386" s="302" t="s">
        <v>4872</v>
      </c>
      <c r="M386" s="302" t="s">
        <v>4909</v>
      </c>
      <c r="N386" s="309" t="str">
        <f>VLOOKUP(C386,Schools!A:D,4,0)</f>
        <v>Primary</v>
      </c>
      <c r="O386" s="309">
        <f t="shared" si="69"/>
        <v>10162</v>
      </c>
      <c r="P386" s="309">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13" t="str">
        <f t="shared" si="70"/>
        <v>DEDELEGATION</v>
      </c>
      <c r="B387" s="303">
        <v>44295</v>
      </c>
      <c r="C387" s="302">
        <v>3023304</v>
      </c>
      <c r="D387" s="313" t="s">
        <v>4837</v>
      </c>
      <c r="E387" s="313" t="str">
        <f>VLOOKUP(C387,Schools!$A:$Z,3,0)</f>
        <v>M</v>
      </c>
      <c r="F387" s="76">
        <v>-813.91</v>
      </c>
      <c r="G387" s="302" t="s">
        <v>4759</v>
      </c>
      <c r="H387" s="313" t="s">
        <v>4867</v>
      </c>
      <c r="I387" s="313" t="str">
        <f t="shared" si="71"/>
        <v>10162/543965</v>
      </c>
      <c r="J387" s="313">
        <f>VLOOKUP(C387,Schools!$A:$Z,9,0)</f>
        <v>400008</v>
      </c>
      <c r="K387" s="302" t="s">
        <v>170</v>
      </c>
      <c r="L387" s="302" t="s">
        <v>4872</v>
      </c>
      <c r="M387" s="302" t="s">
        <v>4909</v>
      </c>
      <c r="N387" s="309" t="str">
        <f>VLOOKUP(C387,Schools!A:D,4,0)</f>
        <v>Primary</v>
      </c>
      <c r="O387" s="309">
        <f t="shared" si="69"/>
        <v>10162</v>
      </c>
      <c r="P387" s="309">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13" t="str">
        <f t="shared" si="70"/>
        <v>DEDELEGATION</v>
      </c>
      <c r="B388" s="303">
        <v>44295</v>
      </c>
      <c r="C388" s="302">
        <v>3023305</v>
      </c>
      <c r="D388" s="313" t="s">
        <v>4838</v>
      </c>
      <c r="E388" s="313" t="str">
        <f>VLOOKUP(C388,Schools!$A:$Z,3,0)</f>
        <v>M</v>
      </c>
      <c r="F388" s="76">
        <v>-613.5</v>
      </c>
      <c r="G388" s="302" t="s">
        <v>4759</v>
      </c>
      <c r="H388" s="313" t="s">
        <v>4867</v>
      </c>
      <c r="I388" s="313" t="str">
        <f t="shared" si="71"/>
        <v>10162/543965</v>
      </c>
      <c r="J388" s="313">
        <f>VLOOKUP(C388,Schools!$A:$Z,9,0)</f>
        <v>400086</v>
      </c>
      <c r="K388" s="302" t="s">
        <v>170</v>
      </c>
      <c r="L388" s="302" t="s">
        <v>4872</v>
      </c>
      <c r="M388" s="302" t="s">
        <v>4909</v>
      </c>
      <c r="N388" s="309" t="str">
        <f>VLOOKUP(C388,Schools!A:D,4,0)</f>
        <v>Primary</v>
      </c>
      <c r="O388" s="309">
        <f t="shared" si="69"/>
        <v>10162</v>
      </c>
      <c r="P388" s="309">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13" t="str">
        <f t="shared" si="70"/>
        <v>DEDELEGATION</v>
      </c>
      <c r="B389" s="303">
        <v>44295</v>
      </c>
      <c r="C389" s="302">
        <v>3023307</v>
      </c>
      <c r="D389" s="313" t="s">
        <v>4839</v>
      </c>
      <c r="E389" s="313" t="str">
        <f>VLOOKUP(C389,Schools!$A:$Z,3,0)</f>
        <v>M</v>
      </c>
      <c r="F389" s="76">
        <v>-854.81</v>
      </c>
      <c r="G389" s="302" t="s">
        <v>4759</v>
      </c>
      <c r="H389" s="313" t="s">
        <v>4867</v>
      </c>
      <c r="I389" s="313" t="str">
        <f t="shared" si="71"/>
        <v>10162/543965</v>
      </c>
      <c r="J389" s="313">
        <f>VLOOKUP(C389,Schools!$A:$Z,9,0)</f>
        <v>400114</v>
      </c>
      <c r="K389" s="302" t="s">
        <v>170</v>
      </c>
      <c r="L389" s="302" t="s">
        <v>4872</v>
      </c>
      <c r="M389" s="302" t="s">
        <v>4909</v>
      </c>
      <c r="N389" s="309" t="str">
        <f>VLOOKUP(C389,Schools!A:D,4,0)</f>
        <v>Primary</v>
      </c>
      <c r="O389" s="309">
        <f t="shared" si="69"/>
        <v>10162</v>
      </c>
      <c r="P389" s="309">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13" t="str">
        <f t="shared" si="70"/>
        <v>DEDELEGATION</v>
      </c>
      <c r="B390" s="303">
        <v>44295</v>
      </c>
      <c r="C390" s="302">
        <v>3023309</v>
      </c>
      <c r="D390" s="313" t="s">
        <v>4840</v>
      </c>
      <c r="E390" s="313" t="str">
        <f>VLOOKUP(C390,Schools!$A:$Z,3,0)</f>
        <v>M</v>
      </c>
      <c r="F390" s="76">
        <v>-862.99</v>
      </c>
      <c r="G390" s="302" t="s">
        <v>4759</v>
      </c>
      <c r="H390" s="313" t="s">
        <v>4867</v>
      </c>
      <c r="I390" s="313" t="str">
        <f t="shared" si="71"/>
        <v>10162/543965</v>
      </c>
      <c r="J390" s="313">
        <f>VLOOKUP(C390,Schools!$A:$Z,9,0)</f>
        <v>400098</v>
      </c>
      <c r="K390" s="302" t="s">
        <v>170</v>
      </c>
      <c r="L390" s="302" t="s">
        <v>4872</v>
      </c>
      <c r="M390" s="302" t="s">
        <v>4909</v>
      </c>
      <c r="N390" s="309" t="str">
        <f>VLOOKUP(C390,Schools!A:D,4,0)</f>
        <v>Primary</v>
      </c>
      <c r="O390" s="309">
        <f t="shared" si="69"/>
        <v>10162</v>
      </c>
      <c r="P390" s="309">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13" t="str">
        <f t="shared" si="70"/>
        <v>DEDELEGATION</v>
      </c>
      <c r="B391" s="303">
        <v>44295</v>
      </c>
      <c r="C391" s="302">
        <v>3023311</v>
      </c>
      <c r="D391" s="313" t="s">
        <v>4841</v>
      </c>
      <c r="E391" s="313" t="str">
        <f>VLOOKUP(C391,Schools!$A:$Z,3,0)</f>
        <v>M</v>
      </c>
      <c r="F391" s="76">
        <v>-1680.99</v>
      </c>
      <c r="G391" s="302" t="s">
        <v>4759</v>
      </c>
      <c r="H391" s="313" t="s">
        <v>4867</v>
      </c>
      <c r="I391" s="313" t="str">
        <f t="shared" si="71"/>
        <v>10162/543965</v>
      </c>
      <c r="J391" s="313">
        <f>VLOOKUP(C391,Schools!$A:$Z,9,0)</f>
        <v>400058</v>
      </c>
      <c r="K391" s="302" t="s">
        <v>170</v>
      </c>
      <c r="L391" s="302" t="s">
        <v>4872</v>
      </c>
      <c r="M391" s="302" t="s">
        <v>4909</v>
      </c>
      <c r="N391" s="309" t="str">
        <f>VLOOKUP(C391,Schools!A:D,4,0)</f>
        <v>Primary</v>
      </c>
      <c r="O391" s="309">
        <f t="shared" si="69"/>
        <v>10162</v>
      </c>
      <c r="P391" s="309">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13" t="str">
        <f t="shared" si="70"/>
        <v>DEDELEGATION</v>
      </c>
      <c r="B392" s="303">
        <v>44295</v>
      </c>
      <c r="C392" s="302">
        <v>3023312</v>
      </c>
      <c r="D392" s="313" t="s">
        <v>4842</v>
      </c>
      <c r="E392" s="313" t="str">
        <f>VLOOKUP(C392,Schools!$A:$Z,3,0)</f>
        <v>M</v>
      </c>
      <c r="F392" s="76">
        <v>-867.07999999999993</v>
      </c>
      <c r="G392" s="302" t="s">
        <v>4759</v>
      </c>
      <c r="H392" s="313" t="s">
        <v>4867</v>
      </c>
      <c r="I392" s="313" t="str">
        <f t="shared" si="71"/>
        <v>10162/543965</v>
      </c>
      <c r="J392" s="313">
        <f>VLOOKUP(C392,Schools!$A:$Z,9,0)</f>
        <v>400017</v>
      </c>
      <c r="K392" s="302" t="s">
        <v>170</v>
      </c>
      <c r="L392" s="302" t="s">
        <v>4872</v>
      </c>
      <c r="M392" s="302" t="s">
        <v>4909</v>
      </c>
      <c r="N392" s="309" t="str">
        <f>VLOOKUP(C392,Schools!A:D,4,0)</f>
        <v>Primary</v>
      </c>
      <c r="O392" s="309">
        <f t="shared" si="69"/>
        <v>10162</v>
      </c>
      <c r="P392" s="309">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13" t="str">
        <f t="shared" si="70"/>
        <v>DEDELEGATION</v>
      </c>
      <c r="B393" s="303">
        <v>44295</v>
      </c>
      <c r="C393" s="302">
        <v>3023313</v>
      </c>
      <c r="D393" s="313" t="s">
        <v>4843</v>
      </c>
      <c r="E393" s="313" t="str">
        <f>VLOOKUP(C393,Schools!$A:$Z,3,0)</f>
        <v>M</v>
      </c>
      <c r="F393" s="76">
        <v>-760.74</v>
      </c>
      <c r="G393" s="302" t="s">
        <v>4759</v>
      </c>
      <c r="H393" s="313" t="s">
        <v>4867</v>
      </c>
      <c r="I393" s="313" t="str">
        <f t="shared" si="71"/>
        <v>10162/543965</v>
      </c>
      <c r="J393" s="313">
        <f>VLOOKUP(C393,Schools!$A:$Z,9,0)</f>
        <v>400006</v>
      </c>
      <c r="K393" s="302" t="s">
        <v>170</v>
      </c>
      <c r="L393" s="302" t="s">
        <v>4872</v>
      </c>
      <c r="M393" s="302" t="s">
        <v>4909</v>
      </c>
      <c r="N393" s="309" t="str">
        <f>VLOOKUP(C393,Schools!A:D,4,0)</f>
        <v>Primary</v>
      </c>
      <c r="O393" s="309">
        <f t="shared" si="69"/>
        <v>10162</v>
      </c>
      <c r="P393" s="309">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13" t="str">
        <f t="shared" si="70"/>
        <v>DEDELEGATION</v>
      </c>
      <c r="B394" s="303">
        <v>44295</v>
      </c>
      <c r="C394" s="302">
        <v>3023314</v>
      </c>
      <c r="D394" s="313" t="s">
        <v>4844</v>
      </c>
      <c r="E394" s="313" t="str">
        <f>VLOOKUP(C394,Schools!$A:$Z,3,0)</f>
        <v>M</v>
      </c>
      <c r="F394" s="76">
        <v>-842.54</v>
      </c>
      <c r="G394" s="302" t="s">
        <v>4759</v>
      </c>
      <c r="H394" s="313" t="s">
        <v>4867</v>
      </c>
      <c r="I394" s="313" t="str">
        <f t="shared" si="71"/>
        <v>10162/543965</v>
      </c>
      <c r="J394" s="313">
        <f>VLOOKUP(C394,Schools!$A:$Z,9,0)</f>
        <v>400094</v>
      </c>
      <c r="K394" s="302" t="s">
        <v>170</v>
      </c>
      <c r="L394" s="302" t="s">
        <v>4872</v>
      </c>
      <c r="M394" s="302" t="s">
        <v>4909</v>
      </c>
      <c r="N394" s="309" t="str">
        <f>VLOOKUP(C394,Schools!A:D,4,0)</f>
        <v>Primary</v>
      </c>
      <c r="O394" s="309">
        <f t="shared" si="69"/>
        <v>10162</v>
      </c>
      <c r="P394" s="309">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13" t="str">
        <f t="shared" si="70"/>
        <v>DEDELEGATION</v>
      </c>
      <c r="B395" s="303">
        <v>44295</v>
      </c>
      <c r="C395" s="302">
        <v>3023315</v>
      </c>
      <c r="D395" s="313" t="s">
        <v>4845</v>
      </c>
      <c r="E395" s="313" t="str">
        <f>VLOOKUP(C395,Schools!$A:$Z,3,0)</f>
        <v>M</v>
      </c>
      <c r="F395" s="76">
        <v>-850.72</v>
      </c>
      <c r="G395" s="302" t="s">
        <v>4759</v>
      </c>
      <c r="H395" s="313" t="s">
        <v>4867</v>
      </c>
      <c r="I395" s="313" t="str">
        <f t="shared" si="71"/>
        <v>10162/543965</v>
      </c>
      <c r="J395" s="313">
        <f>VLOOKUP(C395,Schools!$A:$Z,9,0)</f>
        <v>400062</v>
      </c>
      <c r="K395" s="302" t="s">
        <v>170</v>
      </c>
      <c r="L395" s="302" t="s">
        <v>4872</v>
      </c>
      <c r="M395" s="302" t="s">
        <v>4909</v>
      </c>
      <c r="N395" s="309" t="str">
        <f>VLOOKUP(C395,Schools!A:D,4,0)</f>
        <v>Primary</v>
      </c>
      <c r="O395" s="309">
        <f t="shared" si="69"/>
        <v>10162</v>
      </c>
      <c r="P395" s="309">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13" t="str">
        <f t="shared" si="70"/>
        <v>DEDELEGATION</v>
      </c>
      <c r="B396" s="303">
        <v>44295</v>
      </c>
      <c r="C396" s="302">
        <v>3023316</v>
      </c>
      <c r="D396" s="313" t="s">
        <v>4846</v>
      </c>
      <c r="E396" s="313" t="str">
        <f>VLOOKUP(C396,Schools!$A:$Z,3,0)</f>
        <v>M</v>
      </c>
      <c r="F396" s="76">
        <v>-867.07999999999993</v>
      </c>
      <c r="G396" s="302" t="s">
        <v>4759</v>
      </c>
      <c r="H396" s="313" t="s">
        <v>4867</v>
      </c>
      <c r="I396" s="313" t="str">
        <f t="shared" si="71"/>
        <v>10162/543965</v>
      </c>
      <c r="J396" s="313">
        <f>VLOOKUP(C396,Schools!$A:$Z,9,0)</f>
        <v>400100</v>
      </c>
      <c r="K396" s="302" t="s">
        <v>170</v>
      </c>
      <c r="L396" s="302" t="s">
        <v>4872</v>
      </c>
      <c r="M396" s="302" t="s">
        <v>4909</v>
      </c>
      <c r="N396" s="309" t="str">
        <f>VLOOKUP(C396,Schools!A:D,4,0)</f>
        <v>Primary</v>
      </c>
      <c r="O396" s="309">
        <f t="shared" si="69"/>
        <v>10162</v>
      </c>
      <c r="P396" s="309">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13" t="str">
        <f t="shared" si="70"/>
        <v>DEDELEGATION</v>
      </c>
      <c r="B397" s="303">
        <v>44295</v>
      </c>
      <c r="C397" s="302">
        <v>3023317</v>
      </c>
      <c r="D397" s="313" t="s">
        <v>4847</v>
      </c>
      <c r="E397" s="313" t="str">
        <f>VLOOKUP(C397,Schools!$A:$Z,3,0)</f>
        <v>M</v>
      </c>
      <c r="F397" s="76">
        <v>-867.07999999999993</v>
      </c>
      <c r="G397" s="302" t="s">
        <v>4759</v>
      </c>
      <c r="H397" s="313" t="s">
        <v>4867</v>
      </c>
      <c r="I397" s="313" t="str">
        <f t="shared" si="71"/>
        <v>10162/543965</v>
      </c>
      <c r="J397" s="313">
        <f>VLOOKUP(C397,Schools!$A:$Z,9,0)</f>
        <v>400015</v>
      </c>
      <c r="K397" s="302" t="s">
        <v>170</v>
      </c>
      <c r="L397" s="302" t="s">
        <v>4872</v>
      </c>
      <c r="M397" s="302" t="s">
        <v>4909</v>
      </c>
      <c r="N397" s="309" t="str">
        <f>VLOOKUP(C397,Schools!A:D,4,0)</f>
        <v>Primary</v>
      </c>
      <c r="O397" s="309">
        <f t="shared" si="69"/>
        <v>10162</v>
      </c>
      <c r="P397" s="309">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13" t="str">
        <f t="shared" si="70"/>
        <v>DEDELEGATION</v>
      </c>
      <c r="B398" s="303">
        <v>44295</v>
      </c>
      <c r="C398" s="302">
        <v>3023500</v>
      </c>
      <c r="D398" s="313" t="s">
        <v>4848</v>
      </c>
      <c r="E398" s="313" t="str">
        <f>VLOOKUP(C398,Schools!$A:$Z,3,0)</f>
        <v>M</v>
      </c>
      <c r="F398" s="76">
        <v>-527.61</v>
      </c>
      <c r="G398" s="302" t="s">
        <v>4759</v>
      </c>
      <c r="H398" s="313" t="s">
        <v>4867</v>
      </c>
      <c r="I398" s="313" t="str">
        <f t="shared" si="71"/>
        <v>10162/543965</v>
      </c>
      <c r="J398" s="313">
        <f>VLOOKUP(C398,Schools!$A:$Z,9,0)</f>
        <v>400023</v>
      </c>
      <c r="K398" s="302" t="s">
        <v>170</v>
      </c>
      <c r="L398" s="302" t="s">
        <v>4872</v>
      </c>
      <c r="M398" s="302" t="s">
        <v>4909</v>
      </c>
      <c r="N398" s="309" t="str">
        <f>VLOOKUP(C398,Schools!A:D,4,0)</f>
        <v>Primary</v>
      </c>
      <c r="O398" s="309">
        <f t="shared" si="69"/>
        <v>10162</v>
      </c>
      <c r="P398" s="309">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13" t="str">
        <f t="shared" si="70"/>
        <v>DEDELEGATION</v>
      </c>
      <c r="B399" s="303">
        <v>44295</v>
      </c>
      <c r="C399" s="302">
        <v>3023501</v>
      </c>
      <c r="D399" s="313" t="s">
        <v>4849</v>
      </c>
      <c r="E399" s="313" t="str">
        <f>VLOOKUP(C399,Schools!$A:$Z,3,0)</f>
        <v>M</v>
      </c>
      <c r="F399" s="76">
        <v>-813.91</v>
      </c>
      <c r="G399" s="302" t="s">
        <v>4759</v>
      </c>
      <c r="H399" s="313" t="s">
        <v>4867</v>
      </c>
      <c r="I399" s="313" t="str">
        <f t="shared" si="71"/>
        <v>10162/543965</v>
      </c>
      <c r="J399" s="313">
        <f>VLOOKUP(C399,Schools!$A:$Z,9,0)</f>
        <v>400003</v>
      </c>
      <c r="K399" s="302" t="s">
        <v>170</v>
      </c>
      <c r="L399" s="302" t="s">
        <v>4872</v>
      </c>
      <c r="M399" s="302" t="s">
        <v>4909</v>
      </c>
      <c r="N399" s="309" t="str">
        <f>VLOOKUP(C399,Schools!A:D,4,0)</f>
        <v>Primary</v>
      </c>
      <c r="O399" s="309">
        <f t="shared" si="69"/>
        <v>10162</v>
      </c>
      <c r="P399" s="309">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13" t="str">
        <f t="shared" si="70"/>
        <v>DEDELEGATION</v>
      </c>
      <c r="B400" s="303">
        <v>44295</v>
      </c>
      <c r="C400" s="302">
        <v>3023502</v>
      </c>
      <c r="D400" s="313" t="s">
        <v>4850</v>
      </c>
      <c r="E400" s="313" t="str">
        <f>VLOOKUP(C400,Schools!$A:$Z,3,0)</f>
        <v>M</v>
      </c>
      <c r="F400" s="76">
        <v>-1501.03</v>
      </c>
      <c r="G400" s="302" t="s">
        <v>4759</v>
      </c>
      <c r="H400" s="313" t="s">
        <v>4867</v>
      </c>
      <c r="I400" s="313" t="str">
        <f t="shared" si="71"/>
        <v>10162/543965</v>
      </c>
      <c r="J400" s="313">
        <f>VLOOKUP(C400,Schools!$A:$Z,9,0)</f>
        <v>400096</v>
      </c>
      <c r="K400" s="302" t="s">
        <v>170</v>
      </c>
      <c r="L400" s="302" t="s">
        <v>4872</v>
      </c>
      <c r="M400" s="302" t="s">
        <v>4909</v>
      </c>
      <c r="N400" s="309" t="str">
        <f>VLOOKUP(C400,Schools!A:D,4,0)</f>
        <v>Primary</v>
      </c>
      <c r="O400" s="309">
        <f t="shared" si="69"/>
        <v>10162</v>
      </c>
      <c r="P400" s="309">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13" t="str">
        <f t="shared" si="70"/>
        <v>DEDELEGATION</v>
      </c>
      <c r="B401" s="303">
        <v>44295</v>
      </c>
      <c r="C401" s="302">
        <v>3023504</v>
      </c>
      <c r="D401" s="313" t="s">
        <v>4851</v>
      </c>
      <c r="E401" s="313" t="str">
        <f>VLOOKUP(C401,Schools!$A:$Z,3,0)</f>
        <v>M</v>
      </c>
      <c r="F401" s="76">
        <v>-1705.53</v>
      </c>
      <c r="G401" s="302" t="s">
        <v>4759</v>
      </c>
      <c r="H401" s="313" t="s">
        <v>4867</v>
      </c>
      <c r="I401" s="313" t="str">
        <f t="shared" si="71"/>
        <v>10162/543965</v>
      </c>
      <c r="J401" s="313">
        <f>VLOOKUP(C401,Schools!$A:$Z,9,0)</f>
        <v>400064</v>
      </c>
      <c r="K401" s="302" t="s">
        <v>170</v>
      </c>
      <c r="L401" s="302" t="s">
        <v>4872</v>
      </c>
      <c r="M401" s="302" t="s">
        <v>4909</v>
      </c>
      <c r="N401" s="309" t="str">
        <f>VLOOKUP(C401,Schools!A:D,4,0)</f>
        <v>Primary</v>
      </c>
      <c r="O401" s="309">
        <f t="shared" si="69"/>
        <v>10162</v>
      </c>
      <c r="P401" s="309">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13" t="str">
        <f t="shared" si="70"/>
        <v>DEDELEGATION</v>
      </c>
      <c r="B402" s="303">
        <v>44295</v>
      </c>
      <c r="C402" s="302">
        <v>3023506</v>
      </c>
      <c r="D402" s="313" t="s">
        <v>270</v>
      </c>
      <c r="E402" s="313" t="str">
        <f>VLOOKUP(C402,Schools!$A:$Z,3,0)</f>
        <v>M</v>
      </c>
      <c r="F402" s="76">
        <v>-1161.56</v>
      </c>
      <c r="G402" s="302" t="s">
        <v>4759</v>
      </c>
      <c r="H402" s="313" t="s">
        <v>4867</v>
      </c>
      <c r="I402" s="313" t="str">
        <f t="shared" si="71"/>
        <v>10162/543965</v>
      </c>
      <c r="J402" s="313">
        <f>VLOOKUP(C402,Schools!$A:$Z,9,0)</f>
        <v>400009</v>
      </c>
      <c r="K402" s="302" t="s">
        <v>170</v>
      </c>
      <c r="L402" s="302" t="s">
        <v>4872</v>
      </c>
      <c r="M402" s="302" t="s">
        <v>4909</v>
      </c>
      <c r="N402" s="309" t="str">
        <f>VLOOKUP(C402,Schools!A:D,4,0)</f>
        <v>Primary</v>
      </c>
      <c r="O402" s="309">
        <f t="shared" si="69"/>
        <v>10162</v>
      </c>
      <c r="P402" s="309">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13" t="str">
        <f t="shared" si="70"/>
        <v>DEDELEGATION</v>
      </c>
      <c r="B403" s="303">
        <v>44295</v>
      </c>
      <c r="C403" s="302">
        <v>3023507</v>
      </c>
      <c r="D403" s="313" t="s">
        <v>4852</v>
      </c>
      <c r="E403" s="313" t="str">
        <f>VLOOKUP(C403,Schools!$A:$Z,3,0)</f>
        <v>M</v>
      </c>
      <c r="F403" s="76">
        <v>-719.83999999999992</v>
      </c>
      <c r="G403" s="302" t="s">
        <v>4759</v>
      </c>
      <c r="H403" s="313" t="s">
        <v>4867</v>
      </c>
      <c r="I403" s="313" t="str">
        <f t="shared" si="71"/>
        <v>10162/543965</v>
      </c>
      <c r="J403" s="313">
        <f>VLOOKUP(C403,Schools!$A:$Z,9,0)</f>
        <v>400037</v>
      </c>
      <c r="K403" s="302" t="s">
        <v>170</v>
      </c>
      <c r="L403" s="302" t="s">
        <v>4872</v>
      </c>
      <c r="M403" s="302" t="s">
        <v>4909</v>
      </c>
      <c r="N403" s="309" t="str">
        <f>VLOOKUP(C403,Schools!A:D,4,0)</f>
        <v>Primary</v>
      </c>
      <c r="O403" s="309">
        <f t="shared" si="69"/>
        <v>10162</v>
      </c>
      <c r="P403" s="309">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13" t="str">
        <f t="shared" si="70"/>
        <v>DEDELEGATION</v>
      </c>
      <c r="B404" s="303">
        <v>44295</v>
      </c>
      <c r="C404" s="302">
        <v>3023509</v>
      </c>
      <c r="D404" s="313" t="s">
        <v>4853</v>
      </c>
      <c r="E404" s="313" t="str">
        <f>VLOOKUP(C404,Schools!$A:$Z,3,0)</f>
        <v>M</v>
      </c>
      <c r="F404" s="76">
        <v>-1987.74</v>
      </c>
      <c r="G404" s="302" t="s">
        <v>4759</v>
      </c>
      <c r="H404" s="313" t="s">
        <v>4867</v>
      </c>
      <c r="I404" s="313" t="str">
        <f t="shared" si="71"/>
        <v>10162/543965</v>
      </c>
      <c r="J404" s="313">
        <f>VLOOKUP(C404,Schools!$A:$Z,9,0)</f>
        <v>400066</v>
      </c>
      <c r="K404" s="302" t="s">
        <v>170</v>
      </c>
      <c r="L404" s="302" t="s">
        <v>4872</v>
      </c>
      <c r="M404" s="302" t="s">
        <v>4909</v>
      </c>
      <c r="N404" s="309" t="str">
        <f>VLOOKUP(C404,Schools!A:D,4,0)</f>
        <v>Primary</v>
      </c>
      <c r="O404" s="309">
        <f t="shared" ref="O404:O467" si="80">IF($E404="A","EFA",VLOOKUP(LEFT(N404,1),$AI$1:$AJ$3,2,0))</f>
        <v>10162</v>
      </c>
      <c r="P404" s="309">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13" t="str">
        <f t="shared" ref="A405:A468" si="81">$B$3</f>
        <v>DEDELEGATION</v>
      </c>
      <c r="B405" s="303">
        <v>44295</v>
      </c>
      <c r="C405" s="302">
        <v>3023510</v>
      </c>
      <c r="D405" s="313" t="s">
        <v>4854</v>
      </c>
      <c r="E405" s="313" t="str">
        <f>VLOOKUP(C405,Schools!$A:$Z,3,0)</f>
        <v>M</v>
      </c>
      <c r="F405" s="76">
        <v>-1619.6399999999999</v>
      </c>
      <c r="G405" s="302" t="s">
        <v>4759</v>
      </c>
      <c r="H405" s="313" t="s">
        <v>4867</v>
      </c>
      <c r="I405" s="313" t="str">
        <f t="shared" ref="I405:I468" si="82">O405&amp;"/"&amp;P405</f>
        <v>10162/543965</v>
      </c>
      <c r="J405" s="313">
        <f>VLOOKUP(C405,Schools!$A:$Z,9,0)</f>
        <v>400071</v>
      </c>
      <c r="K405" s="302" t="s">
        <v>170</v>
      </c>
      <c r="L405" s="302" t="s">
        <v>4872</v>
      </c>
      <c r="M405" s="302" t="s">
        <v>4909</v>
      </c>
      <c r="N405" s="309" t="str">
        <f>VLOOKUP(C405,Schools!A:D,4,0)</f>
        <v>Primary</v>
      </c>
      <c r="O405" s="309">
        <f t="shared" si="80"/>
        <v>10162</v>
      </c>
      <c r="P405" s="309">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13" t="str">
        <f t="shared" si="81"/>
        <v>DEDELEGATION</v>
      </c>
      <c r="B406" s="303">
        <v>44295</v>
      </c>
      <c r="C406" s="302">
        <v>3023511</v>
      </c>
      <c r="D406" s="313" t="s">
        <v>4855</v>
      </c>
      <c r="E406" s="313" t="str">
        <f>VLOOKUP(C406,Schools!$A:$Z,3,0)</f>
        <v>M</v>
      </c>
      <c r="F406" s="76">
        <v>-1656.45</v>
      </c>
      <c r="G406" s="302" t="s">
        <v>4759</v>
      </c>
      <c r="H406" s="313" t="s">
        <v>4867</v>
      </c>
      <c r="I406" s="313" t="str">
        <f t="shared" si="82"/>
        <v>10162/543965</v>
      </c>
      <c r="J406" s="313">
        <f>VLOOKUP(C406,Schools!$A:$Z,9,0)</f>
        <v>400024</v>
      </c>
      <c r="K406" s="302" t="s">
        <v>170</v>
      </c>
      <c r="L406" s="302" t="s">
        <v>4872</v>
      </c>
      <c r="M406" s="302" t="s">
        <v>4909</v>
      </c>
      <c r="N406" s="309" t="str">
        <f>VLOOKUP(C406,Schools!A:D,4,0)</f>
        <v>Primary</v>
      </c>
      <c r="O406" s="309">
        <f t="shared" si="80"/>
        <v>10162</v>
      </c>
      <c r="P406" s="309">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13" t="str">
        <f t="shared" si="81"/>
        <v>DEDELEGATION</v>
      </c>
      <c r="B407" s="303">
        <v>44295</v>
      </c>
      <c r="C407" s="302">
        <v>3023512</v>
      </c>
      <c r="D407" s="313" t="s">
        <v>4856</v>
      </c>
      <c r="E407" s="313" t="str">
        <f>VLOOKUP(C407,Schools!$A:$Z,3,0)</f>
        <v>M</v>
      </c>
      <c r="F407" s="76">
        <v>-1529.6599999999999</v>
      </c>
      <c r="G407" s="302" t="s">
        <v>4759</v>
      </c>
      <c r="H407" s="313" t="s">
        <v>4867</v>
      </c>
      <c r="I407" s="313" t="str">
        <f t="shared" si="82"/>
        <v>10162/543965</v>
      </c>
      <c r="J407" s="313">
        <f>VLOOKUP(C407,Schools!$A:$Z,9,0)</f>
        <v>400093</v>
      </c>
      <c r="K407" s="302" t="s">
        <v>170</v>
      </c>
      <c r="L407" s="302" t="s">
        <v>4872</v>
      </c>
      <c r="M407" s="302" t="s">
        <v>4909</v>
      </c>
      <c r="N407" s="309" t="str">
        <f>VLOOKUP(C407,Schools!A:D,4,0)</f>
        <v>Primary</v>
      </c>
      <c r="O407" s="309">
        <f t="shared" si="80"/>
        <v>10162</v>
      </c>
      <c r="P407" s="309">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13" t="str">
        <f t="shared" si="81"/>
        <v>DEDELEGATION</v>
      </c>
      <c r="B408" s="303">
        <v>44295</v>
      </c>
      <c r="C408" s="302">
        <v>3023513</v>
      </c>
      <c r="D408" s="313" t="s">
        <v>240</v>
      </c>
      <c r="E408" s="313" t="str">
        <f>VLOOKUP(C408,Schools!$A:$Z,3,0)</f>
        <v>M</v>
      </c>
      <c r="F408" s="76">
        <v>-1554.2</v>
      </c>
      <c r="G408" s="302" t="s">
        <v>4759</v>
      </c>
      <c r="H408" s="313" t="s">
        <v>4867</v>
      </c>
      <c r="I408" s="313" t="str">
        <f t="shared" si="82"/>
        <v>10162/543965</v>
      </c>
      <c r="J408" s="313">
        <f>VLOOKUP(C408,Schools!$A:$Z,9,0)</f>
        <v>400007</v>
      </c>
      <c r="K408" s="302" t="s">
        <v>170</v>
      </c>
      <c r="L408" s="302" t="s">
        <v>4872</v>
      </c>
      <c r="M408" s="302" t="s">
        <v>4909</v>
      </c>
      <c r="N408" s="309" t="str">
        <f>VLOOKUP(C408,Schools!A:D,4,0)</f>
        <v>Primary</v>
      </c>
      <c r="O408" s="309">
        <f t="shared" si="80"/>
        <v>10162</v>
      </c>
      <c r="P408" s="309">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13" t="str">
        <f t="shared" si="81"/>
        <v>DEDELEGATION</v>
      </c>
      <c r="B409" s="303">
        <v>44295</v>
      </c>
      <c r="C409" s="302">
        <v>3023514</v>
      </c>
      <c r="D409" s="313" t="s">
        <v>4857</v>
      </c>
      <c r="E409" s="313" t="str">
        <f>VLOOKUP(C409,Schools!$A:$Z,3,0)</f>
        <v>M</v>
      </c>
      <c r="F409" s="76">
        <v>-846.63</v>
      </c>
      <c r="G409" s="302" t="s">
        <v>4759</v>
      </c>
      <c r="H409" s="313" t="s">
        <v>4867</v>
      </c>
      <c r="I409" s="313" t="str">
        <f t="shared" si="82"/>
        <v>10162/543965</v>
      </c>
      <c r="J409" s="313">
        <f>VLOOKUP(C409,Schools!$A:$Z,9,0)</f>
        <v>400107</v>
      </c>
      <c r="K409" s="302" t="s">
        <v>170</v>
      </c>
      <c r="L409" s="302" t="s">
        <v>4872</v>
      </c>
      <c r="M409" s="302" t="s">
        <v>4909</v>
      </c>
      <c r="N409" s="309" t="str">
        <f>VLOOKUP(C409,Schools!A:D,4,0)</f>
        <v>Primary</v>
      </c>
      <c r="O409" s="309">
        <f t="shared" si="80"/>
        <v>10162</v>
      </c>
      <c r="P409" s="309">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13" t="str">
        <f t="shared" si="81"/>
        <v>DEDELEGATION</v>
      </c>
      <c r="B410" s="303">
        <v>44295</v>
      </c>
      <c r="C410" s="302">
        <v>3023516</v>
      </c>
      <c r="D410" s="313" t="s">
        <v>228</v>
      </c>
      <c r="E410" s="313" t="str">
        <f>VLOOKUP(C410,Schools!$A:$Z,3,0)</f>
        <v>M</v>
      </c>
      <c r="F410" s="76">
        <v>-834.36</v>
      </c>
      <c r="G410" s="302" t="s">
        <v>4759</v>
      </c>
      <c r="H410" s="313" t="s">
        <v>4867</v>
      </c>
      <c r="I410" s="313" t="str">
        <f t="shared" si="82"/>
        <v>10162/543965</v>
      </c>
      <c r="J410" s="313">
        <f>VLOOKUP(C410,Schools!$A:$Z,9,0)</f>
        <v>400108</v>
      </c>
      <c r="K410" s="302" t="s">
        <v>170</v>
      </c>
      <c r="L410" s="302" t="s">
        <v>4872</v>
      </c>
      <c r="M410" s="302" t="s">
        <v>4909</v>
      </c>
      <c r="N410" s="309" t="str">
        <f>VLOOKUP(C410,Schools!A:D,4,0)</f>
        <v>Primary</v>
      </c>
      <c r="O410" s="309">
        <f t="shared" si="80"/>
        <v>10162</v>
      </c>
      <c r="P410" s="309">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13" t="str">
        <f t="shared" si="81"/>
        <v>DEDELEGATION</v>
      </c>
      <c r="B411" s="303">
        <v>44295</v>
      </c>
      <c r="C411" s="302">
        <v>3023518</v>
      </c>
      <c r="D411" s="313" t="s">
        <v>279</v>
      </c>
      <c r="E411" s="313" t="str">
        <f>VLOOKUP(C411,Schools!$A:$Z,3,0)</f>
        <v>M</v>
      </c>
      <c r="F411" s="76">
        <v>-1595.1</v>
      </c>
      <c r="G411" s="302" t="s">
        <v>4759</v>
      </c>
      <c r="H411" s="313" t="s">
        <v>4867</v>
      </c>
      <c r="I411" s="313" t="str">
        <f t="shared" si="82"/>
        <v>10162/543965</v>
      </c>
      <c r="J411" s="313">
        <f>VLOOKUP(C411,Schools!$A:$Z,9,0)</f>
        <v>400117</v>
      </c>
      <c r="K411" s="302" t="s">
        <v>170</v>
      </c>
      <c r="L411" s="302" t="s">
        <v>4872</v>
      </c>
      <c r="M411" s="302" t="s">
        <v>4909</v>
      </c>
      <c r="N411" s="309" t="str">
        <f>VLOOKUP(C411,Schools!A:D,4,0)</f>
        <v>Primary</v>
      </c>
      <c r="O411" s="309">
        <f t="shared" si="80"/>
        <v>10162</v>
      </c>
      <c r="P411" s="309">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13" t="str">
        <f t="shared" si="81"/>
        <v>DEDELEGATION</v>
      </c>
      <c r="B412" s="303">
        <v>44295</v>
      </c>
      <c r="C412" s="302">
        <v>3023520</v>
      </c>
      <c r="D412" s="313" t="s">
        <v>189</v>
      </c>
      <c r="E412" s="313" t="str">
        <f>VLOOKUP(C412,Schools!$A:$Z,3,0)</f>
        <v>M</v>
      </c>
      <c r="F412" s="76">
        <v>-1717.8</v>
      </c>
      <c r="G412" s="302" t="s">
        <v>4759</v>
      </c>
      <c r="H412" s="313" t="s">
        <v>4867</v>
      </c>
      <c r="I412" s="313" t="str">
        <f t="shared" si="82"/>
        <v>10162/543965</v>
      </c>
      <c r="J412" s="313">
        <f>VLOOKUP(C412,Schools!$A:$Z,9,0)</f>
        <v>400125</v>
      </c>
      <c r="K412" s="302" t="s">
        <v>170</v>
      </c>
      <c r="L412" s="302" t="s">
        <v>4872</v>
      </c>
      <c r="M412" s="302" t="s">
        <v>4909</v>
      </c>
      <c r="N412" s="309" t="str">
        <f>VLOOKUP(C412,Schools!A:D,4,0)</f>
        <v>Primary</v>
      </c>
      <c r="O412" s="309">
        <f t="shared" si="80"/>
        <v>10162</v>
      </c>
      <c r="P412" s="309">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13" t="str">
        <f t="shared" si="81"/>
        <v>DEDELEGATION</v>
      </c>
      <c r="B413" s="303">
        <v>44295</v>
      </c>
      <c r="C413" s="302">
        <v>3023523</v>
      </c>
      <c r="D413" s="313" t="s">
        <v>237</v>
      </c>
      <c r="E413" s="313" t="str">
        <f>VLOOKUP(C413,Schools!$A:$Z,3,0)</f>
        <v>M</v>
      </c>
      <c r="F413" s="76">
        <v>-2539.89</v>
      </c>
      <c r="G413" s="302" t="s">
        <v>4759</v>
      </c>
      <c r="H413" s="313" t="s">
        <v>4867</v>
      </c>
      <c r="I413" s="313" t="str">
        <f t="shared" si="82"/>
        <v>10162/543965</v>
      </c>
      <c r="J413" s="313">
        <f>VLOOKUP(C413,Schools!$A:$Z,9,0)</f>
        <v>400130</v>
      </c>
      <c r="K413" s="302" t="s">
        <v>170</v>
      </c>
      <c r="L413" s="302" t="s">
        <v>4872</v>
      </c>
      <c r="M413" s="302" t="s">
        <v>4909</v>
      </c>
      <c r="N413" s="309" t="str">
        <f>VLOOKUP(C413,Schools!A:D,4,0)</f>
        <v>Primary</v>
      </c>
      <c r="O413" s="309">
        <f t="shared" si="80"/>
        <v>10162</v>
      </c>
      <c r="P413" s="309">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13" t="str">
        <f t="shared" si="81"/>
        <v>DEDELEGATION</v>
      </c>
      <c r="B414" s="303">
        <v>44295</v>
      </c>
      <c r="C414" s="302">
        <v>3023524</v>
      </c>
      <c r="D414" s="313" t="s">
        <v>200</v>
      </c>
      <c r="E414" s="313" t="str">
        <f>VLOOKUP(C414,Schools!$A:$Z,3,0)</f>
        <v>M</v>
      </c>
      <c r="F414" s="76">
        <v>-768.92</v>
      </c>
      <c r="G414" s="302" t="s">
        <v>4759</v>
      </c>
      <c r="H414" s="313" t="s">
        <v>4867</v>
      </c>
      <c r="I414" s="313" t="str">
        <f t="shared" si="82"/>
        <v>10162/543965</v>
      </c>
      <c r="J414" s="313">
        <f>VLOOKUP(C414,Schools!$A:$Z,9,0)</f>
        <v>400150</v>
      </c>
      <c r="K414" s="302" t="s">
        <v>170</v>
      </c>
      <c r="L414" s="302" t="s">
        <v>4872</v>
      </c>
      <c r="M414" s="302" t="s">
        <v>4909</v>
      </c>
      <c r="N414" s="309" t="str">
        <f>VLOOKUP(C414,Schools!A:D,4,0)</f>
        <v>Primary</v>
      </c>
      <c r="O414" s="309">
        <f t="shared" si="80"/>
        <v>10162</v>
      </c>
      <c r="P414" s="309">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13" t="str">
        <f t="shared" si="81"/>
        <v>DEDELEGATION</v>
      </c>
      <c r="B415" s="303">
        <v>44295</v>
      </c>
      <c r="C415" s="302">
        <v>3025201</v>
      </c>
      <c r="D415" s="313" t="s">
        <v>249</v>
      </c>
      <c r="E415" s="313" t="str">
        <f>VLOOKUP(C415,Schools!$A:$Z,3,0)</f>
        <v>M</v>
      </c>
      <c r="F415" s="76">
        <v>-1611.46</v>
      </c>
      <c r="G415" s="302" t="s">
        <v>4759</v>
      </c>
      <c r="H415" s="313" t="s">
        <v>4867</v>
      </c>
      <c r="I415" s="313" t="str">
        <f t="shared" si="82"/>
        <v>10162/543965</v>
      </c>
      <c r="J415" s="313">
        <f>VLOOKUP(C415,Schools!$A:$Z,9,0)</f>
        <v>400021</v>
      </c>
      <c r="K415" s="302" t="s">
        <v>170</v>
      </c>
      <c r="L415" s="302" t="s">
        <v>4872</v>
      </c>
      <c r="M415" s="302" t="s">
        <v>4909</v>
      </c>
      <c r="N415" s="309" t="str">
        <f>VLOOKUP(C415,Schools!A:D,4,0)</f>
        <v>Primary</v>
      </c>
      <c r="O415" s="309">
        <f t="shared" si="80"/>
        <v>10162</v>
      </c>
      <c r="P415" s="309">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13" t="str">
        <f t="shared" si="81"/>
        <v>DEDELEGATION</v>
      </c>
      <c r="B416" s="303">
        <v>44295</v>
      </c>
      <c r="C416" s="302">
        <v>3025948</v>
      </c>
      <c r="D416" s="313" t="s">
        <v>4858</v>
      </c>
      <c r="E416" s="313" t="str">
        <f>VLOOKUP(C416,Schools!$A:$Z,3,0)</f>
        <v>M</v>
      </c>
      <c r="F416" s="76">
        <v>-854.81</v>
      </c>
      <c r="G416" s="302" t="s">
        <v>4759</v>
      </c>
      <c r="H416" s="313" t="s">
        <v>4867</v>
      </c>
      <c r="I416" s="313" t="str">
        <f t="shared" si="82"/>
        <v>10162/543965</v>
      </c>
      <c r="J416" s="313">
        <f>VLOOKUP(C416,Schools!$A:$Z,9,0)</f>
        <v>400112</v>
      </c>
      <c r="K416" s="302" t="s">
        <v>170</v>
      </c>
      <c r="L416" s="302" t="s">
        <v>4872</v>
      </c>
      <c r="M416" s="302" t="s">
        <v>4909</v>
      </c>
      <c r="N416" s="309" t="str">
        <f>VLOOKUP(C416,Schools!A:D,4,0)</f>
        <v>Primary</v>
      </c>
      <c r="O416" s="309">
        <f t="shared" si="80"/>
        <v>10162</v>
      </c>
      <c r="P416" s="309">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13" t="str">
        <f t="shared" si="81"/>
        <v>DEDELEGATION</v>
      </c>
      <c r="B417" s="303">
        <v>44295</v>
      </c>
      <c r="C417" s="302">
        <v>3025949</v>
      </c>
      <c r="D417" s="313" t="s">
        <v>239</v>
      </c>
      <c r="E417" s="313" t="str">
        <f>VLOOKUP(C417,Schools!$A:$Z,3,0)</f>
        <v>M</v>
      </c>
      <c r="F417" s="76">
        <v>-1550.11</v>
      </c>
      <c r="G417" s="302" t="s">
        <v>4759</v>
      </c>
      <c r="H417" s="313" t="s">
        <v>4867</v>
      </c>
      <c r="I417" s="313" t="str">
        <f t="shared" si="82"/>
        <v>10162/543965</v>
      </c>
      <c r="J417" s="313">
        <f>VLOOKUP(C417,Schools!$A:$Z,9,0)</f>
        <v>400110</v>
      </c>
      <c r="K417" s="302" t="s">
        <v>170</v>
      </c>
      <c r="L417" s="302" t="s">
        <v>4872</v>
      </c>
      <c r="M417" s="302" t="s">
        <v>4909</v>
      </c>
      <c r="N417" s="309" t="str">
        <f>VLOOKUP(C417,Schools!A:D,4,0)</f>
        <v>Primary</v>
      </c>
      <c r="O417" s="309">
        <f t="shared" si="80"/>
        <v>10162</v>
      </c>
      <c r="P417" s="309">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13" t="str">
        <f t="shared" si="81"/>
        <v>DEDELEGATION</v>
      </c>
      <c r="B418" s="303">
        <v>44295</v>
      </c>
      <c r="C418" s="302">
        <v>3024003</v>
      </c>
      <c r="D418" s="313" t="s">
        <v>107</v>
      </c>
      <c r="E418" s="313" t="str">
        <f>VLOOKUP(C418,Schools!$A:$Z,3,0)</f>
        <v>M</v>
      </c>
      <c r="F418" s="76">
        <v>-2781.6</v>
      </c>
      <c r="G418" s="302" t="s">
        <v>4759</v>
      </c>
      <c r="H418" s="313" t="s">
        <v>4867</v>
      </c>
      <c r="I418" s="313" t="str">
        <f t="shared" si="82"/>
        <v>10163/543965</v>
      </c>
      <c r="J418" s="313">
        <f>VLOOKUP(C418,Schools!$A:$Z,9,0)</f>
        <v>400033</v>
      </c>
      <c r="K418" s="302" t="s">
        <v>170</v>
      </c>
      <c r="L418" s="302" t="s">
        <v>4872</v>
      </c>
      <c r="M418" s="302" t="s">
        <v>4909</v>
      </c>
      <c r="N418" s="309" t="str">
        <f>VLOOKUP(C418,Schools!A:D,4,0)</f>
        <v>Secondary</v>
      </c>
      <c r="O418" s="309">
        <f t="shared" si="80"/>
        <v>10163</v>
      </c>
      <c r="P418" s="309">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13" t="str">
        <f t="shared" si="81"/>
        <v>DEDELEGATION</v>
      </c>
      <c r="B419" s="303">
        <v>44295</v>
      </c>
      <c r="C419" s="302">
        <v>3024004</v>
      </c>
      <c r="D419" s="313" t="s">
        <v>4859</v>
      </c>
      <c r="E419" s="313" t="str">
        <f>VLOOKUP(C419,Schools!$A:$Z,3,0)</f>
        <v>M</v>
      </c>
      <c r="F419" s="76">
        <v>-1017.48</v>
      </c>
      <c r="G419" s="302" t="s">
        <v>4759</v>
      </c>
      <c r="H419" s="313" t="s">
        <v>4867</v>
      </c>
      <c r="I419" s="313" t="str">
        <f t="shared" si="82"/>
        <v>10163/543965</v>
      </c>
      <c r="J419" s="313">
        <f>VLOOKUP(C419,Schools!$A:$Z,9,0)</f>
        <v>107953</v>
      </c>
      <c r="K419" s="302" t="s">
        <v>170</v>
      </c>
      <c r="L419" s="302" t="s">
        <v>4872</v>
      </c>
      <c r="M419" s="302" t="s">
        <v>4909</v>
      </c>
      <c r="N419" s="309" t="str">
        <f>VLOOKUP(C419,Schools!A:D,4,0)</f>
        <v>Secondary</v>
      </c>
      <c r="O419" s="309">
        <f t="shared" si="80"/>
        <v>10163</v>
      </c>
      <c r="P419" s="309">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13" t="str">
        <f t="shared" si="81"/>
        <v>DEDELEGATION</v>
      </c>
      <c r="B420" s="303">
        <v>44295</v>
      </c>
      <c r="C420" s="302">
        <v>3025404</v>
      </c>
      <c r="D420" s="313" t="s">
        <v>4860</v>
      </c>
      <c r="E420" s="313" t="str">
        <f>VLOOKUP(C420,Schools!$A:$Z,3,0)</f>
        <v>M</v>
      </c>
      <c r="F420" s="76">
        <v>-2052.0400000000004</v>
      </c>
      <c r="G420" s="302" t="s">
        <v>4759</v>
      </c>
      <c r="H420" s="313" t="s">
        <v>4867</v>
      </c>
      <c r="I420" s="313" t="str">
        <f t="shared" si="82"/>
        <v>10163/543965</v>
      </c>
      <c r="J420" s="313">
        <f>VLOOKUP(C420,Schools!$A:$Z,9,0)</f>
        <v>400029</v>
      </c>
      <c r="K420" s="302" t="s">
        <v>170</v>
      </c>
      <c r="L420" s="302" t="s">
        <v>4872</v>
      </c>
      <c r="M420" s="302" t="s">
        <v>4909</v>
      </c>
      <c r="N420" s="309" t="str">
        <f>VLOOKUP(C420,Schools!A:D,4,0)</f>
        <v>Secondary</v>
      </c>
      <c r="O420" s="309">
        <f t="shared" si="80"/>
        <v>10163</v>
      </c>
      <c r="P420" s="309">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13" t="str">
        <f t="shared" si="81"/>
        <v>DEDELEGATION</v>
      </c>
      <c r="B421" s="303">
        <v>44295</v>
      </c>
      <c r="C421" s="302">
        <v>3025405</v>
      </c>
      <c r="D421" s="313" t="s">
        <v>104</v>
      </c>
      <c r="E421" s="313" t="str">
        <f>VLOOKUP(C421,Schools!$A:$Z,3,0)</f>
        <v>M</v>
      </c>
      <c r="F421" s="76">
        <v>-3239.1</v>
      </c>
      <c r="G421" s="302" t="s">
        <v>4759</v>
      </c>
      <c r="H421" s="313" t="s">
        <v>4867</v>
      </c>
      <c r="I421" s="313" t="str">
        <f t="shared" si="82"/>
        <v>10163/543965</v>
      </c>
      <c r="J421" s="313">
        <f>VLOOKUP(C421,Schools!$A:$Z,9,0)</f>
        <v>400041</v>
      </c>
      <c r="K421" s="302" t="s">
        <v>170</v>
      </c>
      <c r="L421" s="302" t="s">
        <v>4872</v>
      </c>
      <c r="M421" s="302" t="s">
        <v>4909</v>
      </c>
      <c r="N421" s="309" t="str">
        <f>VLOOKUP(C421,Schools!A:D,4,0)</f>
        <v>Secondary</v>
      </c>
      <c r="O421" s="309">
        <f t="shared" si="80"/>
        <v>10163</v>
      </c>
      <c r="P421" s="309">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13" t="str">
        <f t="shared" si="81"/>
        <v>DEDELEGATION</v>
      </c>
      <c r="B422" s="303">
        <v>44295</v>
      </c>
      <c r="C422" s="302">
        <v>3025407</v>
      </c>
      <c r="D422" s="313" t="s">
        <v>4861</v>
      </c>
      <c r="E422" s="313" t="str">
        <f>VLOOKUP(C422,Schools!$A:$Z,3,0)</f>
        <v>M</v>
      </c>
      <c r="F422" s="76">
        <v>-3867.0949999999998</v>
      </c>
      <c r="G422" s="302" t="s">
        <v>4759</v>
      </c>
      <c r="H422" s="313" t="s">
        <v>4867</v>
      </c>
      <c r="I422" s="313" t="str">
        <f t="shared" si="82"/>
        <v>10163/543965</v>
      </c>
      <c r="J422" s="313">
        <f>VLOOKUP(C422,Schools!$A:$Z,9,0)</f>
        <v>400013</v>
      </c>
      <c r="K422" s="302" t="s">
        <v>170</v>
      </c>
      <c r="L422" s="302" t="s">
        <v>4872</v>
      </c>
      <c r="M422" s="302" t="s">
        <v>4909</v>
      </c>
      <c r="N422" s="309" t="str">
        <f>VLOOKUP(C422,Schools!A:D,4,0)</f>
        <v>Secondary</v>
      </c>
      <c r="O422" s="309">
        <f t="shared" si="80"/>
        <v>10163</v>
      </c>
      <c r="P422" s="309">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13" t="str">
        <f t="shared" si="81"/>
        <v>DEDELEGATION</v>
      </c>
      <c r="B423" s="303">
        <v>44295</v>
      </c>
      <c r="C423" s="302">
        <v>3025427</v>
      </c>
      <c r="D423" s="313" t="s">
        <v>111</v>
      </c>
      <c r="E423" s="313" t="str">
        <f>VLOOKUP(C423,Schools!$A:$Z,3,0)</f>
        <v>M</v>
      </c>
      <c r="F423" s="76">
        <v>-3645.36</v>
      </c>
      <c r="G423" s="302" t="s">
        <v>4759</v>
      </c>
      <c r="H423" s="313" t="s">
        <v>4867</v>
      </c>
      <c r="I423" s="313" t="str">
        <f t="shared" si="82"/>
        <v>10163/543965</v>
      </c>
      <c r="J423" s="313">
        <f>VLOOKUP(C423,Schools!$A:$Z,9,0)</f>
        <v>400140</v>
      </c>
      <c r="K423" s="302" t="s">
        <v>170</v>
      </c>
      <c r="L423" s="302" t="s">
        <v>4872</v>
      </c>
      <c r="M423" s="302" t="s">
        <v>4909</v>
      </c>
      <c r="N423" s="309" t="str">
        <f>VLOOKUP(C423,Schools!A:D,4,0)</f>
        <v>Secondary</v>
      </c>
      <c r="O423" s="309">
        <f t="shared" si="80"/>
        <v>10163</v>
      </c>
      <c r="P423" s="309">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13" t="str">
        <f t="shared" si="81"/>
        <v>DEDELEGATION</v>
      </c>
      <c r="B424" s="303">
        <v>44295</v>
      </c>
      <c r="C424" s="302">
        <v>3023521</v>
      </c>
      <c r="D424" s="313" t="s">
        <v>4862</v>
      </c>
      <c r="E424" s="313" t="str">
        <f>VLOOKUP(C424,Schools!$A:$Z,3,0)</f>
        <v>M</v>
      </c>
      <c r="F424" s="76">
        <v>-5602.3899999999994</v>
      </c>
      <c r="G424" s="302" t="s">
        <v>4759</v>
      </c>
      <c r="H424" s="313" t="s">
        <v>4867</v>
      </c>
      <c r="I424" s="313" t="str">
        <f t="shared" si="82"/>
        <v>11510/543965</v>
      </c>
      <c r="J424" s="313">
        <f>VLOOKUP(C424,Schools!$A:$Z,9,0)</f>
        <v>400135</v>
      </c>
      <c r="K424" s="302" t="s">
        <v>170</v>
      </c>
      <c r="L424" s="302" t="s">
        <v>4872</v>
      </c>
      <c r="M424" s="302" t="s">
        <v>4909</v>
      </c>
      <c r="N424" s="309" t="str">
        <f>VLOOKUP(C424,Schools!A:D,4,0)</f>
        <v>All through</v>
      </c>
      <c r="O424" s="309">
        <f t="shared" si="80"/>
        <v>11510</v>
      </c>
      <c r="P424" s="309">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13" t="str">
        <f t="shared" si="81"/>
        <v>DEDELEGATION</v>
      </c>
      <c r="B425" s="479">
        <v>44295</v>
      </c>
      <c r="C425" s="159">
        <v>3022002</v>
      </c>
      <c r="D425" s="313" t="s">
        <v>4811</v>
      </c>
      <c r="E425" s="313" t="str">
        <f>VLOOKUP(C425,Schools!$A:$Z,3,0)</f>
        <v>M</v>
      </c>
      <c r="F425" s="226">
        <v>-9798.15</v>
      </c>
      <c r="G425" s="159" t="s">
        <v>4759</v>
      </c>
      <c r="H425" t="s">
        <v>4868</v>
      </c>
      <c r="I425" s="313" t="str">
        <f t="shared" si="82"/>
        <v>10162/543965</v>
      </c>
      <c r="J425" s="313">
        <f>VLOOKUP(C425,Schools!$A:$Z,9,0)</f>
        <v>400005</v>
      </c>
      <c r="K425" s="159" t="s">
        <v>170</v>
      </c>
      <c r="L425" s="159" t="s">
        <v>4874</v>
      </c>
      <c r="M425" s="159" t="s">
        <v>4910</v>
      </c>
      <c r="N425" s="309" t="str">
        <f>VLOOKUP(C425,Schools!A:D,4,0)</f>
        <v>Primary</v>
      </c>
      <c r="O425" s="309">
        <f t="shared" si="80"/>
        <v>10162</v>
      </c>
      <c r="P425" s="309">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13" t="str">
        <f t="shared" si="81"/>
        <v>DEDELEGATION</v>
      </c>
      <c r="B426" s="225">
        <v>44295</v>
      </c>
      <c r="C426" s="159">
        <v>3022003</v>
      </c>
      <c r="D426" s="313" t="s">
        <v>201</v>
      </c>
      <c r="E426" s="313" t="str">
        <f>VLOOKUP(C426,Schools!$A:$Z,3,0)</f>
        <v>M</v>
      </c>
      <c r="F426" s="226">
        <v>-8334.33</v>
      </c>
      <c r="G426" s="159" t="s">
        <v>4759</v>
      </c>
      <c r="H426" s="313" t="s">
        <v>4868</v>
      </c>
      <c r="I426" s="313" t="str">
        <f t="shared" si="82"/>
        <v>10162/543965</v>
      </c>
      <c r="J426" s="313">
        <f>VLOOKUP(C426,Schools!$A:$Z,9,0)</f>
        <v>400051</v>
      </c>
      <c r="K426" s="159" t="s">
        <v>170</v>
      </c>
      <c r="L426" s="159" t="s">
        <v>4874</v>
      </c>
      <c r="M426" s="159" t="s">
        <v>4910</v>
      </c>
      <c r="N426" s="309" t="str">
        <f>VLOOKUP(C426,Schools!A:D,4,0)</f>
        <v>Primary</v>
      </c>
      <c r="O426" s="309">
        <f t="shared" si="80"/>
        <v>10162</v>
      </c>
      <c r="P426" s="309">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13" t="str">
        <f t="shared" si="81"/>
        <v>DEDELEGATION</v>
      </c>
      <c r="B427" s="225">
        <v>44295</v>
      </c>
      <c r="C427" s="159">
        <v>3022007</v>
      </c>
      <c r="D427" s="313" t="s">
        <v>205</v>
      </c>
      <c r="E427" s="313" t="str">
        <f>VLOOKUP(C427,Schools!$A:$Z,3,0)</f>
        <v>M</v>
      </c>
      <c r="F427" s="226">
        <v>-8452.3799999999992</v>
      </c>
      <c r="G427" s="159" t="s">
        <v>4759</v>
      </c>
      <c r="H427" s="313" t="s">
        <v>4868</v>
      </c>
      <c r="I427" s="313" t="str">
        <f t="shared" si="82"/>
        <v>10162/543965</v>
      </c>
      <c r="J427" s="313">
        <f>VLOOKUP(C427,Schools!$A:$Z,9,0)</f>
        <v>400040</v>
      </c>
      <c r="K427" s="159" t="s">
        <v>170</v>
      </c>
      <c r="L427" s="159" t="s">
        <v>4874</v>
      </c>
      <c r="M427" s="159" t="s">
        <v>4910</v>
      </c>
      <c r="N427" s="309" t="str">
        <f>VLOOKUP(C427,Schools!A:D,4,0)</f>
        <v>Primary</v>
      </c>
      <c r="O427" s="309">
        <f t="shared" si="80"/>
        <v>10162</v>
      </c>
      <c r="P427" s="309">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13" t="str">
        <f t="shared" si="81"/>
        <v>DEDELEGATION</v>
      </c>
      <c r="B428" s="225">
        <v>44295</v>
      </c>
      <c r="C428" s="159">
        <v>3022008</v>
      </c>
      <c r="D428" s="313" t="s">
        <v>4812</v>
      </c>
      <c r="E428" s="313" t="str">
        <f>VLOOKUP(C428,Schools!$A:$Z,3,0)</f>
        <v>M</v>
      </c>
      <c r="F428" s="226">
        <v>-6351.09</v>
      </c>
      <c r="G428" s="159" t="s">
        <v>4759</v>
      </c>
      <c r="H428" s="313" t="s">
        <v>4868</v>
      </c>
      <c r="I428" s="313" t="str">
        <f t="shared" si="82"/>
        <v>10162/543965</v>
      </c>
      <c r="J428" s="313">
        <f>VLOOKUP(C428,Schools!$A:$Z,9,0)</f>
        <v>400057</v>
      </c>
      <c r="K428" s="159" t="s">
        <v>170</v>
      </c>
      <c r="L428" s="159" t="s">
        <v>4874</v>
      </c>
      <c r="M428" s="159" t="s">
        <v>4910</v>
      </c>
      <c r="N428" s="309" t="str">
        <f>VLOOKUP(C428,Schools!A:D,4,0)</f>
        <v>Primary</v>
      </c>
      <c r="O428" s="309">
        <f t="shared" si="80"/>
        <v>10162</v>
      </c>
      <c r="P428" s="309">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13" t="str">
        <f t="shared" si="81"/>
        <v>DEDELEGATION</v>
      </c>
      <c r="B429" s="225">
        <v>44295</v>
      </c>
      <c r="C429" s="159">
        <v>3022009</v>
      </c>
      <c r="D429" s="313" t="s">
        <v>4813</v>
      </c>
      <c r="E429" s="313" t="str">
        <f>VLOOKUP(C429,Schools!$A:$Z,3,0)</f>
        <v>M</v>
      </c>
      <c r="F429" s="226">
        <v>-9892.59</v>
      </c>
      <c r="G429" s="159" t="s">
        <v>4759</v>
      </c>
      <c r="H429" s="313" t="s">
        <v>4868</v>
      </c>
      <c r="I429" s="313" t="str">
        <f t="shared" si="82"/>
        <v>10162/543965</v>
      </c>
      <c r="J429" s="313">
        <f>VLOOKUP(C429,Schools!$A:$Z,9,0)</f>
        <v>400061</v>
      </c>
      <c r="K429" s="159" t="s">
        <v>170</v>
      </c>
      <c r="L429" s="159" t="s">
        <v>4874</v>
      </c>
      <c r="M429" s="159" t="s">
        <v>4910</v>
      </c>
      <c r="N429" s="309" t="str">
        <f>VLOOKUP(C429,Schools!A:D,4,0)</f>
        <v>Primary</v>
      </c>
      <c r="O429" s="309">
        <f t="shared" si="80"/>
        <v>10162</v>
      </c>
      <c r="P429" s="309">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13" t="str">
        <f t="shared" si="81"/>
        <v>DEDELEGATION</v>
      </c>
      <c r="B430" s="225">
        <v>44295</v>
      </c>
      <c r="C430" s="159">
        <v>3022011</v>
      </c>
      <c r="D430" s="313" t="s">
        <v>4814</v>
      </c>
      <c r="E430" s="313" t="str">
        <f>VLOOKUP(C430,Schools!$A:$Z,3,0)</f>
        <v>M</v>
      </c>
      <c r="F430" s="226">
        <v>-4934.49</v>
      </c>
      <c r="G430" s="159" t="s">
        <v>4759</v>
      </c>
      <c r="H430" s="313" t="s">
        <v>4868</v>
      </c>
      <c r="I430" s="313" t="str">
        <f t="shared" si="82"/>
        <v>10162/543965</v>
      </c>
      <c r="J430" s="313">
        <f>VLOOKUP(C430,Schools!$A:$Z,9,0)</f>
        <v>400020</v>
      </c>
      <c r="K430" s="159" t="s">
        <v>170</v>
      </c>
      <c r="L430" s="159" t="s">
        <v>4874</v>
      </c>
      <c r="M430" s="159" t="s">
        <v>4910</v>
      </c>
      <c r="N430" s="309" t="str">
        <f>VLOOKUP(C430,Schools!A:D,4,0)</f>
        <v>Primary</v>
      </c>
      <c r="O430" s="309">
        <f t="shared" si="80"/>
        <v>10162</v>
      </c>
      <c r="P430" s="309">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13" t="str">
        <f t="shared" si="81"/>
        <v>DEDELEGATION</v>
      </c>
      <c r="B431" s="225">
        <v>44295</v>
      </c>
      <c r="C431" s="159">
        <v>3022014</v>
      </c>
      <c r="D431" s="313" t="s">
        <v>4815</v>
      </c>
      <c r="E431" s="313" t="str">
        <f>VLOOKUP(C431,Schools!$A:$Z,3,0)</f>
        <v>M</v>
      </c>
      <c r="F431" s="226">
        <v>-14827.08</v>
      </c>
      <c r="G431" s="159" t="s">
        <v>4759</v>
      </c>
      <c r="H431" s="313" t="s">
        <v>4868</v>
      </c>
      <c r="I431" s="313" t="str">
        <f t="shared" si="82"/>
        <v>10162/543965</v>
      </c>
      <c r="J431" s="313">
        <f>VLOOKUP(C431,Schools!$A:$Z,9,0)</f>
        <v>400050</v>
      </c>
      <c r="K431" s="159" t="s">
        <v>170</v>
      </c>
      <c r="L431" s="159" t="s">
        <v>4874</v>
      </c>
      <c r="M431" s="159" t="s">
        <v>4910</v>
      </c>
      <c r="N431" s="309" t="str">
        <f>VLOOKUP(C431,Schools!A:D,4,0)</f>
        <v>Primary</v>
      </c>
      <c r="O431" s="309">
        <f t="shared" si="80"/>
        <v>10162</v>
      </c>
      <c r="P431" s="309">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13" t="str">
        <f t="shared" si="81"/>
        <v>DEDELEGATION</v>
      </c>
      <c r="B432" s="225">
        <v>44295</v>
      </c>
      <c r="C432" s="159">
        <v>3022015</v>
      </c>
      <c r="D432" s="313" t="s">
        <v>4816</v>
      </c>
      <c r="E432" s="313" t="str">
        <f>VLOOKUP(C432,Schools!$A:$Z,3,0)</f>
        <v>M</v>
      </c>
      <c r="F432" s="226">
        <v>-4958.0999999999995</v>
      </c>
      <c r="G432" s="159" t="s">
        <v>4759</v>
      </c>
      <c r="H432" s="313" t="s">
        <v>4868</v>
      </c>
      <c r="I432" s="313" t="str">
        <f t="shared" si="82"/>
        <v>10162/543965</v>
      </c>
      <c r="J432" s="313">
        <f>VLOOKUP(C432,Schools!$A:$Z,9,0)</f>
        <v>400059</v>
      </c>
      <c r="K432" s="159" t="s">
        <v>170</v>
      </c>
      <c r="L432" s="159" t="s">
        <v>4874</v>
      </c>
      <c r="M432" s="159" t="s">
        <v>4910</v>
      </c>
      <c r="N432" s="309" t="str">
        <f>VLOOKUP(C432,Schools!A:D,4,0)</f>
        <v>Primary</v>
      </c>
      <c r="O432" s="309">
        <f t="shared" si="80"/>
        <v>10162</v>
      </c>
      <c r="P432" s="309">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13" t="str">
        <f t="shared" si="81"/>
        <v>DEDELEGATION</v>
      </c>
      <c r="B433" s="225">
        <v>44295</v>
      </c>
      <c r="C433" s="159">
        <v>3022016</v>
      </c>
      <c r="D433" s="313" t="s">
        <v>213</v>
      </c>
      <c r="E433" s="313" t="str">
        <f>VLOOKUP(C433,Schools!$A:$Z,3,0)</f>
        <v>M</v>
      </c>
      <c r="F433" s="226">
        <v>-4958.0999999999995</v>
      </c>
      <c r="G433" s="159" t="s">
        <v>4759</v>
      </c>
      <c r="H433" s="313" t="s">
        <v>4868</v>
      </c>
      <c r="I433" s="313" t="str">
        <f t="shared" si="82"/>
        <v>10162/543965</v>
      </c>
      <c r="J433" s="313">
        <f>VLOOKUP(C433,Schools!$A:$Z,9,0)</f>
        <v>400049</v>
      </c>
      <c r="K433" s="159" t="s">
        <v>170</v>
      </c>
      <c r="L433" s="159" t="s">
        <v>4874</v>
      </c>
      <c r="M433" s="159" t="s">
        <v>4910</v>
      </c>
      <c r="N433" s="309" t="str">
        <f>VLOOKUP(C433,Schools!A:D,4,0)</f>
        <v>Primary</v>
      </c>
      <c r="O433" s="309">
        <f t="shared" si="80"/>
        <v>10162</v>
      </c>
      <c r="P433" s="309">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13" t="str">
        <f t="shared" si="81"/>
        <v>DEDELEGATION</v>
      </c>
      <c r="B434" s="225">
        <v>44295</v>
      </c>
      <c r="C434" s="159">
        <v>3022017</v>
      </c>
      <c r="D434" s="313" t="s">
        <v>214</v>
      </c>
      <c r="E434" s="313" t="str">
        <f>VLOOKUP(C434,Schools!$A:$Z,3,0)</f>
        <v>M</v>
      </c>
      <c r="F434" s="226">
        <v>-9491.2199999999993</v>
      </c>
      <c r="G434" s="159" t="s">
        <v>4759</v>
      </c>
      <c r="H434" s="313" t="s">
        <v>4868</v>
      </c>
      <c r="I434" s="313" t="str">
        <f t="shared" si="82"/>
        <v>10162/543965</v>
      </c>
      <c r="J434" s="313">
        <f>VLOOKUP(C434,Schools!$A:$Z,9,0)</f>
        <v>400080</v>
      </c>
      <c r="K434" s="159" t="s">
        <v>170</v>
      </c>
      <c r="L434" s="159" t="s">
        <v>4874</v>
      </c>
      <c r="M434" s="159" t="s">
        <v>4910</v>
      </c>
      <c r="N434" s="309" t="str">
        <f>VLOOKUP(C434,Schools!A:D,4,0)</f>
        <v>Primary</v>
      </c>
      <c r="O434" s="309">
        <f t="shared" si="80"/>
        <v>10162</v>
      </c>
      <c r="P434" s="309">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13" t="str">
        <f t="shared" si="81"/>
        <v>DEDELEGATION</v>
      </c>
      <c r="B435" s="225">
        <v>44295</v>
      </c>
      <c r="C435" s="159">
        <v>3022019</v>
      </c>
      <c r="D435" s="313" t="s">
        <v>216</v>
      </c>
      <c r="E435" s="313" t="str">
        <f>VLOOKUP(C435,Schools!$A:$Z,3,0)</f>
        <v>M</v>
      </c>
      <c r="F435" s="226">
        <v>-5028.93</v>
      </c>
      <c r="G435" s="159" t="s">
        <v>4759</v>
      </c>
      <c r="H435" s="313" t="s">
        <v>4868</v>
      </c>
      <c r="I435" s="313" t="str">
        <f t="shared" si="82"/>
        <v>10162/543965</v>
      </c>
      <c r="J435" s="313">
        <f>VLOOKUP(C435,Schools!$A:$Z,9,0)</f>
        <v>400036</v>
      </c>
      <c r="K435" s="159" t="s">
        <v>170</v>
      </c>
      <c r="L435" s="159" t="s">
        <v>4874</v>
      </c>
      <c r="M435" s="159" t="s">
        <v>4910</v>
      </c>
      <c r="N435" s="309" t="str">
        <f>VLOOKUP(C435,Schools!A:D,4,0)</f>
        <v>Primary</v>
      </c>
      <c r="O435" s="309">
        <f t="shared" si="80"/>
        <v>10162</v>
      </c>
      <c r="P435" s="309">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13" t="str">
        <f t="shared" si="81"/>
        <v>DEDELEGATION</v>
      </c>
      <c r="B436" s="225">
        <v>44295</v>
      </c>
      <c r="C436" s="159">
        <v>3022021</v>
      </c>
      <c r="D436" s="313" t="s">
        <v>218</v>
      </c>
      <c r="E436" s="313" t="str">
        <f>VLOOKUP(C436,Schools!$A:$Z,3,0)</f>
        <v>M</v>
      </c>
      <c r="F436" s="226">
        <v>-10459.23</v>
      </c>
      <c r="G436" s="159" t="s">
        <v>4759</v>
      </c>
      <c r="H436" s="313" t="s">
        <v>4868</v>
      </c>
      <c r="I436" s="313" t="str">
        <f t="shared" si="82"/>
        <v>10162/543965</v>
      </c>
      <c r="J436" s="313">
        <f>VLOOKUP(C436,Schools!$A:$Z,9,0)</f>
        <v>400042</v>
      </c>
      <c r="K436" s="159" t="s">
        <v>170</v>
      </c>
      <c r="L436" s="159" t="s">
        <v>4874</v>
      </c>
      <c r="M436" s="159" t="s">
        <v>4910</v>
      </c>
      <c r="N436" s="309" t="str">
        <f>VLOOKUP(C436,Schools!A:D,4,0)</f>
        <v>Primary</v>
      </c>
      <c r="O436" s="309">
        <f t="shared" si="80"/>
        <v>10162</v>
      </c>
      <c r="P436" s="309">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13" t="str">
        <f t="shared" si="81"/>
        <v>DEDELEGATION</v>
      </c>
      <c r="B437" s="225">
        <v>44295</v>
      </c>
      <c r="C437" s="159">
        <v>3022023</v>
      </c>
      <c r="D437" s="313" t="s">
        <v>219</v>
      </c>
      <c r="E437" s="313" t="str">
        <f>VLOOKUP(C437,Schools!$A:$Z,3,0)</f>
        <v>M</v>
      </c>
      <c r="F437" s="226">
        <v>-11852.22</v>
      </c>
      <c r="G437" s="159" t="s">
        <v>4759</v>
      </c>
      <c r="H437" s="313" t="s">
        <v>4868</v>
      </c>
      <c r="I437" s="313" t="str">
        <f t="shared" si="82"/>
        <v>10162/543965</v>
      </c>
      <c r="J437" s="313">
        <f>VLOOKUP(C437,Schools!$A:$Z,9,0)</f>
        <v>400159</v>
      </c>
      <c r="K437" s="159" t="s">
        <v>170</v>
      </c>
      <c r="L437" s="159" t="s">
        <v>4874</v>
      </c>
      <c r="M437" s="159" t="s">
        <v>4910</v>
      </c>
      <c r="N437" s="309" t="str">
        <f>VLOOKUP(C437,Schools!A:D,4,0)</f>
        <v>Primary</v>
      </c>
      <c r="O437" s="309">
        <f t="shared" si="80"/>
        <v>10162</v>
      </c>
      <c r="P437" s="309">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13" t="str">
        <f t="shared" si="81"/>
        <v>DEDELEGATION</v>
      </c>
      <c r="B438" s="225">
        <v>44295</v>
      </c>
      <c r="C438" s="159">
        <v>3022024</v>
      </c>
      <c r="D438" s="313" t="s">
        <v>4817</v>
      </c>
      <c r="E438" s="313" t="str">
        <f>VLOOKUP(C438,Schools!$A:$Z,3,0)</f>
        <v>M</v>
      </c>
      <c r="F438" s="226">
        <v>-4651.17</v>
      </c>
      <c r="G438" s="159" t="s">
        <v>4759</v>
      </c>
      <c r="H438" s="313" t="s">
        <v>4868</v>
      </c>
      <c r="I438" s="313" t="str">
        <f t="shared" si="82"/>
        <v>10162/543965</v>
      </c>
      <c r="J438" s="313">
        <f>VLOOKUP(C438,Schools!$A:$Z,9,0)</f>
        <v>400047</v>
      </c>
      <c r="K438" s="159" t="s">
        <v>170</v>
      </c>
      <c r="L438" s="159" t="s">
        <v>4874</v>
      </c>
      <c r="M438" s="159" t="s">
        <v>4910</v>
      </c>
      <c r="N438" s="309" t="str">
        <f>VLOOKUP(C438,Schools!A:D,4,0)</f>
        <v>Primary</v>
      </c>
      <c r="O438" s="309">
        <f t="shared" si="80"/>
        <v>10162</v>
      </c>
      <c r="P438" s="309">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13" t="str">
        <f t="shared" si="81"/>
        <v>DEDELEGATION</v>
      </c>
      <c r="B439" s="225">
        <v>44295</v>
      </c>
      <c r="C439" s="159">
        <v>3022025</v>
      </c>
      <c r="D439" s="313" t="s">
        <v>4818</v>
      </c>
      <c r="E439" s="313" t="str">
        <f>VLOOKUP(C439,Schools!$A:$Z,3,0)</f>
        <v>M</v>
      </c>
      <c r="F439" s="226">
        <v>-7507.98</v>
      </c>
      <c r="G439" s="159" t="s">
        <v>4759</v>
      </c>
      <c r="H439" s="313" t="s">
        <v>4868</v>
      </c>
      <c r="I439" s="313" t="str">
        <f t="shared" si="82"/>
        <v>10162/543965</v>
      </c>
      <c r="J439" s="313">
        <f>VLOOKUP(C439,Schools!$A:$Z,9,0)</f>
        <v>400001</v>
      </c>
      <c r="K439" s="159" t="s">
        <v>170</v>
      </c>
      <c r="L439" s="159" t="s">
        <v>4874</v>
      </c>
      <c r="M439" s="159" t="s">
        <v>4910</v>
      </c>
      <c r="N439" s="309" t="str">
        <f>VLOOKUP(C439,Schools!A:D,4,0)</f>
        <v>Primary</v>
      </c>
      <c r="O439" s="309">
        <f t="shared" si="80"/>
        <v>10162</v>
      </c>
      <c r="P439" s="309">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13" t="str">
        <f t="shared" si="81"/>
        <v>DEDELEGATION</v>
      </c>
      <c r="B440" s="225">
        <v>44295</v>
      </c>
      <c r="C440" s="159">
        <v>3022026</v>
      </c>
      <c r="D440" s="313" t="s">
        <v>4819</v>
      </c>
      <c r="E440" s="313" t="str">
        <f>VLOOKUP(C440,Schools!$A:$Z,3,0)</f>
        <v>M</v>
      </c>
      <c r="F440" s="226">
        <v>-11734.17</v>
      </c>
      <c r="G440" s="159" t="s">
        <v>4759</v>
      </c>
      <c r="H440" s="313" t="s">
        <v>4868</v>
      </c>
      <c r="I440" s="313" t="str">
        <f t="shared" si="82"/>
        <v>10162/543965</v>
      </c>
      <c r="J440" s="313">
        <f>VLOOKUP(C440,Schools!$A:$Z,9,0)</f>
        <v>400082</v>
      </c>
      <c r="K440" s="159" t="s">
        <v>170</v>
      </c>
      <c r="L440" s="159" t="s">
        <v>4874</v>
      </c>
      <c r="M440" s="159" t="s">
        <v>4910</v>
      </c>
      <c r="N440" s="309" t="str">
        <f>VLOOKUP(C440,Schools!A:D,4,0)</f>
        <v>Primary</v>
      </c>
      <c r="O440" s="309">
        <f t="shared" si="80"/>
        <v>10162</v>
      </c>
      <c r="P440" s="309">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13" t="str">
        <f t="shared" si="81"/>
        <v>DEDELEGATION</v>
      </c>
      <c r="B441" s="225">
        <v>44295</v>
      </c>
      <c r="C441" s="159">
        <v>3022027</v>
      </c>
      <c r="D441" s="313" t="s">
        <v>4820</v>
      </c>
      <c r="E441" s="313" t="str">
        <f>VLOOKUP(C441,Schools!$A:$Z,3,0)</f>
        <v>M</v>
      </c>
      <c r="F441" s="226">
        <v>-8287.11</v>
      </c>
      <c r="G441" s="159" t="s">
        <v>4759</v>
      </c>
      <c r="H441" s="313" t="s">
        <v>4868</v>
      </c>
      <c r="I441" s="313" t="str">
        <f t="shared" si="82"/>
        <v>10162/543965</v>
      </c>
      <c r="J441" s="313">
        <f>VLOOKUP(C441,Schools!$A:$Z,9,0)</f>
        <v>400002</v>
      </c>
      <c r="K441" s="159" t="s">
        <v>170</v>
      </c>
      <c r="L441" s="159" t="s">
        <v>4874</v>
      </c>
      <c r="M441" s="159" t="s">
        <v>4910</v>
      </c>
      <c r="N441" s="309" t="str">
        <f>VLOOKUP(C441,Schools!A:D,4,0)</f>
        <v>Primary</v>
      </c>
      <c r="O441" s="309">
        <f t="shared" si="80"/>
        <v>10162</v>
      </c>
      <c r="P441" s="309">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13" t="str">
        <f t="shared" si="81"/>
        <v>DEDELEGATION</v>
      </c>
      <c r="B442" s="225">
        <v>44295</v>
      </c>
      <c r="C442" s="159">
        <v>3022028</v>
      </c>
      <c r="D442" s="313" t="s">
        <v>224</v>
      </c>
      <c r="E442" s="313" t="str">
        <f>VLOOKUP(C442,Schools!$A:$Z,3,0)</f>
        <v>M</v>
      </c>
      <c r="F442" s="226">
        <v>-5501.13</v>
      </c>
      <c r="G442" s="159" t="s">
        <v>4759</v>
      </c>
      <c r="H442" s="313" t="s">
        <v>4868</v>
      </c>
      <c r="I442" s="313" t="str">
        <f t="shared" si="82"/>
        <v>10162/543965</v>
      </c>
      <c r="J442" s="313">
        <f>VLOOKUP(C442,Schools!$A:$Z,9,0)</f>
        <v>400067</v>
      </c>
      <c r="K442" s="159" t="s">
        <v>170</v>
      </c>
      <c r="L442" s="159" t="s">
        <v>4874</v>
      </c>
      <c r="M442" s="159" t="s">
        <v>4910</v>
      </c>
      <c r="N442" s="309" t="str">
        <f>VLOOKUP(C442,Schools!A:D,4,0)</f>
        <v>Primary</v>
      </c>
      <c r="O442" s="309">
        <f t="shared" si="80"/>
        <v>10162</v>
      </c>
      <c r="P442" s="309">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13" t="str">
        <f t="shared" si="81"/>
        <v>DEDELEGATION</v>
      </c>
      <c r="B443" s="225">
        <v>44295</v>
      </c>
      <c r="C443" s="159">
        <v>3022029</v>
      </c>
      <c r="D443" s="313" t="s">
        <v>226</v>
      </c>
      <c r="E443" s="313" t="str">
        <f>VLOOKUP(C443,Schools!$A:$Z,3,0)</f>
        <v>M</v>
      </c>
      <c r="F443" s="226">
        <v>-9774.5399999999991</v>
      </c>
      <c r="G443" s="159" t="s">
        <v>4759</v>
      </c>
      <c r="H443" s="313" t="s">
        <v>4868</v>
      </c>
      <c r="I443" s="313" t="str">
        <f t="shared" si="82"/>
        <v>10162/543965</v>
      </c>
      <c r="J443" s="313">
        <f>VLOOKUP(C443,Schools!$A:$Z,9,0)</f>
        <v>400035</v>
      </c>
      <c r="K443" s="159" t="s">
        <v>170</v>
      </c>
      <c r="L443" s="159" t="s">
        <v>4874</v>
      </c>
      <c r="M443" s="159" t="s">
        <v>4910</v>
      </c>
      <c r="N443" s="309" t="str">
        <f>VLOOKUP(C443,Schools!A:D,4,0)</f>
        <v>Primary</v>
      </c>
      <c r="O443" s="309">
        <f t="shared" si="80"/>
        <v>10162</v>
      </c>
      <c r="P443" s="309">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13" t="str">
        <f t="shared" si="81"/>
        <v>DEDELEGATION</v>
      </c>
      <c r="B444" s="225">
        <v>44295</v>
      </c>
      <c r="C444" s="159">
        <v>3022031</v>
      </c>
      <c r="D444" s="313" t="s">
        <v>4821</v>
      </c>
      <c r="E444" s="313" t="str">
        <f>VLOOKUP(C444,Schools!$A:$Z,3,0)</f>
        <v>M</v>
      </c>
      <c r="F444" s="226">
        <v>-4391.46</v>
      </c>
      <c r="G444" s="159" t="s">
        <v>4759</v>
      </c>
      <c r="H444" s="313" t="s">
        <v>4868</v>
      </c>
      <c r="I444" s="313" t="str">
        <f t="shared" si="82"/>
        <v>10162/543965</v>
      </c>
      <c r="J444" s="313">
        <f>VLOOKUP(C444,Schools!$A:$Z,9,0)</f>
        <v>400026</v>
      </c>
      <c r="K444" s="159" t="s">
        <v>170</v>
      </c>
      <c r="L444" s="159" t="s">
        <v>4874</v>
      </c>
      <c r="M444" s="159" t="s">
        <v>4910</v>
      </c>
      <c r="N444" s="309" t="str">
        <f>VLOOKUP(C444,Schools!A:D,4,0)</f>
        <v>Primary</v>
      </c>
      <c r="O444" s="309">
        <f t="shared" si="80"/>
        <v>10162</v>
      </c>
      <c r="P444" s="309">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13" t="str">
        <f t="shared" si="81"/>
        <v>DEDELEGATION</v>
      </c>
      <c r="B445" s="225">
        <v>44295</v>
      </c>
      <c r="C445" s="159">
        <v>3022032</v>
      </c>
      <c r="D445" s="313" t="s">
        <v>4822</v>
      </c>
      <c r="E445" s="313" t="str">
        <f>VLOOKUP(C445,Schools!$A:$Z,3,0)</f>
        <v>M</v>
      </c>
      <c r="F445" s="226">
        <v>-10341.18</v>
      </c>
      <c r="G445" s="159" t="s">
        <v>4759</v>
      </c>
      <c r="H445" s="313" t="s">
        <v>4868</v>
      </c>
      <c r="I445" s="313" t="str">
        <f t="shared" si="82"/>
        <v>10162/543965</v>
      </c>
      <c r="J445" s="313">
        <f>VLOOKUP(C445,Schools!$A:$Z,9,0)</f>
        <v>400084</v>
      </c>
      <c r="K445" s="159" t="s">
        <v>170</v>
      </c>
      <c r="L445" s="159" t="s">
        <v>4874</v>
      </c>
      <c r="M445" s="159" t="s">
        <v>4910</v>
      </c>
      <c r="N445" s="309" t="str">
        <f>VLOOKUP(C445,Schools!A:D,4,0)</f>
        <v>Primary</v>
      </c>
      <c r="O445" s="309">
        <f t="shared" si="80"/>
        <v>10162</v>
      </c>
      <c r="P445" s="309">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13" t="str">
        <f t="shared" si="81"/>
        <v>DEDELEGATION</v>
      </c>
      <c r="B446" s="225">
        <v>44295</v>
      </c>
      <c r="C446" s="159">
        <v>3022036</v>
      </c>
      <c r="D446" s="313" t="s">
        <v>4823</v>
      </c>
      <c r="E446" s="313" t="str">
        <f>VLOOKUP(C446,Schools!$A:$Z,3,0)</f>
        <v>M</v>
      </c>
      <c r="F446" s="226">
        <v>-5571.96</v>
      </c>
      <c r="G446" s="159" t="s">
        <v>4759</v>
      </c>
      <c r="H446" s="313" t="s">
        <v>4868</v>
      </c>
      <c r="I446" s="313" t="str">
        <f t="shared" si="82"/>
        <v>10162/543965</v>
      </c>
      <c r="J446" s="313">
        <f>VLOOKUP(C446,Schools!$A:$Z,9,0)</f>
        <v>400046</v>
      </c>
      <c r="K446" s="159" t="s">
        <v>170</v>
      </c>
      <c r="L446" s="159" t="s">
        <v>4874</v>
      </c>
      <c r="M446" s="159" t="s">
        <v>4910</v>
      </c>
      <c r="N446" s="309" t="str">
        <f>VLOOKUP(C446,Schools!A:D,4,0)</f>
        <v>Primary</v>
      </c>
      <c r="O446" s="309">
        <f t="shared" si="80"/>
        <v>10162</v>
      </c>
      <c r="P446" s="309">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13" t="str">
        <f t="shared" si="81"/>
        <v>DEDELEGATION</v>
      </c>
      <c r="B447" s="225">
        <v>44295</v>
      </c>
      <c r="C447" s="159">
        <v>3022037</v>
      </c>
      <c r="D447" s="313" t="s">
        <v>236</v>
      </c>
      <c r="E447" s="313" t="str">
        <f>VLOOKUP(C447,Schools!$A:$Z,3,0)</f>
        <v>M</v>
      </c>
      <c r="F447" s="226">
        <v>-6256.65</v>
      </c>
      <c r="G447" s="159" t="s">
        <v>4759</v>
      </c>
      <c r="H447" s="313" t="s">
        <v>4868</v>
      </c>
      <c r="I447" s="313" t="str">
        <f t="shared" si="82"/>
        <v>10162/543965</v>
      </c>
      <c r="J447" s="313">
        <f>VLOOKUP(C447,Schools!$A:$Z,9,0)</f>
        <v>400030</v>
      </c>
      <c r="K447" s="159" t="s">
        <v>170</v>
      </c>
      <c r="L447" s="159" t="s">
        <v>4874</v>
      </c>
      <c r="M447" s="159" t="s">
        <v>4910</v>
      </c>
      <c r="N447" s="309" t="str">
        <f>VLOOKUP(C447,Schools!A:D,4,0)</f>
        <v>Primary</v>
      </c>
      <c r="O447" s="309">
        <f t="shared" si="80"/>
        <v>10162</v>
      </c>
      <c r="P447" s="309">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13" t="str">
        <f t="shared" si="81"/>
        <v>DEDELEGATION</v>
      </c>
      <c r="B448" s="225">
        <v>44295</v>
      </c>
      <c r="C448" s="159">
        <v>3022042</v>
      </c>
      <c r="D448" s="313" t="s">
        <v>4824</v>
      </c>
      <c r="E448" s="313" t="str">
        <f>VLOOKUP(C448,Schools!$A:$Z,3,0)</f>
        <v>M</v>
      </c>
      <c r="F448" s="226">
        <v>-10034.25</v>
      </c>
      <c r="G448" s="159" t="s">
        <v>4759</v>
      </c>
      <c r="H448" s="313" t="s">
        <v>4868</v>
      </c>
      <c r="I448" s="313" t="str">
        <f t="shared" si="82"/>
        <v>10162/543965</v>
      </c>
      <c r="J448" s="313">
        <f>VLOOKUP(C448,Schools!$A:$Z,9,0)</f>
        <v>400048</v>
      </c>
      <c r="K448" s="159" t="s">
        <v>170</v>
      </c>
      <c r="L448" s="159" t="s">
        <v>4874</v>
      </c>
      <c r="M448" s="159" t="s">
        <v>4910</v>
      </c>
      <c r="N448" s="309" t="str">
        <f>VLOOKUP(C448,Schools!A:D,4,0)</f>
        <v>Primary</v>
      </c>
      <c r="O448" s="309">
        <f t="shared" si="80"/>
        <v>10162</v>
      </c>
      <c r="P448" s="309">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13" t="str">
        <f t="shared" si="81"/>
        <v>DEDELEGATION</v>
      </c>
      <c r="B449" s="225">
        <v>44295</v>
      </c>
      <c r="C449" s="159">
        <v>3022043</v>
      </c>
      <c r="D449" s="313" t="s">
        <v>245</v>
      </c>
      <c r="E449" s="313" t="str">
        <f>VLOOKUP(C449,Schools!$A:$Z,3,0)</f>
        <v>M</v>
      </c>
      <c r="F449" s="226">
        <v>-10553.67</v>
      </c>
      <c r="G449" s="159" t="s">
        <v>4759</v>
      </c>
      <c r="H449" s="313" t="s">
        <v>4868</v>
      </c>
      <c r="I449" s="313" t="str">
        <f t="shared" si="82"/>
        <v>10162/543965</v>
      </c>
      <c r="J449" s="313">
        <f>VLOOKUP(C449,Schools!$A:$Z,9,0)</f>
        <v>400088</v>
      </c>
      <c r="K449" s="159" t="s">
        <v>170</v>
      </c>
      <c r="L449" s="159" t="s">
        <v>4874</v>
      </c>
      <c r="M449" s="159" t="s">
        <v>4910</v>
      </c>
      <c r="N449" s="309" t="str">
        <f>VLOOKUP(C449,Schools!A:D,4,0)</f>
        <v>Primary</v>
      </c>
      <c r="O449" s="309">
        <f t="shared" si="80"/>
        <v>10162</v>
      </c>
      <c r="P449" s="309">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13" t="str">
        <f t="shared" si="81"/>
        <v>DEDELEGATION</v>
      </c>
      <c r="B450" s="225">
        <v>44295</v>
      </c>
      <c r="C450" s="159">
        <v>3022044</v>
      </c>
      <c r="D450" s="313" t="s">
        <v>244</v>
      </c>
      <c r="E450" s="313" t="str">
        <f>VLOOKUP(C450,Schools!$A:$Z,3,0)</f>
        <v>M</v>
      </c>
      <c r="F450" s="226">
        <v>-8287.11</v>
      </c>
      <c r="G450" s="159" t="s">
        <v>4759</v>
      </c>
      <c r="H450" s="313" t="s">
        <v>4868</v>
      </c>
      <c r="I450" s="313" t="str">
        <f t="shared" si="82"/>
        <v>10162/543965</v>
      </c>
      <c r="J450" s="313">
        <f>VLOOKUP(C450,Schools!$A:$Z,9,0)</f>
        <v>400087</v>
      </c>
      <c r="K450" s="159" t="s">
        <v>170</v>
      </c>
      <c r="L450" s="159" t="s">
        <v>4874</v>
      </c>
      <c r="M450" s="159" t="s">
        <v>4910</v>
      </c>
      <c r="N450" s="309" t="str">
        <f>VLOOKUP(C450,Schools!A:D,4,0)</f>
        <v>Primary</v>
      </c>
      <c r="O450" s="309">
        <f t="shared" si="80"/>
        <v>10162</v>
      </c>
      <c r="P450" s="309">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13" t="str">
        <f t="shared" si="81"/>
        <v>DEDELEGATION</v>
      </c>
      <c r="B451" s="225">
        <v>44295</v>
      </c>
      <c r="C451" s="159">
        <v>3022045</v>
      </c>
      <c r="D451" s="313" t="s">
        <v>4825</v>
      </c>
      <c r="E451" s="313" t="str">
        <f>VLOOKUP(C451,Schools!$A:$Z,3,0)</f>
        <v>M</v>
      </c>
      <c r="F451" s="226">
        <v>-4981.71</v>
      </c>
      <c r="G451" s="159" t="s">
        <v>4759</v>
      </c>
      <c r="H451" s="313" t="s">
        <v>4868</v>
      </c>
      <c r="I451" s="313" t="str">
        <f t="shared" si="82"/>
        <v>10162/543965</v>
      </c>
      <c r="J451" s="313">
        <f>VLOOKUP(C451,Schools!$A:$Z,9,0)</f>
        <v>400089</v>
      </c>
      <c r="K451" s="159" t="s">
        <v>170</v>
      </c>
      <c r="L451" s="159" t="s">
        <v>4874</v>
      </c>
      <c r="M451" s="159" t="s">
        <v>4910</v>
      </c>
      <c r="N451" s="309" t="str">
        <f>VLOOKUP(C451,Schools!A:D,4,0)</f>
        <v>Primary</v>
      </c>
      <c r="O451" s="309">
        <f t="shared" si="80"/>
        <v>10162</v>
      </c>
      <c r="P451" s="309">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13" t="str">
        <f t="shared" si="81"/>
        <v>DEDELEGATION</v>
      </c>
      <c r="B452" s="225">
        <v>44295</v>
      </c>
      <c r="C452" s="159">
        <v>3022053</v>
      </c>
      <c r="D452" s="313" t="s">
        <v>4826</v>
      </c>
      <c r="E452" s="313" t="str">
        <f>VLOOKUP(C452,Schools!$A:$Z,3,0)</f>
        <v>M</v>
      </c>
      <c r="F452" s="226">
        <v>-4651.17</v>
      </c>
      <c r="G452" s="159" t="s">
        <v>4759</v>
      </c>
      <c r="H452" s="313" t="s">
        <v>4868</v>
      </c>
      <c r="I452" s="313" t="str">
        <f t="shared" si="82"/>
        <v>10162/543965</v>
      </c>
      <c r="J452" s="313">
        <f>VLOOKUP(C452,Schools!$A:$Z,9,0)</f>
        <v>158733</v>
      </c>
      <c r="K452" s="159" t="s">
        <v>170</v>
      </c>
      <c r="L452" s="159" t="s">
        <v>4874</v>
      </c>
      <c r="M452" s="159" t="s">
        <v>4910</v>
      </c>
      <c r="N452" s="309" t="str">
        <f>VLOOKUP(C452,Schools!A:D,4,0)</f>
        <v>Primary</v>
      </c>
      <c r="O452" s="309">
        <f t="shared" si="80"/>
        <v>10162</v>
      </c>
      <c r="P452" s="309">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13" t="str">
        <f t="shared" si="81"/>
        <v>DEDELEGATION</v>
      </c>
      <c r="B453" s="225">
        <v>44295</v>
      </c>
      <c r="C453" s="159">
        <v>3022054</v>
      </c>
      <c r="D453" s="313" t="s">
        <v>4827</v>
      </c>
      <c r="E453" s="313" t="str">
        <f>VLOOKUP(C453,Schools!$A:$Z,3,0)</f>
        <v>M</v>
      </c>
      <c r="F453" s="226">
        <v>-4887.2699999999995</v>
      </c>
      <c r="G453" s="159" t="s">
        <v>4759</v>
      </c>
      <c r="H453" s="313" t="s">
        <v>4868</v>
      </c>
      <c r="I453" s="313" t="str">
        <f t="shared" si="82"/>
        <v>10162/543965</v>
      </c>
      <c r="J453" s="313">
        <f>VLOOKUP(C453,Schools!$A:$Z,9,0)</f>
        <v>400004</v>
      </c>
      <c r="K453" s="159" t="s">
        <v>170</v>
      </c>
      <c r="L453" s="159" t="s">
        <v>4874</v>
      </c>
      <c r="M453" s="159" t="s">
        <v>4910</v>
      </c>
      <c r="N453" s="309" t="str">
        <f>VLOOKUP(C453,Schools!A:D,4,0)</f>
        <v>Primary</v>
      </c>
      <c r="O453" s="309">
        <f t="shared" si="80"/>
        <v>10162</v>
      </c>
      <c r="P453" s="309">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13" t="str">
        <f t="shared" si="81"/>
        <v>DEDELEGATION</v>
      </c>
      <c r="B454" s="225">
        <v>44295</v>
      </c>
      <c r="C454" s="159">
        <v>3022055</v>
      </c>
      <c r="D454" s="313" t="s">
        <v>4828</v>
      </c>
      <c r="E454" s="313" t="str">
        <f>VLOOKUP(C454,Schools!$A:$Z,3,0)</f>
        <v>M</v>
      </c>
      <c r="F454" s="226">
        <v>-4722</v>
      </c>
      <c r="G454" s="159" t="s">
        <v>4759</v>
      </c>
      <c r="H454" s="313" t="s">
        <v>4868</v>
      </c>
      <c r="I454" s="313" t="str">
        <f t="shared" si="82"/>
        <v>10162/543965</v>
      </c>
      <c r="J454" s="313">
        <f>VLOOKUP(C454,Schools!$A:$Z,9,0)</f>
        <v>400101</v>
      </c>
      <c r="K454" s="159" t="s">
        <v>170</v>
      </c>
      <c r="L454" s="159" t="s">
        <v>4874</v>
      </c>
      <c r="M454" s="159" t="s">
        <v>4910</v>
      </c>
      <c r="N454" s="309" t="str">
        <f>VLOOKUP(C454,Schools!A:D,4,0)</f>
        <v>Primary</v>
      </c>
      <c r="O454" s="309">
        <f t="shared" si="80"/>
        <v>10162</v>
      </c>
      <c r="P454" s="309">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13" t="str">
        <f t="shared" si="81"/>
        <v>DEDELEGATION</v>
      </c>
      <c r="B455" s="225">
        <v>44295</v>
      </c>
      <c r="C455" s="159">
        <v>3022057</v>
      </c>
      <c r="D455" s="313" t="s">
        <v>275</v>
      </c>
      <c r="E455" s="313" t="str">
        <f>VLOOKUP(C455,Schools!$A:$Z,3,0)</f>
        <v>M</v>
      </c>
      <c r="F455" s="226">
        <v>-10600.89</v>
      </c>
      <c r="G455" s="159" t="s">
        <v>4759</v>
      </c>
      <c r="H455" s="313" t="s">
        <v>4868</v>
      </c>
      <c r="I455" s="313" t="str">
        <f t="shared" si="82"/>
        <v>10162/543965</v>
      </c>
      <c r="J455" s="313">
        <f>VLOOKUP(C455,Schools!$A:$Z,9,0)</f>
        <v>400053</v>
      </c>
      <c r="K455" s="159" t="s">
        <v>170</v>
      </c>
      <c r="L455" s="159" t="s">
        <v>4874</v>
      </c>
      <c r="M455" s="159" t="s">
        <v>4910</v>
      </c>
      <c r="N455" s="309" t="str">
        <f>VLOOKUP(C455,Schools!A:D,4,0)</f>
        <v>Primary</v>
      </c>
      <c r="O455" s="309">
        <f t="shared" si="80"/>
        <v>10162</v>
      </c>
      <c r="P455" s="309">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13" t="str">
        <f t="shared" si="81"/>
        <v>DEDELEGATION</v>
      </c>
      <c r="B456" s="225">
        <v>44295</v>
      </c>
      <c r="C456" s="159">
        <v>3022060</v>
      </c>
      <c r="D456" s="313" t="s">
        <v>278</v>
      </c>
      <c r="E456" s="313" t="str">
        <f>VLOOKUP(C456,Schools!$A:$Z,3,0)</f>
        <v>M</v>
      </c>
      <c r="F456" s="226">
        <v>-9939.81</v>
      </c>
      <c r="G456" s="159" t="s">
        <v>4759</v>
      </c>
      <c r="H456" s="313" t="s">
        <v>4868</v>
      </c>
      <c r="I456" s="313" t="str">
        <f t="shared" si="82"/>
        <v>10162/543965</v>
      </c>
      <c r="J456" s="313">
        <f>VLOOKUP(C456,Schools!$A:$Z,9,0)</f>
        <v>400011</v>
      </c>
      <c r="K456" s="159" t="s">
        <v>170</v>
      </c>
      <c r="L456" s="159" t="s">
        <v>4874</v>
      </c>
      <c r="M456" s="159" t="s">
        <v>4910</v>
      </c>
      <c r="N456" s="309" t="str">
        <f>VLOOKUP(C456,Schools!A:D,4,0)</f>
        <v>Primary</v>
      </c>
      <c r="O456" s="309">
        <f t="shared" si="80"/>
        <v>10162</v>
      </c>
      <c r="P456" s="309">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13" t="str">
        <f t="shared" si="81"/>
        <v>DEDELEGATION</v>
      </c>
      <c r="B457" s="225">
        <v>44295</v>
      </c>
      <c r="C457" s="159">
        <v>3022067</v>
      </c>
      <c r="D457" s="313" t="s">
        <v>41</v>
      </c>
      <c r="E457" s="313" t="str">
        <f>VLOOKUP(C457,Schools!$A:$Z,3,0)</f>
        <v>M</v>
      </c>
      <c r="F457" s="226">
        <v>-5524.74</v>
      </c>
      <c r="G457" s="159" t="s">
        <v>4759</v>
      </c>
      <c r="H457" s="313" t="s">
        <v>4868</v>
      </c>
      <c r="I457" s="313" t="str">
        <f t="shared" si="82"/>
        <v>10162/543965</v>
      </c>
      <c r="J457" s="313">
        <f>VLOOKUP(C457,Schools!$A:$Z,9,0)</f>
        <v>400065</v>
      </c>
      <c r="K457" s="159" t="s">
        <v>170</v>
      </c>
      <c r="L457" s="159" t="s">
        <v>4874</v>
      </c>
      <c r="M457" s="159" t="s">
        <v>4910</v>
      </c>
      <c r="N457" s="309" t="str">
        <f>VLOOKUP(C457,Schools!A:D,4,0)</f>
        <v>Primary</v>
      </c>
      <c r="O457" s="309">
        <f t="shared" si="80"/>
        <v>10162</v>
      </c>
      <c r="P457" s="309">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13" t="str">
        <f t="shared" si="81"/>
        <v>DEDELEGATION</v>
      </c>
      <c r="B458" s="225">
        <v>44295</v>
      </c>
      <c r="C458" s="159">
        <v>3022070</v>
      </c>
      <c r="D458" s="313" t="s">
        <v>272</v>
      </c>
      <c r="E458" s="313" t="str">
        <f>VLOOKUP(C458,Schools!$A:$Z,3,0)</f>
        <v>M</v>
      </c>
      <c r="F458" s="226">
        <v>-4934.49</v>
      </c>
      <c r="G458" s="159" t="s">
        <v>4759</v>
      </c>
      <c r="H458" s="313" t="s">
        <v>4868</v>
      </c>
      <c r="I458" s="313" t="str">
        <f t="shared" si="82"/>
        <v>10162/543965</v>
      </c>
      <c r="J458" s="313">
        <f>VLOOKUP(C458,Schools!$A:$Z,9,0)</f>
        <v>400038</v>
      </c>
      <c r="K458" s="159" t="s">
        <v>170</v>
      </c>
      <c r="L458" s="159" t="s">
        <v>4874</v>
      </c>
      <c r="M458" s="159" t="s">
        <v>4910</v>
      </c>
      <c r="N458" s="309" t="str">
        <f>VLOOKUP(C458,Schools!A:D,4,0)</f>
        <v>Primary</v>
      </c>
      <c r="O458" s="309">
        <f t="shared" si="80"/>
        <v>10162</v>
      </c>
      <c r="P458" s="309">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13" t="str">
        <f t="shared" si="81"/>
        <v>DEDELEGATION</v>
      </c>
      <c r="B459" s="225">
        <v>44295</v>
      </c>
      <c r="C459" s="159">
        <v>3022071</v>
      </c>
      <c r="D459" s="313" t="s">
        <v>4829</v>
      </c>
      <c r="E459" s="313" t="str">
        <f>VLOOKUP(C459,Schools!$A:$Z,3,0)</f>
        <v>M</v>
      </c>
      <c r="F459" s="226">
        <v>-4178.97</v>
      </c>
      <c r="G459" s="159" t="s">
        <v>4759</v>
      </c>
      <c r="H459" s="313" t="s">
        <v>4868</v>
      </c>
      <c r="I459" s="313" t="str">
        <f t="shared" si="82"/>
        <v>10162/543965</v>
      </c>
      <c r="J459" s="313">
        <f>VLOOKUP(C459,Schools!$A:$Z,9,0)</f>
        <v>400010</v>
      </c>
      <c r="K459" s="159" t="s">
        <v>170</v>
      </c>
      <c r="L459" s="159" t="s">
        <v>4874</v>
      </c>
      <c r="M459" s="159" t="s">
        <v>4910</v>
      </c>
      <c r="N459" s="309" t="str">
        <f>VLOOKUP(C459,Schools!A:D,4,0)</f>
        <v>Primary</v>
      </c>
      <c r="O459" s="309">
        <f t="shared" si="80"/>
        <v>10162</v>
      </c>
      <c r="P459" s="309">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13" t="str">
        <f t="shared" si="81"/>
        <v>DEDELEGATION</v>
      </c>
      <c r="B460" s="225">
        <v>44295</v>
      </c>
      <c r="C460" s="159">
        <v>3022072</v>
      </c>
      <c r="D460" s="313" t="s">
        <v>254</v>
      </c>
      <c r="E460" s="313" t="str">
        <f>VLOOKUP(C460,Schools!$A:$Z,3,0)</f>
        <v>M</v>
      </c>
      <c r="F460" s="226">
        <v>-7673.25</v>
      </c>
      <c r="G460" s="159" t="s">
        <v>4759</v>
      </c>
      <c r="H460" s="313" t="s">
        <v>4868</v>
      </c>
      <c r="I460" s="313" t="str">
        <f t="shared" si="82"/>
        <v>10162/543965</v>
      </c>
      <c r="J460" s="313">
        <f>VLOOKUP(C460,Schools!$A:$Z,9,0)</f>
        <v>400012</v>
      </c>
      <c r="K460" s="159" t="s">
        <v>170</v>
      </c>
      <c r="L460" s="159" t="s">
        <v>4874</v>
      </c>
      <c r="M460" s="159" t="s">
        <v>4910</v>
      </c>
      <c r="N460" s="309" t="str">
        <f>VLOOKUP(C460,Schools!A:D,4,0)</f>
        <v>Primary</v>
      </c>
      <c r="O460" s="309">
        <f t="shared" si="80"/>
        <v>10162</v>
      </c>
      <c r="P460" s="309">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13" t="str">
        <f t="shared" si="81"/>
        <v>DEDELEGATION</v>
      </c>
      <c r="B461" s="225">
        <v>44295</v>
      </c>
      <c r="C461" s="159">
        <v>3022073</v>
      </c>
      <c r="D461" s="313" t="s">
        <v>4830</v>
      </c>
      <c r="E461" s="313" t="str">
        <f>VLOOKUP(C461,Schools!$A:$Z,3,0)</f>
        <v>M</v>
      </c>
      <c r="F461" s="226">
        <v>-14685.42</v>
      </c>
      <c r="G461" s="159" t="s">
        <v>4759</v>
      </c>
      <c r="H461" s="313" t="s">
        <v>4868</v>
      </c>
      <c r="I461" s="313" t="str">
        <f t="shared" si="82"/>
        <v>10162/543965</v>
      </c>
      <c r="J461" s="313">
        <f>VLOOKUP(C461,Schools!$A:$Z,9,0)</f>
        <v>400105</v>
      </c>
      <c r="K461" s="159" t="s">
        <v>170</v>
      </c>
      <c r="L461" s="159" t="s">
        <v>4874</v>
      </c>
      <c r="M461" s="159" t="s">
        <v>4910</v>
      </c>
      <c r="N461" s="309" t="str">
        <f>VLOOKUP(C461,Schools!A:D,4,0)</f>
        <v>Primary</v>
      </c>
      <c r="O461" s="309">
        <f t="shared" si="80"/>
        <v>10162</v>
      </c>
      <c r="P461" s="309">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13" t="str">
        <f t="shared" si="81"/>
        <v>DEDELEGATION</v>
      </c>
      <c r="B462" s="225">
        <v>44295</v>
      </c>
      <c r="C462" s="159">
        <v>3022076</v>
      </c>
      <c r="D462" s="313" t="s">
        <v>4831</v>
      </c>
      <c r="E462" s="313" t="str">
        <f>VLOOKUP(C462,Schools!$A:$Z,3,0)</f>
        <v>M</v>
      </c>
      <c r="F462" s="226">
        <v>-8334.33</v>
      </c>
      <c r="G462" s="159" t="s">
        <v>4759</v>
      </c>
      <c r="H462" s="313" t="s">
        <v>4868</v>
      </c>
      <c r="I462" s="313" t="str">
        <f t="shared" si="82"/>
        <v>10162/543965</v>
      </c>
      <c r="J462" s="313">
        <f>VLOOKUP(C462,Schools!$A:$Z,9,0)</f>
        <v>400111</v>
      </c>
      <c r="K462" s="159" t="s">
        <v>170</v>
      </c>
      <c r="L462" s="159" t="s">
        <v>4874</v>
      </c>
      <c r="M462" s="159" t="s">
        <v>4910</v>
      </c>
      <c r="N462" s="309" t="str">
        <f>VLOOKUP(C462,Schools!A:D,4,0)</f>
        <v>Primary</v>
      </c>
      <c r="O462" s="309">
        <f t="shared" si="80"/>
        <v>10162</v>
      </c>
      <c r="P462" s="309">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13" t="str">
        <f t="shared" si="81"/>
        <v>DEDELEGATION</v>
      </c>
      <c r="B463" s="225">
        <v>44295</v>
      </c>
      <c r="C463" s="159">
        <v>3022077</v>
      </c>
      <c r="D463" s="313" t="s">
        <v>4832</v>
      </c>
      <c r="E463" s="313" t="str">
        <f>VLOOKUP(C463,Schools!$A:$Z,3,0)</f>
        <v>M</v>
      </c>
      <c r="F463" s="226">
        <v>-20446.259999999998</v>
      </c>
      <c r="G463" s="159" t="s">
        <v>4759</v>
      </c>
      <c r="H463" s="313" t="s">
        <v>4868</v>
      </c>
      <c r="I463" s="313" t="str">
        <f t="shared" si="82"/>
        <v>10162/543965</v>
      </c>
      <c r="J463" s="313">
        <f>VLOOKUP(C463,Schools!$A:$Z,9,0)</f>
        <v>400113</v>
      </c>
      <c r="K463" s="159" t="s">
        <v>170</v>
      </c>
      <c r="L463" s="159" t="s">
        <v>4874</v>
      </c>
      <c r="M463" s="159" t="s">
        <v>4910</v>
      </c>
      <c r="N463" s="309" t="str">
        <f>VLOOKUP(C463,Schools!A:D,4,0)</f>
        <v>Primary</v>
      </c>
      <c r="O463" s="309">
        <f t="shared" si="80"/>
        <v>10162</v>
      </c>
      <c r="P463" s="309">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13" t="str">
        <f t="shared" si="81"/>
        <v>DEDELEGATION</v>
      </c>
      <c r="B464" s="225">
        <v>44295</v>
      </c>
      <c r="C464" s="159">
        <v>3022078</v>
      </c>
      <c r="D464" s="313" t="s">
        <v>4833</v>
      </c>
      <c r="E464" s="313" t="str">
        <f>VLOOKUP(C464,Schools!$A:$Z,3,0)</f>
        <v>M</v>
      </c>
      <c r="F464" s="226">
        <v>-8216.2800000000007</v>
      </c>
      <c r="G464" s="159" t="s">
        <v>4759</v>
      </c>
      <c r="H464" s="313" t="s">
        <v>4868</v>
      </c>
      <c r="I464" s="313" t="str">
        <f t="shared" si="82"/>
        <v>10162/543965</v>
      </c>
      <c r="J464" s="313">
        <f>VLOOKUP(C464,Schools!$A:$Z,9,0)</f>
        <v>400014</v>
      </c>
      <c r="K464" s="159" t="s">
        <v>170</v>
      </c>
      <c r="L464" s="159" t="s">
        <v>4874</v>
      </c>
      <c r="M464" s="159" t="s">
        <v>4910</v>
      </c>
      <c r="N464" s="309" t="str">
        <f>VLOOKUP(C464,Schools!A:D,4,0)</f>
        <v>Primary</v>
      </c>
      <c r="O464" s="309">
        <f t="shared" si="80"/>
        <v>10162</v>
      </c>
      <c r="P464" s="309">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13" t="str">
        <f t="shared" si="81"/>
        <v>DEDELEGATION</v>
      </c>
      <c r="B465" s="225">
        <v>44295</v>
      </c>
      <c r="C465" s="159">
        <v>3022079</v>
      </c>
      <c r="D465" s="313" t="s">
        <v>4834</v>
      </c>
      <c r="E465" s="313" t="str">
        <f>VLOOKUP(C465,Schools!$A:$Z,3,0)</f>
        <v>M</v>
      </c>
      <c r="F465" s="226">
        <v>-10246.74</v>
      </c>
      <c r="G465" s="159" t="s">
        <v>4759</v>
      </c>
      <c r="H465" s="313" t="s">
        <v>4868</v>
      </c>
      <c r="I465" s="313" t="str">
        <f t="shared" si="82"/>
        <v>10162/543965</v>
      </c>
      <c r="J465" s="313">
        <f>VLOOKUP(C465,Schools!$A:$Z,9,0)</f>
        <v>400070</v>
      </c>
      <c r="K465" s="159" t="s">
        <v>170</v>
      </c>
      <c r="L465" s="159" t="s">
        <v>4874</v>
      </c>
      <c r="M465" s="159" t="s">
        <v>4910</v>
      </c>
      <c r="N465" s="309" t="str">
        <f>VLOOKUP(C465,Schools!A:D,4,0)</f>
        <v>Primary</v>
      </c>
      <c r="O465" s="309">
        <f t="shared" si="80"/>
        <v>10162</v>
      </c>
      <c r="P465" s="309">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13" t="str">
        <f t="shared" si="81"/>
        <v>DEDELEGATION</v>
      </c>
      <c r="B466" s="225">
        <v>44295</v>
      </c>
      <c r="C466" s="159">
        <v>3023300</v>
      </c>
      <c r="D466" s="313" t="s">
        <v>4835</v>
      </c>
      <c r="E466" s="313" t="str">
        <f>VLOOKUP(C466,Schools!$A:$Z,3,0)</f>
        <v>M</v>
      </c>
      <c r="F466" s="226">
        <v>-4037.31</v>
      </c>
      <c r="G466" s="159" t="s">
        <v>4759</v>
      </c>
      <c r="H466" s="313" t="s">
        <v>4868</v>
      </c>
      <c r="I466" s="313" t="str">
        <f t="shared" si="82"/>
        <v>10162/543965</v>
      </c>
      <c r="J466" s="313">
        <f>VLOOKUP(C466,Schools!$A:$Z,9,0)</f>
        <v>400069</v>
      </c>
      <c r="K466" s="159" t="s">
        <v>170</v>
      </c>
      <c r="L466" s="159" t="s">
        <v>4874</v>
      </c>
      <c r="M466" s="159" t="s">
        <v>4910</v>
      </c>
      <c r="N466" s="309" t="str">
        <f>VLOOKUP(C466,Schools!A:D,4,0)</f>
        <v>Primary</v>
      </c>
      <c r="O466" s="309">
        <f t="shared" si="80"/>
        <v>10162</v>
      </c>
      <c r="P466" s="309">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13" t="str">
        <f t="shared" si="81"/>
        <v>DEDELEGATION</v>
      </c>
      <c r="B467" s="225">
        <v>44295</v>
      </c>
      <c r="C467" s="159">
        <v>3023302</v>
      </c>
      <c r="D467" s="313" t="s">
        <v>4836</v>
      </c>
      <c r="E467" s="313" t="str">
        <f>VLOOKUP(C467,Schools!$A:$Z,3,0)</f>
        <v>M</v>
      </c>
      <c r="F467" s="226">
        <v>-4934.49</v>
      </c>
      <c r="G467" s="159" t="s">
        <v>4759</v>
      </c>
      <c r="H467" s="313" t="s">
        <v>4868</v>
      </c>
      <c r="I467" s="313" t="str">
        <f t="shared" si="82"/>
        <v>10162/543965</v>
      </c>
      <c r="J467" s="313">
        <f>VLOOKUP(C467,Schools!$A:$Z,9,0)</f>
        <v>400039</v>
      </c>
      <c r="K467" s="159" t="s">
        <v>170</v>
      </c>
      <c r="L467" s="159" t="s">
        <v>4874</v>
      </c>
      <c r="M467" s="159" t="s">
        <v>4910</v>
      </c>
      <c r="N467" s="309" t="str">
        <f>VLOOKUP(C467,Schools!A:D,4,0)</f>
        <v>Primary</v>
      </c>
      <c r="O467" s="309">
        <f t="shared" si="80"/>
        <v>10162</v>
      </c>
      <c r="P467" s="309">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13" t="str">
        <f t="shared" si="81"/>
        <v>DEDELEGATION</v>
      </c>
      <c r="B468" s="225">
        <v>44295</v>
      </c>
      <c r="C468" s="159">
        <v>3023304</v>
      </c>
      <c r="D468" s="313" t="s">
        <v>4837</v>
      </c>
      <c r="E468" s="313" t="str">
        <f>VLOOKUP(C468,Schools!$A:$Z,3,0)</f>
        <v>M</v>
      </c>
      <c r="F468" s="226">
        <v>-4698.3900000000003</v>
      </c>
      <c r="G468" s="159" t="s">
        <v>4759</v>
      </c>
      <c r="H468" s="313" t="s">
        <v>4868</v>
      </c>
      <c r="I468" s="313" t="str">
        <f t="shared" si="82"/>
        <v>10162/543965</v>
      </c>
      <c r="J468" s="313">
        <f>VLOOKUP(C468,Schools!$A:$Z,9,0)</f>
        <v>400008</v>
      </c>
      <c r="K468" s="159" t="s">
        <v>170</v>
      </c>
      <c r="L468" s="159" t="s">
        <v>4874</v>
      </c>
      <c r="M468" s="159" t="s">
        <v>4910</v>
      </c>
      <c r="N468" s="309" t="str">
        <f>VLOOKUP(C468,Schools!A:D,4,0)</f>
        <v>Primary</v>
      </c>
      <c r="O468" s="309">
        <f t="shared" ref="O468:O505" si="91">IF($E468="A","EFA",VLOOKUP(LEFT(N468,1),$AI$1:$AJ$3,2,0))</f>
        <v>10162</v>
      </c>
      <c r="P468" s="309">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13" t="str">
        <f t="shared" ref="A469:A505" si="92">$B$3</f>
        <v>DEDELEGATION</v>
      </c>
      <c r="B469" s="225">
        <v>44295</v>
      </c>
      <c r="C469" s="159">
        <v>3023305</v>
      </c>
      <c r="D469" s="313" t="s">
        <v>4838</v>
      </c>
      <c r="E469" s="313" t="str">
        <f>VLOOKUP(C469,Schools!$A:$Z,3,0)</f>
        <v>M</v>
      </c>
      <c r="F469" s="226">
        <v>-3541.5</v>
      </c>
      <c r="G469" s="159" t="s">
        <v>4759</v>
      </c>
      <c r="H469" s="313" t="s">
        <v>4868</v>
      </c>
      <c r="I469" s="313" t="str">
        <f t="shared" ref="I469:I505" si="93">O469&amp;"/"&amp;P469</f>
        <v>10162/543965</v>
      </c>
      <c r="J469" s="313">
        <f>VLOOKUP(C469,Schools!$A:$Z,9,0)</f>
        <v>400086</v>
      </c>
      <c r="K469" s="159" t="s">
        <v>170</v>
      </c>
      <c r="L469" s="159" t="s">
        <v>4874</v>
      </c>
      <c r="M469" s="159" t="s">
        <v>4910</v>
      </c>
      <c r="N469" s="309" t="str">
        <f>VLOOKUP(C469,Schools!A:D,4,0)</f>
        <v>Primary</v>
      </c>
      <c r="O469" s="309">
        <f t="shared" si="91"/>
        <v>10162</v>
      </c>
      <c r="P469" s="309">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13" t="str">
        <f t="shared" si="92"/>
        <v>DEDELEGATION</v>
      </c>
      <c r="B470" s="225">
        <v>44295</v>
      </c>
      <c r="C470" s="159">
        <v>3023307</v>
      </c>
      <c r="D470" s="313" t="s">
        <v>4839</v>
      </c>
      <c r="E470" s="313" t="str">
        <f>VLOOKUP(C470,Schools!$A:$Z,3,0)</f>
        <v>M</v>
      </c>
      <c r="F470" s="226">
        <v>-4934.49</v>
      </c>
      <c r="G470" s="159" t="s">
        <v>4759</v>
      </c>
      <c r="H470" s="313" t="s">
        <v>4868</v>
      </c>
      <c r="I470" s="313" t="str">
        <f t="shared" si="93"/>
        <v>10162/543965</v>
      </c>
      <c r="J470" s="313">
        <f>VLOOKUP(C470,Schools!$A:$Z,9,0)</f>
        <v>400114</v>
      </c>
      <c r="K470" s="159" t="s">
        <v>170</v>
      </c>
      <c r="L470" s="159" t="s">
        <v>4874</v>
      </c>
      <c r="M470" s="159" t="s">
        <v>4910</v>
      </c>
      <c r="N470" s="309" t="str">
        <f>VLOOKUP(C470,Schools!A:D,4,0)</f>
        <v>Primary</v>
      </c>
      <c r="O470" s="309">
        <f t="shared" si="91"/>
        <v>10162</v>
      </c>
      <c r="P470" s="309">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13" t="str">
        <f t="shared" si="92"/>
        <v>DEDELEGATION</v>
      </c>
      <c r="B471" s="225">
        <v>44295</v>
      </c>
      <c r="C471" s="159">
        <v>3023309</v>
      </c>
      <c r="D471" s="313" t="s">
        <v>4840</v>
      </c>
      <c r="E471" s="313" t="str">
        <f>VLOOKUP(C471,Schools!$A:$Z,3,0)</f>
        <v>M</v>
      </c>
      <c r="F471" s="226">
        <v>-4981.71</v>
      </c>
      <c r="G471" s="159" t="s">
        <v>4759</v>
      </c>
      <c r="H471" s="313" t="s">
        <v>4868</v>
      </c>
      <c r="I471" s="313" t="str">
        <f t="shared" si="93"/>
        <v>10162/543965</v>
      </c>
      <c r="J471" s="313">
        <f>VLOOKUP(C471,Schools!$A:$Z,9,0)</f>
        <v>400098</v>
      </c>
      <c r="K471" s="159" t="s">
        <v>170</v>
      </c>
      <c r="L471" s="159" t="s">
        <v>4874</v>
      </c>
      <c r="M471" s="159" t="s">
        <v>4910</v>
      </c>
      <c r="N471" s="309" t="str">
        <f>VLOOKUP(C471,Schools!A:D,4,0)</f>
        <v>Primary</v>
      </c>
      <c r="O471" s="309">
        <f t="shared" si="91"/>
        <v>10162</v>
      </c>
      <c r="P471" s="309">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13" t="str">
        <f t="shared" si="92"/>
        <v>DEDELEGATION</v>
      </c>
      <c r="B472" s="225">
        <v>44295</v>
      </c>
      <c r="C472" s="159">
        <v>3023311</v>
      </c>
      <c r="D472" s="313" t="s">
        <v>4841</v>
      </c>
      <c r="E472" s="313" t="str">
        <f>VLOOKUP(C472,Schools!$A:$Z,3,0)</f>
        <v>M</v>
      </c>
      <c r="F472" s="226">
        <v>-9703.7099999999991</v>
      </c>
      <c r="G472" s="159" t="s">
        <v>4759</v>
      </c>
      <c r="H472" s="313" t="s">
        <v>4868</v>
      </c>
      <c r="I472" s="313" t="str">
        <f t="shared" si="93"/>
        <v>10162/543965</v>
      </c>
      <c r="J472" s="313">
        <f>VLOOKUP(C472,Schools!$A:$Z,9,0)</f>
        <v>400058</v>
      </c>
      <c r="K472" s="159" t="s">
        <v>170</v>
      </c>
      <c r="L472" s="159" t="s">
        <v>4874</v>
      </c>
      <c r="M472" s="159" t="s">
        <v>4910</v>
      </c>
      <c r="N472" s="309" t="str">
        <f>VLOOKUP(C472,Schools!A:D,4,0)</f>
        <v>Primary</v>
      </c>
      <c r="O472" s="309">
        <f t="shared" si="91"/>
        <v>10162</v>
      </c>
      <c r="P472" s="309">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13" t="str">
        <f t="shared" si="92"/>
        <v>DEDELEGATION</v>
      </c>
      <c r="B473" s="225">
        <v>44295</v>
      </c>
      <c r="C473" s="159">
        <v>3023312</v>
      </c>
      <c r="D473" s="313" t="s">
        <v>4842</v>
      </c>
      <c r="E473" s="313" t="str">
        <f>VLOOKUP(C473,Schools!$A:$Z,3,0)</f>
        <v>M</v>
      </c>
      <c r="F473" s="226">
        <v>-5005.32</v>
      </c>
      <c r="G473" s="159" t="s">
        <v>4759</v>
      </c>
      <c r="H473" s="313" t="s">
        <v>4868</v>
      </c>
      <c r="I473" s="313" t="str">
        <f t="shared" si="93"/>
        <v>10162/543965</v>
      </c>
      <c r="J473" s="313">
        <f>VLOOKUP(C473,Schools!$A:$Z,9,0)</f>
        <v>400017</v>
      </c>
      <c r="K473" s="159" t="s">
        <v>170</v>
      </c>
      <c r="L473" s="159" t="s">
        <v>4874</v>
      </c>
      <c r="M473" s="159" t="s">
        <v>4910</v>
      </c>
      <c r="N473" s="309" t="str">
        <f>VLOOKUP(C473,Schools!A:D,4,0)</f>
        <v>Primary</v>
      </c>
      <c r="O473" s="309">
        <f t="shared" si="91"/>
        <v>10162</v>
      </c>
      <c r="P473" s="309">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13" t="str">
        <f t="shared" si="92"/>
        <v>DEDELEGATION</v>
      </c>
      <c r="B474" s="225">
        <v>44295</v>
      </c>
      <c r="C474" s="159">
        <v>3023313</v>
      </c>
      <c r="D474" s="313" t="s">
        <v>4843</v>
      </c>
      <c r="E474" s="313" t="str">
        <f>VLOOKUP(C474,Schools!$A:$Z,3,0)</f>
        <v>M</v>
      </c>
      <c r="F474" s="226">
        <v>-4391.46</v>
      </c>
      <c r="G474" s="159" t="s">
        <v>4759</v>
      </c>
      <c r="H474" s="313" t="s">
        <v>4868</v>
      </c>
      <c r="I474" s="313" t="str">
        <f t="shared" si="93"/>
        <v>10162/543965</v>
      </c>
      <c r="J474" s="313">
        <f>VLOOKUP(C474,Schools!$A:$Z,9,0)</f>
        <v>400006</v>
      </c>
      <c r="K474" s="159" t="s">
        <v>170</v>
      </c>
      <c r="L474" s="159" t="s">
        <v>4874</v>
      </c>
      <c r="M474" s="159" t="s">
        <v>4910</v>
      </c>
      <c r="N474" s="309" t="str">
        <f>VLOOKUP(C474,Schools!A:D,4,0)</f>
        <v>Primary</v>
      </c>
      <c r="O474" s="309">
        <f t="shared" si="91"/>
        <v>10162</v>
      </c>
      <c r="P474" s="309">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13" t="str">
        <f t="shared" si="92"/>
        <v>DEDELEGATION</v>
      </c>
      <c r="B475" s="225">
        <v>44295</v>
      </c>
      <c r="C475" s="159">
        <v>3023314</v>
      </c>
      <c r="D475" s="313" t="s">
        <v>4844</v>
      </c>
      <c r="E475" s="313" t="str">
        <f>VLOOKUP(C475,Schools!$A:$Z,3,0)</f>
        <v>M</v>
      </c>
      <c r="F475" s="226">
        <v>-4863.66</v>
      </c>
      <c r="G475" s="159" t="s">
        <v>4759</v>
      </c>
      <c r="H475" s="313" t="s">
        <v>4868</v>
      </c>
      <c r="I475" s="313" t="str">
        <f t="shared" si="93"/>
        <v>10162/543965</v>
      </c>
      <c r="J475" s="313">
        <f>VLOOKUP(C475,Schools!$A:$Z,9,0)</f>
        <v>400094</v>
      </c>
      <c r="K475" s="159" t="s">
        <v>170</v>
      </c>
      <c r="L475" s="159" t="s">
        <v>4874</v>
      </c>
      <c r="M475" s="159" t="s">
        <v>4910</v>
      </c>
      <c r="N475" s="309" t="str">
        <f>VLOOKUP(C475,Schools!A:D,4,0)</f>
        <v>Primary</v>
      </c>
      <c r="O475" s="309">
        <f t="shared" si="91"/>
        <v>10162</v>
      </c>
      <c r="P475" s="309">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13" t="str">
        <f t="shared" si="92"/>
        <v>DEDELEGATION</v>
      </c>
      <c r="B476" s="225">
        <v>44295</v>
      </c>
      <c r="C476" s="159">
        <v>3023315</v>
      </c>
      <c r="D476" s="313" t="s">
        <v>4845</v>
      </c>
      <c r="E476" s="313" t="str">
        <f>VLOOKUP(C476,Schools!$A:$Z,3,0)</f>
        <v>M</v>
      </c>
      <c r="F476" s="226">
        <v>-4910.88</v>
      </c>
      <c r="G476" s="159" t="s">
        <v>4759</v>
      </c>
      <c r="H476" s="313" t="s">
        <v>4868</v>
      </c>
      <c r="I476" s="313" t="str">
        <f t="shared" si="93"/>
        <v>10162/543965</v>
      </c>
      <c r="J476" s="313">
        <f>VLOOKUP(C476,Schools!$A:$Z,9,0)</f>
        <v>400062</v>
      </c>
      <c r="K476" s="159" t="s">
        <v>170</v>
      </c>
      <c r="L476" s="159" t="s">
        <v>4874</v>
      </c>
      <c r="M476" s="159" t="s">
        <v>4910</v>
      </c>
      <c r="N476" s="309" t="str">
        <f>VLOOKUP(C476,Schools!A:D,4,0)</f>
        <v>Primary</v>
      </c>
      <c r="O476" s="309">
        <f t="shared" si="91"/>
        <v>10162</v>
      </c>
      <c r="P476" s="309">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13" t="str">
        <f t="shared" si="92"/>
        <v>DEDELEGATION</v>
      </c>
      <c r="B477" s="225">
        <v>44295</v>
      </c>
      <c r="C477" s="159">
        <v>3023316</v>
      </c>
      <c r="D477" s="313" t="s">
        <v>4846</v>
      </c>
      <c r="E477" s="313" t="str">
        <f>VLOOKUP(C477,Schools!$A:$Z,3,0)</f>
        <v>M</v>
      </c>
      <c r="F477" s="226">
        <v>-5005.32</v>
      </c>
      <c r="G477" s="159" t="s">
        <v>4759</v>
      </c>
      <c r="H477" s="313" t="s">
        <v>4868</v>
      </c>
      <c r="I477" s="313" t="str">
        <f t="shared" si="93"/>
        <v>10162/543965</v>
      </c>
      <c r="J477" s="313">
        <f>VLOOKUP(C477,Schools!$A:$Z,9,0)</f>
        <v>400100</v>
      </c>
      <c r="K477" s="159" t="s">
        <v>170</v>
      </c>
      <c r="L477" s="159" t="s">
        <v>4874</v>
      </c>
      <c r="M477" s="159" t="s">
        <v>4910</v>
      </c>
      <c r="N477" s="309" t="str">
        <f>VLOOKUP(C477,Schools!A:D,4,0)</f>
        <v>Primary</v>
      </c>
      <c r="O477" s="309">
        <f t="shared" si="91"/>
        <v>10162</v>
      </c>
      <c r="P477" s="309">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13" t="str">
        <f t="shared" si="92"/>
        <v>DEDELEGATION</v>
      </c>
      <c r="B478" s="225">
        <v>44295</v>
      </c>
      <c r="C478" s="159">
        <v>3023317</v>
      </c>
      <c r="D478" s="313" t="s">
        <v>4847</v>
      </c>
      <c r="E478" s="313" t="str">
        <f>VLOOKUP(C478,Schools!$A:$Z,3,0)</f>
        <v>M</v>
      </c>
      <c r="F478" s="226">
        <v>-5005.32</v>
      </c>
      <c r="G478" s="159" t="s">
        <v>4759</v>
      </c>
      <c r="H478" s="313" t="s">
        <v>4868</v>
      </c>
      <c r="I478" s="313" t="str">
        <f t="shared" si="93"/>
        <v>10162/543965</v>
      </c>
      <c r="J478" s="313">
        <f>VLOOKUP(C478,Schools!$A:$Z,9,0)</f>
        <v>400015</v>
      </c>
      <c r="K478" s="159" t="s">
        <v>170</v>
      </c>
      <c r="L478" s="159" t="s">
        <v>4874</v>
      </c>
      <c r="M478" s="159" t="s">
        <v>4910</v>
      </c>
      <c r="N478" s="309" t="str">
        <f>VLOOKUP(C478,Schools!A:D,4,0)</f>
        <v>Primary</v>
      </c>
      <c r="O478" s="309">
        <f t="shared" si="91"/>
        <v>10162</v>
      </c>
      <c r="P478" s="309">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13" t="str">
        <f t="shared" si="92"/>
        <v>DEDELEGATION</v>
      </c>
      <c r="B479" s="225">
        <v>44295</v>
      </c>
      <c r="C479" s="159">
        <v>3023500</v>
      </c>
      <c r="D479" s="313" t="s">
        <v>4848</v>
      </c>
      <c r="E479" s="313" t="str">
        <f>VLOOKUP(C479,Schools!$A:$Z,3,0)</f>
        <v>M</v>
      </c>
      <c r="F479" s="226">
        <v>-3045.69</v>
      </c>
      <c r="G479" s="159" t="s">
        <v>4759</v>
      </c>
      <c r="H479" s="313" t="s">
        <v>4868</v>
      </c>
      <c r="I479" s="313" t="str">
        <f t="shared" si="93"/>
        <v>10162/543965</v>
      </c>
      <c r="J479" s="313">
        <f>VLOOKUP(C479,Schools!$A:$Z,9,0)</f>
        <v>400023</v>
      </c>
      <c r="K479" s="159" t="s">
        <v>170</v>
      </c>
      <c r="L479" s="159" t="s">
        <v>4874</v>
      </c>
      <c r="M479" s="159" t="s">
        <v>4910</v>
      </c>
      <c r="N479" s="309" t="str">
        <f>VLOOKUP(C479,Schools!A:D,4,0)</f>
        <v>Primary</v>
      </c>
      <c r="O479" s="309">
        <f t="shared" si="91"/>
        <v>10162</v>
      </c>
      <c r="P479" s="309">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13" t="str">
        <f t="shared" si="92"/>
        <v>DEDELEGATION</v>
      </c>
      <c r="B480" s="225">
        <v>44295</v>
      </c>
      <c r="C480" s="159">
        <v>3023501</v>
      </c>
      <c r="D480" s="313" t="s">
        <v>4849</v>
      </c>
      <c r="E480" s="313" t="str">
        <f>VLOOKUP(C480,Schools!$A:$Z,3,0)</f>
        <v>M</v>
      </c>
      <c r="F480" s="226">
        <v>-4698.3900000000003</v>
      </c>
      <c r="G480" s="159" t="s">
        <v>4759</v>
      </c>
      <c r="H480" s="313" t="s">
        <v>4868</v>
      </c>
      <c r="I480" s="313" t="str">
        <f t="shared" si="93"/>
        <v>10162/543965</v>
      </c>
      <c r="J480" s="313">
        <f>VLOOKUP(C480,Schools!$A:$Z,9,0)</f>
        <v>400003</v>
      </c>
      <c r="K480" s="159" t="s">
        <v>170</v>
      </c>
      <c r="L480" s="159" t="s">
        <v>4874</v>
      </c>
      <c r="M480" s="159" t="s">
        <v>4910</v>
      </c>
      <c r="N480" s="309" t="str">
        <f>VLOOKUP(C480,Schools!A:D,4,0)</f>
        <v>Primary</v>
      </c>
      <c r="O480" s="309">
        <f t="shared" si="91"/>
        <v>10162</v>
      </c>
      <c r="P480" s="309">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13" t="str">
        <f t="shared" si="92"/>
        <v>DEDELEGATION</v>
      </c>
      <c r="B481" s="225">
        <v>44295</v>
      </c>
      <c r="C481" s="159">
        <v>3023502</v>
      </c>
      <c r="D481" s="313" t="s">
        <v>4850</v>
      </c>
      <c r="E481" s="313" t="str">
        <f>VLOOKUP(C481,Schools!$A:$Z,3,0)</f>
        <v>M</v>
      </c>
      <c r="F481" s="226">
        <v>-8664.869999999999</v>
      </c>
      <c r="G481" s="159" t="s">
        <v>4759</v>
      </c>
      <c r="H481" s="313" t="s">
        <v>4868</v>
      </c>
      <c r="I481" s="313" t="str">
        <f t="shared" si="93"/>
        <v>10162/543965</v>
      </c>
      <c r="J481" s="313">
        <f>VLOOKUP(C481,Schools!$A:$Z,9,0)</f>
        <v>400096</v>
      </c>
      <c r="K481" s="159" t="s">
        <v>170</v>
      </c>
      <c r="L481" s="159" t="s">
        <v>4874</v>
      </c>
      <c r="M481" s="159" t="s">
        <v>4910</v>
      </c>
      <c r="N481" s="309" t="str">
        <f>VLOOKUP(C481,Schools!A:D,4,0)</f>
        <v>Primary</v>
      </c>
      <c r="O481" s="309">
        <f t="shared" si="91"/>
        <v>10162</v>
      </c>
      <c r="P481" s="309">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13" t="str">
        <f t="shared" si="92"/>
        <v>DEDELEGATION</v>
      </c>
      <c r="B482" s="225">
        <v>44295</v>
      </c>
      <c r="C482" s="159">
        <v>3023504</v>
      </c>
      <c r="D482" s="313" t="s">
        <v>4851</v>
      </c>
      <c r="E482" s="313" t="str">
        <f>VLOOKUP(C482,Schools!$A:$Z,3,0)</f>
        <v>M</v>
      </c>
      <c r="F482" s="226">
        <v>-9845.369999999999</v>
      </c>
      <c r="G482" s="159" t="s">
        <v>4759</v>
      </c>
      <c r="H482" s="313" t="s">
        <v>4868</v>
      </c>
      <c r="I482" s="313" t="str">
        <f t="shared" si="93"/>
        <v>10162/543965</v>
      </c>
      <c r="J482" s="313">
        <f>VLOOKUP(C482,Schools!$A:$Z,9,0)</f>
        <v>400064</v>
      </c>
      <c r="K482" s="159" t="s">
        <v>170</v>
      </c>
      <c r="L482" s="159" t="s">
        <v>4874</v>
      </c>
      <c r="M482" s="159" t="s">
        <v>4910</v>
      </c>
      <c r="N482" s="309" t="str">
        <f>VLOOKUP(C482,Schools!A:D,4,0)</f>
        <v>Primary</v>
      </c>
      <c r="O482" s="309">
        <f t="shared" si="91"/>
        <v>10162</v>
      </c>
      <c r="P482" s="309">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13" t="str">
        <f t="shared" si="92"/>
        <v>DEDELEGATION</v>
      </c>
      <c r="B483" s="225">
        <v>44295</v>
      </c>
      <c r="C483" s="159">
        <v>3023506</v>
      </c>
      <c r="D483" s="313" t="s">
        <v>270</v>
      </c>
      <c r="E483" s="313" t="str">
        <f>VLOOKUP(C483,Schools!$A:$Z,3,0)</f>
        <v>M</v>
      </c>
      <c r="F483" s="226">
        <v>-6705.24</v>
      </c>
      <c r="G483" s="159" t="s">
        <v>4759</v>
      </c>
      <c r="H483" s="313" t="s">
        <v>4868</v>
      </c>
      <c r="I483" s="313" t="str">
        <f t="shared" si="93"/>
        <v>10162/543965</v>
      </c>
      <c r="J483" s="313">
        <f>VLOOKUP(C483,Schools!$A:$Z,9,0)</f>
        <v>400009</v>
      </c>
      <c r="K483" s="159" t="s">
        <v>170</v>
      </c>
      <c r="L483" s="159" t="s">
        <v>4874</v>
      </c>
      <c r="M483" s="159" t="s">
        <v>4910</v>
      </c>
      <c r="N483" s="309" t="str">
        <f>VLOOKUP(C483,Schools!A:D,4,0)</f>
        <v>Primary</v>
      </c>
      <c r="O483" s="309">
        <f t="shared" si="91"/>
        <v>10162</v>
      </c>
      <c r="P483" s="309">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13" t="str">
        <f t="shared" si="92"/>
        <v>DEDELEGATION</v>
      </c>
      <c r="B484" s="225">
        <v>44295</v>
      </c>
      <c r="C484" s="159">
        <v>3023507</v>
      </c>
      <c r="D484" s="313" t="s">
        <v>4852</v>
      </c>
      <c r="E484" s="313" t="str">
        <f>VLOOKUP(C484,Schools!$A:$Z,3,0)</f>
        <v>M</v>
      </c>
      <c r="F484" s="226">
        <v>-4155.3599999999997</v>
      </c>
      <c r="G484" s="159" t="s">
        <v>4759</v>
      </c>
      <c r="H484" s="313" t="s">
        <v>4868</v>
      </c>
      <c r="I484" s="313" t="str">
        <f t="shared" si="93"/>
        <v>10162/543965</v>
      </c>
      <c r="J484" s="313">
        <f>VLOOKUP(C484,Schools!$A:$Z,9,0)</f>
        <v>400037</v>
      </c>
      <c r="K484" s="159" t="s">
        <v>170</v>
      </c>
      <c r="L484" s="159" t="s">
        <v>4874</v>
      </c>
      <c r="M484" s="159" t="s">
        <v>4910</v>
      </c>
      <c r="N484" s="309" t="str">
        <f>VLOOKUP(C484,Schools!A:D,4,0)</f>
        <v>Primary</v>
      </c>
      <c r="O484" s="309">
        <f t="shared" si="91"/>
        <v>10162</v>
      </c>
      <c r="P484" s="309">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13" t="str">
        <f t="shared" si="92"/>
        <v>DEDELEGATION</v>
      </c>
      <c r="B485" s="225">
        <v>44295</v>
      </c>
      <c r="C485" s="159">
        <v>3023509</v>
      </c>
      <c r="D485" s="313" t="s">
        <v>4853</v>
      </c>
      <c r="E485" s="313" t="str">
        <f>VLOOKUP(C485,Schools!$A:$Z,3,0)</f>
        <v>M</v>
      </c>
      <c r="F485" s="226">
        <v>-11474.46</v>
      </c>
      <c r="G485" s="159" t="s">
        <v>4759</v>
      </c>
      <c r="H485" s="313" t="s">
        <v>4868</v>
      </c>
      <c r="I485" s="313" t="str">
        <f t="shared" si="93"/>
        <v>10162/543965</v>
      </c>
      <c r="J485" s="313">
        <f>VLOOKUP(C485,Schools!$A:$Z,9,0)</f>
        <v>400066</v>
      </c>
      <c r="K485" s="159" t="s">
        <v>170</v>
      </c>
      <c r="L485" s="159" t="s">
        <v>4874</v>
      </c>
      <c r="M485" s="159" t="s">
        <v>4910</v>
      </c>
      <c r="N485" s="309" t="str">
        <f>VLOOKUP(C485,Schools!A:D,4,0)</f>
        <v>Primary</v>
      </c>
      <c r="O485" s="309">
        <f t="shared" si="91"/>
        <v>10162</v>
      </c>
      <c r="P485" s="309">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13" t="str">
        <f t="shared" si="92"/>
        <v>DEDELEGATION</v>
      </c>
      <c r="B486" s="225">
        <v>44295</v>
      </c>
      <c r="C486" s="159">
        <v>3023510</v>
      </c>
      <c r="D486" s="313" t="s">
        <v>4854</v>
      </c>
      <c r="E486" s="313" t="str">
        <f>VLOOKUP(C486,Schools!$A:$Z,3,0)</f>
        <v>M</v>
      </c>
      <c r="F486" s="226">
        <v>-9349.56</v>
      </c>
      <c r="G486" s="159" t="s">
        <v>4759</v>
      </c>
      <c r="H486" s="313" t="s">
        <v>4868</v>
      </c>
      <c r="I486" s="313" t="str">
        <f t="shared" si="93"/>
        <v>10162/543965</v>
      </c>
      <c r="J486" s="313">
        <f>VLOOKUP(C486,Schools!$A:$Z,9,0)</f>
        <v>400071</v>
      </c>
      <c r="K486" s="159" t="s">
        <v>170</v>
      </c>
      <c r="L486" s="159" t="s">
        <v>4874</v>
      </c>
      <c r="M486" s="159" t="s">
        <v>4910</v>
      </c>
      <c r="N486" s="309" t="str">
        <f>VLOOKUP(C486,Schools!A:D,4,0)</f>
        <v>Primary</v>
      </c>
      <c r="O486" s="309">
        <f t="shared" si="91"/>
        <v>10162</v>
      </c>
      <c r="P486" s="309">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13" t="str">
        <f t="shared" si="92"/>
        <v>DEDELEGATION</v>
      </c>
      <c r="B487" s="225">
        <v>44295</v>
      </c>
      <c r="C487" s="159">
        <v>3023511</v>
      </c>
      <c r="D487" s="313" t="s">
        <v>4855</v>
      </c>
      <c r="E487" s="313" t="str">
        <f>VLOOKUP(C487,Schools!$A:$Z,3,0)</f>
        <v>M</v>
      </c>
      <c r="F487" s="226">
        <v>-9562.0499999999993</v>
      </c>
      <c r="G487" s="159" t="s">
        <v>4759</v>
      </c>
      <c r="H487" s="313" t="s">
        <v>4868</v>
      </c>
      <c r="I487" s="313" t="str">
        <f t="shared" si="93"/>
        <v>10162/543965</v>
      </c>
      <c r="J487" s="313">
        <f>VLOOKUP(C487,Schools!$A:$Z,9,0)</f>
        <v>400024</v>
      </c>
      <c r="K487" s="159" t="s">
        <v>170</v>
      </c>
      <c r="L487" s="159" t="s">
        <v>4874</v>
      </c>
      <c r="M487" s="159" t="s">
        <v>4910</v>
      </c>
      <c r="N487" s="309" t="str">
        <f>VLOOKUP(C487,Schools!A:D,4,0)</f>
        <v>Primary</v>
      </c>
      <c r="O487" s="309">
        <f t="shared" si="91"/>
        <v>10162</v>
      </c>
      <c r="P487" s="309">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13" t="str">
        <f t="shared" si="92"/>
        <v>DEDELEGATION</v>
      </c>
      <c r="B488" s="225">
        <v>44295</v>
      </c>
      <c r="C488" s="159">
        <v>3023512</v>
      </c>
      <c r="D488" s="313" t="s">
        <v>4856</v>
      </c>
      <c r="E488" s="313" t="str">
        <f>VLOOKUP(C488,Schools!$A:$Z,3,0)</f>
        <v>M</v>
      </c>
      <c r="F488" s="226">
        <v>-8830.14</v>
      </c>
      <c r="G488" s="159" t="s">
        <v>4759</v>
      </c>
      <c r="H488" s="313" t="s">
        <v>4868</v>
      </c>
      <c r="I488" s="313" t="str">
        <f t="shared" si="93"/>
        <v>10162/543965</v>
      </c>
      <c r="J488" s="313">
        <f>VLOOKUP(C488,Schools!$A:$Z,9,0)</f>
        <v>400093</v>
      </c>
      <c r="K488" s="159" t="s">
        <v>170</v>
      </c>
      <c r="L488" s="159" t="s">
        <v>4874</v>
      </c>
      <c r="M488" s="159" t="s">
        <v>4910</v>
      </c>
      <c r="N488" s="309" t="str">
        <f>VLOOKUP(C488,Schools!A:D,4,0)</f>
        <v>Primary</v>
      </c>
      <c r="O488" s="309">
        <f t="shared" si="91"/>
        <v>10162</v>
      </c>
      <c r="P488" s="309">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13" t="str">
        <f t="shared" si="92"/>
        <v>DEDELEGATION</v>
      </c>
      <c r="B489" s="225">
        <v>44295</v>
      </c>
      <c r="C489" s="159">
        <v>3023513</v>
      </c>
      <c r="D489" s="313" t="s">
        <v>240</v>
      </c>
      <c r="E489" s="313" t="str">
        <f>VLOOKUP(C489,Schools!$A:$Z,3,0)</f>
        <v>M</v>
      </c>
      <c r="F489" s="226">
        <v>-8971.7999999999993</v>
      </c>
      <c r="G489" s="159" t="s">
        <v>4759</v>
      </c>
      <c r="H489" s="313" t="s">
        <v>4868</v>
      </c>
      <c r="I489" s="313" t="str">
        <f t="shared" si="93"/>
        <v>10162/543965</v>
      </c>
      <c r="J489" s="313">
        <f>VLOOKUP(C489,Schools!$A:$Z,9,0)</f>
        <v>400007</v>
      </c>
      <c r="K489" s="159" t="s">
        <v>170</v>
      </c>
      <c r="L489" s="159" t="s">
        <v>4874</v>
      </c>
      <c r="M489" s="159" t="s">
        <v>4910</v>
      </c>
      <c r="N489" s="309" t="str">
        <f>VLOOKUP(C489,Schools!A:D,4,0)</f>
        <v>Primary</v>
      </c>
      <c r="O489" s="309">
        <f t="shared" si="91"/>
        <v>10162</v>
      </c>
      <c r="P489" s="309">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13" t="str">
        <f t="shared" si="92"/>
        <v>DEDELEGATION</v>
      </c>
      <c r="B490" s="225">
        <v>44295</v>
      </c>
      <c r="C490" s="159">
        <v>3023514</v>
      </c>
      <c r="D490" s="313" t="s">
        <v>4857</v>
      </c>
      <c r="E490" s="313" t="str">
        <f>VLOOKUP(C490,Schools!$A:$Z,3,0)</f>
        <v>M</v>
      </c>
      <c r="F490" s="226">
        <v>-4887.2699999999995</v>
      </c>
      <c r="G490" s="159" t="s">
        <v>4759</v>
      </c>
      <c r="H490" s="313" t="s">
        <v>4868</v>
      </c>
      <c r="I490" s="313" t="str">
        <f t="shared" si="93"/>
        <v>10162/543965</v>
      </c>
      <c r="J490" s="313">
        <f>VLOOKUP(C490,Schools!$A:$Z,9,0)</f>
        <v>400107</v>
      </c>
      <c r="K490" s="159" t="s">
        <v>170</v>
      </c>
      <c r="L490" s="159" t="s">
        <v>4874</v>
      </c>
      <c r="M490" s="159" t="s">
        <v>4910</v>
      </c>
      <c r="N490" s="309" t="str">
        <f>VLOOKUP(C490,Schools!A:D,4,0)</f>
        <v>Primary</v>
      </c>
      <c r="O490" s="309">
        <f t="shared" si="91"/>
        <v>10162</v>
      </c>
      <c r="P490" s="309">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13" t="str">
        <f t="shared" si="92"/>
        <v>DEDELEGATION</v>
      </c>
      <c r="B491" s="225">
        <v>44295</v>
      </c>
      <c r="C491" s="159">
        <v>3023516</v>
      </c>
      <c r="D491" s="313" t="s">
        <v>228</v>
      </c>
      <c r="E491" s="313" t="str">
        <f>VLOOKUP(C491,Schools!$A:$Z,3,0)</f>
        <v>M</v>
      </c>
      <c r="F491" s="226">
        <v>-4816.4399999999996</v>
      </c>
      <c r="G491" s="159" t="s">
        <v>4759</v>
      </c>
      <c r="H491" s="313" t="s">
        <v>4868</v>
      </c>
      <c r="I491" s="313" t="str">
        <f t="shared" si="93"/>
        <v>10162/543965</v>
      </c>
      <c r="J491" s="313">
        <f>VLOOKUP(C491,Schools!$A:$Z,9,0)</f>
        <v>400108</v>
      </c>
      <c r="K491" s="159" t="s">
        <v>170</v>
      </c>
      <c r="L491" s="159" t="s">
        <v>4874</v>
      </c>
      <c r="M491" s="159" t="s">
        <v>4910</v>
      </c>
      <c r="N491" s="309" t="str">
        <f>VLOOKUP(C491,Schools!A:D,4,0)</f>
        <v>Primary</v>
      </c>
      <c r="O491" s="309">
        <f t="shared" si="91"/>
        <v>10162</v>
      </c>
      <c r="P491" s="309">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13" t="str">
        <f t="shared" si="92"/>
        <v>DEDELEGATION</v>
      </c>
      <c r="B492" s="225">
        <v>44295</v>
      </c>
      <c r="C492" s="159">
        <v>3023518</v>
      </c>
      <c r="D492" s="313" t="s">
        <v>279</v>
      </c>
      <c r="E492" s="313" t="str">
        <f>VLOOKUP(C492,Schools!$A:$Z,3,0)</f>
        <v>M</v>
      </c>
      <c r="F492" s="226">
        <v>-9207.9</v>
      </c>
      <c r="G492" s="159" t="s">
        <v>4759</v>
      </c>
      <c r="H492" s="313" t="s">
        <v>4868</v>
      </c>
      <c r="I492" s="313" t="str">
        <f t="shared" si="93"/>
        <v>10162/543965</v>
      </c>
      <c r="J492" s="313">
        <f>VLOOKUP(C492,Schools!$A:$Z,9,0)</f>
        <v>400117</v>
      </c>
      <c r="K492" s="159" t="s">
        <v>170</v>
      </c>
      <c r="L492" s="159" t="s">
        <v>4874</v>
      </c>
      <c r="M492" s="159" t="s">
        <v>4910</v>
      </c>
      <c r="N492" s="309" t="str">
        <f>VLOOKUP(C492,Schools!A:D,4,0)</f>
        <v>Primary</v>
      </c>
      <c r="O492" s="309">
        <f t="shared" si="91"/>
        <v>10162</v>
      </c>
      <c r="P492" s="309">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13" t="str">
        <f t="shared" si="92"/>
        <v>DEDELEGATION</v>
      </c>
      <c r="B493" s="225">
        <v>44295</v>
      </c>
      <c r="C493" s="159">
        <v>3023520</v>
      </c>
      <c r="D493" s="313" t="s">
        <v>189</v>
      </c>
      <c r="E493" s="313" t="str">
        <f>VLOOKUP(C493,Schools!$A:$Z,3,0)</f>
        <v>M</v>
      </c>
      <c r="F493" s="226">
        <v>-9916.1999999999989</v>
      </c>
      <c r="G493" s="159" t="s">
        <v>4759</v>
      </c>
      <c r="H493" s="313" t="s">
        <v>4868</v>
      </c>
      <c r="I493" s="313" t="str">
        <f t="shared" si="93"/>
        <v>10162/543965</v>
      </c>
      <c r="J493" s="313">
        <f>VLOOKUP(C493,Schools!$A:$Z,9,0)</f>
        <v>400125</v>
      </c>
      <c r="K493" s="159" t="s">
        <v>170</v>
      </c>
      <c r="L493" s="159" t="s">
        <v>4874</v>
      </c>
      <c r="M493" s="159" t="s">
        <v>4910</v>
      </c>
      <c r="N493" s="309" t="str">
        <f>VLOOKUP(C493,Schools!A:D,4,0)</f>
        <v>Primary</v>
      </c>
      <c r="O493" s="309">
        <f t="shared" si="91"/>
        <v>10162</v>
      </c>
      <c r="P493" s="309">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13" t="str">
        <f t="shared" si="92"/>
        <v>DEDELEGATION</v>
      </c>
      <c r="B494" s="225">
        <v>44295</v>
      </c>
      <c r="C494" s="159">
        <v>3023523</v>
      </c>
      <c r="D494" s="313" t="s">
        <v>237</v>
      </c>
      <c r="E494" s="313" t="str">
        <f>VLOOKUP(C494,Schools!$A:$Z,3,0)</f>
        <v>M</v>
      </c>
      <c r="F494" s="226">
        <v>-14661.81</v>
      </c>
      <c r="G494" s="159" t="s">
        <v>4759</v>
      </c>
      <c r="H494" s="313" t="s">
        <v>4868</v>
      </c>
      <c r="I494" s="313" t="str">
        <f t="shared" si="93"/>
        <v>10162/543965</v>
      </c>
      <c r="J494" s="313">
        <f>VLOOKUP(C494,Schools!$A:$Z,9,0)</f>
        <v>400130</v>
      </c>
      <c r="K494" s="159" t="s">
        <v>170</v>
      </c>
      <c r="L494" s="159" t="s">
        <v>4874</v>
      </c>
      <c r="M494" s="159" t="s">
        <v>4910</v>
      </c>
      <c r="N494" s="309" t="str">
        <f>VLOOKUP(C494,Schools!A:D,4,0)</f>
        <v>Primary</v>
      </c>
      <c r="O494" s="309">
        <f t="shared" si="91"/>
        <v>10162</v>
      </c>
      <c r="P494" s="309">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13" t="str">
        <f t="shared" si="92"/>
        <v>DEDELEGATION</v>
      </c>
      <c r="B495" s="225">
        <v>44295</v>
      </c>
      <c r="C495" s="159">
        <v>3023524</v>
      </c>
      <c r="D495" s="313" t="s">
        <v>200</v>
      </c>
      <c r="E495" s="313" t="str">
        <f>VLOOKUP(C495,Schools!$A:$Z,3,0)</f>
        <v>M</v>
      </c>
      <c r="F495" s="226">
        <v>-4438.68</v>
      </c>
      <c r="G495" s="159" t="s">
        <v>4759</v>
      </c>
      <c r="H495" s="313" t="s">
        <v>4868</v>
      </c>
      <c r="I495" s="313" t="str">
        <f t="shared" si="93"/>
        <v>10162/543965</v>
      </c>
      <c r="J495" s="313">
        <f>VLOOKUP(C495,Schools!$A:$Z,9,0)</f>
        <v>400150</v>
      </c>
      <c r="K495" s="159" t="s">
        <v>170</v>
      </c>
      <c r="L495" s="159" t="s">
        <v>4874</v>
      </c>
      <c r="M495" s="159" t="s">
        <v>4910</v>
      </c>
      <c r="N495" s="309" t="str">
        <f>VLOOKUP(C495,Schools!A:D,4,0)</f>
        <v>Primary</v>
      </c>
      <c r="O495" s="309">
        <f t="shared" si="91"/>
        <v>10162</v>
      </c>
      <c r="P495" s="309">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13" t="str">
        <f t="shared" si="92"/>
        <v>DEDELEGATION</v>
      </c>
      <c r="B496" s="225">
        <v>44295</v>
      </c>
      <c r="C496" s="159">
        <v>3025201</v>
      </c>
      <c r="D496" s="313" t="s">
        <v>249</v>
      </c>
      <c r="E496" s="313" t="str">
        <f>VLOOKUP(C496,Schools!$A:$Z,3,0)</f>
        <v>M</v>
      </c>
      <c r="F496" s="226">
        <v>-9302.34</v>
      </c>
      <c r="G496" s="159" t="s">
        <v>4759</v>
      </c>
      <c r="H496" s="313" t="s">
        <v>4868</v>
      </c>
      <c r="I496" s="313" t="str">
        <f t="shared" si="93"/>
        <v>10162/543965</v>
      </c>
      <c r="J496" s="313">
        <f>VLOOKUP(C496,Schools!$A:$Z,9,0)</f>
        <v>400021</v>
      </c>
      <c r="K496" s="159" t="s">
        <v>170</v>
      </c>
      <c r="L496" s="159" t="s">
        <v>4874</v>
      </c>
      <c r="M496" s="159" t="s">
        <v>4910</v>
      </c>
      <c r="N496" s="309" t="str">
        <f>VLOOKUP(C496,Schools!A:D,4,0)</f>
        <v>Primary</v>
      </c>
      <c r="O496" s="309">
        <f t="shared" si="91"/>
        <v>10162</v>
      </c>
      <c r="P496" s="309">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13" t="str">
        <f t="shared" si="92"/>
        <v>DEDELEGATION</v>
      </c>
      <c r="B497" s="225">
        <v>44295</v>
      </c>
      <c r="C497" s="159">
        <v>3025948</v>
      </c>
      <c r="D497" s="313" t="s">
        <v>4858</v>
      </c>
      <c r="E497" s="313" t="str">
        <f>VLOOKUP(C497,Schools!$A:$Z,3,0)</f>
        <v>M</v>
      </c>
      <c r="F497" s="226">
        <v>-4934.49</v>
      </c>
      <c r="G497" s="159" t="s">
        <v>4759</v>
      </c>
      <c r="H497" s="313" t="s">
        <v>4868</v>
      </c>
      <c r="I497" s="313" t="str">
        <f t="shared" si="93"/>
        <v>10162/543965</v>
      </c>
      <c r="J497" s="313">
        <f>VLOOKUP(C497,Schools!$A:$Z,9,0)</f>
        <v>400112</v>
      </c>
      <c r="K497" s="159" t="s">
        <v>170</v>
      </c>
      <c r="L497" s="159" t="s">
        <v>4874</v>
      </c>
      <c r="M497" s="159" t="s">
        <v>4910</v>
      </c>
      <c r="N497" s="309" t="str">
        <f>VLOOKUP(C497,Schools!A:D,4,0)</f>
        <v>Primary</v>
      </c>
      <c r="O497" s="309">
        <f t="shared" si="91"/>
        <v>10162</v>
      </c>
      <c r="P497" s="309">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13" t="str">
        <f t="shared" si="92"/>
        <v>DEDELEGATION</v>
      </c>
      <c r="B498" s="225">
        <v>44295</v>
      </c>
      <c r="C498" s="159">
        <v>3025949</v>
      </c>
      <c r="D498" s="313" t="s">
        <v>239</v>
      </c>
      <c r="E498" s="313" t="str">
        <f>VLOOKUP(C498,Schools!$A:$Z,3,0)</f>
        <v>M</v>
      </c>
      <c r="F498" s="226">
        <v>-8948.19</v>
      </c>
      <c r="G498" s="159" t="s">
        <v>4759</v>
      </c>
      <c r="H498" s="313" t="s">
        <v>4868</v>
      </c>
      <c r="I498" s="313" t="str">
        <f t="shared" si="93"/>
        <v>10162/543965</v>
      </c>
      <c r="J498" s="313">
        <f>VLOOKUP(C498,Schools!$A:$Z,9,0)</f>
        <v>400110</v>
      </c>
      <c r="K498" s="159" t="s">
        <v>170</v>
      </c>
      <c r="L498" s="159" t="s">
        <v>4874</v>
      </c>
      <c r="M498" s="159" t="s">
        <v>4910</v>
      </c>
      <c r="N498" s="309" t="str">
        <f>VLOOKUP(C498,Schools!A:D,4,0)</f>
        <v>Primary</v>
      </c>
      <c r="O498" s="309">
        <f t="shared" si="91"/>
        <v>10162</v>
      </c>
      <c r="P498" s="309">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13" t="str">
        <f t="shared" si="92"/>
        <v>DEDELEGATION</v>
      </c>
      <c r="B499" s="225">
        <v>44295</v>
      </c>
      <c r="C499" s="159">
        <v>3024003</v>
      </c>
      <c r="D499" s="313" t="s">
        <v>107</v>
      </c>
      <c r="E499" s="313" t="str">
        <f>VLOOKUP(C499,Schools!$A:$Z,3,0)</f>
        <v>M</v>
      </c>
      <c r="F499" s="226">
        <v>-17943.599999999999</v>
      </c>
      <c r="G499" s="159" t="s">
        <v>4759</v>
      </c>
      <c r="H499" s="313" t="s">
        <v>4868</v>
      </c>
      <c r="I499" s="313" t="str">
        <f t="shared" si="93"/>
        <v>10163/543965</v>
      </c>
      <c r="J499" s="313">
        <f>VLOOKUP(C499,Schools!$A:$Z,9,0)</f>
        <v>400033</v>
      </c>
      <c r="K499" s="159" t="s">
        <v>170</v>
      </c>
      <c r="L499" s="159" t="s">
        <v>4874</v>
      </c>
      <c r="M499" s="159" t="s">
        <v>4910</v>
      </c>
      <c r="N499" s="309" t="str">
        <f>VLOOKUP(C499,Schools!A:D,4,0)</f>
        <v>Secondary</v>
      </c>
      <c r="O499" s="309">
        <f t="shared" si="91"/>
        <v>10163</v>
      </c>
      <c r="P499" s="309">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13" t="str">
        <f t="shared" si="92"/>
        <v>DEDELEGATION</v>
      </c>
      <c r="B500" s="225">
        <v>44295</v>
      </c>
      <c r="C500" s="159">
        <v>3024004</v>
      </c>
      <c r="D500" s="313" t="s">
        <v>4859</v>
      </c>
      <c r="E500" s="313" t="str">
        <f>VLOOKUP(C500,Schools!$A:$Z,3,0)</f>
        <v>M</v>
      </c>
      <c r="F500" s="226">
        <v>-6563.58</v>
      </c>
      <c r="G500" s="159" t="s">
        <v>4759</v>
      </c>
      <c r="H500" s="313" t="s">
        <v>4868</v>
      </c>
      <c r="I500" s="313" t="str">
        <f t="shared" si="93"/>
        <v>10163/543965</v>
      </c>
      <c r="J500" s="313">
        <f>VLOOKUP(C500,Schools!$A:$Z,9,0)</f>
        <v>107953</v>
      </c>
      <c r="K500" s="159" t="s">
        <v>170</v>
      </c>
      <c r="L500" s="159" t="s">
        <v>4874</v>
      </c>
      <c r="M500" s="159" t="s">
        <v>4910</v>
      </c>
      <c r="N500" s="309" t="str">
        <f>VLOOKUP(C500,Schools!A:D,4,0)</f>
        <v>Secondary</v>
      </c>
      <c r="O500" s="309">
        <f t="shared" si="91"/>
        <v>10163</v>
      </c>
      <c r="P500" s="309">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13" t="str">
        <f t="shared" si="92"/>
        <v>DEDELEGATION</v>
      </c>
      <c r="B501" s="225">
        <v>44295</v>
      </c>
      <c r="C501" s="159">
        <v>3025404</v>
      </c>
      <c r="D501" s="313" t="s">
        <v>4860</v>
      </c>
      <c r="E501" s="313" t="str">
        <f>VLOOKUP(C501,Schools!$A:$Z,3,0)</f>
        <v>M</v>
      </c>
      <c r="F501" s="226">
        <v>-13237.340000000002</v>
      </c>
      <c r="G501" s="159" t="s">
        <v>4759</v>
      </c>
      <c r="H501" s="313" t="s">
        <v>4868</v>
      </c>
      <c r="I501" s="313" t="str">
        <f t="shared" si="93"/>
        <v>10163/543965</v>
      </c>
      <c r="J501" s="313">
        <f>VLOOKUP(C501,Schools!$A:$Z,9,0)</f>
        <v>400029</v>
      </c>
      <c r="K501" s="159" t="s">
        <v>170</v>
      </c>
      <c r="L501" s="159" t="s">
        <v>4874</v>
      </c>
      <c r="M501" s="159" t="s">
        <v>4910</v>
      </c>
      <c r="N501" s="309" t="str">
        <f>VLOOKUP(C501,Schools!A:D,4,0)</f>
        <v>Secondary</v>
      </c>
      <c r="O501" s="309">
        <f t="shared" si="91"/>
        <v>10163</v>
      </c>
      <c r="P501" s="309">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13" t="str">
        <f t="shared" si="92"/>
        <v>DEDELEGATION</v>
      </c>
      <c r="B502" s="225">
        <v>44295</v>
      </c>
      <c r="C502" s="159">
        <v>3025405</v>
      </c>
      <c r="D502" s="313" t="s">
        <v>104</v>
      </c>
      <c r="E502" s="313" t="str">
        <f>VLOOKUP(C502,Schools!$A:$Z,3,0)</f>
        <v>M</v>
      </c>
      <c r="F502" s="226">
        <v>-20894.849999999999</v>
      </c>
      <c r="G502" s="159" t="s">
        <v>4759</v>
      </c>
      <c r="H502" s="313" t="s">
        <v>4868</v>
      </c>
      <c r="I502" s="313" t="str">
        <f t="shared" si="93"/>
        <v>10163/543965</v>
      </c>
      <c r="J502" s="313">
        <f>VLOOKUP(C502,Schools!$A:$Z,9,0)</f>
        <v>400041</v>
      </c>
      <c r="K502" s="159" t="s">
        <v>170</v>
      </c>
      <c r="L502" s="159" t="s">
        <v>4874</v>
      </c>
      <c r="M502" s="159" t="s">
        <v>4910</v>
      </c>
      <c r="N502" s="309" t="str">
        <f>VLOOKUP(C502,Schools!A:D,4,0)</f>
        <v>Secondary</v>
      </c>
      <c r="O502" s="309">
        <f t="shared" si="91"/>
        <v>10163</v>
      </c>
      <c r="P502" s="309">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13" t="str">
        <f t="shared" si="92"/>
        <v>DEDELEGATION</v>
      </c>
      <c r="B503" s="225">
        <v>44295</v>
      </c>
      <c r="C503" s="159">
        <v>3025407</v>
      </c>
      <c r="D503" s="313" t="s">
        <v>4861</v>
      </c>
      <c r="E503" s="313" t="str">
        <f>VLOOKUP(C503,Schools!$A:$Z,3,0)</f>
        <v>M</v>
      </c>
      <c r="F503" s="226">
        <v>-24945.932499999999</v>
      </c>
      <c r="G503" s="159" t="s">
        <v>4759</v>
      </c>
      <c r="H503" s="313" t="s">
        <v>4868</v>
      </c>
      <c r="I503" s="313" t="str">
        <f t="shared" si="93"/>
        <v>10163/543965</v>
      </c>
      <c r="J503" s="313">
        <f>VLOOKUP(C503,Schools!$A:$Z,9,0)</f>
        <v>400013</v>
      </c>
      <c r="K503" s="159" t="s">
        <v>170</v>
      </c>
      <c r="L503" s="159" t="s">
        <v>4874</v>
      </c>
      <c r="M503" s="159" t="s">
        <v>4910</v>
      </c>
      <c r="N503" s="309" t="str">
        <f>VLOOKUP(C503,Schools!A:D,4,0)</f>
        <v>Secondary</v>
      </c>
      <c r="O503" s="309">
        <f t="shared" si="91"/>
        <v>10163</v>
      </c>
      <c r="P503" s="309">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13" t="str">
        <f t="shared" si="92"/>
        <v>DEDELEGATION</v>
      </c>
      <c r="B504" s="225">
        <v>44295</v>
      </c>
      <c r="C504" s="159">
        <v>3025427</v>
      </c>
      <c r="D504" s="313" t="s">
        <v>111</v>
      </c>
      <c r="E504" s="313" t="str">
        <f>VLOOKUP(C504,Schools!$A:$Z,3,0)</f>
        <v>M</v>
      </c>
      <c r="F504" s="226">
        <v>-23515.559999999998</v>
      </c>
      <c r="G504" s="159" t="s">
        <v>4759</v>
      </c>
      <c r="H504" s="313" t="s">
        <v>4868</v>
      </c>
      <c r="I504" s="313" t="str">
        <f t="shared" si="93"/>
        <v>10163/543965</v>
      </c>
      <c r="J504" s="313">
        <f>VLOOKUP(C504,Schools!$A:$Z,9,0)</f>
        <v>400140</v>
      </c>
      <c r="K504" s="159" t="s">
        <v>170</v>
      </c>
      <c r="L504" s="159" t="s">
        <v>4874</v>
      </c>
      <c r="M504" s="159" t="s">
        <v>4910</v>
      </c>
      <c r="N504" s="309" t="str">
        <f>VLOOKUP(C504,Schools!A:D,4,0)</f>
        <v>Secondary</v>
      </c>
      <c r="O504" s="309">
        <f t="shared" si="91"/>
        <v>10163</v>
      </c>
      <c r="P504" s="309">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13" t="str">
        <f t="shared" si="92"/>
        <v>DEDELEGATION</v>
      </c>
      <c r="B505" s="225">
        <v>44295</v>
      </c>
      <c r="C505" s="159">
        <v>3023521</v>
      </c>
      <c r="D505" s="313" t="s">
        <v>4862</v>
      </c>
      <c r="E505" s="313" t="str">
        <f>VLOOKUP(C505,Schools!$A:$Z,3,0)</f>
        <v>M</v>
      </c>
      <c r="F505" s="226">
        <v>-34478.47</v>
      </c>
      <c r="G505" s="159" t="s">
        <v>4759</v>
      </c>
      <c r="H505" s="313" t="s">
        <v>4868</v>
      </c>
      <c r="I505" s="313" t="str">
        <f t="shared" si="93"/>
        <v>11510/543965</v>
      </c>
      <c r="J505" s="313">
        <f>VLOOKUP(C505,Schools!$A:$Z,9,0)</f>
        <v>400135</v>
      </c>
      <c r="K505" s="159" t="s">
        <v>170</v>
      </c>
      <c r="L505" s="159" t="s">
        <v>4874</v>
      </c>
      <c r="M505" s="159" t="s">
        <v>4910</v>
      </c>
      <c r="N505" s="309" t="str">
        <f>VLOOKUP(C505,Schools!A:D,4,0)</f>
        <v>All through</v>
      </c>
      <c r="O505" s="309">
        <f t="shared" si="91"/>
        <v>11510</v>
      </c>
      <c r="P505" s="309">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workbookViewId="0">
      <selection activeCell="I23" sqref="I2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207" t="s">
        <v>3626</v>
      </c>
      <c r="B3" s="550" t="s">
        <v>168</v>
      </c>
      <c r="C3" s="551"/>
      <c r="D3" s="551"/>
      <c r="E3" s="552"/>
      <c r="F3" s="208" t="s">
        <v>3498</v>
      </c>
      <c r="I3" s="534" t="s">
        <v>3503</v>
      </c>
      <c r="J3" s="534"/>
      <c r="K3" s="534"/>
      <c r="L3" s="534"/>
      <c r="P3" s="30" t="s">
        <v>386</v>
      </c>
      <c r="Q3" s="30">
        <v>17</v>
      </c>
      <c r="R3" s="30" t="s">
        <v>4771</v>
      </c>
      <c r="S3" s="30" t="s">
        <v>4588</v>
      </c>
      <c r="U3" s="30" t="s">
        <v>3560</v>
      </c>
      <c r="V3" s="31">
        <v>10161</v>
      </c>
    </row>
    <row r="4" spans="1:22" ht="16.5" thickTop="1" thickBot="1" x14ac:dyDescent="0.3">
      <c r="P4" s="30" t="s">
        <v>27</v>
      </c>
      <c r="Q4" s="30">
        <v>18</v>
      </c>
      <c r="R4" s="30" t="s">
        <v>4772</v>
      </c>
      <c r="S4" s="30" t="s">
        <v>3623</v>
      </c>
      <c r="U4" s="30" t="s">
        <v>4016</v>
      </c>
      <c r="V4" s="31">
        <v>11438</v>
      </c>
    </row>
    <row r="5" spans="1:22" ht="16.5" thickTop="1" thickBot="1" x14ac:dyDescent="0.3">
      <c r="A5" s="209" t="s">
        <v>3631</v>
      </c>
      <c r="B5" s="84" t="s">
        <v>4784</v>
      </c>
      <c r="C5" s="208" t="str">
        <f>VLOOKUP(B5,P1:R14,3,0)</f>
        <v>Ap21</v>
      </c>
      <c r="D5" s="208"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209" t="s">
        <v>3638</v>
      </c>
      <c r="B7" s="210">
        <f>-SUMIF(DEDEL!Q20:Q600,"&lt;0")</f>
        <v>1282446.596346179</v>
      </c>
      <c r="C7" s="529" t="str">
        <f>IF(ROUND(ABS(B7-B8),0)&gt;0,"Error","OK")</f>
        <v>OK</v>
      </c>
      <c r="D7" s="530"/>
      <c r="P7" s="30" t="s">
        <v>3639</v>
      </c>
      <c r="Q7" s="30">
        <v>21</v>
      </c>
      <c r="R7" s="30" t="s">
        <v>4775</v>
      </c>
      <c r="S7" s="30" t="s">
        <v>3630</v>
      </c>
    </row>
    <row r="8" spans="1:22" ht="16.5" thickTop="1" thickBot="1" x14ac:dyDescent="0.3">
      <c r="A8" s="209" t="s">
        <v>3642</v>
      </c>
      <c r="B8" s="210">
        <f>SUM(H20:H975)</f>
        <v>1282446.596346179</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209" t="s">
        <v>3649</v>
      </c>
      <c r="B10" s="209">
        <f>COUNTIF(DEDEL!Q20:Q600,"&lt;0")</f>
        <v>480</v>
      </c>
      <c r="C10" s="529" t="str">
        <f>IF(ROUND(ABS(B10-B11),0)&gt;0,"Error","OK")</f>
        <v>OK</v>
      </c>
      <c r="D10" s="530"/>
      <c r="P10" s="30" t="s">
        <v>3650</v>
      </c>
      <c r="Q10" s="30">
        <v>24</v>
      </c>
      <c r="R10" s="30" t="s">
        <v>4778</v>
      </c>
      <c r="S10" s="30" t="s">
        <v>3641</v>
      </c>
    </row>
    <row r="11" spans="1:22" ht="16.5" thickTop="1" thickBot="1" x14ac:dyDescent="0.3">
      <c r="A11" s="209" t="s">
        <v>3653</v>
      </c>
      <c r="B11" s="209">
        <f>COUNTIF(D20:D984,"&gt;0")-6</f>
        <v>480</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4017</v>
      </c>
      <c r="G18" s="187"/>
      <c r="H18" s="189"/>
      <c r="I18" s="7"/>
      <c r="P18" s="188"/>
    </row>
    <row r="19" spans="1:22"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2" x14ac:dyDescent="0.25">
      <c r="A20" s="126" t="s">
        <v>4021</v>
      </c>
      <c r="B20" s="200">
        <v>1</v>
      </c>
      <c r="C20" s="126">
        <v>2</v>
      </c>
      <c r="D20" s="201">
        <f>DEDEL!J20</f>
        <v>400005</v>
      </c>
      <c r="E20" s="126" t="b">
        <v>1</v>
      </c>
      <c r="F20" s="202" t="str">
        <f>RIGHT(DEDEL!C20,4)&amp;"."&amp;DEDEL!M20&amp;"."&amp;DEDEL!K20&amp;"."&amp;$C$5</f>
        <v>2002.DDEL1.E10.Ap21</v>
      </c>
      <c r="G20" s="203">
        <f ca="1">TODAY()</f>
        <v>44309</v>
      </c>
      <c r="H20" s="204">
        <f>-DEDEL!Q20</f>
        <v>680.59999999999991</v>
      </c>
      <c r="I20" s="205">
        <f ca="1">G20</f>
        <v>44309</v>
      </c>
      <c r="J20" s="126">
        <v>3</v>
      </c>
      <c r="K20" s="126" t="b">
        <v>1</v>
      </c>
      <c r="L20" s="126" t="s">
        <v>4022</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4021</v>
      </c>
      <c r="B21" s="200">
        <v>1</v>
      </c>
      <c r="C21" s="126">
        <v>2</v>
      </c>
      <c r="D21" s="321">
        <f>DEDEL!J21</f>
        <v>400051</v>
      </c>
      <c r="E21" s="126" t="b">
        <v>1</v>
      </c>
      <c r="F21" s="322" t="str">
        <f>RIGHT(DEDEL!C21,4)&amp;"."&amp;DEDEL!M21&amp;"."&amp;DEDEL!K21&amp;"."&amp;$C$5</f>
        <v>2003.DDEL1.E10.Ap21</v>
      </c>
      <c r="G21" s="203">
        <f t="shared" ref="G21:G84" ca="1" si="0">TODAY()</f>
        <v>44309</v>
      </c>
      <c r="H21" s="324">
        <f>-DEDEL!Q21</f>
        <v>578.91999999999996</v>
      </c>
      <c r="I21" s="205">
        <f t="shared" ref="I21:I22" ca="1" si="1">G21</f>
        <v>44309</v>
      </c>
      <c r="J21" s="126">
        <v>3</v>
      </c>
      <c r="K21" s="126" t="b">
        <v>1</v>
      </c>
      <c r="L21" s="126" t="s">
        <v>4022</v>
      </c>
      <c r="M21" s="126" t="b">
        <v>1</v>
      </c>
      <c r="N21" s="126" t="s">
        <v>3687</v>
      </c>
      <c r="O21" s="322" t="str">
        <f>LEFT(DEDEL!D21,19)&amp;"."&amp;DEDELCR!F21</f>
        <v>Bell Lane Primary S.2003.DDEL1.E10.Ap21</v>
      </c>
      <c r="P21" s="325" t="str">
        <f>DEDEL!I21</f>
        <v>10162/543965</v>
      </c>
      <c r="Q21" s="126" t="b">
        <v>1</v>
      </c>
      <c r="R21" s="126" t="b">
        <v>1</v>
      </c>
      <c r="S21" s="126" t="b">
        <v>1</v>
      </c>
      <c r="U21" s="313">
        <f t="shared" ref="U21:U84" si="2">LEN(F21)</f>
        <v>19</v>
      </c>
      <c r="V21" s="313">
        <f t="shared" ref="V21:V84" si="3">LEN(O21)</f>
        <v>39</v>
      </c>
    </row>
    <row r="22" spans="1:22" x14ac:dyDescent="0.25">
      <c r="A22" s="126" t="s">
        <v>4021</v>
      </c>
      <c r="B22" s="200">
        <v>1</v>
      </c>
      <c r="C22" s="126">
        <v>2</v>
      </c>
      <c r="D22" s="321">
        <f>DEDEL!J22</f>
        <v>400040</v>
      </c>
      <c r="E22" s="126" t="b">
        <v>1</v>
      </c>
      <c r="F22" s="322" t="str">
        <f>RIGHT(DEDEL!C22,4)&amp;"."&amp;DEDEL!M22&amp;"."&amp;DEDEL!K22&amp;"."&amp;$C$5</f>
        <v>2007.DDEL1.E10.Ap21</v>
      </c>
      <c r="G22" s="323">
        <f t="shared" ca="1" si="0"/>
        <v>44309</v>
      </c>
      <c r="H22" s="324">
        <f>-DEDEL!Q22</f>
        <v>587.12</v>
      </c>
      <c r="I22" s="205">
        <f t="shared" ca="1" si="1"/>
        <v>44309</v>
      </c>
      <c r="J22" s="126">
        <v>3</v>
      </c>
      <c r="K22" s="126" t="b">
        <v>1</v>
      </c>
      <c r="L22" s="126" t="s">
        <v>4022</v>
      </c>
      <c r="M22" s="126" t="b">
        <v>1</v>
      </c>
      <c r="N22" s="126" t="s">
        <v>3687</v>
      </c>
      <c r="O22" s="322" t="str">
        <f>LEFT(DEDEL!D22,19)&amp;"."&amp;DEDELCR!F22</f>
        <v>Brookland Junior Sc.2007.DDEL1.E10.Ap21</v>
      </c>
      <c r="P22" s="325" t="str">
        <f>DEDEL!I22</f>
        <v>10162/543965</v>
      </c>
      <c r="Q22" s="126" t="b">
        <v>1</v>
      </c>
      <c r="R22" s="126" t="b">
        <v>1</v>
      </c>
      <c r="S22" s="126" t="b">
        <v>1</v>
      </c>
      <c r="U22" s="313">
        <f t="shared" si="2"/>
        <v>19</v>
      </c>
      <c r="V22" s="313">
        <f t="shared" si="3"/>
        <v>39</v>
      </c>
    </row>
    <row r="23" spans="1:22" x14ac:dyDescent="0.25">
      <c r="A23" s="126" t="s">
        <v>4021</v>
      </c>
      <c r="B23" s="200">
        <v>1</v>
      </c>
      <c r="C23" s="126">
        <v>2</v>
      </c>
      <c r="D23" s="321">
        <f>DEDEL!J23</f>
        <v>400057</v>
      </c>
      <c r="E23" s="126" t="b">
        <v>1</v>
      </c>
      <c r="F23" s="322" t="str">
        <f>RIGHT(DEDEL!C23,4)&amp;"."&amp;DEDEL!M23&amp;"."&amp;DEDEL!K23&amp;"."&amp;$C$5</f>
        <v>2008.DDEL1.E10.Ap21</v>
      </c>
      <c r="G23" s="323">
        <f t="shared" ca="1" si="0"/>
        <v>44309</v>
      </c>
      <c r="H23" s="324">
        <f>-DEDEL!Q23</f>
        <v>441.15999999999997</v>
      </c>
      <c r="I23" s="205">
        <f t="shared" ref="I23:I86" ca="1" si="4">G23</f>
        <v>44309</v>
      </c>
      <c r="J23" s="126">
        <v>3</v>
      </c>
      <c r="K23" s="126" t="b">
        <v>1</v>
      </c>
      <c r="L23" s="126" t="s">
        <v>4022</v>
      </c>
      <c r="M23" s="126" t="b">
        <v>1</v>
      </c>
      <c r="N23" s="126" t="s">
        <v>3687</v>
      </c>
      <c r="O23" s="322" t="str">
        <f>LEFT(DEDEL!D23,19)&amp;"."&amp;DEDELCR!F23</f>
        <v>Brookland Infant an.2008.DDEL1.E10.Ap21</v>
      </c>
      <c r="P23" s="325" t="str">
        <f>DEDEL!I23</f>
        <v>10162/543965</v>
      </c>
      <c r="Q23" s="126" t="b">
        <v>1</v>
      </c>
      <c r="R23" s="126" t="b">
        <v>1</v>
      </c>
      <c r="S23" s="126" t="b">
        <v>1</v>
      </c>
      <c r="U23" s="313">
        <f t="shared" si="2"/>
        <v>19</v>
      </c>
      <c r="V23" s="313">
        <f t="shared" si="3"/>
        <v>39</v>
      </c>
    </row>
    <row r="24" spans="1:22" x14ac:dyDescent="0.25">
      <c r="A24" s="126" t="s">
        <v>4021</v>
      </c>
      <c r="B24" s="200">
        <v>1</v>
      </c>
      <c r="C24" s="126">
        <v>2</v>
      </c>
      <c r="D24" s="321">
        <f>DEDEL!J24</f>
        <v>400061</v>
      </c>
      <c r="E24" s="126" t="b">
        <v>1</v>
      </c>
      <c r="F24" s="322" t="str">
        <f>RIGHT(DEDEL!C24,4)&amp;"."&amp;DEDEL!M24&amp;"."&amp;DEDEL!K24&amp;"."&amp;$C$5</f>
        <v>2009.DDEL1.E10.Ap21</v>
      </c>
      <c r="G24" s="323">
        <f t="shared" ca="1" si="0"/>
        <v>44309</v>
      </c>
      <c r="H24" s="324">
        <f>-DEDEL!Q24</f>
        <v>687.16</v>
      </c>
      <c r="I24" s="205">
        <f t="shared" ca="1" si="4"/>
        <v>44309</v>
      </c>
      <c r="J24" s="126">
        <v>3</v>
      </c>
      <c r="K24" s="126" t="b">
        <v>1</v>
      </c>
      <c r="L24" s="126" t="s">
        <v>4022</v>
      </c>
      <c r="M24" s="126" t="b">
        <v>1</v>
      </c>
      <c r="N24" s="126" t="s">
        <v>3687</v>
      </c>
      <c r="O24" s="322" t="str">
        <f>LEFT(DEDEL!D24,19)&amp;"."&amp;DEDELCR!F24</f>
        <v>Brunswick Park Prim.2009.DDEL1.E10.Ap21</v>
      </c>
      <c r="P24" s="325" t="str">
        <f>DEDEL!I24</f>
        <v>10162/543965</v>
      </c>
      <c r="Q24" s="126" t="b">
        <v>1</v>
      </c>
      <c r="R24" s="126" t="b">
        <v>1</v>
      </c>
      <c r="S24" s="126" t="b">
        <v>1</v>
      </c>
      <c r="U24" s="313">
        <f t="shared" si="2"/>
        <v>19</v>
      </c>
      <c r="V24" s="313">
        <f t="shared" si="3"/>
        <v>39</v>
      </c>
    </row>
    <row r="25" spans="1:22" x14ac:dyDescent="0.25">
      <c r="A25" s="126" t="s">
        <v>4021</v>
      </c>
      <c r="B25" s="200">
        <v>1</v>
      </c>
      <c r="C25" s="126">
        <v>2</v>
      </c>
      <c r="D25" s="321">
        <f>DEDEL!J25</f>
        <v>400020</v>
      </c>
      <c r="E25" s="126" t="b">
        <v>1</v>
      </c>
      <c r="F25" s="322" t="str">
        <f>RIGHT(DEDEL!C25,4)&amp;"."&amp;DEDEL!M25&amp;"."&amp;DEDEL!K25&amp;"."&amp;$C$5</f>
        <v>2011.DDEL1.E10.Ap21</v>
      </c>
      <c r="G25" s="323">
        <f t="shared" ca="1" si="0"/>
        <v>44309</v>
      </c>
      <c r="H25" s="324">
        <f>-DEDEL!Q25</f>
        <v>342.76</v>
      </c>
      <c r="I25" s="205">
        <f t="shared" ca="1" si="4"/>
        <v>44309</v>
      </c>
      <c r="J25" s="126">
        <v>3</v>
      </c>
      <c r="K25" s="126" t="b">
        <v>1</v>
      </c>
      <c r="L25" s="126" t="s">
        <v>4022</v>
      </c>
      <c r="M25" s="126" t="b">
        <v>1</v>
      </c>
      <c r="N25" s="126" t="s">
        <v>3687</v>
      </c>
      <c r="O25" s="322" t="str">
        <f>LEFT(DEDEL!D25,19)&amp;"."&amp;DEDELCR!F25</f>
        <v>Church Hill School.2011.DDEL1.E10.Ap21</v>
      </c>
      <c r="P25" s="325" t="str">
        <f>DEDEL!I25</f>
        <v>10162/543965</v>
      </c>
      <c r="Q25" s="126" t="b">
        <v>1</v>
      </c>
      <c r="R25" s="126" t="b">
        <v>1</v>
      </c>
      <c r="S25" s="126" t="b">
        <v>1</v>
      </c>
      <c r="U25" s="313">
        <f t="shared" si="2"/>
        <v>19</v>
      </c>
      <c r="V25" s="313">
        <f t="shared" si="3"/>
        <v>38</v>
      </c>
    </row>
    <row r="26" spans="1:22" x14ac:dyDescent="0.25">
      <c r="A26" s="126" t="s">
        <v>4021</v>
      </c>
      <c r="B26" s="200">
        <v>1</v>
      </c>
      <c r="C26" s="126">
        <v>2</v>
      </c>
      <c r="D26" s="321">
        <f>DEDEL!J26</f>
        <v>400050</v>
      </c>
      <c r="E26" s="126" t="b">
        <v>1</v>
      </c>
      <c r="F26" s="322" t="str">
        <f>RIGHT(DEDEL!C26,4)&amp;"."&amp;DEDEL!M26&amp;"."&amp;DEDEL!K26&amp;"."&amp;$C$5</f>
        <v>2014.DDEL1.E10.Ap21</v>
      </c>
      <c r="G26" s="323">
        <f t="shared" ca="1" si="0"/>
        <v>44309</v>
      </c>
      <c r="H26" s="324">
        <f>-DEDEL!Q26</f>
        <v>1029.9199999999998</v>
      </c>
      <c r="I26" s="205">
        <f t="shared" ca="1" si="4"/>
        <v>44309</v>
      </c>
      <c r="J26" s="126">
        <v>3</v>
      </c>
      <c r="K26" s="126" t="b">
        <v>1</v>
      </c>
      <c r="L26" s="126" t="s">
        <v>4022</v>
      </c>
      <c r="M26" s="126" t="b">
        <v>1</v>
      </c>
      <c r="N26" s="126" t="s">
        <v>3687</v>
      </c>
      <c r="O26" s="322" t="str">
        <f>LEFT(DEDEL!D26,19)&amp;"."&amp;DEDELCR!F26</f>
        <v>Colindale Primary S.2014.DDEL1.E10.Ap21</v>
      </c>
      <c r="P26" s="325" t="str">
        <f>DEDEL!I26</f>
        <v>10162/543965</v>
      </c>
      <c r="Q26" s="126" t="b">
        <v>1</v>
      </c>
      <c r="R26" s="126" t="b">
        <v>1</v>
      </c>
      <c r="S26" s="126" t="b">
        <v>1</v>
      </c>
      <c r="U26" s="313">
        <f t="shared" si="2"/>
        <v>19</v>
      </c>
      <c r="V26" s="313">
        <f t="shared" si="3"/>
        <v>39</v>
      </c>
    </row>
    <row r="27" spans="1:22" x14ac:dyDescent="0.25">
      <c r="A27" s="126" t="s">
        <v>4021</v>
      </c>
      <c r="B27" s="200">
        <v>1</v>
      </c>
      <c r="C27" s="126">
        <v>2</v>
      </c>
      <c r="D27" s="321">
        <f>DEDEL!J27</f>
        <v>400059</v>
      </c>
      <c r="E27" s="126" t="b">
        <v>1</v>
      </c>
      <c r="F27" s="322" t="str">
        <f>RIGHT(DEDEL!C27,4)&amp;"."&amp;DEDEL!M27&amp;"."&amp;DEDEL!K27&amp;"."&amp;$C$5</f>
        <v>2015.DDEL1.E10.Ap21</v>
      </c>
      <c r="G27" s="323">
        <f t="shared" ca="1" si="0"/>
        <v>44309</v>
      </c>
      <c r="H27" s="324">
        <f>-DEDEL!Q27</f>
        <v>344.4</v>
      </c>
      <c r="I27" s="205">
        <f t="shared" ca="1" si="4"/>
        <v>44309</v>
      </c>
      <c r="J27" s="126">
        <v>3</v>
      </c>
      <c r="K27" s="126" t="b">
        <v>1</v>
      </c>
      <c r="L27" s="126" t="s">
        <v>4022</v>
      </c>
      <c r="M27" s="126" t="b">
        <v>1</v>
      </c>
      <c r="N27" s="126" t="s">
        <v>3687</v>
      </c>
      <c r="O27" s="322" t="str">
        <f>LEFT(DEDEL!D27,19)&amp;"."&amp;DEDELCR!F27</f>
        <v>Coppetts Wood Prima.2015.DDEL1.E10.Ap21</v>
      </c>
      <c r="P27" s="325" t="str">
        <f>DEDEL!I27</f>
        <v>10162/543965</v>
      </c>
      <c r="Q27" s="126" t="b">
        <v>1</v>
      </c>
      <c r="R27" s="126" t="b">
        <v>1</v>
      </c>
      <c r="S27" s="126" t="b">
        <v>1</v>
      </c>
      <c r="U27" s="313">
        <f t="shared" si="2"/>
        <v>19</v>
      </c>
      <c r="V27" s="313">
        <f t="shared" si="3"/>
        <v>39</v>
      </c>
    </row>
    <row r="28" spans="1:22" x14ac:dyDescent="0.25">
      <c r="A28" s="126" t="s">
        <v>4021</v>
      </c>
      <c r="B28" s="200">
        <v>1</v>
      </c>
      <c r="C28" s="126">
        <v>2</v>
      </c>
      <c r="D28" s="321">
        <f>DEDEL!J28</f>
        <v>400049</v>
      </c>
      <c r="E28" s="126" t="b">
        <v>1</v>
      </c>
      <c r="F28" s="322" t="str">
        <f>RIGHT(DEDEL!C28,4)&amp;"."&amp;DEDEL!M28&amp;"."&amp;DEDEL!K28&amp;"."&amp;$C$5</f>
        <v>2016.DDEL1.E10.Ap21</v>
      </c>
      <c r="G28" s="323">
        <f t="shared" ca="1" si="0"/>
        <v>44309</v>
      </c>
      <c r="H28" s="324">
        <f>-DEDEL!Q28</f>
        <v>344.4</v>
      </c>
      <c r="I28" s="205">
        <f t="shared" ca="1" si="4"/>
        <v>44309</v>
      </c>
      <c r="J28" s="126">
        <v>3</v>
      </c>
      <c r="K28" s="126" t="b">
        <v>1</v>
      </c>
      <c r="L28" s="126" t="s">
        <v>4022</v>
      </c>
      <c r="M28" s="126" t="b">
        <v>1</v>
      </c>
      <c r="N28" s="126" t="s">
        <v>3687</v>
      </c>
      <c r="O28" s="322" t="str">
        <f>LEFT(DEDEL!D28,19)&amp;"."&amp;DEDELCR!F28</f>
        <v>Courtland School.2016.DDEL1.E10.Ap21</v>
      </c>
      <c r="P28" s="325" t="str">
        <f>DEDEL!I28</f>
        <v>10162/543965</v>
      </c>
      <c r="Q28" s="126" t="b">
        <v>1</v>
      </c>
      <c r="R28" s="126" t="b">
        <v>1</v>
      </c>
      <c r="S28" s="126" t="b">
        <v>1</v>
      </c>
      <c r="U28" s="313">
        <f t="shared" si="2"/>
        <v>19</v>
      </c>
      <c r="V28" s="313">
        <f t="shared" si="3"/>
        <v>36</v>
      </c>
    </row>
    <row r="29" spans="1:22" x14ac:dyDescent="0.25">
      <c r="A29" s="126" t="s">
        <v>4021</v>
      </c>
      <c r="B29" s="200">
        <v>1</v>
      </c>
      <c r="C29" s="126">
        <v>2</v>
      </c>
      <c r="D29" s="321">
        <f>DEDEL!J29</f>
        <v>400080</v>
      </c>
      <c r="E29" s="126" t="b">
        <v>1</v>
      </c>
      <c r="F29" s="322" t="str">
        <f>RIGHT(DEDEL!C29,4)&amp;"."&amp;DEDEL!M29&amp;"."&amp;DEDEL!K29&amp;"."&amp;$C$5</f>
        <v>2017.DDEL1.E10.Ap21</v>
      </c>
      <c r="G29" s="323">
        <f t="shared" ca="1" si="0"/>
        <v>44309</v>
      </c>
      <c r="H29" s="324">
        <f>-DEDEL!Q29</f>
        <v>659.28</v>
      </c>
      <c r="I29" s="205">
        <f t="shared" ca="1" si="4"/>
        <v>44309</v>
      </c>
      <c r="J29" s="126">
        <v>3</v>
      </c>
      <c r="K29" s="126" t="b">
        <v>1</v>
      </c>
      <c r="L29" s="126" t="s">
        <v>4022</v>
      </c>
      <c r="M29" s="126" t="b">
        <v>1</v>
      </c>
      <c r="N29" s="126" t="s">
        <v>3687</v>
      </c>
      <c r="O29" s="322" t="str">
        <f>LEFT(DEDEL!D29,19)&amp;"."&amp;DEDELCR!F29</f>
        <v>Cromer Road Primary.2017.DDEL1.E10.Ap21</v>
      </c>
      <c r="P29" s="325" t="str">
        <f>DEDEL!I29</f>
        <v>10162/543965</v>
      </c>
      <c r="Q29" s="126" t="b">
        <v>1</v>
      </c>
      <c r="R29" s="126" t="b">
        <v>1</v>
      </c>
      <c r="S29" s="126" t="b">
        <v>1</v>
      </c>
      <c r="U29" s="313">
        <f t="shared" si="2"/>
        <v>19</v>
      </c>
      <c r="V29" s="313">
        <f t="shared" si="3"/>
        <v>39</v>
      </c>
    </row>
    <row r="30" spans="1:22" x14ac:dyDescent="0.25">
      <c r="A30" s="126" t="s">
        <v>4021</v>
      </c>
      <c r="B30" s="200">
        <v>1</v>
      </c>
      <c r="C30" s="126">
        <v>2</v>
      </c>
      <c r="D30" s="321">
        <f>DEDEL!J30</f>
        <v>400036</v>
      </c>
      <c r="E30" s="126" t="b">
        <v>1</v>
      </c>
      <c r="F30" s="322" t="str">
        <f>RIGHT(DEDEL!C30,4)&amp;"."&amp;DEDEL!M30&amp;"."&amp;DEDEL!K30&amp;"."&amp;$C$5</f>
        <v>2019.DDEL1.E10.Ap21</v>
      </c>
      <c r="G30" s="323">
        <f t="shared" ca="1" si="0"/>
        <v>44309</v>
      </c>
      <c r="H30" s="324">
        <f>-DEDEL!Q30</f>
        <v>349.32</v>
      </c>
      <c r="I30" s="205">
        <f t="shared" ca="1" si="4"/>
        <v>44309</v>
      </c>
      <c r="J30" s="126">
        <v>3</v>
      </c>
      <c r="K30" s="126" t="b">
        <v>1</v>
      </c>
      <c r="L30" s="126" t="s">
        <v>4022</v>
      </c>
      <c r="M30" s="126" t="b">
        <v>1</v>
      </c>
      <c r="N30" s="126" t="s">
        <v>3687</v>
      </c>
      <c r="O30" s="322" t="str">
        <f>LEFT(DEDEL!D30,19)&amp;"."&amp;DEDELCR!F30</f>
        <v>Deansbrook Infant S.2019.DDEL1.E10.Ap21</v>
      </c>
      <c r="P30" s="325" t="str">
        <f>DEDEL!I30</f>
        <v>10162/543965</v>
      </c>
      <c r="Q30" s="126" t="b">
        <v>1</v>
      </c>
      <c r="R30" s="126" t="b">
        <v>1</v>
      </c>
      <c r="S30" s="126" t="b">
        <v>1</v>
      </c>
      <c r="U30" s="313">
        <f t="shared" si="2"/>
        <v>19</v>
      </c>
      <c r="V30" s="313">
        <f t="shared" si="3"/>
        <v>39</v>
      </c>
    </row>
    <row r="31" spans="1:22" x14ac:dyDescent="0.25">
      <c r="A31" s="126" t="s">
        <v>4021</v>
      </c>
      <c r="B31" s="200">
        <v>1</v>
      </c>
      <c r="C31" s="126">
        <v>2</v>
      </c>
      <c r="D31" s="321">
        <f>DEDEL!J31</f>
        <v>400042</v>
      </c>
      <c r="E31" s="126" t="b">
        <v>1</v>
      </c>
      <c r="F31" s="322" t="str">
        <f>RIGHT(DEDEL!C31,4)&amp;"."&amp;DEDEL!M31&amp;"."&amp;DEDEL!K31&amp;"."&amp;$C$5</f>
        <v>2021.DDEL1.E10.Ap21</v>
      </c>
      <c r="G31" s="323">
        <f t="shared" ca="1" si="0"/>
        <v>44309</v>
      </c>
      <c r="H31" s="324">
        <f>-DEDEL!Q31</f>
        <v>726.52</v>
      </c>
      <c r="I31" s="205">
        <f t="shared" ca="1" si="4"/>
        <v>44309</v>
      </c>
      <c r="J31" s="126">
        <v>3</v>
      </c>
      <c r="K31" s="126" t="b">
        <v>1</v>
      </c>
      <c r="L31" s="126" t="s">
        <v>4022</v>
      </c>
      <c r="M31" s="126" t="b">
        <v>1</v>
      </c>
      <c r="N31" s="126" t="s">
        <v>3687</v>
      </c>
      <c r="O31" s="322" t="str">
        <f>LEFT(DEDEL!D31,19)&amp;"."&amp;DEDELCR!F31</f>
        <v>Dollis Primary Scho.2021.DDEL1.E10.Ap21</v>
      </c>
      <c r="P31" s="325" t="str">
        <f>DEDEL!I31</f>
        <v>10162/543965</v>
      </c>
      <c r="Q31" s="126" t="b">
        <v>1</v>
      </c>
      <c r="R31" s="126" t="b">
        <v>1</v>
      </c>
      <c r="S31" s="126" t="b">
        <v>1</v>
      </c>
      <c r="U31" s="313">
        <f t="shared" si="2"/>
        <v>19</v>
      </c>
      <c r="V31" s="313">
        <f t="shared" si="3"/>
        <v>39</v>
      </c>
    </row>
    <row r="32" spans="1:22" x14ac:dyDescent="0.25">
      <c r="A32" s="126" t="s">
        <v>4021</v>
      </c>
      <c r="B32" s="200">
        <v>1</v>
      </c>
      <c r="C32" s="126">
        <v>2</v>
      </c>
      <c r="D32" s="321">
        <f>DEDEL!J32</f>
        <v>400159</v>
      </c>
      <c r="E32" s="126" t="b">
        <v>1</v>
      </c>
      <c r="F32" s="322" t="str">
        <f>RIGHT(DEDEL!C32,4)&amp;"."&amp;DEDEL!M32&amp;"."&amp;DEDEL!K32&amp;"."&amp;$C$5</f>
        <v>2023.DDEL1.E10.Ap21</v>
      </c>
      <c r="G32" s="323">
        <f t="shared" ca="1" si="0"/>
        <v>44309</v>
      </c>
      <c r="H32" s="324">
        <f>-DEDEL!Q32</f>
        <v>823.28</v>
      </c>
      <c r="I32" s="205">
        <f t="shared" ca="1" si="4"/>
        <v>44309</v>
      </c>
      <c r="J32" s="126">
        <v>3</v>
      </c>
      <c r="K32" s="126" t="b">
        <v>1</v>
      </c>
      <c r="L32" s="126" t="s">
        <v>4022</v>
      </c>
      <c r="M32" s="126" t="b">
        <v>1</v>
      </c>
      <c r="N32" s="126" t="s">
        <v>3687</v>
      </c>
      <c r="O32" s="322" t="str">
        <f>LEFT(DEDEL!D32,19)&amp;"."&amp;DEDELCR!F32</f>
        <v>Edgware Primary Sch.2023.DDEL1.E10.Ap21</v>
      </c>
      <c r="P32" s="325" t="str">
        <f>DEDEL!I32</f>
        <v>10162/543965</v>
      </c>
      <c r="Q32" s="126" t="b">
        <v>1</v>
      </c>
      <c r="R32" s="126" t="b">
        <v>1</v>
      </c>
      <c r="S32" s="126" t="b">
        <v>1</v>
      </c>
      <c r="U32" s="313">
        <f t="shared" si="2"/>
        <v>19</v>
      </c>
      <c r="V32" s="313">
        <f t="shared" si="3"/>
        <v>39</v>
      </c>
    </row>
    <row r="33" spans="1:22" x14ac:dyDescent="0.25">
      <c r="A33" s="126" t="s">
        <v>4021</v>
      </c>
      <c r="B33" s="200">
        <v>1</v>
      </c>
      <c r="C33" s="126">
        <v>2</v>
      </c>
      <c r="D33" s="321">
        <f>DEDEL!J33</f>
        <v>400047</v>
      </c>
      <c r="E33" s="126" t="b">
        <v>1</v>
      </c>
      <c r="F33" s="322" t="str">
        <f>RIGHT(DEDEL!C33,4)&amp;"."&amp;DEDEL!M33&amp;"."&amp;DEDEL!K33&amp;"."&amp;$C$5</f>
        <v>2024.DDEL1.E10.Ap21</v>
      </c>
      <c r="G33" s="323">
        <f t="shared" ca="1" si="0"/>
        <v>44309</v>
      </c>
      <c r="H33" s="324">
        <f>-DEDEL!Q33</f>
        <v>323.08</v>
      </c>
      <c r="I33" s="205">
        <f t="shared" ca="1" si="4"/>
        <v>44309</v>
      </c>
      <c r="J33" s="126">
        <v>3</v>
      </c>
      <c r="K33" s="126" t="b">
        <v>1</v>
      </c>
      <c r="L33" s="126" t="s">
        <v>4022</v>
      </c>
      <c r="M33" s="126" t="b">
        <v>1</v>
      </c>
      <c r="N33" s="126" t="s">
        <v>3687</v>
      </c>
      <c r="O33" s="322" t="str">
        <f>LEFT(DEDEL!D33,19)&amp;"."&amp;DEDELCR!F33</f>
        <v>Fairway Primary Sch.2024.DDEL1.E10.Ap21</v>
      </c>
      <c r="P33" s="325" t="str">
        <f>DEDEL!I33</f>
        <v>10162/543965</v>
      </c>
      <c r="Q33" s="126" t="b">
        <v>1</v>
      </c>
      <c r="R33" s="126" t="b">
        <v>1</v>
      </c>
      <c r="S33" s="126" t="b">
        <v>1</v>
      </c>
      <c r="U33" s="313">
        <f t="shared" si="2"/>
        <v>19</v>
      </c>
      <c r="V33" s="313">
        <f t="shared" si="3"/>
        <v>39</v>
      </c>
    </row>
    <row r="34" spans="1:22" x14ac:dyDescent="0.25">
      <c r="A34" s="126" t="s">
        <v>4021</v>
      </c>
      <c r="B34" s="200">
        <v>1</v>
      </c>
      <c r="C34" s="126">
        <v>2</v>
      </c>
      <c r="D34" s="321">
        <f>DEDEL!J34</f>
        <v>400001</v>
      </c>
      <c r="E34" s="126" t="b">
        <v>1</v>
      </c>
      <c r="F34" s="322" t="str">
        <f>RIGHT(DEDEL!C34,4)&amp;"."&amp;DEDEL!M34&amp;"."&amp;DEDEL!K34&amp;"."&amp;$C$5</f>
        <v>2025.DDEL1.E10.Ap21</v>
      </c>
      <c r="G34" s="323">
        <f t="shared" ca="1" si="0"/>
        <v>44309</v>
      </c>
      <c r="H34" s="324">
        <f>-DEDEL!Q34</f>
        <v>521.52</v>
      </c>
      <c r="I34" s="205">
        <f t="shared" ca="1" si="4"/>
        <v>44309</v>
      </c>
      <c r="J34" s="126">
        <v>3</v>
      </c>
      <c r="K34" s="126" t="b">
        <v>1</v>
      </c>
      <c r="L34" s="126" t="s">
        <v>4022</v>
      </c>
      <c r="M34" s="126" t="b">
        <v>1</v>
      </c>
      <c r="N34" s="126" t="s">
        <v>3687</v>
      </c>
      <c r="O34" s="322" t="str">
        <f>LEFT(DEDEL!D34,19)&amp;"."&amp;DEDELCR!F34</f>
        <v>Foulds School.2025.DDEL1.E10.Ap21</v>
      </c>
      <c r="P34" s="325" t="str">
        <f>DEDEL!I34</f>
        <v>10162/543965</v>
      </c>
      <c r="Q34" s="126" t="b">
        <v>1</v>
      </c>
      <c r="R34" s="126" t="b">
        <v>1</v>
      </c>
      <c r="S34" s="126" t="b">
        <v>1</v>
      </c>
      <c r="U34" s="313">
        <f t="shared" si="2"/>
        <v>19</v>
      </c>
      <c r="V34" s="313">
        <f t="shared" si="3"/>
        <v>33</v>
      </c>
    </row>
    <row r="35" spans="1:22" x14ac:dyDescent="0.25">
      <c r="A35" s="126" t="s">
        <v>4021</v>
      </c>
      <c r="B35" s="200">
        <v>1</v>
      </c>
      <c r="C35" s="126">
        <v>2</v>
      </c>
      <c r="D35" s="321">
        <f>DEDEL!J35</f>
        <v>400082</v>
      </c>
      <c r="E35" s="126" t="b">
        <v>1</v>
      </c>
      <c r="F35" s="322" t="str">
        <f>RIGHT(DEDEL!C35,4)&amp;"."&amp;DEDEL!M35&amp;"."&amp;DEDEL!K35&amp;"."&amp;$C$5</f>
        <v>2026.DDEL1.E10.Ap21</v>
      </c>
      <c r="G35" s="323">
        <f t="shared" ca="1" si="0"/>
        <v>44309</v>
      </c>
      <c r="H35" s="324">
        <f>-DEDEL!Q35</f>
        <v>815.07999999999993</v>
      </c>
      <c r="I35" s="205">
        <f t="shared" ca="1" si="4"/>
        <v>44309</v>
      </c>
      <c r="J35" s="126">
        <v>3</v>
      </c>
      <c r="K35" s="126" t="b">
        <v>1</v>
      </c>
      <c r="L35" s="126" t="s">
        <v>4022</v>
      </c>
      <c r="M35" s="126" t="b">
        <v>1</v>
      </c>
      <c r="N35" s="126" t="s">
        <v>3687</v>
      </c>
      <c r="O35" s="322" t="str">
        <f>LEFT(DEDEL!D35,19)&amp;"."&amp;DEDELCR!F35</f>
        <v>Frith Manor Primary.2026.DDEL1.E10.Ap21</v>
      </c>
      <c r="P35" s="325" t="str">
        <f>DEDEL!I35</f>
        <v>10162/543965</v>
      </c>
      <c r="Q35" s="126" t="b">
        <v>1</v>
      </c>
      <c r="R35" s="126" t="b">
        <v>1</v>
      </c>
      <c r="S35" s="126" t="b">
        <v>1</v>
      </c>
      <c r="U35" s="313">
        <f t="shared" si="2"/>
        <v>19</v>
      </c>
      <c r="V35" s="313">
        <f t="shared" si="3"/>
        <v>39</v>
      </c>
    </row>
    <row r="36" spans="1:22" x14ac:dyDescent="0.25">
      <c r="A36" s="126" t="s">
        <v>4021</v>
      </c>
      <c r="B36" s="200">
        <v>1</v>
      </c>
      <c r="C36" s="126">
        <v>2</v>
      </c>
      <c r="D36" s="321">
        <f>DEDEL!J36</f>
        <v>400002</v>
      </c>
      <c r="E36" s="126" t="b">
        <v>1</v>
      </c>
      <c r="F36" s="322" t="str">
        <f>RIGHT(DEDEL!C36,4)&amp;"."&amp;DEDEL!M36&amp;"."&amp;DEDEL!K36&amp;"."&amp;$C$5</f>
        <v>2027.DDEL1.E10.Ap21</v>
      </c>
      <c r="G36" s="323">
        <f t="shared" ca="1" si="0"/>
        <v>44309</v>
      </c>
      <c r="H36" s="324">
        <f>-DEDEL!Q36</f>
        <v>575.64</v>
      </c>
      <c r="I36" s="205">
        <f t="shared" ca="1" si="4"/>
        <v>44309</v>
      </c>
      <c r="J36" s="126">
        <v>3</v>
      </c>
      <c r="K36" s="126" t="b">
        <v>1</v>
      </c>
      <c r="L36" s="126" t="s">
        <v>4022</v>
      </c>
      <c r="M36" s="126" t="b">
        <v>1</v>
      </c>
      <c r="N36" s="126" t="s">
        <v>3687</v>
      </c>
      <c r="O36" s="322" t="str">
        <f>LEFT(DEDEL!D36,19)&amp;"."&amp;DEDELCR!F36</f>
        <v>Garden Suburb Junio.2027.DDEL1.E10.Ap21</v>
      </c>
      <c r="P36" s="325" t="str">
        <f>DEDEL!I36</f>
        <v>10162/543965</v>
      </c>
      <c r="Q36" s="126" t="b">
        <v>1</v>
      </c>
      <c r="R36" s="126" t="b">
        <v>1</v>
      </c>
      <c r="S36" s="126" t="b">
        <v>1</v>
      </c>
      <c r="U36" s="313">
        <f t="shared" si="2"/>
        <v>19</v>
      </c>
      <c r="V36" s="313">
        <f t="shared" si="3"/>
        <v>39</v>
      </c>
    </row>
    <row r="37" spans="1:22" x14ac:dyDescent="0.25">
      <c r="A37" s="126" t="s">
        <v>4021</v>
      </c>
      <c r="B37" s="200">
        <v>1</v>
      </c>
      <c r="C37" s="126">
        <v>2</v>
      </c>
      <c r="D37" s="321">
        <f>DEDEL!J37</f>
        <v>400067</v>
      </c>
      <c r="E37" s="126" t="b">
        <v>1</v>
      </c>
      <c r="F37" s="322" t="str">
        <f>RIGHT(DEDEL!C37,4)&amp;"."&amp;DEDEL!M37&amp;"."&amp;DEDEL!K37&amp;"."&amp;$C$5</f>
        <v>2028.DDEL1.E10.Ap21</v>
      </c>
      <c r="G37" s="323">
        <f t="shared" ca="1" si="0"/>
        <v>44309</v>
      </c>
      <c r="H37" s="324">
        <f>-DEDEL!Q37</f>
        <v>382.12</v>
      </c>
      <c r="I37" s="205">
        <f t="shared" ca="1" si="4"/>
        <v>44309</v>
      </c>
      <c r="J37" s="126">
        <v>3</v>
      </c>
      <c r="K37" s="126" t="b">
        <v>1</v>
      </c>
      <c r="L37" s="126" t="s">
        <v>4022</v>
      </c>
      <c r="M37" s="126" t="b">
        <v>1</v>
      </c>
      <c r="N37" s="126" t="s">
        <v>3687</v>
      </c>
      <c r="O37" s="322" t="str">
        <f>LEFT(DEDEL!D37,19)&amp;"."&amp;DEDELCR!F37</f>
        <v>Garden Suburb Infan.2028.DDEL1.E10.Ap21</v>
      </c>
      <c r="P37" s="325" t="str">
        <f>DEDEL!I37</f>
        <v>10162/543965</v>
      </c>
      <c r="Q37" s="126" t="b">
        <v>1</v>
      </c>
      <c r="R37" s="126" t="b">
        <v>1</v>
      </c>
      <c r="S37" s="126" t="b">
        <v>1</v>
      </c>
      <c r="U37" s="313">
        <f t="shared" si="2"/>
        <v>19</v>
      </c>
      <c r="V37" s="313">
        <f t="shared" si="3"/>
        <v>39</v>
      </c>
    </row>
    <row r="38" spans="1:22" x14ac:dyDescent="0.25">
      <c r="A38" s="126" t="s">
        <v>4021</v>
      </c>
      <c r="B38" s="200">
        <v>1</v>
      </c>
      <c r="C38" s="126">
        <v>2</v>
      </c>
      <c r="D38" s="321">
        <f>DEDEL!J38</f>
        <v>400035</v>
      </c>
      <c r="E38" s="126" t="b">
        <v>1</v>
      </c>
      <c r="F38" s="322" t="str">
        <f>RIGHT(DEDEL!C38,4)&amp;"."&amp;DEDEL!M38&amp;"."&amp;DEDEL!K38&amp;"."&amp;$C$5</f>
        <v>2029.DDEL1.E10.Ap21</v>
      </c>
      <c r="G38" s="323">
        <f t="shared" ca="1" si="0"/>
        <v>44309</v>
      </c>
      <c r="H38" s="324">
        <f>-DEDEL!Q38</f>
        <v>678.95999999999992</v>
      </c>
      <c r="I38" s="205">
        <f t="shared" ca="1" si="4"/>
        <v>44309</v>
      </c>
      <c r="J38" s="126">
        <v>3</v>
      </c>
      <c r="K38" s="126" t="b">
        <v>1</v>
      </c>
      <c r="L38" s="126" t="s">
        <v>4022</v>
      </c>
      <c r="M38" s="126" t="b">
        <v>1</v>
      </c>
      <c r="N38" s="126" t="s">
        <v>3687</v>
      </c>
      <c r="O38" s="322" t="str">
        <f>LEFT(DEDEL!D38,19)&amp;"."&amp;DEDELCR!F38</f>
        <v>Goldbeaters Primary.2029.DDEL1.E10.Ap21</v>
      </c>
      <c r="P38" s="325" t="str">
        <f>DEDEL!I38</f>
        <v>10162/543965</v>
      </c>
      <c r="Q38" s="126" t="b">
        <v>1</v>
      </c>
      <c r="R38" s="126" t="b">
        <v>1</v>
      </c>
      <c r="S38" s="126" t="b">
        <v>1</v>
      </c>
      <c r="U38" s="313">
        <f t="shared" si="2"/>
        <v>19</v>
      </c>
      <c r="V38" s="313">
        <f t="shared" si="3"/>
        <v>39</v>
      </c>
    </row>
    <row r="39" spans="1:22" x14ac:dyDescent="0.25">
      <c r="A39" s="126" t="s">
        <v>4021</v>
      </c>
      <c r="B39" s="200">
        <v>1</v>
      </c>
      <c r="C39" s="126">
        <v>2</v>
      </c>
      <c r="D39" s="321">
        <f>DEDEL!J39</f>
        <v>400026</v>
      </c>
      <c r="E39" s="126" t="b">
        <v>1</v>
      </c>
      <c r="F39" s="322" t="str">
        <f>RIGHT(DEDEL!C39,4)&amp;"."&amp;DEDEL!M39&amp;"."&amp;DEDEL!K39&amp;"."&amp;$C$5</f>
        <v>2031.DDEL1.E10.Ap21</v>
      </c>
      <c r="G39" s="323">
        <f t="shared" ca="1" si="0"/>
        <v>44309</v>
      </c>
      <c r="H39" s="324">
        <f>-DEDEL!Q39</f>
        <v>305.03999999999996</v>
      </c>
      <c r="I39" s="205">
        <f t="shared" ca="1" si="4"/>
        <v>44309</v>
      </c>
      <c r="J39" s="126">
        <v>3</v>
      </c>
      <c r="K39" s="126" t="b">
        <v>1</v>
      </c>
      <c r="L39" s="126" t="s">
        <v>4022</v>
      </c>
      <c r="M39" s="126" t="b">
        <v>1</v>
      </c>
      <c r="N39" s="126" t="s">
        <v>3687</v>
      </c>
      <c r="O39" s="322" t="str">
        <f>LEFT(DEDEL!D39,19)&amp;"."&amp;DEDELCR!F39</f>
        <v>Hollickwood Primary.2031.DDEL1.E10.Ap21</v>
      </c>
      <c r="P39" s="325" t="str">
        <f>DEDEL!I39</f>
        <v>10162/543965</v>
      </c>
      <c r="Q39" s="126" t="b">
        <v>1</v>
      </c>
      <c r="R39" s="126" t="b">
        <v>1</v>
      </c>
      <c r="S39" s="126" t="b">
        <v>1</v>
      </c>
      <c r="U39" s="313">
        <f t="shared" si="2"/>
        <v>19</v>
      </c>
      <c r="V39" s="313">
        <f t="shared" si="3"/>
        <v>39</v>
      </c>
    </row>
    <row r="40" spans="1:22" x14ac:dyDescent="0.25">
      <c r="A40" s="126" t="s">
        <v>4021</v>
      </c>
      <c r="B40" s="200">
        <v>1</v>
      </c>
      <c r="C40" s="126">
        <v>2</v>
      </c>
      <c r="D40" s="321">
        <f>DEDEL!J40</f>
        <v>400084</v>
      </c>
      <c r="E40" s="126" t="b">
        <v>1</v>
      </c>
      <c r="F40" s="322" t="str">
        <f>RIGHT(DEDEL!C40,4)&amp;"."&amp;DEDEL!M40&amp;"."&amp;DEDEL!K40&amp;"."&amp;$C$5</f>
        <v>2032.DDEL1.E10.Ap21</v>
      </c>
      <c r="G40" s="323">
        <f t="shared" ca="1" si="0"/>
        <v>44309</v>
      </c>
      <c r="H40" s="324">
        <f>-DEDEL!Q40</f>
        <v>718.31999999999994</v>
      </c>
      <c r="I40" s="205">
        <f t="shared" ca="1" si="4"/>
        <v>44309</v>
      </c>
      <c r="J40" s="126">
        <v>3</v>
      </c>
      <c r="K40" s="126" t="b">
        <v>1</v>
      </c>
      <c r="L40" s="126" t="s">
        <v>4022</v>
      </c>
      <c r="M40" s="126" t="b">
        <v>1</v>
      </c>
      <c r="N40" s="126" t="s">
        <v>3687</v>
      </c>
      <c r="O40" s="322" t="str">
        <f>LEFT(DEDEL!D40,19)&amp;"."&amp;DEDELCR!F40</f>
        <v>Holly Park Primary .2032.DDEL1.E10.Ap21</v>
      </c>
      <c r="P40" s="325" t="str">
        <f>DEDEL!I40</f>
        <v>10162/543965</v>
      </c>
      <c r="Q40" s="126" t="b">
        <v>1</v>
      </c>
      <c r="R40" s="126" t="b">
        <v>1</v>
      </c>
      <c r="S40" s="126" t="b">
        <v>1</v>
      </c>
      <c r="U40" s="313">
        <f t="shared" si="2"/>
        <v>19</v>
      </c>
      <c r="V40" s="313">
        <f t="shared" si="3"/>
        <v>39</v>
      </c>
    </row>
    <row r="41" spans="1:22" x14ac:dyDescent="0.25">
      <c r="A41" s="126" t="s">
        <v>4021</v>
      </c>
      <c r="B41" s="200">
        <v>1</v>
      </c>
      <c r="C41" s="126">
        <v>2</v>
      </c>
      <c r="D41" s="321">
        <f>DEDEL!J41</f>
        <v>400046</v>
      </c>
      <c r="E41" s="126" t="b">
        <v>1</v>
      </c>
      <c r="F41" s="322" t="str">
        <f>RIGHT(DEDEL!C41,4)&amp;"."&amp;DEDEL!M41&amp;"."&amp;DEDEL!K41&amp;"."&amp;$C$5</f>
        <v>2036.DDEL1.E10.Ap21</v>
      </c>
      <c r="G41" s="323">
        <f t="shared" ca="1" si="0"/>
        <v>44309</v>
      </c>
      <c r="H41" s="324">
        <f>-DEDEL!Q41</f>
        <v>387.03999999999996</v>
      </c>
      <c r="I41" s="205">
        <f t="shared" ca="1" si="4"/>
        <v>44309</v>
      </c>
      <c r="J41" s="126">
        <v>3</v>
      </c>
      <c r="K41" s="126" t="b">
        <v>1</v>
      </c>
      <c r="L41" s="126" t="s">
        <v>4022</v>
      </c>
      <c r="M41" s="126" t="b">
        <v>1</v>
      </c>
      <c r="N41" s="126" t="s">
        <v>3687</v>
      </c>
      <c r="O41" s="322" t="str">
        <f>LEFT(DEDEL!D41,19)&amp;"."&amp;DEDELCR!F41</f>
        <v>Livingstone Primary.2036.DDEL1.E10.Ap21</v>
      </c>
      <c r="P41" s="325" t="str">
        <f>DEDEL!I41</f>
        <v>10162/543965</v>
      </c>
      <c r="Q41" s="126" t="b">
        <v>1</v>
      </c>
      <c r="R41" s="126" t="b">
        <v>1</v>
      </c>
      <c r="S41" s="126" t="b">
        <v>1</v>
      </c>
      <c r="U41" s="313">
        <f t="shared" si="2"/>
        <v>19</v>
      </c>
      <c r="V41" s="313">
        <f t="shared" si="3"/>
        <v>39</v>
      </c>
    </row>
    <row r="42" spans="1:22" x14ac:dyDescent="0.25">
      <c r="A42" s="126" t="s">
        <v>4021</v>
      </c>
      <c r="B42" s="200">
        <v>1</v>
      </c>
      <c r="C42" s="126">
        <v>2</v>
      </c>
      <c r="D42" s="321">
        <f>DEDEL!J42</f>
        <v>400030</v>
      </c>
      <c r="E42" s="126" t="b">
        <v>1</v>
      </c>
      <c r="F42" s="322" t="str">
        <f>RIGHT(DEDEL!C42,4)&amp;"."&amp;DEDEL!M42&amp;"."&amp;DEDEL!K42&amp;"."&amp;$C$5</f>
        <v>2037.DDEL1.E10.Ap21</v>
      </c>
      <c r="G42" s="323">
        <f t="shared" ca="1" si="0"/>
        <v>44309</v>
      </c>
      <c r="H42" s="324">
        <f>-DEDEL!Q42</f>
        <v>434.59999999999997</v>
      </c>
      <c r="I42" s="205">
        <f t="shared" ca="1" si="4"/>
        <v>44309</v>
      </c>
      <c r="J42" s="126">
        <v>3</v>
      </c>
      <c r="K42" s="126" t="b">
        <v>1</v>
      </c>
      <c r="L42" s="126" t="s">
        <v>4022</v>
      </c>
      <c r="M42" s="126" t="b">
        <v>1</v>
      </c>
      <c r="N42" s="126" t="s">
        <v>3687</v>
      </c>
      <c r="O42" s="322" t="str">
        <f>LEFT(DEDEL!D42,19)&amp;"."&amp;DEDELCR!F42</f>
        <v>Manorside Primary S.2037.DDEL1.E10.Ap21</v>
      </c>
      <c r="P42" s="325" t="str">
        <f>DEDEL!I42</f>
        <v>10162/543965</v>
      </c>
      <c r="Q42" s="126" t="b">
        <v>1</v>
      </c>
      <c r="R42" s="126" t="b">
        <v>1</v>
      </c>
      <c r="S42" s="126" t="b">
        <v>1</v>
      </c>
      <c r="U42" s="313">
        <f t="shared" si="2"/>
        <v>19</v>
      </c>
      <c r="V42" s="313">
        <f t="shared" si="3"/>
        <v>39</v>
      </c>
    </row>
    <row r="43" spans="1:22" x14ac:dyDescent="0.25">
      <c r="A43" s="126" t="s">
        <v>4021</v>
      </c>
      <c r="B43" s="200">
        <v>1</v>
      </c>
      <c r="C43" s="126">
        <v>2</v>
      </c>
      <c r="D43" s="321">
        <f>DEDEL!J43</f>
        <v>400048</v>
      </c>
      <c r="E43" s="126" t="b">
        <v>1</v>
      </c>
      <c r="F43" s="322" t="str">
        <f>RIGHT(DEDEL!C43,4)&amp;"."&amp;DEDEL!M43&amp;"."&amp;DEDEL!K43&amp;"."&amp;$C$5</f>
        <v>2042.DDEL1.E10.Ap21</v>
      </c>
      <c r="G43" s="323">
        <f t="shared" ca="1" si="0"/>
        <v>44309</v>
      </c>
      <c r="H43" s="324">
        <f>-DEDEL!Q43</f>
        <v>697</v>
      </c>
      <c r="I43" s="205">
        <f t="shared" ca="1" si="4"/>
        <v>44309</v>
      </c>
      <c r="J43" s="126">
        <v>3</v>
      </c>
      <c r="K43" s="126" t="b">
        <v>1</v>
      </c>
      <c r="L43" s="126" t="s">
        <v>4022</v>
      </c>
      <c r="M43" s="126" t="b">
        <v>1</v>
      </c>
      <c r="N43" s="126" t="s">
        <v>3687</v>
      </c>
      <c r="O43" s="322" t="str">
        <f>LEFT(DEDEL!D43,19)&amp;"."&amp;DEDELCR!F43</f>
        <v>Monkfrith Primary S.2042.DDEL1.E10.Ap21</v>
      </c>
      <c r="P43" s="325" t="str">
        <f>DEDEL!I43</f>
        <v>10162/543965</v>
      </c>
      <c r="Q43" s="126" t="b">
        <v>1</v>
      </c>
      <c r="R43" s="126" t="b">
        <v>1</v>
      </c>
      <c r="S43" s="126" t="b">
        <v>1</v>
      </c>
      <c r="U43" s="313">
        <f t="shared" si="2"/>
        <v>19</v>
      </c>
      <c r="V43" s="313">
        <f t="shared" si="3"/>
        <v>39</v>
      </c>
    </row>
    <row r="44" spans="1:22" x14ac:dyDescent="0.25">
      <c r="A44" s="126" t="s">
        <v>4021</v>
      </c>
      <c r="B44" s="200">
        <v>1</v>
      </c>
      <c r="C44" s="126">
        <v>2</v>
      </c>
      <c r="D44" s="321">
        <f>DEDEL!J44</f>
        <v>400088</v>
      </c>
      <c r="E44" s="126" t="b">
        <v>1</v>
      </c>
      <c r="F44" s="322" t="str">
        <f>RIGHT(DEDEL!C44,4)&amp;"."&amp;DEDEL!M44&amp;"."&amp;DEDEL!K44&amp;"."&amp;$C$5</f>
        <v>2043.DDEL1.E10.Ap21</v>
      </c>
      <c r="G44" s="323">
        <f t="shared" ca="1" si="0"/>
        <v>44309</v>
      </c>
      <c r="H44" s="324">
        <f>-DEDEL!Q44</f>
        <v>733.07999999999993</v>
      </c>
      <c r="I44" s="205">
        <f t="shared" ca="1" si="4"/>
        <v>44309</v>
      </c>
      <c r="J44" s="126">
        <v>3</v>
      </c>
      <c r="K44" s="126" t="b">
        <v>1</v>
      </c>
      <c r="L44" s="126" t="s">
        <v>4022</v>
      </c>
      <c r="M44" s="126" t="b">
        <v>1</v>
      </c>
      <c r="N44" s="126" t="s">
        <v>3687</v>
      </c>
      <c r="O44" s="322" t="str">
        <f>LEFT(DEDEL!D44,19)&amp;"."&amp;DEDELCR!F44</f>
        <v>Moss Hall Junior Sc.2043.DDEL1.E10.Ap21</v>
      </c>
      <c r="P44" s="325" t="str">
        <f>DEDEL!I44</f>
        <v>10162/543965</v>
      </c>
      <c r="Q44" s="126" t="b">
        <v>1</v>
      </c>
      <c r="R44" s="126" t="b">
        <v>1</v>
      </c>
      <c r="S44" s="126" t="b">
        <v>1</v>
      </c>
      <c r="U44" s="313">
        <f t="shared" si="2"/>
        <v>19</v>
      </c>
      <c r="V44" s="313">
        <f t="shared" si="3"/>
        <v>39</v>
      </c>
    </row>
    <row r="45" spans="1:22" x14ac:dyDescent="0.25">
      <c r="A45" s="126" t="s">
        <v>4021</v>
      </c>
      <c r="B45" s="200">
        <v>1</v>
      </c>
      <c r="C45" s="126">
        <v>2</v>
      </c>
      <c r="D45" s="321">
        <f>DEDEL!J45</f>
        <v>400087</v>
      </c>
      <c r="E45" s="126" t="b">
        <v>1</v>
      </c>
      <c r="F45" s="322" t="str">
        <f>RIGHT(DEDEL!C45,4)&amp;"."&amp;DEDEL!M45&amp;"."&amp;DEDEL!K45&amp;"."&amp;$C$5</f>
        <v>2044.DDEL1.E10.Ap21</v>
      </c>
      <c r="G45" s="323">
        <f t="shared" ca="1" si="0"/>
        <v>44309</v>
      </c>
      <c r="H45" s="324">
        <f>-DEDEL!Q45</f>
        <v>575.64</v>
      </c>
      <c r="I45" s="205">
        <f t="shared" ca="1" si="4"/>
        <v>44309</v>
      </c>
      <c r="J45" s="126">
        <v>3</v>
      </c>
      <c r="K45" s="126" t="b">
        <v>1</v>
      </c>
      <c r="L45" s="126" t="s">
        <v>4022</v>
      </c>
      <c r="M45" s="126" t="b">
        <v>1</v>
      </c>
      <c r="N45" s="126" t="s">
        <v>3687</v>
      </c>
      <c r="O45" s="322" t="str">
        <f>LEFT(DEDEL!D45,19)&amp;"."&amp;DEDELCR!F45</f>
        <v>Moss Hall Infant Sc.2044.DDEL1.E10.Ap21</v>
      </c>
      <c r="P45" s="325" t="str">
        <f>DEDEL!I45</f>
        <v>10162/543965</v>
      </c>
      <c r="Q45" s="126" t="b">
        <v>1</v>
      </c>
      <c r="R45" s="126" t="b">
        <v>1</v>
      </c>
      <c r="S45" s="126" t="b">
        <v>1</v>
      </c>
      <c r="U45" s="313">
        <f t="shared" si="2"/>
        <v>19</v>
      </c>
      <c r="V45" s="313">
        <f t="shared" si="3"/>
        <v>39</v>
      </c>
    </row>
    <row r="46" spans="1:22" x14ac:dyDescent="0.25">
      <c r="A46" s="126" t="s">
        <v>4021</v>
      </c>
      <c r="B46" s="200">
        <v>1</v>
      </c>
      <c r="C46" s="126">
        <v>2</v>
      </c>
      <c r="D46" s="321">
        <f>DEDEL!J46</f>
        <v>400089</v>
      </c>
      <c r="E46" s="126" t="b">
        <v>1</v>
      </c>
      <c r="F46" s="322" t="str">
        <f>RIGHT(DEDEL!C46,4)&amp;"."&amp;DEDEL!M46&amp;"."&amp;DEDEL!K46&amp;"."&amp;$C$5</f>
        <v>2045.DDEL1.E10.Ap21</v>
      </c>
      <c r="G46" s="323">
        <f t="shared" ca="1" si="0"/>
        <v>44309</v>
      </c>
      <c r="H46" s="324">
        <f>-DEDEL!Q46</f>
        <v>346.03999999999996</v>
      </c>
      <c r="I46" s="205">
        <f t="shared" ca="1" si="4"/>
        <v>44309</v>
      </c>
      <c r="J46" s="126">
        <v>3</v>
      </c>
      <c r="K46" s="126" t="b">
        <v>1</v>
      </c>
      <c r="L46" s="126" t="s">
        <v>4022</v>
      </c>
      <c r="M46" s="126" t="b">
        <v>1</v>
      </c>
      <c r="N46" s="126" t="s">
        <v>3687</v>
      </c>
      <c r="O46" s="322" t="str">
        <f>LEFT(DEDEL!D46,19)&amp;"."&amp;DEDELCR!F46</f>
        <v>Northside Primary S.2045.DDEL1.E10.Ap21</v>
      </c>
      <c r="P46" s="325" t="str">
        <f>DEDEL!I46</f>
        <v>10162/543965</v>
      </c>
      <c r="Q46" s="126" t="b">
        <v>1</v>
      </c>
      <c r="R46" s="126" t="b">
        <v>1</v>
      </c>
      <c r="S46" s="126" t="b">
        <v>1</v>
      </c>
      <c r="U46" s="313">
        <f t="shared" si="2"/>
        <v>19</v>
      </c>
      <c r="V46" s="313">
        <f t="shared" si="3"/>
        <v>39</v>
      </c>
    </row>
    <row r="47" spans="1:22" x14ac:dyDescent="0.25">
      <c r="A47" s="126" t="s">
        <v>4021</v>
      </c>
      <c r="B47" s="200">
        <v>1</v>
      </c>
      <c r="C47" s="126">
        <v>2</v>
      </c>
      <c r="D47" s="321">
        <f>DEDEL!J47</f>
        <v>158733</v>
      </c>
      <c r="E47" s="126" t="b">
        <v>1</v>
      </c>
      <c r="F47" s="322" t="str">
        <f>RIGHT(DEDEL!C47,4)&amp;"."&amp;DEDEL!M47&amp;"."&amp;DEDEL!K47&amp;"."&amp;$C$5</f>
        <v>2053.DDEL1.E10.Ap21</v>
      </c>
      <c r="G47" s="323">
        <f t="shared" ca="1" si="0"/>
        <v>44309</v>
      </c>
      <c r="H47" s="324">
        <f>-DEDEL!Q47</f>
        <v>323.08</v>
      </c>
      <c r="I47" s="205">
        <f t="shared" ca="1" si="4"/>
        <v>44309</v>
      </c>
      <c r="J47" s="126">
        <v>3</v>
      </c>
      <c r="K47" s="126" t="b">
        <v>1</v>
      </c>
      <c r="L47" s="126" t="s">
        <v>4022</v>
      </c>
      <c r="M47" s="126" t="b">
        <v>1</v>
      </c>
      <c r="N47" s="126" t="s">
        <v>3687</v>
      </c>
      <c r="O47" s="322" t="str">
        <f>LEFT(DEDEL!D47,19)&amp;"."&amp;DEDELCR!F47</f>
        <v>The Noam Primary Sc.2053.DDEL1.E10.Ap21</v>
      </c>
      <c r="P47" s="325" t="str">
        <f>DEDEL!I47</f>
        <v>10162/543965</v>
      </c>
      <c r="Q47" s="126" t="b">
        <v>1</v>
      </c>
      <c r="R47" s="126" t="b">
        <v>1</v>
      </c>
      <c r="S47" s="126" t="b">
        <v>1</v>
      </c>
      <c r="U47" s="313">
        <f t="shared" si="2"/>
        <v>19</v>
      </c>
      <c r="V47" s="313">
        <f t="shared" si="3"/>
        <v>39</v>
      </c>
    </row>
    <row r="48" spans="1:22" x14ac:dyDescent="0.25">
      <c r="A48" s="126" t="s">
        <v>4021</v>
      </c>
      <c r="B48" s="200">
        <v>1</v>
      </c>
      <c r="C48" s="126">
        <v>2</v>
      </c>
      <c r="D48" s="321">
        <f>DEDEL!J48</f>
        <v>400004</v>
      </c>
      <c r="E48" s="126" t="b">
        <v>1</v>
      </c>
      <c r="F48" s="322" t="str">
        <f>RIGHT(DEDEL!C48,4)&amp;"."&amp;DEDEL!M48&amp;"."&amp;DEDEL!K48&amp;"."&amp;$C$5</f>
        <v>2054.DDEL1.E10.Ap21</v>
      </c>
      <c r="G48" s="323">
        <f t="shared" ca="1" si="0"/>
        <v>44309</v>
      </c>
      <c r="H48" s="324">
        <f>-DEDEL!Q48</f>
        <v>339.47999999999996</v>
      </c>
      <c r="I48" s="205">
        <f t="shared" ca="1" si="4"/>
        <v>44309</v>
      </c>
      <c r="J48" s="126">
        <v>3</v>
      </c>
      <c r="K48" s="126" t="b">
        <v>1</v>
      </c>
      <c r="L48" s="126" t="s">
        <v>4022</v>
      </c>
      <c r="M48" s="126" t="b">
        <v>1</v>
      </c>
      <c r="N48" s="126" t="s">
        <v>3687</v>
      </c>
      <c r="O48" s="322" t="str">
        <f>LEFT(DEDEL!D48,19)&amp;"."&amp;DEDELCR!F48</f>
        <v>Woodridge Primary S.2054.DDEL1.E10.Ap21</v>
      </c>
      <c r="P48" s="325" t="str">
        <f>DEDEL!I48</f>
        <v>10162/543965</v>
      </c>
      <c r="Q48" s="126" t="b">
        <v>1</v>
      </c>
      <c r="R48" s="126" t="b">
        <v>1</v>
      </c>
      <c r="S48" s="126" t="b">
        <v>1</v>
      </c>
      <c r="U48" s="313">
        <f t="shared" si="2"/>
        <v>19</v>
      </c>
      <c r="V48" s="313">
        <f t="shared" si="3"/>
        <v>39</v>
      </c>
    </row>
    <row r="49" spans="1:22" x14ac:dyDescent="0.25">
      <c r="A49" s="126" t="s">
        <v>4021</v>
      </c>
      <c r="B49" s="200">
        <v>1</v>
      </c>
      <c r="C49" s="126">
        <v>2</v>
      </c>
      <c r="D49" s="321">
        <f>DEDEL!J49</f>
        <v>400101</v>
      </c>
      <c r="E49" s="126" t="b">
        <v>1</v>
      </c>
      <c r="F49" s="322" t="str">
        <f>RIGHT(DEDEL!C49,4)&amp;"."&amp;DEDEL!M49&amp;"."&amp;DEDEL!K49&amp;"."&amp;$C$5</f>
        <v>2055.DDEL1.E10.Ap21</v>
      </c>
      <c r="G49" s="323">
        <f t="shared" ca="1" si="0"/>
        <v>44309</v>
      </c>
      <c r="H49" s="324">
        <f>-DEDEL!Q49</f>
        <v>328</v>
      </c>
      <c r="I49" s="205">
        <f t="shared" ca="1" si="4"/>
        <v>44309</v>
      </c>
      <c r="J49" s="126">
        <v>3</v>
      </c>
      <c r="K49" s="126" t="b">
        <v>1</v>
      </c>
      <c r="L49" s="126" t="s">
        <v>4022</v>
      </c>
      <c r="M49" s="126" t="b">
        <v>1</v>
      </c>
      <c r="N49" s="126" t="s">
        <v>3687</v>
      </c>
      <c r="O49" s="322" t="str">
        <f>LEFT(DEDEL!D49,19)&amp;"."&amp;DEDELCR!F49</f>
        <v>Tudor Primary Schoo.2055.DDEL1.E10.Ap21</v>
      </c>
      <c r="P49" s="325" t="str">
        <f>DEDEL!I49</f>
        <v>10162/543965</v>
      </c>
      <c r="Q49" s="126" t="b">
        <v>1</v>
      </c>
      <c r="R49" s="126" t="b">
        <v>1</v>
      </c>
      <c r="S49" s="126" t="b">
        <v>1</v>
      </c>
      <c r="U49" s="313">
        <f t="shared" si="2"/>
        <v>19</v>
      </c>
      <c r="V49" s="313">
        <f t="shared" si="3"/>
        <v>39</v>
      </c>
    </row>
    <row r="50" spans="1:22" x14ac:dyDescent="0.25">
      <c r="A50" s="126" t="s">
        <v>4021</v>
      </c>
      <c r="B50" s="200">
        <v>1</v>
      </c>
      <c r="C50" s="126">
        <v>2</v>
      </c>
      <c r="D50" s="321">
        <f>DEDEL!J50</f>
        <v>400053</v>
      </c>
      <c r="E50" s="126" t="b">
        <v>1</v>
      </c>
      <c r="F50" s="322" t="str">
        <f>RIGHT(DEDEL!C50,4)&amp;"."&amp;DEDEL!M50&amp;"."&amp;DEDEL!K50&amp;"."&amp;$C$5</f>
        <v>2057.DDEL1.E10.Ap21</v>
      </c>
      <c r="G50" s="323">
        <f t="shared" ca="1" si="0"/>
        <v>44309</v>
      </c>
      <c r="H50" s="324">
        <f>-DEDEL!Q50</f>
        <v>736.3599999999999</v>
      </c>
      <c r="I50" s="205">
        <f t="shared" ca="1" si="4"/>
        <v>44309</v>
      </c>
      <c r="J50" s="126">
        <v>3</v>
      </c>
      <c r="K50" s="126" t="b">
        <v>1</v>
      </c>
      <c r="L50" s="126" t="s">
        <v>4022</v>
      </c>
      <c r="M50" s="126" t="b">
        <v>1</v>
      </c>
      <c r="N50" s="126" t="s">
        <v>3687</v>
      </c>
      <c r="O50" s="322" t="str">
        <f>LEFT(DEDEL!D50,19)&amp;"."&amp;DEDELCR!F50</f>
        <v>Underhill School.2057.DDEL1.E10.Ap21</v>
      </c>
      <c r="P50" s="325" t="str">
        <f>DEDEL!I50</f>
        <v>10162/543965</v>
      </c>
      <c r="Q50" s="126" t="b">
        <v>1</v>
      </c>
      <c r="R50" s="126" t="b">
        <v>1</v>
      </c>
      <c r="S50" s="126" t="b">
        <v>1</v>
      </c>
      <c r="U50" s="313">
        <f t="shared" si="2"/>
        <v>19</v>
      </c>
      <c r="V50" s="313">
        <f t="shared" si="3"/>
        <v>36</v>
      </c>
    </row>
    <row r="51" spans="1:22" x14ac:dyDescent="0.25">
      <c r="A51" s="126" t="s">
        <v>4021</v>
      </c>
      <c r="B51" s="200">
        <v>1</v>
      </c>
      <c r="C51" s="126">
        <v>2</v>
      </c>
      <c r="D51" s="321">
        <f>DEDEL!J51</f>
        <v>400011</v>
      </c>
      <c r="E51" s="126" t="b">
        <v>1</v>
      </c>
      <c r="F51" s="322" t="str">
        <f>RIGHT(DEDEL!C51,4)&amp;"."&amp;DEDEL!M51&amp;"."&amp;DEDEL!K51&amp;"."&amp;$C$5</f>
        <v>2060.DDEL1.E10.Ap21</v>
      </c>
      <c r="G51" s="323">
        <f t="shared" ca="1" si="0"/>
        <v>44309</v>
      </c>
      <c r="H51" s="324">
        <f>-DEDEL!Q51</f>
        <v>690.43999999999994</v>
      </c>
      <c r="I51" s="205">
        <f t="shared" ca="1" si="4"/>
        <v>44309</v>
      </c>
      <c r="J51" s="126">
        <v>3</v>
      </c>
      <c r="K51" s="126" t="b">
        <v>1</v>
      </c>
      <c r="L51" s="126" t="s">
        <v>4022</v>
      </c>
      <c r="M51" s="126" t="b">
        <v>1</v>
      </c>
      <c r="N51" s="126" t="s">
        <v>3687</v>
      </c>
      <c r="O51" s="322" t="str">
        <f>LEFT(DEDEL!D51,19)&amp;"."&amp;DEDELCR!F51</f>
        <v>Whitings Hill Prima.2060.DDEL1.E10.Ap21</v>
      </c>
      <c r="P51" s="325" t="str">
        <f>DEDEL!I51</f>
        <v>10162/543965</v>
      </c>
      <c r="Q51" s="126" t="b">
        <v>1</v>
      </c>
      <c r="R51" s="126" t="b">
        <v>1</v>
      </c>
      <c r="S51" s="126" t="b">
        <v>1</v>
      </c>
      <c r="U51" s="313">
        <f t="shared" si="2"/>
        <v>19</v>
      </c>
      <c r="V51" s="313">
        <f t="shared" si="3"/>
        <v>39</v>
      </c>
    </row>
    <row r="52" spans="1:22" x14ac:dyDescent="0.25">
      <c r="A52" s="126" t="s">
        <v>4021</v>
      </c>
      <c r="B52" s="200">
        <v>1</v>
      </c>
      <c r="C52" s="126">
        <v>2</v>
      </c>
      <c r="D52" s="321">
        <f>DEDEL!J52</f>
        <v>400065</v>
      </c>
      <c r="E52" s="126" t="b">
        <v>1</v>
      </c>
      <c r="F52" s="322" t="str">
        <f>RIGHT(DEDEL!C52,4)&amp;"."&amp;DEDEL!M52&amp;"."&amp;DEDEL!K52&amp;"."&amp;$C$5</f>
        <v>2067.DDEL1.E10.Ap21</v>
      </c>
      <c r="G52" s="323">
        <f t="shared" ca="1" si="0"/>
        <v>44309</v>
      </c>
      <c r="H52" s="324">
        <f>-DEDEL!Q52</f>
        <v>383.76</v>
      </c>
      <c r="I52" s="205">
        <f t="shared" ca="1" si="4"/>
        <v>44309</v>
      </c>
      <c r="J52" s="126">
        <v>3</v>
      </c>
      <c r="K52" s="126" t="b">
        <v>1</v>
      </c>
      <c r="L52" s="126" t="s">
        <v>4022</v>
      </c>
      <c r="M52" s="126" t="b">
        <v>1</v>
      </c>
      <c r="N52" s="126" t="s">
        <v>3687</v>
      </c>
      <c r="O52" s="322" t="str">
        <f>LEFT(DEDEL!D52,19)&amp;"."&amp;DEDELCR!F52</f>
        <v>Chalgrove Primary S.2067.DDEL1.E10.Ap21</v>
      </c>
      <c r="P52" s="325" t="str">
        <f>DEDEL!I52</f>
        <v>10162/543965</v>
      </c>
      <c r="Q52" s="126" t="b">
        <v>1</v>
      </c>
      <c r="R52" s="126" t="b">
        <v>1</v>
      </c>
      <c r="S52" s="126" t="b">
        <v>1</v>
      </c>
      <c r="U52" s="313">
        <f t="shared" si="2"/>
        <v>19</v>
      </c>
      <c r="V52" s="313">
        <f t="shared" si="3"/>
        <v>39</v>
      </c>
    </row>
    <row r="53" spans="1:22" x14ac:dyDescent="0.25">
      <c r="A53" s="126" t="s">
        <v>4021</v>
      </c>
      <c r="B53" s="200">
        <v>1</v>
      </c>
      <c r="C53" s="126">
        <v>2</v>
      </c>
      <c r="D53" s="321">
        <f>DEDEL!J53</f>
        <v>400038</v>
      </c>
      <c r="E53" s="126" t="b">
        <v>1</v>
      </c>
      <c r="F53" s="322" t="str">
        <f>RIGHT(DEDEL!C53,4)&amp;"."&amp;DEDEL!M53&amp;"."&amp;DEDEL!K53&amp;"."&amp;$C$5</f>
        <v>2070.DDEL1.E10.Ap21</v>
      </c>
      <c r="G53" s="323">
        <f t="shared" ca="1" si="0"/>
        <v>44309</v>
      </c>
      <c r="H53" s="324">
        <f>-DEDEL!Q53</f>
        <v>342.76</v>
      </c>
      <c r="I53" s="205">
        <f t="shared" ca="1" si="4"/>
        <v>44309</v>
      </c>
      <c r="J53" s="126">
        <v>3</v>
      </c>
      <c r="K53" s="126" t="b">
        <v>1</v>
      </c>
      <c r="L53" s="126" t="s">
        <v>4022</v>
      </c>
      <c r="M53" s="126" t="b">
        <v>1</v>
      </c>
      <c r="N53" s="126" t="s">
        <v>3687</v>
      </c>
      <c r="O53" s="322" t="str">
        <f>LEFT(DEDEL!D53,19)&amp;"."&amp;DEDELCR!F53</f>
        <v>Sunnyfields Primary.2070.DDEL1.E10.Ap21</v>
      </c>
      <c r="P53" s="325" t="str">
        <f>DEDEL!I53</f>
        <v>10162/543965</v>
      </c>
      <c r="Q53" s="126" t="b">
        <v>1</v>
      </c>
      <c r="R53" s="126" t="b">
        <v>1</v>
      </c>
      <c r="S53" s="126" t="b">
        <v>1</v>
      </c>
      <c r="U53" s="313">
        <f t="shared" si="2"/>
        <v>19</v>
      </c>
      <c r="V53" s="313">
        <f t="shared" si="3"/>
        <v>39</v>
      </c>
    </row>
    <row r="54" spans="1:22" x14ac:dyDescent="0.25">
      <c r="A54" s="126" t="s">
        <v>4021</v>
      </c>
      <c r="B54" s="200">
        <v>1</v>
      </c>
      <c r="C54" s="126">
        <v>2</v>
      </c>
      <c r="D54" s="321">
        <f>DEDEL!J54</f>
        <v>400010</v>
      </c>
      <c r="E54" s="126" t="b">
        <v>1</v>
      </c>
      <c r="F54" s="322" t="str">
        <f>RIGHT(DEDEL!C54,4)&amp;"."&amp;DEDEL!M54&amp;"."&amp;DEDEL!K54&amp;"."&amp;$C$5</f>
        <v>2071.DDEL1.E10.Ap21</v>
      </c>
      <c r="G54" s="323">
        <f t="shared" ca="1" si="0"/>
        <v>44309</v>
      </c>
      <c r="H54" s="324">
        <f>-DEDEL!Q54</f>
        <v>290.27999999999997</v>
      </c>
      <c r="I54" s="205">
        <f t="shared" ca="1" si="4"/>
        <v>44309</v>
      </c>
      <c r="J54" s="126">
        <v>3</v>
      </c>
      <c r="K54" s="126" t="b">
        <v>1</v>
      </c>
      <c r="L54" s="126" t="s">
        <v>4022</v>
      </c>
      <c r="M54" s="126" t="b">
        <v>1</v>
      </c>
      <c r="N54" s="126" t="s">
        <v>3687</v>
      </c>
      <c r="O54" s="322" t="str">
        <f>LEFT(DEDEL!D54,19)&amp;"."&amp;DEDELCR!F54</f>
        <v>Queenswell Infant &amp;.2071.DDEL1.E10.Ap21</v>
      </c>
      <c r="P54" s="325" t="str">
        <f>DEDEL!I54</f>
        <v>10162/543965</v>
      </c>
      <c r="Q54" s="126" t="b">
        <v>1</v>
      </c>
      <c r="R54" s="126" t="b">
        <v>1</v>
      </c>
      <c r="S54" s="126" t="b">
        <v>1</v>
      </c>
      <c r="U54" s="313">
        <f t="shared" si="2"/>
        <v>19</v>
      </c>
      <c r="V54" s="313">
        <f t="shared" si="3"/>
        <v>39</v>
      </c>
    </row>
    <row r="55" spans="1:22" x14ac:dyDescent="0.25">
      <c r="A55" s="126" t="s">
        <v>4021</v>
      </c>
      <c r="B55" s="200">
        <v>1</v>
      </c>
      <c r="C55" s="126">
        <v>2</v>
      </c>
      <c r="D55" s="321">
        <f>DEDEL!J55</f>
        <v>400012</v>
      </c>
      <c r="E55" s="126" t="b">
        <v>1</v>
      </c>
      <c r="F55" s="322" t="str">
        <f>RIGHT(DEDEL!C55,4)&amp;"."&amp;DEDEL!M55&amp;"."&amp;DEDEL!K55&amp;"."&amp;$C$5</f>
        <v>2072.DDEL1.E10.Ap21</v>
      </c>
      <c r="G55" s="323">
        <f t="shared" ca="1" si="0"/>
        <v>44309</v>
      </c>
      <c r="H55" s="324">
        <f>-DEDEL!Q55</f>
        <v>533</v>
      </c>
      <c r="I55" s="205">
        <f t="shared" ca="1" si="4"/>
        <v>44309</v>
      </c>
      <c r="J55" s="126">
        <v>3</v>
      </c>
      <c r="K55" s="126" t="b">
        <v>1</v>
      </c>
      <c r="L55" s="126" t="s">
        <v>4022</v>
      </c>
      <c r="M55" s="126" t="b">
        <v>1</v>
      </c>
      <c r="N55" s="126" t="s">
        <v>3687</v>
      </c>
      <c r="O55" s="322" t="str">
        <f>LEFT(DEDEL!D55,19)&amp;"."&amp;DEDELCR!F55</f>
        <v>Queenswell Junior S.2072.DDEL1.E10.Ap21</v>
      </c>
      <c r="P55" s="325" t="str">
        <f>DEDEL!I55</f>
        <v>10162/543965</v>
      </c>
      <c r="Q55" s="126" t="b">
        <v>1</v>
      </c>
      <c r="R55" s="126" t="b">
        <v>1</v>
      </c>
      <c r="S55" s="126" t="b">
        <v>1</v>
      </c>
      <c r="U55" s="313">
        <f t="shared" si="2"/>
        <v>19</v>
      </c>
      <c r="V55" s="313">
        <f t="shared" si="3"/>
        <v>39</v>
      </c>
    </row>
    <row r="56" spans="1:22" x14ac:dyDescent="0.25">
      <c r="A56" s="126" t="s">
        <v>4021</v>
      </c>
      <c r="B56" s="200">
        <v>1</v>
      </c>
      <c r="C56" s="126">
        <v>2</v>
      </c>
      <c r="D56" s="321">
        <f>DEDEL!J56</f>
        <v>400105</v>
      </c>
      <c r="E56" s="126" t="b">
        <v>1</v>
      </c>
      <c r="F56" s="322" t="str">
        <f>RIGHT(DEDEL!C56,4)&amp;"."&amp;DEDEL!M56&amp;"."&amp;DEDEL!K56&amp;"."&amp;$C$5</f>
        <v>2073.DDEL1.E10.Ap21</v>
      </c>
      <c r="G56" s="323">
        <f t="shared" ca="1" si="0"/>
        <v>44309</v>
      </c>
      <c r="H56" s="324">
        <f>-DEDEL!Q56</f>
        <v>1020.0799999999999</v>
      </c>
      <c r="I56" s="205">
        <f t="shared" ca="1" si="4"/>
        <v>44309</v>
      </c>
      <c r="J56" s="126">
        <v>3</v>
      </c>
      <c r="K56" s="126" t="b">
        <v>1</v>
      </c>
      <c r="L56" s="126" t="s">
        <v>4022</v>
      </c>
      <c r="M56" s="126" t="b">
        <v>1</v>
      </c>
      <c r="N56" s="126" t="s">
        <v>3687</v>
      </c>
      <c r="O56" s="322" t="str">
        <f>LEFT(DEDEL!D56,19)&amp;"."&amp;DEDELCR!F56</f>
        <v>Danegrove Primary S.2073.DDEL1.E10.Ap21</v>
      </c>
      <c r="P56" s="325" t="str">
        <f>DEDEL!I56</f>
        <v>10162/543965</v>
      </c>
      <c r="Q56" s="126" t="b">
        <v>1</v>
      </c>
      <c r="R56" s="126" t="b">
        <v>1</v>
      </c>
      <c r="S56" s="126" t="b">
        <v>1</v>
      </c>
      <c r="U56" s="313">
        <f t="shared" si="2"/>
        <v>19</v>
      </c>
      <c r="V56" s="313">
        <f t="shared" si="3"/>
        <v>39</v>
      </c>
    </row>
    <row r="57" spans="1:22" x14ac:dyDescent="0.25">
      <c r="A57" s="126" t="s">
        <v>4021</v>
      </c>
      <c r="B57" s="200">
        <v>1</v>
      </c>
      <c r="C57" s="126">
        <v>2</v>
      </c>
      <c r="D57" s="321">
        <f>DEDEL!J57</f>
        <v>400111</v>
      </c>
      <c r="E57" s="126" t="b">
        <v>1</v>
      </c>
      <c r="F57" s="322" t="str">
        <f>RIGHT(DEDEL!C57,4)&amp;"."&amp;DEDEL!M57&amp;"."&amp;DEDEL!K57&amp;"."&amp;$C$5</f>
        <v>2076.DDEL1.E10.Ap21</v>
      </c>
      <c r="G57" s="323">
        <f t="shared" ca="1" si="0"/>
        <v>44309</v>
      </c>
      <c r="H57" s="324">
        <f>-DEDEL!Q57</f>
        <v>578.91999999999996</v>
      </c>
      <c r="I57" s="205">
        <f t="shared" ca="1" si="4"/>
        <v>44309</v>
      </c>
      <c r="J57" s="126">
        <v>3</v>
      </c>
      <c r="K57" s="126" t="b">
        <v>1</v>
      </c>
      <c r="L57" s="126" t="s">
        <v>4022</v>
      </c>
      <c r="M57" s="126" t="b">
        <v>1</v>
      </c>
      <c r="N57" s="126" t="s">
        <v>3687</v>
      </c>
      <c r="O57" s="322" t="str">
        <f>LEFT(DEDEL!D57,19)&amp;"."&amp;DEDELCR!F57</f>
        <v>Wessex Gardens Prim.2076.DDEL1.E10.Ap21</v>
      </c>
      <c r="P57" s="325" t="str">
        <f>DEDEL!I57</f>
        <v>10162/543965</v>
      </c>
      <c r="Q57" s="126" t="b">
        <v>1</v>
      </c>
      <c r="R57" s="126" t="b">
        <v>1</v>
      </c>
      <c r="S57" s="126" t="b">
        <v>1</v>
      </c>
      <c r="U57" s="313">
        <f t="shared" si="2"/>
        <v>19</v>
      </c>
      <c r="V57" s="313">
        <f t="shared" si="3"/>
        <v>39</v>
      </c>
    </row>
    <row r="58" spans="1:22" x14ac:dyDescent="0.25">
      <c r="A58" s="126" t="s">
        <v>4021</v>
      </c>
      <c r="B58" s="200">
        <v>1</v>
      </c>
      <c r="C58" s="126">
        <v>2</v>
      </c>
      <c r="D58" s="321">
        <f>DEDEL!J58</f>
        <v>400113</v>
      </c>
      <c r="E58" s="126" t="b">
        <v>1</v>
      </c>
      <c r="F58" s="322" t="str">
        <f>RIGHT(DEDEL!C58,4)&amp;"."&amp;DEDEL!M58&amp;"."&amp;DEDEL!K58&amp;"."&amp;$C$5</f>
        <v>2077.DDEL1.E10.Ap21</v>
      </c>
      <c r="G58" s="323">
        <f t="shared" ca="1" si="0"/>
        <v>44309</v>
      </c>
      <c r="H58" s="324">
        <f>-DEDEL!Q58</f>
        <v>1420.24</v>
      </c>
      <c r="I58" s="205">
        <f t="shared" ca="1" si="4"/>
        <v>44309</v>
      </c>
      <c r="J58" s="126">
        <v>3</v>
      </c>
      <c r="K58" s="126" t="b">
        <v>1</v>
      </c>
      <c r="L58" s="126" t="s">
        <v>4022</v>
      </c>
      <c r="M58" s="126" t="b">
        <v>1</v>
      </c>
      <c r="N58" s="126" t="s">
        <v>3687</v>
      </c>
      <c r="O58" s="322" t="str">
        <f>LEFT(DEDEL!D58,19)&amp;"."&amp;DEDELCR!F58</f>
        <v>The Orion Primary S.2077.DDEL1.E10.Ap21</v>
      </c>
      <c r="P58" s="325" t="str">
        <f>DEDEL!I58</f>
        <v>10162/543965</v>
      </c>
      <c r="Q58" s="126" t="b">
        <v>1</v>
      </c>
      <c r="R58" s="126" t="b">
        <v>1</v>
      </c>
      <c r="S58" s="126" t="b">
        <v>1</v>
      </c>
      <c r="U58" s="313">
        <f t="shared" si="2"/>
        <v>19</v>
      </c>
      <c r="V58" s="313">
        <f t="shared" si="3"/>
        <v>39</v>
      </c>
    </row>
    <row r="59" spans="1:22" x14ac:dyDescent="0.25">
      <c r="A59" s="126" t="s">
        <v>4021</v>
      </c>
      <c r="B59" s="200">
        <v>1</v>
      </c>
      <c r="C59" s="126">
        <v>2</v>
      </c>
      <c r="D59" s="321">
        <f>DEDEL!J59</f>
        <v>400014</v>
      </c>
      <c r="E59" s="126" t="b">
        <v>1</v>
      </c>
      <c r="F59" s="322" t="str">
        <f>RIGHT(DEDEL!C59,4)&amp;"."&amp;DEDEL!M59&amp;"."&amp;DEDEL!K59&amp;"."&amp;$C$5</f>
        <v>2078.DDEL1.E10.Ap21</v>
      </c>
      <c r="G59" s="323">
        <f t="shared" ca="1" si="0"/>
        <v>44309</v>
      </c>
      <c r="H59" s="324">
        <f>-DEDEL!Q59</f>
        <v>570.71999999999991</v>
      </c>
      <c r="I59" s="205">
        <f t="shared" ca="1" si="4"/>
        <v>44309</v>
      </c>
      <c r="J59" s="126">
        <v>3</v>
      </c>
      <c r="K59" s="126" t="b">
        <v>1</v>
      </c>
      <c r="L59" s="126" t="s">
        <v>4022</v>
      </c>
      <c r="M59" s="126" t="b">
        <v>1</v>
      </c>
      <c r="N59" s="126" t="s">
        <v>3687</v>
      </c>
      <c r="O59" s="322" t="str">
        <f>LEFT(DEDEL!D59,19)&amp;"."&amp;DEDELCR!F59</f>
        <v>Pardes House Primar.2078.DDEL1.E10.Ap21</v>
      </c>
      <c r="P59" s="325" t="str">
        <f>DEDEL!I59</f>
        <v>10162/543965</v>
      </c>
      <c r="Q59" s="126" t="b">
        <v>1</v>
      </c>
      <c r="R59" s="126" t="b">
        <v>1</v>
      </c>
      <c r="S59" s="126" t="b">
        <v>1</v>
      </c>
      <c r="U59" s="313">
        <f t="shared" si="2"/>
        <v>19</v>
      </c>
      <c r="V59" s="313">
        <f t="shared" si="3"/>
        <v>39</v>
      </c>
    </row>
    <row r="60" spans="1:22" x14ac:dyDescent="0.25">
      <c r="A60" s="126" t="s">
        <v>4021</v>
      </c>
      <c r="B60" s="200">
        <v>1</v>
      </c>
      <c r="C60" s="126">
        <v>2</v>
      </c>
      <c r="D60" s="321">
        <f>DEDEL!J60</f>
        <v>400070</v>
      </c>
      <c r="E60" s="126" t="b">
        <v>1</v>
      </c>
      <c r="F60" s="322" t="str">
        <f>RIGHT(DEDEL!C60,4)&amp;"."&amp;DEDEL!M60&amp;"."&amp;DEDEL!K60&amp;"."&amp;$C$5</f>
        <v>2079.DDEL1.E10.Ap21</v>
      </c>
      <c r="G60" s="323">
        <f t="shared" ca="1" si="0"/>
        <v>44309</v>
      </c>
      <c r="H60" s="324">
        <f>-DEDEL!Q60</f>
        <v>711.76</v>
      </c>
      <c r="I60" s="205">
        <f t="shared" ca="1" si="4"/>
        <v>44309</v>
      </c>
      <c r="J60" s="126">
        <v>3</v>
      </c>
      <c r="K60" s="126" t="b">
        <v>1</v>
      </c>
      <c r="L60" s="126" t="s">
        <v>4022</v>
      </c>
      <c r="M60" s="126" t="b">
        <v>1</v>
      </c>
      <c r="N60" s="126" t="s">
        <v>3687</v>
      </c>
      <c r="O60" s="322" t="str">
        <f>LEFT(DEDEL!D60,19)&amp;"."&amp;DEDELCR!F60</f>
        <v>Beis Yaakov Primary.2079.DDEL1.E10.Ap21</v>
      </c>
      <c r="P60" s="325" t="str">
        <f>DEDEL!I60</f>
        <v>10162/543965</v>
      </c>
      <c r="Q60" s="126" t="b">
        <v>1</v>
      </c>
      <c r="R60" s="126" t="b">
        <v>1</v>
      </c>
      <c r="S60" s="126" t="b">
        <v>1</v>
      </c>
      <c r="U60" s="313">
        <f t="shared" si="2"/>
        <v>19</v>
      </c>
      <c r="V60" s="313">
        <f t="shared" si="3"/>
        <v>39</v>
      </c>
    </row>
    <row r="61" spans="1:22" x14ac:dyDescent="0.25">
      <c r="A61" s="126" t="s">
        <v>4021</v>
      </c>
      <c r="B61" s="200">
        <v>1</v>
      </c>
      <c r="C61" s="126">
        <v>2</v>
      </c>
      <c r="D61" s="321">
        <f>DEDEL!J61</f>
        <v>400069</v>
      </c>
      <c r="E61" s="126" t="b">
        <v>1</v>
      </c>
      <c r="F61" s="322" t="str">
        <f>RIGHT(DEDEL!C61,4)&amp;"."&amp;DEDEL!M61&amp;"."&amp;DEDEL!K61&amp;"."&amp;$C$5</f>
        <v>3300.DDEL1.E10.Ap21</v>
      </c>
      <c r="G61" s="323">
        <f t="shared" ca="1" si="0"/>
        <v>44309</v>
      </c>
      <c r="H61" s="324">
        <f>-DEDEL!Q61</f>
        <v>280.44</v>
      </c>
      <c r="I61" s="205">
        <f t="shared" ca="1" si="4"/>
        <v>44309</v>
      </c>
      <c r="J61" s="126">
        <v>3</v>
      </c>
      <c r="K61" s="126" t="b">
        <v>1</v>
      </c>
      <c r="L61" s="126" t="s">
        <v>4022</v>
      </c>
      <c r="M61" s="126" t="b">
        <v>1</v>
      </c>
      <c r="N61" s="126" t="s">
        <v>3687</v>
      </c>
      <c r="O61" s="322" t="str">
        <f>LEFT(DEDEL!D61,19)&amp;"."&amp;DEDELCR!F61</f>
        <v>All Saints' CofE Pr.3300.DDEL1.E10.Ap21</v>
      </c>
      <c r="P61" s="325" t="str">
        <f>DEDEL!I61</f>
        <v>10162/543965</v>
      </c>
      <c r="Q61" s="126" t="b">
        <v>1</v>
      </c>
      <c r="R61" s="126" t="b">
        <v>1</v>
      </c>
      <c r="S61" s="126" t="b">
        <v>1</v>
      </c>
      <c r="U61" s="313">
        <f t="shared" si="2"/>
        <v>19</v>
      </c>
      <c r="V61" s="313">
        <f t="shared" si="3"/>
        <v>39</v>
      </c>
    </row>
    <row r="62" spans="1:22" x14ac:dyDescent="0.25">
      <c r="A62" s="126" t="s">
        <v>4021</v>
      </c>
      <c r="B62" s="200">
        <v>1</v>
      </c>
      <c r="C62" s="126">
        <v>2</v>
      </c>
      <c r="D62" s="321">
        <f>DEDEL!J62</f>
        <v>400039</v>
      </c>
      <c r="E62" s="126" t="b">
        <v>1</v>
      </c>
      <c r="F62" s="322" t="str">
        <f>RIGHT(DEDEL!C62,4)&amp;"."&amp;DEDEL!M62&amp;"."&amp;DEDEL!K62&amp;"."&amp;$C$5</f>
        <v>3302.DDEL1.E10.Ap21</v>
      </c>
      <c r="G62" s="323">
        <f t="shared" ca="1" si="0"/>
        <v>44309</v>
      </c>
      <c r="H62" s="324">
        <f>-DEDEL!Q62</f>
        <v>342.76</v>
      </c>
      <c r="I62" s="205">
        <f t="shared" ca="1" si="4"/>
        <v>44309</v>
      </c>
      <c r="J62" s="126">
        <v>3</v>
      </c>
      <c r="K62" s="126" t="b">
        <v>1</v>
      </c>
      <c r="L62" s="126" t="s">
        <v>4022</v>
      </c>
      <c r="M62" s="126" t="b">
        <v>1</v>
      </c>
      <c r="N62" s="126" t="s">
        <v>3687</v>
      </c>
      <c r="O62" s="322" t="str">
        <f>LEFT(DEDEL!D62,19)&amp;"."&amp;DEDELCR!F62</f>
        <v>Christ Church Prima.3302.DDEL1.E10.Ap21</v>
      </c>
      <c r="P62" s="325" t="str">
        <f>DEDEL!I62</f>
        <v>10162/543965</v>
      </c>
      <c r="Q62" s="126" t="b">
        <v>1</v>
      </c>
      <c r="R62" s="126" t="b">
        <v>1</v>
      </c>
      <c r="S62" s="126" t="b">
        <v>1</v>
      </c>
      <c r="U62" s="313">
        <f t="shared" si="2"/>
        <v>19</v>
      </c>
      <c r="V62" s="313">
        <f t="shared" si="3"/>
        <v>39</v>
      </c>
    </row>
    <row r="63" spans="1:22" x14ac:dyDescent="0.25">
      <c r="A63" s="126" t="s">
        <v>4021</v>
      </c>
      <c r="B63" s="200">
        <v>1</v>
      </c>
      <c r="C63" s="126">
        <v>2</v>
      </c>
      <c r="D63" s="321">
        <f>DEDEL!J63</f>
        <v>400008</v>
      </c>
      <c r="E63" s="126" t="b">
        <v>1</v>
      </c>
      <c r="F63" s="322" t="str">
        <f>RIGHT(DEDEL!C63,4)&amp;"."&amp;DEDEL!M63&amp;"."&amp;DEDEL!K63&amp;"."&amp;$C$5</f>
        <v>3304.DDEL1.E10.Ap21</v>
      </c>
      <c r="G63" s="323">
        <f t="shared" ca="1" si="0"/>
        <v>44309</v>
      </c>
      <c r="H63" s="324">
        <f>-DEDEL!Q63</f>
        <v>326.35999999999996</v>
      </c>
      <c r="I63" s="205">
        <f t="shared" ca="1" si="4"/>
        <v>44309</v>
      </c>
      <c r="J63" s="126">
        <v>3</v>
      </c>
      <c r="K63" s="126" t="b">
        <v>1</v>
      </c>
      <c r="L63" s="126" t="s">
        <v>4022</v>
      </c>
      <c r="M63" s="126" t="b">
        <v>1</v>
      </c>
      <c r="N63" s="126" t="s">
        <v>3687</v>
      </c>
      <c r="O63" s="322" t="str">
        <f>LEFT(DEDEL!D63,19)&amp;"."&amp;DEDELCR!F63</f>
        <v>Holy Trinity CofE P.3304.DDEL1.E10.Ap21</v>
      </c>
      <c r="P63" s="325" t="str">
        <f>DEDEL!I63</f>
        <v>10162/543965</v>
      </c>
      <c r="Q63" s="126" t="b">
        <v>1</v>
      </c>
      <c r="R63" s="126" t="b">
        <v>1</v>
      </c>
      <c r="S63" s="126" t="b">
        <v>1</v>
      </c>
      <c r="U63" s="313">
        <f t="shared" si="2"/>
        <v>19</v>
      </c>
      <c r="V63" s="313">
        <f t="shared" si="3"/>
        <v>39</v>
      </c>
    </row>
    <row r="64" spans="1:22" x14ac:dyDescent="0.25">
      <c r="A64" s="126" t="s">
        <v>4021</v>
      </c>
      <c r="B64" s="200">
        <v>1</v>
      </c>
      <c r="C64" s="126">
        <v>2</v>
      </c>
      <c r="D64" s="321">
        <f>DEDEL!J64</f>
        <v>400086</v>
      </c>
      <c r="E64" s="126" t="b">
        <v>1</v>
      </c>
      <c r="F64" s="322" t="str">
        <f>RIGHT(DEDEL!C64,4)&amp;"."&amp;DEDEL!M64&amp;"."&amp;DEDEL!K64&amp;"."&amp;$C$5</f>
        <v>3305.DDEL1.E10.Ap21</v>
      </c>
      <c r="G64" s="323">
        <f t="shared" ca="1" si="0"/>
        <v>44309</v>
      </c>
      <c r="H64" s="324">
        <f>-DEDEL!Q64</f>
        <v>245.99999999999997</v>
      </c>
      <c r="I64" s="205">
        <f t="shared" ca="1" si="4"/>
        <v>44309</v>
      </c>
      <c r="J64" s="126">
        <v>3</v>
      </c>
      <c r="K64" s="126" t="b">
        <v>1</v>
      </c>
      <c r="L64" s="126" t="s">
        <v>4022</v>
      </c>
      <c r="M64" s="126" t="b">
        <v>1</v>
      </c>
      <c r="N64" s="126" t="s">
        <v>3687</v>
      </c>
      <c r="O64" s="322" t="str">
        <f>LEFT(DEDEL!D64,19)&amp;"."&amp;DEDELCR!F64</f>
        <v>Monken Hadley CofE .3305.DDEL1.E10.Ap21</v>
      </c>
      <c r="P64" s="325" t="str">
        <f>DEDEL!I64</f>
        <v>10162/543965</v>
      </c>
      <c r="Q64" s="126" t="b">
        <v>1</v>
      </c>
      <c r="R64" s="126" t="b">
        <v>1</v>
      </c>
      <c r="S64" s="126" t="b">
        <v>1</v>
      </c>
      <c r="U64" s="313">
        <f t="shared" si="2"/>
        <v>19</v>
      </c>
      <c r="V64" s="313">
        <f t="shared" si="3"/>
        <v>39</v>
      </c>
    </row>
    <row r="65" spans="1:22" x14ac:dyDescent="0.25">
      <c r="A65" s="126" t="s">
        <v>4021</v>
      </c>
      <c r="B65" s="200">
        <v>1</v>
      </c>
      <c r="C65" s="126">
        <v>2</v>
      </c>
      <c r="D65" s="321">
        <f>DEDEL!J65</f>
        <v>400114</v>
      </c>
      <c r="E65" s="126" t="b">
        <v>1</v>
      </c>
      <c r="F65" s="322" t="str">
        <f>RIGHT(DEDEL!C65,4)&amp;"."&amp;DEDEL!M65&amp;"."&amp;DEDEL!K65&amp;"."&amp;$C$5</f>
        <v>3307.DDEL1.E10.Ap21</v>
      </c>
      <c r="G65" s="323">
        <f t="shared" ca="1" si="0"/>
        <v>44309</v>
      </c>
      <c r="H65" s="324">
        <f>-DEDEL!Q65</f>
        <v>342.76</v>
      </c>
      <c r="I65" s="205">
        <f t="shared" ca="1" si="4"/>
        <v>44309</v>
      </c>
      <c r="J65" s="126">
        <v>3</v>
      </c>
      <c r="K65" s="126" t="b">
        <v>1</v>
      </c>
      <c r="L65" s="126" t="s">
        <v>4022</v>
      </c>
      <c r="M65" s="126" t="b">
        <v>1</v>
      </c>
      <c r="N65" s="126" t="s">
        <v>3687</v>
      </c>
      <c r="O65" s="322" t="str">
        <f>LEFT(DEDEL!D65,19)&amp;"."&amp;DEDELCR!F65</f>
        <v>St John's CofE Juni.3307.DDEL1.E10.Ap21</v>
      </c>
      <c r="P65" s="325" t="str">
        <f>DEDEL!I65</f>
        <v>10162/543965</v>
      </c>
      <c r="Q65" s="126" t="b">
        <v>1</v>
      </c>
      <c r="R65" s="126" t="b">
        <v>1</v>
      </c>
      <c r="S65" s="126" t="b">
        <v>1</v>
      </c>
      <c r="U65" s="313">
        <f t="shared" si="2"/>
        <v>19</v>
      </c>
      <c r="V65" s="313">
        <f t="shared" si="3"/>
        <v>39</v>
      </c>
    </row>
    <row r="66" spans="1:22" x14ac:dyDescent="0.25">
      <c r="A66" s="126" t="s">
        <v>4021</v>
      </c>
      <c r="B66" s="200">
        <v>1</v>
      </c>
      <c r="C66" s="126">
        <v>2</v>
      </c>
      <c r="D66" s="321">
        <f>DEDEL!J66</f>
        <v>400098</v>
      </c>
      <c r="E66" s="126" t="b">
        <v>1</v>
      </c>
      <c r="F66" s="322" t="str">
        <f>RIGHT(DEDEL!C66,4)&amp;"."&amp;DEDEL!M66&amp;"."&amp;DEDEL!K66&amp;"."&amp;$C$5</f>
        <v>3309.DDEL1.E10.Ap21</v>
      </c>
      <c r="G66" s="323">
        <f t="shared" ca="1" si="0"/>
        <v>44309</v>
      </c>
      <c r="H66" s="324">
        <f>-DEDEL!Q66</f>
        <v>346.03999999999996</v>
      </c>
      <c r="I66" s="205">
        <f t="shared" ca="1" si="4"/>
        <v>44309</v>
      </c>
      <c r="J66" s="126">
        <v>3</v>
      </c>
      <c r="K66" s="126" t="b">
        <v>1</v>
      </c>
      <c r="L66" s="126" t="s">
        <v>4022</v>
      </c>
      <c r="M66" s="126" t="b">
        <v>1</v>
      </c>
      <c r="N66" s="126" t="s">
        <v>3687</v>
      </c>
      <c r="O66" s="322" t="str">
        <f>LEFT(DEDEL!D66,19)&amp;"."&amp;DEDELCR!F66</f>
        <v>St John's CofE Prim.3309.DDEL1.E10.Ap21</v>
      </c>
      <c r="P66" s="325" t="str">
        <f>DEDEL!I66</f>
        <v>10162/543965</v>
      </c>
      <c r="Q66" s="126" t="b">
        <v>1</v>
      </c>
      <c r="R66" s="126" t="b">
        <v>1</v>
      </c>
      <c r="S66" s="126" t="b">
        <v>1</v>
      </c>
      <c r="U66" s="313">
        <f t="shared" si="2"/>
        <v>19</v>
      </c>
      <c r="V66" s="313">
        <f t="shared" si="3"/>
        <v>39</v>
      </c>
    </row>
    <row r="67" spans="1:22" x14ac:dyDescent="0.25">
      <c r="A67" s="126" t="s">
        <v>4021</v>
      </c>
      <c r="B67" s="200">
        <v>1</v>
      </c>
      <c r="C67" s="126">
        <v>2</v>
      </c>
      <c r="D67" s="321">
        <f>DEDEL!J67</f>
        <v>400058</v>
      </c>
      <c r="E67" s="126" t="b">
        <v>1</v>
      </c>
      <c r="F67" s="322" t="str">
        <f>RIGHT(DEDEL!C67,4)&amp;"."&amp;DEDEL!M67&amp;"."&amp;DEDEL!K67&amp;"."&amp;$C$5</f>
        <v>3311.DDEL1.E10.Ap21</v>
      </c>
      <c r="G67" s="323">
        <f t="shared" ca="1" si="0"/>
        <v>44309</v>
      </c>
      <c r="H67" s="324">
        <f>-DEDEL!Q67</f>
        <v>674.04</v>
      </c>
      <c r="I67" s="205">
        <f t="shared" ca="1" si="4"/>
        <v>44309</v>
      </c>
      <c r="J67" s="126">
        <v>3</v>
      </c>
      <c r="K67" s="126" t="b">
        <v>1</v>
      </c>
      <c r="L67" s="126" t="s">
        <v>4022</v>
      </c>
      <c r="M67" s="126" t="b">
        <v>1</v>
      </c>
      <c r="N67" s="126" t="s">
        <v>3687</v>
      </c>
      <c r="O67" s="322" t="str">
        <f>LEFT(DEDEL!D67,19)&amp;"."&amp;DEDELCR!F67</f>
        <v>St Mary's CofE Prim.3311.DDEL1.E10.Ap21</v>
      </c>
      <c r="P67" s="325" t="str">
        <f>DEDEL!I67</f>
        <v>10162/543965</v>
      </c>
      <c r="Q67" s="126" t="b">
        <v>1</v>
      </c>
      <c r="R67" s="126" t="b">
        <v>1</v>
      </c>
      <c r="S67" s="126" t="b">
        <v>1</v>
      </c>
      <c r="U67" s="313">
        <f t="shared" si="2"/>
        <v>19</v>
      </c>
      <c r="V67" s="313">
        <f t="shared" si="3"/>
        <v>39</v>
      </c>
    </row>
    <row r="68" spans="1:22" x14ac:dyDescent="0.25">
      <c r="A68" s="126" t="s">
        <v>4021</v>
      </c>
      <c r="B68" s="200">
        <v>1</v>
      </c>
      <c r="C68" s="126">
        <v>2</v>
      </c>
      <c r="D68" s="321">
        <f>DEDEL!J68</f>
        <v>400017</v>
      </c>
      <c r="E68" s="126" t="b">
        <v>1</v>
      </c>
      <c r="F68" s="322" t="str">
        <f>RIGHT(DEDEL!C68,4)&amp;"."&amp;DEDEL!M68&amp;"."&amp;DEDEL!K68&amp;"."&amp;$C$5</f>
        <v>3312.DDEL1.E10.Ap21</v>
      </c>
      <c r="G68" s="323">
        <f t="shared" ca="1" si="0"/>
        <v>44309</v>
      </c>
      <c r="H68" s="324">
        <f>-DEDEL!Q68</f>
        <v>347.68</v>
      </c>
      <c r="I68" s="205">
        <f t="shared" ca="1" si="4"/>
        <v>44309</v>
      </c>
      <c r="J68" s="126">
        <v>3</v>
      </c>
      <c r="K68" s="126" t="b">
        <v>1</v>
      </c>
      <c r="L68" s="126" t="s">
        <v>4022</v>
      </c>
      <c r="M68" s="126" t="b">
        <v>1</v>
      </c>
      <c r="N68" s="126" t="s">
        <v>3687</v>
      </c>
      <c r="O68" s="322" t="str">
        <f>LEFT(DEDEL!D68,19)&amp;"."&amp;DEDELCR!F68</f>
        <v>St Mary's CofE Prim.3312.DDEL1.E10.Ap21</v>
      </c>
      <c r="P68" s="325" t="str">
        <f>DEDEL!I68</f>
        <v>10162/543965</v>
      </c>
      <c r="Q68" s="126" t="b">
        <v>1</v>
      </c>
      <c r="R68" s="126" t="b">
        <v>1</v>
      </c>
      <c r="S68" s="126" t="b">
        <v>1</v>
      </c>
      <c r="U68" s="313">
        <f t="shared" si="2"/>
        <v>19</v>
      </c>
      <c r="V68" s="313">
        <f t="shared" si="3"/>
        <v>39</v>
      </c>
    </row>
    <row r="69" spans="1:22" x14ac:dyDescent="0.25">
      <c r="A69" s="126" t="s">
        <v>4021</v>
      </c>
      <c r="B69" s="200">
        <v>1</v>
      </c>
      <c r="C69" s="126">
        <v>2</v>
      </c>
      <c r="D69" s="321">
        <f>DEDEL!J69</f>
        <v>400006</v>
      </c>
      <c r="E69" s="126" t="b">
        <v>1</v>
      </c>
      <c r="F69" s="322" t="str">
        <f>RIGHT(DEDEL!C69,4)&amp;"."&amp;DEDEL!M69&amp;"."&amp;DEDEL!K69&amp;"."&amp;$C$5</f>
        <v>3313.DDEL1.E10.Ap21</v>
      </c>
      <c r="G69" s="323">
        <f t="shared" ca="1" si="0"/>
        <v>44309</v>
      </c>
      <c r="H69" s="324">
        <f>-DEDEL!Q69</f>
        <v>305.03999999999996</v>
      </c>
      <c r="I69" s="205">
        <f t="shared" ca="1" si="4"/>
        <v>44309</v>
      </c>
      <c r="J69" s="126">
        <v>3</v>
      </c>
      <c r="K69" s="126" t="b">
        <v>1</v>
      </c>
      <c r="L69" s="126" t="s">
        <v>4022</v>
      </c>
      <c r="M69" s="126" t="b">
        <v>1</v>
      </c>
      <c r="N69" s="126" t="s">
        <v>3687</v>
      </c>
      <c r="O69" s="322" t="str">
        <f>LEFT(DEDEL!D69,19)&amp;"."&amp;DEDELCR!F69</f>
        <v>St Paul's CofE Prim.3313.DDEL1.E10.Ap21</v>
      </c>
      <c r="P69" s="325" t="str">
        <f>DEDEL!I69</f>
        <v>10162/543965</v>
      </c>
      <c r="Q69" s="126" t="b">
        <v>1</v>
      </c>
      <c r="R69" s="126" t="b">
        <v>1</v>
      </c>
      <c r="S69" s="126" t="b">
        <v>1</v>
      </c>
      <c r="U69" s="313">
        <f t="shared" si="2"/>
        <v>19</v>
      </c>
      <c r="V69" s="313">
        <f t="shared" si="3"/>
        <v>39</v>
      </c>
    </row>
    <row r="70" spans="1:22" x14ac:dyDescent="0.25">
      <c r="A70" s="126" t="s">
        <v>4021</v>
      </c>
      <c r="B70" s="200">
        <v>1</v>
      </c>
      <c r="C70" s="126">
        <v>2</v>
      </c>
      <c r="D70" s="321">
        <f>DEDEL!J70</f>
        <v>400094</v>
      </c>
      <c r="E70" s="126" t="b">
        <v>1</v>
      </c>
      <c r="F70" s="322" t="str">
        <f>RIGHT(DEDEL!C70,4)&amp;"."&amp;DEDEL!M70&amp;"."&amp;DEDEL!K70&amp;"."&amp;$C$5</f>
        <v>3314.DDEL1.E10.Ap21</v>
      </c>
      <c r="G70" s="323">
        <f t="shared" ca="1" si="0"/>
        <v>44309</v>
      </c>
      <c r="H70" s="324">
        <f>-DEDEL!Q70</f>
        <v>337.84</v>
      </c>
      <c r="I70" s="205">
        <f t="shared" ca="1" si="4"/>
        <v>44309</v>
      </c>
      <c r="J70" s="126">
        <v>3</v>
      </c>
      <c r="K70" s="126" t="b">
        <v>1</v>
      </c>
      <c r="L70" s="126" t="s">
        <v>4022</v>
      </c>
      <c r="M70" s="126" t="b">
        <v>1</v>
      </c>
      <c r="N70" s="126" t="s">
        <v>3687</v>
      </c>
      <c r="O70" s="322" t="str">
        <f>LEFT(DEDEL!D70,19)&amp;"."&amp;DEDELCR!F70</f>
        <v>St Paul's CofE Prim.3314.DDEL1.E10.Ap21</v>
      </c>
      <c r="P70" s="325" t="str">
        <f>DEDEL!I70</f>
        <v>10162/543965</v>
      </c>
      <c r="Q70" s="126" t="b">
        <v>1</v>
      </c>
      <c r="R70" s="126" t="b">
        <v>1</v>
      </c>
      <c r="S70" s="126" t="b">
        <v>1</v>
      </c>
      <c r="U70" s="313">
        <f t="shared" si="2"/>
        <v>19</v>
      </c>
      <c r="V70" s="313">
        <f t="shared" si="3"/>
        <v>39</v>
      </c>
    </row>
    <row r="71" spans="1:22" x14ac:dyDescent="0.25">
      <c r="A71" s="126" t="s">
        <v>4021</v>
      </c>
      <c r="B71" s="200">
        <v>1</v>
      </c>
      <c r="C71" s="126">
        <v>2</v>
      </c>
      <c r="D71" s="321">
        <f>DEDEL!J71</f>
        <v>400062</v>
      </c>
      <c r="E71" s="126" t="b">
        <v>1</v>
      </c>
      <c r="F71" s="322" t="str">
        <f>RIGHT(DEDEL!C71,4)&amp;"."&amp;DEDEL!M71&amp;"."&amp;DEDEL!K71&amp;"."&amp;$C$5</f>
        <v>3315.DDEL1.E10.Ap21</v>
      </c>
      <c r="G71" s="323">
        <f t="shared" ca="1" si="0"/>
        <v>44309</v>
      </c>
      <c r="H71" s="324">
        <f>-DEDEL!Q71</f>
        <v>341.12</v>
      </c>
      <c r="I71" s="205">
        <f t="shared" ca="1" si="4"/>
        <v>44309</v>
      </c>
      <c r="J71" s="126">
        <v>3</v>
      </c>
      <c r="K71" s="126" t="b">
        <v>1</v>
      </c>
      <c r="L71" s="126" t="s">
        <v>4022</v>
      </c>
      <c r="M71" s="126" t="b">
        <v>1</v>
      </c>
      <c r="N71" s="126" t="s">
        <v>3687</v>
      </c>
      <c r="O71" s="322" t="str">
        <f>LEFT(DEDEL!D71,19)&amp;"."&amp;DEDELCR!F71</f>
        <v>St Andrew's CofE Vo.3315.DDEL1.E10.Ap21</v>
      </c>
      <c r="P71" s="325" t="str">
        <f>DEDEL!I71</f>
        <v>10162/543965</v>
      </c>
      <c r="Q71" s="126" t="b">
        <v>1</v>
      </c>
      <c r="R71" s="126" t="b">
        <v>1</v>
      </c>
      <c r="S71" s="126" t="b">
        <v>1</v>
      </c>
      <c r="U71" s="313">
        <f t="shared" si="2"/>
        <v>19</v>
      </c>
      <c r="V71" s="313">
        <f t="shared" si="3"/>
        <v>39</v>
      </c>
    </row>
    <row r="72" spans="1:22" x14ac:dyDescent="0.25">
      <c r="A72" s="126" t="s">
        <v>4021</v>
      </c>
      <c r="B72" s="200">
        <v>1</v>
      </c>
      <c r="C72" s="126">
        <v>2</v>
      </c>
      <c r="D72" s="321">
        <f>DEDEL!J72</f>
        <v>400100</v>
      </c>
      <c r="E72" s="126" t="b">
        <v>1</v>
      </c>
      <c r="F72" s="322" t="str">
        <f>RIGHT(DEDEL!C72,4)&amp;"."&amp;DEDEL!M72&amp;"."&amp;DEDEL!K72&amp;"."&amp;$C$5</f>
        <v>3316.DDEL1.E10.Ap21</v>
      </c>
      <c r="G72" s="323">
        <f t="shared" ca="1" si="0"/>
        <v>44309</v>
      </c>
      <c r="H72" s="324">
        <f>-DEDEL!Q72</f>
        <v>347.68</v>
      </c>
      <c r="I72" s="205">
        <f t="shared" ca="1" si="4"/>
        <v>44309</v>
      </c>
      <c r="J72" s="126">
        <v>3</v>
      </c>
      <c r="K72" s="126" t="b">
        <v>1</v>
      </c>
      <c r="L72" s="126" t="s">
        <v>4022</v>
      </c>
      <c r="M72" s="126" t="b">
        <v>1</v>
      </c>
      <c r="N72" s="126" t="s">
        <v>3687</v>
      </c>
      <c r="O72" s="322" t="str">
        <f>LEFT(DEDEL!D72,19)&amp;"."&amp;DEDELCR!F72</f>
        <v>Trent CofE Primary .3316.DDEL1.E10.Ap21</v>
      </c>
      <c r="P72" s="325" t="str">
        <f>DEDEL!I72</f>
        <v>10162/543965</v>
      </c>
      <c r="Q72" s="126" t="b">
        <v>1</v>
      </c>
      <c r="R72" s="126" t="b">
        <v>1</v>
      </c>
      <c r="S72" s="126" t="b">
        <v>1</v>
      </c>
      <c r="U72" s="313">
        <f t="shared" si="2"/>
        <v>19</v>
      </c>
      <c r="V72" s="313">
        <f t="shared" si="3"/>
        <v>39</v>
      </c>
    </row>
    <row r="73" spans="1:22" x14ac:dyDescent="0.25">
      <c r="A73" s="126" t="s">
        <v>4021</v>
      </c>
      <c r="B73" s="200">
        <v>1</v>
      </c>
      <c r="C73" s="126">
        <v>2</v>
      </c>
      <c r="D73" s="321">
        <f>DEDEL!J73</f>
        <v>400015</v>
      </c>
      <c r="E73" s="126" t="b">
        <v>1</v>
      </c>
      <c r="F73" s="322" t="str">
        <f>RIGHT(DEDEL!C73,4)&amp;"."&amp;DEDEL!M73&amp;"."&amp;DEDEL!K73&amp;"."&amp;$C$5</f>
        <v>3317.DDEL1.E10.Ap21</v>
      </c>
      <c r="G73" s="323">
        <f t="shared" ca="1" si="0"/>
        <v>44309</v>
      </c>
      <c r="H73" s="324">
        <f>-DEDEL!Q73</f>
        <v>347.68</v>
      </c>
      <c r="I73" s="205">
        <f t="shared" ca="1" si="4"/>
        <v>44309</v>
      </c>
      <c r="J73" s="126">
        <v>3</v>
      </c>
      <c r="K73" s="126" t="b">
        <v>1</v>
      </c>
      <c r="L73" s="126" t="s">
        <v>4022</v>
      </c>
      <c r="M73" s="126" t="b">
        <v>1</v>
      </c>
      <c r="N73" s="126" t="s">
        <v>3687</v>
      </c>
      <c r="O73" s="322" t="str">
        <f>LEFT(DEDEL!D73,19)&amp;"."&amp;DEDELCR!F73</f>
        <v>All Saints' CofE Pr.3317.DDEL1.E10.Ap21</v>
      </c>
      <c r="P73" s="325" t="str">
        <f>DEDEL!I73</f>
        <v>10162/543965</v>
      </c>
      <c r="Q73" s="126" t="b">
        <v>1</v>
      </c>
      <c r="R73" s="126" t="b">
        <v>1</v>
      </c>
      <c r="S73" s="126" t="b">
        <v>1</v>
      </c>
      <c r="U73" s="313">
        <f t="shared" si="2"/>
        <v>19</v>
      </c>
      <c r="V73" s="313">
        <f t="shared" si="3"/>
        <v>39</v>
      </c>
    </row>
    <row r="74" spans="1:22" x14ac:dyDescent="0.25">
      <c r="A74" s="126" t="s">
        <v>4021</v>
      </c>
      <c r="B74" s="200">
        <v>1</v>
      </c>
      <c r="C74" s="126">
        <v>2</v>
      </c>
      <c r="D74" s="321">
        <f>DEDEL!J74</f>
        <v>400023</v>
      </c>
      <c r="E74" s="126" t="b">
        <v>1</v>
      </c>
      <c r="F74" s="322" t="str">
        <f>RIGHT(DEDEL!C74,4)&amp;"."&amp;DEDEL!M74&amp;"."&amp;DEDEL!K74&amp;"."&amp;$C$5</f>
        <v>3500.DDEL1.E10.Ap21</v>
      </c>
      <c r="G74" s="323">
        <f t="shared" ca="1" si="0"/>
        <v>44309</v>
      </c>
      <c r="H74" s="324">
        <f>-DEDEL!Q74</f>
        <v>211.55999999999997</v>
      </c>
      <c r="I74" s="205">
        <f t="shared" ca="1" si="4"/>
        <v>44309</v>
      </c>
      <c r="J74" s="126">
        <v>3</v>
      </c>
      <c r="K74" s="126" t="b">
        <v>1</v>
      </c>
      <c r="L74" s="126" t="s">
        <v>4022</v>
      </c>
      <c r="M74" s="126" t="b">
        <v>1</v>
      </c>
      <c r="N74" s="126" t="s">
        <v>3687</v>
      </c>
      <c r="O74" s="322" t="str">
        <f>LEFT(DEDEL!D74,19)&amp;"."&amp;DEDELCR!F74</f>
        <v>The Annunciation Ca.3500.DDEL1.E10.Ap21</v>
      </c>
      <c r="P74" s="325" t="str">
        <f>DEDEL!I74</f>
        <v>10162/543965</v>
      </c>
      <c r="Q74" s="126" t="b">
        <v>1</v>
      </c>
      <c r="R74" s="126" t="b">
        <v>1</v>
      </c>
      <c r="S74" s="126" t="b">
        <v>1</v>
      </c>
      <c r="U74" s="313">
        <f t="shared" si="2"/>
        <v>19</v>
      </c>
      <c r="V74" s="313">
        <f t="shared" si="3"/>
        <v>39</v>
      </c>
    </row>
    <row r="75" spans="1:22" x14ac:dyDescent="0.25">
      <c r="A75" s="126" t="s">
        <v>4021</v>
      </c>
      <c r="B75" s="200">
        <v>1</v>
      </c>
      <c r="C75" s="126">
        <v>2</v>
      </c>
      <c r="D75" s="321">
        <f>DEDEL!J75</f>
        <v>400003</v>
      </c>
      <c r="E75" s="126" t="b">
        <v>1</v>
      </c>
      <c r="F75" s="322" t="str">
        <f>RIGHT(DEDEL!C75,4)&amp;"."&amp;DEDEL!M75&amp;"."&amp;DEDEL!K75&amp;"."&amp;$C$5</f>
        <v>3501.DDEL1.E10.Ap21</v>
      </c>
      <c r="G75" s="323">
        <f t="shared" ca="1" si="0"/>
        <v>44309</v>
      </c>
      <c r="H75" s="324">
        <f>-DEDEL!Q75</f>
        <v>326.35999999999996</v>
      </c>
      <c r="I75" s="205">
        <f t="shared" ca="1" si="4"/>
        <v>44309</v>
      </c>
      <c r="J75" s="126">
        <v>3</v>
      </c>
      <c r="K75" s="126" t="b">
        <v>1</v>
      </c>
      <c r="L75" s="126" t="s">
        <v>4022</v>
      </c>
      <c r="M75" s="126" t="b">
        <v>1</v>
      </c>
      <c r="N75" s="126" t="s">
        <v>3687</v>
      </c>
      <c r="O75" s="322" t="str">
        <f>LEFT(DEDEL!D75,19)&amp;"."&amp;DEDELCR!F75</f>
        <v>Our Lady of Lourdes.3501.DDEL1.E10.Ap21</v>
      </c>
      <c r="P75" s="325" t="str">
        <f>DEDEL!I75</f>
        <v>10162/543965</v>
      </c>
      <c r="Q75" s="126" t="b">
        <v>1</v>
      </c>
      <c r="R75" s="126" t="b">
        <v>1</v>
      </c>
      <c r="S75" s="126" t="b">
        <v>1</v>
      </c>
      <c r="U75" s="313">
        <f t="shared" si="2"/>
        <v>19</v>
      </c>
      <c r="V75" s="313">
        <f t="shared" si="3"/>
        <v>39</v>
      </c>
    </row>
    <row r="76" spans="1:22" x14ac:dyDescent="0.25">
      <c r="A76" s="126" t="s">
        <v>4021</v>
      </c>
      <c r="B76" s="200">
        <v>1</v>
      </c>
      <c r="C76" s="126">
        <v>2</v>
      </c>
      <c r="D76" s="321">
        <f>DEDEL!J76</f>
        <v>400096</v>
      </c>
      <c r="E76" s="126" t="b">
        <v>1</v>
      </c>
      <c r="F76" s="322" t="str">
        <f>RIGHT(DEDEL!C76,4)&amp;"."&amp;DEDEL!M76&amp;"."&amp;DEDEL!K76&amp;"."&amp;$C$5</f>
        <v>3502.DDEL1.E10.Ap21</v>
      </c>
      <c r="G76" s="323">
        <f t="shared" ca="1" si="0"/>
        <v>44309</v>
      </c>
      <c r="H76" s="324">
        <f>-DEDEL!Q76</f>
        <v>601.88</v>
      </c>
      <c r="I76" s="205">
        <f t="shared" ca="1" si="4"/>
        <v>44309</v>
      </c>
      <c r="J76" s="126">
        <v>3</v>
      </c>
      <c r="K76" s="126" t="b">
        <v>1</v>
      </c>
      <c r="L76" s="126" t="s">
        <v>4022</v>
      </c>
      <c r="M76" s="126" t="b">
        <v>1</v>
      </c>
      <c r="N76" s="126" t="s">
        <v>3687</v>
      </c>
      <c r="O76" s="322" t="str">
        <f>LEFT(DEDEL!D76,19)&amp;"."&amp;DEDELCR!F76</f>
        <v>St Agnes' Catholic .3502.DDEL1.E10.Ap21</v>
      </c>
      <c r="P76" s="325" t="str">
        <f>DEDEL!I76</f>
        <v>10162/543965</v>
      </c>
      <c r="Q76" s="126" t="b">
        <v>1</v>
      </c>
      <c r="R76" s="126" t="b">
        <v>1</v>
      </c>
      <c r="S76" s="126" t="b">
        <v>1</v>
      </c>
      <c r="U76" s="313">
        <f t="shared" si="2"/>
        <v>19</v>
      </c>
      <c r="V76" s="313">
        <f t="shared" si="3"/>
        <v>39</v>
      </c>
    </row>
    <row r="77" spans="1:22" x14ac:dyDescent="0.25">
      <c r="A77" s="126" t="s">
        <v>4021</v>
      </c>
      <c r="B77" s="200">
        <v>1</v>
      </c>
      <c r="C77" s="126">
        <v>2</v>
      </c>
      <c r="D77" s="321">
        <f>DEDEL!J77</f>
        <v>400064</v>
      </c>
      <c r="E77" s="126" t="b">
        <v>1</v>
      </c>
      <c r="F77" s="322" t="str">
        <f>RIGHT(DEDEL!C77,4)&amp;"."&amp;DEDEL!M77&amp;"."&amp;DEDEL!K77&amp;"."&amp;$C$5</f>
        <v>3504.DDEL1.E10.Ap21</v>
      </c>
      <c r="G77" s="323">
        <f t="shared" ca="1" si="0"/>
        <v>44309</v>
      </c>
      <c r="H77" s="324">
        <f>-DEDEL!Q77</f>
        <v>683.88</v>
      </c>
      <c r="I77" s="205">
        <f t="shared" ca="1" si="4"/>
        <v>44309</v>
      </c>
      <c r="J77" s="126">
        <v>3</v>
      </c>
      <c r="K77" s="126" t="b">
        <v>1</v>
      </c>
      <c r="L77" s="126" t="s">
        <v>4022</v>
      </c>
      <c r="M77" s="126" t="b">
        <v>1</v>
      </c>
      <c r="N77" s="126" t="s">
        <v>3687</v>
      </c>
      <c r="O77" s="322" t="str">
        <f>LEFT(DEDEL!D77,19)&amp;"."&amp;DEDELCR!F77</f>
        <v>St Catherine's RC S.3504.DDEL1.E10.Ap21</v>
      </c>
      <c r="P77" s="325" t="str">
        <f>DEDEL!I77</f>
        <v>10162/543965</v>
      </c>
      <c r="Q77" s="126" t="b">
        <v>1</v>
      </c>
      <c r="R77" s="126" t="b">
        <v>1</v>
      </c>
      <c r="S77" s="126" t="b">
        <v>1</v>
      </c>
      <c r="U77" s="313">
        <f t="shared" si="2"/>
        <v>19</v>
      </c>
      <c r="V77" s="313">
        <f t="shared" si="3"/>
        <v>39</v>
      </c>
    </row>
    <row r="78" spans="1:22" x14ac:dyDescent="0.25">
      <c r="A78" s="126" t="s">
        <v>4021</v>
      </c>
      <c r="B78" s="200">
        <v>1</v>
      </c>
      <c r="C78" s="126">
        <v>2</v>
      </c>
      <c r="D78" s="321">
        <f>DEDEL!J78</f>
        <v>400009</v>
      </c>
      <c r="E78" s="126" t="b">
        <v>1</v>
      </c>
      <c r="F78" s="322" t="str">
        <f>RIGHT(DEDEL!C78,4)&amp;"."&amp;DEDEL!M78&amp;"."&amp;DEDEL!K78&amp;"."&amp;$C$5</f>
        <v>3506.DDEL1.E10.Ap21</v>
      </c>
      <c r="G78" s="323">
        <f t="shared" ca="1" si="0"/>
        <v>44309</v>
      </c>
      <c r="H78" s="324">
        <f>-DEDEL!Q78</f>
        <v>465.76</v>
      </c>
      <c r="I78" s="205">
        <f t="shared" ca="1" si="4"/>
        <v>44309</v>
      </c>
      <c r="J78" s="126">
        <v>3</v>
      </c>
      <c r="K78" s="126" t="b">
        <v>1</v>
      </c>
      <c r="L78" s="126" t="s">
        <v>4022</v>
      </c>
      <c r="M78" s="126" t="b">
        <v>1</v>
      </c>
      <c r="N78" s="126" t="s">
        <v>3687</v>
      </c>
      <c r="O78" s="322" t="str">
        <f>LEFT(DEDEL!D78,19)&amp;"."&amp;DEDELCR!F78</f>
        <v>St Vincent's Cathol.3506.DDEL1.E10.Ap21</v>
      </c>
      <c r="P78" s="325" t="str">
        <f>DEDEL!I78</f>
        <v>10162/543965</v>
      </c>
      <c r="Q78" s="126" t="b">
        <v>1</v>
      </c>
      <c r="R78" s="126" t="b">
        <v>1</v>
      </c>
      <c r="S78" s="126" t="b">
        <v>1</v>
      </c>
      <c r="U78" s="313">
        <f t="shared" si="2"/>
        <v>19</v>
      </c>
      <c r="V78" s="313">
        <f t="shared" si="3"/>
        <v>39</v>
      </c>
    </row>
    <row r="79" spans="1:22" x14ac:dyDescent="0.25">
      <c r="A79" s="126" t="s">
        <v>4021</v>
      </c>
      <c r="B79" s="200">
        <v>1</v>
      </c>
      <c r="C79" s="126">
        <v>2</v>
      </c>
      <c r="D79" s="321">
        <f>DEDEL!J79</f>
        <v>400037</v>
      </c>
      <c r="E79" s="126" t="b">
        <v>1</v>
      </c>
      <c r="F79" s="322" t="str">
        <f>RIGHT(DEDEL!C79,4)&amp;"."&amp;DEDEL!M79&amp;"."&amp;DEDEL!K79&amp;"."&amp;$C$5</f>
        <v>3507.DDEL1.E10.Ap21</v>
      </c>
      <c r="G79" s="323">
        <f t="shared" ca="1" si="0"/>
        <v>44309</v>
      </c>
      <c r="H79" s="324">
        <f>-DEDEL!Q79</f>
        <v>288.64</v>
      </c>
      <c r="I79" s="205">
        <f t="shared" ca="1" si="4"/>
        <v>44309</v>
      </c>
      <c r="J79" s="126">
        <v>3</v>
      </c>
      <c r="K79" s="126" t="b">
        <v>1</v>
      </c>
      <c r="L79" s="126" t="s">
        <v>4022</v>
      </c>
      <c r="M79" s="126" t="b">
        <v>1</v>
      </c>
      <c r="N79" s="126" t="s">
        <v>3687</v>
      </c>
      <c r="O79" s="322" t="str">
        <f>LEFT(DEDEL!D79,19)&amp;"."&amp;DEDELCR!F79</f>
        <v>St Theresa's Cathol.3507.DDEL1.E10.Ap21</v>
      </c>
      <c r="P79" s="325" t="str">
        <f>DEDEL!I79</f>
        <v>10162/543965</v>
      </c>
      <c r="Q79" s="126" t="b">
        <v>1</v>
      </c>
      <c r="R79" s="126" t="b">
        <v>1</v>
      </c>
      <c r="S79" s="126" t="b">
        <v>1</v>
      </c>
      <c r="U79" s="313">
        <f t="shared" si="2"/>
        <v>19</v>
      </c>
      <c r="V79" s="313">
        <f t="shared" si="3"/>
        <v>39</v>
      </c>
    </row>
    <row r="80" spans="1:22" x14ac:dyDescent="0.25">
      <c r="A80" s="126" t="s">
        <v>4021</v>
      </c>
      <c r="B80" s="200">
        <v>1</v>
      </c>
      <c r="C80" s="126">
        <v>2</v>
      </c>
      <c r="D80" s="321">
        <f>DEDEL!J80</f>
        <v>400066</v>
      </c>
      <c r="E80" s="126" t="b">
        <v>1</v>
      </c>
      <c r="F80" s="322" t="str">
        <f>RIGHT(DEDEL!C80,4)&amp;"."&amp;DEDEL!M80&amp;"."&amp;DEDEL!K80&amp;"."&amp;$C$5</f>
        <v>3509.DDEL1.E10.Ap21</v>
      </c>
      <c r="G80" s="323">
        <f t="shared" ca="1" si="0"/>
        <v>44309</v>
      </c>
      <c r="H80" s="324">
        <f>-DEDEL!Q80</f>
        <v>797.04</v>
      </c>
      <c r="I80" s="205">
        <f t="shared" ca="1" si="4"/>
        <v>44309</v>
      </c>
      <c r="J80" s="126">
        <v>3</v>
      </c>
      <c r="K80" s="126" t="b">
        <v>1</v>
      </c>
      <c r="L80" s="126" t="s">
        <v>4022</v>
      </c>
      <c r="M80" s="126" t="b">
        <v>1</v>
      </c>
      <c r="N80" s="126" t="s">
        <v>3687</v>
      </c>
      <c r="O80" s="322" t="str">
        <f>LEFT(DEDEL!D80,19)&amp;"."&amp;DEDELCR!F80</f>
        <v>St Joseph's Catholi.3509.DDEL1.E10.Ap21</v>
      </c>
      <c r="P80" s="325" t="str">
        <f>DEDEL!I80</f>
        <v>10162/543965</v>
      </c>
      <c r="Q80" s="126" t="b">
        <v>1</v>
      </c>
      <c r="R80" s="126" t="b">
        <v>1</v>
      </c>
      <c r="S80" s="126" t="b">
        <v>1</v>
      </c>
      <c r="U80" s="313">
        <f t="shared" si="2"/>
        <v>19</v>
      </c>
      <c r="V80" s="313">
        <f t="shared" si="3"/>
        <v>39</v>
      </c>
    </row>
    <row r="81" spans="1:22" x14ac:dyDescent="0.25">
      <c r="A81" s="126" t="s">
        <v>4021</v>
      </c>
      <c r="B81" s="200">
        <v>1</v>
      </c>
      <c r="C81" s="126">
        <v>2</v>
      </c>
      <c r="D81" s="321">
        <f>DEDEL!J81</f>
        <v>400071</v>
      </c>
      <c r="E81" s="126" t="b">
        <v>1</v>
      </c>
      <c r="F81" s="322" t="str">
        <f>RIGHT(DEDEL!C81,4)&amp;"."&amp;DEDEL!M81&amp;"."&amp;DEDEL!K81&amp;"."&amp;$C$5</f>
        <v>3510.DDEL1.E10.Ap21</v>
      </c>
      <c r="G81" s="323">
        <f t="shared" ca="1" si="0"/>
        <v>44309</v>
      </c>
      <c r="H81" s="324">
        <f>-DEDEL!Q81</f>
        <v>649.43999999999994</v>
      </c>
      <c r="I81" s="205">
        <f t="shared" ca="1" si="4"/>
        <v>44309</v>
      </c>
      <c r="J81" s="126">
        <v>3</v>
      </c>
      <c r="K81" s="126" t="b">
        <v>1</v>
      </c>
      <c r="L81" s="126" t="s">
        <v>4022</v>
      </c>
      <c r="M81" s="126" t="b">
        <v>1</v>
      </c>
      <c r="N81" s="126" t="s">
        <v>3687</v>
      </c>
      <c r="O81" s="322" t="str">
        <f>LEFT(DEDEL!D81,19)&amp;"."&amp;DEDELCR!F81</f>
        <v>Sacred Heart Roman .3510.DDEL1.E10.Ap21</v>
      </c>
      <c r="P81" s="325" t="str">
        <f>DEDEL!I81</f>
        <v>10162/543965</v>
      </c>
      <c r="Q81" s="126" t="b">
        <v>1</v>
      </c>
      <c r="R81" s="126" t="b">
        <v>1</v>
      </c>
      <c r="S81" s="126" t="b">
        <v>1</v>
      </c>
      <c r="U81" s="313">
        <f t="shared" si="2"/>
        <v>19</v>
      </c>
      <c r="V81" s="313">
        <f t="shared" si="3"/>
        <v>39</v>
      </c>
    </row>
    <row r="82" spans="1:22" x14ac:dyDescent="0.25">
      <c r="A82" s="126" t="s">
        <v>4021</v>
      </c>
      <c r="B82" s="200">
        <v>1</v>
      </c>
      <c r="C82" s="126">
        <v>2</v>
      </c>
      <c r="D82" s="321">
        <f>DEDEL!J82</f>
        <v>400024</v>
      </c>
      <c r="E82" s="126" t="b">
        <v>1</v>
      </c>
      <c r="F82" s="322" t="str">
        <f>RIGHT(DEDEL!C82,4)&amp;"."&amp;DEDEL!M82&amp;"."&amp;DEDEL!K82&amp;"."&amp;$C$5</f>
        <v>3511.DDEL1.E10.Ap21</v>
      </c>
      <c r="G82" s="323">
        <f t="shared" ca="1" si="0"/>
        <v>44309</v>
      </c>
      <c r="H82" s="324">
        <f>-DEDEL!Q82</f>
        <v>664.19999999999993</v>
      </c>
      <c r="I82" s="205">
        <f t="shared" ca="1" si="4"/>
        <v>44309</v>
      </c>
      <c r="J82" s="126">
        <v>3</v>
      </c>
      <c r="K82" s="126" t="b">
        <v>1</v>
      </c>
      <c r="L82" s="126" t="s">
        <v>4022</v>
      </c>
      <c r="M82" s="126" t="b">
        <v>1</v>
      </c>
      <c r="N82" s="126" t="s">
        <v>3687</v>
      </c>
      <c r="O82" s="322" t="str">
        <f>LEFT(DEDEL!D82,19)&amp;"."&amp;DEDELCR!F82</f>
        <v>Blessed Dominic Cat.3511.DDEL1.E10.Ap21</v>
      </c>
      <c r="P82" s="325" t="str">
        <f>DEDEL!I82</f>
        <v>10162/543965</v>
      </c>
      <c r="Q82" s="126" t="b">
        <v>1</v>
      </c>
      <c r="R82" s="126" t="b">
        <v>1</v>
      </c>
      <c r="S82" s="126" t="b">
        <v>1</v>
      </c>
      <c r="U82" s="313">
        <f t="shared" si="2"/>
        <v>19</v>
      </c>
      <c r="V82" s="313">
        <f t="shared" si="3"/>
        <v>39</v>
      </c>
    </row>
    <row r="83" spans="1:22" x14ac:dyDescent="0.25">
      <c r="A83" s="126" t="s">
        <v>4021</v>
      </c>
      <c r="B83" s="200">
        <v>1</v>
      </c>
      <c r="C83" s="126">
        <v>2</v>
      </c>
      <c r="D83" s="321">
        <f>DEDEL!J83</f>
        <v>400093</v>
      </c>
      <c r="E83" s="126" t="b">
        <v>1</v>
      </c>
      <c r="F83" s="322" t="str">
        <f>RIGHT(DEDEL!C83,4)&amp;"."&amp;DEDEL!M83&amp;"."&amp;DEDEL!K83&amp;"."&amp;$C$5</f>
        <v>3512.DDEL1.E10.Ap21</v>
      </c>
      <c r="G83" s="323">
        <f t="shared" ca="1" si="0"/>
        <v>44309</v>
      </c>
      <c r="H83" s="324">
        <f>-DEDEL!Q83</f>
        <v>613.36</v>
      </c>
      <c r="I83" s="205">
        <f t="shared" ca="1" si="4"/>
        <v>44309</v>
      </c>
      <c r="J83" s="126">
        <v>3</v>
      </c>
      <c r="K83" s="126" t="b">
        <v>1</v>
      </c>
      <c r="L83" s="126" t="s">
        <v>4022</v>
      </c>
      <c r="M83" s="126" t="b">
        <v>1</v>
      </c>
      <c r="N83" s="126" t="s">
        <v>3687</v>
      </c>
      <c r="O83" s="322" t="str">
        <f>LEFT(DEDEL!D83,19)&amp;"."&amp;DEDELCR!F83</f>
        <v>Rosh Pinah Primary .3512.DDEL1.E10.Ap21</v>
      </c>
      <c r="P83" s="325" t="str">
        <f>DEDEL!I83</f>
        <v>10162/543965</v>
      </c>
      <c r="Q83" s="126" t="b">
        <v>1</v>
      </c>
      <c r="R83" s="126" t="b">
        <v>1</v>
      </c>
      <c r="S83" s="126" t="b">
        <v>1</v>
      </c>
      <c r="U83" s="313">
        <f t="shared" si="2"/>
        <v>19</v>
      </c>
      <c r="V83" s="313">
        <f t="shared" si="3"/>
        <v>39</v>
      </c>
    </row>
    <row r="84" spans="1:22" x14ac:dyDescent="0.25">
      <c r="A84" s="126" t="s">
        <v>4021</v>
      </c>
      <c r="B84" s="200">
        <v>1</v>
      </c>
      <c r="C84" s="126">
        <v>2</v>
      </c>
      <c r="D84" s="321">
        <f>DEDEL!J84</f>
        <v>400007</v>
      </c>
      <c r="E84" s="126" t="b">
        <v>1</v>
      </c>
      <c r="F84" s="322" t="str">
        <f>RIGHT(DEDEL!C84,4)&amp;"."&amp;DEDEL!M84&amp;"."&amp;DEDEL!K84&amp;"."&amp;$C$5</f>
        <v>3513.DDEL1.E10.Ap21</v>
      </c>
      <c r="G84" s="323">
        <f t="shared" ca="1" si="0"/>
        <v>44309</v>
      </c>
      <c r="H84" s="324">
        <f>-DEDEL!Q84</f>
        <v>623.19999999999993</v>
      </c>
      <c r="I84" s="205">
        <f t="shared" ca="1" si="4"/>
        <v>44309</v>
      </c>
      <c r="J84" s="126">
        <v>3</v>
      </c>
      <c r="K84" s="126" t="b">
        <v>1</v>
      </c>
      <c r="L84" s="126" t="s">
        <v>4022</v>
      </c>
      <c r="M84" s="126" t="b">
        <v>1</v>
      </c>
      <c r="N84" s="126" t="s">
        <v>3687</v>
      </c>
      <c r="O84" s="322" t="str">
        <f>LEFT(DEDEL!D84,19)&amp;"."&amp;DEDELCR!F84</f>
        <v>Menorah Primary Sch.3513.DDEL1.E10.Ap21</v>
      </c>
      <c r="P84" s="325" t="str">
        <f>DEDEL!I84</f>
        <v>10162/543965</v>
      </c>
      <c r="Q84" s="126" t="b">
        <v>1</v>
      </c>
      <c r="R84" s="126" t="b">
        <v>1</v>
      </c>
      <c r="S84" s="126" t="b">
        <v>1</v>
      </c>
      <c r="U84" s="313">
        <f t="shared" si="2"/>
        <v>19</v>
      </c>
      <c r="V84" s="313">
        <f t="shared" si="3"/>
        <v>39</v>
      </c>
    </row>
    <row r="85" spans="1:22" x14ac:dyDescent="0.25">
      <c r="A85" s="126" t="s">
        <v>4021</v>
      </c>
      <c r="B85" s="200">
        <v>1</v>
      </c>
      <c r="C85" s="126">
        <v>2</v>
      </c>
      <c r="D85" s="321">
        <f>DEDEL!J85</f>
        <v>400107</v>
      </c>
      <c r="E85" s="126" t="b">
        <v>1</v>
      </c>
      <c r="F85" s="322" t="str">
        <f>RIGHT(DEDEL!C85,4)&amp;"."&amp;DEDEL!M85&amp;"."&amp;DEDEL!K85&amp;"."&amp;$C$5</f>
        <v>3514.DDEL1.E10.Ap21</v>
      </c>
      <c r="G85" s="323">
        <f t="shared" ref="G85:G148" ca="1" si="5">TODAY()</f>
        <v>44309</v>
      </c>
      <c r="H85" s="324">
        <f>-DEDEL!Q85</f>
        <v>339.47999999999996</v>
      </c>
      <c r="I85" s="205">
        <f t="shared" ca="1" si="4"/>
        <v>44309</v>
      </c>
      <c r="J85" s="126">
        <v>3</v>
      </c>
      <c r="K85" s="126" t="b">
        <v>1</v>
      </c>
      <c r="L85" s="126" t="s">
        <v>4022</v>
      </c>
      <c r="M85" s="126" t="b">
        <v>1</v>
      </c>
      <c r="N85" s="126" t="s">
        <v>3687</v>
      </c>
      <c r="O85" s="322" t="str">
        <f>LEFT(DEDEL!D85,19)&amp;"."&amp;DEDELCR!F85</f>
        <v>The Annunciation RC.3514.DDEL1.E10.Ap21</v>
      </c>
      <c r="P85" s="325" t="str">
        <f>DEDEL!I85</f>
        <v>10162/543965</v>
      </c>
      <c r="Q85" s="126" t="b">
        <v>1</v>
      </c>
      <c r="R85" s="126" t="b">
        <v>1</v>
      </c>
      <c r="S85" s="126" t="b">
        <v>1</v>
      </c>
      <c r="U85" s="313">
        <f t="shared" ref="U85:U148" si="6">LEN(F85)</f>
        <v>19</v>
      </c>
      <c r="V85" s="313">
        <f t="shared" ref="V85:V148" si="7">LEN(O85)</f>
        <v>39</v>
      </c>
    </row>
    <row r="86" spans="1:22" x14ac:dyDescent="0.25">
      <c r="A86" s="126" t="s">
        <v>4021</v>
      </c>
      <c r="B86" s="200">
        <v>1</v>
      </c>
      <c r="C86" s="126">
        <v>2</v>
      </c>
      <c r="D86" s="321">
        <f>DEDEL!J86</f>
        <v>400108</v>
      </c>
      <c r="E86" s="126" t="b">
        <v>1</v>
      </c>
      <c r="F86" s="322" t="str">
        <f>RIGHT(DEDEL!C86,4)&amp;"."&amp;DEDEL!M86&amp;"."&amp;DEDEL!K86&amp;"."&amp;$C$5</f>
        <v>3516.DDEL1.E10.Ap21</v>
      </c>
      <c r="G86" s="323">
        <f t="shared" ca="1" si="5"/>
        <v>44309</v>
      </c>
      <c r="H86" s="324">
        <f>-DEDEL!Q86</f>
        <v>334.56</v>
      </c>
      <c r="I86" s="205">
        <f t="shared" ca="1" si="4"/>
        <v>44309</v>
      </c>
      <c r="J86" s="126">
        <v>3</v>
      </c>
      <c r="K86" s="126" t="b">
        <v>1</v>
      </c>
      <c r="L86" s="126" t="s">
        <v>4022</v>
      </c>
      <c r="M86" s="126" t="b">
        <v>1</v>
      </c>
      <c r="N86" s="126" t="s">
        <v>3687</v>
      </c>
      <c r="O86" s="322" t="str">
        <f>LEFT(DEDEL!D86,19)&amp;"."&amp;DEDELCR!F86</f>
        <v>Hasmonean Primary S.3516.DDEL1.E10.Ap21</v>
      </c>
      <c r="P86" s="325" t="str">
        <f>DEDEL!I86</f>
        <v>10162/543965</v>
      </c>
      <c r="Q86" s="126" t="b">
        <v>1</v>
      </c>
      <c r="R86" s="126" t="b">
        <v>1</v>
      </c>
      <c r="S86" s="126" t="b">
        <v>1</v>
      </c>
      <c r="U86" s="313">
        <f t="shared" si="6"/>
        <v>19</v>
      </c>
      <c r="V86" s="313">
        <f t="shared" si="7"/>
        <v>39</v>
      </c>
    </row>
    <row r="87" spans="1:22" x14ac:dyDescent="0.25">
      <c r="A87" s="126" t="s">
        <v>4021</v>
      </c>
      <c r="B87" s="200">
        <v>1</v>
      </c>
      <c r="C87" s="126">
        <v>2</v>
      </c>
      <c r="D87" s="321">
        <f>DEDEL!J87</f>
        <v>400117</v>
      </c>
      <c r="E87" s="126" t="b">
        <v>1</v>
      </c>
      <c r="F87" s="322" t="str">
        <f>RIGHT(DEDEL!C87,4)&amp;"."&amp;DEDEL!M87&amp;"."&amp;DEDEL!K87&amp;"."&amp;$C$5</f>
        <v>3518.DDEL1.E10.Ap21</v>
      </c>
      <c r="G87" s="323">
        <f t="shared" ca="1" si="5"/>
        <v>44309</v>
      </c>
      <c r="H87" s="324">
        <f>-DEDEL!Q87</f>
        <v>639.59999999999991</v>
      </c>
      <c r="I87" s="205">
        <f t="shared" ref="I87:I150" ca="1" si="8">G87</f>
        <v>44309</v>
      </c>
      <c r="J87" s="126">
        <v>3</v>
      </c>
      <c r="K87" s="126" t="b">
        <v>1</v>
      </c>
      <c r="L87" s="126" t="s">
        <v>4022</v>
      </c>
      <c r="M87" s="126" t="b">
        <v>1</v>
      </c>
      <c r="N87" s="126" t="s">
        <v>3687</v>
      </c>
      <c r="O87" s="322" t="str">
        <f>LEFT(DEDEL!D87,19)&amp;"."&amp;DEDELCR!F87</f>
        <v>Woodcroft Primary S.3518.DDEL1.E10.Ap21</v>
      </c>
      <c r="P87" s="325" t="str">
        <f>DEDEL!I87</f>
        <v>10162/543965</v>
      </c>
      <c r="Q87" s="126" t="b">
        <v>1</v>
      </c>
      <c r="R87" s="126" t="b">
        <v>1</v>
      </c>
      <c r="S87" s="126" t="b">
        <v>1</v>
      </c>
      <c r="U87" s="313">
        <f t="shared" si="6"/>
        <v>19</v>
      </c>
      <c r="V87" s="313">
        <f t="shared" si="7"/>
        <v>39</v>
      </c>
    </row>
    <row r="88" spans="1:22" x14ac:dyDescent="0.25">
      <c r="A88" s="126" t="s">
        <v>4021</v>
      </c>
      <c r="B88" s="200">
        <v>1</v>
      </c>
      <c r="C88" s="126">
        <v>2</v>
      </c>
      <c r="D88" s="321">
        <f>DEDEL!J88</f>
        <v>400125</v>
      </c>
      <c r="E88" s="126" t="b">
        <v>1</v>
      </c>
      <c r="F88" s="322" t="str">
        <f>RIGHT(DEDEL!C88,4)&amp;"."&amp;DEDEL!M88&amp;"."&amp;DEDEL!K88&amp;"."&amp;$C$5</f>
        <v>3520.DDEL1.E10.Ap21</v>
      </c>
      <c r="G88" s="323">
        <f t="shared" ca="1" si="5"/>
        <v>44309</v>
      </c>
      <c r="H88" s="324">
        <f>-DEDEL!Q88</f>
        <v>688.8</v>
      </c>
      <c r="I88" s="205">
        <f t="shared" ca="1" si="8"/>
        <v>44309</v>
      </c>
      <c r="J88" s="126">
        <v>3</v>
      </c>
      <c r="K88" s="126" t="b">
        <v>1</v>
      </c>
      <c r="L88" s="126" t="s">
        <v>4022</v>
      </c>
      <c r="M88" s="126" t="b">
        <v>1</v>
      </c>
      <c r="N88" s="126" t="s">
        <v>3687</v>
      </c>
      <c r="O88" s="322" t="str">
        <f>LEFT(DEDEL!D88,19)&amp;"."&amp;DEDELCR!F88</f>
        <v>Akiva School.3520.DDEL1.E10.Ap21</v>
      </c>
      <c r="P88" s="325" t="str">
        <f>DEDEL!I88</f>
        <v>10162/543965</v>
      </c>
      <c r="Q88" s="126" t="b">
        <v>1</v>
      </c>
      <c r="R88" s="126" t="b">
        <v>1</v>
      </c>
      <c r="S88" s="126" t="b">
        <v>1</v>
      </c>
      <c r="U88" s="313">
        <f t="shared" si="6"/>
        <v>19</v>
      </c>
      <c r="V88" s="313">
        <f t="shared" si="7"/>
        <v>32</v>
      </c>
    </row>
    <row r="89" spans="1:22" x14ac:dyDescent="0.25">
      <c r="A89" s="126" t="s">
        <v>4021</v>
      </c>
      <c r="B89" s="200">
        <v>1</v>
      </c>
      <c r="C89" s="126">
        <v>2</v>
      </c>
      <c r="D89" s="321">
        <f>DEDEL!J89</f>
        <v>400130</v>
      </c>
      <c r="E89" s="126" t="b">
        <v>1</v>
      </c>
      <c r="F89" s="322" t="str">
        <f>RIGHT(DEDEL!C89,4)&amp;"."&amp;DEDEL!M89&amp;"."&amp;DEDEL!K89&amp;"."&amp;$C$5</f>
        <v>3523.DDEL1.E10.Ap21</v>
      </c>
      <c r="G89" s="323">
        <f t="shared" ca="1" si="5"/>
        <v>44309</v>
      </c>
      <c r="H89" s="324">
        <f>-DEDEL!Q89</f>
        <v>1018.4399999999999</v>
      </c>
      <c r="I89" s="205">
        <f t="shared" ca="1" si="8"/>
        <v>44309</v>
      </c>
      <c r="J89" s="126">
        <v>3</v>
      </c>
      <c r="K89" s="126" t="b">
        <v>1</v>
      </c>
      <c r="L89" s="126" t="s">
        <v>4022</v>
      </c>
      <c r="M89" s="126" t="b">
        <v>1</v>
      </c>
      <c r="N89" s="126" t="s">
        <v>3687</v>
      </c>
      <c r="O89" s="322" t="str">
        <f>LEFT(DEDEL!D89,19)&amp;"."&amp;DEDELCR!F89</f>
        <v>Martin Primary Scho.3523.DDEL1.E10.Ap21</v>
      </c>
      <c r="P89" s="325" t="str">
        <f>DEDEL!I89</f>
        <v>10162/543965</v>
      </c>
      <c r="Q89" s="126" t="b">
        <v>1</v>
      </c>
      <c r="R89" s="126" t="b">
        <v>1</v>
      </c>
      <c r="S89" s="126" t="b">
        <v>1</v>
      </c>
      <c r="U89" s="313">
        <f t="shared" si="6"/>
        <v>19</v>
      </c>
      <c r="V89" s="313">
        <f t="shared" si="7"/>
        <v>39</v>
      </c>
    </row>
    <row r="90" spans="1:22" x14ac:dyDescent="0.25">
      <c r="A90" s="126" t="s">
        <v>4021</v>
      </c>
      <c r="B90" s="200">
        <v>1</v>
      </c>
      <c r="C90" s="126">
        <v>2</v>
      </c>
      <c r="D90" s="321">
        <f>DEDEL!J90</f>
        <v>400150</v>
      </c>
      <c r="E90" s="126" t="b">
        <v>1</v>
      </c>
      <c r="F90" s="322" t="str">
        <f>RIGHT(DEDEL!C90,4)&amp;"."&amp;DEDEL!M90&amp;"."&amp;DEDEL!K90&amp;"."&amp;$C$5</f>
        <v>3524.DDEL1.E10.Ap21</v>
      </c>
      <c r="G90" s="323">
        <f t="shared" ca="1" si="5"/>
        <v>44309</v>
      </c>
      <c r="H90" s="324">
        <f>-DEDEL!Q90</f>
        <v>308.32</v>
      </c>
      <c r="I90" s="205">
        <f t="shared" ca="1" si="8"/>
        <v>44309</v>
      </c>
      <c r="J90" s="126">
        <v>3</v>
      </c>
      <c r="K90" s="126" t="b">
        <v>1</v>
      </c>
      <c r="L90" s="126" t="s">
        <v>4022</v>
      </c>
      <c r="M90" s="126" t="b">
        <v>1</v>
      </c>
      <c r="N90" s="126" t="s">
        <v>3687</v>
      </c>
      <c r="O90" s="322" t="str">
        <f>LEFT(DEDEL!D90,19)&amp;"."&amp;DEDELCR!F90</f>
        <v>Beit Shvidler Prima.3524.DDEL1.E10.Ap21</v>
      </c>
      <c r="P90" s="325" t="str">
        <f>DEDEL!I90</f>
        <v>10162/543965</v>
      </c>
      <c r="Q90" s="126" t="b">
        <v>1</v>
      </c>
      <c r="R90" s="126" t="b">
        <v>1</v>
      </c>
      <c r="S90" s="126" t="b">
        <v>1</v>
      </c>
      <c r="U90" s="313">
        <f t="shared" si="6"/>
        <v>19</v>
      </c>
      <c r="V90" s="313">
        <f t="shared" si="7"/>
        <v>39</v>
      </c>
    </row>
    <row r="91" spans="1:22" x14ac:dyDescent="0.25">
      <c r="A91" s="126" t="s">
        <v>4021</v>
      </c>
      <c r="B91" s="200">
        <v>1</v>
      </c>
      <c r="C91" s="126">
        <v>2</v>
      </c>
      <c r="D91" s="321">
        <f>DEDEL!J91</f>
        <v>400021</v>
      </c>
      <c r="E91" s="126" t="b">
        <v>1</v>
      </c>
      <c r="F91" s="322" t="str">
        <f>RIGHT(DEDEL!C91,4)&amp;"."&amp;DEDEL!M91&amp;"."&amp;DEDEL!K91&amp;"."&amp;$C$5</f>
        <v>5201.DDEL1.E10.Ap21</v>
      </c>
      <c r="G91" s="323">
        <f t="shared" ca="1" si="5"/>
        <v>44309</v>
      </c>
      <c r="H91" s="324">
        <f>-DEDEL!Q91</f>
        <v>646.16</v>
      </c>
      <c r="I91" s="205">
        <f t="shared" ca="1" si="8"/>
        <v>44309</v>
      </c>
      <c r="J91" s="126">
        <v>3</v>
      </c>
      <c r="K91" s="126" t="b">
        <v>1</v>
      </c>
      <c r="L91" s="126" t="s">
        <v>4022</v>
      </c>
      <c r="M91" s="126" t="b">
        <v>1</v>
      </c>
      <c r="N91" s="126" t="s">
        <v>3687</v>
      </c>
      <c r="O91" s="322" t="str">
        <f>LEFT(DEDEL!D91,19)&amp;"."&amp;DEDELCR!F91</f>
        <v>Osidge Primary Scho.5201.DDEL1.E10.Ap21</v>
      </c>
      <c r="P91" s="325" t="str">
        <f>DEDEL!I91</f>
        <v>10162/543965</v>
      </c>
      <c r="Q91" s="126" t="b">
        <v>1</v>
      </c>
      <c r="R91" s="126" t="b">
        <v>1</v>
      </c>
      <c r="S91" s="126" t="b">
        <v>1</v>
      </c>
      <c r="U91" s="313">
        <f t="shared" si="6"/>
        <v>19</v>
      </c>
      <c r="V91" s="313">
        <f t="shared" si="7"/>
        <v>39</v>
      </c>
    </row>
    <row r="92" spans="1:22" x14ac:dyDescent="0.25">
      <c r="A92" s="126" t="s">
        <v>4021</v>
      </c>
      <c r="B92" s="200">
        <v>1</v>
      </c>
      <c r="C92" s="126">
        <v>2</v>
      </c>
      <c r="D92" s="321">
        <f>DEDEL!J92</f>
        <v>400112</v>
      </c>
      <c r="E92" s="126" t="b">
        <v>1</v>
      </c>
      <c r="F92" s="322" t="str">
        <f>RIGHT(DEDEL!C92,4)&amp;"."&amp;DEDEL!M92&amp;"."&amp;DEDEL!K92&amp;"."&amp;$C$5</f>
        <v>5948.DDEL1.E10.Ap21</v>
      </c>
      <c r="G92" s="323">
        <f t="shared" ca="1" si="5"/>
        <v>44309</v>
      </c>
      <c r="H92" s="324">
        <f>-DEDEL!Q92</f>
        <v>342.76</v>
      </c>
      <c r="I92" s="205">
        <f t="shared" ca="1" si="8"/>
        <v>44309</v>
      </c>
      <c r="J92" s="126">
        <v>3</v>
      </c>
      <c r="K92" s="126" t="b">
        <v>1</v>
      </c>
      <c r="L92" s="126" t="s">
        <v>4022</v>
      </c>
      <c r="M92" s="126" t="b">
        <v>1</v>
      </c>
      <c r="N92" s="126" t="s">
        <v>3687</v>
      </c>
      <c r="O92" s="322" t="str">
        <f>LEFT(DEDEL!D92,19)&amp;"."&amp;DEDELCR!F92</f>
        <v>Mathilda Marks-Kenn.5948.DDEL1.E10.Ap21</v>
      </c>
      <c r="P92" s="325" t="str">
        <f>DEDEL!I92</f>
        <v>10162/543965</v>
      </c>
      <c r="Q92" s="126" t="b">
        <v>1</v>
      </c>
      <c r="R92" s="126" t="b">
        <v>1</v>
      </c>
      <c r="S92" s="126" t="b">
        <v>1</v>
      </c>
      <c r="U92" s="313">
        <f t="shared" si="6"/>
        <v>19</v>
      </c>
      <c r="V92" s="313">
        <f t="shared" si="7"/>
        <v>39</v>
      </c>
    </row>
    <row r="93" spans="1:22" x14ac:dyDescent="0.25">
      <c r="A93" s="126" t="s">
        <v>4021</v>
      </c>
      <c r="B93" s="200">
        <v>1</v>
      </c>
      <c r="C93" s="126">
        <v>2</v>
      </c>
      <c r="D93" s="321">
        <f>DEDEL!J93</f>
        <v>400110</v>
      </c>
      <c r="E93" s="126" t="b">
        <v>1</v>
      </c>
      <c r="F93" s="322" t="str">
        <f>RIGHT(DEDEL!C93,4)&amp;"."&amp;DEDEL!M93&amp;"."&amp;DEDEL!K93&amp;"."&amp;$C$5</f>
        <v>5949.DDEL1.E10.Ap21</v>
      </c>
      <c r="G93" s="323">
        <f t="shared" ca="1" si="5"/>
        <v>44309</v>
      </c>
      <c r="H93" s="324">
        <f>-DEDEL!Q93</f>
        <v>621.55999999999995</v>
      </c>
      <c r="I93" s="205">
        <f t="shared" ca="1" si="8"/>
        <v>44309</v>
      </c>
      <c r="J93" s="126">
        <v>3</v>
      </c>
      <c r="K93" s="126" t="b">
        <v>1</v>
      </c>
      <c r="L93" s="126" t="s">
        <v>4022</v>
      </c>
      <c r="M93" s="126" t="b">
        <v>1</v>
      </c>
      <c r="N93" s="126" t="s">
        <v>3687</v>
      </c>
      <c r="O93" s="322" t="str">
        <f>LEFT(DEDEL!D93,19)&amp;"."&amp;DEDELCR!F93</f>
        <v>Menorah Foundation .5949.DDEL1.E10.Ap21</v>
      </c>
      <c r="P93" s="325" t="str">
        <f>DEDEL!I93</f>
        <v>10162/543965</v>
      </c>
      <c r="Q93" s="126" t="b">
        <v>1</v>
      </c>
      <c r="R93" s="126" t="b">
        <v>1</v>
      </c>
      <c r="S93" s="126" t="b">
        <v>1</v>
      </c>
      <c r="U93" s="313">
        <f t="shared" si="6"/>
        <v>19</v>
      </c>
      <c r="V93" s="313">
        <f t="shared" si="7"/>
        <v>39</v>
      </c>
    </row>
    <row r="94" spans="1:22" x14ac:dyDescent="0.25">
      <c r="A94" s="126" t="s">
        <v>4021</v>
      </c>
      <c r="B94" s="200">
        <v>1</v>
      </c>
      <c r="C94" s="126">
        <v>2</v>
      </c>
      <c r="D94" s="321">
        <f>DEDEL!J94</f>
        <v>400033</v>
      </c>
      <c r="E94" s="126" t="b">
        <v>1</v>
      </c>
      <c r="F94" s="322" t="str">
        <f>RIGHT(DEDEL!C94,4)&amp;"."&amp;DEDEL!M94&amp;"."&amp;DEDEL!K94&amp;"."&amp;$C$5</f>
        <v>4003.DDEL1.E10.Ap21</v>
      </c>
      <c r="G94" s="323">
        <f t="shared" ca="1" si="5"/>
        <v>44309</v>
      </c>
      <c r="H94" s="324">
        <f>-DEDEL!Q94</f>
        <v>1117.2</v>
      </c>
      <c r="I94" s="205">
        <f t="shared" ca="1" si="8"/>
        <v>44309</v>
      </c>
      <c r="J94" s="126">
        <v>3</v>
      </c>
      <c r="K94" s="126" t="b">
        <v>1</v>
      </c>
      <c r="L94" s="126" t="s">
        <v>4022</v>
      </c>
      <c r="M94" s="126" t="b">
        <v>1</v>
      </c>
      <c r="N94" s="126" t="s">
        <v>3687</v>
      </c>
      <c r="O94" s="322" t="str">
        <f>LEFT(DEDEL!D94,19)&amp;"."&amp;DEDELCR!F94</f>
        <v>Friern Barnet Schoo.4003.DDEL1.E10.Ap21</v>
      </c>
      <c r="P94" s="325" t="str">
        <f>DEDEL!I94</f>
        <v>10163/543965</v>
      </c>
      <c r="Q94" s="126" t="b">
        <v>1</v>
      </c>
      <c r="R94" s="126" t="b">
        <v>1</v>
      </c>
      <c r="S94" s="126" t="b">
        <v>1</v>
      </c>
      <c r="U94" s="313">
        <f t="shared" si="6"/>
        <v>19</v>
      </c>
      <c r="V94" s="313">
        <f t="shared" si="7"/>
        <v>39</v>
      </c>
    </row>
    <row r="95" spans="1:22" x14ac:dyDescent="0.25">
      <c r="A95" s="126" t="s">
        <v>4021</v>
      </c>
      <c r="B95" s="200">
        <v>1</v>
      </c>
      <c r="C95" s="126">
        <v>2</v>
      </c>
      <c r="D95" s="321">
        <f>DEDEL!J95</f>
        <v>107953</v>
      </c>
      <c r="E95" s="126" t="b">
        <v>1</v>
      </c>
      <c r="F95" s="322" t="str">
        <f>RIGHT(DEDEL!C95,4)&amp;"."&amp;DEDEL!M95&amp;"."&amp;DEDEL!K95&amp;"."&amp;$C$5</f>
        <v>4004.DDEL1.E10.Ap21</v>
      </c>
      <c r="G95" s="323">
        <f t="shared" ca="1" si="5"/>
        <v>44309</v>
      </c>
      <c r="H95" s="324">
        <f>-DEDEL!Q95</f>
        <v>408.65999999999997</v>
      </c>
      <c r="I95" s="205">
        <f t="shared" ca="1" si="8"/>
        <v>44309</v>
      </c>
      <c r="J95" s="126">
        <v>3</v>
      </c>
      <c r="K95" s="126" t="b">
        <v>1</v>
      </c>
      <c r="L95" s="126" t="s">
        <v>4022</v>
      </c>
      <c r="M95" s="126" t="b">
        <v>1</v>
      </c>
      <c r="N95" s="126" t="s">
        <v>3687</v>
      </c>
      <c r="O95" s="322" t="str">
        <f>LEFT(DEDEL!D95,19)&amp;"."&amp;DEDELCR!F95</f>
        <v>Menorah High School.4004.DDEL1.E10.Ap21</v>
      </c>
      <c r="P95" s="325" t="str">
        <f>DEDEL!I95</f>
        <v>10163/543965</v>
      </c>
      <c r="Q95" s="126" t="b">
        <v>1</v>
      </c>
      <c r="R95" s="126" t="b">
        <v>1</v>
      </c>
      <c r="S95" s="126" t="b">
        <v>1</v>
      </c>
      <c r="U95" s="313">
        <f t="shared" si="6"/>
        <v>19</v>
      </c>
      <c r="V95" s="313">
        <f t="shared" si="7"/>
        <v>39</v>
      </c>
    </row>
    <row r="96" spans="1:22" x14ac:dyDescent="0.25">
      <c r="A96" s="126" t="s">
        <v>4021</v>
      </c>
      <c r="B96" s="200">
        <v>1</v>
      </c>
      <c r="C96" s="126">
        <v>2</v>
      </c>
      <c r="D96" s="321">
        <f>DEDEL!J96</f>
        <v>400029</v>
      </c>
      <c r="E96" s="126" t="b">
        <v>1</v>
      </c>
      <c r="F96" s="322" t="str">
        <f>RIGHT(DEDEL!C96,4)&amp;"."&amp;DEDEL!M96&amp;"."&amp;DEDEL!K96&amp;"."&amp;$C$5</f>
        <v>5404.DDEL1.E10.Ap21</v>
      </c>
      <c r="G96" s="323">
        <f t="shared" ca="1" si="5"/>
        <v>44309</v>
      </c>
      <c r="H96" s="324">
        <f>-DEDEL!Q96</f>
        <v>824.18000000000006</v>
      </c>
      <c r="I96" s="205">
        <f t="shared" ca="1" si="8"/>
        <v>44309</v>
      </c>
      <c r="J96" s="126">
        <v>3</v>
      </c>
      <c r="K96" s="126" t="b">
        <v>1</v>
      </c>
      <c r="L96" s="126" t="s">
        <v>4022</v>
      </c>
      <c r="M96" s="126" t="b">
        <v>1</v>
      </c>
      <c r="N96" s="126" t="s">
        <v>3687</v>
      </c>
      <c r="O96" s="322" t="str">
        <f>LEFT(DEDEL!D96,19)&amp;"."&amp;DEDELCR!F96</f>
        <v>St Michael's Cathol.5404.DDEL1.E10.Ap21</v>
      </c>
      <c r="P96" s="325" t="str">
        <f>DEDEL!I96</f>
        <v>10163/543965</v>
      </c>
      <c r="Q96" s="126" t="b">
        <v>1</v>
      </c>
      <c r="R96" s="126" t="b">
        <v>1</v>
      </c>
      <c r="S96" s="126" t="b">
        <v>1</v>
      </c>
      <c r="U96" s="313">
        <f t="shared" si="6"/>
        <v>19</v>
      </c>
      <c r="V96" s="313">
        <f t="shared" si="7"/>
        <v>39</v>
      </c>
    </row>
    <row r="97" spans="1:22" x14ac:dyDescent="0.25">
      <c r="A97" s="126" t="s">
        <v>4021</v>
      </c>
      <c r="B97" s="200">
        <v>1</v>
      </c>
      <c r="C97" s="126">
        <v>2</v>
      </c>
      <c r="D97" s="321">
        <f>DEDEL!J97</f>
        <v>400041</v>
      </c>
      <c r="E97" s="126" t="b">
        <v>1</v>
      </c>
      <c r="F97" s="322" t="str">
        <f>RIGHT(DEDEL!C97,4)&amp;"."&amp;DEDEL!M97&amp;"."&amp;DEDEL!K97&amp;"."&amp;$C$5</f>
        <v>5405.DDEL1.E10.Ap21</v>
      </c>
      <c r="G97" s="323">
        <f t="shared" ca="1" si="5"/>
        <v>44309</v>
      </c>
      <c r="H97" s="324">
        <f>-DEDEL!Q97</f>
        <v>1300.95</v>
      </c>
      <c r="I97" s="205">
        <f t="shared" ca="1" si="8"/>
        <v>44309</v>
      </c>
      <c r="J97" s="126">
        <v>3</v>
      </c>
      <c r="K97" s="126" t="b">
        <v>1</v>
      </c>
      <c r="L97" s="126" t="s">
        <v>4022</v>
      </c>
      <c r="M97" s="126" t="b">
        <v>1</v>
      </c>
      <c r="N97" s="126" t="s">
        <v>3687</v>
      </c>
      <c r="O97" s="322" t="str">
        <f>LEFT(DEDEL!D97,19)&amp;"."&amp;DEDELCR!F97</f>
        <v>Finchley Catholic H.5405.DDEL1.E10.Ap21</v>
      </c>
      <c r="P97" s="325" t="str">
        <f>DEDEL!I97</f>
        <v>10163/543965</v>
      </c>
      <c r="Q97" s="126" t="b">
        <v>1</v>
      </c>
      <c r="R97" s="126" t="b">
        <v>1</v>
      </c>
      <c r="S97" s="126" t="b">
        <v>1</v>
      </c>
      <c r="U97" s="313">
        <f t="shared" si="6"/>
        <v>19</v>
      </c>
      <c r="V97" s="313">
        <f t="shared" si="7"/>
        <v>39</v>
      </c>
    </row>
    <row r="98" spans="1:22" x14ac:dyDescent="0.25">
      <c r="A98" s="126" t="s">
        <v>4021</v>
      </c>
      <c r="B98" s="200">
        <v>1</v>
      </c>
      <c r="C98" s="126">
        <v>2</v>
      </c>
      <c r="D98" s="321">
        <f>DEDEL!J98</f>
        <v>400013</v>
      </c>
      <c r="E98" s="126" t="b">
        <v>1</v>
      </c>
      <c r="F98" s="322" t="str">
        <f>RIGHT(DEDEL!C98,4)&amp;"."&amp;DEDEL!M98&amp;"."&amp;DEDEL!K98&amp;"."&amp;$C$5</f>
        <v>5407.DDEL1.E10.Ap21</v>
      </c>
      <c r="G98" s="323">
        <f t="shared" ca="1" si="5"/>
        <v>44309</v>
      </c>
      <c r="H98" s="324">
        <f>-DEDEL!Q98</f>
        <v>1553.1774999999998</v>
      </c>
      <c r="I98" s="205">
        <f t="shared" ca="1" si="8"/>
        <v>44309</v>
      </c>
      <c r="J98" s="126">
        <v>3</v>
      </c>
      <c r="K98" s="126" t="b">
        <v>1</v>
      </c>
      <c r="L98" s="126" t="s">
        <v>4022</v>
      </c>
      <c r="M98" s="126" t="b">
        <v>1</v>
      </c>
      <c r="N98" s="126" t="s">
        <v>3687</v>
      </c>
      <c r="O98" s="322" t="str">
        <f>LEFT(DEDEL!D98,19)&amp;"."&amp;DEDELCR!F98</f>
        <v>St James' Catholic .5407.DDEL1.E10.Ap21</v>
      </c>
      <c r="P98" s="325" t="str">
        <f>DEDEL!I98</f>
        <v>10163/543965</v>
      </c>
      <c r="Q98" s="126" t="b">
        <v>1</v>
      </c>
      <c r="R98" s="126" t="b">
        <v>1</v>
      </c>
      <c r="S98" s="126" t="b">
        <v>1</v>
      </c>
      <c r="U98" s="313">
        <f t="shared" si="6"/>
        <v>19</v>
      </c>
      <c r="V98" s="313">
        <f t="shared" si="7"/>
        <v>39</v>
      </c>
    </row>
    <row r="99" spans="1:22" x14ac:dyDescent="0.25">
      <c r="A99" s="126" t="s">
        <v>4021</v>
      </c>
      <c r="B99" s="200">
        <v>1</v>
      </c>
      <c r="C99" s="126">
        <v>2</v>
      </c>
      <c r="D99" s="321">
        <f>DEDEL!J99</f>
        <v>400140</v>
      </c>
      <c r="E99" s="126" t="b">
        <v>1</v>
      </c>
      <c r="F99" s="322" t="str">
        <f>RIGHT(DEDEL!C99,4)&amp;"."&amp;DEDEL!M99&amp;"."&amp;DEDEL!K99&amp;"."&amp;$C$5</f>
        <v>5427.DDEL1.E10.Ap21</v>
      </c>
      <c r="G99" s="323">
        <f t="shared" ca="1" si="5"/>
        <v>44309</v>
      </c>
      <c r="H99" s="324">
        <f>-DEDEL!Q99</f>
        <v>1464.12</v>
      </c>
      <c r="I99" s="205">
        <f t="shared" ca="1" si="8"/>
        <v>44309</v>
      </c>
      <c r="J99" s="126">
        <v>3</v>
      </c>
      <c r="K99" s="126" t="b">
        <v>1</v>
      </c>
      <c r="L99" s="126" t="s">
        <v>4022</v>
      </c>
      <c r="M99" s="126" t="b">
        <v>1</v>
      </c>
      <c r="N99" s="126" t="s">
        <v>3687</v>
      </c>
      <c r="O99" s="322" t="str">
        <f>LEFT(DEDEL!D99,19)&amp;"."&amp;DEDELCR!F99</f>
        <v>JCoSS.5427.DDEL1.E10.Ap21</v>
      </c>
      <c r="P99" s="325" t="str">
        <f>DEDEL!I99</f>
        <v>10163/543965</v>
      </c>
      <c r="Q99" s="126" t="b">
        <v>1</v>
      </c>
      <c r="R99" s="126" t="b">
        <v>1</v>
      </c>
      <c r="S99" s="126" t="b">
        <v>1</v>
      </c>
      <c r="U99" s="313">
        <f t="shared" si="6"/>
        <v>19</v>
      </c>
      <c r="V99" s="313">
        <f t="shared" si="7"/>
        <v>25</v>
      </c>
    </row>
    <row r="100" spans="1:22" x14ac:dyDescent="0.25">
      <c r="A100" s="126" t="s">
        <v>4021</v>
      </c>
      <c r="B100" s="200">
        <v>1</v>
      </c>
      <c r="C100" s="126">
        <v>2</v>
      </c>
      <c r="D100" s="321">
        <f>DEDEL!J100</f>
        <v>400135</v>
      </c>
      <c r="E100" s="126" t="b">
        <v>1</v>
      </c>
      <c r="F100" s="322" t="str">
        <f>RIGHT(DEDEL!C100,4)&amp;"."&amp;DEDEL!M100&amp;"."&amp;DEDEL!K100&amp;"."&amp;$C$5</f>
        <v>3521.DDEL1.E10.Ap21</v>
      </c>
      <c r="G100" s="323">
        <f t="shared" ca="1" si="5"/>
        <v>44309</v>
      </c>
      <c r="H100" s="324">
        <f>-DEDEL!Q100</f>
        <v>2248.5199999999995</v>
      </c>
      <c r="I100" s="205">
        <f t="shared" ca="1" si="8"/>
        <v>44309</v>
      </c>
      <c r="J100" s="126">
        <v>3</v>
      </c>
      <c r="K100" s="126" t="b">
        <v>1</v>
      </c>
      <c r="L100" s="126" t="s">
        <v>4022</v>
      </c>
      <c r="M100" s="126" t="b">
        <v>1</v>
      </c>
      <c r="N100" s="126" t="s">
        <v>3687</v>
      </c>
      <c r="O100" s="322" t="str">
        <f>LEFT(DEDEL!D100,19)&amp;"."&amp;DEDELCR!F100</f>
        <v>St Mary's and St Jo.3521.DDEL1.E10.Ap21</v>
      </c>
      <c r="P100" s="325" t="str">
        <f>DEDEL!I100</f>
        <v>11510/543965</v>
      </c>
      <c r="Q100" s="126" t="b">
        <v>1</v>
      </c>
      <c r="R100" s="126" t="b">
        <v>1</v>
      </c>
      <c r="S100" s="126" t="b">
        <v>1</v>
      </c>
      <c r="U100" s="313">
        <f t="shared" si="6"/>
        <v>19</v>
      </c>
      <c r="V100" s="313">
        <f t="shared" si="7"/>
        <v>39</v>
      </c>
    </row>
    <row r="101" spans="1:22" x14ac:dyDescent="0.25">
      <c r="A101" s="126" t="s">
        <v>4021</v>
      </c>
      <c r="B101" s="200">
        <v>1</v>
      </c>
      <c r="C101" s="126">
        <v>2</v>
      </c>
      <c r="D101" s="321">
        <f>DEDEL!J101</f>
        <v>400005</v>
      </c>
      <c r="E101" s="126" t="b">
        <v>1</v>
      </c>
      <c r="F101" s="322" t="str">
        <f>RIGHT(DEDEL!C101,4)&amp;"."&amp;DEDEL!M101&amp;"."&amp;DEDEL!K101&amp;"."&amp;$C$5</f>
        <v>2002.DDEL2.E27.Ap21</v>
      </c>
      <c r="G101" s="323">
        <f t="shared" ca="1" si="5"/>
        <v>44309</v>
      </c>
      <c r="H101" s="324">
        <f>-DEDEL!Q101</f>
        <v>1319.7</v>
      </c>
      <c r="I101" s="205">
        <f t="shared" ca="1" si="8"/>
        <v>44309</v>
      </c>
      <c r="J101" s="126">
        <v>3</v>
      </c>
      <c r="K101" s="126" t="b">
        <v>1</v>
      </c>
      <c r="L101" s="126" t="s">
        <v>4022</v>
      </c>
      <c r="M101" s="126" t="b">
        <v>1</v>
      </c>
      <c r="N101" s="126" t="s">
        <v>3687</v>
      </c>
      <c r="O101" s="322" t="str">
        <f>LEFT(DEDEL!D101,19)&amp;"."&amp;DEDELCR!F101</f>
        <v>Barnfield Primary S.2002.DDEL2.E27.Ap21</v>
      </c>
      <c r="P101" s="325" t="str">
        <f>DEDEL!I101</f>
        <v>10162/543965</v>
      </c>
      <c r="Q101" s="126" t="b">
        <v>1</v>
      </c>
      <c r="R101" s="126" t="b">
        <v>1</v>
      </c>
      <c r="S101" s="126" t="b">
        <v>1</v>
      </c>
      <c r="U101" s="313">
        <f t="shared" si="6"/>
        <v>19</v>
      </c>
      <c r="V101" s="313">
        <f t="shared" si="7"/>
        <v>39</v>
      </c>
    </row>
    <row r="102" spans="1:22" x14ac:dyDescent="0.25">
      <c r="A102" s="126" t="s">
        <v>4021</v>
      </c>
      <c r="B102" s="200">
        <v>1</v>
      </c>
      <c r="C102" s="126">
        <v>2</v>
      </c>
      <c r="D102" s="321">
        <f>DEDEL!J102</f>
        <v>400051</v>
      </c>
      <c r="E102" s="126" t="b">
        <v>1</v>
      </c>
      <c r="F102" s="322" t="str">
        <f>RIGHT(DEDEL!C102,4)&amp;"."&amp;DEDEL!M102&amp;"."&amp;DEDEL!K102&amp;"."&amp;$C$5</f>
        <v>2003.DDEL2.E27.Ap21</v>
      </c>
      <c r="G102" s="323">
        <f t="shared" ca="1" si="5"/>
        <v>44309</v>
      </c>
      <c r="H102" s="324">
        <f>-DEDEL!Q102</f>
        <v>1122.54</v>
      </c>
      <c r="I102" s="205">
        <f t="shared" ca="1" si="8"/>
        <v>44309</v>
      </c>
      <c r="J102" s="126">
        <v>3</v>
      </c>
      <c r="K102" s="126" t="b">
        <v>1</v>
      </c>
      <c r="L102" s="126" t="s">
        <v>4022</v>
      </c>
      <c r="M102" s="126" t="b">
        <v>1</v>
      </c>
      <c r="N102" s="126" t="s">
        <v>3687</v>
      </c>
      <c r="O102" s="322" t="str">
        <f>LEFT(DEDEL!D102,19)&amp;"."&amp;DEDELCR!F102</f>
        <v>Bell Lane Primary S.2003.DDEL2.E27.Ap21</v>
      </c>
      <c r="P102" s="325" t="str">
        <f>DEDEL!I102</f>
        <v>10162/543965</v>
      </c>
      <c r="Q102" s="126" t="b">
        <v>1</v>
      </c>
      <c r="R102" s="126" t="b">
        <v>1</v>
      </c>
      <c r="S102" s="126" t="b">
        <v>1</v>
      </c>
      <c r="U102" s="313">
        <f t="shared" si="6"/>
        <v>19</v>
      </c>
      <c r="V102" s="313">
        <f t="shared" si="7"/>
        <v>39</v>
      </c>
    </row>
    <row r="103" spans="1:22" x14ac:dyDescent="0.25">
      <c r="A103" s="126" t="s">
        <v>4021</v>
      </c>
      <c r="B103" s="200">
        <v>1</v>
      </c>
      <c r="C103" s="126">
        <v>2</v>
      </c>
      <c r="D103" s="321">
        <f>DEDEL!J103</f>
        <v>400040</v>
      </c>
      <c r="E103" s="126" t="b">
        <v>1</v>
      </c>
      <c r="F103" s="322" t="str">
        <f>RIGHT(DEDEL!C103,4)&amp;"."&amp;DEDEL!M103&amp;"."&amp;DEDEL!K103&amp;"."&amp;$C$5</f>
        <v>2007.DDEL2.E27.Ap21</v>
      </c>
      <c r="G103" s="323">
        <f t="shared" ca="1" si="5"/>
        <v>44309</v>
      </c>
      <c r="H103" s="324">
        <f>-DEDEL!Q103</f>
        <v>1138.44</v>
      </c>
      <c r="I103" s="205">
        <f t="shared" ca="1" si="8"/>
        <v>44309</v>
      </c>
      <c r="J103" s="126">
        <v>3</v>
      </c>
      <c r="K103" s="126" t="b">
        <v>1</v>
      </c>
      <c r="L103" s="126" t="s">
        <v>4022</v>
      </c>
      <c r="M103" s="126" t="b">
        <v>1</v>
      </c>
      <c r="N103" s="126" t="s">
        <v>3687</v>
      </c>
      <c r="O103" s="322" t="str">
        <f>LEFT(DEDEL!D103,19)&amp;"."&amp;DEDELCR!F103</f>
        <v>Brookland Junior Sc.2007.DDEL2.E27.Ap21</v>
      </c>
      <c r="P103" s="325" t="str">
        <f>DEDEL!I103</f>
        <v>10162/543965</v>
      </c>
      <c r="Q103" s="126" t="b">
        <v>1</v>
      </c>
      <c r="R103" s="126" t="b">
        <v>1</v>
      </c>
      <c r="S103" s="126" t="b">
        <v>1</v>
      </c>
      <c r="U103" s="313">
        <f t="shared" si="6"/>
        <v>19</v>
      </c>
      <c r="V103" s="313">
        <f t="shared" si="7"/>
        <v>39</v>
      </c>
    </row>
    <row r="104" spans="1:22" x14ac:dyDescent="0.25">
      <c r="A104" s="126" t="s">
        <v>4021</v>
      </c>
      <c r="B104" s="200">
        <v>1</v>
      </c>
      <c r="C104" s="126">
        <v>2</v>
      </c>
      <c r="D104" s="321">
        <f>DEDEL!J104</f>
        <v>400057</v>
      </c>
      <c r="E104" s="126" t="b">
        <v>1</v>
      </c>
      <c r="F104" s="322" t="str">
        <f>RIGHT(DEDEL!C104,4)&amp;"."&amp;DEDEL!M104&amp;"."&amp;DEDEL!K104&amp;"."&amp;$C$5</f>
        <v>2008.DDEL2.E27.Ap21</v>
      </c>
      <c r="G104" s="323">
        <f t="shared" ca="1" si="5"/>
        <v>44309</v>
      </c>
      <c r="H104" s="324">
        <f>-DEDEL!Q104</f>
        <v>855.42000000000007</v>
      </c>
      <c r="I104" s="205">
        <f t="shared" ca="1" si="8"/>
        <v>44309</v>
      </c>
      <c r="J104" s="126">
        <v>3</v>
      </c>
      <c r="K104" s="126" t="b">
        <v>1</v>
      </c>
      <c r="L104" s="126" t="s">
        <v>4022</v>
      </c>
      <c r="M104" s="126" t="b">
        <v>1</v>
      </c>
      <c r="N104" s="126" t="s">
        <v>3687</v>
      </c>
      <c r="O104" s="322" t="str">
        <f>LEFT(DEDEL!D104,19)&amp;"."&amp;DEDELCR!F104</f>
        <v>Brookland Infant an.2008.DDEL2.E27.Ap21</v>
      </c>
      <c r="P104" s="325" t="str">
        <f>DEDEL!I104</f>
        <v>10162/543965</v>
      </c>
      <c r="Q104" s="126" t="b">
        <v>1</v>
      </c>
      <c r="R104" s="126" t="b">
        <v>1</v>
      </c>
      <c r="S104" s="126" t="b">
        <v>1</v>
      </c>
      <c r="U104" s="313">
        <f t="shared" si="6"/>
        <v>19</v>
      </c>
      <c r="V104" s="313">
        <f t="shared" si="7"/>
        <v>39</v>
      </c>
    </row>
    <row r="105" spans="1:22" x14ac:dyDescent="0.25">
      <c r="A105" s="126" t="s">
        <v>4021</v>
      </c>
      <c r="B105" s="200">
        <v>1</v>
      </c>
      <c r="C105" s="126">
        <v>2</v>
      </c>
      <c r="D105" s="321">
        <f>DEDEL!J105</f>
        <v>400061</v>
      </c>
      <c r="E105" s="126" t="b">
        <v>1</v>
      </c>
      <c r="F105" s="322" t="str">
        <f>RIGHT(DEDEL!C105,4)&amp;"."&amp;DEDEL!M105&amp;"."&amp;DEDEL!K105&amp;"."&amp;$C$5</f>
        <v>2009.DDEL2.E27.Ap21</v>
      </c>
      <c r="G105" s="323">
        <f t="shared" ca="1" si="5"/>
        <v>44309</v>
      </c>
      <c r="H105" s="324">
        <f>-DEDEL!Q105</f>
        <v>1332.42</v>
      </c>
      <c r="I105" s="205">
        <f t="shared" ca="1" si="8"/>
        <v>44309</v>
      </c>
      <c r="J105" s="126">
        <v>3</v>
      </c>
      <c r="K105" s="126" t="b">
        <v>1</v>
      </c>
      <c r="L105" s="126" t="s">
        <v>4022</v>
      </c>
      <c r="M105" s="126" t="b">
        <v>1</v>
      </c>
      <c r="N105" s="126" t="s">
        <v>3687</v>
      </c>
      <c r="O105" s="322" t="str">
        <f>LEFT(DEDEL!D105,19)&amp;"."&amp;DEDELCR!F105</f>
        <v>Brunswick Park Prim.2009.DDEL2.E27.Ap21</v>
      </c>
      <c r="P105" s="325" t="str">
        <f>DEDEL!I105</f>
        <v>10162/543965</v>
      </c>
      <c r="Q105" s="126" t="b">
        <v>1</v>
      </c>
      <c r="R105" s="126" t="b">
        <v>1</v>
      </c>
      <c r="S105" s="126" t="b">
        <v>1</v>
      </c>
      <c r="U105" s="313">
        <f t="shared" si="6"/>
        <v>19</v>
      </c>
      <c r="V105" s="313">
        <f t="shared" si="7"/>
        <v>39</v>
      </c>
    </row>
    <row r="106" spans="1:22" x14ac:dyDescent="0.25">
      <c r="A106" s="126" t="s">
        <v>4021</v>
      </c>
      <c r="B106" s="200">
        <v>1</v>
      </c>
      <c r="C106" s="126">
        <v>2</v>
      </c>
      <c r="D106" s="321">
        <f>DEDEL!J106</f>
        <v>400020</v>
      </c>
      <c r="E106" s="126" t="b">
        <v>1</v>
      </c>
      <c r="F106" s="322" t="str">
        <f>RIGHT(DEDEL!C106,4)&amp;"."&amp;DEDEL!M106&amp;"."&amp;DEDEL!K106&amp;"."&amp;$C$5</f>
        <v>2011.DDEL2.E27.Ap21</v>
      </c>
      <c r="G106" s="323">
        <f t="shared" ca="1" si="5"/>
        <v>44309</v>
      </c>
      <c r="H106" s="324">
        <f>-DEDEL!Q106</f>
        <v>664.62</v>
      </c>
      <c r="I106" s="205">
        <f t="shared" ca="1" si="8"/>
        <v>44309</v>
      </c>
      <c r="J106" s="126">
        <v>3</v>
      </c>
      <c r="K106" s="126" t="b">
        <v>1</v>
      </c>
      <c r="L106" s="126" t="s">
        <v>4022</v>
      </c>
      <c r="M106" s="126" t="b">
        <v>1</v>
      </c>
      <c r="N106" s="126" t="s">
        <v>3687</v>
      </c>
      <c r="O106" s="322" t="str">
        <f>LEFT(DEDEL!D106,19)&amp;"."&amp;DEDELCR!F106</f>
        <v>Church Hill School.2011.DDEL2.E27.Ap21</v>
      </c>
      <c r="P106" s="325" t="str">
        <f>DEDEL!I106</f>
        <v>10162/543965</v>
      </c>
      <c r="Q106" s="126" t="b">
        <v>1</v>
      </c>
      <c r="R106" s="126" t="b">
        <v>1</v>
      </c>
      <c r="S106" s="126" t="b">
        <v>1</v>
      </c>
      <c r="U106" s="313">
        <f t="shared" si="6"/>
        <v>19</v>
      </c>
      <c r="V106" s="313">
        <f t="shared" si="7"/>
        <v>38</v>
      </c>
    </row>
    <row r="107" spans="1:22" x14ac:dyDescent="0.25">
      <c r="A107" s="126" t="s">
        <v>4021</v>
      </c>
      <c r="B107" s="200">
        <v>1</v>
      </c>
      <c r="C107" s="126">
        <v>2</v>
      </c>
      <c r="D107" s="321">
        <f>DEDEL!J107</f>
        <v>400050</v>
      </c>
      <c r="E107" s="126" t="b">
        <v>1</v>
      </c>
      <c r="F107" s="322" t="str">
        <f>RIGHT(DEDEL!C107,4)&amp;"."&amp;DEDEL!M107&amp;"."&amp;DEDEL!K107&amp;"."&amp;$C$5</f>
        <v>2014.DDEL2.E27.Ap21</v>
      </c>
      <c r="G107" s="323">
        <f t="shared" ca="1" si="5"/>
        <v>44309</v>
      </c>
      <c r="H107" s="324">
        <f>-DEDEL!Q107</f>
        <v>1997.0400000000002</v>
      </c>
      <c r="I107" s="205">
        <f t="shared" ca="1" si="8"/>
        <v>44309</v>
      </c>
      <c r="J107" s="126">
        <v>3</v>
      </c>
      <c r="K107" s="126" t="b">
        <v>1</v>
      </c>
      <c r="L107" s="126" t="s">
        <v>4022</v>
      </c>
      <c r="M107" s="126" t="b">
        <v>1</v>
      </c>
      <c r="N107" s="126" t="s">
        <v>3687</v>
      </c>
      <c r="O107" s="322" t="str">
        <f>LEFT(DEDEL!D107,19)&amp;"."&amp;DEDELCR!F107</f>
        <v>Colindale Primary S.2014.DDEL2.E27.Ap21</v>
      </c>
      <c r="P107" s="325" t="str">
        <f>DEDEL!I107</f>
        <v>10162/543965</v>
      </c>
      <c r="Q107" s="126" t="b">
        <v>1</v>
      </c>
      <c r="R107" s="126" t="b">
        <v>1</v>
      </c>
      <c r="S107" s="126" t="b">
        <v>1</v>
      </c>
      <c r="U107" s="313">
        <f t="shared" si="6"/>
        <v>19</v>
      </c>
      <c r="V107" s="313">
        <f t="shared" si="7"/>
        <v>39</v>
      </c>
    </row>
    <row r="108" spans="1:22" x14ac:dyDescent="0.25">
      <c r="A108" s="126" t="s">
        <v>4021</v>
      </c>
      <c r="B108" s="200">
        <v>1</v>
      </c>
      <c r="C108" s="126">
        <v>2</v>
      </c>
      <c r="D108" s="321">
        <f>DEDEL!J108</f>
        <v>400059</v>
      </c>
      <c r="E108" s="126" t="b">
        <v>1</v>
      </c>
      <c r="F108" s="322" t="str">
        <f>RIGHT(DEDEL!C108,4)&amp;"."&amp;DEDEL!M108&amp;"."&amp;DEDEL!K108&amp;"."&amp;$C$5</f>
        <v>2015.DDEL2.E27.Ap21</v>
      </c>
      <c r="G108" s="323">
        <f t="shared" ca="1" si="5"/>
        <v>44309</v>
      </c>
      <c r="H108" s="324">
        <f>-DEDEL!Q108</f>
        <v>667.80000000000007</v>
      </c>
      <c r="I108" s="205">
        <f t="shared" ca="1" si="8"/>
        <v>44309</v>
      </c>
      <c r="J108" s="126">
        <v>3</v>
      </c>
      <c r="K108" s="126" t="b">
        <v>1</v>
      </c>
      <c r="L108" s="126" t="s">
        <v>4022</v>
      </c>
      <c r="M108" s="126" t="b">
        <v>1</v>
      </c>
      <c r="N108" s="126" t="s">
        <v>3687</v>
      </c>
      <c r="O108" s="322" t="str">
        <f>LEFT(DEDEL!D108,19)&amp;"."&amp;DEDELCR!F108</f>
        <v>Coppetts Wood Prima.2015.DDEL2.E27.Ap21</v>
      </c>
      <c r="P108" s="325" t="str">
        <f>DEDEL!I108</f>
        <v>10162/543965</v>
      </c>
      <c r="Q108" s="126" t="b">
        <v>1</v>
      </c>
      <c r="R108" s="126" t="b">
        <v>1</v>
      </c>
      <c r="S108" s="126" t="b">
        <v>1</v>
      </c>
      <c r="U108" s="313">
        <f t="shared" si="6"/>
        <v>19</v>
      </c>
      <c r="V108" s="313">
        <f t="shared" si="7"/>
        <v>39</v>
      </c>
    </row>
    <row r="109" spans="1:22" x14ac:dyDescent="0.25">
      <c r="A109" s="126" t="s">
        <v>4021</v>
      </c>
      <c r="B109" s="200">
        <v>1</v>
      </c>
      <c r="C109" s="126">
        <v>2</v>
      </c>
      <c r="D109" s="321">
        <f>DEDEL!J109</f>
        <v>400049</v>
      </c>
      <c r="E109" s="126" t="b">
        <v>1</v>
      </c>
      <c r="F109" s="322" t="str">
        <f>RIGHT(DEDEL!C109,4)&amp;"."&amp;DEDEL!M109&amp;"."&amp;DEDEL!K109&amp;"."&amp;$C$5</f>
        <v>2016.DDEL2.E27.Ap21</v>
      </c>
      <c r="G109" s="323">
        <f t="shared" ca="1" si="5"/>
        <v>44309</v>
      </c>
      <c r="H109" s="324">
        <f>-DEDEL!Q109</f>
        <v>667.80000000000007</v>
      </c>
      <c r="I109" s="205">
        <f t="shared" ca="1" si="8"/>
        <v>44309</v>
      </c>
      <c r="J109" s="126">
        <v>3</v>
      </c>
      <c r="K109" s="126" t="b">
        <v>1</v>
      </c>
      <c r="L109" s="126" t="s">
        <v>4022</v>
      </c>
      <c r="M109" s="126" t="b">
        <v>1</v>
      </c>
      <c r="N109" s="126" t="s">
        <v>3687</v>
      </c>
      <c r="O109" s="322" t="str">
        <f>LEFT(DEDEL!D109,19)&amp;"."&amp;DEDELCR!F109</f>
        <v>Courtland School.2016.DDEL2.E27.Ap21</v>
      </c>
      <c r="P109" s="325" t="str">
        <f>DEDEL!I109</f>
        <v>10162/543965</v>
      </c>
      <c r="Q109" s="126" t="b">
        <v>1</v>
      </c>
      <c r="R109" s="126" t="b">
        <v>1</v>
      </c>
      <c r="S109" s="126" t="b">
        <v>1</v>
      </c>
      <c r="U109" s="313">
        <f t="shared" si="6"/>
        <v>19</v>
      </c>
      <c r="V109" s="313">
        <f t="shared" si="7"/>
        <v>36</v>
      </c>
    </row>
    <row r="110" spans="1:22" x14ac:dyDescent="0.25">
      <c r="A110" s="126" t="s">
        <v>4021</v>
      </c>
      <c r="B110" s="200">
        <v>1</v>
      </c>
      <c r="C110" s="126">
        <v>2</v>
      </c>
      <c r="D110" s="321">
        <f>DEDEL!J110</f>
        <v>400080</v>
      </c>
      <c r="E110" s="126" t="b">
        <v>1</v>
      </c>
      <c r="F110" s="322" t="str">
        <f>RIGHT(DEDEL!C110,4)&amp;"."&amp;DEDEL!M110&amp;"."&amp;DEDEL!K110&amp;"."&amp;$C$5</f>
        <v>2017.DDEL2.E27.Ap21</v>
      </c>
      <c r="G110" s="323">
        <f t="shared" ca="1" si="5"/>
        <v>44309</v>
      </c>
      <c r="H110" s="324">
        <f>-DEDEL!Q110</f>
        <v>1278.3600000000001</v>
      </c>
      <c r="I110" s="205">
        <f t="shared" ca="1" si="8"/>
        <v>44309</v>
      </c>
      <c r="J110" s="126">
        <v>3</v>
      </c>
      <c r="K110" s="126" t="b">
        <v>1</v>
      </c>
      <c r="L110" s="126" t="s">
        <v>4022</v>
      </c>
      <c r="M110" s="126" t="b">
        <v>1</v>
      </c>
      <c r="N110" s="126" t="s">
        <v>3687</v>
      </c>
      <c r="O110" s="322" t="str">
        <f>LEFT(DEDEL!D110,19)&amp;"."&amp;DEDELCR!F110</f>
        <v>Cromer Road Primary.2017.DDEL2.E27.Ap21</v>
      </c>
      <c r="P110" s="325" t="str">
        <f>DEDEL!I110</f>
        <v>10162/543965</v>
      </c>
      <c r="Q110" s="126" t="b">
        <v>1</v>
      </c>
      <c r="R110" s="126" t="b">
        <v>1</v>
      </c>
      <c r="S110" s="126" t="b">
        <v>1</v>
      </c>
      <c r="U110" s="313">
        <f t="shared" si="6"/>
        <v>19</v>
      </c>
      <c r="V110" s="313">
        <f t="shared" si="7"/>
        <v>39</v>
      </c>
    </row>
    <row r="111" spans="1:22" x14ac:dyDescent="0.25">
      <c r="A111" s="126" t="s">
        <v>4021</v>
      </c>
      <c r="B111" s="200">
        <v>1</v>
      </c>
      <c r="C111" s="126">
        <v>2</v>
      </c>
      <c r="D111" s="321">
        <f>DEDEL!J111</f>
        <v>400036</v>
      </c>
      <c r="E111" s="126" t="b">
        <v>1</v>
      </c>
      <c r="F111" s="322" t="str">
        <f>RIGHT(DEDEL!C111,4)&amp;"."&amp;DEDEL!M111&amp;"."&amp;DEDEL!K111&amp;"."&amp;$C$5</f>
        <v>2019.DDEL2.E27.Ap21</v>
      </c>
      <c r="G111" s="323">
        <f t="shared" ca="1" si="5"/>
        <v>44309</v>
      </c>
      <c r="H111" s="324">
        <f>-DEDEL!Q111</f>
        <v>677.34</v>
      </c>
      <c r="I111" s="205">
        <f t="shared" ca="1" si="8"/>
        <v>44309</v>
      </c>
      <c r="J111" s="126">
        <v>3</v>
      </c>
      <c r="K111" s="126" t="b">
        <v>1</v>
      </c>
      <c r="L111" s="126" t="s">
        <v>4022</v>
      </c>
      <c r="M111" s="126" t="b">
        <v>1</v>
      </c>
      <c r="N111" s="126" t="s">
        <v>3687</v>
      </c>
      <c r="O111" s="322" t="str">
        <f>LEFT(DEDEL!D111,19)&amp;"."&amp;DEDELCR!F111</f>
        <v>Deansbrook Infant S.2019.DDEL2.E27.Ap21</v>
      </c>
      <c r="P111" s="325" t="str">
        <f>DEDEL!I111</f>
        <v>10162/543965</v>
      </c>
      <c r="Q111" s="126" t="b">
        <v>1</v>
      </c>
      <c r="R111" s="126" t="b">
        <v>1</v>
      </c>
      <c r="S111" s="126" t="b">
        <v>1</v>
      </c>
      <c r="U111" s="313">
        <f t="shared" si="6"/>
        <v>19</v>
      </c>
      <c r="V111" s="313">
        <f t="shared" si="7"/>
        <v>39</v>
      </c>
    </row>
    <row r="112" spans="1:22" x14ac:dyDescent="0.25">
      <c r="A112" s="126" t="s">
        <v>4021</v>
      </c>
      <c r="B112" s="200">
        <v>1</v>
      </c>
      <c r="C112" s="126">
        <v>2</v>
      </c>
      <c r="D112" s="321">
        <f>DEDEL!J112</f>
        <v>400042</v>
      </c>
      <c r="E112" s="126" t="b">
        <v>1</v>
      </c>
      <c r="F112" s="322" t="str">
        <f>RIGHT(DEDEL!C112,4)&amp;"."&amp;DEDEL!M112&amp;"."&amp;DEDEL!K112&amp;"."&amp;$C$5</f>
        <v>2021.DDEL2.E27.Ap21</v>
      </c>
      <c r="G112" s="323">
        <f t="shared" ca="1" si="5"/>
        <v>44309</v>
      </c>
      <c r="H112" s="324">
        <f>-DEDEL!Q112</f>
        <v>1408.74</v>
      </c>
      <c r="I112" s="205">
        <f t="shared" ca="1" si="8"/>
        <v>44309</v>
      </c>
      <c r="J112" s="126">
        <v>3</v>
      </c>
      <c r="K112" s="126" t="b">
        <v>1</v>
      </c>
      <c r="L112" s="126" t="s">
        <v>4022</v>
      </c>
      <c r="M112" s="126" t="b">
        <v>1</v>
      </c>
      <c r="N112" s="126" t="s">
        <v>3687</v>
      </c>
      <c r="O112" s="322" t="str">
        <f>LEFT(DEDEL!D112,19)&amp;"."&amp;DEDELCR!F112</f>
        <v>Dollis Primary Scho.2021.DDEL2.E27.Ap21</v>
      </c>
      <c r="P112" s="325" t="str">
        <f>DEDEL!I112</f>
        <v>10162/543965</v>
      </c>
      <c r="Q112" s="126" t="b">
        <v>1</v>
      </c>
      <c r="R112" s="126" t="b">
        <v>1</v>
      </c>
      <c r="S112" s="126" t="b">
        <v>1</v>
      </c>
      <c r="U112" s="313">
        <f t="shared" si="6"/>
        <v>19</v>
      </c>
      <c r="V112" s="313">
        <f t="shared" si="7"/>
        <v>39</v>
      </c>
    </row>
    <row r="113" spans="1:22" x14ac:dyDescent="0.25">
      <c r="A113" s="126" t="s">
        <v>4021</v>
      </c>
      <c r="B113" s="200">
        <v>1</v>
      </c>
      <c r="C113" s="126">
        <v>2</v>
      </c>
      <c r="D113" s="321">
        <f>DEDEL!J113</f>
        <v>400159</v>
      </c>
      <c r="E113" s="126" t="b">
        <v>1</v>
      </c>
      <c r="F113" s="322" t="str">
        <f>RIGHT(DEDEL!C113,4)&amp;"."&amp;DEDEL!M113&amp;"."&amp;DEDEL!K113&amp;"."&amp;$C$5</f>
        <v>2023.DDEL2.E27.Ap21</v>
      </c>
      <c r="G113" s="323">
        <f t="shared" ca="1" si="5"/>
        <v>44309</v>
      </c>
      <c r="H113" s="324">
        <f>-DEDEL!Q113</f>
        <v>1596.3600000000001</v>
      </c>
      <c r="I113" s="205">
        <f t="shared" ca="1" si="8"/>
        <v>44309</v>
      </c>
      <c r="J113" s="126">
        <v>3</v>
      </c>
      <c r="K113" s="126" t="b">
        <v>1</v>
      </c>
      <c r="L113" s="126" t="s">
        <v>4022</v>
      </c>
      <c r="M113" s="126" t="b">
        <v>1</v>
      </c>
      <c r="N113" s="126" t="s">
        <v>3687</v>
      </c>
      <c r="O113" s="322" t="str">
        <f>LEFT(DEDEL!D113,19)&amp;"."&amp;DEDELCR!F113</f>
        <v>Edgware Primary Sch.2023.DDEL2.E27.Ap21</v>
      </c>
      <c r="P113" s="325" t="str">
        <f>DEDEL!I113</f>
        <v>10162/543965</v>
      </c>
      <c r="Q113" s="126" t="b">
        <v>1</v>
      </c>
      <c r="R113" s="126" t="b">
        <v>1</v>
      </c>
      <c r="S113" s="126" t="b">
        <v>1</v>
      </c>
      <c r="U113" s="313">
        <f t="shared" si="6"/>
        <v>19</v>
      </c>
      <c r="V113" s="313">
        <f t="shared" si="7"/>
        <v>39</v>
      </c>
    </row>
    <row r="114" spans="1:22" x14ac:dyDescent="0.25">
      <c r="A114" s="126" t="s">
        <v>4021</v>
      </c>
      <c r="B114" s="200">
        <v>1</v>
      </c>
      <c r="C114" s="126">
        <v>2</v>
      </c>
      <c r="D114" s="321">
        <f>DEDEL!J114</f>
        <v>400047</v>
      </c>
      <c r="E114" s="126" t="b">
        <v>1</v>
      </c>
      <c r="F114" s="322" t="str">
        <f>RIGHT(DEDEL!C114,4)&amp;"."&amp;DEDEL!M114&amp;"."&amp;DEDEL!K114&amp;"."&amp;$C$5</f>
        <v>2024.DDEL2.E27.Ap21</v>
      </c>
      <c r="G114" s="323">
        <f t="shared" ca="1" si="5"/>
        <v>44309</v>
      </c>
      <c r="H114" s="324">
        <f>-DEDEL!Q114</f>
        <v>626.46</v>
      </c>
      <c r="I114" s="205">
        <f t="shared" ca="1" si="8"/>
        <v>44309</v>
      </c>
      <c r="J114" s="126">
        <v>3</v>
      </c>
      <c r="K114" s="126" t="b">
        <v>1</v>
      </c>
      <c r="L114" s="126" t="s">
        <v>4022</v>
      </c>
      <c r="M114" s="126" t="b">
        <v>1</v>
      </c>
      <c r="N114" s="126" t="s">
        <v>3687</v>
      </c>
      <c r="O114" s="322" t="str">
        <f>LEFT(DEDEL!D114,19)&amp;"."&amp;DEDELCR!F114</f>
        <v>Fairway Primary Sch.2024.DDEL2.E27.Ap21</v>
      </c>
      <c r="P114" s="325" t="str">
        <f>DEDEL!I114</f>
        <v>10162/543965</v>
      </c>
      <c r="Q114" s="126" t="b">
        <v>1</v>
      </c>
      <c r="R114" s="126" t="b">
        <v>1</v>
      </c>
      <c r="S114" s="126" t="b">
        <v>1</v>
      </c>
      <c r="U114" s="313">
        <f t="shared" si="6"/>
        <v>19</v>
      </c>
      <c r="V114" s="313">
        <f t="shared" si="7"/>
        <v>39</v>
      </c>
    </row>
    <row r="115" spans="1:22" x14ac:dyDescent="0.25">
      <c r="A115" s="126" t="s">
        <v>4021</v>
      </c>
      <c r="B115" s="200">
        <v>1</v>
      </c>
      <c r="C115" s="126">
        <v>2</v>
      </c>
      <c r="D115" s="321">
        <f>DEDEL!J115</f>
        <v>400001</v>
      </c>
      <c r="E115" s="126" t="b">
        <v>1</v>
      </c>
      <c r="F115" s="322" t="str">
        <f>RIGHT(DEDEL!C115,4)&amp;"."&amp;DEDEL!M115&amp;"."&amp;DEDEL!K115&amp;"."&amp;$C$5</f>
        <v>2025.DDEL2.E27.Ap21</v>
      </c>
      <c r="G115" s="323">
        <f t="shared" ca="1" si="5"/>
        <v>44309</v>
      </c>
      <c r="H115" s="324">
        <f>-DEDEL!Q115</f>
        <v>1011.24</v>
      </c>
      <c r="I115" s="205">
        <f t="shared" ca="1" si="8"/>
        <v>44309</v>
      </c>
      <c r="J115" s="126">
        <v>3</v>
      </c>
      <c r="K115" s="126" t="b">
        <v>1</v>
      </c>
      <c r="L115" s="126" t="s">
        <v>4022</v>
      </c>
      <c r="M115" s="126" t="b">
        <v>1</v>
      </c>
      <c r="N115" s="126" t="s">
        <v>3687</v>
      </c>
      <c r="O115" s="322" t="str">
        <f>LEFT(DEDEL!D115,19)&amp;"."&amp;DEDELCR!F115</f>
        <v>Foulds School.2025.DDEL2.E27.Ap21</v>
      </c>
      <c r="P115" s="325" t="str">
        <f>DEDEL!I115</f>
        <v>10162/543965</v>
      </c>
      <c r="Q115" s="126" t="b">
        <v>1</v>
      </c>
      <c r="R115" s="126" t="b">
        <v>1</v>
      </c>
      <c r="S115" s="126" t="b">
        <v>1</v>
      </c>
      <c r="U115" s="313">
        <f t="shared" si="6"/>
        <v>19</v>
      </c>
      <c r="V115" s="313">
        <f t="shared" si="7"/>
        <v>33</v>
      </c>
    </row>
    <row r="116" spans="1:22" x14ac:dyDescent="0.25">
      <c r="A116" s="126" t="s">
        <v>4021</v>
      </c>
      <c r="B116" s="200">
        <v>1</v>
      </c>
      <c r="C116" s="126">
        <v>2</v>
      </c>
      <c r="D116" s="321">
        <f>DEDEL!J116</f>
        <v>400082</v>
      </c>
      <c r="E116" s="126" t="b">
        <v>1</v>
      </c>
      <c r="F116" s="322" t="str">
        <f>RIGHT(DEDEL!C116,4)&amp;"."&amp;DEDEL!M116&amp;"."&amp;DEDEL!K116&amp;"."&amp;$C$5</f>
        <v>2026.DDEL2.E27.Ap21</v>
      </c>
      <c r="G116" s="323">
        <f t="shared" ca="1" si="5"/>
        <v>44309</v>
      </c>
      <c r="H116" s="324">
        <f>-DEDEL!Q116</f>
        <v>1580.46</v>
      </c>
      <c r="I116" s="205">
        <f t="shared" ca="1" si="8"/>
        <v>44309</v>
      </c>
      <c r="J116" s="126">
        <v>3</v>
      </c>
      <c r="K116" s="126" t="b">
        <v>1</v>
      </c>
      <c r="L116" s="126" t="s">
        <v>4022</v>
      </c>
      <c r="M116" s="126" t="b">
        <v>1</v>
      </c>
      <c r="N116" s="126" t="s">
        <v>3687</v>
      </c>
      <c r="O116" s="322" t="str">
        <f>LEFT(DEDEL!D116,19)&amp;"."&amp;DEDELCR!F116</f>
        <v>Frith Manor Primary.2026.DDEL2.E27.Ap21</v>
      </c>
      <c r="P116" s="325" t="str">
        <f>DEDEL!I116</f>
        <v>10162/543965</v>
      </c>
      <c r="Q116" s="126" t="b">
        <v>1</v>
      </c>
      <c r="R116" s="126" t="b">
        <v>1</v>
      </c>
      <c r="S116" s="126" t="b">
        <v>1</v>
      </c>
      <c r="U116" s="313">
        <f t="shared" si="6"/>
        <v>19</v>
      </c>
      <c r="V116" s="313">
        <f t="shared" si="7"/>
        <v>39</v>
      </c>
    </row>
    <row r="117" spans="1:22" x14ac:dyDescent="0.25">
      <c r="A117" s="126" t="s">
        <v>4021</v>
      </c>
      <c r="B117" s="200">
        <v>1</v>
      </c>
      <c r="C117" s="126">
        <v>2</v>
      </c>
      <c r="D117" s="321">
        <f>DEDEL!J117</f>
        <v>400002</v>
      </c>
      <c r="E117" s="126" t="b">
        <v>1</v>
      </c>
      <c r="F117" s="322" t="str">
        <f>RIGHT(DEDEL!C117,4)&amp;"."&amp;DEDEL!M117&amp;"."&amp;DEDEL!K117&amp;"."&amp;$C$5</f>
        <v>2027.DDEL2.E27.Ap21</v>
      </c>
      <c r="G117" s="323">
        <f t="shared" ca="1" si="5"/>
        <v>44309</v>
      </c>
      <c r="H117" s="324">
        <f>-DEDEL!Q117</f>
        <v>1116.18</v>
      </c>
      <c r="I117" s="205">
        <f t="shared" ca="1" si="8"/>
        <v>44309</v>
      </c>
      <c r="J117" s="126">
        <v>3</v>
      </c>
      <c r="K117" s="126" t="b">
        <v>1</v>
      </c>
      <c r="L117" s="126" t="s">
        <v>4022</v>
      </c>
      <c r="M117" s="126" t="b">
        <v>1</v>
      </c>
      <c r="N117" s="126" t="s">
        <v>3687</v>
      </c>
      <c r="O117" s="322" t="str">
        <f>LEFT(DEDEL!D117,19)&amp;"."&amp;DEDELCR!F117</f>
        <v>Garden Suburb Junio.2027.DDEL2.E27.Ap21</v>
      </c>
      <c r="P117" s="325" t="str">
        <f>DEDEL!I117</f>
        <v>10162/543965</v>
      </c>
      <c r="Q117" s="126" t="b">
        <v>1</v>
      </c>
      <c r="R117" s="126" t="b">
        <v>1</v>
      </c>
      <c r="S117" s="126" t="b">
        <v>1</v>
      </c>
      <c r="U117" s="313">
        <f t="shared" si="6"/>
        <v>19</v>
      </c>
      <c r="V117" s="313">
        <f t="shared" si="7"/>
        <v>39</v>
      </c>
    </row>
    <row r="118" spans="1:22" x14ac:dyDescent="0.25">
      <c r="A118" s="126" t="s">
        <v>4021</v>
      </c>
      <c r="B118" s="200">
        <v>1</v>
      </c>
      <c r="C118" s="126">
        <v>2</v>
      </c>
      <c r="D118" s="321">
        <f>DEDEL!J118</f>
        <v>400067</v>
      </c>
      <c r="E118" s="126" t="b">
        <v>1</v>
      </c>
      <c r="F118" s="322" t="str">
        <f>RIGHT(DEDEL!C118,4)&amp;"."&amp;DEDEL!M118&amp;"."&amp;DEDEL!K118&amp;"."&amp;$C$5</f>
        <v>2028.DDEL2.E27.Ap21</v>
      </c>
      <c r="G118" s="323">
        <f t="shared" ca="1" si="5"/>
        <v>44309</v>
      </c>
      <c r="H118" s="324">
        <f>-DEDEL!Q118</f>
        <v>740.94</v>
      </c>
      <c r="I118" s="205">
        <f t="shared" ca="1" si="8"/>
        <v>44309</v>
      </c>
      <c r="J118" s="126">
        <v>3</v>
      </c>
      <c r="K118" s="126" t="b">
        <v>1</v>
      </c>
      <c r="L118" s="126" t="s">
        <v>4022</v>
      </c>
      <c r="M118" s="126" t="b">
        <v>1</v>
      </c>
      <c r="N118" s="126" t="s">
        <v>3687</v>
      </c>
      <c r="O118" s="322" t="str">
        <f>LEFT(DEDEL!D118,19)&amp;"."&amp;DEDELCR!F118</f>
        <v>Garden Suburb Infan.2028.DDEL2.E27.Ap21</v>
      </c>
      <c r="P118" s="325" t="str">
        <f>DEDEL!I118</f>
        <v>10162/543965</v>
      </c>
      <c r="Q118" s="126" t="b">
        <v>1</v>
      </c>
      <c r="R118" s="126" t="b">
        <v>1</v>
      </c>
      <c r="S118" s="126" t="b">
        <v>1</v>
      </c>
      <c r="U118" s="313">
        <f t="shared" si="6"/>
        <v>19</v>
      </c>
      <c r="V118" s="313">
        <f t="shared" si="7"/>
        <v>39</v>
      </c>
    </row>
    <row r="119" spans="1:22" x14ac:dyDescent="0.25">
      <c r="A119" s="126" t="s">
        <v>4021</v>
      </c>
      <c r="B119" s="200">
        <v>1</v>
      </c>
      <c r="C119" s="126">
        <v>2</v>
      </c>
      <c r="D119" s="321">
        <f>DEDEL!J119</f>
        <v>400035</v>
      </c>
      <c r="E119" s="126" t="b">
        <v>1</v>
      </c>
      <c r="F119" s="322" t="str">
        <f>RIGHT(DEDEL!C119,4)&amp;"."&amp;DEDEL!M119&amp;"."&amp;DEDEL!K119&amp;"."&amp;$C$5</f>
        <v>2029.DDEL2.E27.Ap21</v>
      </c>
      <c r="G119" s="323">
        <f t="shared" ca="1" si="5"/>
        <v>44309</v>
      </c>
      <c r="H119" s="324">
        <f>-DEDEL!Q119</f>
        <v>1316.52</v>
      </c>
      <c r="I119" s="205">
        <f t="shared" ca="1" si="8"/>
        <v>44309</v>
      </c>
      <c r="J119" s="126">
        <v>3</v>
      </c>
      <c r="K119" s="126" t="b">
        <v>1</v>
      </c>
      <c r="L119" s="126" t="s">
        <v>4022</v>
      </c>
      <c r="M119" s="126" t="b">
        <v>1</v>
      </c>
      <c r="N119" s="126" t="s">
        <v>3687</v>
      </c>
      <c r="O119" s="322" t="str">
        <f>LEFT(DEDEL!D119,19)&amp;"."&amp;DEDELCR!F119</f>
        <v>Goldbeaters Primary.2029.DDEL2.E27.Ap21</v>
      </c>
      <c r="P119" s="325" t="str">
        <f>DEDEL!I119</f>
        <v>10162/543965</v>
      </c>
      <c r="Q119" s="126" t="b">
        <v>1</v>
      </c>
      <c r="R119" s="126" t="b">
        <v>1</v>
      </c>
      <c r="S119" s="126" t="b">
        <v>1</v>
      </c>
      <c r="U119" s="313">
        <f t="shared" si="6"/>
        <v>19</v>
      </c>
      <c r="V119" s="313">
        <f t="shared" si="7"/>
        <v>39</v>
      </c>
    </row>
    <row r="120" spans="1:22" x14ac:dyDescent="0.25">
      <c r="A120" s="126" t="s">
        <v>4021</v>
      </c>
      <c r="B120" s="200">
        <v>1</v>
      </c>
      <c r="C120" s="126">
        <v>2</v>
      </c>
      <c r="D120" s="321">
        <f>DEDEL!J120</f>
        <v>400026</v>
      </c>
      <c r="E120" s="126" t="b">
        <v>1</v>
      </c>
      <c r="F120" s="322" t="str">
        <f>RIGHT(DEDEL!C120,4)&amp;"."&amp;DEDEL!M120&amp;"."&amp;DEDEL!K120&amp;"."&amp;$C$5</f>
        <v>2031.DDEL2.E27.Ap21</v>
      </c>
      <c r="G120" s="323">
        <f t="shared" ca="1" si="5"/>
        <v>44309</v>
      </c>
      <c r="H120" s="324">
        <f>-DEDEL!Q120</f>
        <v>591.48</v>
      </c>
      <c r="I120" s="205">
        <f t="shared" ca="1" si="8"/>
        <v>44309</v>
      </c>
      <c r="J120" s="126">
        <v>3</v>
      </c>
      <c r="K120" s="126" t="b">
        <v>1</v>
      </c>
      <c r="L120" s="126" t="s">
        <v>4022</v>
      </c>
      <c r="M120" s="126" t="b">
        <v>1</v>
      </c>
      <c r="N120" s="126" t="s">
        <v>3687</v>
      </c>
      <c r="O120" s="322" t="str">
        <f>LEFT(DEDEL!D120,19)&amp;"."&amp;DEDELCR!F120</f>
        <v>Hollickwood Primary.2031.DDEL2.E27.Ap21</v>
      </c>
      <c r="P120" s="325" t="str">
        <f>DEDEL!I120</f>
        <v>10162/543965</v>
      </c>
      <c r="Q120" s="126" t="b">
        <v>1</v>
      </c>
      <c r="R120" s="126" t="b">
        <v>1</v>
      </c>
      <c r="S120" s="126" t="b">
        <v>1</v>
      </c>
      <c r="U120" s="313">
        <f t="shared" si="6"/>
        <v>19</v>
      </c>
      <c r="V120" s="313">
        <f t="shared" si="7"/>
        <v>39</v>
      </c>
    </row>
    <row r="121" spans="1:22" x14ac:dyDescent="0.25">
      <c r="A121" s="126" t="s">
        <v>4021</v>
      </c>
      <c r="B121" s="200">
        <v>1</v>
      </c>
      <c r="C121" s="126">
        <v>2</v>
      </c>
      <c r="D121" s="321">
        <f>DEDEL!J121</f>
        <v>400084</v>
      </c>
      <c r="E121" s="126" t="b">
        <v>1</v>
      </c>
      <c r="F121" s="322" t="str">
        <f>RIGHT(DEDEL!C121,4)&amp;"."&amp;DEDEL!M121&amp;"."&amp;DEDEL!K121&amp;"."&amp;$C$5</f>
        <v>2032.DDEL2.E27.Ap21</v>
      </c>
      <c r="G121" s="323">
        <f t="shared" ca="1" si="5"/>
        <v>44309</v>
      </c>
      <c r="H121" s="324">
        <f>-DEDEL!Q121</f>
        <v>1392.8400000000001</v>
      </c>
      <c r="I121" s="205">
        <f t="shared" ca="1" si="8"/>
        <v>44309</v>
      </c>
      <c r="J121" s="126">
        <v>3</v>
      </c>
      <c r="K121" s="126" t="b">
        <v>1</v>
      </c>
      <c r="L121" s="126" t="s">
        <v>4022</v>
      </c>
      <c r="M121" s="126" t="b">
        <v>1</v>
      </c>
      <c r="N121" s="126" t="s">
        <v>3687</v>
      </c>
      <c r="O121" s="322" t="str">
        <f>LEFT(DEDEL!D121,19)&amp;"."&amp;DEDELCR!F121</f>
        <v>Holly Park Primary .2032.DDEL2.E27.Ap21</v>
      </c>
      <c r="P121" s="325" t="str">
        <f>DEDEL!I121</f>
        <v>10162/543965</v>
      </c>
      <c r="Q121" s="126" t="b">
        <v>1</v>
      </c>
      <c r="R121" s="126" t="b">
        <v>1</v>
      </c>
      <c r="S121" s="126" t="b">
        <v>1</v>
      </c>
      <c r="U121" s="313">
        <f t="shared" si="6"/>
        <v>19</v>
      </c>
      <c r="V121" s="313">
        <f t="shared" si="7"/>
        <v>39</v>
      </c>
    </row>
    <row r="122" spans="1:22" x14ac:dyDescent="0.25">
      <c r="A122" s="126" t="s">
        <v>4021</v>
      </c>
      <c r="B122" s="200">
        <v>1</v>
      </c>
      <c r="C122" s="126">
        <v>2</v>
      </c>
      <c r="D122" s="321">
        <f>DEDEL!J122</f>
        <v>400046</v>
      </c>
      <c r="E122" s="126" t="b">
        <v>1</v>
      </c>
      <c r="F122" s="322" t="str">
        <f>RIGHT(DEDEL!C122,4)&amp;"."&amp;DEDEL!M122&amp;"."&amp;DEDEL!K122&amp;"."&amp;$C$5</f>
        <v>2036.DDEL2.E27.Ap21</v>
      </c>
      <c r="G122" s="323">
        <f t="shared" ca="1" si="5"/>
        <v>44309</v>
      </c>
      <c r="H122" s="324">
        <f>-DEDEL!Q122</f>
        <v>750.48</v>
      </c>
      <c r="I122" s="205">
        <f t="shared" ca="1" si="8"/>
        <v>44309</v>
      </c>
      <c r="J122" s="126">
        <v>3</v>
      </c>
      <c r="K122" s="126" t="b">
        <v>1</v>
      </c>
      <c r="L122" s="126" t="s">
        <v>4022</v>
      </c>
      <c r="M122" s="126" t="b">
        <v>1</v>
      </c>
      <c r="N122" s="126" t="s">
        <v>3687</v>
      </c>
      <c r="O122" s="322" t="str">
        <f>LEFT(DEDEL!D122,19)&amp;"."&amp;DEDELCR!F122</f>
        <v>Livingstone Primary.2036.DDEL2.E27.Ap21</v>
      </c>
      <c r="P122" s="325" t="str">
        <f>DEDEL!I122</f>
        <v>10162/543965</v>
      </c>
      <c r="Q122" s="126" t="b">
        <v>1</v>
      </c>
      <c r="R122" s="126" t="b">
        <v>1</v>
      </c>
      <c r="S122" s="126" t="b">
        <v>1</v>
      </c>
      <c r="U122" s="313">
        <f t="shared" si="6"/>
        <v>19</v>
      </c>
      <c r="V122" s="313">
        <f t="shared" si="7"/>
        <v>39</v>
      </c>
    </row>
    <row r="123" spans="1:22" x14ac:dyDescent="0.25">
      <c r="A123" s="126" t="s">
        <v>4021</v>
      </c>
      <c r="B123" s="200">
        <v>1</v>
      </c>
      <c r="C123" s="126">
        <v>2</v>
      </c>
      <c r="D123" s="321">
        <f>DEDEL!J123</f>
        <v>400030</v>
      </c>
      <c r="E123" s="126" t="b">
        <v>1</v>
      </c>
      <c r="F123" s="322" t="str">
        <f>RIGHT(DEDEL!C123,4)&amp;"."&amp;DEDEL!M123&amp;"."&amp;DEDEL!K123&amp;"."&amp;$C$5</f>
        <v>2037.DDEL2.E27.Ap21</v>
      </c>
      <c r="G123" s="323">
        <f t="shared" ca="1" si="5"/>
        <v>44309</v>
      </c>
      <c r="H123" s="324">
        <f>-DEDEL!Q123</f>
        <v>842.7</v>
      </c>
      <c r="I123" s="205">
        <f t="shared" ca="1" si="8"/>
        <v>44309</v>
      </c>
      <c r="J123" s="126">
        <v>3</v>
      </c>
      <c r="K123" s="126" t="b">
        <v>1</v>
      </c>
      <c r="L123" s="126" t="s">
        <v>4022</v>
      </c>
      <c r="M123" s="126" t="b">
        <v>1</v>
      </c>
      <c r="N123" s="126" t="s">
        <v>3687</v>
      </c>
      <c r="O123" s="322" t="str">
        <f>LEFT(DEDEL!D123,19)&amp;"."&amp;DEDELCR!F123</f>
        <v>Manorside Primary S.2037.DDEL2.E27.Ap21</v>
      </c>
      <c r="P123" s="325" t="str">
        <f>DEDEL!I123</f>
        <v>10162/543965</v>
      </c>
      <c r="Q123" s="126" t="b">
        <v>1</v>
      </c>
      <c r="R123" s="126" t="b">
        <v>1</v>
      </c>
      <c r="S123" s="126" t="b">
        <v>1</v>
      </c>
      <c r="U123" s="313">
        <f t="shared" si="6"/>
        <v>19</v>
      </c>
      <c r="V123" s="313">
        <f t="shared" si="7"/>
        <v>39</v>
      </c>
    </row>
    <row r="124" spans="1:22" x14ac:dyDescent="0.25">
      <c r="A124" s="126" t="s">
        <v>4021</v>
      </c>
      <c r="B124" s="200">
        <v>1</v>
      </c>
      <c r="C124" s="126">
        <v>2</v>
      </c>
      <c r="D124" s="321">
        <f>DEDEL!J124</f>
        <v>400048</v>
      </c>
      <c r="E124" s="126" t="b">
        <v>1</v>
      </c>
      <c r="F124" s="322" t="str">
        <f>RIGHT(DEDEL!C124,4)&amp;"."&amp;DEDEL!M124&amp;"."&amp;DEDEL!K124&amp;"."&amp;$C$5</f>
        <v>2042.DDEL2.E27.Ap21</v>
      </c>
      <c r="G124" s="323">
        <f t="shared" ca="1" si="5"/>
        <v>44309</v>
      </c>
      <c r="H124" s="324">
        <f>-DEDEL!Q124</f>
        <v>1351.5</v>
      </c>
      <c r="I124" s="205">
        <f t="shared" ca="1" si="8"/>
        <v>44309</v>
      </c>
      <c r="J124" s="126">
        <v>3</v>
      </c>
      <c r="K124" s="126" t="b">
        <v>1</v>
      </c>
      <c r="L124" s="126" t="s">
        <v>4022</v>
      </c>
      <c r="M124" s="126" t="b">
        <v>1</v>
      </c>
      <c r="N124" s="126" t="s">
        <v>3687</v>
      </c>
      <c r="O124" s="322" t="str">
        <f>LEFT(DEDEL!D124,19)&amp;"."&amp;DEDELCR!F124</f>
        <v>Monkfrith Primary S.2042.DDEL2.E27.Ap21</v>
      </c>
      <c r="P124" s="325" t="str">
        <f>DEDEL!I124</f>
        <v>10162/543965</v>
      </c>
      <c r="Q124" s="126" t="b">
        <v>1</v>
      </c>
      <c r="R124" s="126" t="b">
        <v>1</v>
      </c>
      <c r="S124" s="126" t="b">
        <v>1</v>
      </c>
      <c r="U124" s="313">
        <f t="shared" si="6"/>
        <v>19</v>
      </c>
      <c r="V124" s="313">
        <f t="shared" si="7"/>
        <v>39</v>
      </c>
    </row>
    <row r="125" spans="1:22" x14ac:dyDescent="0.25">
      <c r="A125" s="126" t="s">
        <v>4021</v>
      </c>
      <c r="B125" s="200">
        <v>1</v>
      </c>
      <c r="C125" s="126">
        <v>2</v>
      </c>
      <c r="D125" s="321">
        <f>DEDEL!J125</f>
        <v>400088</v>
      </c>
      <c r="E125" s="126" t="b">
        <v>1</v>
      </c>
      <c r="F125" s="322" t="str">
        <f>RIGHT(DEDEL!C125,4)&amp;"."&amp;DEDEL!M125&amp;"."&amp;DEDEL!K125&amp;"."&amp;$C$5</f>
        <v>2043.DDEL2.E27.Ap21</v>
      </c>
      <c r="G125" s="323">
        <f t="shared" ca="1" si="5"/>
        <v>44309</v>
      </c>
      <c r="H125" s="324">
        <f>-DEDEL!Q125</f>
        <v>1421.46</v>
      </c>
      <c r="I125" s="205">
        <f t="shared" ca="1" si="8"/>
        <v>44309</v>
      </c>
      <c r="J125" s="126">
        <v>3</v>
      </c>
      <c r="K125" s="126" t="b">
        <v>1</v>
      </c>
      <c r="L125" s="126" t="s">
        <v>4022</v>
      </c>
      <c r="M125" s="126" t="b">
        <v>1</v>
      </c>
      <c r="N125" s="126" t="s">
        <v>3687</v>
      </c>
      <c r="O125" s="322" t="str">
        <f>LEFT(DEDEL!D125,19)&amp;"."&amp;DEDELCR!F125</f>
        <v>Moss Hall Junior Sc.2043.DDEL2.E27.Ap21</v>
      </c>
      <c r="P125" s="325" t="str">
        <f>DEDEL!I125</f>
        <v>10162/543965</v>
      </c>
      <c r="Q125" s="126" t="b">
        <v>1</v>
      </c>
      <c r="R125" s="126" t="b">
        <v>1</v>
      </c>
      <c r="S125" s="126" t="b">
        <v>1</v>
      </c>
      <c r="U125" s="313">
        <f t="shared" si="6"/>
        <v>19</v>
      </c>
      <c r="V125" s="313">
        <f t="shared" si="7"/>
        <v>39</v>
      </c>
    </row>
    <row r="126" spans="1:22" x14ac:dyDescent="0.25">
      <c r="A126" s="126" t="s">
        <v>4021</v>
      </c>
      <c r="B126" s="200">
        <v>1</v>
      </c>
      <c r="C126" s="126">
        <v>2</v>
      </c>
      <c r="D126" s="321">
        <f>DEDEL!J126</f>
        <v>400087</v>
      </c>
      <c r="E126" s="126" t="b">
        <v>1</v>
      </c>
      <c r="F126" s="322" t="str">
        <f>RIGHT(DEDEL!C126,4)&amp;"."&amp;DEDEL!M126&amp;"."&amp;DEDEL!K126&amp;"."&amp;$C$5</f>
        <v>2044.DDEL2.E27.Ap21</v>
      </c>
      <c r="G126" s="323">
        <f t="shared" ca="1" si="5"/>
        <v>44309</v>
      </c>
      <c r="H126" s="324">
        <f>-DEDEL!Q126</f>
        <v>1116.18</v>
      </c>
      <c r="I126" s="205">
        <f t="shared" ca="1" si="8"/>
        <v>44309</v>
      </c>
      <c r="J126" s="126">
        <v>3</v>
      </c>
      <c r="K126" s="126" t="b">
        <v>1</v>
      </c>
      <c r="L126" s="126" t="s">
        <v>4022</v>
      </c>
      <c r="M126" s="126" t="b">
        <v>1</v>
      </c>
      <c r="N126" s="126" t="s">
        <v>3687</v>
      </c>
      <c r="O126" s="322" t="str">
        <f>LEFT(DEDEL!D126,19)&amp;"."&amp;DEDELCR!F126</f>
        <v>Moss Hall Infant Sc.2044.DDEL2.E27.Ap21</v>
      </c>
      <c r="P126" s="325" t="str">
        <f>DEDEL!I126</f>
        <v>10162/543965</v>
      </c>
      <c r="Q126" s="126" t="b">
        <v>1</v>
      </c>
      <c r="R126" s="126" t="b">
        <v>1</v>
      </c>
      <c r="S126" s="126" t="b">
        <v>1</v>
      </c>
      <c r="U126" s="313">
        <f t="shared" si="6"/>
        <v>19</v>
      </c>
      <c r="V126" s="313">
        <f t="shared" si="7"/>
        <v>39</v>
      </c>
    </row>
    <row r="127" spans="1:22" x14ac:dyDescent="0.25">
      <c r="A127" s="126" t="s">
        <v>4021</v>
      </c>
      <c r="B127" s="200">
        <v>1</v>
      </c>
      <c r="C127" s="126">
        <v>2</v>
      </c>
      <c r="D127" s="321">
        <f>DEDEL!J127</f>
        <v>400089</v>
      </c>
      <c r="E127" s="126" t="b">
        <v>1</v>
      </c>
      <c r="F127" s="322" t="str">
        <f>RIGHT(DEDEL!C127,4)&amp;"."&amp;DEDEL!M127&amp;"."&amp;DEDEL!K127&amp;"."&amp;$C$5</f>
        <v>2045.DDEL2.E27.Ap21</v>
      </c>
      <c r="G127" s="323">
        <f t="shared" ca="1" si="5"/>
        <v>44309</v>
      </c>
      <c r="H127" s="324">
        <f>-DEDEL!Q127</f>
        <v>670.98</v>
      </c>
      <c r="I127" s="205">
        <f t="shared" ca="1" si="8"/>
        <v>44309</v>
      </c>
      <c r="J127" s="126">
        <v>3</v>
      </c>
      <c r="K127" s="126" t="b">
        <v>1</v>
      </c>
      <c r="L127" s="126" t="s">
        <v>4022</v>
      </c>
      <c r="M127" s="126" t="b">
        <v>1</v>
      </c>
      <c r="N127" s="126" t="s">
        <v>3687</v>
      </c>
      <c r="O127" s="322" t="str">
        <f>LEFT(DEDEL!D127,19)&amp;"."&amp;DEDELCR!F127</f>
        <v>Northside Primary S.2045.DDEL2.E27.Ap21</v>
      </c>
      <c r="P127" s="325" t="str">
        <f>DEDEL!I127</f>
        <v>10162/543965</v>
      </c>
      <c r="Q127" s="126" t="b">
        <v>1</v>
      </c>
      <c r="R127" s="126" t="b">
        <v>1</v>
      </c>
      <c r="S127" s="126" t="b">
        <v>1</v>
      </c>
      <c r="U127" s="313">
        <f t="shared" si="6"/>
        <v>19</v>
      </c>
      <c r="V127" s="313">
        <f t="shared" si="7"/>
        <v>39</v>
      </c>
    </row>
    <row r="128" spans="1:22" x14ac:dyDescent="0.25">
      <c r="A128" s="126" t="s">
        <v>4021</v>
      </c>
      <c r="B128" s="200">
        <v>1</v>
      </c>
      <c r="C128" s="126">
        <v>2</v>
      </c>
      <c r="D128" s="321">
        <f>DEDEL!J128</f>
        <v>158733</v>
      </c>
      <c r="E128" s="126" t="b">
        <v>1</v>
      </c>
      <c r="F128" s="322" t="str">
        <f>RIGHT(DEDEL!C128,4)&amp;"."&amp;DEDEL!M128&amp;"."&amp;DEDEL!K128&amp;"."&amp;$C$5</f>
        <v>2053.DDEL2.E27.Ap21</v>
      </c>
      <c r="G128" s="323">
        <f t="shared" ca="1" si="5"/>
        <v>44309</v>
      </c>
      <c r="H128" s="324">
        <f>-DEDEL!Q128</f>
        <v>626.46</v>
      </c>
      <c r="I128" s="205">
        <f t="shared" ca="1" si="8"/>
        <v>44309</v>
      </c>
      <c r="J128" s="126">
        <v>3</v>
      </c>
      <c r="K128" s="126" t="b">
        <v>1</v>
      </c>
      <c r="L128" s="126" t="s">
        <v>4022</v>
      </c>
      <c r="M128" s="126" t="b">
        <v>1</v>
      </c>
      <c r="N128" s="126" t="s">
        <v>3687</v>
      </c>
      <c r="O128" s="322" t="str">
        <f>LEFT(DEDEL!D128,19)&amp;"."&amp;DEDELCR!F128</f>
        <v>The Noam Primary Sc.2053.DDEL2.E27.Ap21</v>
      </c>
      <c r="P128" s="325" t="str">
        <f>DEDEL!I128</f>
        <v>10162/543965</v>
      </c>
      <c r="Q128" s="126" t="b">
        <v>1</v>
      </c>
      <c r="R128" s="126" t="b">
        <v>1</v>
      </c>
      <c r="S128" s="126" t="b">
        <v>1</v>
      </c>
      <c r="U128" s="313">
        <f t="shared" si="6"/>
        <v>19</v>
      </c>
      <c r="V128" s="313">
        <f t="shared" si="7"/>
        <v>39</v>
      </c>
    </row>
    <row r="129" spans="1:22" x14ac:dyDescent="0.25">
      <c r="A129" s="126" t="s">
        <v>4021</v>
      </c>
      <c r="B129" s="200">
        <v>1</v>
      </c>
      <c r="C129" s="126">
        <v>2</v>
      </c>
      <c r="D129" s="321">
        <f>DEDEL!J129</f>
        <v>400004</v>
      </c>
      <c r="E129" s="126" t="b">
        <v>1</v>
      </c>
      <c r="F129" s="322" t="str">
        <f>RIGHT(DEDEL!C129,4)&amp;"."&amp;DEDEL!M129&amp;"."&amp;DEDEL!K129&amp;"."&amp;$C$5</f>
        <v>2054.DDEL2.E27.Ap21</v>
      </c>
      <c r="G129" s="323">
        <f t="shared" ca="1" si="5"/>
        <v>44309</v>
      </c>
      <c r="H129" s="324">
        <f>-DEDEL!Q129</f>
        <v>658.26</v>
      </c>
      <c r="I129" s="205">
        <f t="shared" ca="1" si="8"/>
        <v>44309</v>
      </c>
      <c r="J129" s="126">
        <v>3</v>
      </c>
      <c r="K129" s="126" t="b">
        <v>1</v>
      </c>
      <c r="L129" s="126" t="s">
        <v>4022</v>
      </c>
      <c r="M129" s="126" t="b">
        <v>1</v>
      </c>
      <c r="N129" s="126" t="s">
        <v>3687</v>
      </c>
      <c r="O129" s="322" t="str">
        <f>LEFT(DEDEL!D129,19)&amp;"."&amp;DEDELCR!F129</f>
        <v>Woodridge Primary S.2054.DDEL2.E27.Ap21</v>
      </c>
      <c r="P129" s="325" t="str">
        <f>DEDEL!I129</f>
        <v>10162/543965</v>
      </c>
      <c r="Q129" s="126" t="b">
        <v>1</v>
      </c>
      <c r="R129" s="126" t="b">
        <v>1</v>
      </c>
      <c r="S129" s="126" t="b">
        <v>1</v>
      </c>
      <c r="U129" s="313">
        <f t="shared" si="6"/>
        <v>19</v>
      </c>
      <c r="V129" s="313">
        <f t="shared" si="7"/>
        <v>39</v>
      </c>
    </row>
    <row r="130" spans="1:22" x14ac:dyDescent="0.25">
      <c r="A130" s="126" t="s">
        <v>4021</v>
      </c>
      <c r="B130" s="200">
        <v>1</v>
      </c>
      <c r="C130" s="126">
        <v>2</v>
      </c>
      <c r="D130" s="321">
        <f>DEDEL!J130</f>
        <v>400101</v>
      </c>
      <c r="E130" s="126" t="b">
        <v>1</v>
      </c>
      <c r="F130" s="322" t="str">
        <f>RIGHT(DEDEL!C130,4)&amp;"."&amp;DEDEL!M130&amp;"."&amp;DEDEL!K130&amp;"."&amp;$C$5</f>
        <v>2055.DDEL2.E27.Ap21</v>
      </c>
      <c r="G130" s="323">
        <f t="shared" ca="1" si="5"/>
        <v>44309</v>
      </c>
      <c r="H130" s="324">
        <f>-DEDEL!Q130</f>
        <v>636</v>
      </c>
      <c r="I130" s="205">
        <f t="shared" ca="1" si="8"/>
        <v>44309</v>
      </c>
      <c r="J130" s="126">
        <v>3</v>
      </c>
      <c r="K130" s="126" t="b">
        <v>1</v>
      </c>
      <c r="L130" s="126" t="s">
        <v>4022</v>
      </c>
      <c r="M130" s="126" t="b">
        <v>1</v>
      </c>
      <c r="N130" s="126" t="s">
        <v>3687</v>
      </c>
      <c r="O130" s="322" t="str">
        <f>LEFT(DEDEL!D130,19)&amp;"."&amp;DEDELCR!F130</f>
        <v>Tudor Primary Schoo.2055.DDEL2.E27.Ap21</v>
      </c>
      <c r="P130" s="325" t="str">
        <f>DEDEL!I130</f>
        <v>10162/543965</v>
      </c>
      <c r="Q130" s="126" t="b">
        <v>1</v>
      </c>
      <c r="R130" s="126" t="b">
        <v>1</v>
      </c>
      <c r="S130" s="126" t="b">
        <v>1</v>
      </c>
      <c r="U130" s="313">
        <f t="shared" si="6"/>
        <v>19</v>
      </c>
      <c r="V130" s="313">
        <f t="shared" si="7"/>
        <v>39</v>
      </c>
    </row>
    <row r="131" spans="1:22" x14ac:dyDescent="0.25">
      <c r="A131" s="126" t="s">
        <v>4021</v>
      </c>
      <c r="B131" s="200">
        <v>1</v>
      </c>
      <c r="C131" s="126">
        <v>2</v>
      </c>
      <c r="D131" s="321">
        <f>DEDEL!J131</f>
        <v>400053</v>
      </c>
      <c r="E131" s="126" t="b">
        <v>1</v>
      </c>
      <c r="F131" s="322" t="str">
        <f>RIGHT(DEDEL!C131,4)&amp;"."&amp;DEDEL!M131&amp;"."&amp;DEDEL!K131&amp;"."&amp;$C$5</f>
        <v>2057.DDEL2.E27.Ap21</v>
      </c>
      <c r="G131" s="323">
        <f t="shared" ca="1" si="5"/>
        <v>44309</v>
      </c>
      <c r="H131" s="324">
        <f>-DEDEL!Q131</f>
        <v>1427.8200000000002</v>
      </c>
      <c r="I131" s="205">
        <f t="shared" ca="1" si="8"/>
        <v>44309</v>
      </c>
      <c r="J131" s="126">
        <v>3</v>
      </c>
      <c r="K131" s="126" t="b">
        <v>1</v>
      </c>
      <c r="L131" s="126" t="s">
        <v>4022</v>
      </c>
      <c r="M131" s="126" t="b">
        <v>1</v>
      </c>
      <c r="N131" s="126" t="s">
        <v>3687</v>
      </c>
      <c r="O131" s="322" t="str">
        <f>LEFT(DEDEL!D131,19)&amp;"."&amp;DEDELCR!F131</f>
        <v>Underhill School.2057.DDEL2.E27.Ap21</v>
      </c>
      <c r="P131" s="325" t="str">
        <f>DEDEL!I131</f>
        <v>10162/543965</v>
      </c>
      <c r="Q131" s="126" t="b">
        <v>1</v>
      </c>
      <c r="R131" s="126" t="b">
        <v>1</v>
      </c>
      <c r="S131" s="126" t="b">
        <v>1</v>
      </c>
      <c r="U131" s="313">
        <f t="shared" si="6"/>
        <v>19</v>
      </c>
      <c r="V131" s="313">
        <f t="shared" si="7"/>
        <v>36</v>
      </c>
    </row>
    <row r="132" spans="1:22" x14ac:dyDescent="0.25">
      <c r="A132" s="126" t="s">
        <v>4021</v>
      </c>
      <c r="B132" s="200">
        <v>1</v>
      </c>
      <c r="C132" s="126">
        <v>2</v>
      </c>
      <c r="D132" s="321">
        <f>DEDEL!J132</f>
        <v>400011</v>
      </c>
      <c r="E132" s="126" t="b">
        <v>1</v>
      </c>
      <c r="F132" s="322" t="str">
        <f>RIGHT(DEDEL!C132,4)&amp;"."&amp;DEDEL!M132&amp;"."&amp;DEDEL!K132&amp;"."&amp;$C$5</f>
        <v>2060.DDEL2.E27.Ap21</v>
      </c>
      <c r="G132" s="323">
        <f t="shared" ca="1" si="5"/>
        <v>44309</v>
      </c>
      <c r="H132" s="324">
        <f>-DEDEL!Q132</f>
        <v>1338.78</v>
      </c>
      <c r="I132" s="205">
        <f t="shared" ca="1" si="8"/>
        <v>44309</v>
      </c>
      <c r="J132" s="126">
        <v>3</v>
      </c>
      <c r="K132" s="126" t="b">
        <v>1</v>
      </c>
      <c r="L132" s="126" t="s">
        <v>4022</v>
      </c>
      <c r="M132" s="126" t="b">
        <v>1</v>
      </c>
      <c r="N132" s="126" t="s">
        <v>3687</v>
      </c>
      <c r="O132" s="322" t="str">
        <f>LEFT(DEDEL!D132,19)&amp;"."&amp;DEDELCR!F132</f>
        <v>Whitings Hill Prima.2060.DDEL2.E27.Ap21</v>
      </c>
      <c r="P132" s="325" t="str">
        <f>DEDEL!I132</f>
        <v>10162/543965</v>
      </c>
      <c r="Q132" s="126" t="b">
        <v>1</v>
      </c>
      <c r="R132" s="126" t="b">
        <v>1</v>
      </c>
      <c r="S132" s="126" t="b">
        <v>1</v>
      </c>
      <c r="U132" s="313">
        <f t="shared" si="6"/>
        <v>19</v>
      </c>
      <c r="V132" s="313">
        <f t="shared" si="7"/>
        <v>39</v>
      </c>
    </row>
    <row r="133" spans="1:22" x14ac:dyDescent="0.25">
      <c r="A133" s="126" t="s">
        <v>4021</v>
      </c>
      <c r="B133" s="200">
        <v>1</v>
      </c>
      <c r="C133" s="126">
        <v>2</v>
      </c>
      <c r="D133" s="321">
        <f>DEDEL!J133</f>
        <v>400065</v>
      </c>
      <c r="E133" s="126" t="b">
        <v>1</v>
      </c>
      <c r="F133" s="322" t="str">
        <f>RIGHT(DEDEL!C133,4)&amp;"."&amp;DEDEL!M133&amp;"."&amp;DEDEL!K133&amp;"."&amp;$C$5</f>
        <v>2067.DDEL2.E27.Ap21</v>
      </c>
      <c r="G133" s="323">
        <f t="shared" ca="1" si="5"/>
        <v>44309</v>
      </c>
      <c r="H133" s="324">
        <f>-DEDEL!Q133</f>
        <v>744.12</v>
      </c>
      <c r="I133" s="205">
        <f t="shared" ca="1" si="8"/>
        <v>44309</v>
      </c>
      <c r="J133" s="126">
        <v>3</v>
      </c>
      <c r="K133" s="126" t="b">
        <v>1</v>
      </c>
      <c r="L133" s="126" t="s">
        <v>4022</v>
      </c>
      <c r="M133" s="126" t="b">
        <v>1</v>
      </c>
      <c r="N133" s="126" t="s">
        <v>3687</v>
      </c>
      <c r="O133" s="322" t="str">
        <f>LEFT(DEDEL!D133,19)&amp;"."&amp;DEDELCR!F133</f>
        <v>Chalgrove Primary S.2067.DDEL2.E27.Ap21</v>
      </c>
      <c r="P133" s="325" t="str">
        <f>DEDEL!I133</f>
        <v>10162/543965</v>
      </c>
      <c r="Q133" s="126" t="b">
        <v>1</v>
      </c>
      <c r="R133" s="126" t="b">
        <v>1</v>
      </c>
      <c r="S133" s="126" t="b">
        <v>1</v>
      </c>
      <c r="U133" s="313">
        <f t="shared" si="6"/>
        <v>19</v>
      </c>
      <c r="V133" s="313">
        <f t="shared" si="7"/>
        <v>39</v>
      </c>
    </row>
    <row r="134" spans="1:22" x14ac:dyDescent="0.25">
      <c r="A134" s="126" t="s">
        <v>4021</v>
      </c>
      <c r="B134" s="200">
        <v>1</v>
      </c>
      <c r="C134" s="126">
        <v>2</v>
      </c>
      <c r="D134" s="321">
        <f>DEDEL!J134</f>
        <v>400038</v>
      </c>
      <c r="E134" s="126" t="b">
        <v>1</v>
      </c>
      <c r="F134" s="322" t="str">
        <f>RIGHT(DEDEL!C134,4)&amp;"."&amp;DEDEL!M134&amp;"."&amp;DEDEL!K134&amp;"."&amp;$C$5</f>
        <v>2070.DDEL2.E27.Ap21</v>
      </c>
      <c r="G134" s="323">
        <f t="shared" ca="1" si="5"/>
        <v>44309</v>
      </c>
      <c r="H134" s="324">
        <f>-DEDEL!Q134</f>
        <v>664.62</v>
      </c>
      <c r="I134" s="205">
        <f t="shared" ca="1" si="8"/>
        <v>44309</v>
      </c>
      <c r="J134" s="126">
        <v>3</v>
      </c>
      <c r="K134" s="126" t="b">
        <v>1</v>
      </c>
      <c r="L134" s="126" t="s">
        <v>4022</v>
      </c>
      <c r="M134" s="126" t="b">
        <v>1</v>
      </c>
      <c r="N134" s="126" t="s">
        <v>3687</v>
      </c>
      <c r="O134" s="322" t="str">
        <f>LEFT(DEDEL!D134,19)&amp;"."&amp;DEDELCR!F134</f>
        <v>Sunnyfields Primary.2070.DDEL2.E27.Ap21</v>
      </c>
      <c r="P134" s="325" t="str">
        <f>DEDEL!I134</f>
        <v>10162/543965</v>
      </c>
      <c r="Q134" s="126" t="b">
        <v>1</v>
      </c>
      <c r="R134" s="126" t="b">
        <v>1</v>
      </c>
      <c r="S134" s="126" t="b">
        <v>1</v>
      </c>
      <c r="U134" s="313">
        <f t="shared" si="6"/>
        <v>19</v>
      </c>
      <c r="V134" s="313">
        <f t="shared" si="7"/>
        <v>39</v>
      </c>
    </row>
    <row r="135" spans="1:22" x14ac:dyDescent="0.25">
      <c r="A135" s="126" t="s">
        <v>4021</v>
      </c>
      <c r="B135" s="200">
        <v>1</v>
      </c>
      <c r="C135" s="126">
        <v>2</v>
      </c>
      <c r="D135" s="321">
        <f>DEDEL!J135</f>
        <v>400010</v>
      </c>
      <c r="E135" s="126" t="b">
        <v>1</v>
      </c>
      <c r="F135" s="322" t="str">
        <f>RIGHT(DEDEL!C135,4)&amp;"."&amp;DEDEL!M135&amp;"."&amp;DEDEL!K135&amp;"."&amp;$C$5</f>
        <v>2071.DDEL2.E27.Ap21</v>
      </c>
      <c r="G135" s="323">
        <f t="shared" ca="1" si="5"/>
        <v>44309</v>
      </c>
      <c r="H135" s="324">
        <f>-DEDEL!Q135</f>
        <v>562.86</v>
      </c>
      <c r="I135" s="205">
        <f t="shared" ca="1" si="8"/>
        <v>44309</v>
      </c>
      <c r="J135" s="126">
        <v>3</v>
      </c>
      <c r="K135" s="126" t="b">
        <v>1</v>
      </c>
      <c r="L135" s="126" t="s">
        <v>4022</v>
      </c>
      <c r="M135" s="126" t="b">
        <v>1</v>
      </c>
      <c r="N135" s="126" t="s">
        <v>3687</v>
      </c>
      <c r="O135" s="322" t="str">
        <f>LEFT(DEDEL!D135,19)&amp;"."&amp;DEDELCR!F135</f>
        <v>Queenswell Infant &amp;.2071.DDEL2.E27.Ap21</v>
      </c>
      <c r="P135" s="325" t="str">
        <f>DEDEL!I135</f>
        <v>10162/543965</v>
      </c>
      <c r="Q135" s="126" t="b">
        <v>1</v>
      </c>
      <c r="R135" s="126" t="b">
        <v>1</v>
      </c>
      <c r="S135" s="126" t="b">
        <v>1</v>
      </c>
      <c r="U135" s="313">
        <f t="shared" si="6"/>
        <v>19</v>
      </c>
      <c r="V135" s="313">
        <f t="shared" si="7"/>
        <v>39</v>
      </c>
    </row>
    <row r="136" spans="1:22" x14ac:dyDescent="0.25">
      <c r="A136" s="126" t="s">
        <v>4021</v>
      </c>
      <c r="B136" s="200">
        <v>1</v>
      </c>
      <c r="C136" s="126">
        <v>2</v>
      </c>
      <c r="D136" s="321">
        <f>DEDEL!J136</f>
        <v>400012</v>
      </c>
      <c r="E136" s="126" t="b">
        <v>1</v>
      </c>
      <c r="F136" s="322" t="str">
        <f>RIGHT(DEDEL!C136,4)&amp;"."&amp;DEDEL!M136&amp;"."&amp;DEDEL!K136&amp;"."&amp;$C$5</f>
        <v>2072.DDEL2.E27.Ap21</v>
      </c>
      <c r="G136" s="323">
        <f t="shared" ca="1" si="5"/>
        <v>44309</v>
      </c>
      <c r="H136" s="324">
        <f>-DEDEL!Q136</f>
        <v>1033.5</v>
      </c>
      <c r="I136" s="205">
        <f t="shared" ca="1" si="8"/>
        <v>44309</v>
      </c>
      <c r="J136" s="126">
        <v>3</v>
      </c>
      <c r="K136" s="126" t="b">
        <v>1</v>
      </c>
      <c r="L136" s="126" t="s">
        <v>4022</v>
      </c>
      <c r="M136" s="126" t="b">
        <v>1</v>
      </c>
      <c r="N136" s="126" t="s">
        <v>3687</v>
      </c>
      <c r="O136" s="322" t="str">
        <f>LEFT(DEDEL!D136,19)&amp;"."&amp;DEDELCR!F136</f>
        <v>Queenswell Junior S.2072.DDEL2.E27.Ap21</v>
      </c>
      <c r="P136" s="325" t="str">
        <f>DEDEL!I136</f>
        <v>10162/543965</v>
      </c>
      <c r="Q136" s="126" t="b">
        <v>1</v>
      </c>
      <c r="R136" s="126" t="b">
        <v>1</v>
      </c>
      <c r="S136" s="126" t="b">
        <v>1</v>
      </c>
      <c r="U136" s="313">
        <f t="shared" si="6"/>
        <v>19</v>
      </c>
      <c r="V136" s="313">
        <f t="shared" si="7"/>
        <v>39</v>
      </c>
    </row>
    <row r="137" spans="1:22" x14ac:dyDescent="0.25">
      <c r="A137" s="126" t="s">
        <v>4021</v>
      </c>
      <c r="B137" s="200">
        <v>1</v>
      </c>
      <c r="C137" s="126">
        <v>2</v>
      </c>
      <c r="D137" s="321">
        <f>DEDEL!J137</f>
        <v>400105</v>
      </c>
      <c r="E137" s="126" t="b">
        <v>1</v>
      </c>
      <c r="F137" s="322" t="str">
        <f>RIGHT(DEDEL!C137,4)&amp;"."&amp;DEDEL!M137&amp;"."&amp;DEDEL!K137&amp;"."&amp;$C$5</f>
        <v>2073.DDEL2.E27.Ap21</v>
      </c>
      <c r="G137" s="323">
        <f t="shared" ca="1" si="5"/>
        <v>44309</v>
      </c>
      <c r="H137" s="324">
        <f>-DEDEL!Q137</f>
        <v>1977.96</v>
      </c>
      <c r="I137" s="205">
        <f t="shared" ca="1" si="8"/>
        <v>44309</v>
      </c>
      <c r="J137" s="126">
        <v>3</v>
      </c>
      <c r="K137" s="126" t="b">
        <v>1</v>
      </c>
      <c r="L137" s="126" t="s">
        <v>4022</v>
      </c>
      <c r="M137" s="126" t="b">
        <v>1</v>
      </c>
      <c r="N137" s="126" t="s">
        <v>3687</v>
      </c>
      <c r="O137" s="322" t="str">
        <f>LEFT(DEDEL!D137,19)&amp;"."&amp;DEDELCR!F137</f>
        <v>Danegrove Primary S.2073.DDEL2.E27.Ap21</v>
      </c>
      <c r="P137" s="325" t="str">
        <f>DEDEL!I137</f>
        <v>10162/543965</v>
      </c>
      <c r="Q137" s="126" t="b">
        <v>1</v>
      </c>
      <c r="R137" s="126" t="b">
        <v>1</v>
      </c>
      <c r="S137" s="126" t="b">
        <v>1</v>
      </c>
      <c r="U137" s="313">
        <f t="shared" si="6"/>
        <v>19</v>
      </c>
      <c r="V137" s="313">
        <f t="shared" si="7"/>
        <v>39</v>
      </c>
    </row>
    <row r="138" spans="1:22" x14ac:dyDescent="0.25">
      <c r="A138" s="126" t="s">
        <v>4021</v>
      </c>
      <c r="B138" s="200">
        <v>1</v>
      </c>
      <c r="C138" s="126">
        <v>2</v>
      </c>
      <c r="D138" s="321">
        <f>DEDEL!J138</f>
        <v>400111</v>
      </c>
      <c r="E138" s="126" t="b">
        <v>1</v>
      </c>
      <c r="F138" s="322" t="str">
        <f>RIGHT(DEDEL!C138,4)&amp;"."&amp;DEDEL!M138&amp;"."&amp;DEDEL!K138&amp;"."&amp;$C$5</f>
        <v>2076.DDEL2.E27.Ap21</v>
      </c>
      <c r="G138" s="323">
        <f t="shared" ca="1" si="5"/>
        <v>44309</v>
      </c>
      <c r="H138" s="324">
        <f>-DEDEL!Q138</f>
        <v>1122.54</v>
      </c>
      <c r="I138" s="205">
        <f t="shared" ca="1" si="8"/>
        <v>44309</v>
      </c>
      <c r="J138" s="126">
        <v>3</v>
      </c>
      <c r="K138" s="126" t="b">
        <v>1</v>
      </c>
      <c r="L138" s="126" t="s">
        <v>4022</v>
      </c>
      <c r="M138" s="126" t="b">
        <v>1</v>
      </c>
      <c r="N138" s="126" t="s">
        <v>3687</v>
      </c>
      <c r="O138" s="322" t="str">
        <f>LEFT(DEDEL!D138,19)&amp;"."&amp;DEDELCR!F138</f>
        <v>Wessex Gardens Prim.2076.DDEL2.E27.Ap21</v>
      </c>
      <c r="P138" s="325" t="str">
        <f>DEDEL!I138</f>
        <v>10162/543965</v>
      </c>
      <c r="Q138" s="126" t="b">
        <v>1</v>
      </c>
      <c r="R138" s="126" t="b">
        <v>1</v>
      </c>
      <c r="S138" s="126" t="b">
        <v>1</v>
      </c>
      <c r="U138" s="313">
        <f t="shared" si="6"/>
        <v>19</v>
      </c>
      <c r="V138" s="313">
        <f t="shared" si="7"/>
        <v>39</v>
      </c>
    </row>
    <row r="139" spans="1:22" x14ac:dyDescent="0.25">
      <c r="A139" s="126" t="s">
        <v>4021</v>
      </c>
      <c r="B139" s="200">
        <v>1</v>
      </c>
      <c r="C139" s="126">
        <v>2</v>
      </c>
      <c r="D139" s="321">
        <f>DEDEL!J139</f>
        <v>400113</v>
      </c>
      <c r="E139" s="126" t="b">
        <v>1</v>
      </c>
      <c r="F139" s="322" t="str">
        <f>RIGHT(DEDEL!C139,4)&amp;"."&amp;DEDEL!M139&amp;"."&amp;DEDEL!K139&amp;"."&amp;$C$5</f>
        <v>2077.DDEL2.E27.Ap21</v>
      </c>
      <c r="G139" s="323">
        <f t="shared" ca="1" si="5"/>
        <v>44309</v>
      </c>
      <c r="H139" s="324">
        <f>-DEDEL!Q139</f>
        <v>2753.88</v>
      </c>
      <c r="I139" s="205">
        <f t="shared" ca="1" si="8"/>
        <v>44309</v>
      </c>
      <c r="J139" s="126">
        <v>3</v>
      </c>
      <c r="K139" s="126" t="b">
        <v>1</v>
      </c>
      <c r="L139" s="126" t="s">
        <v>4022</v>
      </c>
      <c r="M139" s="126" t="b">
        <v>1</v>
      </c>
      <c r="N139" s="126" t="s">
        <v>3687</v>
      </c>
      <c r="O139" s="322" t="str">
        <f>LEFT(DEDEL!D139,19)&amp;"."&amp;DEDELCR!F139</f>
        <v>The Orion Primary S.2077.DDEL2.E27.Ap21</v>
      </c>
      <c r="P139" s="325" t="str">
        <f>DEDEL!I139</f>
        <v>10162/543965</v>
      </c>
      <c r="Q139" s="126" t="b">
        <v>1</v>
      </c>
      <c r="R139" s="126" t="b">
        <v>1</v>
      </c>
      <c r="S139" s="126" t="b">
        <v>1</v>
      </c>
      <c r="U139" s="313">
        <f t="shared" si="6"/>
        <v>19</v>
      </c>
      <c r="V139" s="313">
        <f t="shared" si="7"/>
        <v>39</v>
      </c>
    </row>
    <row r="140" spans="1:22" x14ac:dyDescent="0.25">
      <c r="A140" s="126" t="s">
        <v>4021</v>
      </c>
      <c r="B140" s="200">
        <v>1</v>
      </c>
      <c r="C140" s="126">
        <v>2</v>
      </c>
      <c r="D140" s="321">
        <f>DEDEL!J140</f>
        <v>400014</v>
      </c>
      <c r="E140" s="126" t="b">
        <v>1</v>
      </c>
      <c r="F140" s="322" t="str">
        <f>RIGHT(DEDEL!C140,4)&amp;"."&amp;DEDEL!M140&amp;"."&amp;DEDEL!K140&amp;"."&amp;$C$5</f>
        <v>2078.DDEL2.E27.Ap21</v>
      </c>
      <c r="G140" s="323">
        <f t="shared" ca="1" si="5"/>
        <v>44309</v>
      </c>
      <c r="H140" s="324">
        <f>-DEDEL!Q140</f>
        <v>1106.6400000000001</v>
      </c>
      <c r="I140" s="205">
        <f t="shared" ca="1" si="8"/>
        <v>44309</v>
      </c>
      <c r="J140" s="126">
        <v>3</v>
      </c>
      <c r="K140" s="126" t="b">
        <v>1</v>
      </c>
      <c r="L140" s="126" t="s">
        <v>4022</v>
      </c>
      <c r="M140" s="126" t="b">
        <v>1</v>
      </c>
      <c r="N140" s="126" t="s">
        <v>3687</v>
      </c>
      <c r="O140" s="322" t="str">
        <f>LEFT(DEDEL!D140,19)&amp;"."&amp;DEDELCR!F140</f>
        <v>Pardes House Primar.2078.DDEL2.E27.Ap21</v>
      </c>
      <c r="P140" s="325" t="str">
        <f>DEDEL!I140</f>
        <v>10162/543965</v>
      </c>
      <c r="Q140" s="126" t="b">
        <v>1</v>
      </c>
      <c r="R140" s="126" t="b">
        <v>1</v>
      </c>
      <c r="S140" s="126" t="b">
        <v>1</v>
      </c>
      <c r="U140" s="313">
        <f t="shared" si="6"/>
        <v>19</v>
      </c>
      <c r="V140" s="313">
        <f t="shared" si="7"/>
        <v>39</v>
      </c>
    </row>
    <row r="141" spans="1:22" x14ac:dyDescent="0.25">
      <c r="A141" s="126" t="s">
        <v>4021</v>
      </c>
      <c r="B141" s="200">
        <v>1</v>
      </c>
      <c r="C141" s="126">
        <v>2</v>
      </c>
      <c r="D141" s="321">
        <f>DEDEL!J141</f>
        <v>400070</v>
      </c>
      <c r="E141" s="126" t="b">
        <v>1</v>
      </c>
      <c r="F141" s="322" t="str">
        <f>RIGHT(DEDEL!C141,4)&amp;"."&amp;DEDEL!M141&amp;"."&amp;DEDEL!K141&amp;"."&amp;$C$5</f>
        <v>2079.DDEL2.E27.Ap21</v>
      </c>
      <c r="G141" s="323">
        <f t="shared" ca="1" si="5"/>
        <v>44309</v>
      </c>
      <c r="H141" s="324">
        <f>-DEDEL!Q141</f>
        <v>1380.1200000000001</v>
      </c>
      <c r="I141" s="205">
        <f t="shared" ca="1" si="8"/>
        <v>44309</v>
      </c>
      <c r="J141" s="126">
        <v>3</v>
      </c>
      <c r="K141" s="126" t="b">
        <v>1</v>
      </c>
      <c r="L141" s="126" t="s">
        <v>4022</v>
      </c>
      <c r="M141" s="126" t="b">
        <v>1</v>
      </c>
      <c r="N141" s="126" t="s">
        <v>3687</v>
      </c>
      <c r="O141" s="322" t="str">
        <f>LEFT(DEDEL!D141,19)&amp;"."&amp;DEDELCR!F141</f>
        <v>Beis Yaakov Primary.2079.DDEL2.E27.Ap21</v>
      </c>
      <c r="P141" s="325" t="str">
        <f>DEDEL!I141</f>
        <v>10162/543965</v>
      </c>
      <c r="Q141" s="126" t="b">
        <v>1</v>
      </c>
      <c r="R141" s="126" t="b">
        <v>1</v>
      </c>
      <c r="S141" s="126" t="b">
        <v>1</v>
      </c>
      <c r="U141" s="313">
        <f t="shared" si="6"/>
        <v>19</v>
      </c>
      <c r="V141" s="313">
        <f t="shared" si="7"/>
        <v>39</v>
      </c>
    </row>
    <row r="142" spans="1:22" x14ac:dyDescent="0.25">
      <c r="A142" s="126" t="s">
        <v>4021</v>
      </c>
      <c r="B142" s="200">
        <v>1</v>
      </c>
      <c r="C142" s="126">
        <v>2</v>
      </c>
      <c r="D142" s="321">
        <f>DEDEL!J142</f>
        <v>400069</v>
      </c>
      <c r="E142" s="126" t="b">
        <v>1</v>
      </c>
      <c r="F142" s="322" t="str">
        <f>RIGHT(DEDEL!C142,4)&amp;"."&amp;DEDEL!M142&amp;"."&amp;DEDEL!K142&amp;"."&amp;$C$5</f>
        <v>3300.DDEL2.E27.Ap21</v>
      </c>
      <c r="G142" s="323">
        <f t="shared" ca="1" si="5"/>
        <v>44309</v>
      </c>
      <c r="H142" s="324">
        <f>-DEDEL!Q142</f>
        <v>543.78</v>
      </c>
      <c r="I142" s="205">
        <f t="shared" ca="1" si="8"/>
        <v>44309</v>
      </c>
      <c r="J142" s="126">
        <v>3</v>
      </c>
      <c r="K142" s="126" t="b">
        <v>1</v>
      </c>
      <c r="L142" s="126" t="s">
        <v>4022</v>
      </c>
      <c r="M142" s="126" t="b">
        <v>1</v>
      </c>
      <c r="N142" s="126" t="s">
        <v>3687</v>
      </c>
      <c r="O142" s="322" t="str">
        <f>LEFT(DEDEL!D142,19)&amp;"."&amp;DEDELCR!F142</f>
        <v>All Saints' CofE Pr.3300.DDEL2.E27.Ap21</v>
      </c>
      <c r="P142" s="325" t="str">
        <f>DEDEL!I142</f>
        <v>10162/543965</v>
      </c>
      <c r="Q142" s="126" t="b">
        <v>1</v>
      </c>
      <c r="R142" s="126" t="b">
        <v>1</v>
      </c>
      <c r="S142" s="126" t="b">
        <v>1</v>
      </c>
      <c r="U142" s="313">
        <f t="shared" si="6"/>
        <v>19</v>
      </c>
      <c r="V142" s="313">
        <f t="shared" si="7"/>
        <v>39</v>
      </c>
    </row>
    <row r="143" spans="1:22" x14ac:dyDescent="0.25">
      <c r="A143" s="126" t="s">
        <v>4021</v>
      </c>
      <c r="B143" s="200">
        <v>1</v>
      </c>
      <c r="C143" s="126">
        <v>2</v>
      </c>
      <c r="D143" s="321">
        <f>DEDEL!J143</f>
        <v>400039</v>
      </c>
      <c r="E143" s="126" t="b">
        <v>1</v>
      </c>
      <c r="F143" s="322" t="str">
        <f>RIGHT(DEDEL!C143,4)&amp;"."&amp;DEDEL!M143&amp;"."&amp;DEDEL!K143&amp;"."&amp;$C$5</f>
        <v>3302.DDEL2.E27.Ap21</v>
      </c>
      <c r="G143" s="323">
        <f t="shared" ca="1" si="5"/>
        <v>44309</v>
      </c>
      <c r="H143" s="324">
        <f>-DEDEL!Q143</f>
        <v>664.62</v>
      </c>
      <c r="I143" s="205">
        <f t="shared" ca="1" si="8"/>
        <v>44309</v>
      </c>
      <c r="J143" s="126">
        <v>3</v>
      </c>
      <c r="K143" s="126" t="b">
        <v>1</v>
      </c>
      <c r="L143" s="126" t="s">
        <v>4022</v>
      </c>
      <c r="M143" s="126" t="b">
        <v>1</v>
      </c>
      <c r="N143" s="126" t="s">
        <v>3687</v>
      </c>
      <c r="O143" s="322" t="str">
        <f>LEFT(DEDEL!D143,19)&amp;"."&amp;DEDELCR!F143</f>
        <v>Christ Church Prima.3302.DDEL2.E27.Ap21</v>
      </c>
      <c r="P143" s="325" t="str">
        <f>DEDEL!I143</f>
        <v>10162/543965</v>
      </c>
      <c r="Q143" s="126" t="b">
        <v>1</v>
      </c>
      <c r="R143" s="126" t="b">
        <v>1</v>
      </c>
      <c r="S143" s="126" t="b">
        <v>1</v>
      </c>
      <c r="U143" s="313">
        <f t="shared" si="6"/>
        <v>19</v>
      </c>
      <c r="V143" s="313">
        <f t="shared" si="7"/>
        <v>39</v>
      </c>
    </row>
    <row r="144" spans="1:22" x14ac:dyDescent="0.25">
      <c r="A144" s="126" t="s">
        <v>4021</v>
      </c>
      <c r="B144" s="200">
        <v>1</v>
      </c>
      <c r="C144" s="126">
        <v>2</v>
      </c>
      <c r="D144" s="321">
        <f>DEDEL!J144</f>
        <v>400008</v>
      </c>
      <c r="E144" s="126" t="b">
        <v>1</v>
      </c>
      <c r="F144" s="322" t="str">
        <f>RIGHT(DEDEL!C144,4)&amp;"."&amp;DEDEL!M144&amp;"."&amp;DEDEL!K144&amp;"."&amp;$C$5</f>
        <v>3304.DDEL2.E27.Ap21</v>
      </c>
      <c r="G144" s="323">
        <f t="shared" ca="1" si="5"/>
        <v>44309</v>
      </c>
      <c r="H144" s="324">
        <f>-DEDEL!Q144</f>
        <v>632.82000000000005</v>
      </c>
      <c r="I144" s="205">
        <f t="shared" ca="1" si="8"/>
        <v>44309</v>
      </c>
      <c r="J144" s="126">
        <v>3</v>
      </c>
      <c r="K144" s="126" t="b">
        <v>1</v>
      </c>
      <c r="L144" s="126" t="s">
        <v>4022</v>
      </c>
      <c r="M144" s="126" t="b">
        <v>1</v>
      </c>
      <c r="N144" s="126" t="s">
        <v>3687</v>
      </c>
      <c r="O144" s="322" t="str">
        <f>LEFT(DEDEL!D144,19)&amp;"."&amp;DEDELCR!F144</f>
        <v>Holy Trinity CofE P.3304.DDEL2.E27.Ap21</v>
      </c>
      <c r="P144" s="325" t="str">
        <f>DEDEL!I144</f>
        <v>10162/543965</v>
      </c>
      <c r="Q144" s="126" t="b">
        <v>1</v>
      </c>
      <c r="R144" s="126" t="b">
        <v>1</v>
      </c>
      <c r="S144" s="126" t="b">
        <v>1</v>
      </c>
      <c r="U144" s="313">
        <f t="shared" si="6"/>
        <v>19</v>
      </c>
      <c r="V144" s="313">
        <f t="shared" si="7"/>
        <v>39</v>
      </c>
    </row>
    <row r="145" spans="1:22" x14ac:dyDescent="0.25">
      <c r="A145" s="126" t="s">
        <v>4021</v>
      </c>
      <c r="B145" s="200">
        <v>1</v>
      </c>
      <c r="C145" s="126">
        <v>2</v>
      </c>
      <c r="D145" s="321">
        <f>DEDEL!J145</f>
        <v>400086</v>
      </c>
      <c r="E145" s="126" t="b">
        <v>1</v>
      </c>
      <c r="F145" s="322" t="str">
        <f>RIGHT(DEDEL!C145,4)&amp;"."&amp;DEDEL!M145&amp;"."&amp;DEDEL!K145&amp;"."&amp;$C$5</f>
        <v>3305.DDEL2.E27.Ap21</v>
      </c>
      <c r="G145" s="323">
        <f t="shared" ca="1" si="5"/>
        <v>44309</v>
      </c>
      <c r="H145" s="324">
        <f>-DEDEL!Q145</f>
        <v>477</v>
      </c>
      <c r="I145" s="205">
        <f t="shared" ca="1" si="8"/>
        <v>44309</v>
      </c>
      <c r="J145" s="126">
        <v>3</v>
      </c>
      <c r="K145" s="126" t="b">
        <v>1</v>
      </c>
      <c r="L145" s="126" t="s">
        <v>4022</v>
      </c>
      <c r="M145" s="126" t="b">
        <v>1</v>
      </c>
      <c r="N145" s="126" t="s">
        <v>3687</v>
      </c>
      <c r="O145" s="322" t="str">
        <f>LEFT(DEDEL!D145,19)&amp;"."&amp;DEDELCR!F145</f>
        <v>Monken Hadley CofE .3305.DDEL2.E27.Ap21</v>
      </c>
      <c r="P145" s="325" t="str">
        <f>DEDEL!I145</f>
        <v>10162/543965</v>
      </c>
      <c r="Q145" s="126" t="b">
        <v>1</v>
      </c>
      <c r="R145" s="126" t="b">
        <v>1</v>
      </c>
      <c r="S145" s="126" t="b">
        <v>1</v>
      </c>
      <c r="U145" s="313">
        <f t="shared" si="6"/>
        <v>19</v>
      </c>
      <c r="V145" s="313">
        <f t="shared" si="7"/>
        <v>39</v>
      </c>
    </row>
    <row r="146" spans="1:22" x14ac:dyDescent="0.25">
      <c r="A146" s="126" t="s">
        <v>4021</v>
      </c>
      <c r="B146" s="200">
        <v>1</v>
      </c>
      <c r="C146" s="126">
        <v>2</v>
      </c>
      <c r="D146" s="321">
        <f>DEDEL!J146</f>
        <v>400114</v>
      </c>
      <c r="E146" s="126" t="b">
        <v>1</v>
      </c>
      <c r="F146" s="322" t="str">
        <f>RIGHT(DEDEL!C146,4)&amp;"."&amp;DEDEL!M146&amp;"."&amp;DEDEL!K146&amp;"."&amp;$C$5</f>
        <v>3307.DDEL2.E27.Ap21</v>
      </c>
      <c r="G146" s="323">
        <f t="shared" ca="1" si="5"/>
        <v>44309</v>
      </c>
      <c r="H146" s="324">
        <f>-DEDEL!Q146</f>
        <v>664.62</v>
      </c>
      <c r="I146" s="205">
        <f t="shared" ca="1" si="8"/>
        <v>44309</v>
      </c>
      <c r="J146" s="126">
        <v>3</v>
      </c>
      <c r="K146" s="126" t="b">
        <v>1</v>
      </c>
      <c r="L146" s="126" t="s">
        <v>4022</v>
      </c>
      <c r="M146" s="126" t="b">
        <v>1</v>
      </c>
      <c r="N146" s="126" t="s">
        <v>3687</v>
      </c>
      <c r="O146" s="322" t="str">
        <f>LEFT(DEDEL!D146,19)&amp;"."&amp;DEDELCR!F146</f>
        <v>St John's CofE Juni.3307.DDEL2.E27.Ap21</v>
      </c>
      <c r="P146" s="325" t="str">
        <f>DEDEL!I146</f>
        <v>10162/543965</v>
      </c>
      <c r="Q146" s="126" t="b">
        <v>1</v>
      </c>
      <c r="R146" s="126" t="b">
        <v>1</v>
      </c>
      <c r="S146" s="126" t="b">
        <v>1</v>
      </c>
      <c r="U146" s="313">
        <f t="shared" si="6"/>
        <v>19</v>
      </c>
      <c r="V146" s="313">
        <f t="shared" si="7"/>
        <v>39</v>
      </c>
    </row>
    <row r="147" spans="1:22" x14ac:dyDescent="0.25">
      <c r="A147" s="126" t="s">
        <v>4021</v>
      </c>
      <c r="B147" s="200">
        <v>1</v>
      </c>
      <c r="C147" s="126">
        <v>2</v>
      </c>
      <c r="D147" s="321">
        <f>DEDEL!J147</f>
        <v>400098</v>
      </c>
      <c r="E147" s="126" t="b">
        <v>1</v>
      </c>
      <c r="F147" s="322" t="str">
        <f>RIGHT(DEDEL!C147,4)&amp;"."&amp;DEDEL!M147&amp;"."&amp;DEDEL!K147&amp;"."&amp;$C$5</f>
        <v>3309.DDEL2.E27.Ap21</v>
      </c>
      <c r="G147" s="323">
        <f t="shared" ca="1" si="5"/>
        <v>44309</v>
      </c>
      <c r="H147" s="324">
        <f>-DEDEL!Q147</f>
        <v>670.98</v>
      </c>
      <c r="I147" s="205">
        <f t="shared" ca="1" si="8"/>
        <v>44309</v>
      </c>
      <c r="J147" s="126">
        <v>3</v>
      </c>
      <c r="K147" s="126" t="b">
        <v>1</v>
      </c>
      <c r="L147" s="126" t="s">
        <v>4022</v>
      </c>
      <c r="M147" s="126" t="b">
        <v>1</v>
      </c>
      <c r="N147" s="126" t="s">
        <v>3687</v>
      </c>
      <c r="O147" s="322" t="str">
        <f>LEFT(DEDEL!D147,19)&amp;"."&amp;DEDELCR!F147</f>
        <v>St John's CofE Prim.3309.DDEL2.E27.Ap21</v>
      </c>
      <c r="P147" s="325" t="str">
        <f>DEDEL!I147</f>
        <v>10162/543965</v>
      </c>
      <c r="Q147" s="126" t="b">
        <v>1</v>
      </c>
      <c r="R147" s="126" t="b">
        <v>1</v>
      </c>
      <c r="S147" s="126" t="b">
        <v>1</v>
      </c>
      <c r="U147" s="313">
        <f t="shared" si="6"/>
        <v>19</v>
      </c>
      <c r="V147" s="313">
        <f t="shared" si="7"/>
        <v>39</v>
      </c>
    </row>
    <row r="148" spans="1:22" x14ac:dyDescent="0.25">
      <c r="A148" s="126" t="s">
        <v>4021</v>
      </c>
      <c r="B148" s="200">
        <v>1</v>
      </c>
      <c r="C148" s="126">
        <v>2</v>
      </c>
      <c r="D148" s="321">
        <f>DEDEL!J148</f>
        <v>400058</v>
      </c>
      <c r="E148" s="126" t="b">
        <v>1</v>
      </c>
      <c r="F148" s="322" t="str">
        <f>RIGHT(DEDEL!C148,4)&amp;"."&amp;DEDEL!M148&amp;"."&amp;DEDEL!K148&amp;"."&amp;$C$5</f>
        <v>3311.DDEL2.E27.Ap21</v>
      </c>
      <c r="G148" s="323">
        <f t="shared" ca="1" si="5"/>
        <v>44309</v>
      </c>
      <c r="H148" s="324">
        <f>-DEDEL!Q148</f>
        <v>1306.98</v>
      </c>
      <c r="I148" s="205">
        <f t="shared" ca="1" si="8"/>
        <v>44309</v>
      </c>
      <c r="J148" s="126">
        <v>3</v>
      </c>
      <c r="K148" s="126" t="b">
        <v>1</v>
      </c>
      <c r="L148" s="126" t="s">
        <v>4022</v>
      </c>
      <c r="M148" s="126" t="b">
        <v>1</v>
      </c>
      <c r="N148" s="126" t="s">
        <v>3687</v>
      </c>
      <c r="O148" s="322" t="str">
        <f>LEFT(DEDEL!D148,19)&amp;"."&amp;DEDELCR!F148</f>
        <v>St Mary's CofE Prim.3311.DDEL2.E27.Ap21</v>
      </c>
      <c r="P148" s="325" t="str">
        <f>DEDEL!I148</f>
        <v>10162/543965</v>
      </c>
      <c r="Q148" s="126" t="b">
        <v>1</v>
      </c>
      <c r="R148" s="126" t="b">
        <v>1</v>
      </c>
      <c r="S148" s="126" t="b">
        <v>1</v>
      </c>
      <c r="U148" s="313">
        <f t="shared" si="6"/>
        <v>19</v>
      </c>
      <c r="V148" s="313">
        <f t="shared" si="7"/>
        <v>39</v>
      </c>
    </row>
    <row r="149" spans="1:22" x14ac:dyDescent="0.25">
      <c r="A149" s="126" t="s">
        <v>4021</v>
      </c>
      <c r="B149" s="200">
        <v>1</v>
      </c>
      <c r="C149" s="126">
        <v>2</v>
      </c>
      <c r="D149" s="321">
        <f>DEDEL!J149</f>
        <v>400017</v>
      </c>
      <c r="E149" s="126" t="b">
        <v>1</v>
      </c>
      <c r="F149" s="322" t="str">
        <f>RIGHT(DEDEL!C149,4)&amp;"."&amp;DEDEL!M149&amp;"."&amp;DEDEL!K149&amp;"."&amp;$C$5</f>
        <v>3312.DDEL2.E27.Ap21</v>
      </c>
      <c r="G149" s="323">
        <f t="shared" ref="G149:G212" ca="1" si="9">TODAY()</f>
        <v>44309</v>
      </c>
      <c r="H149" s="324">
        <f>-DEDEL!Q149</f>
        <v>674.16000000000008</v>
      </c>
      <c r="I149" s="205">
        <f t="shared" ca="1" si="8"/>
        <v>44309</v>
      </c>
      <c r="J149" s="126">
        <v>3</v>
      </c>
      <c r="K149" s="126" t="b">
        <v>1</v>
      </c>
      <c r="L149" s="126" t="s">
        <v>4022</v>
      </c>
      <c r="M149" s="126" t="b">
        <v>1</v>
      </c>
      <c r="N149" s="126" t="s">
        <v>3687</v>
      </c>
      <c r="O149" s="322" t="str">
        <f>LEFT(DEDEL!D149,19)&amp;"."&amp;DEDELCR!F149</f>
        <v>St Mary's CofE Prim.3312.DDEL2.E27.Ap21</v>
      </c>
      <c r="P149" s="325" t="str">
        <f>DEDEL!I149</f>
        <v>10162/543965</v>
      </c>
      <c r="Q149" s="126" t="b">
        <v>1</v>
      </c>
      <c r="R149" s="126" t="b">
        <v>1</v>
      </c>
      <c r="S149" s="126" t="b">
        <v>1</v>
      </c>
      <c r="U149" s="313">
        <f t="shared" ref="U149:U174" si="10">LEN(F149)</f>
        <v>19</v>
      </c>
      <c r="V149" s="313">
        <f t="shared" ref="V149:V174" si="11">LEN(O149)</f>
        <v>39</v>
      </c>
    </row>
    <row r="150" spans="1:22" x14ac:dyDescent="0.25">
      <c r="A150" s="126" t="s">
        <v>4021</v>
      </c>
      <c r="B150" s="200">
        <v>1</v>
      </c>
      <c r="C150" s="126">
        <v>2</v>
      </c>
      <c r="D150" s="321">
        <f>DEDEL!J150</f>
        <v>400006</v>
      </c>
      <c r="E150" s="126" t="b">
        <v>1</v>
      </c>
      <c r="F150" s="322" t="str">
        <f>RIGHT(DEDEL!C150,4)&amp;"."&amp;DEDEL!M150&amp;"."&amp;DEDEL!K150&amp;"."&amp;$C$5</f>
        <v>3313.DDEL2.E27.Ap21</v>
      </c>
      <c r="G150" s="323">
        <f t="shared" ca="1" si="9"/>
        <v>44309</v>
      </c>
      <c r="H150" s="324">
        <f>-DEDEL!Q150</f>
        <v>591.48</v>
      </c>
      <c r="I150" s="205">
        <f t="shared" ca="1" si="8"/>
        <v>44309</v>
      </c>
      <c r="J150" s="126">
        <v>3</v>
      </c>
      <c r="K150" s="126" t="b">
        <v>1</v>
      </c>
      <c r="L150" s="126" t="s">
        <v>4022</v>
      </c>
      <c r="M150" s="126" t="b">
        <v>1</v>
      </c>
      <c r="N150" s="126" t="s">
        <v>3687</v>
      </c>
      <c r="O150" s="322" t="str">
        <f>LEFT(DEDEL!D150,19)&amp;"."&amp;DEDELCR!F150</f>
        <v>St Paul's CofE Prim.3313.DDEL2.E27.Ap21</v>
      </c>
      <c r="P150" s="325" t="str">
        <f>DEDEL!I150</f>
        <v>10162/543965</v>
      </c>
      <c r="Q150" s="126" t="b">
        <v>1</v>
      </c>
      <c r="R150" s="126" t="b">
        <v>1</v>
      </c>
      <c r="S150" s="126" t="b">
        <v>1</v>
      </c>
      <c r="U150" s="313">
        <f t="shared" si="10"/>
        <v>19</v>
      </c>
      <c r="V150" s="313">
        <f t="shared" si="11"/>
        <v>39</v>
      </c>
    </row>
    <row r="151" spans="1:22" x14ac:dyDescent="0.25">
      <c r="A151" s="126" t="s">
        <v>4021</v>
      </c>
      <c r="B151" s="200">
        <v>1</v>
      </c>
      <c r="C151" s="126">
        <v>2</v>
      </c>
      <c r="D151" s="321">
        <f>DEDEL!J151</f>
        <v>400094</v>
      </c>
      <c r="E151" s="126" t="b">
        <v>1</v>
      </c>
      <c r="F151" s="322" t="str">
        <f>RIGHT(DEDEL!C151,4)&amp;"."&amp;DEDEL!M151&amp;"."&amp;DEDEL!K151&amp;"."&amp;$C$5</f>
        <v>3314.DDEL2.E27.Ap21</v>
      </c>
      <c r="G151" s="323">
        <f t="shared" ca="1" si="9"/>
        <v>44309</v>
      </c>
      <c r="H151" s="324">
        <f>-DEDEL!Q151</f>
        <v>655.08000000000004</v>
      </c>
      <c r="I151" s="205">
        <f t="shared" ref="I151:I214" ca="1" si="12">G151</f>
        <v>44309</v>
      </c>
      <c r="J151" s="126">
        <v>3</v>
      </c>
      <c r="K151" s="126" t="b">
        <v>1</v>
      </c>
      <c r="L151" s="126" t="s">
        <v>4022</v>
      </c>
      <c r="M151" s="126" t="b">
        <v>1</v>
      </c>
      <c r="N151" s="126" t="s">
        <v>3687</v>
      </c>
      <c r="O151" s="322" t="str">
        <f>LEFT(DEDEL!D151,19)&amp;"."&amp;DEDELCR!F151</f>
        <v>St Paul's CofE Prim.3314.DDEL2.E27.Ap21</v>
      </c>
      <c r="P151" s="325" t="str">
        <f>DEDEL!I151</f>
        <v>10162/543965</v>
      </c>
      <c r="Q151" s="126" t="b">
        <v>1</v>
      </c>
      <c r="R151" s="126" t="b">
        <v>1</v>
      </c>
      <c r="S151" s="126" t="b">
        <v>1</v>
      </c>
      <c r="U151" s="313">
        <f t="shared" si="10"/>
        <v>19</v>
      </c>
      <c r="V151" s="313">
        <f t="shared" si="11"/>
        <v>39</v>
      </c>
    </row>
    <row r="152" spans="1:22" x14ac:dyDescent="0.25">
      <c r="A152" s="126" t="s">
        <v>4021</v>
      </c>
      <c r="B152" s="200">
        <v>1</v>
      </c>
      <c r="C152" s="126">
        <v>2</v>
      </c>
      <c r="D152" s="321">
        <f>DEDEL!J152</f>
        <v>400062</v>
      </c>
      <c r="E152" s="126" t="b">
        <v>1</v>
      </c>
      <c r="F152" s="322" t="str">
        <f>RIGHT(DEDEL!C152,4)&amp;"."&amp;DEDEL!M152&amp;"."&amp;DEDEL!K152&amp;"."&amp;$C$5</f>
        <v>3315.DDEL2.E27.Ap21</v>
      </c>
      <c r="G152" s="323">
        <f t="shared" ca="1" si="9"/>
        <v>44309</v>
      </c>
      <c r="H152" s="324">
        <f>-DEDEL!Q152</f>
        <v>661.44</v>
      </c>
      <c r="I152" s="205">
        <f t="shared" ca="1" si="12"/>
        <v>44309</v>
      </c>
      <c r="J152" s="126">
        <v>3</v>
      </c>
      <c r="K152" s="126" t="b">
        <v>1</v>
      </c>
      <c r="L152" s="126" t="s">
        <v>4022</v>
      </c>
      <c r="M152" s="126" t="b">
        <v>1</v>
      </c>
      <c r="N152" s="126" t="s">
        <v>3687</v>
      </c>
      <c r="O152" s="322" t="str">
        <f>LEFT(DEDEL!D152,19)&amp;"."&amp;DEDELCR!F152</f>
        <v>St Andrew's CofE Vo.3315.DDEL2.E27.Ap21</v>
      </c>
      <c r="P152" s="325" t="str">
        <f>DEDEL!I152</f>
        <v>10162/543965</v>
      </c>
      <c r="Q152" s="126" t="b">
        <v>1</v>
      </c>
      <c r="R152" s="126" t="b">
        <v>1</v>
      </c>
      <c r="S152" s="126" t="b">
        <v>1</v>
      </c>
      <c r="U152" s="313">
        <f t="shared" si="10"/>
        <v>19</v>
      </c>
      <c r="V152" s="313">
        <f t="shared" si="11"/>
        <v>39</v>
      </c>
    </row>
    <row r="153" spans="1:22" x14ac:dyDescent="0.25">
      <c r="A153" s="126" t="s">
        <v>4021</v>
      </c>
      <c r="B153" s="200">
        <v>1</v>
      </c>
      <c r="C153" s="126">
        <v>2</v>
      </c>
      <c r="D153" s="321">
        <f>DEDEL!J153</f>
        <v>400100</v>
      </c>
      <c r="E153" s="126" t="b">
        <v>1</v>
      </c>
      <c r="F153" s="322" t="str">
        <f>RIGHT(DEDEL!C153,4)&amp;"."&amp;DEDEL!M153&amp;"."&amp;DEDEL!K153&amp;"."&amp;$C$5</f>
        <v>3316.DDEL2.E27.Ap21</v>
      </c>
      <c r="G153" s="323">
        <f t="shared" ca="1" si="9"/>
        <v>44309</v>
      </c>
      <c r="H153" s="324">
        <f>-DEDEL!Q153</f>
        <v>674.16000000000008</v>
      </c>
      <c r="I153" s="205">
        <f t="shared" ca="1" si="12"/>
        <v>44309</v>
      </c>
      <c r="J153" s="126">
        <v>3</v>
      </c>
      <c r="K153" s="126" t="b">
        <v>1</v>
      </c>
      <c r="L153" s="126" t="s">
        <v>4022</v>
      </c>
      <c r="M153" s="126" t="b">
        <v>1</v>
      </c>
      <c r="N153" s="126" t="s">
        <v>3687</v>
      </c>
      <c r="O153" s="322" t="str">
        <f>LEFT(DEDEL!D153,19)&amp;"."&amp;DEDELCR!F153</f>
        <v>Trent CofE Primary .3316.DDEL2.E27.Ap21</v>
      </c>
      <c r="P153" s="325" t="str">
        <f>DEDEL!I153</f>
        <v>10162/543965</v>
      </c>
      <c r="Q153" s="126" t="b">
        <v>1</v>
      </c>
      <c r="R153" s="126" t="b">
        <v>1</v>
      </c>
      <c r="S153" s="126" t="b">
        <v>1</v>
      </c>
      <c r="U153" s="313">
        <f t="shared" si="10"/>
        <v>19</v>
      </c>
      <c r="V153" s="313">
        <f t="shared" si="11"/>
        <v>39</v>
      </c>
    </row>
    <row r="154" spans="1:22" x14ac:dyDescent="0.25">
      <c r="A154" s="126" t="s">
        <v>4021</v>
      </c>
      <c r="B154" s="200">
        <v>1</v>
      </c>
      <c r="C154" s="126">
        <v>2</v>
      </c>
      <c r="D154" s="321">
        <f>DEDEL!J154</f>
        <v>400015</v>
      </c>
      <c r="E154" s="126" t="b">
        <v>1</v>
      </c>
      <c r="F154" s="322" t="str">
        <f>RIGHT(DEDEL!C154,4)&amp;"."&amp;DEDEL!M154&amp;"."&amp;DEDEL!K154&amp;"."&amp;$C$5</f>
        <v>3317.DDEL2.E27.Ap21</v>
      </c>
      <c r="G154" s="323">
        <f t="shared" ca="1" si="9"/>
        <v>44309</v>
      </c>
      <c r="H154" s="324">
        <f>-DEDEL!Q154</f>
        <v>674.16000000000008</v>
      </c>
      <c r="I154" s="205">
        <f t="shared" ca="1" si="12"/>
        <v>44309</v>
      </c>
      <c r="J154" s="126">
        <v>3</v>
      </c>
      <c r="K154" s="126" t="b">
        <v>1</v>
      </c>
      <c r="L154" s="126" t="s">
        <v>4022</v>
      </c>
      <c r="M154" s="126" t="b">
        <v>1</v>
      </c>
      <c r="N154" s="126" t="s">
        <v>3687</v>
      </c>
      <c r="O154" s="322" t="str">
        <f>LEFT(DEDEL!D154,19)&amp;"."&amp;DEDELCR!F154</f>
        <v>All Saints' CofE Pr.3317.DDEL2.E27.Ap21</v>
      </c>
      <c r="P154" s="325" t="str">
        <f>DEDEL!I154</f>
        <v>10162/543965</v>
      </c>
      <c r="Q154" s="126" t="b">
        <v>1</v>
      </c>
      <c r="R154" s="126" t="b">
        <v>1</v>
      </c>
      <c r="S154" s="126" t="b">
        <v>1</v>
      </c>
      <c r="U154" s="313">
        <f t="shared" si="10"/>
        <v>19</v>
      </c>
      <c r="V154" s="313">
        <f t="shared" si="11"/>
        <v>39</v>
      </c>
    </row>
    <row r="155" spans="1:22" x14ac:dyDescent="0.25">
      <c r="A155" s="126" t="s">
        <v>4021</v>
      </c>
      <c r="B155" s="200">
        <v>1</v>
      </c>
      <c r="C155" s="126">
        <v>2</v>
      </c>
      <c r="D155" s="321">
        <f>DEDEL!J155</f>
        <v>400023</v>
      </c>
      <c r="E155" s="126" t="b">
        <v>1</v>
      </c>
      <c r="F155" s="322" t="str">
        <f>RIGHT(DEDEL!C155,4)&amp;"."&amp;DEDEL!M155&amp;"."&amp;DEDEL!K155&amp;"."&amp;$C$5</f>
        <v>3500.DDEL2.E27.Ap21</v>
      </c>
      <c r="G155" s="323">
        <f t="shared" ca="1" si="9"/>
        <v>44309</v>
      </c>
      <c r="H155" s="324">
        <f>-DEDEL!Q155</f>
        <v>410.22</v>
      </c>
      <c r="I155" s="205">
        <f t="shared" ca="1" si="12"/>
        <v>44309</v>
      </c>
      <c r="J155" s="126">
        <v>3</v>
      </c>
      <c r="K155" s="126" t="b">
        <v>1</v>
      </c>
      <c r="L155" s="126" t="s">
        <v>4022</v>
      </c>
      <c r="M155" s="126" t="b">
        <v>1</v>
      </c>
      <c r="N155" s="126" t="s">
        <v>3687</v>
      </c>
      <c r="O155" s="322" t="str">
        <f>LEFT(DEDEL!D155,19)&amp;"."&amp;DEDELCR!F155</f>
        <v>The Annunciation Ca.3500.DDEL2.E27.Ap21</v>
      </c>
      <c r="P155" s="325" t="str">
        <f>DEDEL!I155</f>
        <v>10162/543965</v>
      </c>
      <c r="Q155" s="126" t="b">
        <v>1</v>
      </c>
      <c r="R155" s="126" t="b">
        <v>1</v>
      </c>
      <c r="S155" s="126" t="b">
        <v>1</v>
      </c>
      <c r="U155" s="313">
        <f t="shared" si="10"/>
        <v>19</v>
      </c>
      <c r="V155" s="313">
        <f t="shared" si="11"/>
        <v>39</v>
      </c>
    </row>
    <row r="156" spans="1:22" x14ac:dyDescent="0.25">
      <c r="A156" s="126" t="s">
        <v>4021</v>
      </c>
      <c r="B156" s="200">
        <v>1</v>
      </c>
      <c r="C156" s="126">
        <v>2</v>
      </c>
      <c r="D156" s="321">
        <f>DEDEL!J156</f>
        <v>400003</v>
      </c>
      <c r="E156" s="126" t="b">
        <v>1</v>
      </c>
      <c r="F156" s="322" t="str">
        <f>RIGHT(DEDEL!C156,4)&amp;"."&amp;DEDEL!M156&amp;"."&amp;DEDEL!K156&amp;"."&amp;$C$5</f>
        <v>3501.DDEL2.E27.Ap21</v>
      </c>
      <c r="G156" s="323">
        <f t="shared" ca="1" si="9"/>
        <v>44309</v>
      </c>
      <c r="H156" s="324">
        <f>-DEDEL!Q156</f>
        <v>632.82000000000005</v>
      </c>
      <c r="I156" s="205">
        <f t="shared" ca="1" si="12"/>
        <v>44309</v>
      </c>
      <c r="J156" s="126">
        <v>3</v>
      </c>
      <c r="K156" s="126" t="b">
        <v>1</v>
      </c>
      <c r="L156" s="126" t="s">
        <v>4022</v>
      </c>
      <c r="M156" s="126" t="b">
        <v>1</v>
      </c>
      <c r="N156" s="126" t="s">
        <v>3687</v>
      </c>
      <c r="O156" s="322" t="str">
        <f>LEFT(DEDEL!D156,19)&amp;"."&amp;DEDELCR!F156</f>
        <v>Our Lady of Lourdes.3501.DDEL2.E27.Ap21</v>
      </c>
      <c r="P156" s="325" t="str">
        <f>DEDEL!I156</f>
        <v>10162/543965</v>
      </c>
      <c r="Q156" s="126" t="b">
        <v>1</v>
      </c>
      <c r="R156" s="126" t="b">
        <v>1</v>
      </c>
      <c r="S156" s="126" t="b">
        <v>1</v>
      </c>
      <c r="U156" s="313">
        <f t="shared" si="10"/>
        <v>19</v>
      </c>
      <c r="V156" s="313">
        <f t="shared" si="11"/>
        <v>39</v>
      </c>
    </row>
    <row r="157" spans="1:22" x14ac:dyDescent="0.25">
      <c r="A157" s="126" t="s">
        <v>4021</v>
      </c>
      <c r="B157" s="200">
        <v>1</v>
      </c>
      <c r="C157" s="126">
        <v>2</v>
      </c>
      <c r="D157" s="321">
        <f>DEDEL!J157</f>
        <v>400096</v>
      </c>
      <c r="E157" s="126" t="b">
        <v>1</v>
      </c>
      <c r="F157" s="322" t="str">
        <f>RIGHT(DEDEL!C157,4)&amp;"."&amp;DEDEL!M157&amp;"."&amp;DEDEL!K157&amp;"."&amp;$C$5</f>
        <v>3502.DDEL2.E27.Ap21</v>
      </c>
      <c r="G157" s="323">
        <f t="shared" ca="1" si="9"/>
        <v>44309</v>
      </c>
      <c r="H157" s="324">
        <f>-DEDEL!Q157</f>
        <v>1167.06</v>
      </c>
      <c r="I157" s="205">
        <f t="shared" ca="1" si="12"/>
        <v>44309</v>
      </c>
      <c r="J157" s="126">
        <v>3</v>
      </c>
      <c r="K157" s="126" t="b">
        <v>1</v>
      </c>
      <c r="L157" s="126" t="s">
        <v>4022</v>
      </c>
      <c r="M157" s="126" t="b">
        <v>1</v>
      </c>
      <c r="N157" s="126" t="s">
        <v>3687</v>
      </c>
      <c r="O157" s="322" t="str">
        <f>LEFT(DEDEL!D157,19)&amp;"."&amp;DEDELCR!F157</f>
        <v>St Agnes' Catholic .3502.DDEL2.E27.Ap21</v>
      </c>
      <c r="P157" s="325" t="str">
        <f>DEDEL!I157</f>
        <v>10162/543965</v>
      </c>
      <c r="Q157" s="126" t="b">
        <v>1</v>
      </c>
      <c r="R157" s="126" t="b">
        <v>1</v>
      </c>
      <c r="S157" s="126" t="b">
        <v>1</v>
      </c>
      <c r="U157" s="313">
        <f t="shared" si="10"/>
        <v>19</v>
      </c>
      <c r="V157" s="313">
        <f t="shared" si="11"/>
        <v>39</v>
      </c>
    </row>
    <row r="158" spans="1:22" x14ac:dyDescent="0.25">
      <c r="A158" s="126" t="s">
        <v>4021</v>
      </c>
      <c r="B158" s="200">
        <v>1</v>
      </c>
      <c r="C158" s="126">
        <v>2</v>
      </c>
      <c r="D158" s="321">
        <f>DEDEL!J158</f>
        <v>400064</v>
      </c>
      <c r="E158" s="126" t="b">
        <v>1</v>
      </c>
      <c r="F158" s="322" t="str">
        <f>RIGHT(DEDEL!C158,4)&amp;"."&amp;DEDEL!M158&amp;"."&amp;DEDEL!K158&amp;"."&amp;$C$5</f>
        <v>3504.DDEL2.E27.Ap21</v>
      </c>
      <c r="G158" s="323">
        <f t="shared" ca="1" si="9"/>
        <v>44309</v>
      </c>
      <c r="H158" s="324">
        <f>-DEDEL!Q158</f>
        <v>1326.0600000000002</v>
      </c>
      <c r="I158" s="205">
        <f t="shared" ca="1" si="12"/>
        <v>44309</v>
      </c>
      <c r="J158" s="126">
        <v>3</v>
      </c>
      <c r="K158" s="126" t="b">
        <v>1</v>
      </c>
      <c r="L158" s="126" t="s">
        <v>4022</v>
      </c>
      <c r="M158" s="126" t="b">
        <v>1</v>
      </c>
      <c r="N158" s="126" t="s">
        <v>3687</v>
      </c>
      <c r="O158" s="322" t="str">
        <f>LEFT(DEDEL!D158,19)&amp;"."&amp;DEDELCR!F158</f>
        <v>St Catherine's RC S.3504.DDEL2.E27.Ap21</v>
      </c>
      <c r="P158" s="325" t="str">
        <f>DEDEL!I158</f>
        <v>10162/543965</v>
      </c>
      <c r="Q158" s="126" t="b">
        <v>1</v>
      </c>
      <c r="R158" s="126" t="b">
        <v>1</v>
      </c>
      <c r="S158" s="126" t="b">
        <v>1</v>
      </c>
      <c r="U158" s="313">
        <f t="shared" si="10"/>
        <v>19</v>
      </c>
      <c r="V158" s="313">
        <f t="shared" si="11"/>
        <v>39</v>
      </c>
    </row>
    <row r="159" spans="1:22" x14ac:dyDescent="0.25">
      <c r="A159" s="126" t="s">
        <v>4021</v>
      </c>
      <c r="B159" s="200">
        <v>1</v>
      </c>
      <c r="C159" s="126">
        <v>2</v>
      </c>
      <c r="D159" s="321">
        <f>DEDEL!J159</f>
        <v>400009</v>
      </c>
      <c r="E159" s="126" t="b">
        <v>1</v>
      </c>
      <c r="F159" s="322" t="str">
        <f>RIGHT(DEDEL!C159,4)&amp;"."&amp;DEDEL!M159&amp;"."&amp;DEDEL!K159&amp;"."&amp;$C$5</f>
        <v>3506.DDEL2.E27.Ap21</v>
      </c>
      <c r="G159" s="323">
        <f t="shared" ca="1" si="9"/>
        <v>44309</v>
      </c>
      <c r="H159" s="324">
        <f>-DEDEL!Q159</f>
        <v>903.12</v>
      </c>
      <c r="I159" s="205">
        <f t="shared" ca="1" si="12"/>
        <v>44309</v>
      </c>
      <c r="J159" s="126">
        <v>3</v>
      </c>
      <c r="K159" s="126" t="b">
        <v>1</v>
      </c>
      <c r="L159" s="126" t="s">
        <v>4022</v>
      </c>
      <c r="M159" s="126" t="b">
        <v>1</v>
      </c>
      <c r="N159" s="126" t="s">
        <v>3687</v>
      </c>
      <c r="O159" s="322" t="str">
        <f>LEFT(DEDEL!D159,19)&amp;"."&amp;DEDELCR!F159</f>
        <v>St Vincent's Cathol.3506.DDEL2.E27.Ap21</v>
      </c>
      <c r="P159" s="325" t="str">
        <f>DEDEL!I159</f>
        <v>10162/543965</v>
      </c>
      <c r="Q159" s="126" t="b">
        <v>1</v>
      </c>
      <c r="R159" s="126" t="b">
        <v>1</v>
      </c>
      <c r="S159" s="126" t="b">
        <v>1</v>
      </c>
      <c r="U159" s="313">
        <f t="shared" si="10"/>
        <v>19</v>
      </c>
      <c r="V159" s="313">
        <f t="shared" si="11"/>
        <v>39</v>
      </c>
    </row>
    <row r="160" spans="1:22" x14ac:dyDescent="0.25">
      <c r="A160" s="126" t="s">
        <v>4021</v>
      </c>
      <c r="B160" s="200">
        <v>1</v>
      </c>
      <c r="C160" s="126">
        <v>2</v>
      </c>
      <c r="D160" s="321">
        <f>DEDEL!J160</f>
        <v>400037</v>
      </c>
      <c r="E160" s="126" t="b">
        <v>1</v>
      </c>
      <c r="F160" s="322" t="str">
        <f>RIGHT(DEDEL!C160,4)&amp;"."&amp;DEDEL!M160&amp;"."&amp;DEDEL!K160&amp;"."&amp;$C$5</f>
        <v>3507.DDEL2.E27.Ap21</v>
      </c>
      <c r="G160" s="323">
        <f t="shared" ca="1" si="9"/>
        <v>44309</v>
      </c>
      <c r="H160" s="324">
        <f>-DEDEL!Q160</f>
        <v>559.68000000000006</v>
      </c>
      <c r="I160" s="205">
        <f t="shared" ca="1" si="12"/>
        <v>44309</v>
      </c>
      <c r="J160" s="126">
        <v>3</v>
      </c>
      <c r="K160" s="126" t="b">
        <v>1</v>
      </c>
      <c r="L160" s="126" t="s">
        <v>4022</v>
      </c>
      <c r="M160" s="126" t="b">
        <v>1</v>
      </c>
      <c r="N160" s="126" t="s">
        <v>3687</v>
      </c>
      <c r="O160" s="322" t="str">
        <f>LEFT(DEDEL!D160,19)&amp;"."&amp;DEDELCR!F160</f>
        <v>St Theresa's Cathol.3507.DDEL2.E27.Ap21</v>
      </c>
      <c r="P160" s="325" t="str">
        <f>DEDEL!I160</f>
        <v>10162/543965</v>
      </c>
      <c r="Q160" s="126" t="b">
        <v>1</v>
      </c>
      <c r="R160" s="126" t="b">
        <v>1</v>
      </c>
      <c r="S160" s="126" t="b">
        <v>1</v>
      </c>
      <c r="U160" s="313">
        <f t="shared" si="10"/>
        <v>19</v>
      </c>
      <c r="V160" s="313">
        <f t="shared" si="11"/>
        <v>39</v>
      </c>
    </row>
    <row r="161" spans="1:22" x14ac:dyDescent="0.25">
      <c r="A161" s="126" t="s">
        <v>4021</v>
      </c>
      <c r="B161" s="200">
        <v>1</v>
      </c>
      <c r="C161" s="126">
        <v>2</v>
      </c>
      <c r="D161" s="321">
        <f>DEDEL!J161</f>
        <v>400066</v>
      </c>
      <c r="E161" s="126" t="b">
        <v>1</v>
      </c>
      <c r="F161" s="322" t="str">
        <f>RIGHT(DEDEL!C161,4)&amp;"."&amp;DEDEL!M161&amp;"."&amp;DEDEL!K161&amp;"."&amp;$C$5</f>
        <v>3509.DDEL2.E27.Ap21</v>
      </c>
      <c r="G161" s="323">
        <f t="shared" ca="1" si="9"/>
        <v>44309</v>
      </c>
      <c r="H161" s="324">
        <f>-DEDEL!Q161</f>
        <v>1545.48</v>
      </c>
      <c r="I161" s="205">
        <f t="shared" ca="1" si="12"/>
        <v>44309</v>
      </c>
      <c r="J161" s="126">
        <v>3</v>
      </c>
      <c r="K161" s="126" t="b">
        <v>1</v>
      </c>
      <c r="L161" s="126" t="s">
        <v>4022</v>
      </c>
      <c r="M161" s="126" t="b">
        <v>1</v>
      </c>
      <c r="N161" s="126" t="s">
        <v>3687</v>
      </c>
      <c r="O161" s="322" t="str">
        <f>LEFT(DEDEL!D161,19)&amp;"."&amp;DEDELCR!F161</f>
        <v>St Joseph's Catholi.3509.DDEL2.E27.Ap21</v>
      </c>
      <c r="P161" s="325" t="str">
        <f>DEDEL!I161</f>
        <v>10162/543965</v>
      </c>
      <c r="Q161" s="126" t="b">
        <v>1</v>
      </c>
      <c r="R161" s="126" t="b">
        <v>1</v>
      </c>
      <c r="S161" s="126" t="b">
        <v>1</v>
      </c>
      <c r="U161" s="313">
        <f t="shared" si="10"/>
        <v>19</v>
      </c>
      <c r="V161" s="313">
        <f t="shared" si="11"/>
        <v>39</v>
      </c>
    </row>
    <row r="162" spans="1:22" x14ac:dyDescent="0.25">
      <c r="A162" s="126" t="s">
        <v>4021</v>
      </c>
      <c r="B162" s="200">
        <v>1</v>
      </c>
      <c r="C162" s="126">
        <v>2</v>
      </c>
      <c r="D162" s="321">
        <f>DEDEL!J162</f>
        <v>400071</v>
      </c>
      <c r="E162" s="126" t="b">
        <v>1</v>
      </c>
      <c r="F162" s="322" t="str">
        <f>RIGHT(DEDEL!C162,4)&amp;"."&amp;DEDEL!M162&amp;"."&amp;DEDEL!K162&amp;"."&amp;$C$5</f>
        <v>3510.DDEL2.E27.Ap21</v>
      </c>
      <c r="G162" s="323">
        <f t="shared" ca="1" si="9"/>
        <v>44309</v>
      </c>
      <c r="H162" s="324">
        <f>-DEDEL!Q162</f>
        <v>1259.28</v>
      </c>
      <c r="I162" s="205">
        <f t="shared" ca="1" si="12"/>
        <v>44309</v>
      </c>
      <c r="J162" s="126">
        <v>3</v>
      </c>
      <c r="K162" s="126" t="b">
        <v>1</v>
      </c>
      <c r="L162" s="126" t="s">
        <v>4022</v>
      </c>
      <c r="M162" s="126" t="b">
        <v>1</v>
      </c>
      <c r="N162" s="126" t="s">
        <v>3687</v>
      </c>
      <c r="O162" s="322" t="str">
        <f>LEFT(DEDEL!D162,19)&amp;"."&amp;DEDELCR!F162</f>
        <v>Sacred Heart Roman .3510.DDEL2.E27.Ap21</v>
      </c>
      <c r="P162" s="325" t="str">
        <f>DEDEL!I162</f>
        <v>10162/543965</v>
      </c>
      <c r="Q162" s="126" t="b">
        <v>1</v>
      </c>
      <c r="R162" s="126" t="b">
        <v>1</v>
      </c>
      <c r="S162" s="126" t="b">
        <v>1</v>
      </c>
      <c r="U162" s="313">
        <f t="shared" si="10"/>
        <v>19</v>
      </c>
      <c r="V162" s="313">
        <f t="shared" si="11"/>
        <v>39</v>
      </c>
    </row>
    <row r="163" spans="1:22" x14ac:dyDescent="0.25">
      <c r="A163" s="126" t="s">
        <v>4021</v>
      </c>
      <c r="B163" s="200">
        <v>1</v>
      </c>
      <c r="C163" s="126">
        <v>2</v>
      </c>
      <c r="D163" s="321">
        <f>DEDEL!J163</f>
        <v>400024</v>
      </c>
      <c r="E163" s="126" t="b">
        <v>1</v>
      </c>
      <c r="F163" s="322" t="str">
        <f>RIGHT(DEDEL!C163,4)&amp;"."&amp;DEDEL!M163&amp;"."&amp;DEDEL!K163&amp;"."&amp;$C$5</f>
        <v>3511.DDEL2.E27.Ap21</v>
      </c>
      <c r="G163" s="323">
        <f t="shared" ca="1" si="9"/>
        <v>44309</v>
      </c>
      <c r="H163" s="324">
        <f>-DEDEL!Q163</f>
        <v>1287.9000000000001</v>
      </c>
      <c r="I163" s="205">
        <f t="shared" ca="1" si="12"/>
        <v>44309</v>
      </c>
      <c r="J163" s="126">
        <v>3</v>
      </c>
      <c r="K163" s="126" t="b">
        <v>1</v>
      </c>
      <c r="L163" s="126" t="s">
        <v>4022</v>
      </c>
      <c r="M163" s="126" t="b">
        <v>1</v>
      </c>
      <c r="N163" s="126" t="s">
        <v>3687</v>
      </c>
      <c r="O163" s="322" t="str">
        <f>LEFT(DEDEL!D163,19)&amp;"."&amp;DEDELCR!F163</f>
        <v>Blessed Dominic Cat.3511.DDEL2.E27.Ap21</v>
      </c>
      <c r="P163" s="325" t="str">
        <f>DEDEL!I163</f>
        <v>10162/543965</v>
      </c>
      <c r="Q163" s="126" t="b">
        <v>1</v>
      </c>
      <c r="R163" s="126" t="b">
        <v>1</v>
      </c>
      <c r="S163" s="126" t="b">
        <v>1</v>
      </c>
      <c r="U163" s="313">
        <f t="shared" si="10"/>
        <v>19</v>
      </c>
      <c r="V163" s="313">
        <f t="shared" si="11"/>
        <v>39</v>
      </c>
    </row>
    <row r="164" spans="1:22" x14ac:dyDescent="0.25">
      <c r="A164" s="126" t="s">
        <v>4021</v>
      </c>
      <c r="B164" s="200">
        <v>1</v>
      </c>
      <c r="C164" s="126">
        <v>2</v>
      </c>
      <c r="D164" s="321">
        <f>DEDEL!J164</f>
        <v>400093</v>
      </c>
      <c r="E164" s="126" t="b">
        <v>1</v>
      </c>
      <c r="F164" s="322" t="str">
        <f>RIGHT(DEDEL!C164,4)&amp;"."&amp;DEDEL!M164&amp;"."&amp;DEDEL!K164&amp;"."&amp;$C$5</f>
        <v>3512.DDEL2.E27.Ap21</v>
      </c>
      <c r="G164" s="323">
        <f t="shared" ca="1" si="9"/>
        <v>44309</v>
      </c>
      <c r="H164" s="324">
        <f>-DEDEL!Q164</f>
        <v>1189.3200000000002</v>
      </c>
      <c r="I164" s="205">
        <f t="shared" ca="1" si="12"/>
        <v>44309</v>
      </c>
      <c r="J164" s="126">
        <v>3</v>
      </c>
      <c r="K164" s="126" t="b">
        <v>1</v>
      </c>
      <c r="L164" s="126" t="s">
        <v>4022</v>
      </c>
      <c r="M164" s="126" t="b">
        <v>1</v>
      </c>
      <c r="N164" s="126" t="s">
        <v>3687</v>
      </c>
      <c r="O164" s="322" t="str">
        <f>LEFT(DEDEL!D164,19)&amp;"."&amp;DEDELCR!F164</f>
        <v>Rosh Pinah Primary .3512.DDEL2.E27.Ap21</v>
      </c>
      <c r="P164" s="325" t="str">
        <f>DEDEL!I164</f>
        <v>10162/543965</v>
      </c>
      <c r="Q164" s="126" t="b">
        <v>1</v>
      </c>
      <c r="R164" s="126" t="b">
        <v>1</v>
      </c>
      <c r="S164" s="126" t="b">
        <v>1</v>
      </c>
      <c r="U164" s="313">
        <f t="shared" si="10"/>
        <v>19</v>
      </c>
      <c r="V164" s="313">
        <f t="shared" si="11"/>
        <v>39</v>
      </c>
    </row>
    <row r="165" spans="1:22" x14ac:dyDescent="0.25">
      <c r="A165" s="126" t="s">
        <v>4021</v>
      </c>
      <c r="B165" s="200">
        <v>1</v>
      </c>
      <c r="C165" s="126">
        <v>2</v>
      </c>
      <c r="D165" s="321">
        <f>DEDEL!J165</f>
        <v>400007</v>
      </c>
      <c r="E165" s="126" t="b">
        <v>1</v>
      </c>
      <c r="F165" s="322" t="str">
        <f>RIGHT(DEDEL!C165,4)&amp;"."&amp;DEDEL!M165&amp;"."&amp;DEDEL!K165&amp;"."&amp;$C$5</f>
        <v>3513.DDEL2.E27.Ap21</v>
      </c>
      <c r="G165" s="323">
        <f t="shared" ca="1" si="9"/>
        <v>44309</v>
      </c>
      <c r="H165" s="324">
        <f>-DEDEL!Q165</f>
        <v>1208.4000000000001</v>
      </c>
      <c r="I165" s="205">
        <f t="shared" ca="1" si="12"/>
        <v>44309</v>
      </c>
      <c r="J165" s="126">
        <v>3</v>
      </c>
      <c r="K165" s="126" t="b">
        <v>1</v>
      </c>
      <c r="L165" s="126" t="s">
        <v>4022</v>
      </c>
      <c r="M165" s="126" t="b">
        <v>1</v>
      </c>
      <c r="N165" s="126" t="s">
        <v>3687</v>
      </c>
      <c r="O165" s="322" t="str">
        <f>LEFT(DEDEL!D165,19)&amp;"."&amp;DEDELCR!F165</f>
        <v>Menorah Primary Sch.3513.DDEL2.E27.Ap21</v>
      </c>
      <c r="P165" s="325" t="str">
        <f>DEDEL!I165</f>
        <v>10162/543965</v>
      </c>
      <c r="Q165" s="126" t="b">
        <v>1</v>
      </c>
      <c r="R165" s="126" t="b">
        <v>1</v>
      </c>
      <c r="S165" s="126" t="b">
        <v>1</v>
      </c>
      <c r="U165" s="313">
        <f t="shared" si="10"/>
        <v>19</v>
      </c>
      <c r="V165" s="313">
        <f t="shared" si="11"/>
        <v>39</v>
      </c>
    </row>
    <row r="166" spans="1:22" x14ac:dyDescent="0.25">
      <c r="A166" s="126" t="s">
        <v>4021</v>
      </c>
      <c r="B166" s="200">
        <v>1</v>
      </c>
      <c r="C166" s="126">
        <v>2</v>
      </c>
      <c r="D166" s="321">
        <f>DEDEL!J166</f>
        <v>400107</v>
      </c>
      <c r="E166" s="126" t="b">
        <v>1</v>
      </c>
      <c r="F166" s="322" t="str">
        <f>RIGHT(DEDEL!C166,4)&amp;"."&amp;DEDEL!M166&amp;"."&amp;DEDEL!K166&amp;"."&amp;$C$5</f>
        <v>3514.DDEL2.E27.Ap21</v>
      </c>
      <c r="G166" s="323">
        <f t="shared" ca="1" si="9"/>
        <v>44309</v>
      </c>
      <c r="H166" s="324">
        <f>-DEDEL!Q166</f>
        <v>658.26</v>
      </c>
      <c r="I166" s="205">
        <f t="shared" ca="1" si="12"/>
        <v>44309</v>
      </c>
      <c r="J166" s="126">
        <v>3</v>
      </c>
      <c r="K166" s="126" t="b">
        <v>1</v>
      </c>
      <c r="L166" s="126" t="s">
        <v>4022</v>
      </c>
      <c r="M166" s="126" t="b">
        <v>1</v>
      </c>
      <c r="N166" s="126" t="s">
        <v>3687</v>
      </c>
      <c r="O166" s="322" t="str">
        <f>LEFT(DEDEL!D166,19)&amp;"."&amp;DEDELCR!F166</f>
        <v>The Annunciation RC.3514.DDEL2.E27.Ap21</v>
      </c>
      <c r="P166" s="325" t="str">
        <f>DEDEL!I166</f>
        <v>10162/543965</v>
      </c>
      <c r="Q166" s="126" t="b">
        <v>1</v>
      </c>
      <c r="R166" s="126" t="b">
        <v>1</v>
      </c>
      <c r="S166" s="126" t="b">
        <v>1</v>
      </c>
      <c r="U166" s="313">
        <f t="shared" si="10"/>
        <v>19</v>
      </c>
      <c r="V166" s="313">
        <f t="shared" si="11"/>
        <v>39</v>
      </c>
    </row>
    <row r="167" spans="1:22" x14ac:dyDescent="0.25">
      <c r="A167" s="126" t="s">
        <v>4021</v>
      </c>
      <c r="B167" s="200">
        <v>1</v>
      </c>
      <c r="C167" s="126">
        <v>2</v>
      </c>
      <c r="D167" s="321">
        <f>DEDEL!J167</f>
        <v>400108</v>
      </c>
      <c r="E167" s="126" t="b">
        <v>1</v>
      </c>
      <c r="F167" s="322" t="str">
        <f>RIGHT(DEDEL!C167,4)&amp;"."&amp;DEDEL!M167&amp;"."&amp;DEDEL!K167&amp;"."&amp;$C$5</f>
        <v>3516.DDEL2.E27.Ap21</v>
      </c>
      <c r="G167" s="323">
        <f t="shared" ca="1" si="9"/>
        <v>44309</v>
      </c>
      <c r="H167" s="324">
        <f>-DEDEL!Q167</f>
        <v>648.72</v>
      </c>
      <c r="I167" s="205">
        <f t="shared" ca="1" si="12"/>
        <v>44309</v>
      </c>
      <c r="J167" s="126">
        <v>3</v>
      </c>
      <c r="K167" s="126" t="b">
        <v>1</v>
      </c>
      <c r="L167" s="126" t="s">
        <v>4022</v>
      </c>
      <c r="M167" s="126" t="b">
        <v>1</v>
      </c>
      <c r="N167" s="126" t="s">
        <v>3687</v>
      </c>
      <c r="O167" s="322" t="str">
        <f>LEFT(DEDEL!D167,19)&amp;"."&amp;DEDELCR!F167</f>
        <v>Hasmonean Primary S.3516.DDEL2.E27.Ap21</v>
      </c>
      <c r="P167" s="325" t="str">
        <f>DEDEL!I167</f>
        <v>10162/543965</v>
      </c>
      <c r="Q167" s="126" t="b">
        <v>1</v>
      </c>
      <c r="R167" s="126" t="b">
        <v>1</v>
      </c>
      <c r="S167" s="126" t="b">
        <v>1</v>
      </c>
      <c r="U167" s="313">
        <f t="shared" si="10"/>
        <v>19</v>
      </c>
      <c r="V167" s="313">
        <f t="shared" si="11"/>
        <v>39</v>
      </c>
    </row>
    <row r="168" spans="1:22" x14ac:dyDescent="0.25">
      <c r="A168" s="126" t="s">
        <v>4021</v>
      </c>
      <c r="B168" s="200">
        <v>1</v>
      </c>
      <c r="C168" s="126">
        <v>2</v>
      </c>
      <c r="D168" s="321">
        <f>DEDEL!J168</f>
        <v>400117</v>
      </c>
      <c r="E168" s="126" t="b">
        <v>1</v>
      </c>
      <c r="F168" s="322" t="str">
        <f>RIGHT(DEDEL!C168,4)&amp;"."&amp;DEDEL!M168&amp;"."&amp;DEDEL!K168&amp;"."&amp;$C$5</f>
        <v>3518.DDEL2.E27.Ap21</v>
      </c>
      <c r="G168" s="323">
        <f t="shared" ca="1" si="9"/>
        <v>44309</v>
      </c>
      <c r="H168" s="324">
        <f>-DEDEL!Q168</f>
        <v>1240.2</v>
      </c>
      <c r="I168" s="205">
        <f t="shared" ca="1" si="12"/>
        <v>44309</v>
      </c>
      <c r="J168" s="126">
        <v>3</v>
      </c>
      <c r="K168" s="126" t="b">
        <v>1</v>
      </c>
      <c r="L168" s="126" t="s">
        <v>4022</v>
      </c>
      <c r="M168" s="126" t="b">
        <v>1</v>
      </c>
      <c r="N168" s="126" t="s">
        <v>3687</v>
      </c>
      <c r="O168" s="322" t="str">
        <f>LEFT(DEDEL!D168,19)&amp;"."&amp;DEDELCR!F168</f>
        <v>Woodcroft Primary S.3518.DDEL2.E27.Ap21</v>
      </c>
      <c r="P168" s="325" t="str">
        <f>DEDEL!I168</f>
        <v>10162/543965</v>
      </c>
      <c r="Q168" s="126" t="b">
        <v>1</v>
      </c>
      <c r="R168" s="126" t="b">
        <v>1</v>
      </c>
      <c r="S168" s="126" t="b">
        <v>1</v>
      </c>
      <c r="U168" s="313">
        <f t="shared" si="10"/>
        <v>19</v>
      </c>
      <c r="V168" s="313">
        <f t="shared" si="11"/>
        <v>39</v>
      </c>
    </row>
    <row r="169" spans="1:22" x14ac:dyDescent="0.25">
      <c r="A169" s="126" t="s">
        <v>4021</v>
      </c>
      <c r="B169" s="200">
        <v>1</v>
      </c>
      <c r="C169" s="126">
        <v>2</v>
      </c>
      <c r="D169" s="321">
        <f>DEDEL!J169</f>
        <v>400125</v>
      </c>
      <c r="E169" s="126" t="b">
        <v>1</v>
      </c>
      <c r="F169" s="322" t="str">
        <f>RIGHT(DEDEL!C169,4)&amp;"."&amp;DEDEL!M169&amp;"."&amp;DEDEL!K169&amp;"."&amp;$C$5</f>
        <v>3520.DDEL2.E27.Ap21</v>
      </c>
      <c r="G169" s="323">
        <f t="shared" ca="1" si="9"/>
        <v>44309</v>
      </c>
      <c r="H169" s="324">
        <f>-DEDEL!Q169</f>
        <v>1335.6000000000001</v>
      </c>
      <c r="I169" s="205">
        <f t="shared" ca="1" si="12"/>
        <v>44309</v>
      </c>
      <c r="J169" s="126">
        <v>3</v>
      </c>
      <c r="K169" s="126" t="b">
        <v>1</v>
      </c>
      <c r="L169" s="126" t="s">
        <v>4022</v>
      </c>
      <c r="M169" s="126" t="b">
        <v>1</v>
      </c>
      <c r="N169" s="126" t="s">
        <v>3687</v>
      </c>
      <c r="O169" s="322" t="str">
        <f>LEFT(DEDEL!D169,19)&amp;"."&amp;DEDELCR!F169</f>
        <v>Akiva School.3520.DDEL2.E27.Ap21</v>
      </c>
      <c r="P169" s="325" t="str">
        <f>DEDEL!I169</f>
        <v>10162/543965</v>
      </c>
      <c r="Q169" s="126" t="b">
        <v>1</v>
      </c>
      <c r="R169" s="126" t="b">
        <v>1</v>
      </c>
      <c r="S169" s="126" t="b">
        <v>1</v>
      </c>
      <c r="U169" s="313">
        <f t="shared" si="10"/>
        <v>19</v>
      </c>
      <c r="V169" s="313">
        <f t="shared" si="11"/>
        <v>32</v>
      </c>
    </row>
    <row r="170" spans="1:22" x14ac:dyDescent="0.25">
      <c r="A170" s="126" t="s">
        <v>4021</v>
      </c>
      <c r="B170" s="200">
        <v>1</v>
      </c>
      <c r="C170" s="126">
        <v>2</v>
      </c>
      <c r="D170" s="321">
        <f>DEDEL!J170</f>
        <v>400130</v>
      </c>
      <c r="E170" s="126" t="b">
        <v>1</v>
      </c>
      <c r="F170" s="322" t="str">
        <f>RIGHT(DEDEL!C170,4)&amp;"."&amp;DEDEL!M170&amp;"."&amp;DEDEL!K170&amp;"."&amp;$C$5</f>
        <v>3523.DDEL2.E27.Ap21</v>
      </c>
      <c r="G170" s="323">
        <f t="shared" ca="1" si="9"/>
        <v>44309</v>
      </c>
      <c r="H170" s="324">
        <f>-DEDEL!Q170</f>
        <v>1974.7800000000002</v>
      </c>
      <c r="I170" s="205">
        <f t="shared" ca="1" si="12"/>
        <v>44309</v>
      </c>
      <c r="J170" s="126">
        <v>3</v>
      </c>
      <c r="K170" s="126" t="b">
        <v>1</v>
      </c>
      <c r="L170" s="126" t="s">
        <v>4022</v>
      </c>
      <c r="M170" s="126" t="b">
        <v>1</v>
      </c>
      <c r="N170" s="126" t="s">
        <v>3687</v>
      </c>
      <c r="O170" s="322" t="str">
        <f>LEFT(DEDEL!D170,19)&amp;"."&amp;DEDELCR!F170</f>
        <v>Martin Primary Scho.3523.DDEL2.E27.Ap21</v>
      </c>
      <c r="P170" s="325" t="str">
        <f>DEDEL!I170</f>
        <v>10162/543965</v>
      </c>
      <c r="Q170" s="126" t="b">
        <v>1</v>
      </c>
      <c r="R170" s="126" t="b">
        <v>1</v>
      </c>
      <c r="S170" s="126" t="b">
        <v>1</v>
      </c>
      <c r="U170" s="313">
        <f t="shared" si="10"/>
        <v>19</v>
      </c>
      <c r="V170" s="313">
        <f t="shared" si="11"/>
        <v>39</v>
      </c>
    </row>
    <row r="171" spans="1:22" x14ac:dyDescent="0.25">
      <c r="A171" s="126" t="s">
        <v>4021</v>
      </c>
      <c r="B171" s="200">
        <v>1</v>
      </c>
      <c r="C171" s="126">
        <v>2</v>
      </c>
      <c r="D171" s="321">
        <f>DEDEL!J171</f>
        <v>400150</v>
      </c>
      <c r="E171" s="126" t="b">
        <v>1</v>
      </c>
      <c r="F171" s="322" t="str">
        <f>RIGHT(DEDEL!C171,4)&amp;"."&amp;DEDEL!M171&amp;"."&amp;DEDEL!K171&amp;"."&amp;$C$5</f>
        <v>3524.DDEL2.E27.Ap21</v>
      </c>
      <c r="G171" s="323">
        <f t="shared" ca="1" si="9"/>
        <v>44309</v>
      </c>
      <c r="H171" s="324">
        <f>-DEDEL!Q171</f>
        <v>597.84</v>
      </c>
      <c r="I171" s="205">
        <f t="shared" ca="1" si="12"/>
        <v>44309</v>
      </c>
      <c r="J171" s="126">
        <v>3</v>
      </c>
      <c r="K171" s="126" t="b">
        <v>1</v>
      </c>
      <c r="L171" s="126" t="s">
        <v>4022</v>
      </c>
      <c r="M171" s="126" t="b">
        <v>1</v>
      </c>
      <c r="N171" s="126" t="s">
        <v>3687</v>
      </c>
      <c r="O171" s="322" t="str">
        <f>LEFT(DEDEL!D171,19)&amp;"."&amp;DEDELCR!F171</f>
        <v>Beit Shvidler Prima.3524.DDEL2.E27.Ap21</v>
      </c>
      <c r="P171" s="325" t="str">
        <f>DEDEL!I171</f>
        <v>10162/543965</v>
      </c>
      <c r="Q171" s="126" t="b">
        <v>1</v>
      </c>
      <c r="R171" s="126" t="b">
        <v>1</v>
      </c>
      <c r="S171" s="126" t="b">
        <v>1</v>
      </c>
      <c r="U171" s="313">
        <f t="shared" si="10"/>
        <v>19</v>
      </c>
      <c r="V171" s="313">
        <f t="shared" si="11"/>
        <v>39</v>
      </c>
    </row>
    <row r="172" spans="1:22" x14ac:dyDescent="0.25">
      <c r="A172" s="126" t="s">
        <v>4021</v>
      </c>
      <c r="B172" s="200">
        <v>1</v>
      </c>
      <c r="C172" s="126">
        <v>2</v>
      </c>
      <c r="D172" s="321">
        <f>DEDEL!J172</f>
        <v>400021</v>
      </c>
      <c r="E172" s="126" t="b">
        <v>1</v>
      </c>
      <c r="F172" s="322" t="str">
        <f>RIGHT(DEDEL!C172,4)&amp;"."&amp;DEDEL!M172&amp;"."&amp;DEDEL!K172&amp;"."&amp;$C$5</f>
        <v>5201.DDEL2.E27.Ap21</v>
      </c>
      <c r="G172" s="323">
        <f t="shared" ca="1" si="9"/>
        <v>44309</v>
      </c>
      <c r="H172" s="324">
        <f>-DEDEL!Q172</f>
        <v>1252.92</v>
      </c>
      <c r="I172" s="205">
        <f t="shared" ca="1" si="12"/>
        <v>44309</v>
      </c>
      <c r="J172" s="126">
        <v>3</v>
      </c>
      <c r="K172" s="126" t="b">
        <v>1</v>
      </c>
      <c r="L172" s="126" t="s">
        <v>4022</v>
      </c>
      <c r="M172" s="126" t="b">
        <v>1</v>
      </c>
      <c r="N172" s="126" t="s">
        <v>3687</v>
      </c>
      <c r="O172" s="322" t="str">
        <f>LEFT(DEDEL!D172,19)&amp;"."&amp;DEDELCR!F172</f>
        <v>Osidge Primary Scho.5201.DDEL2.E27.Ap21</v>
      </c>
      <c r="P172" s="325" t="str">
        <f>DEDEL!I172</f>
        <v>10162/543965</v>
      </c>
      <c r="Q172" s="126" t="b">
        <v>1</v>
      </c>
      <c r="R172" s="126" t="b">
        <v>1</v>
      </c>
      <c r="S172" s="126" t="b">
        <v>1</v>
      </c>
      <c r="U172" s="313">
        <f t="shared" si="10"/>
        <v>19</v>
      </c>
      <c r="V172" s="313">
        <f t="shared" si="11"/>
        <v>39</v>
      </c>
    </row>
    <row r="173" spans="1:22" x14ac:dyDescent="0.25">
      <c r="A173" s="126" t="s">
        <v>4021</v>
      </c>
      <c r="B173" s="200">
        <v>1</v>
      </c>
      <c r="C173" s="126">
        <v>2</v>
      </c>
      <c r="D173" s="321">
        <f>DEDEL!J173</f>
        <v>400112</v>
      </c>
      <c r="E173" s="126" t="b">
        <v>1</v>
      </c>
      <c r="F173" s="322" t="str">
        <f>RIGHT(DEDEL!C173,4)&amp;"."&amp;DEDEL!M173&amp;"."&amp;DEDEL!K173&amp;"."&amp;$C$5</f>
        <v>5948.DDEL2.E27.Ap21</v>
      </c>
      <c r="G173" s="323">
        <f t="shared" ca="1" si="9"/>
        <v>44309</v>
      </c>
      <c r="H173" s="324">
        <f>-DEDEL!Q173</f>
        <v>664.62</v>
      </c>
      <c r="I173" s="205">
        <f t="shared" ca="1" si="12"/>
        <v>44309</v>
      </c>
      <c r="J173" s="126">
        <v>3</v>
      </c>
      <c r="K173" s="126" t="b">
        <v>1</v>
      </c>
      <c r="L173" s="126" t="s">
        <v>4022</v>
      </c>
      <c r="M173" s="126" t="b">
        <v>1</v>
      </c>
      <c r="N173" s="126" t="s">
        <v>3687</v>
      </c>
      <c r="O173" s="322" t="str">
        <f>LEFT(DEDEL!D173,19)&amp;"."&amp;DEDELCR!F173</f>
        <v>Mathilda Marks-Kenn.5948.DDEL2.E27.Ap21</v>
      </c>
      <c r="P173" s="325" t="str">
        <f>DEDEL!I173</f>
        <v>10162/543965</v>
      </c>
      <c r="Q173" s="126" t="b">
        <v>1</v>
      </c>
      <c r="R173" s="126" t="b">
        <v>1</v>
      </c>
      <c r="S173" s="126" t="b">
        <v>1</v>
      </c>
      <c r="U173" s="313">
        <f t="shared" si="10"/>
        <v>19</v>
      </c>
      <c r="V173" s="313">
        <f t="shared" si="11"/>
        <v>39</v>
      </c>
    </row>
    <row r="174" spans="1:22" x14ac:dyDescent="0.25">
      <c r="A174" s="126" t="s">
        <v>4021</v>
      </c>
      <c r="B174" s="200">
        <v>1</v>
      </c>
      <c r="C174" s="126">
        <v>2</v>
      </c>
      <c r="D174" s="321">
        <f>DEDEL!J174</f>
        <v>400110</v>
      </c>
      <c r="E174" s="126" t="b">
        <v>1</v>
      </c>
      <c r="F174" s="322" t="str">
        <f>RIGHT(DEDEL!C174,4)&amp;"."&amp;DEDEL!M174&amp;"."&amp;DEDEL!K174&amp;"."&amp;$C$5</f>
        <v>5949.DDEL2.E27.Ap21</v>
      </c>
      <c r="G174" s="323">
        <f t="shared" ca="1" si="9"/>
        <v>44309</v>
      </c>
      <c r="H174" s="324">
        <f>-DEDEL!Q174</f>
        <v>1205.22</v>
      </c>
      <c r="I174" s="205">
        <f t="shared" ca="1" si="12"/>
        <v>44309</v>
      </c>
      <c r="J174" s="126">
        <v>3</v>
      </c>
      <c r="K174" s="126" t="b">
        <v>1</v>
      </c>
      <c r="L174" s="126" t="s">
        <v>4022</v>
      </c>
      <c r="M174" s="126" t="b">
        <v>1</v>
      </c>
      <c r="N174" s="126" t="s">
        <v>3687</v>
      </c>
      <c r="O174" s="322" t="str">
        <f>LEFT(DEDEL!D174,19)&amp;"."&amp;DEDELCR!F174</f>
        <v>Menorah Foundation .5949.DDEL2.E27.Ap21</v>
      </c>
      <c r="P174" s="325" t="str">
        <f>DEDEL!I174</f>
        <v>10162/543965</v>
      </c>
      <c r="Q174" s="126" t="b">
        <v>1</v>
      </c>
      <c r="R174" s="126" t="b">
        <v>1</v>
      </c>
      <c r="S174" s="126" t="b">
        <v>1</v>
      </c>
      <c r="U174" s="313">
        <f t="shared" si="10"/>
        <v>19</v>
      </c>
      <c r="V174" s="313">
        <f t="shared" si="11"/>
        <v>39</v>
      </c>
    </row>
    <row r="175" spans="1:22" hidden="1" x14ac:dyDescent="0.25">
      <c r="A175" s="126" t="s">
        <v>4021</v>
      </c>
      <c r="B175" s="200">
        <v>1</v>
      </c>
      <c r="C175" s="126">
        <v>2</v>
      </c>
      <c r="D175" s="321">
        <f>DEDEL!J175</f>
        <v>400033</v>
      </c>
      <c r="E175" s="126" t="b">
        <v>1</v>
      </c>
      <c r="F175" s="322" t="str">
        <f>RIGHT(DEDEL!C175,4)&amp;"."&amp;DEDEL!M175&amp;"."&amp;DEDEL!K175&amp;"."&amp;$C$5</f>
        <v>4003.DDEL2.E27.Ap21</v>
      </c>
      <c r="G175" s="323">
        <f t="shared" ca="1" si="9"/>
        <v>44309</v>
      </c>
      <c r="H175" s="324">
        <f>-DEDEL!Q175</f>
        <v>0</v>
      </c>
      <c r="I175" s="205">
        <f t="shared" ca="1" si="12"/>
        <v>44309</v>
      </c>
      <c r="J175" s="126">
        <v>3</v>
      </c>
      <c r="K175" s="126" t="b">
        <v>1</v>
      </c>
      <c r="L175" s="126" t="s">
        <v>4022</v>
      </c>
      <c r="M175" s="126" t="b">
        <v>1</v>
      </c>
      <c r="N175" s="126" t="s">
        <v>3687</v>
      </c>
      <c r="O175" s="322" t="str">
        <f>LEFT(DEDEL!D175,19)&amp;"."&amp;DEDELCR!F175</f>
        <v>Friern Barnet Schoo.4003.DDEL2.E27.Ap21</v>
      </c>
      <c r="P175" s="325" t="str">
        <f>DEDEL!I175</f>
        <v>10163/543965</v>
      </c>
      <c r="Q175" s="126" t="b">
        <v>1</v>
      </c>
      <c r="R175" s="126" t="b">
        <v>1</v>
      </c>
      <c r="S175" s="126" t="b">
        <v>1</v>
      </c>
    </row>
    <row r="176" spans="1:22" hidden="1" x14ac:dyDescent="0.25">
      <c r="A176" s="126" t="s">
        <v>4021</v>
      </c>
      <c r="B176" s="200">
        <v>1</v>
      </c>
      <c r="C176" s="126">
        <v>2</v>
      </c>
      <c r="D176" s="321">
        <f>DEDEL!J176</f>
        <v>107953</v>
      </c>
      <c r="E176" s="126" t="b">
        <v>1</v>
      </c>
      <c r="F176" s="322" t="str">
        <f>RIGHT(DEDEL!C176,4)&amp;"."&amp;DEDEL!M176&amp;"."&amp;DEDEL!K176&amp;"."&amp;$C$5</f>
        <v>4004.DDEL2.E27.Ap21</v>
      </c>
      <c r="G176" s="323">
        <f t="shared" ca="1" si="9"/>
        <v>44309</v>
      </c>
      <c r="H176" s="324">
        <f>-DEDEL!Q176</f>
        <v>0</v>
      </c>
      <c r="I176" s="205">
        <f t="shared" ca="1" si="12"/>
        <v>44309</v>
      </c>
      <c r="J176" s="126">
        <v>3</v>
      </c>
      <c r="K176" s="126" t="b">
        <v>1</v>
      </c>
      <c r="L176" s="126" t="s">
        <v>4022</v>
      </c>
      <c r="M176" s="126" t="b">
        <v>1</v>
      </c>
      <c r="N176" s="126" t="s">
        <v>3687</v>
      </c>
      <c r="O176" s="322" t="str">
        <f>LEFT(DEDEL!D176,19)&amp;"."&amp;DEDELCR!F176</f>
        <v>Menorah High School.4004.DDEL2.E27.Ap21</v>
      </c>
      <c r="P176" s="325" t="str">
        <f>DEDEL!I176</f>
        <v>10163/543965</v>
      </c>
      <c r="Q176" s="126" t="b">
        <v>1</v>
      </c>
      <c r="R176" s="126" t="b">
        <v>1</v>
      </c>
      <c r="S176" s="126" t="b">
        <v>1</v>
      </c>
    </row>
    <row r="177" spans="1:22" hidden="1" x14ac:dyDescent="0.25">
      <c r="A177" s="126" t="s">
        <v>4021</v>
      </c>
      <c r="B177" s="200">
        <v>1</v>
      </c>
      <c r="C177" s="126">
        <v>2</v>
      </c>
      <c r="D177" s="321">
        <f>DEDEL!J177</f>
        <v>400029</v>
      </c>
      <c r="E177" s="126" t="b">
        <v>1</v>
      </c>
      <c r="F177" s="322" t="str">
        <f>RIGHT(DEDEL!C177,4)&amp;"."&amp;DEDEL!M177&amp;"."&amp;DEDEL!K177&amp;"."&amp;$C$5</f>
        <v>5404.DDEL2.E27.Ap21</v>
      </c>
      <c r="G177" s="323">
        <f t="shared" ca="1" si="9"/>
        <v>44309</v>
      </c>
      <c r="H177" s="324">
        <f>-DEDEL!Q177</f>
        <v>0</v>
      </c>
      <c r="I177" s="205">
        <f t="shared" ca="1" si="12"/>
        <v>44309</v>
      </c>
      <c r="J177" s="126">
        <v>3</v>
      </c>
      <c r="K177" s="126" t="b">
        <v>1</v>
      </c>
      <c r="L177" s="126" t="s">
        <v>4022</v>
      </c>
      <c r="M177" s="126" t="b">
        <v>1</v>
      </c>
      <c r="N177" s="126" t="s">
        <v>3687</v>
      </c>
      <c r="O177" s="322" t="str">
        <f>LEFT(DEDEL!D177,19)&amp;"."&amp;DEDELCR!F177</f>
        <v>St Michael's Cathol.5404.DDEL2.E27.Ap21</v>
      </c>
      <c r="P177" s="325" t="str">
        <f>DEDEL!I177</f>
        <v>10163/543965</v>
      </c>
      <c r="Q177" s="126" t="b">
        <v>1</v>
      </c>
      <c r="R177" s="126" t="b">
        <v>1</v>
      </c>
      <c r="S177" s="126" t="b">
        <v>1</v>
      </c>
    </row>
    <row r="178" spans="1:22" hidden="1" x14ac:dyDescent="0.25">
      <c r="A178" s="126" t="s">
        <v>4021</v>
      </c>
      <c r="B178" s="200">
        <v>1</v>
      </c>
      <c r="C178" s="126">
        <v>2</v>
      </c>
      <c r="D178" s="321">
        <f>DEDEL!J178</f>
        <v>400041</v>
      </c>
      <c r="E178" s="126" t="b">
        <v>1</v>
      </c>
      <c r="F178" s="322" t="str">
        <f>RIGHT(DEDEL!C178,4)&amp;"."&amp;DEDEL!M178&amp;"."&amp;DEDEL!K178&amp;"."&amp;$C$5</f>
        <v>5405.DDEL2.E27.Ap21</v>
      </c>
      <c r="G178" s="323">
        <f t="shared" ca="1" si="9"/>
        <v>44309</v>
      </c>
      <c r="H178" s="324">
        <f>-DEDEL!Q178</f>
        <v>0</v>
      </c>
      <c r="I178" s="205">
        <f t="shared" ca="1" si="12"/>
        <v>44309</v>
      </c>
      <c r="J178" s="126">
        <v>3</v>
      </c>
      <c r="K178" s="126" t="b">
        <v>1</v>
      </c>
      <c r="L178" s="126" t="s">
        <v>4022</v>
      </c>
      <c r="M178" s="126" t="b">
        <v>1</v>
      </c>
      <c r="N178" s="126" t="s">
        <v>3687</v>
      </c>
      <c r="O178" s="322" t="str">
        <f>LEFT(DEDEL!D178,19)&amp;"."&amp;DEDELCR!F178</f>
        <v>Finchley Catholic H.5405.DDEL2.E27.Ap21</v>
      </c>
      <c r="P178" s="325" t="str">
        <f>DEDEL!I178</f>
        <v>10163/543965</v>
      </c>
      <c r="Q178" s="126" t="b">
        <v>1</v>
      </c>
      <c r="R178" s="126" t="b">
        <v>1</v>
      </c>
      <c r="S178" s="126" t="b">
        <v>1</v>
      </c>
    </row>
    <row r="179" spans="1:22" hidden="1" x14ac:dyDescent="0.25">
      <c r="A179" s="126" t="s">
        <v>4021</v>
      </c>
      <c r="B179" s="200">
        <v>1</v>
      </c>
      <c r="C179" s="126">
        <v>2</v>
      </c>
      <c r="D179" s="321">
        <f>DEDEL!J179</f>
        <v>400013</v>
      </c>
      <c r="E179" s="126" t="b">
        <v>1</v>
      </c>
      <c r="F179" s="322" t="str">
        <f>RIGHT(DEDEL!C179,4)&amp;"."&amp;DEDEL!M179&amp;"."&amp;DEDEL!K179&amp;"."&amp;$C$5</f>
        <v>5407.DDEL2.E27.Ap21</v>
      </c>
      <c r="G179" s="323">
        <f t="shared" ca="1" si="9"/>
        <v>44309</v>
      </c>
      <c r="H179" s="324">
        <f>-DEDEL!Q179</f>
        <v>0</v>
      </c>
      <c r="I179" s="205">
        <f t="shared" ca="1" si="12"/>
        <v>44309</v>
      </c>
      <c r="J179" s="126">
        <v>3</v>
      </c>
      <c r="K179" s="126" t="b">
        <v>1</v>
      </c>
      <c r="L179" s="126" t="s">
        <v>4022</v>
      </c>
      <c r="M179" s="126" t="b">
        <v>1</v>
      </c>
      <c r="N179" s="126" t="s">
        <v>3687</v>
      </c>
      <c r="O179" s="322" t="str">
        <f>LEFT(DEDEL!D179,19)&amp;"."&amp;DEDELCR!F179</f>
        <v>St James' Catholic .5407.DDEL2.E27.Ap21</v>
      </c>
      <c r="P179" s="325" t="str">
        <f>DEDEL!I179</f>
        <v>10163/543965</v>
      </c>
      <c r="Q179" s="126" t="b">
        <v>1</v>
      </c>
      <c r="R179" s="126" t="b">
        <v>1</v>
      </c>
      <c r="S179" s="126" t="b">
        <v>1</v>
      </c>
    </row>
    <row r="180" spans="1:22" hidden="1" x14ac:dyDescent="0.25">
      <c r="A180" s="126" t="s">
        <v>4021</v>
      </c>
      <c r="B180" s="200">
        <v>1</v>
      </c>
      <c r="C180" s="126">
        <v>2</v>
      </c>
      <c r="D180" s="321">
        <f>DEDEL!J180</f>
        <v>400140</v>
      </c>
      <c r="E180" s="126" t="b">
        <v>1</v>
      </c>
      <c r="F180" s="322" t="str">
        <f>RIGHT(DEDEL!C180,4)&amp;"."&amp;DEDEL!M180&amp;"."&amp;DEDEL!K180&amp;"."&amp;$C$5</f>
        <v>5427.DDEL2.E27.Ap21</v>
      </c>
      <c r="G180" s="323">
        <f t="shared" ca="1" si="9"/>
        <v>44309</v>
      </c>
      <c r="H180" s="324">
        <f>-DEDEL!Q180</f>
        <v>0</v>
      </c>
      <c r="I180" s="205">
        <f t="shared" ca="1" si="12"/>
        <v>44309</v>
      </c>
      <c r="J180" s="126">
        <v>3</v>
      </c>
      <c r="K180" s="126" t="b">
        <v>1</v>
      </c>
      <c r="L180" s="126" t="s">
        <v>4022</v>
      </c>
      <c r="M180" s="126" t="b">
        <v>1</v>
      </c>
      <c r="N180" s="126" t="s">
        <v>3687</v>
      </c>
      <c r="O180" s="322" t="str">
        <f>LEFT(DEDEL!D180,19)&amp;"."&amp;DEDELCR!F180</f>
        <v>JCoSS.5427.DDEL2.E27.Ap21</v>
      </c>
      <c r="P180" s="325" t="str">
        <f>DEDEL!I180</f>
        <v>10163/543965</v>
      </c>
      <c r="Q180" s="126" t="b">
        <v>1</v>
      </c>
      <c r="R180" s="126" t="b">
        <v>1</v>
      </c>
      <c r="S180" s="126" t="b">
        <v>1</v>
      </c>
    </row>
    <row r="181" spans="1:22" x14ac:dyDescent="0.25">
      <c r="A181" s="126" t="s">
        <v>4021</v>
      </c>
      <c r="B181" s="200">
        <v>1</v>
      </c>
      <c r="C181" s="126">
        <v>2</v>
      </c>
      <c r="D181" s="321">
        <f>DEDEL!J181</f>
        <v>400135</v>
      </c>
      <c r="E181" s="126" t="b">
        <v>1</v>
      </c>
      <c r="F181" s="322" t="str">
        <f>RIGHT(DEDEL!C181,4)&amp;"."&amp;DEDEL!M181&amp;"."&amp;DEDEL!K181&amp;"."&amp;$C$5</f>
        <v>3521.DDEL2.E27.Ap21</v>
      </c>
      <c r="G181" s="323">
        <f t="shared" ca="1" si="9"/>
        <v>44309</v>
      </c>
      <c r="H181" s="324">
        <f>-DEDEL!Q181</f>
        <v>1904.8200000000002</v>
      </c>
      <c r="I181" s="205">
        <f t="shared" ca="1" si="12"/>
        <v>44309</v>
      </c>
      <c r="J181" s="126">
        <v>3</v>
      </c>
      <c r="K181" s="126" t="b">
        <v>1</v>
      </c>
      <c r="L181" s="126" t="s">
        <v>4022</v>
      </c>
      <c r="M181" s="126" t="b">
        <v>1</v>
      </c>
      <c r="N181" s="126" t="s">
        <v>3687</v>
      </c>
      <c r="O181" s="322" t="str">
        <f>LEFT(DEDEL!D181,19)&amp;"."&amp;DEDELCR!F181</f>
        <v>St Mary's and St Jo.3521.DDEL2.E27.Ap21</v>
      </c>
      <c r="P181" s="325" t="str">
        <f>DEDEL!I181</f>
        <v>11510/543965</v>
      </c>
      <c r="Q181" s="126" t="b">
        <v>1</v>
      </c>
      <c r="R181" s="126" t="b">
        <v>1</v>
      </c>
      <c r="S181" s="126" t="b">
        <v>1</v>
      </c>
      <c r="U181" s="313">
        <f t="shared" ref="U181:U244" si="13">LEN(F181)</f>
        <v>19</v>
      </c>
      <c r="V181" s="313">
        <f t="shared" ref="V181:V244" si="14">LEN(O181)</f>
        <v>39</v>
      </c>
    </row>
    <row r="182" spans="1:22" x14ac:dyDescent="0.25">
      <c r="A182" s="126" t="s">
        <v>4021</v>
      </c>
      <c r="B182" s="200">
        <v>1</v>
      </c>
      <c r="C182" s="126">
        <v>2</v>
      </c>
      <c r="D182" s="321">
        <f>DEDEL!J182</f>
        <v>400005</v>
      </c>
      <c r="E182" s="126" t="b">
        <v>1</v>
      </c>
      <c r="F182" s="322" t="str">
        <f>RIGHT(DEDEL!C182,4)&amp;"."&amp;DEDEL!M182&amp;"."&amp;DEDEL!K182&amp;"."&amp;$C$5</f>
        <v>2002.DDEL3.E27.Ap21</v>
      </c>
      <c r="G182" s="323">
        <f t="shared" ca="1" si="9"/>
        <v>44309</v>
      </c>
      <c r="H182" s="324">
        <f>-DEDEL!Q182</f>
        <v>1604.9380382775121</v>
      </c>
      <c r="I182" s="205">
        <f t="shared" ca="1" si="12"/>
        <v>44309</v>
      </c>
      <c r="J182" s="126">
        <v>3</v>
      </c>
      <c r="K182" s="126" t="b">
        <v>1</v>
      </c>
      <c r="L182" s="126" t="s">
        <v>4022</v>
      </c>
      <c r="M182" s="126" t="b">
        <v>1</v>
      </c>
      <c r="N182" s="126" t="s">
        <v>3687</v>
      </c>
      <c r="O182" s="322" t="str">
        <f>LEFT(DEDEL!D182,19)&amp;"."&amp;DEDELCR!F182</f>
        <v>Barnfield Primary S.2002.DDEL3.E27.Ap21</v>
      </c>
      <c r="P182" s="325" t="str">
        <f>DEDEL!I182</f>
        <v>10162/543965</v>
      </c>
      <c r="Q182" s="126" t="b">
        <v>1</v>
      </c>
      <c r="R182" s="126" t="b">
        <v>1</v>
      </c>
      <c r="S182" s="126" t="b">
        <v>1</v>
      </c>
      <c r="U182" s="313">
        <f t="shared" si="13"/>
        <v>19</v>
      </c>
      <c r="V182" s="313">
        <f t="shared" si="14"/>
        <v>39</v>
      </c>
    </row>
    <row r="183" spans="1:22" x14ac:dyDescent="0.25">
      <c r="A183" s="126" t="s">
        <v>4021</v>
      </c>
      <c r="B183" s="200">
        <v>1</v>
      </c>
      <c r="C183" s="126">
        <v>2</v>
      </c>
      <c r="D183" s="321">
        <f>DEDEL!J183</f>
        <v>400051</v>
      </c>
      <c r="E183" s="126" t="b">
        <v>1</v>
      </c>
      <c r="F183" s="322" t="str">
        <f>RIGHT(DEDEL!C183,4)&amp;"."&amp;DEDEL!M183&amp;"."&amp;DEDEL!K183&amp;"."&amp;$C$5</f>
        <v>2003.DDEL3.E27.Ap21</v>
      </c>
      <c r="G183" s="323">
        <f t="shared" ca="1" si="9"/>
        <v>44309</v>
      </c>
      <c r="H183" s="324">
        <f>-DEDEL!Q183</f>
        <v>1848.3652432432434</v>
      </c>
      <c r="I183" s="205">
        <f t="shared" ca="1" si="12"/>
        <v>44309</v>
      </c>
      <c r="J183" s="126">
        <v>3</v>
      </c>
      <c r="K183" s="126" t="b">
        <v>1</v>
      </c>
      <c r="L183" s="126" t="s">
        <v>4022</v>
      </c>
      <c r="M183" s="126" t="b">
        <v>1</v>
      </c>
      <c r="N183" s="126" t="s">
        <v>3687</v>
      </c>
      <c r="O183" s="322" t="str">
        <f>LEFT(DEDEL!D183,19)&amp;"."&amp;DEDELCR!F183</f>
        <v>Bell Lane Primary S.2003.DDEL3.E27.Ap21</v>
      </c>
      <c r="P183" s="325" t="str">
        <f>DEDEL!I183</f>
        <v>10162/543965</v>
      </c>
      <c r="Q183" s="126" t="b">
        <v>1</v>
      </c>
      <c r="R183" s="126" t="b">
        <v>1</v>
      </c>
      <c r="S183" s="126" t="b">
        <v>1</v>
      </c>
      <c r="U183" s="313">
        <f t="shared" si="13"/>
        <v>19</v>
      </c>
      <c r="V183" s="313">
        <f t="shared" si="14"/>
        <v>39</v>
      </c>
    </row>
    <row r="184" spans="1:22" x14ac:dyDescent="0.25">
      <c r="A184" s="126" t="s">
        <v>4021</v>
      </c>
      <c r="B184" s="200">
        <v>1</v>
      </c>
      <c r="C184" s="126">
        <v>2</v>
      </c>
      <c r="D184" s="321">
        <f>DEDEL!J184</f>
        <v>400040</v>
      </c>
      <c r="E184" s="126" t="b">
        <v>1</v>
      </c>
      <c r="F184" s="322" t="str">
        <f>RIGHT(DEDEL!C184,4)&amp;"."&amp;DEDEL!M184&amp;"."&amp;DEDEL!K184&amp;"."&amp;$C$5</f>
        <v>2007.DDEL3.E27.Ap21</v>
      </c>
      <c r="G184" s="323">
        <f t="shared" ca="1" si="9"/>
        <v>44309</v>
      </c>
      <c r="H184" s="324">
        <f>-DEDEL!Q184</f>
        <v>915.71787114845949</v>
      </c>
      <c r="I184" s="205">
        <f t="shared" ca="1" si="12"/>
        <v>44309</v>
      </c>
      <c r="J184" s="126">
        <v>3</v>
      </c>
      <c r="K184" s="126" t="b">
        <v>1</v>
      </c>
      <c r="L184" s="126" t="s">
        <v>4022</v>
      </c>
      <c r="M184" s="126" t="b">
        <v>1</v>
      </c>
      <c r="N184" s="126" t="s">
        <v>3687</v>
      </c>
      <c r="O184" s="322" t="str">
        <f>LEFT(DEDEL!D184,19)&amp;"."&amp;DEDELCR!F184</f>
        <v>Brookland Junior Sc.2007.DDEL3.E27.Ap21</v>
      </c>
      <c r="P184" s="325" t="str">
        <f>DEDEL!I184</f>
        <v>10162/543965</v>
      </c>
      <c r="Q184" s="126" t="b">
        <v>1</v>
      </c>
      <c r="R184" s="126" t="b">
        <v>1</v>
      </c>
      <c r="S184" s="126" t="b">
        <v>1</v>
      </c>
      <c r="U184" s="313">
        <f t="shared" si="13"/>
        <v>19</v>
      </c>
      <c r="V184" s="313">
        <f t="shared" si="14"/>
        <v>39</v>
      </c>
    </row>
    <row r="185" spans="1:22" x14ac:dyDescent="0.25">
      <c r="A185" s="126" t="s">
        <v>4021</v>
      </c>
      <c r="B185" s="200">
        <v>1</v>
      </c>
      <c r="C185" s="126">
        <v>2</v>
      </c>
      <c r="D185" s="321">
        <f>DEDEL!J185</f>
        <v>400057</v>
      </c>
      <c r="E185" s="126" t="b">
        <v>1</v>
      </c>
      <c r="F185" s="322" t="str">
        <f>RIGHT(DEDEL!C185,4)&amp;"."&amp;DEDEL!M185&amp;"."&amp;DEDEL!K185&amp;"."&amp;$C$5</f>
        <v>2008.DDEL3.E27.Ap21</v>
      </c>
      <c r="G185" s="323">
        <f t="shared" ca="1" si="9"/>
        <v>44309</v>
      </c>
      <c r="H185" s="324">
        <f>-DEDEL!Q185</f>
        <v>542.96000000000083</v>
      </c>
      <c r="I185" s="205">
        <f t="shared" ca="1" si="12"/>
        <v>44309</v>
      </c>
      <c r="J185" s="126">
        <v>3</v>
      </c>
      <c r="K185" s="126" t="b">
        <v>1</v>
      </c>
      <c r="L185" s="126" t="s">
        <v>4022</v>
      </c>
      <c r="M185" s="126" t="b">
        <v>1</v>
      </c>
      <c r="N185" s="126" t="s">
        <v>3687</v>
      </c>
      <c r="O185" s="322" t="str">
        <f>LEFT(DEDEL!D185,19)&amp;"."&amp;DEDELCR!F185</f>
        <v>Brookland Infant an.2008.DDEL3.E27.Ap21</v>
      </c>
      <c r="P185" s="325" t="str">
        <f>DEDEL!I185</f>
        <v>10162/543965</v>
      </c>
      <c r="Q185" s="126" t="b">
        <v>1</v>
      </c>
      <c r="R185" s="126" t="b">
        <v>1</v>
      </c>
      <c r="S185" s="126" t="b">
        <v>1</v>
      </c>
      <c r="U185" s="313">
        <f t="shared" si="13"/>
        <v>19</v>
      </c>
      <c r="V185" s="313">
        <f t="shared" si="14"/>
        <v>39</v>
      </c>
    </row>
    <row r="186" spans="1:22" x14ac:dyDescent="0.25">
      <c r="A186" s="126" t="s">
        <v>4021</v>
      </c>
      <c r="B186" s="200">
        <v>1</v>
      </c>
      <c r="C186" s="126">
        <v>2</v>
      </c>
      <c r="D186" s="321">
        <f>DEDEL!J186</f>
        <v>400061</v>
      </c>
      <c r="E186" s="126" t="b">
        <v>1</v>
      </c>
      <c r="F186" s="322" t="str">
        <f>RIGHT(DEDEL!C186,4)&amp;"."&amp;DEDEL!M186&amp;"."&amp;DEDEL!K186&amp;"."&amp;$C$5</f>
        <v>2009.DDEL3.E27.Ap21</v>
      </c>
      <c r="G186" s="323">
        <f t="shared" ca="1" si="9"/>
        <v>44309</v>
      </c>
      <c r="H186" s="324">
        <f>-DEDEL!Q186</f>
        <v>1053.6956398104264</v>
      </c>
      <c r="I186" s="205">
        <f t="shared" ca="1" si="12"/>
        <v>44309</v>
      </c>
      <c r="J186" s="126">
        <v>3</v>
      </c>
      <c r="K186" s="126" t="b">
        <v>1</v>
      </c>
      <c r="L186" s="126" t="s">
        <v>4022</v>
      </c>
      <c r="M186" s="126" t="b">
        <v>1</v>
      </c>
      <c r="N186" s="126" t="s">
        <v>3687</v>
      </c>
      <c r="O186" s="322" t="str">
        <f>LEFT(DEDEL!D186,19)&amp;"."&amp;DEDELCR!F186</f>
        <v>Brunswick Park Prim.2009.DDEL3.E27.Ap21</v>
      </c>
      <c r="P186" s="325" t="str">
        <f>DEDEL!I186</f>
        <v>10162/543965</v>
      </c>
      <c r="Q186" s="126" t="b">
        <v>1</v>
      </c>
      <c r="R186" s="126" t="b">
        <v>1</v>
      </c>
      <c r="S186" s="126" t="b">
        <v>1</v>
      </c>
      <c r="U186" s="313">
        <f t="shared" si="13"/>
        <v>19</v>
      </c>
      <c r="V186" s="313">
        <f t="shared" si="14"/>
        <v>39</v>
      </c>
    </row>
    <row r="187" spans="1:22" x14ac:dyDescent="0.25">
      <c r="A187" s="126" t="s">
        <v>4021</v>
      </c>
      <c r="B187" s="200">
        <v>1</v>
      </c>
      <c r="C187" s="126">
        <v>2</v>
      </c>
      <c r="D187" s="321">
        <f>DEDEL!J187</f>
        <v>400020</v>
      </c>
      <c r="E187" s="126" t="b">
        <v>1</v>
      </c>
      <c r="F187" s="322" t="str">
        <f>RIGHT(DEDEL!C187,4)&amp;"."&amp;DEDEL!M187&amp;"."&amp;DEDEL!K187&amp;"."&amp;$C$5</f>
        <v>2011.DDEL3.E27.Ap21</v>
      </c>
      <c r="G187" s="323">
        <f t="shared" ca="1" si="9"/>
        <v>44309</v>
      </c>
      <c r="H187" s="324">
        <f>-DEDEL!Q187</f>
        <v>415.58312796208526</v>
      </c>
      <c r="I187" s="205">
        <f t="shared" ca="1" si="12"/>
        <v>44309</v>
      </c>
      <c r="J187" s="126">
        <v>3</v>
      </c>
      <c r="K187" s="126" t="b">
        <v>1</v>
      </c>
      <c r="L187" s="126" t="s">
        <v>4022</v>
      </c>
      <c r="M187" s="126" t="b">
        <v>1</v>
      </c>
      <c r="N187" s="126" t="s">
        <v>3687</v>
      </c>
      <c r="O187" s="322" t="str">
        <f>LEFT(DEDEL!D187,19)&amp;"."&amp;DEDELCR!F187</f>
        <v>Church Hill School.2011.DDEL3.E27.Ap21</v>
      </c>
      <c r="P187" s="325" t="str">
        <f>DEDEL!I187</f>
        <v>10162/543965</v>
      </c>
      <c r="Q187" s="126" t="b">
        <v>1</v>
      </c>
      <c r="R187" s="126" t="b">
        <v>1</v>
      </c>
      <c r="S187" s="126" t="b">
        <v>1</v>
      </c>
      <c r="U187" s="313">
        <f t="shared" si="13"/>
        <v>19</v>
      </c>
      <c r="V187" s="313">
        <f t="shared" si="14"/>
        <v>38</v>
      </c>
    </row>
    <row r="188" spans="1:22" x14ac:dyDescent="0.25">
      <c r="A188" s="126" t="s">
        <v>4021</v>
      </c>
      <c r="B188" s="200">
        <v>1</v>
      </c>
      <c r="C188" s="126">
        <v>2</v>
      </c>
      <c r="D188" s="321">
        <f>DEDEL!J188</f>
        <v>400050</v>
      </c>
      <c r="E188" s="126" t="b">
        <v>1</v>
      </c>
      <c r="F188" s="322" t="str">
        <f>RIGHT(DEDEL!C188,4)&amp;"."&amp;DEDEL!M188&amp;"."&amp;DEDEL!K188&amp;"."&amp;$C$5</f>
        <v>2014.DDEL3.E27.Ap21</v>
      </c>
      <c r="G188" s="323">
        <f t="shared" ca="1" si="9"/>
        <v>44309</v>
      </c>
      <c r="H188" s="324">
        <f>-DEDEL!Q188</f>
        <v>2364.4701597444091</v>
      </c>
      <c r="I188" s="205">
        <f t="shared" ca="1" si="12"/>
        <v>44309</v>
      </c>
      <c r="J188" s="126">
        <v>3</v>
      </c>
      <c r="K188" s="126" t="b">
        <v>1</v>
      </c>
      <c r="L188" s="126" t="s">
        <v>4022</v>
      </c>
      <c r="M188" s="126" t="b">
        <v>1</v>
      </c>
      <c r="N188" s="126" t="s">
        <v>3687</v>
      </c>
      <c r="O188" s="322" t="str">
        <f>LEFT(DEDEL!D188,19)&amp;"."&amp;DEDELCR!F188</f>
        <v>Colindale Primary S.2014.DDEL3.E27.Ap21</v>
      </c>
      <c r="P188" s="325" t="str">
        <f>DEDEL!I188</f>
        <v>10162/543965</v>
      </c>
      <c r="Q188" s="126" t="b">
        <v>1</v>
      </c>
      <c r="R188" s="126" t="b">
        <v>1</v>
      </c>
      <c r="S188" s="126" t="b">
        <v>1</v>
      </c>
      <c r="U188" s="313">
        <f t="shared" si="13"/>
        <v>19</v>
      </c>
      <c r="V188" s="313">
        <f t="shared" si="14"/>
        <v>39</v>
      </c>
    </row>
    <row r="189" spans="1:22" x14ac:dyDescent="0.25">
      <c r="A189" s="126" t="s">
        <v>4021</v>
      </c>
      <c r="B189" s="200">
        <v>1</v>
      </c>
      <c r="C189" s="126">
        <v>2</v>
      </c>
      <c r="D189" s="321">
        <f>DEDEL!J189</f>
        <v>400059</v>
      </c>
      <c r="E189" s="126" t="b">
        <v>1</v>
      </c>
      <c r="F189" s="322" t="str">
        <f>RIGHT(DEDEL!C189,4)&amp;"."&amp;DEDEL!M189&amp;"."&amp;DEDEL!K189&amp;"."&amp;$C$5</f>
        <v>2015.DDEL3.E27.Ap21</v>
      </c>
      <c r="G189" s="323">
        <f t="shared" ca="1" si="9"/>
        <v>44309</v>
      </c>
      <c r="H189" s="324">
        <f>-DEDEL!Q189</f>
        <v>950.18</v>
      </c>
      <c r="I189" s="205">
        <f t="shared" ca="1" si="12"/>
        <v>44309</v>
      </c>
      <c r="J189" s="126">
        <v>3</v>
      </c>
      <c r="K189" s="126" t="b">
        <v>1</v>
      </c>
      <c r="L189" s="126" t="s">
        <v>4022</v>
      </c>
      <c r="M189" s="126" t="b">
        <v>1</v>
      </c>
      <c r="N189" s="126" t="s">
        <v>3687</v>
      </c>
      <c r="O189" s="322" t="str">
        <f>LEFT(DEDEL!D189,19)&amp;"."&amp;DEDELCR!F189</f>
        <v>Coppetts Wood Prima.2015.DDEL3.E27.Ap21</v>
      </c>
      <c r="P189" s="325" t="str">
        <f>DEDEL!I189</f>
        <v>10162/543965</v>
      </c>
      <c r="Q189" s="126" t="b">
        <v>1</v>
      </c>
      <c r="R189" s="126" t="b">
        <v>1</v>
      </c>
      <c r="S189" s="126" t="b">
        <v>1</v>
      </c>
      <c r="U189" s="313">
        <f t="shared" si="13"/>
        <v>19</v>
      </c>
      <c r="V189" s="313">
        <f t="shared" si="14"/>
        <v>39</v>
      </c>
    </row>
    <row r="190" spans="1:22" x14ac:dyDescent="0.25">
      <c r="A190" s="126" t="s">
        <v>4021</v>
      </c>
      <c r="B190" s="200">
        <v>1</v>
      </c>
      <c r="C190" s="126">
        <v>2</v>
      </c>
      <c r="D190" s="321">
        <f>DEDEL!J190</f>
        <v>400049</v>
      </c>
      <c r="E190" s="126" t="b">
        <v>1</v>
      </c>
      <c r="F190" s="322" t="str">
        <f>RIGHT(DEDEL!C190,4)&amp;"."&amp;DEDEL!M190&amp;"."&amp;DEDEL!K190&amp;"."&amp;$C$5</f>
        <v>2016.DDEL3.E27.Ap21</v>
      </c>
      <c r="G190" s="323">
        <f t="shared" ca="1" si="9"/>
        <v>44309</v>
      </c>
      <c r="H190" s="324">
        <f>-DEDEL!Q190</f>
        <v>257.9118483412322</v>
      </c>
      <c r="I190" s="205">
        <f t="shared" ca="1" si="12"/>
        <v>44309</v>
      </c>
      <c r="J190" s="126">
        <v>3</v>
      </c>
      <c r="K190" s="126" t="b">
        <v>1</v>
      </c>
      <c r="L190" s="126" t="s">
        <v>4022</v>
      </c>
      <c r="M190" s="126" t="b">
        <v>1</v>
      </c>
      <c r="N190" s="126" t="s">
        <v>3687</v>
      </c>
      <c r="O190" s="322" t="str">
        <f>LEFT(DEDEL!D190,19)&amp;"."&amp;DEDELCR!F190</f>
        <v>Courtland School.2016.DDEL3.E27.Ap21</v>
      </c>
      <c r="P190" s="325" t="str">
        <f>DEDEL!I190</f>
        <v>10162/543965</v>
      </c>
      <c r="Q190" s="126" t="b">
        <v>1</v>
      </c>
      <c r="R190" s="126" t="b">
        <v>1</v>
      </c>
      <c r="S190" s="126" t="b">
        <v>1</v>
      </c>
      <c r="U190" s="313">
        <f t="shared" si="13"/>
        <v>19</v>
      </c>
      <c r="V190" s="313">
        <f t="shared" si="14"/>
        <v>36</v>
      </c>
    </row>
    <row r="191" spans="1:22" x14ac:dyDescent="0.25">
      <c r="A191" s="126" t="s">
        <v>4021</v>
      </c>
      <c r="B191" s="200">
        <v>1</v>
      </c>
      <c r="C191" s="126">
        <v>2</v>
      </c>
      <c r="D191" s="321">
        <f>DEDEL!J191</f>
        <v>400080</v>
      </c>
      <c r="E191" s="126" t="b">
        <v>1</v>
      </c>
      <c r="F191" s="322" t="str">
        <f>RIGHT(DEDEL!C191,4)&amp;"."&amp;DEDEL!M191&amp;"."&amp;DEDEL!K191&amp;"."&amp;$C$5</f>
        <v>2017.DDEL3.E27.Ap21</v>
      </c>
      <c r="G191" s="323">
        <f t="shared" ca="1" si="9"/>
        <v>44309</v>
      </c>
      <c r="H191" s="324">
        <f>-DEDEL!Q191</f>
        <v>1272.2685176470586</v>
      </c>
      <c r="I191" s="205">
        <f t="shared" ca="1" si="12"/>
        <v>44309</v>
      </c>
      <c r="J191" s="126">
        <v>3</v>
      </c>
      <c r="K191" s="126" t="b">
        <v>1</v>
      </c>
      <c r="L191" s="126" t="s">
        <v>4022</v>
      </c>
      <c r="M191" s="126" t="b">
        <v>1</v>
      </c>
      <c r="N191" s="126" t="s">
        <v>3687</v>
      </c>
      <c r="O191" s="322" t="str">
        <f>LEFT(DEDEL!D191,19)&amp;"."&amp;DEDELCR!F191</f>
        <v>Cromer Road Primary.2017.DDEL3.E27.Ap21</v>
      </c>
      <c r="P191" s="325" t="str">
        <f>DEDEL!I191</f>
        <v>10162/543965</v>
      </c>
      <c r="Q191" s="126" t="b">
        <v>1</v>
      </c>
      <c r="R191" s="126" t="b">
        <v>1</v>
      </c>
      <c r="S191" s="126" t="b">
        <v>1</v>
      </c>
      <c r="U191" s="313">
        <f t="shared" si="13"/>
        <v>19</v>
      </c>
      <c r="V191" s="313">
        <f t="shared" si="14"/>
        <v>39</v>
      </c>
    </row>
    <row r="192" spans="1:22" x14ac:dyDescent="0.25">
      <c r="A192" s="126" t="s">
        <v>4021</v>
      </c>
      <c r="B192" s="200">
        <v>1</v>
      </c>
      <c r="C192" s="126">
        <v>2</v>
      </c>
      <c r="D192" s="321">
        <f>DEDEL!J192</f>
        <v>400036</v>
      </c>
      <c r="E192" s="126" t="b">
        <v>1</v>
      </c>
      <c r="F192" s="322" t="str">
        <f>RIGHT(DEDEL!C192,4)&amp;"."&amp;DEDEL!M192&amp;"."&amp;DEDEL!K192&amp;"."&amp;$C$5</f>
        <v>2019.DDEL3.E27.Ap21</v>
      </c>
      <c r="G192" s="323">
        <f t="shared" ca="1" si="9"/>
        <v>44309</v>
      </c>
      <c r="H192" s="324">
        <f>-DEDEL!Q192</f>
        <v>564.03862660944208</v>
      </c>
      <c r="I192" s="205">
        <f t="shared" ca="1" si="12"/>
        <v>44309</v>
      </c>
      <c r="J192" s="126">
        <v>3</v>
      </c>
      <c r="K192" s="126" t="b">
        <v>1</v>
      </c>
      <c r="L192" s="126" t="s">
        <v>4022</v>
      </c>
      <c r="M192" s="126" t="b">
        <v>1</v>
      </c>
      <c r="N192" s="126" t="s">
        <v>3687</v>
      </c>
      <c r="O192" s="322" t="str">
        <f>LEFT(DEDEL!D192,19)&amp;"."&amp;DEDELCR!F192</f>
        <v>Deansbrook Infant S.2019.DDEL3.E27.Ap21</v>
      </c>
      <c r="P192" s="325" t="str">
        <f>DEDEL!I192</f>
        <v>10162/543965</v>
      </c>
      <c r="Q192" s="126" t="b">
        <v>1</v>
      </c>
      <c r="R192" s="126" t="b">
        <v>1</v>
      </c>
      <c r="S192" s="126" t="b">
        <v>1</v>
      </c>
      <c r="U192" s="313">
        <f t="shared" si="13"/>
        <v>19</v>
      </c>
      <c r="V192" s="313">
        <f t="shared" si="14"/>
        <v>39</v>
      </c>
    </row>
    <row r="193" spans="1:22" x14ac:dyDescent="0.25">
      <c r="A193" s="126" t="s">
        <v>4021</v>
      </c>
      <c r="B193" s="200">
        <v>1</v>
      </c>
      <c r="C193" s="126">
        <v>2</v>
      </c>
      <c r="D193" s="321">
        <f>DEDEL!J193</f>
        <v>400042</v>
      </c>
      <c r="E193" s="126" t="b">
        <v>1</v>
      </c>
      <c r="F193" s="322" t="str">
        <f>RIGHT(DEDEL!C193,4)&amp;"."&amp;DEDEL!M193&amp;"."&amp;DEDEL!K193&amp;"."&amp;$C$5</f>
        <v>2021.DDEL3.E27.Ap21</v>
      </c>
      <c r="G193" s="323">
        <f t="shared" ca="1" si="9"/>
        <v>44309</v>
      </c>
      <c r="H193" s="324">
        <f>-DEDEL!Q193</f>
        <v>1626.7067611336029</v>
      </c>
      <c r="I193" s="205">
        <f t="shared" ca="1" si="12"/>
        <v>44309</v>
      </c>
      <c r="J193" s="126">
        <v>3</v>
      </c>
      <c r="K193" s="126" t="b">
        <v>1</v>
      </c>
      <c r="L193" s="126" t="s">
        <v>4022</v>
      </c>
      <c r="M193" s="126" t="b">
        <v>1</v>
      </c>
      <c r="N193" s="126" t="s">
        <v>3687</v>
      </c>
      <c r="O193" s="322" t="str">
        <f>LEFT(DEDEL!D193,19)&amp;"."&amp;DEDELCR!F193</f>
        <v>Dollis Primary Scho.2021.DDEL3.E27.Ap21</v>
      </c>
      <c r="P193" s="325" t="str">
        <f>DEDEL!I193</f>
        <v>10162/543965</v>
      </c>
      <c r="Q193" s="126" t="b">
        <v>1</v>
      </c>
      <c r="R193" s="126" t="b">
        <v>1</v>
      </c>
      <c r="S193" s="126" t="b">
        <v>1</v>
      </c>
      <c r="U193" s="313">
        <f t="shared" si="13"/>
        <v>19</v>
      </c>
      <c r="V193" s="313">
        <f t="shared" si="14"/>
        <v>39</v>
      </c>
    </row>
    <row r="194" spans="1:22" x14ac:dyDescent="0.25">
      <c r="A194" s="126" t="s">
        <v>4021</v>
      </c>
      <c r="B194" s="200">
        <v>1</v>
      </c>
      <c r="C194" s="126">
        <v>2</v>
      </c>
      <c r="D194" s="321">
        <f>DEDEL!J194</f>
        <v>400159</v>
      </c>
      <c r="E194" s="126" t="b">
        <v>1</v>
      </c>
      <c r="F194" s="322" t="str">
        <f>RIGHT(DEDEL!C194,4)&amp;"."&amp;DEDEL!M194&amp;"."&amp;DEDEL!K194&amp;"."&amp;$C$5</f>
        <v>2023.DDEL3.E27.Ap21</v>
      </c>
      <c r="G194" s="323">
        <f t="shared" ca="1" si="9"/>
        <v>44309</v>
      </c>
      <c r="H194" s="324">
        <f>-DEDEL!Q194</f>
        <v>2406.2999999999984</v>
      </c>
      <c r="I194" s="205">
        <f t="shared" ca="1" si="12"/>
        <v>44309</v>
      </c>
      <c r="J194" s="126">
        <v>3</v>
      </c>
      <c r="K194" s="126" t="b">
        <v>1</v>
      </c>
      <c r="L194" s="126" t="s">
        <v>4022</v>
      </c>
      <c r="M194" s="126" t="b">
        <v>1</v>
      </c>
      <c r="N194" s="126" t="s">
        <v>3687</v>
      </c>
      <c r="O194" s="322" t="str">
        <f>LEFT(DEDEL!D194,19)&amp;"."&amp;DEDELCR!F194</f>
        <v>Edgware Primary Sch.2023.DDEL3.E27.Ap21</v>
      </c>
      <c r="P194" s="325" t="str">
        <f>DEDEL!I194</f>
        <v>10162/543965</v>
      </c>
      <c r="Q194" s="126" t="b">
        <v>1</v>
      </c>
      <c r="R194" s="126" t="b">
        <v>1</v>
      </c>
      <c r="S194" s="126" t="b">
        <v>1</v>
      </c>
      <c r="U194" s="313">
        <f t="shared" si="13"/>
        <v>19</v>
      </c>
      <c r="V194" s="313">
        <f t="shared" si="14"/>
        <v>39</v>
      </c>
    </row>
    <row r="195" spans="1:22" x14ac:dyDescent="0.25">
      <c r="A195" s="126" t="s">
        <v>4021</v>
      </c>
      <c r="B195" s="200">
        <v>1</v>
      </c>
      <c r="C195" s="126">
        <v>2</v>
      </c>
      <c r="D195" s="321">
        <f>DEDEL!J195</f>
        <v>400047</v>
      </c>
      <c r="E195" s="126" t="b">
        <v>1</v>
      </c>
      <c r="F195" s="322" t="str">
        <f>RIGHT(DEDEL!C195,4)&amp;"."&amp;DEDEL!M195&amp;"."&amp;DEDEL!K195&amp;"."&amp;$C$5</f>
        <v>2024.DDEL3.E27.Ap21</v>
      </c>
      <c r="G195" s="323">
        <f t="shared" ca="1" si="9"/>
        <v>44309</v>
      </c>
      <c r="H195" s="324">
        <f>-DEDEL!Q195</f>
        <v>857.99294117647059</v>
      </c>
      <c r="I195" s="205">
        <f t="shared" ca="1" si="12"/>
        <v>44309</v>
      </c>
      <c r="J195" s="126">
        <v>3</v>
      </c>
      <c r="K195" s="126" t="b">
        <v>1</v>
      </c>
      <c r="L195" s="126" t="s">
        <v>4022</v>
      </c>
      <c r="M195" s="126" t="b">
        <v>1</v>
      </c>
      <c r="N195" s="126" t="s">
        <v>3687</v>
      </c>
      <c r="O195" s="322" t="str">
        <f>LEFT(DEDEL!D195,19)&amp;"."&amp;DEDELCR!F195</f>
        <v>Fairway Primary Sch.2024.DDEL3.E27.Ap21</v>
      </c>
      <c r="P195" s="325" t="str">
        <f>DEDEL!I195</f>
        <v>10162/543965</v>
      </c>
      <c r="Q195" s="126" t="b">
        <v>1</v>
      </c>
      <c r="R195" s="126" t="b">
        <v>1</v>
      </c>
      <c r="S195" s="126" t="b">
        <v>1</v>
      </c>
      <c r="U195" s="313">
        <f t="shared" si="13"/>
        <v>19</v>
      </c>
      <c r="V195" s="313">
        <f t="shared" si="14"/>
        <v>39</v>
      </c>
    </row>
    <row r="196" spans="1:22" x14ac:dyDescent="0.25">
      <c r="A196" s="126" t="s">
        <v>4021</v>
      </c>
      <c r="B196" s="200">
        <v>1</v>
      </c>
      <c r="C196" s="126">
        <v>2</v>
      </c>
      <c r="D196" s="321">
        <f>DEDEL!J196</f>
        <v>400001</v>
      </c>
      <c r="E196" s="126" t="b">
        <v>1</v>
      </c>
      <c r="F196" s="322" t="str">
        <f>RIGHT(DEDEL!C196,4)&amp;"."&amp;DEDEL!M196&amp;"."&amp;DEDEL!K196&amp;"."&amp;$C$5</f>
        <v>2025.DDEL3.E27.Ap21</v>
      </c>
      <c r="G196" s="323">
        <f t="shared" ca="1" si="9"/>
        <v>44309</v>
      </c>
      <c r="H196" s="324">
        <f>-DEDEL!Q196</f>
        <v>85.840125</v>
      </c>
      <c r="I196" s="205">
        <f t="shared" ca="1" si="12"/>
        <v>44309</v>
      </c>
      <c r="J196" s="126">
        <v>3</v>
      </c>
      <c r="K196" s="126" t="b">
        <v>1</v>
      </c>
      <c r="L196" s="126" t="s">
        <v>4022</v>
      </c>
      <c r="M196" s="126" t="b">
        <v>1</v>
      </c>
      <c r="N196" s="126" t="s">
        <v>3687</v>
      </c>
      <c r="O196" s="322" t="str">
        <f>LEFT(DEDEL!D196,19)&amp;"."&amp;DEDELCR!F196</f>
        <v>Foulds School.2025.DDEL3.E27.Ap21</v>
      </c>
      <c r="P196" s="325" t="str">
        <f>DEDEL!I196</f>
        <v>10162/543965</v>
      </c>
      <c r="Q196" s="126" t="b">
        <v>1</v>
      </c>
      <c r="R196" s="126" t="b">
        <v>1</v>
      </c>
      <c r="S196" s="126" t="b">
        <v>1</v>
      </c>
      <c r="U196" s="313">
        <f t="shared" si="13"/>
        <v>19</v>
      </c>
      <c r="V196" s="313">
        <f t="shared" si="14"/>
        <v>33</v>
      </c>
    </row>
    <row r="197" spans="1:22" x14ac:dyDescent="0.25">
      <c r="A197" s="126" t="s">
        <v>4021</v>
      </c>
      <c r="B197" s="200">
        <v>1</v>
      </c>
      <c r="C197" s="126">
        <v>2</v>
      </c>
      <c r="D197" s="321">
        <f>DEDEL!J197</f>
        <v>400082</v>
      </c>
      <c r="E197" s="126" t="b">
        <v>1</v>
      </c>
      <c r="F197" s="322" t="str">
        <f>RIGHT(DEDEL!C197,4)&amp;"."&amp;DEDEL!M197&amp;"."&amp;DEDEL!K197&amp;"."&amp;$C$5</f>
        <v>2026.DDEL3.E27.Ap21</v>
      </c>
      <c r="G197" s="323">
        <f t="shared" ca="1" si="9"/>
        <v>44309</v>
      </c>
      <c r="H197" s="324">
        <f>-DEDEL!Q197</f>
        <v>939.18328413284132</v>
      </c>
      <c r="I197" s="205">
        <f t="shared" ca="1" si="12"/>
        <v>44309</v>
      </c>
      <c r="J197" s="126">
        <v>3</v>
      </c>
      <c r="K197" s="126" t="b">
        <v>1</v>
      </c>
      <c r="L197" s="126" t="s">
        <v>4022</v>
      </c>
      <c r="M197" s="126" t="b">
        <v>1</v>
      </c>
      <c r="N197" s="126" t="s">
        <v>3687</v>
      </c>
      <c r="O197" s="322" t="str">
        <f>LEFT(DEDEL!D197,19)&amp;"."&amp;DEDELCR!F197</f>
        <v>Frith Manor Primary.2026.DDEL3.E27.Ap21</v>
      </c>
      <c r="P197" s="325" t="str">
        <f>DEDEL!I197</f>
        <v>10162/543965</v>
      </c>
      <c r="Q197" s="126" t="b">
        <v>1</v>
      </c>
      <c r="R197" s="126" t="b">
        <v>1</v>
      </c>
      <c r="S197" s="126" t="b">
        <v>1</v>
      </c>
      <c r="U197" s="313">
        <f t="shared" si="13"/>
        <v>19</v>
      </c>
      <c r="V197" s="313">
        <f t="shared" si="14"/>
        <v>39</v>
      </c>
    </row>
    <row r="198" spans="1:22" x14ac:dyDescent="0.25">
      <c r="A198" s="126" t="s">
        <v>4021</v>
      </c>
      <c r="B198" s="200">
        <v>1</v>
      </c>
      <c r="C198" s="126">
        <v>2</v>
      </c>
      <c r="D198" s="321">
        <f>DEDEL!J198</f>
        <v>400002</v>
      </c>
      <c r="E198" s="126" t="b">
        <v>1</v>
      </c>
      <c r="F198" s="322" t="str">
        <f>RIGHT(DEDEL!C198,4)&amp;"."&amp;DEDEL!M198&amp;"."&amp;DEDEL!K198&amp;"."&amp;$C$5</f>
        <v>2027.DDEL3.E27.Ap21</v>
      </c>
      <c r="G198" s="323">
        <f t="shared" ca="1" si="9"/>
        <v>44309</v>
      </c>
      <c r="H198" s="324">
        <f>-DEDEL!Q198</f>
        <v>780.86129577464794</v>
      </c>
      <c r="I198" s="205">
        <f t="shared" ca="1" si="12"/>
        <v>44309</v>
      </c>
      <c r="J198" s="126">
        <v>3</v>
      </c>
      <c r="K198" s="126" t="b">
        <v>1</v>
      </c>
      <c r="L198" s="126" t="s">
        <v>4022</v>
      </c>
      <c r="M198" s="126" t="b">
        <v>1</v>
      </c>
      <c r="N198" s="126" t="s">
        <v>3687</v>
      </c>
      <c r="O198" s="322" t="str">
        <f>LEFT(DEDEL!D198,19)&amp;"."&amp;DEDELCR!F198</f>
        <v>Garden Suburb Junio.2027.DDEL3.E27.Ap21</v>
      </c>
      <c r="P198" s="325" t="str">
        <f>DEDEL!I198</f>
        <v>10162/543965</v>
      </c>
      <c r="Q198" s="126" t="b">
        <v>1</v>
      </c>
      <c r="R198" s="126" t="b">
        <v>1</v>
      </c>
      <c r="S198" s="126" t="b">
        <v>1</v>
      </c>
      <c r="U198" s="313">
        <f t="shared" si="13"/>
        <v>19</v>
      </c>
      <c r="V198" s="313">
        <f t="shared" si="14"/>
        <v>39</v>
      </c>
    </row>
    <row r="199" spans="1:22" x14ac:dyDescent="0.25">
      <c r="A199" s="126" t="s">
        <v>4021</v>
      </c>
      <c r="B199" s="200">
        <v>1</v>
      </c>
      <c r="C199" s="126">
        <v>2</v>
      </c>
      <c r="D199" s="321">
        <f>DEDEL!J199</f>
        <v>400067</v>
      </c>
      <c r="E199" s="126" t="b">
        <v>1</v>
      </c>
      <c r="F199" s="322" t="str">
        <f>RIGHT(DEDEL!C199,4)&amp;"."&amp;DEDEL!M199&amp;"."&amp;DEDEL!K199&amp;"."&amp;$C$5</f>
        <v>2028.DDEL3.E27.Ap21</v>
      </c>
      <c r="G199" s="323">
        <f t="shared" ca="1" si="9"/>
        <v>44309</v>
      </c>
      <c r="H199" s="324">
        <f>-DEDEL!Q199</f>
        <v>579.98000000000036</v>
      </c>
      <c r="I199" s="205">
        <f t="shared" ca="1" si="12"/>
        <v>44309</v>
      </c>
      <c r="J199" s="126">
        <v>3</v>
      </c>
      <c r="K199" s="126" t="b">
        <v>1</v>
      </c>
      <c r="L199" s="126" t="s">
        <v>4022</v>
      </c>
      <c r="M199" s="126" t="b">
        <v>1</v>
      </c>
      <c r="N199" s="126" t="s">
        <v>3687</v>
      </c>
      <c r="O199" s="322" t="str">
        <f>LEFT(DEDEL!D199,19)&amp;"."&amp;DEDELCR!F199</f>
        <v>Garden Suburb Infan.2028.DDEL3.E27.Ap21</v>
      </c>
      <c r="P199" s="325" t="str">
        <f>DEDEL!I199</f>
        <v>10162/543965</v>
      </c>
      <c r="Q199" s="126" t="b">
        <v>1</v>
      </c>
      <c r="R199" s="126" t="b">
        <v>1</v>
      </c>
      <c r="S199" s="126" t="b">
        <v>1</v>
      </c>
      <c r="U199" s="313">
        <f t="shared" si="13"/>
        <v>19</v>
      </c>
      <c r="V199" s="313">
        <f t="shared" si="14"/>
        <v>39</v>
      </c>
    </row>
    <row r="200" spans="1:22" x14ac:dyDescent="0.25">
      <c r="A200" s="126" t="s">
        <v>4021</v>
      </c>
      <c r="B200" s="200">
        <v>1</v>
      </c>
      <c r="C200" s="126">
        <v>2</v>
      </c>
      <c r="D200" s="321">
        <f>DEDEL!J200</f>
        <v>400035</v>
      </c>
      <c r="E200" s="126" t="b">
        <v>1</v>
      </c>
      <c r="F200" s="322" t="str">
        <f>RIGHT(DEDEL!C200,4)&amp;"."&amp;DEDEL!M200&amp;"."&amp;DEDEL!K200&amp;"."&amp;$C$5</f>
        <v>2029.DDEL3.E27.Ap21</v>
      </c>
      <c r="G200" s="323">
        <f t="shared" ca="1" si="9"/>
        <v>44309</v>
      </c>
      <c r="H200" s="324">
        <f>-DEDEL!Q200</f>
        <v>2070.1373459715637</v>
      </c>
      <c r="I200" s="205">
        <f t="shared" ca="1" si="12"/>
        <v>44309</v>
      </c>
      <c r="J200" s="126">
        <v>3</v>
      </c>
      <c r="K200" s="126" t="b">
        <v>1</v>
      </c>
      <c r="L200" s="126" t="s">
        <v>4022</v>
      </c>
      <c r="M200" s="126" t="b">
        <v>1</v>
      </c>
      <c r="N200" s="126" t="s">
        <v>3687</v>
      </c>
      <c r="O200" s="322" t="str">
        <f>LEFT(DEDEL!D200,19)&amp;"."&amp;DEDELCR!F200</f>
        <v>Goldbeaters Primary.2029.DDEL3.E27.Ap21</v>
      </c>
      <c r="P200" s="325" t="str">
        <f>DEDEL!I200</f>
        <v>10162/543965</v>
      </c>
      <c r="Q200" s="126" t="b">
        <v>1</v>
      </c>
      <c r="R200" s="126" t="b">
        <v>1</v>
      </c>
      <c r="S200" s="126" t="b">
        <v>1</v>
      </c>
      <c r="U200" s="313">
        <f t="shared" si="13"/>
        <v>19</v>
      </c>
      <c r="V200" s="313">
        <f t="shared" si="14"/>
        <v>39</v>
      </c>
    </row>
    <row r="201" spans="1:22" x14ac:dyDescent="0.25">
      <c r="A201" s="126" t="s">
        <v>4021</v>
      </c>
      <c r="B201" s="200">
        <v>1</v>
      </c>
      <c r="C201" s="126">
        <v>2</v>
      </c>
      <c r="D201" s="321">
        <f>DEDEL!J201</f>
        <v>400026</v>
      </c>
      <c r="E201" s="126" t="b">
        <v>1</v>
      </c>
      <c r="F201" s="322" t="str">
        <f>RIGHT(DEDEL!C201,4)&amp;"."&amp;DEDEL!M201&amp;"."&amp;DEDEL!K201&amp;"."&amp;$C$5</f>
        <v>2031.DDEL3.E27.Ap21</v>
      </c>
      <c r="G201" s="323">
        <f t="shared" ca="1" si="9"/>
        <v>44309</v>
      </c>
      <c r="H201" s="324">
        <f>-DEDEL!Q201</f>
        <v>701.65367875647667</v>
      </c>
      <c r="I201" s="205">
        <f t="shared" ca="1" si="12"/>
        <v>44309</v>
      </c>
      <c r="J201" s="126">
        <v>3</v>
      </c>
      <c r="K201" s="126" t="b">
        <v>1</v>
      </c>
      <c r="L201" s="126" t="s">
        <v>4022</v>
      </c>
      <c r="M201" s="126" t="b">
        <v>1</v>
      </c>
      <c r="N201" s="126" t="s">
        <v>3687</v>
      </c>
      <c r="O201" s="322" t="str">
        <f>LEFT(DEDEL!D201,19)&amp;"."&amp;DEDELCR!F201</f>
        <v>Hollickwood Primary.2031.DDEL3.E27.Ap21</v>
      </c>
      <c r="P201" s="325" t="str">
        <f>DEDEL!I201</f>
        <v>10162/543965</v>
      </c>
      <c r="Q201" s="126" t="b">
        <v>1</v>
      </c>
      <c r="R201" s="126" t="b">
        <v>1</v>
      </c>
      <c r="S201" s="126" t="b">
        <v>1</v>
      </c>
      <c r="U201" s="313">
        <f t="shared" si="13"/>
        <v>19</v>
      </c>
      <c r="V201" s="313">
        <f t="shared" si="14"/>
        <v>39</v>
      </c>
    </row>
    <row r="202" spans="1:22" x14ac:dyDescent="0.25">
      <c r="A202" s="126" t="s">
        <v>4021</v>
      </c>
      <c r="B202" s="200">
        <v>1</v>
      </c>
      <c r="C202" s="126">
        <v>2</v>
      </c>
      <c r="D202" s="321">
        <f>DEDEL!J202</f>
        <v>400084</v>
      </c>
      <c r="E202" s="126" t="b">
        <v>1</v>
      </c>
      <c r="F202" s="322" t="str">
        <f>RIGHT(DEDEL!C202,4)&amp;"."&amp;DEDEL!M202&amp;"."&amp;DEDEL!K202&amp;"."&amp;$C$5</f>
        <v>2032.DDEL3.E27.Ap21</v>
      </c>
      <c r="G202" s="323">
        <f t="shared" ca="1" si="9"/>
        <v>44309</v>
      </c>
      <c r="H202" s="324">
        <f>-DEDEL!Q202</f>
        <v>1090.788843537415</v>
      </c>
      <c r="I202" s="205">
        <f t="shared" ca="1" si="12"/>
        <v>44309</v>
      </c>
      <c r="J202" s="126">
        <v>3</v>
      </c>
      <c r="K202" s="126" t="b">
        <v>1</v>
      </c>
      <c r="L202" s="126" t="s">
        <v>4022</v>
      </c>
      <c r="M202" s="126" t="b">
        <v>1</v>
      </c>
      <c r="N202" s="126" t="s">
        <v>3687</v>
      </c>
      <c r="O202" s="322" t="str">
        <f>LEFT(DEDEL!D202,19)&amp;"."&amp;DEDELCR!F202</f>
        <v>Holly Park Primary .2032.DDEL3.E27.Ap21</v>
      </c>
      <c r="P202" s="325" t="str">
        <f>DEDEL!I202</f>
        <v>10162/543965</v>
      </c>
      <c r="Q202" s="126" t="b">
        <v>1</v>
      </c>
      <c r="R202" s="126" t="b">
        <v>1</v>
      </c>
      <c r="S202" s="126" t="b">
        <v>1</v>
      </c>
      <c r="U202" s="313">
        <f t="shared" si="13"/>
        <v>19</v>
      </c>
      <c r="V202" s="313">
        <f t="shared" si="14"/>
        <v>39</v>
      </c>
    </row>
    <row r="203" spans="1:22" x14ac:dyDescent="0.25">
      <c r="A203" s="126" t="s">
        <v>4021</v>
      </c>
      <c r="B203" s="200">
        <v>1</v>
      </c>
      <c r="C203" s="126">
        <v>2</v>
      </c>
      <c r="D203" s="321">
        <f>DEDEL!J203</f>
        <v>400046</v>
      </c>
      <c r="E203" s="126" t="b">
        <v>1</v>
      </c>
      <c r="F203" s="322" t="str">
        <f>RIGHT(DEDEL!C203,4)&amp;"."&amp;DEDEL!M203&amp;"."&amp;DEDEL!K203&amp;"."&amp;$C$5</f>
        <v>2036.DDEL3.E27.Ap21</v>
      </c>
      <c r="G203" s="323">
        <f t="shared" ca="1" si="9"/>
        <v>44309</v>
      </c>
      <c r="H203" s="324">
        <f>-DEDEL!Q203</f>
        <v>1314.1877256317689</v>
      </c>
      <c r="I203" s="205">
        <f t="shared" ca="1" si="12"/>
        <v>44309</v>
      </c>
      <c r="J203" s="126">
        <v>3</v>
      </c>
      <c r="K203" s="126" t="b">
        <v>1</v>
      </c>
      <c r="L203" s="126" t="s">
        <v>4022</v>
      </c>
      <c r="M203" s="126" t="b">
        <v>1</v>
      </c>
      <c r="N203" s="126" t="s">
        <v>3687</v>
      </c>
      <c r="O203" s="322" t="str">
        <f>LEFT(DEDEL!D203,19)&amp;"."&amp;DEDELCR!F203</f>
        <v>Livingstone Primary.2036.DDEL3.E27.Ap21</v>
      </c>
      <c r="P203" s="325" t="str">
        <f>DEDEL!I203</f>
        <v>10162/543965</v>
      </c>
      <c r="Q203" s="126" t="b">
        <v>1</v>
      </c>
      <c r="R203" s="126" t="b">
        <v>1</v>
      </c>
      <c r="S203" s="126" t="b">
        <v>1</v>
      </c>
      <c r="U203" s="313">
        <f t="shared" si="13"/>
        <v>19</v>
      </c>
      <c r="V203" s="313">
        <f t="shared" si="14"/>
        <v>39</v>
      </c>
    </row>
    <row r="204" spans="1:22" x14ac:dyDescent="0.25">
      <c r="A204" s="126" t="s">
        <v>4021</v>
      </c>
      <c r="B204" s="200">
        <v>1</v>
      </c>
      <c r="C204" s="126">
        <v>2</v>
      </c>
      <c r="D204" s="321">
        <f>DEDEL!J204</f>
        <v>400030</v>
      </c>
      <c r="E204" s="126" t="b">
        <v>1</v>
      </c>
      <c r="F204" s="322" t="str">
        <f>RIGHT(DEDEL!C204,4)&amp;"."&amp;DEDEL!M204&amp;"."&amp;DEDEL!K204&amp;"."&amp;$C$5</f>
        <v>2037.DDEL3.E27.Ap21</v>
      </c>
      <c r="G204" s="323">
        <f t="shared" ca="1" si="9"/>
        <v>44309</v>
      </c>
      <c r="H204" s="324">
        <f>-DEDEL!Q204</f>
        <v>454.86353383458646</v>
      </c>
      <c r="I204" s="205">
        <f t="shared" ca="1" si="12"/>
        <v>44309</v>
      </c>
      <c r="J204" s="126">
        <v>3</v>
      </c>
      <c r="K204" s="126" t="b">
        <v>1</v>
      </c>
      <c r="L204" s="126" t="s">
        <v>4022</v>
      </c>
      <c r="M204" s="126" t="b">
        <v>1</v>
      </c>
      <c r="N204" s="126" t="s">
        <v>3687</v>
      </c>
      <c r="O204" s="322" t="str">
        <f>LEFT(DEDEL!D204,19)&amp;"."&amp;DEDELCR!F204</f>
        <v>Manorside Primary S.2037.DDEL3.E27.Ap21</v>
      </c>
      <c r="P204" s="325" t="str">
        <f>DEDEL!I204</f>
        <v>10162/543965</v>
      </c>
      <c r="Q204" s="126" t="b">
        <v>1</v>
      </c>
      <c r="R204" s="126" t="b">
        <v>1</v>
      </c>
      <c r="S204" s="126" t="b">
        <v>1</v>
      </c>
      <c r="U204" s="313">
        <f t="shared" si="13"/>
        <v>19</v>
      </c>
      <c r="V204" s="313">
        <f t="shared" si="14"/>
        <v>39</v>
      </c>
    </row>
    <row r="205" spans="1:22" x14ac:dyDescent="0.25">
      <c r="A205" s="126" t="s">
        <v>4021</v>
      </c>
      <c r="B205" s="200">
        <v>1</v>
      </c>
      <c r="C205" s="126">
        <v>2</v>
      </c>
      <c r="D205" s="321">
        <f>DEDEL!J205</f>
        <v>400048</v>
      </c>
      <c r="E205" s="126" t="b">
        <v>1</v>
      </c>
      <c r="F205" s="322" t="str">
        <f>RIGHT(DEDEL!C205,4)&amp;"."&amp;DEDEL!M205&amp;"."&amp;DEDEL!K205&amp;"."&amp;$C$5</f>
        <v>2042.DDEL3.E27.Ap21</v>
      </c>
      <c r="G205" s="323">
        <f t="shared" ca="1" si="9"/>
        <v>44309</v>
      </c>
      <c r="H205" s="324">
        <f>-DEDEL!Q205</f>
        <v>451.42531645569619</v>
      </c>
      <c r="I205" s="205">
        <f t="shared" ca="1" si="12"/>
        <v>44309</v>
      </c>
      <c r="J205" s="126">
        <v>3</v>
      </c>
      <c r="K205" s="126" t="b">
        <v>1</v>
      </c>
      <c r="L205" s="126" t="s">
        <v>4022</v>
      </c>
      <c r="M205" s="126" t="b">
        <v>1</v>
      </c>
      <c r="N205" s="126" t="s">
        <v>3687</v>
      </c>
      <c r="O205" s="322" t="str">
        <f>LEFT(DEDEL!D205,19)&amp;"."&amp;DEDELCR!F205</f>
        <v>Monkfrith Primary S.2042.DDEL3.E27.Ap21</v>
      </c>
      <c r="P205" s="325" t="str">
        <f>DEDEL!I205</f>
        <v>10162/543965</v>
      </c>
      <c r="Q205" s="126" t="b">
        <v>1</v>
      </c>
      <c r="R205" s="126" t="b">
        <v>1</v>
      </c>
      <c r="S205" s="126" t="b">
        <v>1</v>
      </c>
      <c r="U205" s="313">
        <f t="shared" si="13"/>
        <v>19</v>
      </c>
      <c r="V205" s="313">
        <f t="shared" si="14"/>
        <v>39</v>
      </c>
    </row>
    <row r="206" spans="1:22" x14ac:dyDescent="0.25">
      <c r="A206" s="126" t="s">
        <v>4021</v>
      </c>
      <c r="B206" s="200">
        <v>1</v>
      </c>
      <c r="C206" s="126">
        <v>2</v>
      </c>
      <c r="D206" s="321">
        <f>DEDEL!J206</f>
        <v>400088</v>
      </c>
      <c r="E206" s="126" t="b">
        <v>1</v>
      </c>
      <c r="F206" s="322" t="str">
        <f>RIGHT(DEDEL!C206,4)&amp;"."&amp;DEDEL!M206&amp;"."&amp;DEDEL!K206&amp;"."&amp;$C$5</f>
        <v>2043.DDEL3.E27.Ap21</v>
      </c>
      <c r="G206" s="323">
        <f t="shared" ca="1" si="9"/>
        <v>44309</v>
      </c>
      <c r="H206" s="324">
        <f>-DEDEL!Q206</f>
        <v>1076.8724511930586</v>
      </c>
      <c r="I206" s="205">
        <f t="shared" ca="1" si="12"/>
        <v>44309</v>
      </c>
      <c r="J206" s="126">
        <v>3</v>
      </c>
      <c r="K206" s="126" t="b">
        <v>1</v>
      </c>
      <c r="L206" s="126" t="s">
        <v>4022</v>
      </c>
      <c r="M206" s="126" t="b">
        <v>1</v>
      </c>
      <c r="N206" s="126" t="s">
        <v>3687</v>
      </c>
      <c r="O206" s="322" t="str">
        <f>LEFT(DEDEL!D206,19)&amp;"."&amp;DEDELCR!F206</f>
        <v>Moss Hall Junior Sc.2043.DDEL3.E27.Ap21</v>
      </c>
      <c r="P206" s="325" t="str">
        <f>DEDEL!I206</f>
        <v>10162/543965</v>
      </c>
      <c r="Q206" s="126" t="b">
        <v>1</v>
      </c>
      <c r="R206" s="126" t="b">
        <v>1</v>
      </c>
      <c r="S206" s="126" t="b">
        <v>1</v>
      </c>
      <c r="U206" s="313">
        <f t="shared" si="13"/>
        <v>19</v>
      </c>
      <c r="V206" s="313">
        <f t="shared" si="14"/>
        <v>39</v>
      </c>
    </row>
    <row r="207" spans="1:22" x14ac:dyDescent="0.25">
      <c r="A207" s="126" t="s">
        <v>4021</v>
      </c>
      <c r="B207" s="200">
        <v>1</v>
      </c>
      <c r="C207" s="126">
        <v>2</v>
      </c>
      <c r="D207" s="321">
        <f>DEDEL!J207</f>
        <v>400087</v>
      </c>
      <c r="E207" s="126" t="b">
        <v>1</v>
      </c>
      <c r="F207" s="322" t="str">
        <f>RIGHT(DEDEL!C207,4)&amp;"."&amp;DEDEL!M207&amp;"."&amp;DEDEL!K207&amp;"."&amp;$C$5</f>
        <v>2044.DDEL3.E27.Ap21</v>
      </c>
      <c r="G207" s="323">
        <f t="shared" ca="1" si="9"/>
        <v>44309</v>
      </c>
      <c r="H207" s="324">
        <f>-DEDEL!Q207</f>
        <v>533.66080229226361</v>
      </c>
      <c r="I207" s="205">
        <f t="shared" ca="1" si="12"/>
        <v>44309</v>
      </c>
      <c r="J207" s="126">
        <v>3</v>
      </c>
      <c r="K207" s="126" t="b">
        <v>1</v>
      </c>
      <c r="L207" s="126" t="s">
        <v>4022</v>
      </c>
      <c r="M207" s="126" t="b">
        <v>1</v>
      </c>
      <c r="N207" s="126" t="s">
        <v>3687</v>
      </c>
      <c r="O207" s="322" t="str">
        <f>LEFT(DEDEL!D207,19)&amp;"."&amp;DEDELCR!F207</f>
        <v>Moss Hall Infant Sc.2044.DDEL3.E27.Ap21</v>
      </c>
      <c r="P207" s="325" t="str">
        <f>DEDEL!I207</f>
        <v>10162/543965</v>
      </c>
      <c r="Q207" s="126" t="b">
        <v>1</v>
      </c>
      <c r="R207" s="126" t="b">
        <v>1</v>
      </c>
      <c r="S207" s="126" t="b">
        <v>1</v>
      </c>
      <c r="U207" s="313">
        <f t="shared" si="13"/>
        <v>19</v>
      </c>
      <c r="V207" s="313">
        <f t="shared" si="14"/>
        <v>39</v>
      </c>
    </row>
    <row r="208" spans="1:22" x14ac:dyDescent="0.25">
      <c r="A208" s="126" t="s">
        <v>4021</v>
      </c>
      <c r="B208" s="200">
        <v>1</v>
      </c>
      <c r="C208" s="126">
        <v>2</v>
      </c>
      <c r="D208" s="321">
        <f>DEDEL!J208</f>
        <v>400089</v>
      </c>
      <c r="E208" s="126" t="b">
        <v>1</v>
      </c>
      <c r="F208" s="322" t="str">
        <f>RIGHT(DEDEL!C208,4)&amp;"."&amp;DEDEL!M208&amp;"."&amp;DEDEL!K208&amp;"."&amp;$C$5</f>
        <v>2045.DDEL3.E27.Ap21</v>
      </c>
      <c r="G208" s="323">
        <f t="shared" ca="1" si="9"/>
        <v>44309</v>
      </c>
      <c r="H208" s="324">
        <f>-DEDEL!Q208</f>
        <v>613.27760330578508</v>
      </c>
      <c r="I208" s="205">
        <f t="shared" ca="1" si="12"/>
        <v>44309</v>
      </c>
      <c r="J208" s="126">
        <v>3</v>
      </c>
      <c r="K208" s="126" t="b">
        <v>1</v>
      </c>
      <c r="L208" s="126" t="s">
        <v>4022</v>
      </c>
      <c r="M208" s="126" t="b">
        <v>1</v>
      </c>
      <c r="N208" s="126" t="s">
        <v>3687</v>
      </c>
      <c r="O208" s="322" t="str">
        <f>LEFT(DEDEL!D208,19)&amp;"."&amp;DEDELCR!F208</f>
        <v>Northside Primary S.2045.DDEL3.E27.Ap21</v>
      </c>
      <c r="P208" s="325" t="str">
        <f>DEDEL!I208</f>
        <v>10162/543965</v>
      </c>
      <c r="Q208" s="126" t="b">
        <v>1</v>
      </c>
      <c r="R208" s="126" t="b">
        <v>1</v>
      </c>
      <c r="S208" s="126" t="b">
        <v>1</v>
      </c>
      <c r="U208" s="313">
        <f t="shared" si="13"/>
        <v>19</v>
      </c>
      <c r="V208" s="313">
        <f t="shared" si="14"/>
        <v>39</v>
      </c>
    </row>
    <row r="209" spans="1:22" x14ac:dyDescent="0.25">
      <c r="A209" s="126" t="s">
        <v>4021</v>
      </c>
      <c r="B209" s="200">
        <v>1</v>
      </c>
      <c r="C209" s="126">
        <v>2</v>
      </c>
      <c r="D209" s="321">
        <f>DEDEL!J209</f>
        <v>158733</v>
      </c>
      <c r="E209" s="126" t="b">
        <v>1</v>
      </c>
      <c r="F209" s="322" t="str">
        <f>RIGHT(DEDEL!C209,4)&amp;"."&amp;DEDEL!M209&amp;"."&amp;DEDEL!K209&amp;"."&amp;$C$5</f>
        <v>2053.DDEL3.E27.Ap21</v>
      </c>
      <c r="G209" s="323">
        <f t="shared" ca="1" si="9"/>
        <v>44309</v>
      </c>
      <c r="H209" s="324">
        <f>-DEDEL!Q209</f>
        <v>13.357032967032969</v>
      </c>
      <c r="I209" s="205">
        <f t="shared" ca="1" si="12"/>
        <v>44309</v>
      </c>
      <c r="J209" s="126">
        <v>3</v>
      </c>
      <c r="K209" s="126" t="b">
        <v>1</v>
      </c>
      <c r="L209" s="126" t="s">
        <v>4022</v>
      </c>
      <c r="M209" s="126" t="b">
        <v>1</v>
      </c>
      <c r="N209" s="126" t="s">
        <v>3687</v>
      </c>
      <c r="O209" s="322" t="str">
        <f>LEFT(DEDEL!D209,19)&amp;"."&amp;DEDELCR!F209</f>
        <v>The Noam Primary Sc.2053.DDEL3.E27.Ap21</v>
      </c>
      <c r="P209" s="325" t="str">
        <f>DEDEL!I209</f>
        <v>10162/543965</v>
      </c>
      <c r="Q209" s="126" t="b">
        <v>1</v>
      </c>
      <c r="R209" s="126" t="b">
        <v>1</v>
      </c>
      <c r="S209" s="126" t="b">
        <v>1</v>
      </c>
      <c r="U209" s="313">
        <f t="shared" si="13"/>
        <v>19</v>
      </c>
      <c r="V209" s="313">
        <f t="shared" si="14"/>
        <v>39</v>
      </c>
    </row>
    <row r="210" spans="1:22" x14ac:dyDescent="0.25">
      <c r="A210" s="126" t="s">
        <v>4021</v>
      </c>
      <c r="B210" s="200">
        <v>1</v>
      </c>
      <c r="C210" s="126">
        <v>2</v>
      </c>
      <c r="D210" s="321">
        <f>DEDEL!J210</f>
        <v>400004</v>
      </c>
      <c r="E210" s="126" t="b">
        <v>1</v>
      </c>
      <c r="F210" s="322" t="str">
        <f>RIGHT(DEDEL!C210,4)&amp;"."&amp;DEDEL!M210&amp;"."&amp;DEDEL!K210&amp;"."&amp;$C$5</f>
        <v>2054.DDEL3.E27.Ap21</v>
      </c>
      <c r="G210" s="323">
        <f t="shared" ca="1" si="9"/>
        <v>44309</v>
      </c>
      <c r="H210" s="324">
        <f>-DEDEL!Q210</f>
        <v>159.64875000000001</v>
      </c>
      <c r="I210" s="205">
        <f t="shared" ca="1" si="12"/>
        <v>44309</v>
      </c>
      <c r="J210" s="126">
        <v>3</v>
      </c>
      <c r="K210" s="126" t="b">
        <v>1</v>
      </c>
      <c r="L210" s="126" t="s">
        <v>4022</v>
      </c>
      <c r="M210" s="126" t="b">
        <v>1</v>
      </c>
      <c r="N210" s="126" t="s">
        <v>3687</v>
      </c>
      <c r="O210" s="322" t="str">
        <f>LEFT(DEDEL!D210,19)&amp;"."&amp;DEDELCR!F210</f>
        <v>Woodridge Primary S.2054.DDEL3.E27.Ap21</v>
      </c>
      <c r="P210" s="325" t="str">
        <f>DEDEL!I210</f>
        <v>10162/543965</v>
      </c>
      <c r="Q210" s="126" t="b">
        <v>1</v>
      </c>
      <c r="R210" s="126" t="b">
        <v>1</v>
      </c>
      <c r="S210" s="126" t="b">
        <v>1</v>
      </c>
      <c r="U210" s="313">
        <f t="shared" si="13"/>
        <v>19</v>
      </c>
      <c r="V210" s="313">
        <f t="shared" si="14"/>
        <v>39</v>
      </c>
    </row>
    <row r="211" spans="1:22" x14ac:dyDescent="0.25">
      <c r="A211" s="126" t="s">
        <v>4021</v>
      </c>
      <c r="B211" s="200">
        <v>1</v>
      </c>
      <c r="C211" s="126">
        <v>2</v>
      </c>
      <c r="D211" s="321">
        <f>DEDEL!J211</f>
        <v>400101</v>
      </c>
      <c r="E211" s="126" t="b">
        <v>1</v>
      </c>
      <c r="F211" s="322" t="str">
        <f>RIGHT(DEDEL!C211,4)&amp;"."&amp;DEDEL!M211&amp;"."&amp;DEDEL!K211&amp;"."&amp;$C$5</f>
        <v>2055.DDEL3.E27.Ap21</v>
      </c>
      <c r="G211" s="323">
        <f t="shared" ca="1" si="9"/>
        <v>44309</v>
      </c>
      <c r="H211" s="324">
        <f>-DEDEL!Q211</f>
        <v>879.79629629629619</v>
      </c>
      <c r="I211" s="205">
        <f t="shared" ca="1" si="12"/>
        <v>44309</v>
      </c>
      <c r="J211" s="126">
        <v>3</v>
      </c>
      <c r="K211" s="126" t="b">
        <v>1</v>
      </c>
      <c r="L211" s="126" t="s">
        <v>4022</v>
      </c>
      <c r="M211" s="126" t="b">
        <v>1</v>
      </c>
      <c r="N211" s="126" t="s">
        <v>3687</v>
      </c>
      <c r="O211" s="322" t="str">
        <f>LEFT(DEDEL!D211,19)&amp;"."&amp;DEDELCR!F211</f>
        <v>Tudor Primary Schoo.2055.DDEL3.E27.Ap21</v>
      </c>
      <c r="P211" s="325" t="str">
        <f>DEDEL!I211</f>
        <v>10162/543965</v>
      </c>
      <c r="Q211" s="126" t="b">
        <v>1</v>
      </c>
      <c r="R211" s="126" t="b">
        <v>1</v>
      </c>
      <c r="S211" s="126" t="b">
        <v>1</v>
      </c>
      <c r="U211" s="313">
        <f t="shared" si="13"/>
        <v>19</v>
      </c>
      <c r="V211" s="313">
        <f t="shared" si="14"/>
        <v>39</v>
      </c>
    </row>
    <row r="212" spans="1:22" x14ac:dyDescent="0.25">
      <c r="A212" s="126" t="s">
        <v>4021</v>
      </c>
      <c r="B212" s="200">
        <v>1</v>
      </c>
      <c r="C212" s="126">
        <v>2</v>
      </c>
      <c r="D212" s="321">
        <f>DEDEL!J212</f>
        <v>400053</v>
      </c>
      <c r="E212" s="126" t="b">
        <v>1</v>
      </c>
      <c r="F212" s="322" t="str">
        <f>RIGHT(DEDEL!C212,4)&amp;"."&amp;DEDEL!M212&amp;"."&amp;DEDEL!K212&amp;"."&amp;$C$5</f>
        <v>2057.DDEL3.E27.Ap21</v>
      </c>
      <c r="G212" s="323">
        <f t="shared" ca="1" si="9"/>
        <v>44309</v>
      </c>
      <c r="H212" s="324">
        <f>-DEDEL!Q212</f>
        <v>2068.9806329113921</v>
      </c>
      <c r="I212" s="205">
        <f t="shared" ca="1" si="12"/>
        <v>44309</v>
      </c>
      <c r="J212" s="126">
        <v>3</v>
      </c>
      <c r="K212" s="126" t="b">
        <v>1</v>
      </c>
      <c r="L212" s="126" t="s">
        <v>4022</v>
      </c>
      <c r="M212" s="126" t="b">
        <v>1</v>
      </c>
      <c r="N212" s="126" t="s">
        <v>3687</v>
      </c>
      <c r="O212" s="322" t="str">
        <f>LEFT(DEDEL!D212,19)&amp;"."&amp;DEDELCR!F212</f>
        <v>Underhill School.2057.DDEL3.E27.Ap21</v>
      </c>
      <c r="P212" s="325" t="str">
        <f>DEDEL!I212</f>
        <v>10162/543965</v>
      </c>
      <c r="Q212" s="126" t="b">
        <v>1</v>
      </c>
      <c r="R212" s="126" t="b">
        <v>1</v>
      </c>
      <c r="S212" s="126" t="b">
        <v>1</v>
      </c>
      <c r="U212" s="313">
        <f t="shared" si="13"/>
        <v>19</v>
      </c>
      <c r="V212" s="313">
        <f t="shared" si="14"/>
        <v>36</v>
      </c>
    </row>
    <row r="213" spans="1:22" x14ac:dyDescent="0.25">
      <c r="A213" s="126" t="s">
        <v>4021</v>
      </c>
      <c r="B213" s="200">
        <v>1</v>
      </c>
      <c r="C213" s="126">
        <v>2</v>
      </c>
      <c r="D213" s="321">
        <f>DEDEL!J213</f>
        <v>400011</v>
      </c>
      <c r="E213" s="126" t="b">
        <v>1</v>
      </c>
      <c r="F213" s="322" t="str">
        <f>RIGHT(DEDEL!C213,4)&amp;"."&amp;DEDEL!M213&amp;"."&amp;DEDEL!K213&amp;"."&amp;$C$5</f>
        <v>2060.DDEL3.E27.Ap21</v>
      </c>
      <c r="G213" s="323">
        <f t="shared" ref="G213:G276" ca="1" si="15">TODAY()</f>
        <v>44309</v>
      </c>
      <c r="H213" s="324">
        <f>-DEDEL!Q213</f>
        <v>1589.1016470588236</v>
      </c>
      <c r="I213" s="205">
        <f t="shared" ca="1" si="12"/>
        <v>44309</v>
      </c>
      <c r="J213" s="126">
        <v>3</v>
      </c>
      <c r="K213" s="126" t="b">
        <v>1</v>
      </c>
      <c r="L213" s="126" t="s">
        <v>4022</v>
      </c>
      <c r="M213" s="126" t="b">
        <v>1</v>
      </c>
      <c r="N213" s="126" t="s">
        <v>3687</v>
      </c>
      <c r="O213" s="322" t="str">
        <f>LEFT(DEDEL!D213,19)&amp;"."&amp;DEDELCR!F213</f>
        <v>Whitings Hill Prima.2060.DDEL3.E27.Ap21</v>
      </c>
      <c r="P213" s="325" t="str">
        <f>DEDEL!I213</f>
        <v>10162/543965</v>
      </c>
      <c r="Q213" s="126" t="b">
        <v>1</v>
      </c>
      <c r="R213" s="126" t="b">
        <v>1</v>
      </c>
      <c r="S213" s="126" t="b">
        <v>1</v>
      </c>
      <c r="U213" s="313">
        <f t="shared" si="13"/>
        <v>19</v>
      </c>
      <c r="V213" s="313">
        <f t="shared" si="14"/>
        <v>39</v>
      </c>
    </row>
    <row r="214" spans="1:22" x14ac:dyDescent="0.25">
      <c r="A214" s="126" t="s">
        <v>4021</v>
      </c>
      <c r="B214" s="200">
        <v>1</v>
      </c>
      <c r="C214" s="126">
        <v>2</v>
      </c>
      <c r="D214" s="321">
        <f>DEDEL!J214</f>
        <v>400065</v>
      </c>
      <c r="E214" s="126" t="b">
        <v>1</v>
      </c>
      <c r="F214" s="322" t="str">
        <f>RIGHT(DEDEL!C214,4)&amp;"."&amp;DEDEL!M214&amp;"."&amp;DEDEL!K214&amp;"."&amp;$C$5</f>
        <v>2067.DDEL3.E27.Ap21</v>
      </c>
      <c r="G214" s="323">
        <f t="shared" ca="1" si="15"/>
        <v>44309</v>
      </c>
      <c r="H214" s="324">
        <f>-DEDEL!Q214</f>
        <v>668.29991266375555</v>
      </c>
      <c r="I214" s="205">
        <f t="shared" ca="1" si="12"/>
        <v>44309</v>
      </c>
      <c r="J214" s="126">
        <v>3</v>
      </c>
      <c r="K214" s="126" t="b">
        <v>1</v>
      </c>
      <c r="L214" s="126" t="s">
        <v>4022</v>
      </c>
      <c r="M214" s="126" t="b">
        <v>1</v>
      </c>
      <c r="N214" s="126" t="s">
        <v>3687</v>
      </c>
      <c r="O214" s="322" t="str">
        <f>LEFT(DEDEL!D214,19)&amp;"."&amp;DEDELCR!F214</f>
        <v>Chalgrove Primary S.2067.DDEL3.E27.Ap21</v>
      </c>
      <c r="P214" s="325" t="str">
        <f>DEDEL!I214</f>
        <v>10162/543965</v>
      </c>
      <c r="Q214" s="126" t="b">
        <v>1</v>
      </c>
      <c r="R214" s="126" t="b">
        <v>1</v>
      </c>
      <c r="S214" s="126" t="b">
        <v>1</v>
      </c>
      <c r="U214" s="313">
        <f t="shared" si="13"/>
        <v>19</v>
      </c>
      <c r="V214" s="313">
        <f t="shared" si="14"/>
        <v>39</v>
      </c>
    </row>
    <row r="215" spans="1:22" x14ac:dyDescent="0.25">
      <c r="A215" s="126" t="s">
        <v>4021</v>
      </c>
      <c r="B215" s="200">
        <v>1</v>
      </c>
      <c r="C215" s="126">
        <v>2</v>
      </c>
      <c r="D215" s="321">
        <f>DEDEL!J215</f>
        <v>400038</v>
      </c>
      <c r="E215" s="126" t="b">
        <v>1</v>
      </c>
      <c r="F215" s="322" t="str">
        <f>RIGHT(DEDEL!C215,4)&amp;"."&amp;DEDEL!M215&amp;"."&amp;DEDEL!K215&amp;"."&amp;$C$5</f>
        <v>2070.DDEL3.E27.Ap21</v>
      </c>
      <c r="G215" s="323">
        <f t="shared" ca="1" si="15"/>
        <v>44309</v>
      </c>
      <c r="H215" s="324">
        <f>-DEDEL!Q215</f>
        <v>1051.6555339805825</v>
      </c>
      <c r="I215" s="205">
        <f t="shared" ref="I215:I267" ca="1" si="16">G215</f>
        <v>44309</v>
      </c>
      <c r="J215" s="126">
        <v>3</v>
      </c>
      <c r="K215" s="126" t="b">
        <v>1</v>
      </c>
      <c r="L215" s="126" t="s">
        <v>4022</v>
      </c>
      <c r="M215" s="126" t="b">
        <v>1</v>
      </c>
      <c r="N215" s="126" t="s">
        <v>3687</v>
      </c>
      <c r="O215" s="322" t="str">
        <f>LEFT(DEDEL!D215,19)&amp;"."&amp;DEDELCR!F215</f>
        <v>Sunnyfields Primary.2070.DDEL3.E27.Ap21</v>
      </c>
      <c r="P215" s="325" t="str">
        <f>DEDEL!I215</f>
        <v>10162/543965</v>
      </c>
      <c r="Q215" s="126" t="b">
        <v>1</v>
      </c>
      <c r="R215" s="126" t="b">
        <v>1</v>
      </c>
      <c r="S215" s="126" t="b">
        <v>1</v>
      </c>
      <c r="U215" s="313">
        <f t="shared" si="13"/>
        <v>19</v>
      </c>
      <c r="V215" s="313">
        <f t="shared" si="14"/>
        <v>39</v>
      </c>
    </row>
    <row r="216" spans="1:22" x14ac:dyDescent="0.25">
      <c r="A216" s="126" t="s">
        <v>4021</v>
      </c>
      <c r="B216" s="200">
        <v>1</v>
      </c>
      <c r="C216" s="126">
        <v>2</v>
      </c>
      <c r="D216" s="321">
        <f>DEDEL!J216</f>
        <v>400010</v>
      </c>
      <c r="E216" s="126" t="b">
        <v>1</v>
      </c>
      <c r="F216" s="322" t="str">
        <f>RIGHT(DEDEL!C216,4)&amp;"."&amp;DEDEL!M216&amp;"."&amp;DEDEL!K216&amp;"."&amp;$C$5</f>
        <v>2071.DDEL3.E27.Ap21</v>
      </c>
      <c r="G216" s="323">
        <f t="shared" ca="1" si="15"/>
        <v>44309</v>
      </c>
      <c r="H216" s="324">
        <f>-DEDEL!Q216</f>
        <v>434.35397727272721</v>
      </c>
      <c r="I216" s="205">
        <f t="shared" ca="1" si="16"/>
        <v>44309</v>
      </c>
      <c r="J216" s="126">
        <v>3</v>
      </c>
      <c r="K216" s="126" t="b">
        <v>1</v>
      </c>
      <c r="L216" s="126" t="s">
        <v>4022</v>
      </c>
      <c r="M216" s="126" t="b">
        <v>1</v>
      </c>
      <c r="N216" s="126" t="s">
        <v>3687</v>
      </c>
      <c r="O216" s="322" t="str">
        <f>LEFT(DEDEL!D216,19)&amp;"."&amp;DEDELCR!F216</f>
        <v>Queenswell Infant &amp;.2071.DDEL3.E27.Ap21</v>
      </c>
      <c r="P216" s="325" t="str">
        <f>DEDEL!I216</f>
        <v>10162/543965</v>
      </c>
      <c r="Q216" s="126" t="b">
        <v>1</v>
      </c>
      <c r="R216" s="126" t="b">
        <v>1</v>
      </c>
      <c r="S216" s="126" t="b">
        <v>1</v>
      </c>
      <c r="U216" s="313">
        <f t="shared" si="13"/>
        <v>19</v>
      </c>
      <c r="V216" s="313">
        <f t="shared" si="14"/>
        <v>39</v>
      </c>
    </row>
    <row r="217" spans="1:22" x14ac:dyDescent="0.25">
      <c r="A217" s="126" t="s">
        <v>4021</v>
      </c>
      <c r="B217" s="200">
        <v>1</v>
      </c>
      <c r="C217" s="126">
        <v>2</v>
      </c>
      <c r="D217" s="321">
        <f>DEDEL!J217</f>
        <v>400012</v>
      </c>
      <c r="E217" s="126" t="b">
        <v>1</v>
      </c>
      <c r="F217" s="322" t="str">
        <f>RIGHT(DEDEL!C217,4)&amp;"."&amp;DEDEL!M217&amp;"."&amp;DEDEL!K217&amp;"."&amp;$C$5</f>
        <v>2072.DDEL3.E27.Ap21</v>
      </c>
      <c r="G217" s="323">
        <f t="shared" ca="1" si="15"/>
        <v>44309</v>
      </c>
      <c r="H217" s="324">
        <f>-DEDEL!Q217</f>
        <v>1352.2435158501439</v>
      </c>
      <c r="I217" s="205">
        <f t="shared" ca="1" si="16"/>
        <v>44309</v>
      </c>
      <c r="J217" s="126">
        <v>3</v>
      </c>
      <c r="K217" s="126" t="b">
        <v>1</v>
      </c>
      <c r="L217" s="126" t="s">
        <v>4022</v>
      </c>
      <c r="M217" s="126" t="b">
        <v>1</v>
      </c>
      <c r="N217" s="126" t="s">
        <v>3687</v>
      </c>
      <c r="O217" s="322" t="str">
        <f>LEFT(DEDEL!D217,19)&amp;"."&amp;DEDELCR!F217</f>
        <v>Queenswell Junior S.2072.DDEL3.E27.Ap21</v>
      </c>
      <c r="P217" s="325" t="str">
        <f>DEDEL!I217</f>
        <v>10162/543965</v>
      </c>
      <c r="Q217" s="126" t="b">
        <v>1</v>
      </c>
      <c r="R217" s="126" t="b">
        <v>1</v>
      </c>
      <c r="S217" s="126" t="b">
        <v>1</v>
      </c>
      <c r="U217" s="313">
        <f t="shared" si="13"/>
        <v>19</v>
      </c>
      <c r="V217" s="313">
        <f t="shared" si="14"/>
        <v>39</v>
      </c>
    </row>
    <row r="218" spans="1:22" x14ac:dyDescent="0.25">
      <c r="A218" s="126" t="s">
        <v>4021</v>
      </c>
      <c r="B218" s="200">
        <v>1</v>
      </c>
      <c r="C218" s="126">
        <v>2</v>
      </c>
      <c r="D218" s="321">
        <f>DEDEL!J218</f>
        <v>400105</v>
      </c>
      <c r="E218" s="126" t="b">
        <v>1</v>
      </c>
      <c r="F218" s="322" t="str">
        <f>RIGHT(DEDEL!C218,4)&amp;"."&amp;DEDEL!M218&amp;"."&amp;DEDEL!K218&amp;"."&amp;$C$5</f>
        <v>2073.DDEL3.E27.Ap21</v>
      </c>
      <c r="G218" s="323">
        <f t="shared" ca="1" si="15"/>
        <v>44309</v>
      </c>
      <c r="H218" s="324">
        <f>-DEDEL!Q218</f>
        <v>2123.264737678855</v>
      </c>
      <c r="I218" s="205">
        <f t="shared" ca="1" si="16"/>
        <v>44309</v>
      </c>
      <c r="J218" s="126">
        <v>3</v>
      </c>
      <c r="K218" s="126" t="b">
        <v>1</v>
      </c>
      <c r="L218" s="126" t="s">
        <v>4022</v>
      </c>
      <c r="M218" s="126" t="b">
        <v>1</v>
      </c>
      <c r="N218" s="126" t="s">
        <v>3687</v>
      </c>
      <c r="O218" s="322" t="str">
        <f>LEFT(DEDEL!D218,19)&amp;"."&amp;DEDELCR!F218</f>
        <v>Danegrove Primary S.2073.DDEL3.E27.Ap21</v>
      </c>
      <c r="P218" s="325" t="str">
        <f>DEDEL!I218</f>
        <v>10162/543965</v>
      </c>
      <c r="Q218" s="126" t="b">
        <v>1</v>
      </c>
      <c r="R218" s="126" t="b">
        <v>1</v>
      </c>
      <c r="S218" s="126" t="b">
        <v>1</v>
      </c>
      <c r="U218" s="313">
        <f t="shared" si="13"/>
        <v>19</v>
      </c>
      <c r="V218" s="313">
        <f t="shared" si="14"/>
        <v>39</v>
      </c>
    </row>
    <row r="219" spans="1:22" x14ac:dyDescent="0.25">
      <c r="A219" s="126" t="s">
        <v>4021</v>
      </c>
      <c r="B219" s="200">
        <v>1</v>
      </c>
      <c r="C219" s="126">
        <v>2</v>
      </c>
      <c r="D219" s="321">
        <f>DEDEL!J219</f>
        <v>400111</v>
      </c>
      <c r="E219" s="126" t="b">
        <v>1</v>
      </c>
      <c r="F219" s="322" t="str">
        <f>RIGHT(DEDEL!C219,4)&amp;"."&amp;DEDEL!M219&amp;"."&amp;DEDEL!K219&amp;"."&amp;$C$5</f>
        <v>2076.DDEL3.E27.Ap21</v>
      </c>
      <c r="G219" s="323">
        <f t="shared" ca="1" si="15"/>
        <v>44309</v>
      </c>
      <c r="H219" s="324">
        <f>-DEDEL!Q219</f>
        <v>1483.9189010989012</v>
      </c>
      <c r="I219" s="205">
        <f t="shared" ca="1" si="16"/>
        <v>44309</v>
      </c>
      <c r="J219" s="126">
        <v>3</v>
      </c>
      <c r="K219" s="126" t="b">
        <v>1</v>
      </c>
      <c r="L219" s="126" t="s">
        <v>4022</v>
      </c>
      <c r="M219" s="126" t="b">
        <v>1</v>
      </c>
      <c r="N219" s="126" t="s">
        <v>3687</v>
      </c>
      <c r="O219" s="322" t="str">
        <f>LEFT(DEDEL!D219,19)&amp;"."&amp;DEDELCR!F219</f>
        <v>Wessex Gardens Prim.2076.DDEL3.E27.Ap21</v>
      </c>
      <c r="P219" s="325" t="str">
        <f>DEDEL!I219</f>
        <v>10162/543965</v>
      </c>
      <c r="Q219" s="126" t="b">
        <v>1</v>
      </c>
      <c r="R219" s="126" t="b">
        <v>1</v>
      </c>
      <c r="S219" s="126" t="b">
        <v>1</v>
      </c>
      <c r="U219" s="313">
        <f t="shared" si="13"/>
        <v>19</v>
      </c>
      <c r="V219" s="313">
        <f t="shared" si="14"/>
        <v>39</v>
      </c>
    </row>
    <row r="220" spans="1:22" x14ac:dyDescent="0.25">
      <c r="A220" s="126" t="s">
        <v>4021</v>
      </c>
      <c r="B220" s="200">
        <v>1</v>
      </c>
      <c r="C220" s="126">
        <v>2</v>
      </c>
      <c r="D220" s="321">
        <f>DEDEL!J220</f>
        <v>400113</v>
      </c>
      <c r="E220" s="126" t="b">
        <v>1</v>
      </c>
      <c r="F220" s="322" t="str">
        <f>RIGHT(DEDEL!C220,4)&amp;"."&amp;DEDEL!M220&amp;"."&amp;DEDEL!K220&amp;"."&amp;$C$5</f>
        <v>2077.DDEL3.E27.Ap21</v>
      </c>
      <c r="G220" s="323">
        <f t="shared" ca="1" si="15"/>
        <v>44309</v>
      </c>
      <c r="H220" s="324">
        <f>-DEDEL!Q220</f>
        <v>5318.7098165137613</v>
      </c>
      <c r="I220" s="205">
        <f t="shared" ca="1" si="16"/>
        <v>44309</v>
      </c>
      <c r="J220" s="126">
        <v>3</v>
      </c>
      <c r="K220" s="126" t="b">
        <v>1</v>
      </c>
      <c r="L220" s="126" t="s">
        <v>4022</v>
      </c>
      <c r="M220" s="126" t="b">
        <v>1</v>
      </c>
      <c r="N220" s="126" t="s">
        <v>3687</v>
      </c>
      <c r="O220" s="322" t="str">
        <f>LEFT(DEDEL!D220,19)&amp;"."&amp;DEDELCR!F220</f>
        <v>The Orion Primary S.2077.DDEL3.E27.Ap21</v>
      </c>
      <c r="P220" s="325" t="str">
        <f>DEDEL!I220</f>
        <v>10162/543965</v>
      </c>
      <c r="Q220" s="126" t="b">
        <v>1</v>
      </c>
      <c r="R220" s="126" t="b">
        <v>1</v>
      </c>
      <c r="S220" s="126" t="b">
        <v>1</v>
      </c>
      <c r="U220" s="313">
        <f t="shared" si="13"/>
        <v>19</v>
      </c>
      <c r="V220" s="313">
        <f t="shared" si="14"/>
        <v>39</v>
      </c>
    </row>
    <row r="221" spans="1:22" x14ac:dyDescent="0.25">
      <c r="A221" s="126" t="s">
        <v>4021</v>
      </c>
      <c r="B221" s="200">
        <v>1</v>
      </c>
      <c r="C221" s="126">
        <v>2</v>
      </c>
      <c r="D221" s="321">
        <f>DEDEL!J221</f>
        <v>400014</v>
      </c>
      <c r="E221" s="126" t="b">
        <v>1</v>
      </c>
      <c r="F221" s="322" t="str">
        <f>RIGHT(DEDEL!C221,4)&amp;"."&amp;DEDEL!M221&amp;"."&amp;DEDEL!K221&amp;"."&amp;$C$5</f>
        <v>2078.DDEL3.E27.Ap21</v>
      </c>
      <c r="G221" s="323">
        <f t="shared" ca="1" si="15"/>
        <v>44309</v>
      </c>
      <c r="H221" s="324">
        <f>-DEDEL!Q221</f>
        <v>385.86643478260868</v>
      </c>
      <c r="I221" s="205">
        <f t="shared" ca="1" si="16"/>
        <v>44309</v>
      </c>
      <c r="J221" s="126">
        <v>3</v>
      </c>
      <c r="K221" s="126" t="b">
        <v>1</v>
      </c>
      <c r="L221" s="126" t="s">
        <v>4022</v>
      </c>
      <c r="M221" s="126" t="b">
        <v>1</v>
      </c>
      <c r="N221" s="126" t="s">
        <v>3687</v>
      </c>
      <c r="O221" s="322" t="str">
        <f>LEFT(DEDEL!D221,19)&amp;"."&amp;DEDELCR!F221</f>
        <v>Pardes House Primar.2078.DDEL3.E27.Ap21</v>
      </c>
      <c r="P221" s="325" t="str">
        <f>DEDEL!I221</f>
        <v>10162/543965</v>
      </c>
      <c r="Q221" s="126" t="b">
        <v>1</v>
      </c>
      <c r="R221" s="126" t="b">
        <v>1</v>
      </c>
      <c r="S221" s="126" t="b">
        <v>1</v>
      </c>
      <c r="U221" s="313">
        <f t="shared" si="13"/>
        <v>19</v>
      </c>
      <c r="V221" s="313">
        <f t="shared" si="14"/>
        <v>39</v>
      </c>
    </row>
    <row r="222" spans="1:22" x14ac:dyDescent="0.25">
      <c r="A222" s="126" t="s">
        <v>4021</v>
      </c>
      <c r="B222" s="200">
        <v>1</v>
      </c>
      <c r="C222" s="126">
        <v>2</v>
      </c>
      <c r="D222" s="321">
        <f>DEDEL!J222</f>
        <v>400070</v>
      </c>
      <c r="E222" s="126" t="b">
        <v>1</v>
      </c>
      <c r="F222" s="322" t="str">
        <f>RIGHT(DEDEL!C222,4)&amp;"."&amp;DEDEL!M222&amp;"."&amp;DEDEL!K222&amp;"."&amp;$C$5</f>
        <v>2079.DDEL3.E27.Ap21</v>
      </c>
      <c r="G222" s="323">
        <f t="shared" ca="1" si="15"/>
        <v>44309</v>
      </c>
      <c r="H222" s="324">
        <f>-DEDEL!Q222</f>
        <v>411.00809302325587</v>
      </c>
      <c r="I222" s="205">
        <f t="shared" ca="1" si="16"/>
        <v>44309</v>
      </c>
      <c r="J222" s="126">
        <v>3</v>
      </c>
      <c r="K222" s="126" t="b">
        <v>1</v>
      </c>
      <c r="L222" s="126" t="s">
        <v>4022</v>
      </c>
      <c r="M222" s="126" t="b">
        <v>1</v>
      </c>
      <c r="N222" s="126" t="s">
        <v>3687</v>
      </c>
      <c r="O222" s="322" t="str">
        <f>LEFT(DEDEL!D222,19)&amp;"."&amp;DEDELCR!F222</f>
        <v>Beis Yaakov Primary.2079.DDEL3.E27.Ap21</v>
      </c>
      <c r="P222" s="325" t="str">
        <f>DEDEL!I222</f>
        <v>10162/543965</v>
      </c>
      <c r="Q222" s="126" t="b">
        <v>1</v>
      </c>
      <c r="R222" s="126" t="b">
        <v>1</v>
      </c>
      <c r="S222" s="126" t="b">
        <v>1</v>
      </c>
      <c r="U222" s="313">
        <f t="shared" si="13"/>
        <v>19</v>
      </c>
      <c r="V222" s="313">
        <f t="shared" si="14"/>
        <v>39</v>
      </c>
    </row>
    <row r="223" spans="1:22" x14ac:dyDescent="0.25">
      <c r="A223" s="126" t="s">
        <v>4021</v>
      </c>
      <c r="B223" s="200">
        <v>1</v>
      </c>
      <c r="C223" s="126">
        <v>2</v>
      </c>
      <c r="D223" s="321">
        <f>DEDEL!J223</f>
        <v>400069</v>
      </c>
      <c r="E223" s="126" t="b">
        <v>1</v>
      </c>
      <c r="F223" s="322" t="str">
        <f>RIGHT(DEDEL!C223,4)&amp;"."&amp;DEDEL!M223&amp;"."&amp;DEDEL!K223&amp;"."&amp;$C$5</f>
        <v>3300.DDEL3.E27.Ap21</v>
      </c>
      <c r="G223" s="323">
        <f t="shared" ca="1" si="15"/>
        <v>44309</v>
      </c>
      <c r="H223" s="324">
        <f>-DEDEL!Q223</f>
        <v>1049.1091525423731</v>
      </c>
      <c r="I223" s="205">
        <f t="shared" ca="1" si="16"/>
        <v>44309</v>
      </c>
      <c r="J223" s="126">
        <v>3</v>
      </c>
      <c r="K223" s="126" t="b">
        <v>1</v>
      </c>
      <c r="L223" s="126" t="s">
        <v>4022</v>
      </c>
      <c r="M223" s="126" t="b">
        <v>1</v>
      </c>
      <c r="N223" s="126" t="s">
        <v>3687</v>
      </c>
      <c r="O223" s="322" t="str">
        <f>LEFT(DEDEL!D223,19)&amp;"."&amp;DEDELCR!F223</f>
        <v>All Saints' CofE Pr.3300.DDEL3.E27.Ap21</v>
      </c>
      <c r="P223" s="325" t="str">
        <f>DEDEL!I223</f>
        <v>10162/543965</v>
      </c>
      <c r="Q223" s="126" t="b">
        <v>1</v>
      </c>
      <c r="R223" s="126" t="b">
        <v>1</v>
      </c>
      <c r="S223" s="126" t="b">
        <v>1</v>
      </c>
      <c r="U223" s="313">
        <f t="shared" si="13"/>
        <v>19</v>
      </c>
      <c r="V223" s="313">
        <f t="shared" si="14"/>
        <v>39</v>
      </c>
    </row>
    <row r="224" spans="1:22" x14ac:dyDescent="0.25">
      <c r="A224" s="126" t="s">
        <v>4021</v>
      </c>
      <c r="B224" s="200">
        <v>1</v>
      </c>
      <c r="C224" s="126">
        <v>2</v>
      </c>
      <c r="D224" s="321">
        <f>DEDEL!J224</f>
        <v>400039</v>
      </c>
      <c r="E224" s="126" t="b">
        <v>1</v>
      </c>
      <c r="F224" s="322" t="str">
        <f>RIGHT(DEDEL!C224,4)&amp;"."&amp;DEDEL!M224&amp;"."&amp;DEDEL!K224&amp;"."&amp;$C$5</f>
        <v>3302.DDEL3.E27.Ap21</v>
      </c>
      <c r="G224" s="323">
        <f t="shared" ca="1" si="15"/>
        <v>44309</v>
      </c>
      <c r="H224" s="324">
        <f>-DEDEL!Q224</f>
        <v>246.79999999999995</v>
      </c>
      <c r="I224" s="205">
        <f t="shared" ca="1" si="16"/>
        <v>44309</v>
      </c>
      <c r="J224" s="126">
        <v>3</v>
      </c>
      <c r="K224" s="126" t="b">
        <v>1</v>
      </c>
      <c r="L224" s="126" t="s">
        <v>4022</v>
      </c>
      <c r="M224" s="126" t="b">
        <v>1</v>
      </c>
      <c r="N224" s="126" t="s">
        <v>3687</v>
      </c>
      <c r="O224" s="322" t="str">
        <f>LEFT(DEDEL!D224,19)&amp;"."&amp;DEDELCR!F224</f>
        <v>Christ Church Prima.3302.DDEL3.E27.Ap21</v>
      </c>
      <c r="P224" s="325" t="str">
        <f>DEDEL!I224</f>
        <v>10162/543965</v>
      </c>
      <c r="Q224" s="126" t="b">
        <v>1</v>
      </c>
      <c r="R224" s="126" t="b">
        <v>1</v>
      </c>
      <c r="S224" s="126" t="b">
        <v>1</v>
      </c>
      <c r="U224" s="313">
        <f t="shared" si="13"/>
        <v>19</v>
      </c>
      <c r="V224" s="313">
        <f t="shared" si="14"/>
        <v>39</v>
      </c>
    </row>
    <row r="225" spans="1:22" x14ac:dyDescent="0.25">
      <c r="A225" s="126" t="s">
        <v>4021</v>
      </c>
      <c r="B225" s="200">
        <v>1</v>
      </c>
      <c r="C225" s="126">
        <v>2</v>
      </c>
      <c r="D225" s="321">
        <f>DEDEL!J225</f>
        <v>400008</v>
      </c>
      <c r="E225" s="126" t="b">
        <v>1</v>
      </c>
      <c r="F225" s="322" t="str">
        <f>RIGHT(DEDEL!C225,4)&amp;"."&amp;DEDEL!M225&amp;"."&amp;DEDEL!K225&amp;"."&amp;$C$5</f>
        <v>3304.DDEL3.E27.Ap21</v>
      </c>
      <c r="G225" s="323">
        <f t="shared" ca="1" si="15"/>
        <v>44309</v>
      </c>
      <c r="H225" s="324">
        <f>-DEDEL!Q225</f>
        <v>688.00818965517237</v>
      </c>
      <c r="I225" s="205">
        <f t="shared" ca="1" si="16"/>
        <v>44309</v>
      </c>
      <c r="J225" s="126">
        <v>3</v>
      </c>
      <c r="K225" s="126" t="b">
        <v>1</v>
      </c>
      <c r="L225" s="126" t="s">
        <v>4022</v>
      </c>
      <c r="M225" s="126" t="b">
        <v>1</v>
      </c>
      <c r="N225" s="126" t="s">
        <v>3687</v>
      </c>
      <c r="O225" s="322" t="str">
        <f>LEFT(DEDEL!D225,19)&amp;"."&amp;DEDELCR!F225</f>
        <v>Holy Trinity CofE P.3304.DDEL3.E27.Ap21</v>
      </c>
      <c r="P225" s="325" t="str">
        <f>DEDEL!I225</f>
        <v>10162/543965</v>
      </c>
      <c r="Q225" s="126" t="b">
        <v>1</v>
      </c>
      <c r="R225" s="126" t="b">
        <v>1</v>
      </c>
      <c r="S225" s="126" t="b">
        <v>1</v>
      </c>
      <c r="U225" s="313">
        <f t="shared" si="13"/>
        <v>19</v>
      </c>
      <c r="V225" s="313">
        <f t="shared" si="14"/>
        <v>39</v>
      </c>
    </row>
    <row r="226" spans="1:22" x14ac:dyDescent="0.25">
      <c r="A226" s="126" t="s">
        <v>4021</v>
      </c>
      <c r="B226" s="200">
        <v>1</v>
      </c>
      <c r="C226" s="126">
        <v>2</v>
      </c>
      <c r="D226" s="321">
        <f>DEDEL!J226</f>
        <v>400086</v>
      </c>
      <c r="E226" s="126" t="b">
        <v>1</v>
      </c>
      <c r="F226" s="322" t="str">
        <f>RIGHT(DEDEL!C226,4)&amp;"."&amp;DEDEL!M226&amp;"."&amp;DEDEL!K226&amp;"."&amp;$C$5</f>
        <v>3305.DDEL3.E27.Ap21</v>
      </c>
      <c r="G226" s="323">
        <f t="shared" ca="1" si="15"/>
        <v>44309</v>
      </c>
      <c r="H226" s="324">
        <f>-DEDEL!Q226</f>
        <v>175.09459459459458</v>
      </c>
      <c r="I226" s="205">
        <f t="shared" ca="1" si="16"/>
        <v>44309</v>
      </c>
      <c r="J226" s="126">
        <v>3</v>
      </c>
      <c r="K226" s="126" t="b">
        <v>1</v>
      </c>
      <c r="L226" s="126" t="s">
        <v>4022</v>
      </c>
      <c r="M226" s="126" t="b">
        <v>1</v>
      </c>
      <c r="N226" s="126" t="s">
        <v>3687</v>
      </c>
      <c r="O226" s="322" t="str">
        <f>LEFT(DEDEL!D226,19)&amp;"."&amp;DEDELCR!F226</f>
        <v>Monken Hadley CofE .3305.DDEL3.E27.Ap21</v>
      </c>
      <c r="P226" s="325" t="str">
        <f>DEDEL!I226</f>
        <v>10162/543965</v>
      </c>
      <c r="Q226" s="126" t="b">
        <v>1</v>
      </c>
      <c r="R226" s="126" t="b">
        <v>1</v>
      </c>
      <c r="S226" s="126" t="b">
        <v>1</v>
      </c>
      <c r="U226" s="313">
        <f t="shared" si="13"/>
        <v>19</v>
      </c>
      <c r="V226" s="313">
        <f t="shared" si="14"/>
        <v>39</v>
      </c>
    </row>
    <row r="227" spans="1:22" x14ac:dyDescent="0.25">
      <c r="A227" s="126" t="s">
        <v>4021</v>
      </c>
      <c r="B227" s="200">
        <v>1</v>
      </c>
      <c r="C227" s="126">
        <v>2</v>
      </c>
      <c r="D227" s="321">
        <f>DEDEL!J227</f>
        <v>400114</v>
      </c>
      <c r="E227" s="126" t="b">
        <v>1</v>
      </c>
      <c r="F227" s="322" t="str">
        <f>RIGHT(DEDEL!C227,4)&amp;"."&amp;DEDEL!M227&amp;"."&amp;DEDEL!K227&amp;"."&amp;$C$5</f>
        <v>3307.DDEL3.E27.Ap21</v>
      </c>
      <c r="G227" s="323">
        <f t="shared" ca="1" si="15"/>
        <v>44309</v>
      </c>
      <c r="H227" s="324">
        <f>-DEDEL!Q227</f>
        <v>307.03095238095239</v>
      </c>
      <c r="I227" s="205">
        <f t="shared" ca="1" si="16"/>
        <v>44309</v>
      </c>
      <c r="J227" s="126">
        <v>3</v>
      </c>
      <c r="K227" s="126" t="b">
        <v>1</v>
      </c>
      <c r="L227" s="126" t="s">
        <v>4022</v>
      </c>
      <c r="M227" s="126" t="b">
        <v>1</v>
      </c>
      <c r="N227" s="126" t="s">
        <v>3687</v>
      </c>
      <c r="O227" s="322" t="str">
        <f>LEFT(DEDEL!D227,19)&amp;"."&amp;DEDELCR!F227</f>
        <v>St John's CofE Juni.3307.DDEL3.E27.Ap21</v>
      </c>
      <c r="P227" s="325" t="str">
        <f>DEDEL!I227</f>
        <v>10162/543965</v>
      </c>
      <c r="Q227" s="126" t="b">
        <v>1</v>
      </c>
      <c r="R227" s="126" t="b">
        <v>1</v>
      </c>
      <c r="S227" s="126" t="b">
        <v>1</v>
      </c>
      <c r="U227" s="313">
        <f t="shared" si="13"/>
        <v>19</v>
      </c>
      <c r="V227" s="313">
        <f t="shared" si="14"/>
        <v>39</v>
      </c>
    </row>
    <row r="228" spans="1:22" x14ac:dyDescent="0.25">
      <c r="A228" s="126" t="s">
        <v>4021</v>
      </c>
      <c r="B228" s="200">
        <v>1</v>
      </c>
      <c r="C228" s="126">
        <v>2</v>
      </c>
      <c r="D228" s="321">
        <f>DEDEL!J228</f>
        <v>400098</v>
      </c>
      <c r="E228" s="126" t="b">
        <v>1</v>
      </c>
      <c r="F228" s="322" t="str">
        <f>RIGHT(DEDEL!C228,4)&amp;"."&amp;DEDEL!M228&amp;"."&amp;DEDEL!K228&amp;"."&amp;$C$5</f>
        <v>3309.DDEL3.E27.Ap21</v>
      </c>
      <c r="G228" s="323">
        <f t="shared" ca="1" si="15"/>
        <v>44309</v>
      </c>
      <c r="H228" s="324">
        <f>-DEDEL!Q228</f>
        <v>237.84163461538461</v>
      </c>
      <c r="I228" s="205">
        <f t="shared" ca="1" si="16"/>
        <v>44309</v>
      </c>
      <c r="J228" s="126">
        <v>3</v>
      </c>
      <c r="K228" s="126" t="b">
        <v>1</v>
      </c>
      <c r="L228" s="126" t="s">
        <v>4022</v>
      </c>
      <c r="M228" s="126" t="b">
        <v>1</v>
      </c>
      <c r="N228" s="126" t="s">
        <v>3687</v>
      </c>
      <c r="O228" s="322" t="str">
        <f>LEFT(DEDEL!D228,19)&amp;"."&amp;DEDELCR!F228</f>
        <v>St John's CofE Prim.3309.DDEL3.E27.Ap21</v>
      </c>
      <c r="P228" s="325" t="str">
        <f>DEDEL!I228</f>
        <v>10162/543965</v>
      </c>
      <c r="Q228" s="126" t="b">
        <v>1</v>
      </c>
      <c r="R228" s="126" t="b">
        <v>1</v>
      </c>
      <c r="S228" s="126" t="b">
        <v>1</v>
      </c>
      <c r="U228" s="313">
        <f t="shared" si="13"/>
        <v>19</v>
      </c>
      <c r="V228" s="313">
        <f t="shared" si="14"/>
        <v>39</v>
      </c>
    </row>
    <row r="229" spans="1:22" x14ac:dyDescent="0.25">
      <c r="A229" s="126" t="s">
        <v>4021</v>
      </c>
      <c r="B229" s="200">
        <v>1</v>
      </c>
      <c r="C229" s="126">
        <v>2</v>
      </c>
      <c r="D229" s="321">
        <f>DEDEL!J229</f>
        <v>400058</v>
      </c>
      <c r="E229" s="126" t="b">
        <v>1</v>
      </c>
      <c r="F229" s="322" t="str">
        <f>RIGHT(DEDEL!C229,4)&amp;"."&amp;DEDEL!M229&amp;"."&amp;DEDEL!K229&amp;"."&amp;$C$5</f>
        <v>3311.DDEL3.E27.Ap21</v>
      </c>
      <c r="G229" s="323">
        <f t="shared" ca="1" si="15"/>
        <v>44309</v>
      </c>
      <c r="H229" s="324">
        <f>-DEDEL!Q229</f>
        <v>788.66770334928231</v>
      </c>
      <c r="I229" s="205">
        <f t="shared" ca="1" si="16"/>
        <v>44309</v>
      </c>
      <c r="J229" s="126">
        <v>3</v>
      </c>
      <c r="K229" s="126" t="b">
        <v>1</v>
      </c>
      <c r="L229" s="126" t="s">
        <v>4022</v>
      </c>
      <c r="M229" s="126" t="b">
        <v>1</v>
      </c>
      <c r="N229" s="126" t="s">
        <v>3687</v>
      </c>
      <c r="O229" s="322" t="str">
        <f>LEFT(DEDEL!D229,19)&amp;"."&amp;DEDELCR!F229</f>
        <v>St Mary's CofE Prim.3311.DDEL3.E27.Ap21</v>
      </c>
      <c r="P229" s="325" t="str">
        <f>DEDEL!I229</f>
        <v>10162/543965</v>
      </c>
      <c r="Q229" s="126" t="b">
        <v>1</v>
      </c>
      <c r="R229" s="126" t="b">
        <v>1</v>
      </c>
      <c r="S229" s="126" t="b">
        <v>1</v>
      </c>
      <c r="U229" s="313">
        <f t="shared" si="13"/>
        <v>19</v>
      </c>
      <c r="V229" s="313">
        <f t="shared" si="14"/>
        <v>39</v>
      </c>
    </row>
    <row r="230" spans="1:22" x14ac:dyDescent="0.25">
      <c r="A230" s="126" t="s">
        <v>4021</v>
      </c>
      <c r="B230" s="200">
        <v>1</v>
      </c>
      <c r="C230" s="126">
        <v>2</v>
      </c>
      <c r="D230" s="321">
        <f>DEDEL!J230</f>
        <v>400017</v>
      </c>
      <c r="E230" s="126" t="b">
        <v>1</v>
      </c>
      <c r="F230" s="322" t="str">
        <f>RIGHT(DEDEL!C230,4)&amp;"."&amp;DEDEL!M230&amp;"."&amp;DEDEL!K230&amp;"."&amp;$C$5</f>
        <v>3312.DDEL3.E27.Ap21</v>
      </c>
      <c r="G230" s="323">
        <f t="shared" ca="1" si="15"/>
        <v>44309</v>
      </c>
      <c r="H230" s="324">
        <f>-DEDEL!Q230</f>
        <v>316.36316279069763</v>
      </c>
      <c r="I230" s="205">
        <f t="shared" ca="1" si="16"/>
        <v>44309</v>
      </c>
      <c r="J230" s="126">
        <v>3</v>
      </c>
      <c r="K230" s="126" t="b">
        <v>1</v>
      </c>
      <c r="L230" s="126" t="s">
        <v>4022</v>
      </c>
      <c r="M230" s="126" t="b">
        <v>1</v>
      </c>
      <c r="N230" s="126" t="s">
        <v>3687</v>
      </c>
      <c r="O230" s="322" t="str">
        <f>LEFT(DEDEL!D230,19)&amp;"."&amp;DEDELCR!F230</f>
        <v>St Mary's CofE Prim.3312.DDEL3.E27.Ap21</v>
      </c>
      <c r="P230" s="325" t="str">
        <f>DEDEL!I230</f>
        <v>10162/543965</v>
      </c>
      <c r="Q230" s="126" t="b">
        <v>1</v>
      </c>
      <c r="R230" s="126" t="b">
        <v>1</v>
      </c>
      <c r="S230" s="126" t="b">
        <v>1</v>
      </c>
      <c r="U230" s="313">
        <f t="shared" si="13"/>
        <v>19</v>
      </c>
      <c r="V230" s="313">
        <f t="shared" si="14"/>
        <v>39</v>
      </c>
    </row>
    <row r="231" spans="1:22" x14ac:dyDescent="0.25">
      <c r="A231" s="126" t="s">
        <v>4021</v>
      </c>
      <c r="B231" s="200">
        <v>1</v>
      </c>
      <c r="C231" s="126">
        <v>2</v>
      </c>
      <c r="D231" s="321">
        <f>DEDEL!J231</f>
        <v>400006</v>
      </c>
      <c r="E231" s="126" t="b">
        <v>1</v>
      </c>
      <c r="F231" s="322" t="str">
        <f>RIGHT(DEDEL!C231,4)&amp;"."&amp;DEDEL!M231&amp;"."&amp;DEDEL!K231&amp;"."&amp;$C$5</f>
        <v>3313.DDEL3.E27.Ap21</v>
      </c>
      <c r="G231" s="323">
        <f t="shared" ca="1" si="15"/>
        <v>44309</v>
      </c>
      <c r="H231" s="324">
        <f>-DEDEL!Q231</f>
        <v>625.97454545454548</v>
      </c>
      <c r="I231" s="205">
        <f t="shared" ca="1" si="16"/>
        <v>44309</v>
      </c>
      <c r="J231" s="126">
        <v>3</v>
      </c>
      <c r="K231" s="126" t="b">
        <v>1</v>
      </c>
      <c r="L231" s="126" t="s">
        <v>4022</v>
      </c>
      <c r="M231" s="126" t="b">
        <v>1</v>
      </c>
      <c r="N231" s="126" t="s">
        <v>3687</v>
      </c>
      <c r="O231" s="322" t="str">
        <f>LEFT(DEDEL!D231,19)&amp;"."&amp;DEDELCR!F231</f>
        <v>St Paul's CofE Prim.3313.DDEL3.E27.Ap21</v>
      </c>
      <c r="P231" s="325" t="str">
        <f>DEDEL!I231</f>
        <v>10162/543965</v>
      </c>
      <c r="Q231" s="126" t="b">
        <v>1</v>
      </c>
      <c r="R231" s="126" t="b">
        <v>1</v>
      </c>
      <c r="S231" s="126" t="b">
        <v>1</v>
      </c>
      <c r="U231" s="313">
        <f t="shared" si="13"/>
        <v>19</v>
      </c>
      <c r="V231" s="313">
        <f t="shared" si="14"/>
        <v>39</v>
      </c>
    </row>
    <row r="232" spans="1:22" x14ac:dyDescent="0.25">
      <c r="A232" s="126" t="s">
        <v>4021</v>
      </c>
      <c r="B232" s="200">
        <v>1</v>
      </c>
      <c r="C232" s="126">
        <v>2</v>
      </c>
      <c r="D232" s="321">
        <f>DEDEL!J232</f>
        <v>400094</v>
      </c>
      <c r="E232" s="126" t="b">
        <v>1</v>
      </c>
      <c r="F232" s="322" t="str">
        <f>RIGHT(DEDEL!C232,4)&amp;"."&amp;DEDEL!M232&amp;"."&amp;DEDEL!K232&amp;"."&amp;$C$5</f>
        <v>3314.DDEL3.E27.Ap21</v>
      </c>
      <c r="G232" s="323">
        <f t="shared" ca="1" si="15"/>
        <v>44309</v>
      </c>
      <c r="H232" s="324">
        <f>-DEDEL!Q232</f>
        <v>419.55999999999904</v>
      </c>
      <c r="I232" s="205">
        <f t="shared" ca="1" si="16"/>
        <v>44309</v>
      </c>
      <c r="J232" s="126">
        <v>3</v>
      </c>
      <c r="K232" s="126" t="b">
        <v>1</v>
      </c>
      <c r="L232" s="126" t="s">
        <v>4022</v>
      </c>
      <c r="M232" s="126" t="b">
        <v>1</v>
      </c>
      <c r="N232" s="126" t="s">
        <v>3687</v>
      </c>
      <c r="O232" s="322" t="str">
        <f>LEFT(DEDEL!D232,19)&amp;"."&amp;DEDELCR!F232</f>
        <v>St Paul's CofE Prim.3314.DDEL3.E27.Ap21</v>
      </c>
      <c r="P232" s="325" t="str">
        <f>DEDEL!I232</f>
        <v>10162/543965</v>
      </c>
      <c r="Q232" s="126" t="b">
        <v>1</v>
      </c>
      <c r="R232" s="126" t="b">
        <v>1</v>
      </c>
      <c r="S232" s="126" t="b">
        <v>1</v>
      </c>
      <c r="U232" s="313">
        <f t="shared" si="13"/>
        <v>19</v>
      </c>
      <c r="V232" s="313">
        <f t="shared" si="14"/>
        <v>39</v>
      </c>
    </row>
    <row r="233" spans="1:22" x14ac:dyDescent="0.25">
      <c r="A233" s="126" t="s">
        <v>4021</v>
      </c>
      <c r="B233" s="200">
        <v>1</v>
      </c>
      <c r="C233" s="126">
        <v>2</v>
      </c>
      <c r="D233" s="321">
        <f>DEDEL!J233</f>
        <v>400062</v>
      </c>
      <c r="E233" s="126" t="b">
        <v>1</v>
      </c>
      <c r="F233" s="322" t="str">
        <f>RIGHT(DEDEL!C233,4)&amp;"."&amp;DEDEL!M233&amp;"."&amp;DEDEL!K233&amp;"."&amp;$C$5</f>
        <v>3315.DDEL3.E27.Ap21</v>
      </c>
      <c r="G233" s="323">
        <f t="shared" ca="1" si="15"/>
        <v>44309</v>
      </c>
      <c r="H233" s="324">
        <f>-DEDEL!Q233</f>
        <v>171.9333971291866</v>
      </c>
      <c r="I233" s="205">
        <f t="shared" ca="1" si="16"/>
        <v>44309</v>
      </c>
      <c r="J233" s="126">
        <v>3</v>
      </c>
      <c r="K233" s="126" t="b">
        <v>1</v>
      </c>
      <c r="L233" s="126" t="s">
        <v>4022</v>
      </c>
      <c r="M233" s="126" t="b">
        <v>1</v>
      </c>
      <c r="N233" s="126" t="s">
        <v>3687</v>
      </c>
      <c r="O233" s="322" t="str">
        <f>LEFT(DEDEL!D233,19)&amp;"."&amp;DEDELCR!F233</f>
        <v>St Andrew's CofE Vo.3315.DDEL3.E27.Ap21</v>
      </c>
      <c r="P233" s="325" t="str">
        <f>DEDEL!I233</f>
        <v>10162/543965</v>
      </c>
      <c r="Q233" s="126" t="b">
        <v>1</v>
      </c>
      <c r="R233" s="126" t="b">
        <v>1</v>
      </c>
      <c r="S233" s="126" t="b">
        <v>1</v>
      </c>
      <c r="U233" s="313">
        <f t="shared" si="13"/>
        <v>19</v>
      </c>
      <c r="V233" s="313">
        <f t="shared" si="14"/>
        <v>39</v>
      </c>
    </row>
    <row r="234" spans="1:22" x14ac:dyDescent="0.25">
      <c r="A234" s="126" t="s">
        <v>4021</v>
      </c>
      <c r="B234" s="200">
        <v>1</v>
      </c>
      <c r="C234" s="126">
        <v>2</v>
      </c>
      <c r="D234" s="321">
        <f>DEDEL!J234</f>
        <v>400100</v>
      </c>
      <c r="E234" s="126" t="b">
        <v>1</v>
      </c>
      <c r="F234" s="322" t="str">
        <f>RIGHT(DEDEL!C234,4)&amp;"."&amp;DEDEL!M234&amp;"."&amp;DEDEL!K234&amp;"."&amp;$C$5</f>
        <v>3316.DDEL3.E27.Ap21</v>
      </c>
      <c r="G234" s="323">
        <f t="shared" ca="1" si="15"/>
        <v>44309</v>
      </c>
      <c r="H234" s="324">
        <f>-DEDEL!Q234</f>
        <v>235.57118483412324</v>
      </c>
      <c r="I234" s="205">
        <f t="shared" ca="1" si="16"/>
        <v>44309</v>
      </c>
      <c r="J234" s="126">
        <v>3</v>
      </c>
      <c r="K234" s="126" t="b">
        <v>1</v>
      </c>
      <c r="L234" s="126" t="s">
        <v>4022</v>
      </c>
      <c r="M234" s="126" t="b">
        <v>1</v>
      </c>
      <c r="N234" s="126" t="s">
        <v>3687</v>
      </c>
      <c r="O234" s="322" t="str">
        <f>LEFT(DEDEL!D234,19)&amp;"."&amp;DEDELCR!F234</f>
        <v>Trent CofE Primary .3316.DDEL3.E27.Ap21</v>
      </c>
      <c r="P234" s="325" t="str">
        <f>DEDEL!I234</f>
        <v>10162/543965</v>
      </c>
      <c r="Q234" s="126" t="b">
        <v>1</v>
      </c>
      <c r="R234" s="126" t="b">
        <v>1</v>
      </c>
      <c r="S234" s="126" t="b">
        <v>1</v>
      </c>
      <c r="U234" s="313">
        <f t="shared" si="13"/>
        <v>19</v>
      </c>
      <c r="V234" s="313">
        <f t="shared" si="14"/>
        <v>39</v>
      </c>
    </row>
    <row r="235" spans="1:22" x14ac:dyDescent="0.25">
      <c r="A235" s="126" t="s">
        <v>4021</v>
      </c>
      <c r="B235" s="200">
        <v>1</v>
      </c>
      <c r="C235" s="126">
        <v>2</v>
      </c>
      <c r="D235" s="321">
        <f>DEDEL!J235</f>
        <v>400015</v>
      </c>
      <c r="E235" s="126" t="b">
        <v>1</v>
      </c>
      <c r="F235" s="322" t="str">
        <f>RIGHT(DEDEL!C235,4)&amp;"."&amp;DEDEL!M235&amp;"."&amp;DEDEL!K235&amp;"."&amp;$C$5</f>
        <v>3317.DDEL3.E27.Ap21</v>
      </c>
      <c r="G235" s="323">
        <f t="shared" ca="1" si="15"/>
        <v>44309</v>
      </c>
      <c r="H235" s="324">
        <f>-DEDEL!Q235</f>
        <v>578.87727659574466</v>
      </c>
      <c r="I235" s="205">
        <f t="shared" ca="1" si="16"/>
        <v>44309</v>
      </c>
      <c r="J235" s="126">
        <v>3</v>
      </c>
      <c r="K235" s="126" t="b">
        <v>1</v>
      </c>
      <c r="L235" s="126" t="s">
        <v>4022</v>
      </c>
      <c r="M235" s="126" t="b">
        <v>1</v>
      </c>
      <c r="N235" s="126" t="s">
        <v>3687</v>
      </c>
      <c r="O235" s="322" t="str">
        <f>LEFT(DEDEL!D235,19)&amp;"."&amp;DEDELCR!F235</f>
        <v>All Saints' CofE Pr.3317.DDEL3.E27.Ap21</v>
      </c>
      <c r="P235" s="325" t="str">
        <f>DEDEL!I235</f>
        <v>10162/543965</v>
      </c>
      <c r="Q235" s="126" t="b">
        <v>1</v>
      </c>
      <c r="R235" s="126" t="b">
        <v>1</v>
      </c>
      <c r="S235" s="126" t="b">
        <v>1</v>
      </c>
      <c r="U235" s="313">
        <f t="shared" si="13"/>
        <v>19</v>
      </c>
      <c r="V235" s="313">
        <f t="shared" si="14"/>
        <v>39</v>
      </c>
    </row>
    <row r="236" spans="1:22" x14ac:dyDescent="0.25">
      <c r="A236" s="126" t="s">
        <v>4021</v>
      </c>
      <c r="B236" s="200">
        <v>1</v>
      </c>
      <c r="C236" s="126">
        <v>2</v>
      </c>
      <c r="D236" s="321">
        <f>DEDEL!J236</f>
        <v>400023</v>
      </c>
      <c r="E236" s="126" t="b">
        <v>1</v>
      </c>
      <c r="F236" s="322" t="str">
        <f>RIGHT(DEDEL!C236,4)&amp;"."&amp;DEDEL!M236&amp;"."&amp;DEDEL!K236&amp;"."&amp;$C$5</f>
        <v>3500.DDEL3.E27.Ap21</v>
      </c>
      <c r="G236" s="323">
        <f t="shared" ca="1" si="15"/>
        <v>44309</v>
      </c>
      <c r="H236" s="324">
        <f>-DEDEL!Q236</f>
        <v>243.20083333333335</v>
      </c>
      <c r="I236" s="205">
        <f t="shared" ca="1" si="16"/>
        <v>44309</v>
      </c>
      <c r="J236" s="126">
        <v>3</v>
      </c>
      <c r="K236" s="126" t="b">
        <v>1</v>
      </c>
      <c r="L236" s="126" t="s">
        <v>4022</v>
      </c>
      <c r="M236" s="126" t="b">
        <v>1</v>
      </c>
      <c r="N236" s="126" t="s">
        <v>3687</v>
      </c>
      <c r="O236" s="322" t="str">
        <f>LEFT(DEDEL!D236,19)&amp;"."&amp;DEDELCR!F236</f>
        <v>The Annunciation Ca.3500.DDEL3.E27.Ap21</v>
      </c>
      <c r="P236" s="325" t="str">
        <f>DEDEL!I236</f>
        <v>10162/543965</v>
      </c>
      <c r="Q236" s="126" t="b">
        <v>1</v>
      </c>
      <c r="R236" s="126" t="b">
        <v>1</v>
      </c>
      <c r="S236" s="126" t="b">
        <v>1</v>
      </c>
      <c r="U236" s="313">
        <f t="shared" si="13"/>
        <v>19</v>
      </c>
      <c r="V236" s="313">
        <f t="shared" si="14"/>
        <v>39</v>
      </c>
    </row>
    <row r="237" spans="1:22" x14ac:dyDescent="0.25">
      <c r="A237" s="126" t="s">
        <v>4021</v>
      </c>
      <c r="B237" s="200">
        <v>1</v>
      </c>
      <c r="C237" s="126">
        <v>2</v>
      </c>
      <c r="D237" s="321">
        <f>DEDEL!J237</f>
        <v>400003</v>
      </c>
      <c r="E237" s="126" t="b">
        <v>1</v>
      </c>
      <c r="F237" s="322" t="str">
        <f>RIGHT(DEDEL!C237,4)&amp;"."&amp;DEDEL!M237&amp;"."&amp;DEDEL!K237&amp;"."&amp;$C$5</f>
        <v>3501.DDEL3.E27.Ap21</v>
      </c>
      <c r="G237" s="323">
        <f t="shared" ca="1" si="15"/>
        <v>44309</v>
      </c>
      <c r="H237" s="324">
        <f>-DEDEL!Q237</f>
        <v>413.21201923076927</v>
      </c>
      <c r="I237" s="205">
        <f t="shared" ca="1" si="16"/>
        <v>44309</v>
      </c>
      <c r="J237" s="126">
        <v>3</v>
      </c>
      <c r="K237" s="126" t="b">
        <v>1</v>
      </c>
      <c r="L237" s="126" t="s">
        <v>4022</v>
      </c>
      <c r="M237" s="126" t="b">
        <v>1</v>
      </c>
      <c r="N237" s="126" t="s">
        <v>3687</v>
      </c>
      <c r="O237" s="322" t="str">
        <f>LEFT(DEDEL!D237,19)&amp;"."&amp;DEDELCR!F237</f>
        <v>Our Lady of Lourdes.3501.DDEL3.E27.Ap21</v>
      </c>
      <c r="P237" s="325" t="str">
        <f>DEDEL!I237</f>
        <v>10162/543965</v>
      </c>
      <c r="Q237" s="126" t="b">
        <v>1</v>
      </c>
      <c r="R237" s="126" t="b">
        <v>1</v>
      </c>
      <c r="S237" s="126" t="b">
        <v>1</v>
      </c>
      <c r="U237" s="313">
        <f t="shared" si="13"/>
        <v>19</v>
      </c>
      <c r="V237" s="313">
        <f t="shared" si="14"/>
        <v>39</v>
      </c>
    </row>
    <row r="238" spans="1:22" x14ac:dyDescent="0.25">
      <c r="A238" s="126" t="s">
        <v>4021</v>
      </c>
      <c r="B238" s="200">
        <v>1</v>
      </c>
      <c r="C238" s="126">
        <v>2</v>
      </c>
      <c r="D238" s="321">
        <f>DEDEL!J238</f>
        <v>400096</v>
      </c>
      <c r="E238" s="126" t="b">
        <v>1</v>
      </c>
      <c r="F238" s="322" t="str">
        <f>RIGHT(DEDEL!C238,4)&amp;"."&amp;DEDEL!M238&amp;"."&amp;DEDEL!K238&amp;"."&amp;$C$5</f>
        <v>3502.DDEL3.E27.Ap21</v>
      </c>
      <c r="G238" s="323">
        <f t="shared" ca="1" si="15"/>
        <v>44309</v>
      </c>
      <c r="H238" s="324">
        <f>-DEDEL!Q238</f>
        <v>1119.1812643678161</v>
      </c>
      <c r="I238" s="205">
        <f t="shared" ca="1" si="16"/>
        <v>44309</v>
      </c>
      <c r="J238" s="126">
        <v>3</v>
      </c>
      <c r="K238" s="126" t="b">
        <v>1</v>
      </c>
      <c r="L238" s="126" t="s">
        <v>4022</v>
      </c>
      <c r="M238" s="126" t="b">
        <v>1</v>
      </c>
      <c r="N238" s="126" t="s">
        <v>3687</v>
      </c>
      <c r="O238" s="322" t="str">
        <f>LEFT(DEDEL!D238,19)&amp;"."&amp;DEDELCR!F238</f>
        <v>St Agnes' Catholic .3502.DDEL3.E27.Ap21</v>
      </c>
      <c r="P238" s="325" t="str">
        <f>DEDEL!I238</f>
        <v>10162/543965</v>
      </c>
      <c r="Q238" s="126" t="b">
        <v>1</v>
      </c>
      <c r="R238" s="126" t="b">
        <v>1</v>
      </c>
      <c r="S238" s="126" t="b">
        <v>1</v>
      </c>
      <c r="U238" s="313">
        <f t="shared" si="13"/>
        <v>19</v>
      </c>
      <c r="V238" s="313">
        <f t="shared" si="14"/>
        <v>39</v>
      </c>
    </row>
    <row r="239" spans="1:22" x14ac:dyDescent="0.25">
      <c r="A239" s="126" t="s">
        <v>4021</v>
      </c>
      <c r="B239" s="200">
        <v>1</v>
      </c>
      <c r="C239" s="126">
        <v>2</v>
      </c>
      <c r="D239" s="321">
        <f>DEDEL!J239</f>
        <v>400064</v>
      </c>
      <c r="E239" s="126" t="b">
        <v>1</v>
      </c>
      <c r="F239" s="322" t="str">
        <f>RIGHT(DEDEL!C239,4)&amp;"."&amp;DEDEL!M239&amp;"."&amp;DEDEL!K239&amp;"."&amp;$C$5</f>
        <v>3504.DDEL3.E27.Ap21</v>
      </c>
      <c r="G239" s="323">
        <f t="shared" ca="1" si="15"/>
        <v>44309</v>
      </c>
      <c r="H239" s="324">
        <f>-DEDEL!Q239</f>
        <v>603.21344497607663</v>
      </c>
      <c r="I239" s="205">
        <f t="shared" ca="1" si="16"/>
        <v>44309</v>
      </c>
      <c r="J239" s="126">
        <v>3</v>
      </c>
      <c r="K239" s="126" t="b">
        <v>1</v>
      </c>
      <c r="L239" s="126" t="s">
        <v>4022</v>
      </c>
      <c r="M239" s="126" t="b">
        <v>1</v>
      </c>
      <c r="N239" s="126" t="s">
        <v>3687</v>
      </c>
      <c r="O239" s="322" t="str">
        <f>LEFT(DEDEL!D239,19)&amp;"."&amp;DEDELCR!F239</f>
        <v>St Catherine's RC S.3504.DDEL3.E27.Ap21</v>
      </c>
      <c r="P239" s="325" t="str">
        <f>DEDEL!I239</f>
        <v>10162/543965</v>
      </c>
      <c r="Q239" s="126" t="b">
        <v>1</v>
      </c>
      <c r="R239" s="126" t="b">
        <v>1</v>
      </c>
      <c r="S239" s="126" t="b">
        <v>1</v>
      </c>
      <c r="U239" s="313">
        <f t="shared" si="13"/>
        <v>19</v>
      </c>
      <c r="V239" s="313">
        <f t="shared" si="14"/>
        <v>39</v>
      </c>
    </row>
    <row r="240" spans="1:22" x14ac:dyDescent="0.25">
      <c r="A240" s="126" t="s">
        <v>4021</v>
      </c>
      <c r="B240" s="200">
        <v>1</v>
      </c>
      <c r="C240" s="126">
        <v>2</v>
      </c>
      <c r="D240" s="321">
        <f>DEDEL!J240</f>
        <v>400009</v>
      </c>
      <c r="E240" s="126" t="b">
        <v>1</v>
      </c>
      <c r="F240" s="322" t="str">
        <f>RIGHT(DEDEL!C240,4)&amp;"."&amp;DEDEL!M240&amp;"."&amp;DEDEL!K240&amp;"."&amp;$C$5</f>
        <v>3506.DDEL3.E27.Ap21</v>
      </c>
      <c r="G240" s="323">
        <f t="shared" ca="1" si="15"/>
        <v>44309</v>
      </c>
      <c r="H240" s="324">
        <f>-DEDEL!Q240</f>
        <v>234.41872909698995</v>
      </c>
      <c r="I240" s="205">
        <f t="shared" ca="1" si="16"/>
        <v>44309</v>
      </c>
      <c r="J240" s="126">
        <v>3</v>
      </c>
      <c r="K240" s="126" t="b">
        <v>1</v>
      </c>
      <c r="L240" s="126" t="s">
        <v>4022</v>
      </c>
      <c r="M240" s="126" t="b">
        <v>1</v>
      </c>
      <c r="N240" s="126" t="s">
        <v>3687</v>
      </c>
      <c r="O240" s="322" t="str">
        <f>LEFT(DEDEL!D240,19)&amp;"."&amp;DEDELCR!F240</f>
        <v>St Vincent's Cathol.3506.DDEL3.E27.Ap21</v>
      </c>
      <c r="P240" s="325" t="str">
        <f>DEDEL!I240</f>
        <v>10162/543965</v>
      </c>
      <c r="Q240" s="126" t="b">
        <v>1</v>
      </c>
      <c r="R240" s="126" t="b">
        <v>1</v>
      </c>
      <c r="S240" s="126" t="b">
        <v>1</v>
      </c>
      <c r="U240" s="313">
        <f t="shared" si="13"/>
        <v>19</v>
      </c>
      <c r="V240" s="313">
        <f t="shared" si="14"/>
        <v>39</v>
      </c>
    </row>
    <row r="241" spans="1:22" x14ac:dyDescent="0.25">
      <c r="A241" s="126" t="s">
        <v>4021</v>
      </c>
      <c r="B241" s="200">
        <v>1</v>
      </c>
      <c r="C241" s="126">
        <v>2</v>
      </c>
      <c r="D241" s="321">
        <f>DEDEL!J241</f>
        <v>400037</v>
      </c>
      <c r="E241" s="126" t="b">
        <v>1</v>
      </c>
      <c r="F241" s="322" t="str">
        <f>RIGHT(DEDEL!C241,4)&amp;"."&amp;DEDEL!M241&amp;"."&amp;DEDEL!K241&amp;"."&amp;$C$5</f>
        <v>3507.DDEL3.E27.Ap21</v>
      </c>
      <c r="G241" s="323">
        <f t="shared" ca="1" si="15"/>
        <v>44309</v>
      </c>
      <c r="H241" s="324">
        <f>-DEDEL!Q241</f>
        <v>236.31419689119173</v>
      </c>
      <c r="I241" s="205">
        <f t="shared" ca="1" si="16"/>
        <v>44309</v>
      </c>
      <c r="J241" s="126">
        <v>3</v>
      </c>
      <c r="K241" s="126" t="b">
        <v>1</v>
      </c>
      <c r="L241" s="126" t="s">
        <v>4022</v>
      </c>
      <c r="M241" s="126" t="b">
        <v>1</v>
      </c>
      <c r="N241" s="126" t="s">
        <v>3687</v>
      </c>
      <c r="O241" s="322" t="str">
        <f>LEFT(DEDEL!D241,19)&amp;"."&amp;DEDELCR!F241</f>
        <v>St Theresa's Cathol.3507.DDEL3.E27.Ap21</v>
      </c>
      <c r="P241" s="325" t="str">
        <f>DEDEL!I241</f>
        <v>10162/543965</v>
      </c>
      <c r="Q241" s="126" t="b">
        <v>1</v>
      </c>
      <c r="R241" s="126" t="b">
        <v>1</v>
      </c>
      <c r="S241" s="126" t="b">
        <v>1</v>
      </c>
      <c r="U241" s="313">
        <f t="shared" si="13"/>
        <v>19</v>
      </c>
      <c r="V241" s="313">
        <f t="shared" si="14"/>
        <v>39</v>
      </c>
    </row>
    <row r="242" spans="1:22" x14ac:dyDescent="0.25">
      <c r="A242" s="126" t="s">
        <v>4021</v>
      </c>
      <c r="B242" s="200">
        <v>1</v>
      </c>
      <c r="C242" s="126">
        <v>2</v>
      </c>
      <c r="D242" s="321">
        <f>DEDEL!J242</f>
        <v>400066</v>
      </c>
      <c r="E242" s="126" t="b">
        <v>1</v>
      </c>
      <c r="F242" s="322" t="str">
        <f>RIGHT(DEDEL!C242,4)&amp;"."&amp;DEDEL!M242&amp;"."&amp;DEDEL!K242&amp;"."&amp;$C$5</f>
        <v>3509.DDEL3.E27.Ap21</v>
      </c>
      <c r="G242" s="323">
        <f t="shared" ca="1" si="15"/>
        <v>44309</v>
      </c>
      <c r="H242" s="324">
        <f>-DEDEL!Q242</f>
        <v>1024.2199999999987</v>
      </c>
      <c r="I242" s="205">
        <f t="shared" ca="1" si="16"/>
        <v>44309</v>
      </c>
      <c r="J242" s="126">
        <v>3</v>
      </c>
      <c r="K242" s="126" t="b">
        <v>1</v>
      </c>
      <c r="L242" s="126" t="s">
        <v>4022</v>
      </c>
      <c r="M242" s="126" t="b">
        <v>1</v>
      </c>
      <c r="N242" s="126" t="s">
        <v>3687</v>
      </c>
      <c r="O242" s="322" t="str">
        <f>LEFT(DEDEL!D242,19)&amp;"."&amp;DEDELCR!F242</f>
        <v>St Joseph's Catholi.3509.DDEL3.E27.Ap21</v>
      </c>
      <c r="P242" s="325" t="str">
        <f>DEDEL!I242</f>
        <v>10162/543965</v>
      </c>
      <c r="Q242" s="126" t="b">
        <v>1</v>
      </c>
      <c r="R242" s="126" t="b">
        <v>1</v>
      </c>
      <c r="S242" s="126" t="b">
        <v>1</v>
      </c>
      <c r="U242" s="313">
        <f t="shared" si="13"/>
        <v>19</v>
      </c>
      <c r="V242" s="313">
        <f t="shared" si="14"/>
        <v>39</v>
      </c>
    </row>
    <row r="243" spans="1:22" x14ac:dyDescent="0.25">
      <c r="A243" s="126" t="s">
        <v>4021</v>
      </c>
      <c r="B243" s="200">
        <v>1</v>
      </c>
      <c r="C243" s="126">
        <v>2</v>
      </c>
      <c r="D243" s="321">
        <f>DEDEL!J243</f>
        <v>400071</v>
      </c>
      <c r="E243" s="126" t="b">
        <v>1</v>
      </c>
      <c r="F243" s="322" t="str">
        <f>RIGHT(DEDEL!C243,4)&amp;"."&amp;DEDEL!M243&amp;"."&amp;DEDEL!K243&amp;"."&amp;$C$5</f>
        <v>3510.DDEL3.E27.Ap21</v>
      </c>
      <c r="G243" s="323">
        <f t="shared" ca="1" si="15"/>
        <v>44309</v>
      </c>
      <c r="H243" s="324">
        <f>-DEDEL!Q243</f>
        <v>520.91086294416243</v>
      </c>
      <c r="I243" s="205">
        <f t="shared" ca="1" si="16"/>
        <v>44309</v>
      </c>
      <c r="J243" s="126">
        <v>3</v>
      </c>
      <c r="K243" s="126" t="b">
        <v>1</v>
      </c>
      <c r="L243" s="126" t="s">
        <v>4022</v>
      </c>
      <c r="M243" s="126" t="b">
        <v>1</v>
      </c>
      <c r="N243" s="126" t="s">
        <v>3687</v>
      </c>
      <c r="O243" s="322" t="str">
        <f>LEFT(DEDEL!D243,19)&amp;"."&amp;DEDELCR!F243</f>
        <v>Sacred Heart Roman .3510.DDEL3.E27.Ap21</v>
      </c>
      <c r="P243" s="325" t="str">
        <f>DEDEL!I243</f>
        <v>10162/543965</v>
      </c>
      <c r="Q243" s="126" t="b">
        <v>1</v>
      </c>
      <c r="R243" s="126" t="b">
        <v>1</v>
      </c>
      <c r="S243" s="126" t="b">
        <v>1</v>
      </c>
      <c r="U243" s="313">
        <f t="shared" si="13"/>
        <v>19</v>
      </c>
      <c r="V243" s="313">
        <f t="shared" si="14"/>
        <v>39</v>
      </c>
    </row>
    <row r="244" spans="1:22" x14ac:dyDescent="0.25">
      <c r="A244" s="126" t="s">
        <v>4021</v>
      </c>
      <c r="B244" s="200">
        <v>1</v>
      </c>
      <c r="C244" s="126">
        <v>2</v>
      </c>
      <c r="D244" s="321">
        <f>DEDEL!J244</f>
        <v>400024</v>
      </c>
      <c r="E244" s="126" t="b">
        <v>1</v>
      </c>
      <c r="F244" s="322" t="str">
        <f>RIGHT(DEDEL!C244,4)&amp;"."&amp;DEDEL!M244&amp;"."&amp;DEDEL!K244&amp;"."&amp;$C$5</f>
        <v>3511.DDEL3.E27.Ap21</v>
      </c>
      <c r="G244" s="323">
        <f t="shared" ca="1" si="15"/>
        <v>44309</v>
      </c>
      <c r="H244" s="324">
        <f>-DEDEL!Q244</f>
        <v>1396.793076923077</v>
      </c>
      <c r="I244" s="205">
        <f t="shared" ca="1" si="16"/>
        <v>44309</v>
      </c>
      <c r="J244" s="126">
        <v>3</v>
      </c>
      <c r="K244" s="126" t="b">
        <v>1</v>
      </c>
      <c r="L244" s="126" t="s">
        <v>4022</v>
      </c>
      <c r="M244" s="126" t="b">
        <v>1</v>
      </c>
      <c r="N244" s="126" t="s">
        <v>3687</v>
      </c>
      <c r="O244" s="322" t="str">
        <f>LEFT(DEDEL!D244,19)&amp;"."&amp;DEDELCR!F244</f>
        <v>Blessed Dominic Cat.3511.DDEL3.E27.Ap21</v>
      </c>
      <c r="P244" s="325" t="str">
        <f>DEDEL!I244</f>
        <v>10162/543965</v>
      </c>
      <c r="Q244" s="126" t="b">
        <v>1</v>
      </c>
      <c r="R244" s="126" t="b">
        <v>1</v>
      </c>
      <c r="S244" s="126" t="b">
        <v>1</v>
      </c>
      <c r="U244" s="313">
        <f t="shared" si="13"/>
        <v>19</v>
      </c>
      <c r="V244" s="313">
        <f t="shared" si="14"/>
        <v>39</v>
      </c>
    </row>
    <row r="245" spans="1:22" x14ac:dyDescent="0.25">
      <c r="A245" s="126" t="s">
        <v>4021</v>
      </c>
      <c r="B245" s="200">
        <v>1</v>
      </c>
      <c r="C245" s="126">
        <v>2</v>
      </c>
      <c r="D245" s="321">
        <f>DEDEL!J245</f>
        <v>400093</v>
      </c>
      <c r="E245" s="126" t="b">
        <v>1</v>
      </c>
      <c r="F245" s="322" t="str">
        <f>RIGHT(DEDEL!C245,4)&amp;"."&amp;DEDEL!M245&amp;"."&amp;DEDEL!K245&amp;"."&amp;$C$5</f>
        <v>3512.DDEL3.E27.Ap21</v>
      </c>
      <c r="G245" s="323">
        <f t="shared" ca="1" si="15"/>
        <v>44309</v>
      </c>
      <c r="H245" s="324">
        <f>-DEDEL!Q245</f>
        <v>98.719999999999985</v>
      </c>
      <c r="I245" s="205">
        <f t="shared" ca="1" si="16"/>
        <v>44309</v>
      </c>
      <c r="J245" s="126">
        <v>3</v>
      </c>
      <c r="K245" s="126" t="b">
        <v>1</v>
      </c>
      <c r="L245" s="126" t="s">
        <v>4022</v>
      </c>
      <c r="M245" s="126" t="b">
        <v>1</v>
      </c>
      <c r="N245" s="126" t="s">
        <v>3687</v>
      </c>
      <c r="O245" s="322" t="str">
        <f>LEFT(DEDEL!D245,19)&amp;"."&amp;DEDELCR!F245</f>
        <v>Rosh Pinah Primary .3512.DDEL3.E27.Ap21</v>
      </c>
      <c r="P245" s="325" t="str">
        <f>DEDEL!I245</f>
        <v>10162/543965</v>
      </c>
      <c r="Q245" s="126" t="b">
        <v>1</v>
      </c>
      <c r="R245" s="126" t="b">
        <v>1</v>
      </c>
      <c r="S245" s="126" t="b">
        <v>1</v>
      </c>
      <c r="U245" s="313">
        <f t="shared" ref="U245:U308" si="17">LEN(F245)</f>
        <v>19</v>
      </c>
      <c r="V245" s="313">
        <f t="shared" ref="V245:V308" si="18">LEN(O245)</f>
        <v>39</v>
      </c>
    </row>
    <row r="246" spans="1:22" x14ac:dyDescent="0.25">
      <c r="A246" s="126" t="s">
        <v>4021</v>
      </c>
      <c r="B246" s="200">
        <v>1</v>
      </c>
      <c r="C246" s="126">
        <v>2</v>
      </c>
      <c r="D246" s="321">
        <f>DEDEL!J246</f>
        <v>400007</v>
      </c>
      <c r="E246" s="126" t="b">
        <v>1</v>
      </c>
      <c r="F246" s="322" t="str">
        <f>RIGHT(DEDEL!C246,4)&amp;"."&amp;DEDEL!M246&amp;"."&amp;DEDEL!K246&amp;"."&amp;$C$5</f>
        <v>3513.DDEL3.E27.Ap21</v>
      </c>
      <c r="G246" s="323">
        <f t="shared" ca="1" si="15"/>
        <v>44309</v>
      </c>
      <c r="H246" s="324">
        <f>-DEDEL!Q246</f>
        <v>198.48465608465605</v>
      </c>
      <c r="I246" s="205">
        <f t="shared" ca="1" si="16"/>
        <v>44309</v>
      </c>
      <c r="J246" s="126">
        <v>3</v>
      </c>
      <c r="K246" s="126" t="b">
        <v>1</v>
      </c>
      <c r="L246" s="126" t="s">
        <v>4022</v>
      </c>
      <c r="M246" s="126" t="b">
        <v>1</v>
      </c>
      <c r="N246" s="126" t="s">
        <v>3687</v>
      </c>
      <c r="O246" s="322" t="str">
        <f>LEFT(DEDEL!D246,19)&amp;"."&amp;DEDELCR!F246</f>
        <v>Menorah Primary Sch.3513.DDEL3.E27.Ap21</v>
      </c>
      <c r="P246" s="325" t="str">
        <f>DEDEL!I246</f>
        <v>10162/543965</v>
      </c>
      <c r="Q246" s="126" t="b">
        <v>1</v>
      </c>
      <c r="R246" s="126" t="b">
        <v>1</v>
      </c>
      <c r="S246" s="126" t="b">
        <v>1</v>
      </c>
      <c r="U246" s="313">
        <f t="shared" si="17"/>
        <v>19</v>
      </c>
      <c r="V246" s="313">
        <f t="shared" si="18"/>
        <v>39</v>
      </c>
    </row>
    <row r="247" spans="1:22" x14ac:dyDescent="0.25">
      <c r="A247" s="126" t="s">
        <v>4021</v>
      </c>
      <c r="B247" s="200">
        <v>1</v>
      </c>
      <c r="C247" s="126">
        <v>2</v>
      </c>
      <c r="D247" s="321">
        <f>DEDEL!J247</f>
        <v>400107</v>
      </c>
      <c r="E247" s="126" t="b">
        <v>1</v>
      </c>
      <c r="F247" s="322" t="str">
        <f>RIGHT(DEDEL!C247,4)&amp;"."&amp;DEDEL!M247&amp;"."&amp;DEDEL!K247&amp;"."&amp;$C$5</f>
        <v>3514.DDEL3.E27.Ap21</v>
      </c>
      <c r="G247" s="323">
        <f t="shared" ca="1" si="15"/>
        <v>44309</v>
      </c>
      <c r="H247" s="324">
        <f>-DEDEL!Q247</f>
        <v>694.394563106796</v>
      </c>
      <c r="I247" s="205">
        <f t="shared" ca="1" si="16"/>
        <v>44309</v>
      </c>
      <c r="J247" s="126">
        <v>3</v>
      </c>
      <c r="K247" s="126" t="b">
        <v>1</v>
      </c>
      <c r="L247" s="126" t="s">
        <v>4022</v>
      </c>
      <c r="M247" s="126" t="b">
        <v>1</v>
      </c>
      <c r="N247" s="126" t="s">
        <v>3687</v>
      </c>
      <c r="O247" s="322" t="str">
        <f>LEFT(DEDEL!D247,19)&amp;"."&amp;DEDELCR!F247</f>
        <v>The Annunciation RC.3514.DDEL3.E27.Ap21</v>
      </c>
      <c r="P247" s="325" t="str">
        <f>DEDEL!I247</f>
        <v>10162/543965</v>
      </c>
      <c r="Q247" s="126" t="b">
        <v>1</v>
      </c>
      <c r="R247" s="126" t="b">
        <v>1</v>
      </c>
      <c r="S247" s="126" t="b">
        <v>1</v>
      </c>
      <c r="U247" s="313">
        <f t="shared" si="17"/>
        <v>19</v>
      </c>
      <c r="V247" s="313">
        <f t="shared" si="18"/>
        <v>39</v>
      </c>
    </row>
    <row r="248" spans="1:22" x14ac:dyDescent="0.25">
      <c r="A248" s="126" t="s">
        <v>4021</v>
      </c>
      <c r="B248" s="200">
        <v>1</v>
      </c>
      <c r="C248" s="126">
        <v>2</v>
      </c>
      <c r="D248" s="321">
        <f>DEDEL!J248</f>
        <v>400108</v>
      </c>
      <c r="E248" s="126" t="b">
        <v>1</v>
      </c>
      <c r="F248" s="322" t="str">
        <f>RIGHT(DEDEL!C248,4)&amp;"."&amp;DEDEL!M248&amp;"."&amp;DEDEL!K248&amp;"."&amp;$C$5</f>
        <v>3516.DDEL3.E27.Ap21</v>
      </c>
      <c r="G248" s="323">
        <f t="shared" ca="1" si="15"/>
        <v>44309</v>
      </c>
      <c r="H248" s="324">
        <f>-DEDEL!Q248</f>
        <v>246.79999999999995</v>
      </c>
      <c r="I248" s="205">
        <f t="shared" ca="1" si="16"/>
        <v>44309</v>
      </c>
      <c r="J248" s="126">
        <v>3</v>
      </c>
      <c r="K248" s="126" t="b">
        <v>1</v>
      </c>
      <c r="L248" s="126" t="s">
        <v>4022</v>
      </c>
      <c r="M248" s="126" t="b">
        <v>1</v>
      </c>
      <c r="N248" s="126" t="s">
        <v>3687</v>
      </c>
      <c r="O248" s="322" t="str">
        <f>LEFT(DEDEL!D248,19)&amp;"."&amp;DEDELCR!F248</f>
        <v>Hasmonean Primary S.3516.DDEL3.E27.Ap21</v>
      </c>
      <c r="P248" s="325" t="str">
        <f>DEDEL!I248</f>
        <v>10162/543965</v>
      </c>
      <c r="Q248" s="126" t="b">
        <v>1</v>
      </c>
      <c r="R248" s="126" t="b">
        <v>1</v>
      </c>
      <c r="S248" s="126" t="b">
        <v>1</v>
      </c>
      <c r="U248" s="313">
        <f t="shared" si="17"/>
        <v>19</v>
      </c>
      <c r="V248" s="313">
        <f t="shared" si="18"/>
        <v>39</v>
      </c>
    </row>
    <row r="249" spans="1:22" x14ac:dyDescent="0.25">
      <c r="A249" s="126" t="s">
        <v>4021</v>
      </c>
      <c r="B249" s="200">
        <v>1</v>
      </c>
      <c r="C249" s="126">
        <v>2</v>
      </c>
      <c r="D249" s="321">
        <f>DEDEL!J249</f>
        <v>400117</v>
      </c>
      <c r="E249" s="126" t="b">
        <v>1</v>
      </c>
      <c r="F249" s="322" t="str">
        <f>RIGHT(DEDEL!C249,4)&amp;"."&amp;DEDEL!M249&amp;"."&amp;DEDEL!K249&amp;"."&amp;$C$5</f>
        <v>3518.DDEL3.E27.Ap21</v>
      </c>
      <c r="G249" s="323">
        <f t="shared" ca="1" si="15"/>
        <v>44309</v>
      </c>
      <c r="H249" s="324">
        <f>-DEDEL!Q249</f>
        <v>1815.38582278481</v>
      </c>
      <c r="I249" s="205">
        <f t="shared" ca="1" si="16"/>
        <v>44309</v>
      </c>
      <c r="J249" s="126">
        <v>3</v>
      </c>
      <c r="K249" s="126" t="b">
        <v>1</v>
      </c>
      <c r="L249" s="126" t="s">
        <v>4022</v>
      </c>
      <c r="M249" s="126" t="b">
        <v>1</v>
      </c>
      <c r="N249" s="126" t="s">
        <v>3687</v>
      </c>
      <c r="O249" s="322" t="str">
        <f>LEFT(DEDEL!D249,19)&amp;"."&amp;DEDELCR!F249</f>
        <v>Woodcroft Primary S.3518.DDEL3.E27.Ap21</v>
      </c>
      <c r="P249" s="325" t="str">
        <f>DEDEL!I249</f>
        <v>10162/543965</v>
      </c>
      <c r="Q249" s="126" t="b">
        <v>1</v>
      </c>
      <c r="R249" s="126" t="b">
        <v>1</v>
      </c>
      <c r="S249" s="126" t="b">
        <v>1</v>
      </c>
      <c r="U249" s="313">
        <f t="shared" si="17"/>
        <v>19</v>
      </c>
      <c r="V249" s="313">
        <f t="shared" si="18"/>
        <v>39</v>
      </c>
    </row>
    <row r="250" spans="1:22" x14ac:dyDescent="0.25">
      <c r="A250" s="126" t="s">
        <v>4021</v>
      </c>
      <c r="B250" s="200">
        <v>1</v>
      </c>
      <c r="C250" s="126">
        <v>2</v>
      </c>
      <c r="D250" s="321">
        <f>DEDEL!J250</f>
        <v>400125</v>
      </c>
      <c r="E250" s="126" t="b">
        <v>1</v>
      </c>
      <c r="F250" s="322" t="str">
        <f>RIGHT(DEDEL!C250,4)&amp;"."&amp;DEDEL!M250&amp;"."&amp;DEDEL!K250&amp;"."&amp;$C$5</f>
        <v>3520.DDEL3.E27.Ap21</v>
      </c>
      <c r="G250" s="323">
        <f t="shared" ca="1" si="15"/>
        <v>44309</v>
      </c>
      <c r="H250" s="324">
        <f>-DEDEL!Q250</f>
        <v>12.34</v>
      </c>
      <c r="I250" s="205">
        <f t="shared" ca="1" si="16"/>
        <v>44309</v>
      </c>
      <c r="J250" s="126">
        <v>3</v>
      </c>
      <c r="K250" s="126" t="b">
        <v>1</v>
      </c>
      <c r="L250" s="126" t="s">
        <v>4022</v>
      </c>
      <c r="M250" s="126" t="b">
        <v>1</v>
      </c>
      <c r="N250" s="126" t="s">
        <v>3687</v>
      </c>
      <c r="O250" s="322" t="str">
        <f>LEFT(DEDEL!D250,19)&amp;"."&amp;DEDELCR!F250</f>
        <v>Akiva School.3520.DDEL3.E27.Ap21</v>
      </c>
      <c r="P250" s="325" t="str">
        <f>DEDEL!I250</f>
        <v>10162/543965</v>
      </c>
      <c r="Q250" s="126" t="b">
        <v>1</v>
      </c>
      <c r="R250" s="126" t="b">
        <v>1</v>
      </c>
      <c r="S250" s="126" t="b">
        <v>1</v>
      </c>
      <c r="U250" s="313">
        <f t="shared" si="17"/>
        <v>19</v>
      </c>
      <c r="V250" s="313">
        <f t="shared" si="18"/>
        <v>32</v>
      </c>
    </row>
    <row r="251" spans="1:22" x14ac:dyDescent="0.25">
      <c r="A251" s="126" t="s">
        <v>4021</v>
      </c>
      <c r="B251" s="200">
        <v>1</v>
      </c>
      <c r="C251" s="126">
        <v>2</v>
      </c>
      <c r="D251" s="321">
        <f>DEDEL!J251</f>
        <v>400130</v>
      </c>
      <c r="E251" s="126" t="b">
        <v>1</v>
      </c>
      <c r="F251" s="322" t="str">
        <f>RIGHT(DEDEL!C251,4)&amp;"."&amp;DEDEL!M251&amp;"."&amp;DEDEL!K251&amp;"."&amp;$C$5</f>
        <v>3523.DDEL3.E27.Ap21</v>
      </c>
      <c r="G251" s="323">
        <f t="shared" ca="1" si="15"/>
        <v>44309</v>
      </c>
      <c r="H251" s="324">
        <f>-DEDEL!Q251</f>
        <v>1476.046227929374</v>
      </c>
      <c r="I251" s="205">
        <f t="shared" ca="1" si="16"/>
        <v>44309</v>
      </c>
      <c r="J251" s="126">
        <v>3</v>
      </c>
      <c r="K251" s="126" t="b">
        <v>1</v>
      </c>
      <c r="L251" s="126" t="s">
        <v>4022</v>
      </c>
      <c r="M251" s="126" t="b">
        <v>1</v>
      </c>
      <c r="N251" s="126" t="s">
        <v>3687</v>
      </c>
      <c r="O251" s="322" t="str">
        <f>LEFT(DEDEL!D251,19)&amp;"."&amp;DEDELCR!F251</f>
        <v>Martin Primary Scho.3523.DDEL3.E27.Ap21</v>
      </c>
      <c r="P251" s="325" t="str">
        <f>DEDEL!I251</f>
        <v>10162/543965</v>
      </c>
      <c r="Q251" s="126" t="b">
        <v>1</v>
      </c>
      <c r="R251" s="126" t="b">
        <v>1</v>
      </c>
      <c r="S251" s="126" t="b">
        <v>1</v>
      </c>
      <c r="U251" s="313">
        <f t="shared" si="17"/>
        <v>19</v>
      </c>
      <c r="V251" s="313">
        <f t="shared" si="18"/>
        <v>39</v>
      </c>
    </row>
    <row r="252" spans="1:22" x14ac:dyDescent="0.25">
      <c r="A252" s="126" t="s">
        <v>4021</v>
      </c>
      <c r="B252" s="200">
        <v>1</v>
      </c>
      <c r="C252" s="126">
        <v>2</v>
      </c>
      <c r="D252" s="321">
        <f>DEDEL!J252</f>
        <v>400150</v>
      </c>
      <c r="E252" s="126" t="b">
        <v>1</v>
      </c>
      <c r="F252" s="322" t="str">
        <f>RIGHT(DEDEL!C252,4)&amp;"."&amp;DEDEL!M252&amp;"."&amp;DEDEL!K252&amp;"."&amp;$C$5</f>
        <v>3524.DDEL3.E27.Ap21</v>
      </c>
      <c r="G252" s="323">
        <f t="shared" ca="1" si="15"/>
        <v>44309</v>
      </c>
      <c r="H252" s="324">
        <f>-DEDEL!Q252</f>
        <v>149.67225806451611</v>
      </c>
      <c r="I252" s="205">
        <f t="shared" ca="1" si="16"/>
        <v>44309</v>
      </c>
      <c r="J252" s="126">
        <v>3</v>
      </c>
      <c r="K252" s="126" t="b">
        <v>1</v>
      </c>
      <c r="L252" s="126" t="s">
        <v>4022</v>
      </c>
      <c r="M252" s="126" t="b">
        <v>1</v>
      </c>
      <c r="N252" s="126" t="s">
        <v>3687</v>
      </c>
      <c r="O252" s="322" t="str">
        <f>LEFT(DEDEL!D252,19)&amp;"."&amp;DEDELCR!F252</f>
        <v>Beit Shvidler Prima.3524.DDEL3.E27.Ap21</v>
      </c>
      <c r="P252" s="325" t="str">
        <f>DEDEL!I252</f>
        <v>10162/543965</v>
      </c>
      <c r="Q252" s="126" t="b">
        <v>1</v>
      </c>
      <c r="R252" s="126" t="b">
        <v>1</v>
      </c>
      <c r="S252" s="126" t="b">
        <v>1</v>
      </c>
      <c r="U252" s="313">
        <f t="shared" si="17"/>
        <v>19</v>
      </c>
      <c r="V252" s="313">
        <f t="shared" si="18"/>
        <v>39</v>
      </c>
    </row>
    <row r="253" spans="1:22" x14ac:dyDescent="0.25">
      <c r="A253" s="126" t="s">
        <v>4021</v>
      </c>
      <c r="B253" s="200">
        <v>1</v>
      </c>
      <c r="C253" s="126">
        <v>2</v>
      </c>
      <c r="D253" s="321">
        <f>DEDEL!J253</f>
        <v>400021</v>
      </c>
      <c r="E253" s="126" t="b">
        <v>1</v>
      </c>
      <c r="F253" s="322" t="str">
        <f>RIGHT(DEDEL!C253,4)&amp;"."&amp;DEDEL!M253&amp;"."&amp;DEDEL!K253&amp;"."&amp;$C$5</f>
        <v>5201.DDEL3.E27.Ap21</v>
      </c>
      <c r="G253" s="323">
        <f t="shared" ca="1" si="15"/>
        <v>44309</v>
      </c>
      <c r="H253" s="324">
        <f>-DEDEL!Q253</f>
        <v>882.86230179028121</v>
      </c>
      <c r="I253" s="205">
        <f t="shared" ca="1" si="16"/>
        <v>44309</v>
      </c>
      <c r="J253" s="126">
        <v>3</v>
      </c>
      <c r="K253" s="126" t="b">
        <v>1</v>
      </c>
      <c r="L253" s="126" t="s">
        <v>4022</v>
      </c>
      <c r="M253" s="126" t="b">
        <v>1</v>
      </c>
      <c r="N253" s="126" t="s">
        <v>3687</v>
      </c>
      <c r="O253" s="322" t="str">
        <f>LEFT(DEDEL!D253,19)&amp;"."&amp;DEDELCR!F253</f>
        <v>Osidge Primary Scho.5201.DDEL3.E27.Ap21</v>
      </c>
      <c r="P253" s="325" t="str">
        <f>DEDEL!I253</f>
        <v>10162/543965</v>
      </c>
      <c r="Q253" s="126" t="b">
        <v>1</v>
      </c>
      <c r="R253" s="126" t="b">
        <v>1</v>
      </c>
      <c r="S253" s="126" t="b">
        <v>1</v>
      </c>
      <c r="U253" s="313">
        <f t="shared" si="17"/>
        <v>19</v>
      </c>
      <c r="V253" s="313">
        <f t="shared" si="18"/>
        <v>39</v>
      </c>
    </row>
    <row r="254" spans="1:22" x14ac:dyDescent="0.25">
      <c r="A254" s="126" t="s">
        <v>4021</v>
      </c>
      <c r="B254" s="200">
        <v>1</v>
      </c>
      <c r="C254" s="126">
        <v>2</v>
      </c>
      <c r="D254" s="321">
        <f>DEDEL!J254</f>
        <v>400112</v>
      </c>
      <c r="E254" s="126" t="b">
        <v>1</v>
      </c>
      <c r="F254" s="322" t="str">
        <f>RIGHT(DEDEL!C254,4)&amp;"."&amp;DEDEL!M254&amp;"."&amp;DEDEL!K254&amp;"."&amp;$C$5</f>
        <v>5948.DDEL3.E27.Ap21</v>
      </c>
      <c r="G254" s="323">
        <f t="shared" ca="1" si="15"/>
        <v>44309</v>
      </c>
      <c r="H254" s="324">
        <f>-DEDEL!Q254</f>
        <v>112.67737864077671</v>
      </c>
      <c r="I254" s="205">
        <f t="shared" ca="1" si="16"/>
        <v>44309</v>
      </c>
      <c r="J254" s="126">
        <v>3</v>
      </c>
      <c r="K254" s="126" t="b">
        <v>1</v>
      </c>
      <c r="L254" s="126" t="s">
        <v>4022</v>
      </c>
      <c r="M254" s="126" t="b">
        <v>1</v>
      </c>
      <c r="N254" s="126" t="s">
        <v>3687</v>
      </c>
      <c r="O254" s="322" t="str">
        <f>LEFT(DEDEL!D254,19)&amp;"."&amp;DEDELCR!F254</f>
        <v>Mathilda Marks-Kenn.5948.DDEL3.E27.Ap21</v>
      </c>
      <c r="P254" s="325" t="str">
        <f>DEDEL!I254</f>
        <v>10162/543965</v>
      </c>
      <c r="Q254" s="126" t="b">
        <v>1</v>
      </c>
      <c r="R254" s="126" t="b">
        <v>1</v>
      </c>
      <c r="S254" s="126" t="b">
        <v>1</v>
      </c>
      <c r="U254" s="313">
        <f t="shared" si="17"/>
        <v>19</v>
      </c>
      <c r="V254" s="313">
        <f t="shared" si="18"/>
        <v>39</v>
      </c>
    </row>
    <row r="255" spans="1:22" x14ac:dyDescent="0.25">
      <c r="A255" s="126" t="s">
        <v>4021</v>
      </c>
      <c r="B255" s="200">
        <v>1</v>
      </c>
      <c r="C255" s="126">
        <v>2</v>
      </c>
      <c r="D255" s="321">
        <f>DEDEL!J255</f>
        <v>400110</v>
      </c>
      <c r="E255" s="126" t="b">
        <v>1</v>
      </c>
      <c r="F255" s="322" t="str">
        <f>RIGHT(DEDEL!C255,4)&amp;"."&amp;DEDEL!M255&amp;"."&amp;DEDEL!K255&amp;"."&amp;$C$5</f>
        <v>5949.DDEL3.E27.Ap21</v>
      </c>
      <c r="G255" s="323">
        <f t="shared" ca="1" si="15"/>
        <v>44309</v>
      </c>
      <c r="H255" s="324">
        <f>-DEDEL!Q255</f>
        <v>237.40406091370556</v>
      </c>
      <c r="I255" s="205">
        <f t="shared" ca="1" si="16"/>
        <v>44309</v>
      </c>
      <c r="J255" s="126">
        <v>3</v>
      </c>
      <c r="K255" s="126" t="b">
        <v>1</v>
      </c>
      <c r="L255" s="126" t="s">
        <v>4022</v>
      </c>
      <c r="M255" s="126" t="b">
        <v>1</v>
      </c>
      <c r="N255" s="126" t="s">
        <v>3687</v>
      </c>
      <c r="O255" s="322" t="str">
        <f>LEFT(DEDEL!D255,19)&amp;"."&amp;DEDELCR!F255</f>
        <v>Menorah Foundation .5949.DDEL3.E27.Ap21</v>
      </c>
      <c r="P255" s="325" t="str">
        <f>DEDEL!I255</f>
        <v>10162/543965</v>
      </c>
      <c r="Q255" s="126" t="b">
        <v>1</v>
      </c>
      <c r="R255" s="126" t="b">
        <v>1</v>
      </c>
      <c r="S255" s="126" t="b">
        <v>1</v>
      </c>
      <c r="U255" s="313">
        <f t="shared" si="17"/>
        <v>19</v>
      </c>
      <c r="V255" s="313">
        <f t="shared" si="18"/>
        <v>39</v>
      </c>
    </row>
    <row r="256" spans="1:22" x14ac:dyDescent="0.25">
      <c r="A256" s="126" t="s">
        <v>4021</v>
      </c>
      <c r="B256" s="200">
        <v>1</v>
      </c>
      <c r="C256" s="126">
        <v>2</v>
      </c>
      <c r="D256" s="321">
        <f>DEDEL!J256</f>
        <v>400033</v>
      </c>
      <c r="E256" s="126" t="b">
        <v>1</v>
      </c>
      <c r="F256" s="322" t="str">
        <f>RIGHT(DEDEL!C256,4)&amp;"."&amp;DEDEL!M256&amp;"."&amp;DEDEL!K256&amp;"."&amp;$C$5</f>
        <v>4003.DDEL3.E27.Ap21</v>
      </c>
      <c r="G256" s="323">
        <f t="shared" ca="1" si="15"/>
        <v>44309</v>
      </c>
      <c r="H256" s="324">
        <f>-DEDEL!Q256</f>
        <v>3612.394917407878</v>
      </c>
      <c r="I256" s="205">
        <f t="shared" ca="1" si="16"/>
        <v>44309</v>
      </c>
      <c r="J256" s="126">
        <v>3</v>
      </c>
      <c r="K256" s="126" t="b">
        <v>1</v>
      </c>
      <c r="L256" s="126" t="s">
        <v>4022</v>
      </c>
      <c r="M256" s="126" t="b">
        <v>1</v>
      </c>
      <c r="N256" s="126" t="s">
        <v>3687</v>
      </c>
      <c r="O256" s="322" t="str">
        <f>LEFT(DEDEL!D256,19)&amp;"."&amp;DEDELCR!F256</f>
        <v>Friern Barnet Schoo.4003.DDEL3.E27.Ap21</v>
      </c>
      <c r="P256" s="325" t="str">
        <f>DEDEL!I256</f>
        <v>10163/543965</v>
      </c>
      <c r="Q256" s="126" t="b">
        <v>1</v>
      </c>
      <c r="R256" s="126" t="b">
        <v>1</v>
      </c>
      <c r="S256" s="126" t="b">
        <v>1</v>
      </c>
      <c r="U256" s="313">
        <f t="shared" si="17"/>
        <v>19</v>
      </c>
      <c r="V256" s="313">
        <f t="shared" si="18"/>
        <v>39</v>
      </c>
    </row>
    <row r="257" spans="1:22" x14ac:dyDescent="0.25">
      <c r="A257" s="126" t="s">
        <v>4021</v>
      </c>
      <c r="B257" s="200">
        <v>1</v>
      </c>
      <c r="C257" s="126">
        <v>2</v>
      </c>
      <c r="D257" s="321">
        <f>DEDEL!J257</f>
        <v>107953</v>
      </c>
      <c r="E257" s="126" t="b">
        <v>1</v>
      </c>
      <c r="F257" s="322" t="str">
        <f>RIGHT(DEDEL!C257,4)&amp;"."&amp;DEDEL!M257&amp;"."&amp;DEDEL!K257&amp;"."&amp;$C$5</f>
        <v>4004.DDEL3.E27.Ap21</v>
      </c>
      <c r="G257" s="323">
        <f t="shared" ca="1" si="15"/>
        <v>44309</v>
      </c>
      <c r="H257" s="324">
        <f>-DEDEL!Q257</f>
        <v>141.53104477611939</v>
      </c>
      <c r="I257" s="205">
        <f t="shared" ca="1" si="16"/>
        <v>44309</v>
      </c>
      <c r="J257" s="126">
        <v>3</v>
      </c>
      <c r="K257" s="126" t="b">
        <v>1</v>
      </c>
      <c r="L257" s="126" t="s">
        <v>4022</v>
      </c>
      <c r="M257" s="126" t="b">
        <v>1</v>
      </c>
      <c r="N257" s="126" t="s">
        <v>3687</v>
      </c>
      <c r="O257" s="322" t="str">
        <f>LEFT(DEDEL!D257,19)&amp;"."&amp;DEDELCR!F257</f>
        <v>Menorah High School.4004.DDEL3.E27.Ap21</v>
      </c>
      <c r="P257" s="325" t="str">
        <f>DEDEL!I257</f>
        <v>10163/543965</v>
      </c>
      <c r="Q257" s="126" t="b">
        <v>1</v>
      </c>
      <c r="R257" s="126" t="b">
        <v>1</v>
      </c>
      <c r="S257" s="126" t="b">
        <v>1</v>
      </c>
      <c r="U257" s="313">
        <f t="shared" si="17"/>
        <v>19</v>
      </c>
      <c r="V257" s="313">
        <f t="shared" si="18"/>
        <v>39</v>
      </c>
    </row>
    <row r="258" spans="1:22" x14ac:dyDescent="0.25">
      <c r="A258" s="126" t="s">
        <v>4021</v>
      </c>
      <c r="B258" s="200">
        <v>1</v>
      </c>
      <c r="C258" s="126">
        <v>2</v>
      </c>
      <c r="D258" s="321">
        <f>DEDEL!J258</f>
        <v>400029</v>
      </c>
      <c r="E258" s="126" t="b">
        <v>1</v>
      </c>
      <c r="F258" s="322" t="str">
        <f>RIGHT(DEDEL!C258,4)&amp;"."&amp;DEDEL!M258&amp;"."&amp;DEDEL!K258&amp;"."&amp;$C$5</f>
        <v>5404.DDEL3.E27.Ap21</v>
      </c>
      <c r="G258" s="323">
        <f t="shared" ca="1" si="15"/>
        <v>44309</v>
      </c>
      <c r="H258" s="324">
        <f>-DEDEL!Q258</f>
        <v>535.38191406250007</v>
      </c>
      <c r="I258" s="205">
        <f t="shared" ca="1" si="16"/>
        <v>44309</v>
      </c>
      <c r="J258" s="126">
        <v>3</v>
      </c>
      <c r="K258" s="126" t="b">
        <v>1</v>
      </c>
      <c r="L258" s="126" t="s">
        <v>4022</v>
      </c>
      <c r="M258" s="126" t="b">
        <v>1</v>
      </c>
      <c r="N258" s="126" t="s">
        <v>3687</v>
      </c>
      <c r="O258" s="322" t="str">
        <f>LEFT(DEDEL!D258,19)&amp;"."&amp;DEDELCR!F258</f>
        <v>St Michael's Cathol.5404.DDEL3.E27.Ap21</v>
      </c>
      <c r="P258" s="325" t="str">
        <f>DEDEL!I258</f>
        <v>10163/543965</v>
      </c>
      <c r="Q258" s="126" t="b">
        <v>1</v>
      </c>
      <c r="R258" s="126" t="b">
        <v>1</v>
      </c>
      <c r="S258" s="126" t="b">
        <v>1</v>
      </c>
      <c r="U258" s="313">
        <f t="shared" si="17"/>
        <v>19</v>
      </c>
      <c r="V258" s="313">
        <f t="shared" si="18"/>
        <v>39</v>
      </c>
    </row>
    <row r="259" spans="1:22" x14ac:dyDescent="0.25">
      <c r="A259" s="126" t="s">
        <v>4021</v>
      </c>
      <c r="B259" s="200">
        <v>1</v>
      </c>
      <c r="C259" s="126">
        <v>2</v>
      </c>
      <c r="D259" s="321">
        <f>DEDEL!J259</f>
        <v>400041</v>
      </c>
      <c r="E259" s="126" t="b">
        <v>1</v>
      </c>
      <c r="F259" s="322" t="str">
        <f>RIGHT(DEDEL!C259,4)&amp;"."&amp;DEDEL!M259&amp;"."&amp;DEDEL!K259&amp;"."&amp;$C$5</f>
        <v>5405.DDEL3.E27.Ap21</v>
      </c>
      <c r="G259" s="323">
        <f t="shared" ca="1" si="15"/>
        <v>44309</v>
      </c>
      <c r="H259" s="324">
        <f>-DEDEL!Q259</f>
        <v>1286.2634049773753</v>
      </c>
      <c r="I259" s="205">
        <f t="shared" ca="1" si="16"/>
        <v>44309</v>
      </c>
      <c r="J259" s="126">
        <v>3</v>
      </c>
      <c r="K259" s="126" t="b">
        <v>1</v>
      </c>
      <c r="L259" s="126" t="s">
        <v>4022</v>
      </c>
      <c r="M259" s="126" t="b">
        <v>1</v>
      </c>
      <c r="N259" s="126" t="s">
        <v>3687</v>
      </c>
      <c r="O259" s="322" t="str">
        <f>LEFT(DEDEL!D259,19)&amp;"."&amp;DEDELCR!F259</f>
        <v>Finchley Catholic H.5405.DDEL3.E27.Ap21</v>
      </c>
      <c r="P259" s="325" t="str">
        <f>DEDEL!I259</f>
        <v>10163/543965</v>
      </c>
      <c r="Q259" s="126" t="b">
        <v>1</v>
      </c>
      <c r="R259" s="126" t="b">
        <v>1</v>
      </c>
      <c r="S259" s="126" t="b">
        <v>1</v>
      </c>
      <c r="U259" s="313">
        <f t="shared" si="17"/>
        <v>19</v>
      </c>
      <c r="V259" s="313">
        <f t="shared" si="18"/>
        <v>39</v>
      </c>
    </row>
    <row r="260" spans="1:22" x14ac:dyDescent="0.25">
      <c r="A260" s="126" t="s">
        <v>4021</v>
      </c>
      <c r="B260" s="200">
        <v>1</v>
      </c>
      <c r="C260" s="126">
        <v>2</v>
      </c>
      <c r="D260" s="321">
        <f>DEDEL!J260</f>
        <v>400013</v>
      </c>
      <c r="E260" s="126" t="b">
        <v>1</v>
      </c>
      <c r="F260" s="322" t="str">
        <f>RIGHT(DEDEL!C260,4)&amp;"."&amp;DEDEL!M260&amp;"."&amp;DEDEL!K260&amp;"."&amp;$C$5</f>
        <v>5407.DDEL3.E27.Ap21</v>
      </c>
      <c r="G260" s="323">
        <f t="shared" ca="1" si="15"/>
        <v>44309</v>
      </c>
      <c r="H260" s="324">
        <f>-DEDEL!Q260</f>
        <v>2887.5908138945229</v>
      </c>
      <c r="I260" s="205">
        <f t="shared" ca="1" si="16"/>
        <v>44309</v>
      </c>
      <c r="J260" s="126">
        <v>3</v>
      </c>
      <c r="K260" s="126" t="b">
        <v>1</v>
      </c>
      <c r="L260" s="126" t="s">
        <v>4022</v>
      </c>
      <c r="M260" s="126" t="b">
        <v>1</v>
      </c>
      <c r="N260" s="126" t="s">
        <v>3687</v>
      </c>
      <c r="O260" s="322" t="str">
        <f>LEFT(DEDEL!D260,19)&amp;"."&amp;DEDELCR!F260</f>
        <v>St James' Catholic .5407.DDEL3.E27.Ap21</v>
      </c>
      <c r="P260" s="325" t="str">
        <f>DEDEL!I260</f>
        <v>10163/543965</v>
      </c>
      <c r="Q260" s="126" t="b">
        <v>1</v>
      </c>
      <c r="R260" s="126" t="b">
        <v>1</v>
      </c>
      <c r="S260" s="126" t="b">
        <v>1</v>
      </c>
      <c r="U260" s="313">
        <f t="shared" si="17"/>
        <v>19</v>
      </c>
      <c r="V260" s="313">
        <f t="shared" si="18"/>
        <v>39</v>
      </c>
    </row>
    <row r="261" spans="1:22" x14ac:dyDescent="0.25">
      <c r="A261" s="126" t="s">
        <v>4021</v>
      </c>
      <c r="B261" s="200">
        <v>1</v>
      </c>
      <c r="C261" s="126">
        <v>2</v>
      </c>
      <c r="D261" s="321">
        <f>DEDEL!J261</f>
        <v>400140</v>
      </c>
      <c r="E261" s="126" t="b">
        <v>1</v>
      </c>
      <c r="F261" s="322" t="str">
        <f>RIGHT(DEDEL!C261,4)&amp;"."&amp;DEDEL!M261&amp;"."&amp;DEDEL!K261&amp;"."&amp;$C$5</f>
        <v>5427.DDEL3.E27.Ap21</v>
      </c>
      <c r="G261" s="323">
        <f t="shared" ca="1" si="15"/>
        <v>44309</v>
      </c>
      <c r="H261" s="324">
        <f>-DEDEL!Q261</f>
        <v>753.44588709677419</v>
      </c>
      <c r="I261" s="205">
        <f t="shared" ca="1" si="16"/>
        <v>44309</v>
      </c>
      <c r="J261" s="126">
        <v>3</v>
      </c>
      <c r="K261" s="126" t="b">
        <v>1</v>
      </c>
      <c r="L261" s="126" t="s">
        <v>4022</v>
      </c>
      <c r="M261" s="126" t="b">
        <v>1</v>
      </c>
      <c r="N261" s="126" t="s">
        <v>3687</v>
      </c>
      <c r="O261" s="322" t="str">
        <f>LEFT(DEDEL!D261,19)&amp;"."&amp;DEDELCR!F261</f>
        <v>JCoSS.5427.DDEL3.E27.Ap21</v>
      </c>
      <c r="P261" s="325" t="str">
        <f>DEDEL!I261</f>
        <v>10163/543965</v>
      </c>
      <c r="Q261" s="126" t="b">
        <v>1</v>
      </c>
      <c r="R261" s="126" t="b">
        <v>1</v>
      </c>
      <c r="S261" s="126" t="b">
        <v>1</v>
      </c>
      <c r="U261" s="313">
        <f t="shared" si="17"/>
        <v>19</v>
      </c>
      <c r="V261" s="313">
        <f t="shared" si="18"/>
        <v>25</v>
      </c>
    </row>
    <row r="262" spans="1:22" x14ac:dyDescent="0.25">
      <c r="A262" s="126" t="s">
        <v>4021</v>
      </c>
      <c r="B262" s="200">
        <v>1</v>
      </c>
      <c r="C262" s="126">
        <v>2</v>
      </c>
      <c r="D262" s="321">
        <f>DEDEL!J262</f>
        <v>400135</v>
      </c>
      <c r="E262" s="126" t="b">
        <v>1</v>
      </c>
      <c r="F262" s="322" t="str">
        <f>RIGHT(DEDEL!C262,4)&amp;"."&amp;DEDEL!M262&amp;"."&amp;DEDEL!K262&amp;"."&amp;$C$5</f>
        <v>3521.DDEL3.E27.Ap21</v>
      </c>
      <c r="G262" s="323">
        <f t="shared" ca="1" si="15"/>
        <v>44309</v>
      </c>
      <c r="H262" s="324">
        <f>-DEDEL!Q262</f>
        <v>5580.4621431989053</v>
      </c>
      <c r="I262" s="205">
        <f t="shared" ca="1" si="16"/>
        <v>44309</v>
      </c>
      <c r="J262" s="126">
        <v>3</v>
      </c>
      <c r="K262" s="126" t="b">
        <v>1</v>
      </c>
      <c r="L262" s="126" t="s">
        <v>4022</v>
      </c>
      <c r="M262" s="126" t="b">
        <v>1</v>
      </c>
      <c r="N262" s="126" t="s">
        <v>3687</v>
      </c>
      <c r="O262" s="322" t="str">
        <f>LEFT(DEDEL!D262,19)&amp;"."&amp;DEDELCR!F262</f>
        <v>St Mary's and St Jo.3521.DDEL3.E27.Ap21</v>
      </c>
      <c r="P262" s="325" t="str">
        <f>DEDEL!I262</f>
        <v>11510/543965</v>
      </c>
      <c r="Q262" s="126" t="b">
        <v>1</v>
      </c>
      <c r="R262" s="126" t="b">
        <v>1</v>
      </c>
      <c r="S262" s="126" t="b">
        <v>1</v>
      </c>
      <c r="U262" s="313">
        <f t="shared" si="17"/>
        <v>19</v>
      </c>
      <c r="V262" s="313">
        <f t="shared" si="18"/>
        <v>39</v>
      </c>
    </row>
    <row r="263" spans="1:22" x14ac:dyDescent="0.25">
      <c r="A263" s="126" t="s">
        <v>4021</v>
      </c>
      <c r="B263" s="200">
        <v>1</v>
      </c>
      <c r="C263" s="126">
        <v>2</v>
      </c>
      <c r="D263" s="321">
        <f>DEDEL!J263</f>
        <v>400005</v>
      </c>
      <c r="E263" s="126" t="b">
        <v>1</v>
      </c>
      <c r="F263" s="322" t="str">
        <f>RIGHT(DEDEL!C263,4)&amp;"."&amp;DEDEL!M263&amp;"."&amp;DEDEL!K263&amp;"."&amp;$C$5</f>
        <v>2002.DDEL4.E23.Ap21</v>
      </c>
      <c r="G263" s="323">
        <f t="shared" ca="1" si="15"/>
        <v>44309</v>
      </c>
      <c r="H263" s="324">
        <f>-DEDEL!Q263</f>
        <v>3681.0499999999997</v>
      </c>
      <c r="I263" s="205">
        <f t="shared" ca="1" si="16"/>
        <v>44309</v>
      </c>
      <c r="J263" s="126">
        <v>3</v>
      </c>
      <c r="K263" s="126" t="b">
        <v>1</v>
      </c>
      <c r="L263" s="126" t="s">
        <v>4022</v>
      </c>
      <c r="M263" s="126" t="b">
        <v>1</v>
      </c>
      <c r="N263" s="126" t="s">
        <v>3687</v>
      </c>
      <c r="O263" s="322" t="str">
        <f>LEFT(DEDEL!D263,19)&amp;"."&amp;DEDELCR!F263</f>
        <v>Barnfield Primary S.2002.DDEL4.E23.Ap21</v>
      </c>
      <c r="P263" s="325" t="str">
        <f>DEDEL!I263</f>
        <v>10162/543965</v>
      </c>
      <c r="Q263" s="126" t="b">
        <v>1</v>
      </c>
      <c r="R263" s="126" t="b">
        <v>1</v>
      </c>
      <c r="S263" s="126" t="b">
        <v>1</v>
      </c>
      <c r="U263" s="313">
        <f t="shared" si="17"/>
        <v>19</v>
      </c>
      <c r="V263" s="313">
        <f t="shared" si="18"/>
        <v>39</v>
      </c>
    </row>
    <row r="264" spans="1:22" x14ac:dyDescent="0.25">
      <c r="A264" s="126" t="s">
        <v>4021</v>
      </c>
      <c r="B264" s="200">
        <v>1</v>
      </c>
      <c r="C264" s="126">
        <v>2</v>
      </c>
      <c r="D264" s="321">
        <f>DEDEL!J264</f>
        <v>400051</v>
      </c>
      <c r="E264" s="126" t="b">
        <v>1</v>
      </c>
      <c r="F264" s="322" t="str">
        <f>RIGHT(DEDEL!C264,4)&amp;"."&amp;DEDEL!M264&amp;"."&amp;DEDEL!K264&amp;"."&amp;$C$5</f>
        <v>2003.DDEL4.E23.Ap21</v>
      </c>
      <c r="G264" s="323">
        <f t="shared" ca="1" si="15"/>
        <v>44309</v>
      </c>
      <c r="H264" s="324">
        <f>-DEDEL!Q264</f>
        <v>3131.1099999999997</v>
      </c>
      <c r="I264" s="205">
        <f t="shared" ca="1" si="16"/>
        <v>44309</v>
      </c>
      <c r="J264" s="126">
        <v>3</v>
      </c>
      <c r="K264" s="126" t="b">
        <v>1</v>
      </c>
      <c r="L264" s="126" t="s">
        <v>4022</v>
      </c>
      <c r="M264" s="126" t="b">
        <v>1</v>
      </c>
      <c r="N264" s="126" t="s">
        <v>3687</v>
      </c>
      <c r="O264" s="322" t="str">
        <f>LEFT(DEDEL!D264,19)&amp;"."&amp;DEDELCR!F264</f>
        <v>Bell Lane Primary S.2003.DDEL4.E23.Ap21</v>
      </c>
      <c r="P264" s="325" t="str">
        <f>DEDEL!I264</f>
        <v>10162/543965</v>
      </c>
      <c r="Q264" s="126" t="b">
        <v>1</v>
      </c>
      <c r="R264" s="126" t="b">
        <v>1</v>
      </c>
      <c r="S264" s="126" t="b">
        <v>1</v>
      </c>
      <c r="U264" s="313">
        <f t="shared" si="17"/>
        <v>19</v>
      </c>
      <c r="V264" s="313">
        <f t="shared" si="18"/>
        <v>39</v>
      </c>
    </row>
    <row r="265" spans="1:22" x14ac:dyDescent="0.25">
      <c r="A265" s="126" t="s">
        <v>4021</v>
      </c>
      <c r="B265" s="200">
        <v>1</v>
      </c>
      <c r="C265" s="126">
        <v>2</v>
      </c>
      <c r="D265" s="321">
        <f>DEDEL!J265</f>
        <v>400040</v>
      </c>
      <c r="E265" s="126" t="b">
        <v>1</v>
      </c>
      <c r="F265" s="322" t="str">
        <f>RIGHT(DEDEL!C265,4)&amp;"."&amp;DEDEL!M265&amp;"."&amp;DEDEL!K265&amp;"."&amp;$C$5</f>
        <v>2007.DDEL4.E23.Ap21</v>
      </c>
      <c r="G265" s="323">
        <f t="shared" ca="1" si="15"/>
        <v>44309</v>
      </c>
      <c r="H265" s="324">
        <f>-DEDEL!Q265</f>
        <v>3175.4599999999996</v>
      </c>
      <c r="I265" s="205">
        <f t="shared" ca="1" si="16"/>
        <v>44309</v>
      </c>
      <c r="J265" s="126">
        <v>3</v>
      </c>
      <c r="K265" s="126" t="b">
        <v>1</v>
      </c>
      <c r="L265" s="126" t="s">
        <v>4022</v>
      </c>
      <c r="M265" s="126" t="b">
        <v>1</v>
      </c>
      <c r="N265" s="126" t="s">
        <v>3687</v>
      </c>
      <c r="O265" s="322" t="str">
        <f>LEFT(DEDEL!D265,19)&amp;"."&amp;DEDELCR!F265</f>
        <v>Brookland Junior Sc.2007.DDEL4.E23.Ap21</v>
      </c>
      <c r="P265" s="325" t="str">
        <f>DEDEL!I265</f>
        <v>10162/543965</v>
      </c>
      <c r="Q265" s="126" t="b">
        <v>1</v>
      </c>
      <c r="R265" s="126" t="b">
        <v>1</v>
      </c>
      <c r="S265" s="126" t="b">
        <v>1</v>
      </c>
      <c r="U265" s="313">
        <f t="shared" si="17"/>
        <v>19</v>
      </c>
      <c r="V265" s="313">
        <f t="shared" si="18"/>
        <v>39</v>
      </c>
    </row>
    <row r="266" spans="1:22" x14ac:dyDescent="0.25">
      <c r="A266" s="126" t="s">
        <v>4021</v>
      </c>
      <c r="B266" s="200">
        <v>1</v>
      </c>
      <c r="C266" s="126">
        <v>2</v>
      </c>
      <c r="D266" s="321">
        <f>DEDEL!J266</f>
        <v>400057</v>
      </c>
      <c r="E266" s="126" t="b">
        <v>1</v>
      </c>
      <c r="F266" s="322" t="str">
        <f>RIGHT(DEDEL!C266,4)&amp;"."&amp;DEDEL!M266&amp;"."&amp;DEDEL!K266&amp;"."&amp;$C$5</f>
        <v>2008.DDEL4.E23.Ap21</v>
      </c>
      <c r="G266" s="323">
        <f t="shared" ca="1" si="15"/>
        <v>44309</v>
      </c>
      <c r="H266" s="324">
        <f>-DEDEL!Q266</f>
        <v>2386.0299999999997</v>
      </c>
      <c r="I266" s="205">
        <f t="shared" ca="1" si="16"/>
        <v>44309</v>
      </c>
      <c r="J266" s="126">
        <v>3</v>
      </c>
      <c r="K266" s="126" t="b">
        <v>1</v>
      </c>
      <c r="L266" s="126" t="s">
        <v>4022</v>
      </c>
      <c r="M266" s="126" t="b">
        <v>1</v>
      </c>
      <c r="N266" s="126" t="s">
        <v>3687</v>
      </c>
      <c r="O266" s="322" t="str">
        <f>LEFT(DEDEL!D266,19)&amp;"."&amp;DEDELCR!F266</f>
        <v>Brookland Infant an.2008.DDEL4.E23.Ap21</v>
      </c>
      <c r="P266" s="325" t="str">
        <f>DEDEL!I266</f>
        <v>10162/543965</v>
      </c>
      <c r="Q266" s="126" t="b">
        <v>1</v>
      </c>
      <c r="R266" s="126" t="b">
        <v>1</v>
      </c>
      <c r="S266" s="126" t="b">
        <v>1</v>
      </c>
      <c r="U266" s="313">
        <f t="shared" si="17"/>
        <v>19</v>
      </c>
      <c r="V266" s="313">
        <f t="shared" si="18"/>
        <v>39</v>
      </c>
    </row>
    <row r="267" spans="1:22" x14ac:dyDescent="0.25">
      <c r="A267" s="126" t="s">
        <v>4021</v>
      </c>
      <c r="B267" s="200">
        <v>1</v>
      </c>
      <c r="C267" s="126">
        <v>2</v>
      </c>
      <c r="D267" s="321">
        <f>DEDEL!J267</f>
        <v>400061</v>
      </c>
      <c r="E267" s="126" t="b">
        <v>1</v>
      </c>
      <c r="F267" s="322" t="str">
        <f>RIGHT(DEDEL!C267,4)&amp;"."&amp;DEDEL!M267&amp;"."&amp;DEDEL!K267&amp;"."&amp;$C$5</f>
        <v>2009.DDEL4.E23.Ap21</v>
      </c>
      <c r="G267" s="323">
        <f t="shared" ca="1" si="15"/>
        <v>44309</v>
      </c>
      <c r="H267" s="324">
        <f>-DEDEL!Q267</f>
        <v>3716.5299999999997</v>
      </c>
      <c r="I267" s="205">
        <f t="shared" ca="1" si="16"/>
        <v>44309</v>
      </c>
      <c r="J267" s="126">
        <v>3</v>
      </c>
      <c r="K267" s="126" t="b">
        <v>1</v>
      </c>
      <c r="L267" s="126" t="s">
        <v>4022</v>
      </c>
      <c r="M267" s="126" t="b">
        <v>1</v>
      </c>
      <c r="N267" s="126" t="s">
        <v>3687</v>
      </c>
      <c r="O267" s="322" t="str">
        <f>LEFT(DEDEL!D267,19)&amp;"."&amp;DEDELCR!F267</f>
        <v>Brunswick Park Prim.2009.DDEL4.E23.Ap21</v>
      </c>
      <c r="P267" s="325" t="str">
        <f>DEDEL!I267</f>
        <v>10162/543965</v>
      </c>
      <c r="Q267" s="126" t="b">
        <v>1</v>
      </c>
      <c r="R267" s="126" t="b">
        <v>1</v>
      </c>
      <c r="S267" s="126" t="b">
        <v>1</v>
      </c>
      <c r="U267" s="313">
        <f t="shared" si="17"/>
        <v>19</v>
      </c>
      <c r="V267" s="313">
        <f t="shared" si="18"/>
        <v>39</v>
      </c>
    </row>
    <row r="268" spans="1:22" x14ac:dyDescent="0.25">
      <c r="A268" s="126" t="s">
        <v>4021</v>
      </c>
      <c r="B268" s="200">
        <v>1</v>
      </c>
      <c r="C268" s="126">
        <v>2</v>
      </c>
      <c r="D268" s="321">
        <f>DEDEL!J268</f>
        <v>400020</v>
      </c>
      <c r="E268" s="126" t="b">
        <v>1</v>
      </c>
      <c r="F268" s="322" t="str">
        <f>RIGHT(DEDEL!C268,4)&amp;"."&amp;DEDEL!M268&amp;"."&amp;DEDEL!K268&amp;"."&amp;$C$5</f>
        <v>2011.DDEL4.E23.Ap21</v>
      </c>
      <c r="G268" s="323">
        <f t="shared" ca="1" si="15"/>
        <v>44309</v>
      </c>
      <c r="H268" s="324">
        <f>-DEDEL!Q268</f>
        <v>1853.83</v>
      </c>
      <c r="I268" s="205">
        <f t="shared" ref="I268:I331" ca="1" si="19">G268</f>
        <v>44309</v>
      </c>
      <c r="J268" s="126">
        <v>3</v>
      </c>
      <c r="K268" s="126" t="b">
        <v>1</v>
      </c>
      <c r="L268" s="126" t="s">
        <v>4022</v>
      </c>
      <c r="M268" s="126" t="b">
        <v>1</v>
      </c>
      <c r="N268" s="126" t="s">
        <v>3687</v>
      </c>
      <c r="O268" s="322" t="str">
        <f>LEFT(DEDEL!D268,19)&amp;"."&amp;DEDELCR!F268</f>
        <v>Church Hill School.2011.DDEL4.E23.Ap21</v>
      </c>
      <c r="P268" s="325" t="str">
        <f>DEDEL!I268</f>
        <v>10162/543965</v>
      </c>
      <c r="Q268" s="126" t="b">
        <v>1</v>
      </c>
      <c r="R268" s="126" t="b">
        <v>1</v>
      </c>
      <c r="S268" s="126" t="b">
        <v>1</v>
      </c>
      <c r="U268" s="313">
        <f t="shared" si="17"/>
        <v>19</v>
      </c>
      <c r="V268" s="313">
        <f t="shared" si="18"/>
        <v>38</v>
      </c>
    </row>
    <row r="269" spans="1:22" x14ac:dyDescent="0.25">
      <c r="A269" s="126" t="s">
        <v>4021</v>
      </c>
      <c r="B269" s="200">
        <v>1</v>
      </c>
      <c r="C269" s="126">
        <v>2</v>
      </c>
      <c r="D269" s="321">
        <f>DEDEL!J269</f>
        <v>400050</v>
      </c>
      <c r="E269" s="126" t="b">
        <v>1</v>
      </c>
      <c r="F269" s="322" t="str">
        <f>RIGHT(DEDEL!C269,4)&amp;"."&amp;DEDEL!M269&amp;"."&amp;DEDEL!K269&amp;"."&amp;$C$5</f>
        <v>2014.DDEL4.E23.Ap21</v>
      </c>
      <c r="G269" s="323">
        <f t="shared" ca="1" si="15"/>
        <v>44309</v>
      </c>
      <c r="H269" s="324">
        <f>-DEDEL!Q269</f>
        <v>5570.36</v>
      </c>
      <c r="I269" s="205">
        <f t="shared" ca="1" si="19"/>
        <v>44309</v>
      </c>
      <c r="J269" s="126">
        <v>3</v>
      </c>
      <c r="K269" s="126" t="b">
        <v>1</v>
      </c>
      <c r="L269" s="126" t="s">
        <v>4022</v>
      </c>
      <c r="M269" s="126" t="b">
        <v>1</v>
      </c>
      <c r="N269" s="126" t="s">
        <v>3687</v>
      </c>
      <c r="O269" s="322" t="str">
        <f>LEFT(DEDEL!D269,19)&amp;"."&amp;DEDELCR!F269</f>
        <v>Colindale Primary S.2014.DDEL4.E23.Ap21</v>
      </c>
      <c r="P269" s="325" t="str">
        <f>DEDEL!I269</f>
        <v>10162/543965</v>
      </c>
      <c r="Q269" s="126" t="b">
        <v>1</v>
      </c>
      <c r="R269" s="126" t="b">
        <v>1</v>
      </c>
      <c r="S269" s="126" t="b">
        <v>1</v>
      </c>
      <c r="U269" s="313">
        <f t="shared" si="17"/>
        <v>19</v>
      </c>
      <c r="V269" s="313">
        <f t="shared" si="18"/>
        <v>39</v>
      </c>
    </row>
    <row r="270" spans="1:22" x14ac:dyDescent="0.25">
      <c r="A270" s="126" t="s">
        <v>4021</v>
      </c>
      <c r="B270" s="200">
        <v>1</v>
      </c>
      <c r="C270" s="126">
        <v>2</v>
      </c>
      <c r="D270" s="321">
        <f>DEDEL!J270</f>
        <v>400059</v>
      </c>
      <c r="E270" s="126" t="b">
        <v>1</v>
      </c>
      <c r="F270" s="322" t="str">
        <f>RIGHT(DEDEL!C270,4)&amp;"."&amp;DEDEL!M270&amp;"."&amp;DEDEL!K270&amp;"."&amp;$C$5</f>
        <v>2015.DDEL4.E23.Ap21</v>
      </c>
      <c r="G270" s="323">
        <f t="shared" ca="1" si="15"/>
        <v>44309</v>
      </c>
      <c r="H270" s="324">
        <f>-DEDEL!Q270</f>
        <v>1862.6999999999998</v>
      </c>
      <c r="I270" s="205">
        <f t="shared" ca="1" si="19"/>
        <v>44309</v>
      </c>
      <c r="J270" s="126">
        <v>3</v>
      </c>
      <c r="K270" s="126" t="b">
        <v>1</v>
      </c>
      <c r="L270" s="126" t="s">
        <v>4022</v>
      </c>
      <c r="M270" s="126" t="b">
        <v>1</v>
      </c>
      <c r="N270" s="126" t="s">
        <v>3687</v>
      </c>
      <c r="O270" s="322" t="str">
        <f>LEFT(DEDEL!D270,19)&amp;"."&amp;DEDELCR!F270</f>
        <v>Coppetts Wood Prima.2015.DDEL4.E23.Ap21</v>
      </c>
      <c r="P270" s="325" t="str">
        <f>DEDEL!I270</f>
        <v>10162/543965</v>
      </c>
      <c r="Q270" s="126" t="b">
        <v>1</v>
      </c>
      <c r="R270" s="126" t="b">
        <v>1</v>
      </c>
      <c r="S270" s="126" t="b">
        <v>1</v>
      </c>
      <c r="U270" s="313">
        <f t="shared" si="17"/>
        <v>19</v>
      </c>
      <c r="V270" s="313">
        <f t="shared" si="18"/>
        <v>39</v>
      </c>
    </row>
    <row r="271" spans="1:22" x14ac:dyDescent="0.25">
      <c r="A271" s="126" t="s">
        <v>4021</v>
      </c>
      <c r="B271" s="200">
        <v>1</v>
      </c>
      <c r="C271" s="126">
        <v>2</v>
      </c>
      <c r="D271" s="321">
        <f>DEDEL!J271</f>
        <v>400049</v>
      </c>
      <c r="E271" s="126" t="b">
        <v>1</v>
      </c>
      <c r="F271" s="322" t="str">
        <f>RIGHT(DEDEL!C271,4)&amp;"."&amp;DEDEL!M271&amp;"."&amp;DEDEL!K271&amp;"."&amp;$C$5</f>
        <v>2016.DDEL4.E23.Ap21</v>
      </c>
      <c r="G271" s="323">
        <f t="shared" ca="1" si="15"/>
        <v>44309</v>
      </c>
      <c r="H271" s="324">
        <f>-DEDEL!Q271</f>
        <v>1862.6999999999998</v>
      </c>
      <c r="I271" s="205">
        <f t="shared" ca="1" si="19"/>
        <v>44309</v>
      </c>
      <c r="J271" s="126">
        <v>3</v>
      </c>
      <c r="K271" s="126" t="b">
        <v>1</v>
      </c>
      <c r="L271" s="126" t="s">
        <v>4022</v>
      </c>
      <c r="M271" s="126" t="b">
        <v>1</v>
      </c>
      <c r="N271" s="126" t="s">
        <v>3687</v>
      </c>
      <c r="O271" s="322" t="str">
        <f>LEFT(DEDEL!D271,19)&amp;"."&amp;DEDELCR!F271</f>
        <v>Courtland School.2016.DDEL4.E23.Ap21</v>
      </c>
      <c r="P271" s="325" t="str">
        <f>DEDEL!I271</f>
        <v>10162/543965</v>
      </c>
      <c r="Q271" s="126" t="b">
        <v>1</v>
      </c>
      <c r="R271" s="126" t="b">
        <v>1</v>
      </c>
      <c r="S271" s="126" t="b">
        <v>1</v>
      </c>
      <c r="U271" s="313">
        <f t="shared" si="17"/>
        <v>19</v>
      </c>
      <c r="V271" s="313">
        <f t="shared" si="18"/>
        <v>36</v>
      </c>
    </row>
    <row r="272" spans="1:22" x14ac:dyDescent="0.25">
      <c r="A272" s="126" t="s">
        <v>4021</v>
      </c>
      <c r="B272" s="200">
        <v>1</v>
      </c>
      <c r="C272" s="126">
        <v>2</v>
      </c>
      <c r="D272" s="321">
        <f>DEDEL!J272</f>
        <v>400080</v>
      </c>
      <c r="E272" s="126" t="b">
        <v>1</v>
      </c>
      <c r="F272" s="322" t="str">
        <f>RIGHT(DEDEL!C272,4)&amp;"."&amp;DEDEL!M272&amp;"."&amp;DEDEL!K272&amp;"."&amp;$C$5</f>
        <v>2017.DDEL4.E23.Ap21</v>
      </c>
      <c r="G272" s="323">
        <f t="shared" ca="1" si="15"/>
        <v>44309</v>
      </c>
      <c r="H272" s="324">
        <f>-DEDEL!Q272</f>
        <v>3565.74</v>
      </c>
      <c r="I272" s="205">
        <f t="shared" ca="1" si="19"/>
        <v>44309</v>
      </c>
      <c r="J272" s="126">
        <v>3</v>
      </c>
      <c r="K272" s="126" t="b">
        <v>1</v>
      </c>
      <c r="L272" s="126" t="s">
        <v>4022</v>
      </c>
      <c r="M272" s="126" t="b">
        <v>1</v>
      </c>
      <c r="N272" s="126" t="s">
        <v>3687</v>
      </c>
      <c r="O272" s="322" t="str">
        <f>LEFT(DEDEL!D272,19)&amp;"."&amp;DEDELCR!F272</f>
        <v>Cromer Road Primary.2017.DDEL4.E23.Ap21</v>
      </c>
      <c r="P272" s="325" t="str">
        <f>DEDEL!I272</f>
        <v>10162/543965</v>
      </c>
      <c r="Q272" s="126" t="b">
        <v>1</v>
      </c>
      <c r="R272" s="126" t="b">
        <v>1</v>
      </c>
      <c r="S272" s="126" t="b">
        <v>1</v>
      </c>
      <c r="U272" s="313">
        <f t="shared" si="17"/>
        <v>19</v>
      </c>
      <c r="V272" s="313">
        <f t="shared" si="18"/>
        <v>39</v>
      </c>
    </row>
    <row r="273" spans="1:22" x14ac:dyDescent="0.25">
      <c r="A273" s="126" t="s">
        <v>4021</v>
      </c>
      <c r="B273" s="200">
        <v>1</v>
      </c>
      <c r="C273" s="126">
        <v>2</v>
      </c>
      <c r="D273" s="321">
        <f>DEDEL!J273</f>
        <v>400036</v>
      </c>
      <c r="E273" s="126" t="b">
        <v>1</v>
      </c>
      <c r="F273" s="322" t="str">
        <f>RIGHT(DEDEL!C273,4)&amp;"."&amp;DEDEL!M273&amp;"."&amp;DEDEL!K273&amp;"."&amp;$C$5</f>
        <v>2019.DDEL4.E23.Ap21</v>
      </c>
      <c r="G273" s="323">
        <f t="shared" ca="1" si="15"/>
        <v>44309</v>
      </c>
      <c r="H273" s="324">
        <f>-DEDEL!Q273</f>
        <v>1889.31</v>
      </c>
      <c r="I273" s="205">
        <f t="shared" ca="1" si="19"/>
        <v>44309</v>
      </c>
      <c r="J273" s="126">
        <v>3</v>
      </c>
      <c r="K273" s="126" t="b">
        <v>1</v>
      </c>
      <c r="L273" s="126" t="s">
        <v>4022</v>
      </c>
      <c r="M273" s="126" t="b">
        <v>1</v>
      </c>
      <c r="N273" s="126" t="s">
        <v>3687</v>
      </c>
      <c r="O273" s="322" t="str">
        <f>LEFT(DEDEL!D273,19)&amp;"."&amp;DEDELCR!F273</f>
        <v>Deansbrook Infant S.2019.DDEL4.E23.Ap21</v>
      </c>
      <c r="P273" s="325" t="str">
        <f>DEDEL!I273</f>
        <v>10162/543965</v>
      </c>
      <c r="Q273" s="126" t="b">
        <v>1</v>
      </c>
      <c r="R273" s="126" t="b">
        <v>1</v>
      </c>
      <c r="S273" s="126" t="b">
        <v>1</v>
      </c>
      <c r="U273" s="313">
        <f t="shared" si="17"/>
        <v>19</v>
      </c>
      <c r="V273" s="313">
        <f t="shared" si="18"/>
        <v>39</v>
      </c>
    </row>
    <row r="274" spans="1:22" x14ac:dyDescent="0.25">
      <c r="A274" s="126" t="s">
        <v>4021</v>
      </c>
      <c r="B274" s="200">
        <v>1</v>
      </c>
      <c r="C274" s="126">
        <v>2</v>
      </c>
      <c r="D274" s="321">
        <f>DEDEL!J274</f>
        <v>400042</v>
      </c>
      <c r="E274" s="126" t="b">
        <v>1</v>
      </c>
      <c r="F274" s="322" t="str">
        <f>RIGHT(DEDEL!C274,4)&amp;"."&amp;DEDEL!M274&amp;"."&amp;DEDEL!K274&amp;"."&amp;$C$5</f>
        <v>2021.DDEL4.E23.Ap21</v>
      </c>
      <c r="G274" s="323">
        <f t="shared" ca="1" si="15"/>
        <v>44309</v>
      </c>
      <c r="H274" s="324">
        <f>-DEDEL!Q274</f>
        <v>3929.41</v>
      </c>
      <c r="I274" s="205">
        <f t="shared" ca="1" si="19"/>
        <v>44309</v>
      </c>
      <c r="J274" s="126">
        <v>3</v>
      </c>
      <c r="K274" s="126" t="b">
        <v>1</v>
      </c>
      <c r="L274" s="126" t="s">
        <v>4022</v>
      </c>
      <c r="M274" s="126" t="b">
        <v>1</v>
      </c>
      <c r="N274" s="126" t="s">
        <v>3687</v>
      </c>
      <c r="O274" s="322" t="str">
        <f>LEFT(DEDEL!D274,19)&amp;"."&amp;DEDELCR!F274</f>
        <v>Dollis Primary Scho.2021.DDEL4.E23.Ap21</v>
      </c>
      <c r="P274" s="325" t="str">
        <f>DEDEL!I274</f>
        <v>10162/543965</v>
      </c>
      <c r="Q274" s="126" t="b">
        <v>1</v>
      </c>
      <c r="R274" s="126" t="b">
        <v>1</v>
      </c>
      <c r="S274" s="126" t="b">
        <v>1</v>
      </c>
      <c r="U274" s="313">
        <f t="shared" si="17"/>
        <v>19</v>
      </c>
      <c r="V274" s="313">
        <f t="shared" si="18"/>
        <v>39</v>
      </c>
    </row>
    <row r="275" spans="1:22" x14ac:dyDescent="0.25">
      <c r="A275" s="126" t="s">
        <v>4021</v>
      </c>
      <c r="B275" s="200">
        <v>1</v>
      </c>
      <c r="C275" s="126">
        <v>2</v>
      </c>
      <c r="D275" s="321">
        <f>DEDEL!J275</f>
        <v>400159</v>
      </c>
      <c r="E275" s="126" t="b">
        <v>1</v>
      </c>
      <c r="F275" s="322" t="str">
        <f>RIGHT(DEDEL!C275,4)&amp;"."&amp;DEDEL!M275&amp;"."&amp;DEDEL!K275&amp;"."&amp;$C$5</f>
        <v>2023.DDEL4.E23.Ap21</v>
      </c>
      <c r="G275" s="323">
        <f t="shared" ca="1" si="15"/>
        <v>44309</v>
      </c>
      <c r="H275" s="324">
        <f>-DEDEL!Q275</f>
        <v>4452.74</v>
      </c>
      <c r="I275" s="205">
        <f t="shared" ca="1" si="19"/>
        <v>44309</v>
      </c>
      <c r="J275" s="126">
        <v>3</v>
      </c>
      <c r="K275" s="126" t="b">
        <v>1</v>
      </c>
      <c r="L275" s="126" t="s">
        <v>4022</v>
      </c>
      <c r="M275" s="126" t="b">
        <v>1</v>
      </c>
      <c r="N275" s="126" t="s">
        <v>3687</v>
      </c>
      <c r="O275" s="322" t="str">
        <f>LEFT(DEDEL!D275,19)&amp;"."&amp;DEDELCR!F275</f>
        <v>Edgware Primary Sch.2023.DDEL4.E23.Ap21</v>
      </c>
      <c r="P275" s="325" t="str">
        <f>DEDEL!I275</f>
        <v>10162/543965</v>
      </c>
      <c r="Q275" s="126" t="b">
        <v>1</v>
      </c>
      <c r="R275" s="126" t="b">
        <v>1</v>
      </c>
      <c r="S275" s="126" t="b">
        <v>1</v>
      </c>
      <c r="U275" s="313">
        <f t="shared" si="17"/>
        <v>19</v>
      </c>
      <c r="V275" s="313">
        <f t="shared" si="18"/>
        <v>39</v>
      </c>
    </row>
    <row r="276" spans="1:22" x14ac:dyDescent="0.25">
      <c r="A276" s="126" t="s">
        <v>4021</v>
      </c>
      <c r="B276" s="200">
        <v>1</v>
      </c>
      <c r="C276" s="126">
        <v>2</v>
      </c>
      <c r="D276" s="321">
        <f>DEDEL!J276</f>
        <v>400047</v>
      </c>
      <c r="E276" s="126" t="b">
        <v>1</v>
      </c>
      <c r="F276" s="322" t="str">
        <f>RIGHT(DEDEL!C276,4)&amp;"."&amp;DEDEL!M276&amp;"."&amp;DEDEL!K276&amp;"."&amp;$C$5</f>
        <v>2024.DDEL4.E23.Ap21</v>
      </c>
      <c r="G276" s="323">
        <f t="shared" ca="1" si="15"/>
        <v>44309</v>
      </c>
      <c r="H276" s="324">
        <f>-DEDEL!Q276</f>
        <v>1747.3899999999999</v>
      </c>
      <c r="I276" s="205">
        <f t="shared" ca="1" si="19"/>
        <v>44309</v>
      </c>
      <c r="J276" s="126">
        <v>3</v>
      </c>
      <c r="K276" s="126" t="b">
        <v>1</v>
      </c>
      <c r="L276" s="126" t="s">
        <v>4022</v>
      </c>
      <c r="M276" s="126" t="b">
        <v>1</v>
      </c>
      <c r="N276" s="126" t="s">
        <v>3687</v>
      </c>
      <c r="O276" s="322" t="str">
        <f>LEFT(DEDEL!D276,19)&amp;"."&amp;DEDELCR!F276</f>
        <v>Fairway Primary Sch.2024.DDEL4.E23.Ap21</v>
      </c>
      <c r="P276" s="325" t="str">
        <f>DEDEL!I276</f>
        <v>10162/543965</v>
      </c>
      <c r="Q276" s="126" t="b">
        <v>1</v>
      </c>
      <c r="R276" s="126" t="b">
        <v>1</v>
      </c>
      <c r="S276" s="126" t="b">
        <v>1</v>
      </c>
      <c r="U276" s="313">
        <f t="shared" si="17"/>
        <v>19</v>
      </c>
      <c r="V276" s="313">
        <f t="shared" si="18"/>
        <v>39</v>
      </c>
    </row>
    <row r="277" spans="1:22" x14ac:dyDescent="0.25">
      <c r="A277" s="126" t="s">
        <v>4021</v>
      </c>
      <c r="B277" s="200">
        <v>1</v>
      </c>
      <c r="C277" s="126">
        <v>2</v>
      </c>
      <c r="D277" s="321">
        <f>DEDEL!J277</f>
        <v>400001</v>
      </c>
      <c r="E277" s="126" t="b">
        <v>1</v>
      </c>
      <c r="F277" s="322" t="str">
        <f>RIGHT(DEDEL!C277,4)&amp;"."&amp;DEDEL!M277&amp;"."&amp;DEDEL!K277&amp;"."&amp;$C$5</f>
        <v>2025.DDEL4.E23.Ap21</v>
      </c>
      <c r="G277" s="323">
        <f t="shared" ref="G277:G340" ca="1" si="20">TODAY()</f>
        <v>44309</v>
      </c>
      <c r="H277" s="324">
        <f>-DEDEL!Q277</f>
        <v>2820.66</v>
      </c>
      <c r="I277" s="205">
        <f t="shared" ca="1" si="19"/>
        <v>44309</v>
      </c>
      <c r="J277" s="126">
        <v>3</v>
      </c>
      <c r="K277" s="126" t="b">
        <v>1</v>
      </c>
      <c r="L277" s="126" t="s">
        <v>4022</v>
      </c>
      <c r="M277" s="126" t="b">
        <v>1</v>
      </c>
      <c r="N277" s="126" t="s">
        <v>3687</v>
      </c>
      <c r="O277" s="322" t="str">
        <f>LEFT(DEDEL!D277,19)&amp;"."&amp;DEDELCR!F277</f>
        <v>Foulds School.2025.DDEL4.E23.Ap21</v>
      </c>
      <c r="P277" s="325" t="str">
        <f>DEDEL!I277</f>
        <v>10162/543965</v>
      </c>
      <c r="Q277" s="126" t="b">
        <v>1</v>
      </c>
      <c r="R277" s="126" t="b">
        <v>1</v>
      </c>
      <c r="S277" s="126" t="b">
        <v>1</v>
      </c>
      <c r="U277" s="313">
        <f t="shared" si="17"/>
        <v>19</v>
      </c>
      <c r="V277" s="313">
        <f t="shared" si="18"/>
        <v>33</v>
      </c>
    </row>
    <row r="278" spans="1:22" x14ac:dyDescent="0.25">
      <c r="A278" s="126" t="s">
        <v>4021</v>
      </c>
      <c r="B278" s="200">
        <v>1</v>
      </c>
      <c r="C278" s="126">
        <v>2</v>
      </c>
      <c r="D278" s="321">
        <f>DEDEL!J278</f>
        <v>400082</v>
      </c>
      <c r="E278" s="126" t="b">
        <v>1</v>
      </c>
      <c r="F278" s="322" t="str">
        <f>RIGHT(DEDEL!C278,4)&amp;"."&amp;DEDEL!M278&amp;"."&amp;DEDEL!K278&amp;"."&amp;$C$5</f>
        <v>2026.DDEL4.E23.Ap21</v>
      </c>
      <c r="G278" s="323">
        <f t="shared" ca="1" si="20"/>
        <v>44309</v>
      </c>
      <c r="H278" s="324">
        <f>-DEDEL!Q278</f>
        <v>4408.3899999999994</v>
      </c>
      <c r="I278" s="205">
        <f t="shared" ca="1" si="19"/>
        <v>44309</v>
      </c>
      <c r="J278" s="126">
        <v>3</v>
      </c>
      <c r="K278" s="126" t="b">
        <v>1</v>
      </c>
      <c r="L278" s="126" t="s">
        <v>4022</v>
      </c>
      <c r="M278" s="126" t="b">
        <v>1</v>
      </c>
      <c r="N278" s="126" t="s">
        <v>3687</v>
      </c>
      <c r="O278" s="322" t="str">
        <f>LEFT(DEDEL!D278,19)&amp;"."&amp;DEDELCR!F278</f>
        <v>Frith Manor Primary.2026.DDEL4.E23.Ap21</v>
      </c>
      <c r="P278" s="325" t="str">
        <f>DEDEL!I278</f>
        <v>10162/543965</v>
      </c>
      <c r="Q278" s="126" t="b">
        <v>1</v>
      </c>
      <c r="R278" s="126" t="b">
        <v>1</v>
      </c>
      <c r="S278" s="126" t="b">
        <v>1</v>
      </c>
      <c r="U278" s="313">
        <f t="shared" si="17"/>
        <v>19</v>
      </c>
      <c r="V278" s="313">
        <f t="shared" si="18"/>
        <v>39</v>
      </c>
    </row>
    <row r="279" spans="1:22" x14ac:dyDescent="0.25">
      <c r="A279" s="126" t="s">
        <v>4021</v>
      </c>
      <c r="B279" s="200">
        <v>1</v>
      </c>
      <c r="C279" s="126">
        <v>2</v>
      </c>
      <c r="D279" s="321">
        <f>DEDEL!J279</f>
        <v>400002</v>
      </c>
      <c r="E279" s="126" t="b">
        <v>1</v>
      </c>
      <c r="F279" s="322" t="str">
        <f>RIGHT(DEDEL!C279,4)&amp;"."&amp;DEDEL!M279&amp;"."&amp;DEDEL!K279&amp;"."&amp;$C$5</f>
        <v>2027.DDEL4.E23.Ap21</v>
      </c>
      <c r="G279" s="323">
        <f t="shared" ca="1" si="20"/>
        <v>44309</v>
      </c>
      <c r="H279" s="324">
        <f>-DEDEL!Q279</f>
        <v>3113.37</v>
      </c>
      <c r="I279" s="205">
        <f t="shared" ca="1" si="19"/>
        <v>44309</v>
      </c>
      <c r="J279" s="126">
        <v>3</v>
      </c>
      <c r="K279" s="126" t="b">
        <v>1</v>
      </c>
      <c r="L279" s="126" t="s">
        <v>4022</v>
      </c>
      <c r="M279" s="126" t="b">
        <v>1</v>
      </c>
      <c r="N279" s="126" t="s">
        <v>3687</v>
      </c>
      <c r="O279" s="322" t="str">
        <f>LEFT(DEDEL!D279,19)&amp;"."&amp;DEDELCR!F279</f>
        <v>Garden Suburb Junio.2027.DDEL4.E23.Ap21</v>
      </c>
      <c r="P279" s="325" t="str">
        <f>DEDEL!I279</f>
        <v>10162/543965</v>
      </c>
      <c r="Q279" s="126" t="b">
        <v>1</v>
      </c>
      <c r="R279" s="126" t="b">
        <v>1</v>
      </c>
      <c r="S279" s="126" t="b">
        <v>1</v>
      </c>
      <c r="U279" s="313">
        <f t="shared" si="17"/>
        <v>19</v>
      </c>
      <c r="V279" s="313">
        <f t="shared" si="18"/>
        <v>39</v>
      </c>
    </row>
    <row r="280" spans="1:22" x14ac:dyDescent="0.25">
      <c r="A280" s="126" t="s">
        <v>4021</v>
      </c>
      <c r="B280" s="200">
        <v>1</v>
      </c>
      <c r="C280" s="126">
        <v>2</v>
      </c>
      <c r="D280" s="321">
        <f>DEDEL!J280</f>
        <v>400067</v>
      </c>
      <c r="E280" s="126" t="b">
        <v>1</v>
      </c>
      <c r="F280" s="322" t="str">
        <f>RIGHT(DEDEL!C280,4)&amp;"."&amp;DEDEL!M280&amp;"."&amp;DEDEL!K280&amp;"."&amp;$C$5</f>
        <v>2028.DDEL4.E23.Ap21</v>
      </c>
      <c r="G280" s="323">
        <f t="shared" ca="1" si="20"/>
        <v>44309</v>
      </c>
      <c r="H280" s="324">
        <f>-DEDEL!Q280</f>
        <v>2066.71</v>
      </c>
      <c r="I280" s="205">
        <f t="shared" ca="1" si="19"/>
        <v>44309</v>
      </c>
      <c r="J280" s="126">
        <v>3</v>
      </c>
      <c r="K280" s="126" t="b">
        <v>1</v>
      </c>
      <c r="L280" s="126" t="s">
        <v>4022</v>
      </c>
      <c r="M280" s="126" t="b">
        <v>1</v>
      </c>
      <c r="N280" s="126" t="s">
        <v>3687</v>
      </c>
      <c r="O280" s="322" t="str">
        <f>LEFT(DEDEL!D280,19)&amp;"."&amp;DEDELCR!F280</f>
        <v>Garden Suburb Infan.2028.DDEL4.E23.Ap21</v>
      </c>
      <c r="P280" s="325" t="str">
        <f>DEDEL!I280</f>
        <v>10162/543965</v>
      </c>
      <c r="Q280" s="126" t="b">
        <v>1</v>
      </c>
      <c r="R280" s="126" t="b">
        <v>1</v>
      </c>
      <c r="S280" s="126" t="b">
        <v>1</v>
      </c>
      <c r="U280" s="313">
        <f t="shared" si="17"/>
        <v>19</v>
      </c>
      <c r="V280" s="313">
        <f t="shared" si="18"/>
        <v>39</v>
      </c>
    </row>
    <row r="281" spans="1:22" x14ac:dyDescent="0.25">
      <c r="A281" s="126" t="s">
        <v>4021</v>
      </c>
      <c r="B281" s="200">
        <v>1</v>
      </c>
      <c r="C281" s="126">
        <v>2</v>
      </c>
      <c r="D281" s="321">
        <f>DEDEL!J281</f>
        <v>400035</v>
      </c>
      <c r="E281" s="126" t="b">
        <v>1</v>
      </c>
      <c r="F281" s="322" t="str">
        <f>RIGHT(DEDEL!C281,4)&amp;"."&amp;DEDEL!M281&amp;"."&amp;DEDEL!K281&amp;"."&amp;$C$5</f>
        <v>2029.DDEL4.E23.Ap21</v>
      </c>
      <c r="G281" s="323">
        <f t="shared" ca="1" si="20"/>
        <v>44309</v>
      </c>
      <c r="H281" s="324">
        <f>-DEDEL!Q281</f>
        <v>3672.18</v>
      </c>
      <c r="I281" s="205">
        <f t="shared" ca="1" si="19"/>
        <v>44309</v>
      </c>
      <c r="J281" s="126">
        <v>3</v>
      </c>
      <c r="K281" s="126" t="b">
        <v>1</v>
      </c>
      <c r="L281" s="126" t="s">
        <v>4022</v>
      </c>
      <c r="M281" s="126" t="b">
        <v>1</v>
      </c>
      <c r="N281" s="126" t="s">
        <v>3687</v>
      </c>
      <c r="O281" s="322" t="str">
        <f>LEFT(DEDEL!D281,19)&amp;"."&amp;DEDELCR!F281</f>
        <v>Goldbeaters Primary.2029.DDEL4.E23.Ap21</v>
      </c>
      <c r="P281" s="325" t="str">
        <f>DEDEL!I281</f>
        <v>10162/543965</v>
      </c>
      <c r="Q281" s="126" t="b">
        <v>1</v>
      </c>
      <c r="R281" s="126" t="b">
        <v>1</v>
      </c>
      <c r="S281" s="126" t="b">
        <v>1</v>
      </c>
      <c r="U281" s="313">
        <f t="shared" si="17"/>
        <v>19</v>
      </c>
      <c r="V281" s="313">
        <f t="shared" si="18"/>
        <v>39</v>
      </c>
    </row>
    <row r="282" spans="1:22" x14ac:dyDescent="0.25">
      <c r="A282" s="126" t="s">
        <v>4021</v>
      </c>
      <c r="B282" s="200">
        <v>1</v>
      </c>
      <c r="C282" s="126">
        <v>2</v>
      </c>
      <c r="D282" s="321">
        <f>DEDEL!J282</f>
        <v>400026</v>
      </c>
      <c r="E282" s="126" t="b">
        <v>1</v>
      </c>
      <c r="F282" s="322" t="str">
        <f>RIGHT(DEDEL!C282,4)&amp;"."&amp;DEDEL!M282&amp;"."&amp;DEDEL!K282&amp;"."&amp;$C$5</f>
        <v>2031.DDEL4.E23.Ap21</v>
      </c>
      <c r="G282" s="323">
        <f t="shared" ca="1" si="20"/>
        <v>44309</v>
      </c>
      <c r="H282" s="324">
        <f>-DEDEL!Q282</f>
        <v>1649.82</v>
      </c>
      <c r="I282" s="205">
        <f t="shared" ca="1" si="19"/>
        <v>44309</v>
      </c>
      <c r="J282" s="126">
        <v>3</v>
      </c>
      <c r="K282" s="126" t="b">
        <v>1</v>
      </c>
      <c r="L282" s="126" t="s">
        <v>4022</v>
      </c>
      <c r="M282" s="126" t="b">
        <v>1</v>
      </c>
      <c r="N282" s="126" t="s">
        <v>3687</v>
      </c>
      <c r="O282" s="322" t="str">
        <f>LEFT(DEDEL!D282,19)&amp;"."&amp;DEDELCR!F282</f>
        <v>Hollickwood Primary.2031.DDEL4.E23.Ap21</v>
      </c>
      <c r="P282" s="325" t="str">
        <f>DEDEL!I282</f>
        <v>10162/543965</v>
      </c>
      <c r="Q282" s="126" t="b">
        <v>1</v>
      </c>
      <c r="R282" s="126" t="b">
        <v>1</v>
      </c>
      <c r="S282" s="126" t="b">
        <v>1</v>
      </c>
      <c r="U282" s="313">
        <f t="shared" si="17"/>
        <v>19</v>
      </c>
      <c r="V282" s="313">
        <f t="shared" si="18"/>
        <v>39</v>
      </c>
    </row>
    <row r="283" spans="1:22" x14ac:dyDescent="0.25">
      <c r="A283" s="126" t="s">
        <v>4021</v>
      </c>
      <c r="B283" s="200">
        <v>1</v>
      </c>
      <c r="C283" s="126">
        <v>2</v>
      </c>
      <c r="D283" s="321">
        <f>DEDEL!J283</f>
        <v>400084</v>
      </c>
      <c r="E283" s="126" t="b">
        <v>1</v>
      </c>
      <c r="F283" s="322" t="str">
        <f>RIGHT(DEDEL!C283,4)&amp;"."&amp;DEDEL!M283&amp;"."&amp;DEDEL!K283&amp;"."&amp;$C$5</f>
        <v>2032.DDEL4.E23.Ap21</v>
      </c>
      <c r="G283" s="323">
        <f t="shared" ca="1" si="20"/>
        <v>44309</v>
      </c>
      <c r="H283" s="324">
        <f>-DEDEL!Q283</f>
        <v>3885.0599999999995</v>
      </c>
      <c r="I283" s="205">
        <f t="shared" ca="1" si="19"/>
        <v>44309</v>
      </c>
      <c r="J283" s="126">
        <v>3</v>
      </c>
      <c r="K283" s="126" t="b">
        <v>1</v>
      </c>
      <c r="L283" s="126" t="s">
        <v>4022</v>
      </c>
      <c r="M283" s="126" t="b">
        <v>1</v>
      </c>
      <c r="N283" s="126" t="s">
        <v>3687</v>
      </c>
      <c r="O283" s="322" t="str">
        <f>LEFT(DEDEL!D283,19)&amp;"."&amp;DEDELCR!F283</f>
        <v>Holly Park Primary .2032.DDEL4.E23.Ap21</v>
      </c>
      <c r="P283" s="325" t="str">
        <f>DEDEL!I283</f>
        <v>10162/543965</v>
      </c>
      <c r="Q283" s="126" t="b">
        <v>1</v>
      </c>
      <c r="R283" s="126" t="b">
        <v>1</v>
      </c>
      <c r="S283" s="126" t="b">
        <v>1</v>
      </c>
      <c r="U283" s="313">
        <f t="shared" si="17"/>
        <v>19</v>
      </c>
      <c r="V283" s="313">
        <f t="shared" si="18"/>
        <v>39</v>
      </c>
    </row>
    <row r="284" spans="1:22" x14ac:dyDescent="0.25">
      <c r="A284" s="126" t="s">
        <v>4021</v>
      </c>
      <c r="B284" s="200">
        <v>1</v>
      </c>
      <c r="C284" s="126">
        <v>2</v>
      </c>
      <c r="D284" s="321">
        <f>DEDEL!J284</f>
        <v>400046</v>
      </c>
      <c r="E284" s="126" t="b">
        <v>1</v>
      </c>
      <c r="F284" s="322" t="str">
        <f>RIGHT(DEDEL!C284,4)&amp;"."&amp;DEDEL!M284&amp;"."&amp;DEDEL!K284&amp;"."&amp;$C$5</f>
        <v>2036.DDEL4.E23.Ap21</v>
      </c>
      <c r="G284" s="323">
        <f t="shared" ca="1" si="20"/>
        <v>44309</v>
      </c>
      <c r="H284" s="324">
        <f>-DEDEL!Q284</f>
        <v>2093.3199999999997</v>
      </c>
      <c r="I284" s="205">
        <f t="shared" ca="1" si="19"/>
        <v>44309</v>
      </c>
      <c r="J284" s="126">
        <v>3</v>
      </c>
      <c r="K284" s="126" t="b">
        <v>1</v>
      </c>
      <c r="L284" s="126" t="s">
        <v>4022</v>
      </c>
      <c r="M284" s="126" t="b">
        <v>1</v>
      </c>
      <c r="N284" s="126" t="s">
        <v>3687</v>
      </c>
      <c r="O284" s="322" t="str">
        <f>LEFT(DEDEL!D284,19)&amp;"."&amp;DEDELCR!F284</f>
        <v>Livingstone Primary.2036.DDEL4.E23.Ap21</v>
      </c>
      <c r="P284" s="325" t="str">
        <f>DEDEL!I284</f>
        <v>10162/543965</v>
      </c>
      <c r="Q284" s="126" t="b">
        <v>1</v>
      </c>
      <c r="R284" s="126" t="b">
        <v>1</v>
      </c>
      <c r="S284" s="126" t="b">
        <v>1</v>
      </c>
      <c r="U284" s="313">
        <f t="shared" si="17"/>
        <v>19</v>
      </c>
      <c r="V284" s="313">
        <f t="shared" si="18"/>
        <v>39</v>
      </c>
    </row>
    <row r="285" spans="1:22" x14ac:dyDescent="0.25">
      <c r="A285" s="126" t="s">
        <v>4021</v>
      </c>
      <c r="B285" s="200">
        <v>1</v>
      </c>
      <c r="C285" s="126">
        <v>2</v>
      </c>
      <c r="D285" s="321">
        <f>DEDEL!J285</f>
        <v>400030</v>
      </c>
      <c r="E285" s="126" t="b">
        <v>1</v>
      </c>
      <c r="F285" s="322" t="str">
        <f>RIGHT(DEDEL!C285,4)&amp;"."&amp;DEDEL!M285&amp;"."&amp;DEDEL!K285&amp;"."&amp;$C$5</f>
        <v>2037.DDEL4.E23.Ap21</v>
      </c>
      <c r="G285" s="323">
        <f t="shared" ca="1" si="20"/>
        <v>44309</v>
      </c>
      <c r="H285" s="324">
        <f>-DEDEL!Q285</f>
        <v>2350.5499999999997</v>
      </c>
      <c r="I285" s="205">
        <f t="shared" ca="1" si="19"/>
        <v>44309</v>
      </c>
      <c r="J285" s="126">
        <v>3</v>
      </c>
      <c r="K285" s="126" t="b">
        <v>1</v>
      </c>
      <c r="L285" s="126" t="s">
        <v>4022</v>
      </c>
      <c r="M285" s="126" t="b">
        <v>1</v>
      </c>
      <c r="N285" s="126" t="s">
        <v>3687</v>
      </c>
      <c r="O285" s="322" t="str">
        <f>LEFT(DEDEL!D285,19)&amp;"."&amp;DEDELCR!F285</f>
        <v>Manorside Primary S.2037.DDEL4.E23.Ap21</v>
      </c>
      <c r="P285" s="325" t="str">
        <f>DEDEL!I285</f>
        <v>10162/543965</v>
      </c>
      <c r="Q285" s="126" t="b">
        <v>1</v>
      </c>
      <c r="R285" s="126" t="b">
        <v>1</v>
      </c>
      <c r="S285" s="126" t="b">
        <v>1</v>
      </c>
      <c r="U285" s="313">
        <f t="shared" si="17"/>
        <v>19</v>
      </c>
      <c r="V285" s="313">
        <f t="shared" si="18"/>
        <v>39</v>
      </c>
    </row>
    <row r="286" spans="1:22" x14ac:dyDescent="0.25">
      <c r="A286" s="126" t="s">
        <v>4021</v>
      </c>
      <c r="B286" s="200">
        <v>1</v>
      </c>
      <c r="C286" s="126">
        <v>2</v>
      </c>
      <c r="D286" s="321">
        <f>DEDEL!J286</f>
        <v>400048</v>
      </c>
      <c r="E286" s="126" t="b">
        <v>1</v>
      </c>
      <c r="F286" s="322" t="str">
        <f>RIGHT(DEDEL!C286,4)&amp;"."&amp;DEDEL!M286&amp;"."&amp;DEDEL!K286&amp;"."&amp;$C$5</f>
        <v>2042.DDEL4.E23.Ap21</v>
      </c>
      <c r="G286" s="323">
        <f t="shared" ca="1" si="20"/>
        <v>44309</v>
      </c>
      <c r="H286" s="324">
        <f>-DEDEL!Q286</f>
        <v>3769.7499999999995</v>
      </c>
      <c r="I286" s="205">
        <f t="shared" ca="1" si="19"/>
        <v>44309</v>
      </c>
      <c r="J286" s="126">
        <v>3</v>
      </c>
      <c r="K286" s="126" t="b">
        <v>1</v>
      </c>
      <c r="L286" s="126" t="s">
        <v>4022</v>
      </c>
      <c r="M286" s="126" t="b">
        <v>1</v>
      </c>
      <c r="N286" s="126" t="s">
        <v>3687</v>
      </c>
      <c r="O286" s="322" t="str">
        <f>LEFT(DEDEL!D286,19)&amp;"."&amp;DEDELCR!F286</f>
        <v>Monkfrith Primary S.2042.DDEL4.E23.Ap21</v>
      </c>
      <c r="P286" s="325" t="str">
        <f>DEDEL!I286</f>
        <v>10162/543965</v>
      </c>
      <c r="Q286" s="126" t="b">
        <v>1</v>
      </c>
      <c r="R286" s="126" t="b">
        <v>1</v>
      </c>
      <c r="S286" s="126" t="b">
        <v>1</v>
      </c>
      <c r="U286" s="313">
        <f t="shared" si="17"/>
        <v>19</v>
      </c>
      <c r="V286" s="313">
        <f t="shared" si="18"/>
        <v>39</v>
      </c>
    </row>
    <row r="287" spans="1:22" x14ac:dyDescent="0.25">
      <c r="A287" s="126" t="s">
        <v>4021</v>
      </c>
      <c r="B287" s="200">
        <v>1</v>
      </c>
      <c r="C287" s="126">
        <v>2</v>
      </c>
      <c r="D287" s="321">
        <f>DEDEL!J287</f>
        <v>400088</v>
      </c>
      <c r="E287" s="126" t="b">
        <v>1</v>
      </c>
      <c r="F287" s="322" t="str">
        <f>RIGHT(DEDEL!C287,4)&amp;"."&amp;DEDEL!M287&amp;"."&amp;DEDEL!K287&amp;"."&amp;$C$5</f>
        <v>2043.DDEL4.E23.Ap21</v>
      </c>
      <c r="G287" s="323">
        <f t="shared" ca="1" si="20"/>
        <v>44309</v>
      </c>
      <c r="H287" s="324">
        <f>-DEDEL!Q287</f>
        <v>3964.89</v>
      </c>
      <c r="I287" s="205">
        <f t="shared" ca="1" si="19"/>
        <v>44309</v>
      </c>
      <c r="J287" s="126">
        <v>3</v>
      </c>
      <c r="K287" s="126" t="b">
        <v>1</v>
      </c>
      <c r="L287" s="126" t="s">
        <v>4022</v>
      </c>
      <c r="M287" s="126" t="b">
        <v>1</v>
      </c>
      <c r="N287" s="126" t="s">
        <v>3687</v>
      </c>
      <c r="O287" s="322" t="str">
        <f>LEFT(DEDEL!D287,19)&amp;"."&amp;DEDELCR!F287</f>
        <v>Moss Hall Junior Sc.2043.DDEL4.E23.Ap21</v>
      </c>
      <c r="P287" s="325" t="str">
        <f>DEDEL!I287</f>
        <v>10162/543965</v>
      </c>
      <c r="Q287" s="126" t="b">
        <v>1</v>
      </c>
      <c r="R287" s="126" t="b">
        <v>1</v>
      </c>
      <c r="S287" s="126" t="b">
        <v>1</v>
      </c>
      <c r="U287" s="313">
        <f t="shared" si="17"/>
        <v>19</v>
      </c>
      <c r="V287" s="313">
        <f t="shared" si="18"/>
        <v>39</v>
      </c>
    </row>
    <row r="288" spans="1:22" x14ac:dyDescent="0.25">
      <c r="A288" s="126" t="s">
        <v>4021</v>
      </c>
      <c r="B288" s="200">
        <v>1</v>
      </c>
      <c r="C288" s="126">
        <v>2</v>
      </c>
      <c r="D288" s="321">
        <f>DEDEL!J288</f>
        <v>400087</v>
      </c>
      <c r="E288" s="126" t="b">
        <v>1</v>
      </c>
      <c r="F288" s="322" t="str">
        <f>RIGHT(DEDEL!C288,4)&amp;"."&amp;DEDEL!M288&amp;"."&amp;DEDEL!K288&amp;"."&amp;$C$5</f>
        <v>2044.DDEL4.E23.Ap21</v>
      </c>
      <c r="G288" s="323">
        <f t="shared" ca="1" si="20"/>
        <v>44309</v>
      </c>
      <c r="H288" s="324">
        <f>-DEDEL!Q288</f>
        <v>3113.37</v>
      </c>
      <c r="I288" s="205">
        <f t="shared" ca="1" si="19"/>
        <v>44309</v>
      </c>
      <c r="J288" s="126">
        <v>3</v>
      </c>
      <c r="K288" s="126" t="b">
        <v>1</v>
      </c>
      <c r="L288" s="126" t="s">
        <v>4022</v>
      </c>
      <c r="M288" s="126" t="b">
        <v>1</v>
      </c>
      <c r="N288" s="126" t="s">
        <v>3687</v>
      </c>
      <c r="O288" s="322" t="str">
        <f>LEFT(DEDEL!D288,19)&amp;"."&amp;DEDELCR!F288</f>
        <v>Moss Hall Infant Sc.2044.DDEL4.E23.Ap21</v>
      </c>
      <c r="P288" s="325" t="str">
        <f>DEDEL!I288</f>
        <v>10162/543965</v>
      </c>
      <c r="Q288" s="126" t="b">
        <v>1</v>
      </c>
      <c r="R288" s="126" t="b">
        <v>1</v>
      </c>
      <c r="S288" s="126" t="b">
        <v>1</v>
      </c>
      <c r="U288" s="313">
        <f t="shared" si="17"/>
        <v>19</v>
      </c>
      <c r="V288" s="313">
        <f t="shared" si="18"/>
        <v>39</v>
      </c>
    </row>
    <row r="289" spans="1:22" x14ac:dyDescent="0.25">
      <c r="A289" s="126" t="s">
        <v>4021</v>
      </c>
      <c r="B289" s="200">
        <v>1</v>
      </c>
      <c r="C289" s="126">
        <v>2</v>
      </c>
      <c r="D289" s="321">
        <f>DEDEL!J289</f>
        <v>400089</v>
      </c>
      <c r="E289" s="126" t="b">
        <v>1</v>
      </c>
      <c r="F289" s="322" t="str">
        <f>RIGHT(DEDEL!C289,4)&amp;"."&amp;DEDEL!M289&amp;"."&amp;DEDEL!K289&amp;"."&amp;$C$5</f>
        <v>2045.DDEL4.E23.Ap21</v>
      </c>
      <c r="G289" s="323">
        <f t="shared" ca="1" si="20"/>
        <v>44309</v>
      </c>
      <c r="H289" s="324">
        <f>-DEDEL!Q289</f>
        <v>1871.57</v>
      </c>
      <c r="I289" s="205">
        <f t="shared" ca="1" si="19"/>
        <v>44309</v>
      </c>
      <c r="J289" s="126">
        <v>3</v>
      </c>
      <c r="K289" s="126" t="b">
        <v>1</v>
      </c>
      <c r="L289" s="126" t="s">
        <v>4022</v>
      </c>
      <c r="M289" s="126" t="b">
        <v>1</v>
      </c>
      <c r="N289" s="126" t="s">
        <v>3687</v>
      </c>
      <c r="O289" s="322" t="str">
        <f>LEFT(DEDEL!D289,19)&amp;"."&amp;DEDELCR!F289</f>
        <v>Northside Primary S.2045.DDEL4.E23.Ap21</v>
      </c>
      <c r="P289" s="325" t="str">
        <f>DEDEL!I289</f>
        <v>10162/543965</v>
      </c>
      <c r="Q289" s="126" t="b">
        <v>1</v>
      </c>
      <c r="R289" s="126" t="b">
        <v>1</v>
      </c>
      <c r="S289" s="126" t="b">
        <v>1</v>
      </c>
      <c r="U289" s="313">
        <f t="shared" si="17"/>
        <v>19</v>
      </c>
      <c r="V289" s="313">
        <f t="shared" si="18"/>
        <v>39</v>
      </c>
    </row>
    <row r="290" spans="1:22" x14ac:dyDescent="0.25">
      <c r="A290" s="126" t="s">
        <v>4021</v>
      </c>
      <c r="B290" s="200">
        <v>1</v>
      </c>
      <c r="C290" s="126">
        <v>2</v>
      </c>
      <c r="D290" s="321">
        <f>DEDEL!J290</f>
        <v>158733</v>
      </c>
      <c r="E290" s="126" t="b">
        <v>1</v>
      </c>
      <c r="F290" s="322" t="str">
        <f>RIGHT(DEDEL!C290,4)&amp;"."&amp;DEDEL!M290&amp;"."&amp;DEDEL!K290&amp;"."&amp;$C$5</f>
        <v>2053.DDEL4.E23.Ap21</v>
      </c>
      <c r="G290" s="323">
        <f t="shared" ca="1" si="20"/>
        <v>44309</v>
      </c>
      <c r="H290" s="324">
        <f>-DEDEL!Q290</f>
        <v>1747.3899999999999</v>
      </c>
      <c r="I290" s="205">
        <f t="shared" ca="1" si="19"/>
        <v>44309</v>
      </c>
      <c r="J290" s="126">
        <v>3</v>
      </c>
      <c r="K290" s="126" t="b">
        <v>1</v>
      </c>
      <c r="L290" s="126" t="s">
        <v>4022</v>
      </c>
      <c r="M290" s="126" t="b">
        <v>1</v>
      </c>
      <c r="N290" s="126" t="s">
        <v>3687</v>
      </c>
      <c r="O290" s="322" t="str">
        <f>LEFT(DEDEL!D290,19)&amp;"."&amp;DEDELCR!F290</f>
        <v>The Noam Primary Sc.2053.DDEL4.E23.Ap21</v>
      </c>
      <c r="P290" s="325" t="str">
        <f>DEDEL!I290</f>
        <v>10162/543965</v>
      </c>
      <c r="Q290" s="126" t="b">
        <v>1</v>
      </c>
      <c r="R290" s="126" t="b">
        <v>1</v>
      </c>
      <c r="S290" s="126" t="b">
        <v>1</v>
      </c>
      <c r="U290" s="313">
        <f t="shared" si="17"/>
        <v>19</v>
      </c>
      <c r="V290" s="313">
        <f t="shared" si="18"/>
        <v>39</v>
      </c>
    </row>
    <row r="291" spans="1:22" x14ac:dyDescent="0.25">
      <c r="A291" s="126" t="s">
        <v>4021</v>
      </c>
      <c r="B291" s="200">
        <v>1</v>
      </c>
      <c r="C291" s="126">
        <v>2</v>
      </c>
      <c r="D291" s="321">
        <f>DEDEL!J291</f>
        <v>400004</v>
      </c>
      <c r="E291" s="126" t="b">
        <v>1</v>
      </c>
      <c r="F291" s="322" t="str">
        <f>RIGHT(DEDEL!C291,4)&amp;"."&amp;DEDEL!M291&amp;"."&amp;DEDEL!K291&amp;"."&amp;$C$5</f>
        <v>2054.DDEL4.E23.Ap21</v>
      </c>
      <c r="G291" s="323">
        <f t="shared" ca="1" si="20"/>
        <v>44309</v>
      </c>
      <c r="H291" s="324">
        <f>-DEDEL!Q291</f>
        <v>1836.09</v>
      </c>
      <c r="I291" s="205">
        <f t="shared" ca="1" si="19"/>
        <v>44309</v>
      </c>
      <c r="J291" s="126">
        <v>3</v>
      </c>
      <c r="K291" s="126" t="b">
        <v>1</v>
      </c>
      <c r="L291" s="126" t="s">
        <v>4022</v>
      </c>
      <c r="M291" s="126" t="b">
        <v>1</v>
      </c>
      <c r="N291" s="126" t="s">
        <v>3687</v>
      </c>
      <c r="O291" s="322" t="str">
        <f>LEFT(DEDEL!D291,19)&amp;"."&amp;DEDELCR!F291</f>
        <v>Woodridge Primary S.2054.DDEL4.E23.Ap21</v>
      </c>
      <c r="P291" s="325" t="str">
        <f>DEDEL!I291</f>
        <v>10162/543965</v>
      </c>
      <c r="Q291" s="126" t="b">
        <v>1</v>
      </c>
      <c r="R291" s="126" t="b">
        <v>1</v>
      </c>
      <c r="S291" s="126" t="b">
        <v>1</v>
      </c>
      <c r="U291" s="313">
        <f t="shared" si="17"/>
        <v>19</v>
      </c>
      <c r="V291" s="313">
        <f t="shared" si="18"/>
        <v>39</v>
      </c>
    </row>
    <row r="292" spans="1:22" x14ac:dyDescent="0.25">
      <c r="A292" s="126" t="s">
        <v>4021</v>
      </c>
      <c r="B292" s="200">
        <v>1</v>
      </c>
      <c r="C292" s="126">
        <v>2</v>
      </c>
      <c r="D292" s="321">
        <f>DEDEL!J292</f>
        <v>400101</v>
      </c>
      <c r="E292" s="126" t="b">
        <v>1</v>
      </c>
      <c r="F292" s="322" t="str">
        <f>RIGHT(DEDEL!C292,4)&amp;"."&amp;DEDEL!M292&amp;"."&amp;DEDEL!K292&amp;"."&amp;$C$5</f>
        <v>2055.DDEL4.E23.Ap21</v>
      </c>
      <c r="G292" s="323">
        <f t="shared" ca="1" si="20"/>
        <v>44309</v>
      </c>
      <c r="H292" s="324">
        <f>-DEDEL!Q292</f>
        <v>1773.9999999999998</v>
      </c>
      <c r="I292" s="205">
        <f t="shared" ca="1" si="19"/>
        <v>44309</v>
      </c>
      <c r="J292" s="126">
        <v>3</v>
      </c>
      <c r="K292" s="126" t="b">
        <v>1</v>
      </c>
      <c r="L292" s="126" t="s">
        <v>4022</v>
      </c>
      <c r="M292" s="126" t="b">
        <v>1</v>
      </c>
      <c r="N292" s="126" t="s">
        <v>3687</v>
      </c>
      <c r="O292" s="322" t="str">
        <f>LEFT(DEDEL!D292,19)&amp;"."&amp;DEDELCR!F292</f>
        <v>Tudor Primary Schoo.2055.DDEL4.E23.Ap21</v>
      </c>
      <c r="P292" s="325" t="str">
        <f>DEDEL!I292</f>
        <v>10162/543965</v>
      </c>
      <c r="Q292" s="126" t="b">
        <v>1</v>
      </c>
      <c r="R292" s="126" t="b">
        <v>1</v>
      </c>
      <c r="S292" s="126" t="b">
        <v>1</v>
      </c>
      <c r="U292" s="313">
        <f t="shared" si="17"/>
        <v>19</v>
      </c>
      <c r="V292" s="313">
        <f t="shared" si="18"/>
        <v>39</v>
      </c>
    </row>
    <row r="293" spans="1:22" x14ac:dyDescent="0.25">
      <c r="A293" s="126" t="s">
        <v>4021</v>
      </c>
      <c r="B293" s="200">
        <v>1</v>
      </c>
      <c r="C293" s="126">
        <v>2</v>
      </c>
      <c r="D293" s="321">
        <f>DEDEL!J293</f>
        <v>400053</v>
      </c>
      <c r="E293" s="126" t="b">
        <v>1</v>
      </c>
      <c r="F293" s="322" t="str">
        <f>RIGHT(DEDEL!C293,4)&amp;"."&amp;DEDEL!M293&amp;"."&amp;DEDEL!K293&amp;"."&amp;$C$5</f>
        <v>2057.DDEL4.E23.Ap21</v>
      </c>
      <c r="G293" s="323">
        <f t="shared" ca="1" si="20"/>
        <v>44309</v>
      </c>
      <c r="H293" s="324">
        <f>-DEDEL!Q293</f>
        <v>3982.6299999999997</v>
      </c>
      <c r="I293" s="205">
        <f t="shared" ca="1" si="19"/>
        <v>44309</v>
      </c>
      <c r="J293" s="126">
        <v>3</v>
      </c>
      <c r="K293" s="126" t="b">
        <v>1</v>
      </c>
      <c r="L293" s="126" t="s">
        <v>4022</v>
      </c>
      <c r="M293" s="126" t="b">
        <v>1</v>
      </c>
      <c r="N293" s="126" t="s">
        <v>3687</v>
      </c>
      <c r="O293" s="322" t="str">
        <f>LEFT(DEDEL!D293,19)&amp;"."&amp;DEDELCR!F293</f>
        <v>Underhill School.2057.DDEL4.E23.Ap21</v>
      </c>
      <c r="P293" s="325" t="str">
        <f>DEDEL!I293</f>
        <v>10162/543965</v>
      </c>
      <c r="Q293" s="126" t="b">
        <v>1</v>
      </c>
      <c r="R293" s="126" t="b">
        <v>1</v>
      </c>
      <c r="S293" s="126" t="b">
        <v>1</v>
      </c>
      <c r="U293" s="313">
        <f t="shared" si="17"/>
        <v>19</v>
      </c>
      <c r="V293" s="313">
        <f t="shared" si="18"/>
        <v>36</v>
      </c>
    </row>
    <row r="294" spans="1:22" x14ac:dyDescent="0.25">
      <c r="A294" s="126" t="s">
        <v>4021</v>
      </c>
      <c r="B294" s="200">
        <v>1</v>
      </c>
      <c r="C294" s="126">
        <v>2</v>
      </c>
      <c r="D294" s="321">
        <f>DEDEL!J294</f>
        <v>400011</v>
      </c>
      <c r="E294" s="126" t="b">
        <v>1</v>
      </c>
      <c r="F294" s="322" t="str">
        <f>RIGHT(DEDEL!C294,4)&amp;"."&amp;DEDEL!M294&amp;"."&amp;DEDEL!K294&amp;"."&amp;$C$5</f>
        <v>2060.DDEL4.E23.Ap21</v>
      </c>
      <c r="G294" s="323">
        <f t="shared" ca="1" si="20"/>
        <v>44309</v>
      </c>
      <c r="H294" s="324">
        <f>-DEDEL!Q294</f>
        <v>3734.2699999999995</v>
      </c>
      <c r="I294" s="205">
        <f t="shared" ca="1" si="19"/>
        <v>44309</v>
      </c>
      <c r="J294" s="126">
        <v>3</v>
      </c>
      <c r="K294" s="126" t="b">
        <v>1</v>
      </c>
      <c r="L294" s="126" t="s">
        <v>4022</v>
      </c>
      <c r="M294" s="126" t="b">
        <v>1</v>
      </c>
      <c r="N294" s="126" t="s">
        <v>3687</v>
      </c>
      <c r="O294" s="322" t="str">
        <f>LEFT(DEDEL!D294,19)&amp;"."&amp;DEDELCR!F294</f>
        <v>Whitings Hill Prima.2060.DDEL4.E23.Ap21</v>
      </c>
      <c r="P294" s="325" t="str">
        <f>DEDEL!I294</f>
        <v>10162/543965</v>
      </c>
      <c r="Q294" s="126" t="b">
        <v>1</v>
      </c>
      <c r="R294" s="126" t="b">
        <v>1</v>
      </c>
      <c r="S294" s="126" t="b">
        <v>1</v>
      </c>
      <c r="U294" s="313">
        <f t="shared" si="17"/>
        <v>19</v>
      </c>
      <c r="V294" s="313">
        <f t="shared" si="18"/>
        <v>39</v>
      </c>
    </row>
    <row r="295" spans="1:22" x14ac:dyDescent="0.25">
      <c r="A295" s="126" t="s">
        <v>4021</v>
      </c>
      <c r="B295" s="200">
        <v>1</v>
      </c>
      <c r="C295" s="126">
        <v>2</v>
      </c>
      <c r="D295" s="321">
        <f>DEDEL!J295</f>
        <v>400065</v>
      </c>
      <c r="E295" s="126" t="b">
        <v>1</v>
      </c>
      <c r="F295" s="322" t="str">
        <f>RIGHT(DEDEL!C295,4)&amp;"."&amp;DEDEL!M295&amp;"."&amp;DEDEL!K295&amp;"."&amp;$C$5</f>
        <v>2067.DDEL4.E23.Ap21</v>
      </c>
      <c r="G295" s="323">
        <f t="shared" ca="1" si="20"/>
        <v>44309</v>
      </c>
      <c r="H295" s="324">
        <f>-DEDEL!Q295</f>
        <v>2075.58</v>
      </c>
      <c r="I295" s="205">
        <f t="shared" ca="1" si="19"/>
        <v>44309</v>
      </c>
      <c r="J295" s="126">
        <v>3</v>
      </c>
      <c r="K295" s="126" t="b">
        <v>1</v>
      </c>
      <c r="L295" s="126" t="s">
        <v>4022</v>
      </c>
      <c r="M295" s="126" t="b">
        <v>1</v>
      </c>
      <c r="N295" s="126" t="s">
        <v>3687</v>
      </c>
      <c r="O295" s="322" t="str">
        <f>LEFT(DEDEL!D295,19)&amp;"."&amp;DEDELCR!F295</f>
        <v>Chalgrove Primary S.2067.DDEL4.E23.Ap21</v>
      </c>
      <c r="P295" s="325" t="str">
        <f>DEDEL!I295</f>
        <v>10162/543965</v>
      </c>
      <c r="Q295" s="126" t="b">
        <v>1</v>
      </c>
      <c r="R295" s="126" t="b">
        <v>1</v>
      </c>
      <c r="S295" s="126" t="b">
        <v>1</v>
      </c>
      <c r="U295" s="313">
        <f t="shared" si="17"/>
        <v>19</v>
      </c>
      <c r="V295" s="313">
        <f t="shared" si="18"/>
        <v>39</v>
      </c>
    </row>
    <row r="296" spans="1:22" x14ac:dyDescent="0.25">
      <c r="A296" s="126" t="s">
        <v>4021</v>
      </c>
      <c r="B296" s="200">
        <v>1</v>
      </c>
      <c r="C296" s="126">
        <v>2</v>
      </c>
      <c r="D296" s="321">
        <f>DEDEL!J296</f>
        <v>400038</v>
      </c>
      <c r="E296" s="126" t="b">
        <v>1</v>
      </c>
      <c r="F296" s="322" t="str">
        <f>RIGHT(DEDEL!C296,4)&amp;"."&amp;DEDEL!M296&amp;"."&amp;DEDEL!K296&amp;"."&amp;$C$5</f>
        <v>2070.DDEL4.E23.Ap21</v>
      </c>
      <c r="G296" s="323">
        <f t="shared" ca="1" si="20"/>
        <v>44309</v>
      </c>
      <c r="H296" s="324">
        <f>-DEDEL!Q296</f>
        <v>1853.83</v>
      </c>
      <c r="I296" s="205">
        <f t="shared" ca="1" si="19"/>
        <v>44309</v>
      </c>
      <c r="J296" s="126">
        <v>3</v>
      </c>
      <c r="K296" s="126" t="b">
        <v>1</v>
      </c>
      <c r="L296" s="126" t="s">
        <v>4022</v>
      </c>
      <c r="M296" s="126" t="b">
        <v>1</v>
      </c>
      <c r="N296" s="126" t="s">
        <v>3687</v>
      </c>
      <c r="O296" s="322" t="str">
        <f>LEFT(DEDEL!D296,19)&amp;"."&amp;DEDELCR!F296</f>
        <v>Sunnyfields Primary.2070.DDEL4.E23.Ap21</v>
      </c>
      <c r="P296" s="325" t="str">
        <f>DEDEL!I296</f>
        <v>10162/543965</v>
      </c>
      <c r="Q296" s="126" t="b">
        <v>1</v>
      </c>
      <c r="R296" s="126" t="b">
        <v>1</v>
      </c>
      <c r="S296" s="126" t="b">
        <v>1</v>
      </c>
      <c r="U296" s="313">
        <f t="shared" si="17"/>
        <v>19</v>
      </c>
      <c r="V296" s="313">
        <f t="shared" si="18"/>
        <v>39</v>
      </c>
    </row>
    <row r="297" spans="1:22" x14ac:dyDescent="0.25">
      <c r="A297" s="126" t="s">
        <v>4021</v>
      </c>
      <c r="B297" s="200">
        <v>1</v>
      </c>
      <c r="C297" s="126">
        <v>2</v>
      </c>
      <c r="D297" s="321">
        <f>DEDEL!J297</f>
        <v>400010</v>
      </c>
      <c r="E297" s="126" t="b">
        <v>1</v>
      </c>
      <c r="F297" s="322" t="str">
        <f>RIGHT(DEDEL!C297,4)&amp;"."&amp;DEDEL!M297&amp;"."&amp;DEDEL!K297&amp;"."&amp;$C$5</f>
        <v>2071.DDEL4.E23.Ap21</v>
      </c>
      <c r="G297" s="323">
        <f t="shared" ca="1" si="20"/>
        <v>44309</v>
      </c>
      <c r="H297" s="324">
        <f>-DEDEL!Q297</f>
        <v>1569.9899999999998</v>
      </c>
      <c r="I297" s="205">
        <f t="shared" ca="1" si="19"/>
        <v>44309</v>
      </c>
      <c r="J297" s="126">
        <v>3</v>
      </c>
      <c r="K297" s="126" t="b">
        <v>1</v>
      </c>
      <c r="L297" s="126" t="s">
        <v>4022</v>
      </c>
      <c r="M297" s="126" t="b">
        <v>1</v>
      </c>
      <c r="N297" s="126" t="s">
        <v>3687</v>
      </c>
      <c r="O297" s="322" t="str">
        <f>LEFT(DEDEL!D297,19)&amp;"."&amp;DEDELCR!F297</f>
        <v>Queenswell Infant &amp;.2071.DDEL4.E23.Ap21</v>
      </c>
      <c r="P297" s="325" t="str">
        <f>DEDEL!I297</f>
        <v>10162/543965</v>
      </c>
      <c r="Q297" s="126" t="b">
        <v>1</v>
      </c>
      <c r="R297" s="126" t="b">
        <v>1</v>
      </c>
      <c r="S297" s="126" t="b">
        <v>1</v>
      </c>
      <c r="U297" s="313">
        <f t="shared" si="17"/>
        <v>19</v>
      </c>
      <c r="V297" s="313">
        <f t="shared" si="18"/>
        <v>39</v>
      </c>
    </row>
    <row r="298" spans="1:22" x14ac:dyDescent="0.25">
      <c r="A298" s="126" t="s">
        <v>4021</v>
      </c>
      <c r="B298" s="200">
        <v>1</v>
      </c>
      <c r="C298" s="126">
        <v>2</v>
      </c>
      <c r="D298" s="321">
        <f>DEDEL!J298</f>
        <v>400012</v>
      </c>
      <c r="E298" s="126" t="b">
        <v>1</v>
      </c>
      <c r="F298" s="322" t="str">
        <f>RIGHT(DEDEL!C298,4)&amp;"."&amp;DEDEL!M298&amp;"."&amp;DEDEL!K298&amp;"."&amp;$C$5</f>
        <v>2072.DDEL4.E23.Ap21</v>
      </c>
      <c r="G298" s="323">
        <f t="shared" ca="1" si="20"/>
        <v>44309</v>
      </c>
      <c r="H298" s="324">
        <f>-DEDEL!Q298</f>
        <v>2882.7499999999995</v>
      </c>
      <c r="I298" s="205">
        <f t="shared" ca="1" si="19"/>
        <v>44309</v>
      </c>
      <c r="J298" s="126">
        <v>3</v>
      </c>
      <c r="K298" s="126" t="b">
        <v>1</v>
      </c>
      <c r="L298" s="126" t="s">
        <v>4022</v>
      </c>
      <c r="M298" s="126" t="b">
        <v>1</v>
      </c>
      <c r="N298" s="126" t="s">
        <v>3687</v>
      </c>
      <c r="O298" s="322" t="str">
        <f>LEFT(DEDEL!D298,19)&amp;"."&amp;DEDELCR!F298</f>
        <v>Queenswell Junior S.2072.DDEL4.E23.Ap21</v>
      </c>
      <c r="P298" s="325" t="str">
        <f>DEDEL!I298</f>
        <v>10162/543965</v>
      </c>
      <c r="Q298" s="126" t="b">
        <v>1</v>
      </c>
      <c r="R298" s="126" t="b">
        <v>1</v>
      </c>
      <c r="S298" s="126" t="b">
        <v>1</v>
      </c>
      <c r="U298" s="313">
        <f t="shared" si="17"/>
        <v>19</v>
      </c>
      <c r="V298" s="313">
        <f t="shared" si="18"/>
        <v>39</v>
      </c>
    </row>
    <row r="299" spans="1:22" x14ac:dyDescent="0.25">
      <c r="A299" s="126" t="s">
        <v>4021</v>
      </c>
      <c r="B299" s="200">
        <v>1</v>
      </c>
      <c r="C299" s="126">
        <v>2</v>
      </c>
      <c r="D299" s="321">
        <f>DEDEL!J299</f>
        <v>400105</v>
      </c>
      <c r="E299" s="126" t="b">
        <v>1</v>
      </c>
      <c r="F299" s="322" t="str">
        <f>RIGHT(DEDEL!C299,4)&amp;"."&amp;DEDEL!M299&amp;"."&amp;DEDEL!K299&amp;"."&amp;$C$5</f>
        <v>2073.DDEL4.E23.Ap21</v>
      </c>
      <c r="G299" s="323">
        <f t="shared" ca="1" si="20"/>
        <v>44309</v>
      </c>
      <c r="H299" s="324">
        <f>-DEDEL!Q299</f>
        <v>5517.1399999999994</v>
      </c>
      <c r="I299" s="205">
        <f t="shared" ca="1" si="19"/>
        <v>44309</v>
      </c>
      <c r="J299" s="126">
        <v>3</v>
      </c>
      <c r="K299" s="126" t="b">
        <v>1</v>
      </c>
      <c r="L299" s="126" t="s">
        <v>4022</v>
      </c>
      <c r="M299" s="126" t="b">
        <v>1</v>
      </c>
      <c r="N299" s="126" t="s">
        <v>3687</v>
      </c>
      <c r="O299" s="322" t="str">
        <f>LEFT(DEDEL!D299,19)&amp;"."&amp;DEDELCR!F299</f>
        <v>Danegrove Primary S.2073.DDEL4.E23.Ap21</v>
      </c>
      <c r="P299" s="325" t="str">
        <f>DEDEL!I299</f>
        <v>10162/543965</v>
      </c>
      <c r="Q299" s="126" t="b">
        <v>1</v>
      </c>
      <c r="R299" s="126" t="b">
        <v>1</v>
      </c>
      <c r="S299" s="126" t="b">
        <v>1</v>
      </c>
      <c r="U299" s="313">
        <f t="shared" si="17"/>
        <v>19</v>
      </c>
      <c r="V299" s="313">
        <f t="shared" si="18"/>
        <v>39</v>
      </c>
    </row>
    <row r="300" spans="1:22" x14ac:dyDescent="0.25">
      <c r="A300" s="126" t="s">
        <v>4021</v>
      </c>
      <c r="B300" s="200">
        <v>1</v>
      </c>
      <c r="C300" s="126">
        <v>2</v>
      </c>
      <c r="D300" s="321">
        <f>DEDEL!J300</f>
        <v>400111</v>
      </c>
      <c r="E300" s="126" t="b">
        <v>1</v>
      </c>
      <c r="F300" s="322" t="str">
        <f>RIGHT(DEDEL!C300,4)&amp;"."&amp;DEDEL!M300&amp;"."&amp;DEDEL!K300&amp;"."&amp;$C$5</f>
        <v>2076.DDEL4.E23.Ap21</v>
      </c>
      <c r="G300" s="323">
        <f t="shared" ca="1" si="20"/>
        <v>44309</v>
      </c>
      <c r="H300" s="324">
        <f>-DEDEL!Q300</f>
        <v>3131.1099999999997</v>
      </c>
      <c r="I300" s="205">
        <f t="shared" ca="1" si="19"/>
        <v>44309</v>
      </c>
      <c r="J300" s="126">
        <v>3</v>
      </c>
      <c r="K300" s="126" t="b">
        <v>1</v>
      </c>
      <c r="L300" s="126" t="s">
        <v>4022</v>
      </c>
      <c r="M300" s="126" t="b">
        <v>1</v>
      </c>
      <c r="N300" s="126" t="s">
        <v>3687</v>
      </c>
      <c r="O300" s="322" t="str">
        <f>LEFT(DEDEL!D300,19)&amp;"."&amp;DEDELCR!F300</f>
        <v>Wessex Gardens Prim.2076.DDEL4.E23.Ap21</v>
      </c>
      <c r="P300" s="325" t="str">
        <f>DEDEL!I300</f>
        <v>10162/543965</v>
      </c>
      <c r="Q300" s="126" t="b">
        <v>1</v>
      </c>
      <c r="R300" s="126" t="b">
        <v>1</v>
      </c>
      <c r="S300" s="126" t="b">
        <v>1</v>
      </c>
      <c r="U300" s="313">
        <f t="shared" si="17"/>
        <v>19</v>
      </c>
      <c r="V300" s="313">
        <f t="shared" si="18"/>
        <v>39</v>
      </c>
    </row>
    <row r="301" spans="1:22" x14ac:dyDescent="0.25">
      <c r="A301" s="126" t="s">
        <v>4021</v>
      </c>
      <c r="B301" s="200">
        <v>1</v>
      </c>
      <c r="C301" s="126">
        <v>2</v>
      </c>
      <c r="D301" s="321">
        <f>DEDEL!J301</f>
        <v>400113</v>
      </c>
      <c r="E301" s="126" t="b">
        <v>1</v>
      </c>
      <c r="F301" s="322" t="str">
        <f>RIGHT(DEDEL!C301,4)&amp;"."&amp;DEDEL!M301&amp;"."&amp;DEDEL!K301&amp;"."&amp;$C$5</f>
        <v>2077.DDEL4.E23.Ap21</v>
      </c>
      <c r="G301" s="323">
        <f t="shared" ca="1" si="20"/>
        <v>44309</v>
      </c>
      <c r="H301" s="324">
        <f>-DEDEL!Q301</f>
        <v>7681.4199999999992</v>
      </c>
      <c r="I301" s="205">
        <f t="shared" ca="1" si="19"/>
        <v>44309</v>
      </c>
      <c r="J301" s="126">
        <v>3</v>
      </c>
      <c r="K301" s="126" t="b">
        <v>1</v>
      </c>
      <c r="L301" s="126" t="s">
        <v>4022</v>
      </c>
      <c r="M301" s="126" t="b">
        <v>1</v>
      </c>
      <c r="N301" s="126" t="s">
        <v>3687</v>
      </c>
      <c r="O301" s="322" t="str">
        <f>LEFT(DEDEL!D301,19)&amp;"."&amp;DEDELCR!F301</f>
        <v>The Orion Primary S.2077.DDEL4.E23.Ap21</v>
      </c>
      <c r="P301" s="325" t="str">
        <f>DEDEL!I301</f>
        <v>10162/543965</v>
      </c>
      <c r="Q301" s="126" t="b">
        <v>1</v>
      </c>
      <c r="R301" s="126" t="b">
        <v>1</v>
      </c>
      <c r="S301" s="126" t="b">
        <v>1</v>
      </c>
      <c r="U301" s="313">
        <f t="shared" si="17"/>
        <v>19</v>
      </c>
      <c r="V301" s="313">
        <f t="shared" si="18"/>
        <v>39</v>
      </c>
    </row>
    <row r="302" spans="1:22" x14ac:dyDescent="0.25">
      <c r="A302" s="126" t="s">
        <v>4021</v>
      </c>
      <c r="B302" s="200">
        <v>1</v>
      </c>
      <c r="C302" s="126">
        <v>2</v>
      </c>
      <c r="D302" s="321">
        <f>DEDEL!J302</f>
        <v>400014</v>
      </c>
      <c r="E302" s="126" t="b">
        <v>1</v>
      </c>
      <c r="F302" s="322" t="str">
        <f>RIGHT(DEDEL!C302,4)&amp;"."&amp;DEDEL!M302&amp;"."&amp;DEDEL!K302&amp;"."&amp;$C$5</f>
        <v>2078.DDEL4.E23.Ap21</v>
      </c>
      <c r="G302" s="323">
        <f t="shared" ca="1" si="20"/>
        <v>44309</v>
      </c>
      <c r="H302" s="324">
        <f>-DEDEL!Q302</f>
        <v>3086.7599999999998</v>
      </c>
      <c r="I302" s="205">
        <f t="shared" ca="1" si="19"/>
        <v>44309</v>
      </c>
      <c r="J302" s="126">
        <v>3</v>
      </c>
      <c r="K302" s="126" t="b">
        <v>1</v>
      </c>
      <c r="L302" s="126" t="s">
        <v>4022</v>
      </c>
      <c r="M302" s="126" t="b">
        <v>1</v>
      </c>
      <c r="N302" s="126" t="s">
        <v>3687</v>
      </c>
      <c r="O302" s="322" t="str">
        <f>LEFT(DEDEL!D302,19)&amp;"."&amp;DEDELCR!F302</f>
        <v>Pardes House Primar.2078.DDEL4.E23.Ap21</v>
      </c>
      <c r="P302" s="325" t="str">
        <f>DEDEL!I302</f>
        <v>10162/543965</v>
      </c>
      <c r="Q302" s="126" t="b">
        <v>1</v>
      </c>
      <c r="R302" s="126" t="b">
        <v>1</v>
      </c>
      <c r="S302" s="126" t="b">
        <v>1</v>
      </c>
      <c r="U302" s="313">
        <f t="shared" si="17"/>
        <v>19</v>
      </c>
      <c r="V302" s="313">
        <f t="shared" si="18"/>
        <v>39</v>
      </c>
    </row>
    <row r="303" spans="1:22" x14ac:dyDescent="0.25">
      <c r="A303" s="126" t="s">
        <v>4021</v>
      </c>
      <c r="B303" s="200">
        <v>1</v>
      </c>
      <c r="C303" s="126">
        <v>2</v>
      </c>
      <c r="D303" s="321">
        <f>DEDEL!J303</f>
        <v>400070</v>
      </c>
      <c r="E303" s="126" t="b">
        <v>1</v>
      </c>
      <c r="F303" s="322" t="str">
        <f>RIGHT(DEDEL!C303,4)&amp;"."&amp;DEDEL!M303&amp;"."&amp;DEDEL!K303&amp;"."&amp;$C$5</f>
        <v>2079.DDEL4.E23.Ap21</v>
      </c>
      <c r="G303" s="323">
        <f t="shared" ca="1" si="20"/>
        <v>44309</v>
      </c>
      <c r="H303" s="324">
        <f>-DEDEL!Q303</f>
        <v>3849.5799999999995</v>
      </c>
      <c r="I303" s="205">
        <f t="shared" ca="1" si="19"/>
        <v>44309</v>
      </c>
      <c r="J303" s="126">
        <v>3</v>
      </c>
      <c r="K303" s="126" t="b">
        <v>1</v>
      </c>
      <c r="L303" s="126" t="s">
        <v>4022</v>
      </c>
      <c r="M303" s="126" t="b">
        <v>1</v>
      </c>
      <c r="N303" s="126" t="s">
        <v>3687</v>
      </c>
      <c r="O303" s="322" t="str">
        <f>LEFT(DEDEL!D303,19)&amp;"."&amp;DEDELCR!F303</f>
        <v>Beis Yaakov Primary.2079.DDEL4.E23.Ap21</v>
      </c>
      <c r="P303" s="325" t="str">
        <f>DEDEL!I303</f>
        <v>10162/543965</v>
      </c>
      <c r="Q303" s="126" t="b">
        <v>1</v>
      </c>
      <c r="R303" s="126" t="b">
        <v>1</v>
      </c>
      <c r="S303" s="126" t="b">
        <v>1</v>
      </c>
      <c r="U303" s="313">
        <f t="shared" si="17"/>
        <v>19</v>
      </c>
      <c r="V303" s="313">
        <f t="shared" si="18"/>
        <v>39</v>
      </c>
    </row>
    <row r="304" spans="1:22" x14ac:dyDescent="0.25">
      <c r="A304" s="126" t="s">
        <v>4021</v>
      </c>
      <c r="B304" s="200">
        <v>1</v>
      </c>
      <c r="C304" s="126">
        <v>2</v>
      </c>
      <c r="D304" s="321">
        <f>DEDEL!J304</f>
        <v>400069</v>
      </c>
      <c r="E304" s="126" t="b">
        <v>1</v>
      </c>
      <c r="F304" s="322" t="str">
        <f>RIGHT(DEDEL!C304,4)&amp;"."&amp;DEDEL!M304&amp;"."&amp;DEDEL!K304&amp;"."&amp;$C$5</f>
        <v>3300.DDEL4.E23.Ap21</v>
      </c>
      <c r="G304" s="323">
        <f t="shared" ca="1" si="20"/>
        <v>44309</v>
      </c>
      <c r="H304" s="324">
        <f>-DEDEL!Q304</f>
        <v>1516.7699999999998</v>
      </c>
      <c r="I304" s="205">
        <f t="shared" ca="1" si="19"/>
        <v>44309</v>
      </c>
      <c r="J304" s="126">
        <v>3</v>
      </c>
      <c r="K304" s="126" t="b">
        <v>1</v>
      </c>
      <c r="L304" s="126" t="s">
        <v>4022</v>
      </c>
      <c r="M304" s="126" t="b">
        <v>1</v>
      </c>
      <c r="N304" s="126" t="s">
        <v>3687</v>
      </c>
      <c r="O304" s="322" t="str">
        <f>LEFT(DEDEL!D304,19)&amp;"."&amp;DEDELCR!F304</f>
        <v>All Saints' CofE Pr.3300.DDEL4.E23.Ap21</v>
      </c>
      <c r="P304" s="325" t="str">
        <f>DEDEL!I304</f>
        <v>10162/543965</v>
      </c>
      <c r="Q304" s="126" t="b">
        <v>1</v>
      </c>
      <c r="R304" s="126" t="b">
        <v>1</v>
      </c>
      <c r="S304" s="126" t="b">
        <v>1</v>
      </c>
      <c r="U304" s="313">
        <f t="shared" si="17"/>
        <v>19</v>
      </c>
      <c r="V304" s="313">
        <f t="shared" si="18"/>
        <v>39</v>
      </c>
    </row>
    <row r="305" spans="1:22" x14ac:dyDescent="0.25">
      <c r="A305" s="126" t="s">
        <v>4021</v>
      </c>
      <c r="B305" s="200">
        <v>1</v>
      </c>
      <c r="C305" s="126">
        <v>2</v>
      </c>
      <c r="D305" s="321">
        <f>DEDEL!J305</f>
        <v>400039</v>
      </c>
      <c r="E305" s="126" t="b">
        <v>1</v>
      </c>
      <c r="F305" s="322" t="str">
        <f>RIGHT(DEDEL!C305,4)&amp;"."&amp;DEDEL!M305&amp;"."&amp;DEDEL!K305&amp;"."&amp;$C$5</f>
        <v>3302.DDEL4.E23.Ap21</v>
      </c>
      <c r="G305" s="323">
        <f t="shared" ca="1" si="20"/>
        <v>44309</v>
      </c>
      <c r="H305" s="324">
        <f>-DEDEL!Q305</f>
        <v>1853.83</v>
      </c>
      <c r="I305" s="205">
        <f t="shared" ca="1" si="19"/>
        <v>44309</v>
      </c>
      <c r="J305" s="126">
        <v>3</v>
      </c>
      <c r="K305" s="126" t="b">
        <v>1</v>
      </c>
      <c r="L305" s="126" t="s">
        <v>4022</v>
      </c>
      <c r="M305" s="126" t="b">
        <v>1</v>
      </c>
      <c r="N305" s="126" t="s">
        <v>3687</v>
      </c>
      <c r="O305" s="322" t="str">
        <f>LEFT(DEDEL!D305,19)&amp;"."&amp;DEDELCR!F305</f>
        <v>Christ Church Prima.3302.DDEL4.E23.Ap21</v>
      </c>
      <c r="P305" s="325" t="str">
        <f>DEDEL!I305</f>
        <v>10162/543965</v>
      </c>
      <c r="Q305" s="126" t="b">
        <v>1</v>
      </c>
      <c r="R305" s="126" t="b">
        <v>1</v>
      </c>
      <c r="S305" s="126" t="b">
        <v>1</v>
      </c>
      <c r="U305" s="313">
        <f t="shared" si="17"/>
        <v>19</v>
      </c>
      <c r="V305" s="313">
        <f t="shared" si="18"/>
        <v>39</v>
      </c>
    </row>
    <row r="306" spans="1:22" x14ac:dyDescent="0.25">
      <c r="A306" s="126" t="s">
        <v>4021</v>
      </c>
      <c r="B306" s="200">
        <v>1</v>
      </c>
      <c r="C306" s="126">
        <v>2</v>
      </c>
      <c r="D306" s="321">
        <f>DEDEL!J306</f>
        <v>400008</v>
      </c>
      <c r="E306" s="126" t="b">
        <v>1</v>
      </c>
      <c r="F306" s="322" t="str">
        <f>RIGHT(DEDEL!C306,4)&amp;"."&amp;DEDEL!M306&amp;"."&amp;DEDEL!K306&amp;"."&amp;$C$5</f>
        <v>3304.DDEL4.E23.Ap21</v>
      </c>
      <c r="G306" s="323">
        <f t="shared" ca="1" si="20"/>
        <v>44309</v>
      </c>
      <c r="H306" s="324">
        <f>-DEDEL!Q306</f>
        <v>1765.1299999999999</v>
      </c>
      <c r="I306" s="205">
        <f t="shared" ca="1" si="19"/>
        <v>44309</v>
      </c>
      <c r="J306" s="126">
        <v>3</v>
      </c>
      <c r="K306" s="126" t="b">
        <v>1</v>
      </c>
      <c r="L306" s="126" t="s">
        <v>4022</v>
      </c>
      <c r="M306" s="126" t="b">
        <v>1</v>
      </c>
      <c r="N306" s="126" t="s">
        <v>3687</v>
      </c>
      <c r="O306" s="322" t="str">
        <f>LEFT(DEDEL!D306,19)&amp;"."&amp;DEDELCR!F306</f>
        <v>Holy Trinity CofE P.3304.DDEL4.E23.Ap21</v>
      </c>
      <c r="P306" s="325" t="str">
        <f>DEDEL!I306</f>
        <v>10162/543965</v>
      </c>
      <c r="Q306" s="126" t="b">
        <v>1</v>
      </c>
      <c r="R306" s="126" t="b">
        <v>1</v>
      </c>
      <c r="S306" s="126" t="b">
        <v>1</v>
      </c>
      <c r="U306" s="313">
        <f t="shared" si="17"/>
        <v>19</v>
      </c>
      <c r="V306" s="313">
        <f t="shared" si="18"/>
        <v>39</v>
      </c>
    </row>
    <row r="307" spans="1:22" x14ac:dyDescent="0.25">
      <c r="A307" s="126" t="s">
        <v>4021</v>
      </c>
      <c r="B307" s="200">
        <v>1</v>
      </c>
      <c r="C307" s="126">
        <v>2</v>
      </c>
      <c r="D307" s="321">
        <f>DEDEL!J307</f>
        <v>400086</v>
      </c>
      <c r="E307" s="126" t="b">
        <v>1</v>
      </c>
      <c r="F307" s="322" t="str">
        <f>RIGHT(DEDEL!C307,4)&amp;"."&amp;DEDEL!M307&amp;"."&amp;DEDEL!K307&amp;"."&amp;$C$5</f>
        <v>3305.DDEL4.E23.Ap21</v>
      </c>
      <c r="G307" s="323">
        <f t="shared" ca="1" si="20"/>
        <v>44309</v>
      </c>
      <c r="H307" s="324">
        <f>-DEDEL!Q307</f>
        <v>1330.4999999999998</v>
      </c>
      <c r="I307" s="205">
        <f t="shared" ca="1" si="19"/>
        <v>44309</v>
      </c>
      <c r="J307" s="126">
        <v>3</v>
      </c>
      <c r="K307" s="126" t="b">
        <v>1</v>
      </c>
      <c r="L307" s="126" t="s">
        <v>4022</v>
      </c>
      <c r="M307" s="126" t="b">
        <v>1</v>
      </c>
      <c r="N307" s="126" t="s">
        <v>3687</v>
      </c>
      <c r="O307" s="322" t="str">
        <f>LEFT(DEDEL!D307,19)&amp;"."&amp;DEDELCR!F307</f>
        <v>Monken Hadley CofE .3305.DDEL4.E23.Ap21</v>
      </c>
      <c r="P307" s="325" t="str">
        <f>DEDEL!I307</f>
        <v>10162/543965</v>
      </c>
      <c r="Q307" s="126" t="b">
        <v>1</v>
      </c>
      <c r="R307" s="126" t="b">
        <v>1</v>
      </c>
      <c r="S307" s="126" t="b">
        <v>1</v>
      </c>
      <c r="U307" s="313">
        <f t="shared" si="17"/>
        <v>19</v>
      </c>
      <c r="V307" s="313">
        <f t="shared" si="18"/>
        <v>39</v>
      </c>
    </row>
    <row r="308" spans="1:22" x14ac:dyDescent="0.25">
      <c r="A308" s="126" t="s">
        <v>4021</v>
      </c>
      <c r="B308" s="200">
        <v>1</v>
      </c>
      <c r="C308" s="126">
        <v>2</v>
      </c>
      <c r="D308" s="321">
        <f>DEDEL!J308</f>
        <v>400114</v>
      </c>
      <c r="E308" s="126" t="b">
        <v>1</v>
      </c>
      <c r="F308" s="322" t="str">
        <f>RIGHT(DEDEL!C308,4)&amp;"."&amp;DEDEL!M308&amp;"."&amp;DEDEL!K308&amp;"."&amp;$C$5</f>
        <v>3307.DDEL4.E23.Ap21</v>
      </c>
      <c r="G308" s="323">
        <f t="shared" ca="1" si="20"/>
        <v>44309</v>
      </c>
      <c r="H308" s="324">
        <f>-DEDEL!Q308</f>
        <v>1853.83</v>
      </c>
      <c r="I308" s="205">
        <f t="shared" ca="1" si="19"/>
        <v>44309</v>
      </c>
      <c r="J308" s="126">
        <v>3</v>
      </c>
      <c r="K308" s="126" t="b">
        <v>1</v>
      </c>
      <c r="L308" s="126" t="s">
        <v>4022</v>
      </c>
      <c r="M308" s="126" t="b">
        <v>1</v>
      </c>
      <c r="N308" s="126" t="s">
        <v>3687</v>
      </c>
      <c r="O308" s="322" t="str">
        <f>LEFT(DEDEL!D308,19)&amp;"."&amp;DEDELCR!F308</f>
        <v>St John's CofE Juni.3307.DDEL4.E23.Ap21</v>
      </c>
      <c r="P308" s="325" t="str">
        <f>DEDEL!I308</f>
        <v>10162/543965</v>
      </c>
      <c r="Q308" s="126" t="b">
        <v>1</v>
      </c>
      <c r="R308" s="126" t="b">
        <v>1</v>
      </c>
      <c r="S308" s="126" t="b">
        <v>1</v>
      </c>
      <c r="U308" s="313">
        <f t="shared" si="17"/>
        <v>19</v>
      </c>
      <c r="V308" s="313">
        <f t="shared" si="18"/>
        <v>39</v>
      </c>
    </row>
    <row r="309" spans="1:22" x14ac:dyDescent="0.25">
      <c r="A309" s="126" t="s">
        <v>4021</v>
      </c>
      <c r="B309" s="200">
        <v>1</v>
      </c>
      <c r="C309" s="126">
        <v>2</v>
      </c>
      <c r="D309" s="321">
        <f>DEDEL!J309</f>
        <v>400098</v>
      </c>
      <c r="E309" s="126" t="b">
        <v>1</v>
      </c>
      <c r="F309" s="322" t="str">
        <f>RIGHT(DEDEL!C309,4)&amp;"."&amp;DEDEL!M309&amp;"."&amp;DEDEL!K309&amp;"."&amp;$C$5</f>
        <v>3309.DDEL4.E23.Ap21</v>
      </c>
      <c r="G309" s="323">
        <f t="shared" ca="1" si="20"/>
        <v>44309</v>
      </c>
      <c r="H309" s="324">
        <f>-DEDEL!Q309</f>
        <v>1871.57</v>
      </c>
      <c r="I309" s="205">
        <f t="shared" ca="1" si="19"/>
        <v>44309</v>
      </c>
      <c r="J309" s="126">
        <v>3</v>
      </c>
      <c r="K309" s="126" t="b">
        <v>1</v>
      </c>
      <c r="L309" s="126" t="s">
        <v>4022</v>
      </c>
      <c r="M309" s="126" t="b">
        <v>1</v>
      </c>
      <c r="N309" s="126" t="s">
        <v>3687</v>
      </c>
      <c r="O309" s="322" t="str">
        <f>LEFT(DEDEL!D309,19)&amp;"."&amp;DEDELCR!F309</f>
        <v>St John's CofE Prim.3309.DDEL4.E23.Ap21</v>
      </c>
      <c r="P309" s="325" t="str">
        <f>DEDEL!I309</f>
        <v>10162/543965</v>
      </c>
      <c r="Q309" s="126" t="b">
        <v>1</v>
      </c>
      <c r="R309" s="126" t="b">
        <v>1</v>
      </c>
      <c r="S309" s="126" t="b">
        <v>1</v>
      </c>
      <c r="U309" s="313">
        <f t="shared" ref="U309:U372" si="21">LEN(F309)</f>
        <v>19</v>
      </c>
      <c r="V309" s="313">
        <f t="shared" ref="V309:V372" si="22">LEN(O309)</f>
        <v>39</v>
      </c>
    </row>
    <row r="310" spans="1:22" x14ac:dyDescent="0.25">
      <c r="A310" s="126" t="s">
        <v>4021</v>
      </c>
      <c r="B310" s="200">
        <v>1</v>
      </c>
      <c r="C310" s="126">
        <v>2</v>
      </c>
      <c r="D310" s="321">
        <f>DEDEL!J310</f>
        <v>400058</v>
      </c>
      <c r="E310" s="126" t="b">
        <v>1</v>
      </c>
      <c r="F310" s="322" t="str">
        <f>RIGHT(DEDEL!C310,4)&amp;"."&amp;DEDEL!M310&amp;"."&amp;DEDEL!K310&amp;"."&amp;$C$5</f>
        <v>3311.DDEL4.E23.Ap21</v>
      </c>
      <c r="G310" s="323">
        <f t="shared" ca="1" si="20"/>
        <v>44309</v>
      </c>
      <c r="H310" s="324">
        <f>-DEDEL!Q310</f>
        <v>3645.5699999999997</v>
      </c>
      <c r="I310" s="205">
        <f t="shared" ca="1" si="19"/>
        <v>44309</v>
      </c>
      <c r="J310" s="126">
        <v>3</v>
      </c>
      <c r="K310" s="126" t="b">
        <v>1</v>
      </c>
      <c r="L310" s="126" t="s">
        <v>4022</v>
      </c>
      <c r="M310" s="126" t="b">
        <v>1</v>
      </c>
      <c r="N310" s="126" t="s">
        <v>3687</v>
      </c>
      <c r="O310" s="322" t="str">
        <f>LEFT(DEDEL!D310,19)&amp;"."&amp;DEDELCR!F310</f>
        <v>St Mary's CofE Prim.3311.DDEL4.E23.Ap21</v>
      </c>
      <c r="P310" s="325" t="str">
        <f>DEDEL!I310</f>
        <v>10162/543965</v>
      </c>
      <c r="Q310" s="126" t="b">
        <v>1</v>
      </c>
      <c r="R310" s="126" t="b">
        <v>1</v>
      </c>
      <c r="S310" s="126" t="b">
        <v>1</v>
      </c>
      <c r="U310" s="313">
        <f t="shared" si="21"/>
        <v>19</v>
      </c>
      <c r="V310" s="313">
        <f t="shared" si="22"/>
        <v>39</v>
      </c>
    </row>
    <row r="311" spans="1:22" x14ac:dyDescent="0.25">
      <c r="A311" s="126" t="s">
        <v>4021</v>
      </c>
      <c r="B311" s="200">
        <v>1</v>
      </c>
      <c r="C311" s="126">
        <v>2</v>
      </c>
      <c r="D311" s="321">
        <f>DEDEL!J311</f>
        <v>400017</v>
      </c>
      <c r="E311" s="126" t="b">
        <v>1</v>
      </c>
      <c r="F311" s="322" t="str">
        <f>RIGHT(DEDEL!C311,4)&amp;"."&amp;DEDEL!M311&amp;"."&amp;DEDEL!K311&amp;"."&amp;$C$5</f>
        <v>3312.DDEL4.E23.Ap21</v>
      </c>
      <c r="G311" s="323">
        <f t="shared" ca="1" si="20"/>
        <v>44309</v>
      </c>
      <c r="H311" s="324">
        <f>-DEDEL!Q311</f>
        <v>1880.4399999999998</v>
      </c>
      <c r="I311" s="205">
        <f t="shared" ca="1" si="19"/>
        <v>44309</v>
      </c>
      <c r="J311" s="126">
        <v>3</v>
      </c>
      <c r="K311" s="126" t="b">
        <v>1</v>
      </c>
      <c r="L311" s="126" t="s">
        <v>4022</v>
      </c>
      <c r="M311" s="126" t="b">
        <v>1</v>
      </c>
      <c r="N311" s="126" t="s">
        <v>3687</v>
      </c>
      <c r="O311" s="322" t="str">
        <f>LEFT(DEDEL!D311,19)&amp;"."&amp;DEDELCR!F311</f>
        <v>St Mary's CofE Prim.3312.DDEL4.E23.Ap21</v>
      </c>
      <c r="P311" s="325" t="str">
        <f>DEDEL!I311</f>
        <v>10162/543965</v>
      </c>
      <c r="Q311" s="126" t="b">
        <v>1</v>
      </c>
      <c r="R311" s="126" t="b">
        <v>1</v>
      </c>
      <c r="S311" s="126" t="b">
        <v>1</v>
      </c>
      <c r="U311" s="313">
        <f t="shared" si="21"/>
        <v>19</v>
      </c>
      <c r="V311" s="313">
        <f t="shared" si="22"/>
        <v>39</v>
      </c>
    </row>
    <row r="312" spans="1:22" x14ac:dyDescent="0.25">
      <c r="A312" s="126" t="s">
        <v>4021</v>
      </c>
      <c r="B312" s="200">
        <v>1</v>
      </c>
      <c r="C312" s="126">
        <v>2</v>
      </c>
      <c r="D312" s="321">
        <f>DEDEL!J312</f>
        <v>400006</v>
      </c>
      <c r="E312" s="126" t="b">
        <v>1</v>
      </c>
      <c r="F312" s="322" t="str">
        <f>RIGHT(DEDEL!C312,4)&amp;"."&amp;DEDEL!M312&amp;"."&amp;DEDEL!K312&amp;"."&amp;$C$5</f>
        <v>3313.DDEL4.E23.Ap21</v>
      </c>
      <c r="G312" s="323">
        <f t="shared" ca="1" si="20"/>
        <v>44309</v>
      </c>
      <c r="H312" s="324">
        <f>-DEDEL!Q312</f>
        <v>1649.82</v>
      </c>
      <c r="I312" s="205">
        <f t="shared" ca="1" si="19"/>
        <v>44309</v>
      </c>
      <c r="J312" s="126">
        <v>3</v>
      </c>
      <c r="K312" s="126" t="b">
        <v>1</v>
      </c>
      <c r="L312" s="126" t="s">
        <v>4022</v>
      </c>
      <c r="M312" s="126" t="b">
        <v>1</v>
      </c>
      <c r="N312" s="126" t="s">
        <v>3687</v>
      </c>
      <c r="O312" s="322" t="str">
        <f>LEFT(DEDEL!D312,19)&amp;"."&amp;DEDELCR!F312</f>
        <v>St Paul's CofE Prim.3313.DDEL4.E23.Ap21</v>
      </c>
      <c r="P312" s="325" t="str">
        <f>DEDEL!I312</f>
        <v>10162/543965</v>
      </c>
      <c r="Q312" s="126" t="b">
        <v>1</v>
      </c>
      <c r="R312" s="126" t="b">
        <v>1</v>
      </c>
      <c r="S312" s="126" t="b">
        <v>1</v>
      </c>
      <c r="U312" s="313">
        <f t="shared" si="21"/>
        <v>19</v>
      </c>
      <c r="V312" s="313">
        <f t="shared" si="22"/>
        <v>39</v>
      </c>
    </row>
    <row r="313" spans="1:22" x14ac:dyDescent="0.25">
      <c r="A313" s="126" t="s">
        <v>4021</v>
      </c>
      <c r="B313" s="200">
        <v>1</v>
      </c>
      <c r="C313" s="126">
        <v>2</v>
      </c>
      <c r="D313" s="321">
        <f>DEDEL!J313</f>
        <v>400094</v>
      </c>
      <c r="E313" s="126" t="b">
        <v>1</v>
      </c>
      <c r="F313" s="322" t="str">
        <f>RIGHT(DEDEL!C313,4)&amp;"."&amp;DEDEL!M313&amp;"."&amp;DEDEL!K313&amp;"."&amp;$C$5</f>
        <v>3314.DDEL4.E23.Ap21</v>
      </c>
      <c r="G313" s="323">
        <f t="shared" ca="1" si="20"/>
        <v>44309</v>
      </c>
      <c r="H313" s="324">
        <f>-DEDEL!Q313</f>
        <v>1827.2199999999998</v>
      </c>
      <c r="I313" s="205">
        <f t="shared" ca="1" si="19"/>
        <v>44309</v>
      </c>
      <c r="J313" s="126">
        <v>3</v>
      </c>
      <c r="K313" s="126" t="b">
        <v>1</v>
      </c>
      <c r="L313" s="126" t="s">
        <v>4022</v>
      </c>
      <c r="M313" s="126" t="b">
        <v>1</v>
      </c>
      <c r="N313" s="126" t="s">
        <v>3687</v>
      </c>
      <c r="O313" s="322" t="str">
        <f>LEFT(DEDEL!D313,19)&amp;"."&amp;DEDELCR!F313</f>
        <v>St Paul's CofE Prim.3314.DDEL4.E23.Ap21</v>
      </c>
      <c r="P313" s="325" t="str">
        <f>DEDEL!I313</f>
        <v>10162/543965</v>
      </c>
      <c r="Q313" s="126" t="b">
        <v>1</v>
      </c>
      <c r="R313" s="126" t="b">
        <v>1</v>
      </c>
      <c r="S313" s="126" t="b">
        <v>1</v>
      </c>
      <c r="U313" s="313">
        <f t="shared" si="21"/>
        <v>19</v>
      </c>
      <c r="V313" s="313">
        <f t="shared" si="22"/>
        <v>39</v>
      </c>
    </row>
    <row r="314" spans="1:22" x14ac:dyDescent="0.25">
      <c r="A314" s="126" t="s">
        <v>4021</v>
      </c>
      <c r="B314" s="200">
        <v>1</v>
      </c>
      <c r="C314" s="126">
        <v>2</v>
      </c>
      <c r="D314" s="321">
        <f>DEDEL!J314</f>
        <v>400062</v>
      </c>
      <c r="E314" s="126" t="b">
        <v>1</v>
      </c>
      <c r="F314" s="322" t="str">
        <f>RIGHT(DEDEL!C314,4)&amp;"."&amp;DEDEL!M314&amp;"."&amp;DEDEL!K314&amp;"."&amp;$C$5</f>
        <v>3315.DDEL4.E23.Ap21</v>
      </c>
      <c r="G314" s="323">
        <f t="shared" ca="1" si="20"/>
        <v>44309</v>
      </c>
      <c r="H314" s="324">
        <f>-DEDEL!Q314</f>
        <v>1844.9599999999998</v>
      </c>
      <c r="I314" s="205">
        <f t="shared" ca="1" si="19"/>
        <v>44309</v>
      </c>
      <c r="J314" s="126">
        <v>3</v>
      </c>
      <c r="K314" s="126" t="b">
        <v>1</v>
      </c>
      <c r="L314" s="126" t="s">
        <v>4022</v>
      </c>
      <c r="M314" s="126" t="b">
        <v>1</v>
      </c>
      <c r="N314" s="126" t="s">
        <v>3687</v>
      </c>
      <c r="O314" s="322" t="str">
        <f>LEFT(DEDEL!D314,19)&amp;"."&amp;DEDELCR!F314</f>
        <v>St Andrew's CofE Vo.3315.DDEL4.E23.Ap21</v>
      </c>
      <c r="P314" s="325" t="str">
        <f>DEDEL!I314</f>
        <v>10162/543965</v>
      </c>
      <c r="Q314" s="126" t="b">
        <v>1</v>
      </c>
      <c r="R314" s="126" t="b">
        <v>1</v>
      </c>
      <c r="S314" s="126" t="b">
        <v>1</v>
      </c>
      <c r="U314" s="313">
        <f t="shared" si="21"/>
        <v>19</v>
      </c>
      <c r="V314" s="313">
        <f t="shared" si="22"/>
        <v>39</v>
      </c>
    </row>
    <row r="315" spans="1:22" x14ac:dyDescent="0.25">
      <c r="A315" s="126" t="s">
        <v>4021</v>
      </c>
      <c r="B315" s="200">
        <v>1</v>
      </c>
      <c r="C315" s="126">
        <v>2</v>
      </c>
      <c r="D315" s="321">
        <f>DEDEL!J315</f>
        <v>400100</v>
      </c>
      <c r="E315" s="126" t="b">
        <v>1</v>
      </c>
      <c r="F315" s="322" t="str">
        <f>RIGHT(DEDEL!C315,4)&amp;"."&amp;DEDEL!M315&amp;"."&amp;DEDEL!K315&amp;"."&amp;$C$5</f>
        <v>3316.DDEL4.E23.Ap21</v>
      </c>
      <c r="G315" s="323">
        <f t="shared" ca="1" si="20"/>
        <v>44309</v>
      </c>
      <c r="H315" s="324">
        <f>-DEDEL!Q315</f>
        <v>1880.4399999999998</v>
      </c>
      <c r="I315" s="205">
        <f t="shared" ca="1" si="19"/>
        <v>44309</v>
      </c>
      <c r="J315" s="126">
        <v>3</v>
      </c>
      <c r="K315" s="126" t="b">
        <v>1</v>
      </c>
      <c r="L315" s="126" t="s">
        <v>4022</v>
      </c>
      <c r="M315" s="126" t="b">
        <v>1</v>
      </c>
      <c r="N315" s="126" t="s">
        <v>3687</v>
      </c>
      <c r="O315" s="322" t="str">
        <f>LEFT(DEDEL!D315,19)&amp;"."&amp;DEDELCR!F315</f>
        <v>Trent CofE Primary .3316.DDEL4.E23.Ap21</v>
      </c>
      <c r="P315" s="325" t="str">
        <f>DEDEL!I315</f>
        <v>10162/543965</v>
      </c>
      <c r="Q315" s="126" t="b">
        <v>1</v>
      </c>
      <c r="R315" s="126" t="b">
        <v>1</v>
      </c>
      <c r="S315" s="126" t="b">
        <v>1</v>
      </c>
      <c r="U315" s="313">
        <f t="shared" si="21"/>
        <v>19</v>
      </c>
      <c r="V315" s="313">
        <f t="shared" si="22"/>
        <v>39</v>
      </c>
    </row>
    <row r="316" spans="1:22" x14ac:dyDescent="0.25">
      <c r="A316" s="126" t="s">
        <v>4021</v>
      </c>
      <c r="B316" s="200">
        <v>1</v>
      </c>
      <c r="C316" s="126">
        <v>2</v>
      </c>
      <c r="D316" s="321">
        <f>DEDEL!J316</f>
        <v>400015</v>
      </c>
      <c r="E316" s="126" t="b">
        <v>1</v>
      </c>
      <c r="F316" s="322" t="str">
        <f>RIGHT(DEDEL!C316,4)&amp;"."&amp;DEDEL!M316&amp;"."&amp;DEDEL!K316&amp;"."&amp;$C$5</f>
        <v>3317.DDEL4.E23.Ap21</v>
      </c>
      <c r="G316" s="323">
        <f t="shared" ca="1" si="20"/>
        <v>44309</v>
      </c>
      <c r="H316" s="324">
        <f>-DEDEL!Q316</f>
        <v>1880.4399999999998</v>
      </c>
      <c r="I316" s="205">
        <f t="shared" ca="1" si="19"/>
        <v>44309</v>
      </c>
      <c r="J316" s="126">
        <v>3</v>
      </c>
      <c r="K316" s="126" t="b">
        <v>1</v>
      </c>
      <c r="L316" s="126" t="s">
        <v>4022</v>
      </c>
      <c r="M316" s="126" t="b">
        <v>1</v>
      </c>
      <c r="N316" s="126" t="s">
        <v>3687</v>
      </c>
      <c r="O316" s="322" t="str">
        <f>LEFT(DEDEL!D316,19)&amp;"."&amp;DEDELCR!F316</f>
        <v>All Saints' CofE Pr.3317.DDEL4.E23.Ap21</v>
      </c>
      <c r="P316" s="325" t="str">
        <f>DEDEL!I316</f>
        <v>10162/543965</v>
      </c>
      <c r="Q316" s="126" t="b">
        <v>1</v>
      </c>
      <c r="R316" s="126" t="b">
        <v>1</v>
      </c>
      <c r="S316" s="126" t="b">
        <v>1</v>
      </c>
      <c r="U316" s="313">
        <f t="shared" si="21"/>
        <v>19</v>
      </c>
      <c r="V316" s="313">
        <f t="shared" si="22"/>
        <v>39</v>
      </c>
    </row>
    <row r="317" spans="1:22" x14ac:dyDescent="0.25">
      <c r="A317" s="126" t="s">
        <v>4021</v>
      </c>
      <c r="B317" s="200">
        <v>1</v>
      </c>
      <c r="C317" s="126">
        <v>2</v>
      </c>
      <c r="D317" s="321">
        <f>DEDEL!J317</f>
        <v>400023</v>
      </c>
      <c r="E317" s="126" t="b">
        <v>1</v>
      </c>
      <c r="F317" s="322" t="str">
        <f>RIGHT(DEDEL!C317,4)&amp;"."&amp;DEDEL!M317&amp;"."&amp;DEDEL!K317&amp;"."&amp;$C$5</f>
        <v>3500.DDEL4.E23.Ap21</v>
      </c>
      <c r="G317" s="323">
        <f t="shared" ca="1" si="20"/>
        <v>44309</v>
      </c>
      <c r="H317" s="324">
        <f>-DEDEL!Q317</f>
        <v>1144.2299999999998</v>
      </c>
      <c r="I317" s="205">
        <f t="shared" ca="1" si="19"/>
        <v>44309</v>
      </c>
      <c r="J317" s="126">
        <v>3</v>
      </c>
      <c r="K317" s="126" t="b">
        <v>1</v>
      </c>
      <c r="L317" s="126" t="s">
        <v>4022</v>
      </c>
      <c r="M317" s="126" t="b">
        <v>1</v>
      </c>
      <c r="N317" s="126" t="s">
        <v>3687</v>
      </c>
      <c r="O317" s="322" t="str">
        <f>LEFT(DEDEL!D317,19)&amp;"."&amp;DEDELCR!F317</f>
        <v>The Annunciation Ca.3500.DDEL4.E23.Ap21</v>
      </c>
      <c r="P317" s="325" t="str">
        <f>DEDEL!I317</f>
        <v>10162/543965</v>
      </c>
      <c r="Q317" s="126" t="b">
        <v>1</v>
      </c>
      <c r="R317" s="126" t="b">
        <v>1</v>
      </c>
      <c r="S317" s="126" t="b">
        <v>1</v>
      </c>
      <c r="U317" s="313">
        <f t="shared" si="21"/>
        <v>19</v>
      </c>
      <c r="V317" s="313">
        <f t="shared" si="22"/>
        <v>39</v>
      </c>
    </row>
    <row r="318" spans="1:22" x14ac:dyDescent="0.25">
      <c r="A318" s="126" t="s">
        <v>4021</v>
      </c>
      <c r="B318" s="200">
        <v>1</v>
      </c>
      <c r="C318" s="126">
        <v>2</v>
      </c>
      <c r="D318" s="321">
        <f>DEDEL!J318</f>
        <v>400003</v>
      </c>
      <c r="E318" s="126" t="b">
        <v>1</v>
      </c>
      <c r="F318" s="322" t="str">
        <f>RIGHT(DEDEL!C318,4)&amp;"."&amp;DEDEL!M318&amp;"."&amp;DEDEL!K318&amp;"."&amp;$C$5</f>
        <v>3501.DDEL4.E23.Ap21</v>
      </c>
      <c r="G318" s="323">
        <f t="shared" ca="1" si="20"/>
        <v>44309</v>
      </c>
      <c r="H318" s="324">
        <f>-DEDEL!Q318</f>
        <v>1765.1299999999999</v>
      </c>
      <c r="I318" s="205">
        <f t="shared" ca="1" si="19"/>
        <v>44309</v>
      </c>
      <c r="J318" s="126">
        <v>3</v>
      </c>
      <c r="K318" s="126" t="b">
        <v>1</v>
      </c>
      <c r="L318" s="126" t="s">
        <v>4022</v>
      </c>
      <c r="M318" s="126" t="b">
        <v>1</v>
      </c>
      <c r="N318" s="126" t="s">
        <v>3687</v>
      </c>
      <c r="O318" s="322" t="str">
        <f>LEFT(DEDEL!D318,19)&amp;"."&amp;DEDELCR!F318</f>
        <v>Our Lady of Lourdes.3501.DDEL4.E23.Ap21</v>
      </c>
      <c r="P318" s="325" t="str">
        <f>DEDEL!I318</f>
        <v>10162/543965</v>
      </c>
      <c r="Q318" s="126" t="b">
        <v>1</v>
      </c>
      <c r="R318" s="126" t="b">
        <v>1</v>
      </c>
      <c r="S318" s="126" t="b">
        <v>1</v>
      </c>
      <c r="U318" s="313">
        <f t="shared" si="21"/>
        <v>19</v>
      </c>
      <c r="V318" s="313">
        <f t="shared" si="22"/>
        <v>39</v>
      </c>
    </row>
    <row r="319" spans="1:22" x14ac:dyDescent="0.25">
      <c r="A319" s="126" t="s">
        <v>4021</v>
      </c>
      <c r="B319" s="200">
        <v>1</v>
      </c>
      <c r="C319" s="126">
        <v>2</v>
      </c>
      <c r="D319" s="321">
        <f>DEDEL!J319</f>
        <v>400096</v>
      </c>
      <c r="E319" s="126" t="b">
        <v>1</v>
      </c>
      <c r="F319" s="322" t="str">
        <f>RIGHT(DEDEL!C319,4)&amp;"."&amp;DEDEL!M319&amp;"."&amp;DEDEL!K319&amp;"."&amp;$C$5</f>
        <v>3502.DDEL4.E23.Ap21</v>
      </c>
      <c r="G319" s="323">
        <f t="shared" ca="1" si="20"/>
        <v>44309</v>
      </c>
      <c r="H319" s="324">
        <f>-DEDEL!Q319</f>
        <v>3255.2899999999995</v>
      </c>
      <c r="I319" s="205">
        <f t="shared" ca="1" si="19"/>
        <v>44309</v>
      </c>
      <c r="J319" s="126">
        <v>3</v>
      </c>
      <c r="K319" s="126" t="b">
        <v>1</v>
      </c>
      <c r="L319" s="126" t="s">
        <v>4022</v>
      </c>
      <c r="M319" s="126" t="b">
        <v>1</v>
      </c>
      <c r="N319" s="126" t="s">
        <v>3687</v>
      </c>
      <c r="O319" s="322" t="str">
        <f>LEFT(DEDEL!D319,19)&amp;"."&amp;DEDELCR!F319</f>
        <v>St Agnes' Catholic .3502.DDEL4.E23.Ap21</v>
      </c>
      <c r="P319" s="325" t="str">
        <f>DEDEL!I319</f>
        <v>10162/543965</v>
      </c>
      <c r="Q319" s="126" t="b">
        <v>1</v>
      </c>
      <c r="R319" s="126" t="b">
        <v>1</v>
      </c>
      <c r="S319" s="126" t="b">
        <v>1</v>
      </c>
      <c r="U319" s="313">
        <f t="shared" si="21"/>
        <v>19</v>
      </c>
      <c r="V319" s="313">
        <f t="shared" si="22"/>
        <v>39</v>
      </c>
    </row>
    <row r="320" spans="1:22" x14ac:dyDescent="0.25">
      <c r="A320" s="126" t="s">
        <v>4021</v>
      </c>
      <c r="B320" s="200">
        <v>1</v>
      </c>
      <c r="C320" s="126">
        <v>2</v>
      </c>
      <c r="D320" s="321">
        <f>DEDEL!J320</f>
        <v>400064</v>
      </c>
      <c r="E320" s="126" t="b">
        <v>1</v>
      </c>
      <c r="F320" s="322" t="str">
        <f>RIGHT(DEDEL!C320,4)&amp;"."&amp;DEDEL!M320&amp;"."&amp;DEDEL!K320&amp;"."&amp;$C$5</f>
        <v>3504.DDEL4.E23.Ap21</v>
      </c>
      <c r="G320" s="323">
        <f t="shared" ca="1" si="20"/>
        <v>44309</v>
      </c>
      <c r="H320" s="324">
        <f>-DEDEL!Q320</f>
        <v>3698.7899999999995</v>
      </c>
      <c r="I320" s="205">
        <f t="shared" ca="1" si="19"/>
        <v>44309</v>
      </c>
      <c r="J320" s="126">
        <v>3</v>
      </c>
      <c r="K320" s="126" t="b">
        <v>1</v>
      </c>
      <c r="L320" s="126" t="s">
        <v>4022</v>
      </c>
      <c r="M320" s="126" t="b">
        <v>1</v>
      </c>
      <c r="N320" s="126" t="s">
        <v>3687</v>
      </c>
      <c r="O320" s="322" t="str">
        <f>LEFT(DEDEL!D320,19)&amp;"."&amp;DEDELCR!F320</f>
        <v>St Catherine's RC S.3504.DDEL4.E23.Ap21</v>
      </c>
      <c r="P320" s="325" t="str">
        <f>DEDEL!I320</f>
        <v>10162/543965</v>
      </c>
      <c r="Q320" s="126" t="b">
        <v>1</v>
      </c>
      <c r="R320" s="126" t="b">
        <v>1</v>
      </c>
      <c r="S320" s="126" t="b">
        <v>1</v>
      </c>
      <c r="U320" s="313">
        <f t="shared" si="21"/>
        <v>19</v>
      </c>
      <c r="V320" s="313">
        <f t="shared" si="22"/>
        <v>39</v>
      </c>
    </row>
    <row r="321" spans="1:22" x14ac:dyDescent="0.25">
      <c r="A321" s="126" t="s">
        <v>4021</v>
      </c>
      <c r="B321" s="200">
        <v>1</v>
      </c>
      <c r="C321" s="126">
        <v>2</v>
      </c>
      <c r="D321" s="321">
        <f>DEDEL!J321</f>
        <v>400009</v>
      </c>
      <c r="E321" s="126" t="b">
        <v>1</v>
      </c>
      <c r="F321" s="322" t="str">
        <f>RIGHT(DEDEL!C321,4)&amp;"."&amp;DEDEL!M321&amp;"."&amp;DEDEL!K321&amp;"."&amp;$C$5</f>
        <v>3506.DDEL4.E23.Ap21</v>
      </c>
      <c r="G321" s="323">
        <f t="shared" ca="1" si="20"/>
        <v>44309</v>
      </c>
      <c r="H321" s="324">
        <f>-DEDEL!Q321</f>
        <v>2519.08</v>
      </c>
      <c r="I321" s="205">
        <f t="shared" ca="1" si="19"/>
        <v>44309</v>
      </c>
      <c r="J321" s="126">
        <v>3</v>
      </c>
      <c r="K321" s="126" t="b">
        <v>1</v>
      </c>
      <c r="L321" s="126" t="s">
        <v>4022</v>
      </c>
      <c r="M321" s="126" t="b">
        <v>1</v>
      </c>
      <c r="N321" s="126" t="s">
        <v>3687</v>
      </c>
      <c r="O321" s="322" t="str">
        <f>LEFT(DEDEL!D321,19)&amp;"."&amp;DEDELCR!F321</f>
        <v>St Vincent's Cathol.3506.DDEL4.E23.Ap21</v>
      </c>
      <c r="P321" s="325" t="str">
        <f>DEDEL!I321</f>
        <v>10162/543965</v>
      </c>
      <c r="Q321" s="126" t="b">
        <v>1</v>
      </c>
      <c r="R321" s="126" t="b">
        <v>1</v>
      </c>
      <c r="S321" s="126" t="b">
        <v>1</v>
      </c>
      <c r="U321" s="313">
        <f t="shared" si="21"/>
        <v>19</v>
      </c>
      <c r="V321" s="313">
        <f t="shared" si="22"/>
        <v>39</v>
      </c>
    </row>
    <row r="322" spans="1:22" x14ac:dyDescent="0.25">
      <c r="A322" s="126" t="s">
        <v>4021</v>
      </c>
      <c r="B322" s="200">
        <v>1</v>
      </c>
      <c r="C322" s="126">
        <v>2</v>
      </c>
      <c r="D322" s="321">
        <f>DEDEL!J322</f>
        <v>400037</v>
      </c>
      <c r="E322" s="126" t="b">
        <v>1</v>
      </c>
      <c r="F322" s="322" t="str">
        <f>RIGHT(DEDEL!C322,4)&amp;"."&amp;DEDEL!M322&amp;"."&amp;DEDEL!K322&amp;"."&amp;$C$5</f>
        <v>3507.DDEL4.E23.Ap21</v>
      </c>
      <c r="G322" s="323">
        <f t="shared" ca="1" si="20"/>
        <v>44309</v>
      </c>
      <c r="H322" s="324">
        <f>-DEDEL!Q322</f>
        <v>1561.12</v>
      </c>
      <c r="I322" s="205">
        <f t="shared" ca="1" si="19"/>
        <v>44309</v>
      </c>
      <c r="J322" s="126">
        <v>3</v>
      </c>
      <c r="K322" s="126" t="b">
        <v>1</v>
      </c>
      <c r="L322" s="126" t="s">
        <v>4022</v>
      </c>
      <c r="M322" s="126" t="b">
        <v>1</v>
      </c>
      <c r="N322" s="126" t="s">
        <v>3687</v>
      </c>
      <c r="O322" s="322" t="str">
        <f>LEFT(DEDEL!D322,19)&amp;"."&amp;DEDELCR!F322</f>
        <v>St Theresa's Cathol.3507.DDEL4.E23.Ap21</v>
      </c>
      <c r="P322" s="325" t="str">
        <f>DEDEL!I322</f>
        <v>10162/543965</v>
      </c>
      <c r="Q322" s="126" t="b">
        <v>1</v>
      </c>
      <c r="R322" s="126" t="b">
        <v>1</v>
      </c>
      <c r="S322" s="126" t="b">
        <v>1</v>
      </c>
      <c r="U322" s="313">
        <f t="shared" si="21"/>
        <v>19</v>
      </c>
      <c r="V322" s="313">
        <f t="shared" si="22"/>
        <v>39</v>
      </c>
    </row>
    <row r="323" spans="1:22" x14ac:dyDescent="0.25">
      <c r="A323" s="126" t="s">
        <v>4021</v>
      </c>
      <c r="B323" s="200">
        <v>1</v>
      </c>
      <c r="C323" s="126">
        <v>2</v>
      </c>
      <c r="D323" s="321">
        <f>DEDEL!J323</f>
        <v>400066</v>
      </c>
      <c r="E323" s="126" t="b">
        <v>1</v>
      </c>
      <c r="F323" s="322" t="str">
        <f>RIGHT(DEDEL!C323,4)&amp;"."&amp;DEDEL!M323&amp;"."&amp;DEDEL!K323&amp;"."&amp;$C$5</f>
        <v>3509.DDEL4.E23.Ap21</v>
      </c>
      <c r="G323" s="323">
        <f t="shared" ca="1" si="20"/>
        <v>44309</v>
      </c>
      <c r="H323" s="324">
        <f>-DEDEL!Q323</f>
        <v>4310.82</v>
      </c>
      <c r="I323" s="205">
        <f t="shared" ca="1" si="19"/>
        <v>44309</v>
      </c>
      <c r="J323" s="126">
        <v>3</v>
      </c>
      <c r="K323" s="126" t="b">
        <v>1</v>
      </c>
      <c r="L323" s="126" t="s">
        <v>4022</v>
      </c>
      <c r="M323" s="126" t="b">
        <v>1</v>
      </c>
      <c r="N323" s="126" t="s">
        <v>3687</v>
      </c>
      <c r="O323" s="322" t="str">
        <f>LEFT(DEDEL!D323,19)&amp;"."&amp;DEDELCR!F323</f>
        <v>St Joseph's Catholi.3509.DDEL4.E23.Ap21</v>
      </c>
      <c r="P323" s="325" t="str">
        <f>DEDEL!I323</f>
        <v>10162/543965</v>
      </c>
      <c r="Q323" s="126" t="b">
        <v>1</v>
      </c>
      <c r="R323" s="126" t="b">
        <v>1</v>
      </c>
      <c r="S323" s="126" t="b">
        <v>1</v>
      </c>
      <c r="U323" s="313">
        <f t="shared" si="21"/>
        <v>19</v>
      </c>
      <c r="V323" s="313">
        <f t="shared" si="22"/>
        <v>39</v>
      </c>
    </row>
    <row r="324" spans="1:22" x14ac:dyDescent="0.25">
      <c r="A324" s="126" t="s">
        <v>4021</v>
      </c>
      <c r="B324" s="200">
        <v>1</v>
      </c>
      <c r="C324" s="126">
        <v>2</v>
      </c>
      <c r="D324" s="321">
        <f>DEDEL!J324</f>
        <v>400071</v>
      </c>
      <c r="E324" s="126" t="b">
        <v>1</v>
      </c>
      <c r="F324" s="322" t="str">
        <f>RIGHT(DEDEL!C324,4)&amp;"."&amp;DEDEL!M324&amp;"."&amp;DEDEL!K324&amp;"."&amp;$C$5</f>
        <v>3510.DDEL4.E23.Ap21</v>
      </c>
      <c r="G324" s="323">
        <f t="shared" ca="1" si="20"/>
        <v>44309</v>
      </c>
      <c r="H324" s="324">
        <f>-DEDEL!Q324</f>
        <v>3512.5199999999995</v>
      </c>
      <c r="I324" s="205">
        <f t="shared" ca="1" si="19"/>
        <v>44309</v>
      </c>
      <c r="J324" s="126">
        <v>3</v>
      </c>
      <c r="K324" s="126" t="b">
        <v>1</v>
      </c>
      <c r="L324" s="126" t="s">
        <v>4022</v>
      </c>
      <c r="M324" s="126" t="b">
        <v>1</v>
      </c>
      <c r="N324" s="126" t="s">
        <v>3687</v>
      </c>
      <c r="O324" s="322" t="str">
        <f>LEFT(DEDEL!D324,19)&amp;"."&amp;DEDELCR!F324</f>
        <v>Sacred Heart Roman .3510.DDEL4.E23.Ap21</v>
      </c>
      <c r="P324" s="325" t="str">
        <f>DEDEL!I324</f>
        <v>10162/543965</v>
      </c>
      <c r="Q324" s="126" t="b">
        <v>1</v>
      </c>
      <c r="R324" s="126" t="b">
        <v>1</v>
      </c>
      <c r="S324" s="126" t="b">
        <v>1</v>
      </c>
      <c r="U324" s="313">
        <f t="shared" si="21"/>
        <v>19</v>
      </c>
      <c r="V324" s="313">
        <f t="shared" si="22"/>
        <v>39</v>
      </c>
    </row>
    <row r="325" spans="1:22" x14ac:dyDescent="0.25">
      <c r="A325" s="126" t="s">
        <v>4021</v>
      </c>
      <c r="B325" s="200">
        <v>1</v>
      </c>
      <c r="C325" s="126">
        <v>2</v>
      </c>
      <c r="D325" s="321">
        <f>DEDEL!J325</f>
        <v>400024</v>
      </c>
      <c r="E325" s="126" t="b">
        <v>1</v>
      </c>
      <c r="F325" s="322" t="str">
        <f>RIGHT(DEDEL!C325,4)&amp;"."&amp;DEDEL!M325&amp;"."&amp;DEDEL!K325&amp;"."&amp;$C$5</f>
        <v>3511.DDEL4.E23.Ap21</v>
      </c>
      <c r="G325" s="323">
        <f t="shared" ca="1" si="20"/>
        <v>44309</v>
      </c>
      <c r="H325" s="324">
        <f>-DEDEL!Q325</f>
        <v>3592.35</v>
      </c>
      <c r="I325" s="205">
        <f t="shared" ca="1" si="19"/>
        <v>44309</v>
      </c>
      <c r="J325" s="126">
        <v>3</v>
      </c>
      <c r="K325" s="126" t="b">
        <v>1</v>
      </c>
      <c r="L325" s="126" t="s">
        <v>4022</v>
      </c>
      <c r="M325" s="126" t="b">
        <v>1</v>
      </c>
      <c r="N325" s="126" t="s">
        <v>3687</v>
      </c>
      <c r="O325" s="322" t="str">
        <f>LEFT(DEDEL!D325,19)&amp;"."&amp;DEDELCR!F325</f>
        <v>Blessed Dominic Cat.3511.DDEL4.E23.Ap21</v>
      </c>
      <c r="P325" s="325" t="str">
        <f>DEDEL!I325</f>
        <v>10162/543965</v>
      </c>
      <c r="Q325" s="126" t="b">
        <v>1</v>
      </c>
      <c r="R325" s="126" t="b">
        <v>1</v>
      </c>
      <c r="S325" s="126" t="b">
        <v>1</v>
      </c>
      <c r="U325" s="313">
        <f t="shared" si="21"/>
        <v>19</v>
      </c>
      <c r="V325" s="313">
        <f t="shared" si="22"/>
        <v>39</v>
      </c>
    </row>
    <row r="326" spans="1:22" x14ac:dyDescent="0.25">
      <c r="A326" s="126" t="s">
        <v>4021</v>
      </c>
      <c r="B326" s="200">
        <v>1</v>
      </c>
      <c r="C326" s="126">
        <v>2</v>
      </c>
      <c r="D326" s="321">
        <f>DEDEL!J326</f>
        <v>400093</v>
      </c>
      <c r="E326" s="126" t="b">
        <v>1</v>
      </c>
      <c r="F326" s="322" t="str">
        <f>RIGHT(DEDEL!C326,4)&amp;"."&amp;DEDEL!M326&amp;"."&amp;DEDEL!K326&amp;"."&amp;$C$5</f>
        <v>3512.DDEL4.E23.Ap21</v>
      </c>
      <c r="G326" s="323">
        <f t="shared" ca="1" si="20"/>
        <v>44309</v>
      </c>
      <c r="H326" s="324">
        <f>-DEDEL!Q326</f>
        <v>3317.3799999999997</v>
      </c>
      <c r="I326" s="205">
        <f t="shared" ca="1" si="19"/>
        <v>44309</v>
      </c>
      <c r="J326" s="126">
        <v>3</v>
      </c>
      <c r="K326" s="126" t="b">
        <v>1</v>
      </c>
      <c r="L326" s="126" t="s">
        <v>4022</v>
      </c>
      <c r="M326" s="126" t="b">
        <v>1</v>
      </c>
      <c r="N326" s="126" t="s">
        <v>3687</v>
      </c>
      <c r="O326" s="322" t="str">
        <f>LEFT(DEDEL!D326,19)&amp;"."&amp;DEDELCR!F326</f>
        <v>Rosh Pinah Primary .3512.DDEL4.E23.Ap21</v>
      </c>
      <c r="P326" s="325" t="str">
        <f>DEDEL!I326</f>
        <v>10162/543965</v>
      </c>
      <c r="Q326" s="126" t="b">
        <v>1</v>
      </c>
      <c r="R326" s="126" t="b">
        <v>1</v>
      </c>
      <c r="S326" s="126" t="b">
        <v>1</v>
      </c>
      <c r="U326" s="313">
        <f t="shared" si="21"/>
        <v>19</v>
      </c>
      <c r="V326" s="313">
        <f t="shared" si="22"/>
        <v>39</v>
      </c>
    </row>
    <row r="327" spans="1:22" x14ac:dyDescent="0.25">
      <c r="A327" s="126" t="s">
        <v>4021</v>
      </c>
      <c r="B327" s="200">
        <v>1</v>
      </c>
      <c r="C327" s="126">
        <v>2</v>
      </c>
      <c r="D327" s="321">
        <f>DEDEL!J327</f>
        <v>400007</v>
      </c>
      <c r="E327" s="126" t="b">
        <v>1</v>
      </c>
      <c r="F327" s="322" t="str">
        <f>RIGHT(DEDEL!C327,4)&amp;"."&amp;DEDEL!M327&amp;"."&amp;DEDEL!K327&amp;"."&amp;$C$5</f>
        <v>3513.DDEL4.E23.Ap21</v>
      </c>
      <c r="G327" s="323">
        <f t="shared" ca="1" si="20"/>
        <v>44309</v>
      </c>
      <c r="H327" s="324">
        <f>-DEDEL!Q327</f>
        <v>3370.6</v>
      </c>
      <c r="I327" s="205">
        <f t="shared" ca="1" si="19"/>
        <v>44309</v>
      </c>
      <c r="J327" s="126">
        <v>3</v>
      </c>
      <c r="K327" s="126" t="b">
        <v>1</v>
      </c>
      <c r="L327" s="126" t="s">
        <v>4022</v>
      </c>
      <c r="M327" s="126" t="b">
        <v>1</v>
      </c>
      <c r="N327" s="126" t="s">
        <v>3687</v>
      </c>
      <c r="O327" s="322" t="str">
        <f>LEFT(DEDEL!D327,19)&amp;"."&amp;DEDELCR!F327</f>
        <v>Menorah Primary Sch.3513.DDEL4.E23.Ap21</v>
      </c>
      <c r="P327" s="325" t="str">
        <f>DEDEL!I327</f>
        <v>10162/543965</v>
      </c>
      <c r="Q327" s="126" t="b">
        <v>1</v>
      </c>
      <c r="R327" s="126" t="b">
        <v>1</v>
      </c>
      <c r="S327" s="126" t="b">
        <v>1</v>
      </c>
      <c r="U327" s="313">
        <f t="shared" si="21"/>
        <v>19</v>
      </c>
      <c r="V327" s="313">
        <f t="shared" si="22"/>
        <v>39</v>
      </c>
    </row>
    <row r="328" spans="1:22" x14ac:dyDescent="0.25">
      <c r="A328" s="126" t="s">
        <v>4021</v>
      </c>
      <c r="B328" s="200">
        <v>1</v>
      </c>
      <c r="C328" s="126">
        <v>2</v>
      </c>
      <c r="D328" s="321">
        <f>DEDEL!J328</f>
        <v>400107</v>
      </c>
      <c r="E328" s="126" t="b">
        <v>1</v>
      </c>
      <c r="F328" s="322" t="str">
        <f>RIGHT(DEDEL!C328,4)&amp;"."&amp;DEDEL!M328&amp;"."&amp;DEDEL!K328&amp;"."&amp;$C$5</f>
        <v>3514.DDEL4.E23.Ap21</v>
      </c>
      <c r="G328" s="323">
        <f t="shared" ca="1" si="20"/>
        <v>44309</v>
      </c>
      <c r="H328" s="324">
        <f>-DEDEL!Q328</f>
        <v>1836.09</v>
      </c>
      <c r="I328" s="205">
        <f t="shared" ca="1" si="19"/>
        <v>44309</v>
      </c>
      <c r="J328" s="126">
        <v>3</v>
      </c>
      <c r="K328" s="126" t="b">
        <v>1</v>
      </c>
      <c r="L328" s="126" t="s">
        <v>4022</v>
      </c>
      <c r="M328" s="126" t="b">
        <v>1</v>
      </c>
      <c r="N328" s="126" t="s">
        <v>3687</v>
      </c>
      <c r="O328" s="322" t="str">
        <f>LEFT(DEDEL!D328,19)&amp;"."&amp;DEDELCR!F328</f>
        <v>The Annunciation RC.3514.DDEL4.E23.Ap21</v>
      </c>
      <c r="P328" s="325" t="str">
        <f>DEDEL!I328</f>
        <v>10162/543965</v>
      </c>
      <c r="Q328" s="126" t="b">
        <v>1</v>
      </c>
      <c r="R328" s="126" t="b">
        <v>1</v>
      </c>
      <c r="S328" s="126" t="b">
        <v>1</v>
      </c>
      <c r="U328" s="313">
        <f t="shared" si="21"/>
        <v>19</v>
      </c>
      <c r="V328" s="313">
        <f t="shared" si="22"/>
        <v>39</v>
      </c>
    </row>
    <row r="329" spans="1:22" x14ac:dyDescent="0.25">
      <c r="A329" s="126" t="s">
        <v>4021</v>
      </c>
      <c r="B329" s="200">
        <v>1</v>
      </c>
      <c r="C329" s="126">
        <v>2</v>
      </c>
      <c r="D329" s="321">
        <f>DEDEL!J329</f>
        <v>400108</v>
      </c>
      <c r="E329" s="126" t="b">
        <v>1</v>
      </c>
      <c r="F329" s="322" t="str">
        <f>RIGHT(DEDEL!C329,4)&amp;"."&amp;DEDEL!M329&amp;"."&amp;DEDEL!K329&amp;"."&amp;$C$5</f>
        <v>3516.DDEL4.E23.Ap21</v>
      </c>
      <c r="G329" s="323">
        <f t="shared" ca="1" si="20"/>
        <v>44309</v>
      </c>
      <c r="H329" s="324">
        <f>-DEDEL!Q329</f>
        <v>1809.4799999999998</v>
      </c>
      <c r="I329" s="205">
        <f t="shared" ca="1" si="19"/>
        <v>44309</v>
      </c>
      <c r="J329" s="126">
        <v>3</v>
      </c>
      <c r="K329" s="126" t="b">
        <v>1</v>
      </c>
      <c r="L329" s="126" t="s">
        <v>4022</v>
      </c>
      <c r="M329" s="126" t="b">
        <v>1</v>
      </c>
      <c r="N329" s="126" t="s">
        <v>3687</v>
      </c>
      <c r="O329" s="322" t="str">
        <f>LEFT(DEDEL!D329,19)&amp;"."&amp;DEDELCR!F329</f>
        <v>Hasmonean Primary S.3516.DDEL4.E23.Ap21</v>
      </c>
      <c r="P329" s="325" t="str">
        <f>DEDEL!I329</f>
        <v>10162/543965</v>
      </c>
      <c r="Q329" s="126" t="b">
        <v>1</v>
      </c>
      <c r="R329" s="126" t="b">
        <v>1</v>
      </c>
      <c r="S329" s="126" t="b">
        <v>1</v>
      </c>
      <c r="U329" s="313">
        <f t="shared" si="21"/>
        <v>19</v>
      </c>
      <c r="V329" s="313">
        <f t="shared" si="22"/>
        <v>39</v>
      </c>
    </row>
    <row r="330" spans="1:22" x14ac:dyDescent="0.25">
      <c r="A330" s="126" t="s">
        <v>4021</v>
      </c>
      <c r="B330" s="200">
        <v>1</v>
      </c>
      <c r="C330" s="126">
        <v>2</v>
      </c>
      <c r="D330" s="321">
        <f>DEDEL!J330</f>
        <v>400117</v>
      </c>
      <c r="E330" s="126" t="b">
        <v>1</v>
      </c>
      <c r="F330" s="322" t="str">
        <f>RIGHT(DEDEL!C330,4)&amp;"."&amp;DEDEL!M330&amp;"."&amp;DEDEL!K330&amp;"."&amp;$C$5</f>
        <v>3518.DDEL4.E23.Ap21</v>
      </c>
      <c r="G330" s="323">
        <f t="shared" ca="1" si="20"/>
        <v>44309</v>
      </c>
      <c r="H330" s="324">
        <f>-DEDEL!Q330</f>
        <v>3459.2999999999997</v>
      </c>
      <c r="I330" s="205">
        <f t="shared" ca="1" si="19"/>
        <v>44309</v>
      </c>
      <c r="J330" s="126">
        <v>3</v>
      </c>
      <c r="K330" s="126" t="b">
        <v>1</v>
      </c>
      <c r="L330" s="126" t="s">
        <v>4022</v>
      </c>
      <c r="M330" s="126" t="b">
        <v>1</v>
      </c>
      <c r="N330" s="126" t="s">
        <v>3687</v>
      </c>
      <c r="O330" s="322" t="str">
        <f>LEFT(DEDEL!D330,19)&amp;"."&amp;DEDELCR!F330</f>
        <v>Woodcroft Primary S.3518.DDEL4.E23.Ap21</v>
      </c>
      <c r="P330" s="325" t="str">
        <f>DEDEL!I330</f>
        <v>10162/543965</v>
      </c>
      <c r="Q330" s="126" t="b">
        <v>1</v>
      </c>
      <c r="R330" s="126" t="b">
        <v>1</v>
      </c>
      <c r="S330" s="126" t="b">
        <v>1</v>
      </c>
      <c r="U330" s="313">
        <f t="shared" si="21"/>
        <v>19</v>
      </c>
      <c r="V330" s="313">
        <f t="shared" si="22"/>
        <v>39</v>
      </c>
    </row>
    <row r="331" spans="1:22" x14ac:dyDescent="0.25">
      <c r="A331" s="126" t="s">
        <v>4021</v>
      </c>
      <c r="B331" s="200">
        <v>1</v>
      </c>
      <c r="C331" s="126">
        <v>2</v>
      </c>
      <c r="D331" s="321">
        <f>DEDEL!J331</f>
        <v>400125</v>
      </c>
      <c r="E331" s="126" t="b">
        <v>1</v>
      </c>
      <c r="F331" s="322" t="str">
        <f>RIGHT(DEDEL!C331,4)&amp;"."&amp;DEDEL!M331&amp;"."&amp;DEDEL!K331&amp;"."&amp;$C$5</f>
        <v>3520.DDEL4.E23.Ap21</v>
      </c>
      <c r="G331" s="323">
        <f t="shared" ca="1" si="20"/>
        <v>44309</v>
      </c>
      <c r="H331" s="324">
        <f>-DEDEL!Q331</f>
        <v>3725.3999999999996</v>
      </c>
      <c r="I331" s="205">
        <f t="shared" ca="1" si="19"/>
        <v>44309</v>
      </c>
      <c r="J331" s="126">
        <v>3</v>
      </c>
      <c r="K331" s="126" t="b">
        <v>1</v>
      </c>
      <c r="L331" s="126" t="s">
        <v>4022</v>
      </c>
      <c r="M331" s="126" t="b">
        <v>1</v>
      </c>
      <c r="N331" s="126" t="s">
        <v>3687</v>
      </c>
      <c r="O331" s="322" t="str">
        <f>LEFT(DEDEL!D331,19)&amp;"."&amp;DEDELCR!F331</f>
        <v>Akiva School.3520.DDEL4.E23.Ap21</v>
      </c>
      <c r="P331" s="325" t="str">
        <f>DEDEL!I331</f>
        <v>10162/543965</v>
      </c>
      <c r="Q331" s="126" t="b">
        <v>1</v>
      </c>
      <c r="R331" s="126" t="b">
        <v>1</v>
      </c>
      <c r="S331" s="126" t="b">
        <v>1</v>
      </c>
      <c r="U331" s="313">
        <f t="shared" si="21"/>
        <v>19</v>
      </c>
      <c r="V331" s="313">
        <f t="shared" si="22"/>
        <v>32</v>
      </c>
    </row>
    <row r="332" spans="1:22" x14ac:dyDescent="0.25">
      <c r="A332" s="126" t="s">
        <v>4021</v>
      </c>
      <c r="B332" s="200">
        <v>1</v>
      </c>
      <c r="C332" s="126">
        <v>2</v>
      </c>
      <c r="D332" s="321">
        <f>DEDEL!J332</f>
        <v>400130</v>
      </c>
      <c r="E332" s="126" t="b">
        <v>1</v>
      </c>
      <c r="F332" s="322" t="str">
        <f>RIGHT(DEDEL!C332,4)&amp;"."&amp;DEDEL!M332&amp;"."&amp;DEDEL!K332&amp;"."&amp;$C$5</f>
        <v>3523.DDEL4.E23.Ap21</v>
      </c>
      <c r="G332" s="323">
        <f t="shared" ca="1" si="20"/>
        <v>44309</v>
      </c>
      <c r="H332" s="324">
        <f>-DEDEL!Q332</f>
        <v>5508.2699999999995</v>
      </c>
      <c r="I332" s="205">
        <f t="shared" ref="I332:I395" ca="1" si="23">G332</f>
        <v>44309</v>
      </c>
      <c r="J332" s="126">
        <v>3</v>
      </c>
      <c r="K332" s="126" t="b">
        <v>1</v>
      </c>
      <c r="L332" s="126" t="s">
        <v>4022</v>
      </c>
      <c r="M332" s="126" t="b">
        <v>1</v>
      </c>
      <c r="N332" s="126" t="s">
        <v>3687</v>
      </c>
      <c r="O332" s="322" t="str">
        <f>LEFT(DEDEL!D332,19)&amp;"."&amp;DEDELCR!F332</f>
        <v>Martin Primary Scho.3523.DDEL4.E23.Ap21</v>
      </c>
      <c r="P332" s="325" t="str">
        <f>DEDEL!I332</f>
        <v>10162/543965</v>
      </c>
      <c r="Q332" s="126" t="b">
        <v>1</v>
      </c>
      <c r="R332" s="126" t="b">
        <v>1</v>
      </c>
      <c r="S332" s="126" t="b">
        <v>1</v>
      </c>
      <c r="U332" s="313">
        <f t="shared" si="21"/>
        <v>19</v>
      </c>
      <c r="V332" s="313">
        <f t="shared" si="22"/>
        <v>39</v>
      </c>
    </row>
    <row r="333" spans="1:22" x14ac:dyDescent="0.25">
      <c r="A333" s="126" t="s">
        <v>4021</v>
      </c>
      <c r="B333" s="200">
        <v>1</v>
      </c>
      <c r="C333" s="126">
        <v>2</v>
      </c>
      <c r="D333" s="321">
        <f>DEDEL!J333</f>
        <v>400150</v>
      </c>
      <c r="E333" s="126" t="b">
        <v>1</v>
      </c>
      <c r="F333" s="322" t="str">
        <f>RIGHT(DEDEL!C333,4)&amp;"."&amp;DEDEL!M333&amp;"."&amp;DEDEL!K333&amp;"."&amp;$C$5</f>
        <v>3524.DDEL4.E23.Ap21</v>
      </c>
      <c r="G333" s="323">
        <f t="shared" ca="1" si="20"/>
        <v>44309</v>
      </c>
      <c r="H333" s="324">
        <f>-DEDEL!Q333</f>
        <v>1667.56</v>
      </c>
      <c r="I333" s="205">
        <f t="shared" ca="1" si="23"/>
        <v>44309</v>
      </c>
      <c r="J333" s="126">
        <v>3</v>
      </c>
      <c r="K333" s="126" t="b">
        <v>1</v>
      </c>
      <c r="L333" s="126" t="s">
        <v>4022</v>
      </c>
      <c r="M333" s="126" t="b">
        <v>1</v>
      </c>
      <c r="N333" s="126" t="s">
        <v>3687</v>
      </c>
      <c r="O333" s="322" t="str">
        <f>LEFT(DEDEL!D333,19)&amp;"."&amp;DEDELCR!F333</f>
        <v>Beit Shvidler Prima.3524.DDEL4.E23.Ap21</v>
      </c>
      <c r="P333" s="325" t="str">
        <f>DEDEL!I333</f>
        <v>10162/543965</v>
      </c>
      <c r="Q333" s="126" t="b">
        <v>1</v>
      </c>
      <c r="R333" s="126" t="b">
        <v>1</v>
      </c>
      <c r="S333" s="126" t="b">
        <v>1</v>
      </c>
      <c r="U333" s="313">
        <f t="shared" si="21"/>
        <v>19</v>
      </c>
      <c r="V333" s="313">
        <f t="shared" si="22"/>
        <v>39</v>
      </c>
    </row>
    <row r="334" spans="1:22" x14ac:dyDescent="0.25">
      <c r="A334" s="126" t="s">
        <v>4021</v>
      </c>
      <c r="B334" s="200">
        <v>1</v>
      </c>
      <c r="C334" s="126">
        <v>2</v>
      </c>
      <c r="D334" s="321">
        <f>DEDEL!J334</f>
        <v>400021</v>
      </c>
      <c r="E334" s="126" t="b">
        <v>1</v>
      </c>
      <c r="F334" s="322" t="str">
        <f>RIGHT(DEDEL!C334,4)&amp;"."&amp;DEDEL!M334&amp;"."&amp;DEDEL!K334&amp;"."&amp;$C$5</f>
        <v>5201.DDEL4.E23.Ap21</v>
      </c>
      <c r="G334" s="323">
        <f t="shared" ca="1" si="20"/>
        <v>44309</v>
      </c>
      <c r="H334" s="324">
        <f>-DEDEL!Q334</f>
        <v>3494.7799999999997</v>
      </c>
      <c r="I334" s="205">
        <f t="shared" ca="1" si="23"/>
        <v>44309</v>
      </c>
      <c r="J334" s="126">
        <v>3</v>
      </c>
      <c r="K334" s="126" t="b">
        <v>1</v>
      </c>
      <c r="L334" s="126" t="s">
        <v>4022</v>
      </c>
      <c r="M334" s="126" t="b">
        <v>1</v>
      </c>
      <c r="N334" s="126" t="s">
        <v>3687</v>
      </c>
      <c r="O334" s="322" t="str">
        <f>LEFT(DEDEL!D334,19)&amp;"."&amp;DEDELCR!F334</f>
        <v>Osidge Primary Scho.5201.DDEL4.E23.Ap21</v>
      </c>
      <c r="P334" s="325" t="str">
        <f>DEDEL!I334</f>
        <v>10162/543965</v>
      </c>
      <c r="Q334" s="126" t="b">
        <v>1</v>
      </c>
      <c r="R334" s="126" t="b">
        <v>1</v>
      </c>
      <c r="S334" s="126" t="b">
        <v>1</v>
      </c>
      <c r="U334" s="313">
        <f t="shared" si="21"/>
        <v>19</v>
      </c>
      <c r="V334" s="313">
        <f t="shared" si="22"/>
        <v>39</v>
      </c>
    </row>
    <row r="335" spans="1:22" x14ac:dyDescent="0.25">
      <c r="A335" s="126" t="s">
        <v>4021</v>
      </c>
      <c r="B335" s="200">
        <v>1</v>
      </c>
      <c r="C335" s="126">
        <v>2</v>
      </c>
      <c r="D335" s="321">
        <f>DEDEL!J335</f>
        <v>400112</v>
      </c>
      <c r="E335" s="126" t="b">
        <v>1</v>
      </c>
      <c r="F335" s="322" t="str">
        <f>RIGHT(DEDEL!C335,4)&amp;"."&amp;DEDEL!M335&amp;"."&amp;DEDEL!K335&amp;"."&amp;$C$5</f>
        <v>5948.DDEL4.E23.Ap21</v>
      </c>
      <c r="G335" s="323">
        <f t="shared" ca="1" si="20"/>
        <v>44309</v>
      </c>
      <c r="H335" s="324">
        <f>-DEDEL!Q335</f>
        <v>1853.83</v>
      </c>
      <c r="I335" s="205">
        <f t="shared" ca="1" si="23"/>
        <v>44309</v>
      </c>
      <c r="J335" s="126">
        <v>3</v>
      </c>
      <c r="K335" s="126" t="b">
        <v>1</v>
      </c>
      <c r="L335" s="126" t="s">
        <v>4022</v>
      </c>
      <c r="M335" s="126" t="b">
        <v>1</v>
      </c>
      <c r="N335" s="126" t="s">
        <v>3687</v>
      </c>
      <c r="O335" s="322" t="str">
        <f>LEFT(DEDEL!D335,19)&amp;"."&amp;DEDELCR!F335</f>
        <v>Mathilda Marks-Kenn.5948.DDEL4.E23.Ap21</v>
      </c>
      <c r="P335" s="325" t="str">
        <f>DEDEL!I335</f>
        <v>10162/543965</v>
      </c>
      <c r="Q335" s="126" t="b">
        <v>1</v>
      </c>
      <c r="R335" s="126" t="b">
        <v>1</v>
      </c>
      <c r="S335" s="126" t="b">
        <v>1</v>
      </c>
      <c r="U335" s="313">
        <f t="shared" si="21"/>
        <v>19</v>
      </c>
      <c r="V335" s="313">
        <f t="shared" si="22"/>
        <v>39</v>
      </c>
    </row>
    <row r="336" spans="1:22" x14ac:dyDescent="0.25">
      <c r="A336" s="126" t="s">
        <v>4021</v>
      </c>
      <c r="B336" s="200">
        <v>1</v>
      </c>
      <c r="C336" s="126">
        <v>2</v>
      </c>
      <c r="D336" s="321">
        <f>DEDEL!J336</f>
        <v>400110</v>
      </c>
      <c r="E336" s="126" t="b">
        <v>1</v>
      </c>
      <c r="F336" s="322" t="str">
        <f>RIGHT(DEDEL!C336,4)&amp;"."&amp;DEDEL!M336&amp;"."&amp;DEDEL!K336&amp;"."&amp;$C$5</f>
        <v>5949.DDEL4.E23.Ap21</v>
      </c>
      <c r="G336" s="323">
        <f t="shared" ca="1" si="20"/>
        <v>44309</v>
      </c>
      <c r="H336" s="324">
        <f>-DEDEL!Q336</f>
        <v>3361.7299999999996</v>
      </c>
      <c r="I336" s="205">
        <f t="shared" ca="1" si="23"/>
        <v>44309</v>
      </c>
      <c r="J336" s="126">
        <v>3</v>
      </c>
      <c r="K336" s="126" t="b">
        <v>1</v>
      </c>
      <c r="L336" s="126" t="s">
        <v>4022</v>
      </c>
      <c r="M336" s="126" t="b">
        <v>1</v>
      </c>
      <c r="N336" s="126" t="s">
        <v>3687</v>
      </c>
      <c r="O336" s="322" t="str">
        <f>LEFT(DEDEL!D336,19)&amp;"."&amp;DEDELCR!F336</f>
        <v>Menorah Foundation .5949.DDEL4.E23.Ap21</v>
      </c>
      <c r="P336" s="325" t="str">
        <f>DEDEL!I336</f>
        <v>10162/543965</v>
      </c>
      <c r="Q336" s="126" t="b">
        <v>1</v>
      </c>
      <c r="R336" s="126" t="b">
        <v>1</v>
      </c>
      <c r="S336" s="126" t="b">
        <v>1</v>
      </c>
      <c r="U336" s="313">
        <f t="shared" si="21"/>
        <v>19</v>
      </c>
      <c r="V336" s="313">
        <f t="shared" si="22"/>
        <v>39</v>
      </c>
    </row>
    <row r="337" spans="1:22" x14ac:dyDescent="0.25">
      <c r="A337" s="126" t="s">
        <v>4021</v>
      </c>
      <c r="B337" s="200">
        <v>1</v>
      </c>
      <c r="C337" s="126">
        <v>2</v>
      </c>
      <c r="D337" s="321">
        <f>DEDEL!J337</f>
        <v>400033</v>
      </c>
      <c r="E337" s="126" t="b">
        <v>1</v>
      </c>
      <c r="F337" s="322" t="str">
        <f>RIGHT(DEDEL!C337,4)&amp;"."&amp;DEDEL!M337&amp;"."&amp;DEDEL!K337&amp;"."&amp;$C$5</f>
        <v>4003.DDEL4.E23.Ap21</v>
      </c>
      <c r="G337" s="323">
        <f t="shared" ca="1" si="20"/>
        <v>44309</v>
      </c>
      <c r="H337" s="324">
        <f>-DEDEL!Q337</f>
        <v>6399.2</v>
      </c>
      <c r="I337" s="205">
        <f t="shared" ca="1" si="23"/>
        <v>44309</v>
      </c>
      <c r="J337" s="126">
        <v>3</v>
      </c>
      <c r="K337" s="126" t="b">
        <v>1</v>
      </c>
      <c r="L337" s="126" t="s">
        <v>4022</v>
      </c>
      <c r="M337" s="126" t="b">
        <v>1</v>
      </c>
      <c r="N337" s="126" t="s">
        <v>3687</v>
      </c>
      <c r="O337" s="322" t="str">
        <f>LEFT(DEDEL!D337,19)&amp;"."&amp;DEDELCR!F337</f>
        <v>Friern Barnet Schoo.4003.DDEL4.E23.Ap21</v>
      </c>
      <c r="P337" s="325" t="str">
        <f>DEDEL!I337</f>
        <v>10163/543965</v>
      </c>
      <c r="Q337" s="126" t="b">
        <v>1</v>
      </c>
      <c r="R337" s="126" t="b">
        <v>1</v>
      </c>
      <c r="S337" s="126" t="b">
        <v>1</v>
      </c>
      <c r="U337" s="313">
        <f t="shared" si="21"/>
        <v>19</v>
      </c>
      <c r="V337" s="313">
        <f t="shared" si="22"/>
        <v>39</v>
      </c>
    </row>
    <row r="338" spans="1:22" x14ac:dyDescent="0.25">
      <c r="A338" s="126" t="s">
        <v>4021</v>
      </c>
      <c r="B338" s="200">
        <v>1</v>
      </c>
      <c r="C338" s="126">
        <v>2</v>
      </c>
      <c r="D338" s="321">
        <f>DEDEL!J338</f>
        <v>107953</v>
      </c>
      <c r="E338" s="126" t="b">
        <v>1</v>
      </c>
      <c r="F338" s="322" t="str">
        <f>RIGHT(DEDEL!C338,4)&amp;"."&amp;DEDEL!M338&amp;"."&amp;DEDEL!K338&amp;"."&amp;$C$5</f>
        <v>4004.DDEL4.E23.Ap21</v>
      </c>
      <c r="G338" s="323">
        <f t="shared" ca="1" si="20"/>
        <v>44309</v>
      </c>
      <c r="H338" s="324">
        <f>-DEDEL!Q338</f>
        <v>2340.7599999999998</v>
      </c>
      <c r="I338" s="205">
        <f t="shared" ca="1" si="23"/>
        <v>44309</v>
      </c>
      <c r="J338" s="126">
        <v>3</v>
      </c>
      <c r="K338" s="126" t="b">
        <v>1</v>
      </c>
      <c r="L338" s="126" t="s">
        <v>4022</v>
      </c>
      <c r="M338" s="126" t="b">
        <v>1</v>
      </c>
      <c r="N338" s="126" t="s">
        <v>3687</v>
      </c>
      <c r="O338" s="322" t="str">
        <f>LEFT(DEDEL!D338,19)&amp;"."&amp;DEDELCR!F338</f>
        <v>Menorah High School.4004.DDEL4.E23.Ap21</v>
      </c>
      <c r="P338" s="325" t="str">
        <f>DEDEL!I338</f>
        <v>10163/543965</v>
      </c>
      <c r="Q338" s="126" t="b">
        <v>1</v>
      </c>
      <c r="R338" s="126" t="b">
        <v>1</v>
      </c>
      <c r="S338" s="126" t="b">
        <v>1</v>
      </c>
      <c r="U338" s="313">
        <f t="shared" si="21"/>
        <v>19</v>
      </c>
      <c r="V338" s="313">
        <f t="shared" si="22"/>
        <v>39</v>
      </c>
    </row>
    <row r="339" spans="1:22" x14ac:dyDescent="0.25">
      <c r="A339" s="126" t="s">
        <v>4021</v>
      </c>
      <c r="B339" s="200">
        <v>1</v>
      </c>
      <c r="C339" s="126">
        <v>2</v>
      </c>
      <c r="D339" s="321">
        <f>DEDEL!J339</f>
        <v>400029</v>
      </c>
      <c r="E339" s="126" t="b">
        <v>1</v>
      </c>
      <c r="F339" s="322" t="str">
        <f>RIGHT(DEDEL!C339,4)&amp;"."&amp;DEDEL!M339&amp;"."&amp;DEDEL!K339&amp;"."&amp;$C$5</f>
        <v>5404.DDEL4.E23.Ap21</v>
      </c>
      <c r="G339" s="323">
        <f t="shared" ca="1" si="20"/>
        <v>44309</v>
      </c>
      <c r="H339" s="324">
        <f>-DEDEL!Q339</f>
        <v>4720.8133333333335</v>
      </c>
      <c r="I339" s="205">
        <f t="shared" ca="1" si="23"/>
        <v>44309</v>
      </c>
      <c r="J339" s="126">
        <v>3</v>
      </c>
      <c r="K339" s="126" t="b">
        <v>1</v>
      </c>
      <c r="L339" s="126" t="s">
        <v>4022</v>
      </c>
      <c r="M339" s="126" t="b">
        <v>1</v>
      </c>
      <c r="N339" s="126" t="s">
        <v>3687</v>
      </c>
      <c r="O339" s="322" t="str">
        <f>LEFT(DEDEL!D339,19)&amp;"."&amp;DEDELCR!F339</f>
        <v>St Michael's Cathol.5404.DDEL4.E23.Ap21</v>
      </c>
      <c r="P339" s="325" t="str">
        <f>DEDEL!I339</f>
        <v>10163/543965</v>
      </c>
      <c r="Q339" s="126" t="b">
        <v>1</v>
      </c>
      <c r="R339" s="126" t="b">
        <v>1</v>
      </c>
      <c r="S339" s="126" t="b">
        <v>1</v>
      </c>
      <c r="U339" s="313">
        <f t="shared" si="21"/>
        <v>19</v>
      </c>
      <c r="V339" s="313">
        <f t="shared" si="22"/>
        <v>39</v>
      </c>
    </row>
    <row r="340" spans="1:22" x14ac:dyDescent="0.25">
      <c r="A340" s="126" t="s">
        <v>4021</v>
      </c>
      <c r="B340" s="200">
        <v>1</v>
      </c>
      <c r="C340" s="126">
        <v>2</v>
      </c>
      <c r="D340" s="321">
        <f>DEDEL!J340</f>
        <v>400041</v>
      </c>
      <c r="E340" s="126" t="b">
        <v>1</v>
      </c>
      <c r="F340" s="322" t="str">
        <f>RIGHT(DEDEL!C340,4)&amp;"."&amp;DEDEL!M340&amp;"."&amp;DEDEL!K340&amp;"."&amp;$C$5</f>
        <v>5405.DDEL4.E23.Ap21</v>
      </c>
      <c r="G340" s="323">
        <f t="shared" ca="1" si="20"/>
        <v>44309</v>
      </c>
      <c r="H340" s="324">
        <f>-DEDEL!Q340</f>
        <v>7451.7</v>
      </c>
      <c r="I340" s="205">
        <f t="shared" ca="1" si="23"/>
        <v>44309</v>
      </c>
      <c r="J340" s="126">
        <v>3</v>
      </c>
      <c r="K340" s="126" t="b">
        <v>1</v>
      </c>
      <c r="L340" s="126" t="s">
        <v>4022</v>
      </c>
      <c r="M340" s="126" t="b">
        <v>1</v>
      </c>
      <c r="N340" s="126" t="s">
        <v>3687</v>
      </c>
      <c r="O340" s="322" t="str">
        <f>LEFT(DEDEL!D340,19)&amp;"."&amp;DEDELCR!F340</f>
        <v>Finchley Catholic H.5405.DDEL4.E23.Ap21</v>
      </c>
      <c r="P340" s="325" t="str">
        <f>DEDEL!I340</f>
        <v>10163/543965</v>
      </c>
      <c r="Q340" s="126" t="b">
        <v>1</v>
      </c>
      <c r="R340" s="126" t="b">
        <v>1</v>
      </c>
      <c r="S340" s="126" t="b">
        <v>1</v>
      </c>
      <c r="U340" s="313">
        <f t="shared" si="21"/>
        <v>19</v>
      </c>
      <c r="V340" s="313">
        <f t="shared" si="22"/>
        <v>39</v>
      </c>
    </row>
    <row r="341" spans="1:22" x14ac:dyDescent="0.25">
      <c r="A341" s="126" t="s">
        <v>4021</v>
      </c>
      <c r="B341" s="200">
        <v>1</v>
      </c>
      <c r="C341" s="126">
        <v>2</v>
      </c>
      <c r="D341" s="321">
        <f>DEDEL!J341</f>
        <v>400013</v>
      </c>
      <c r="E341" s="126" t="b">
        <v>1</v>
      </c>
      <c r="F341" s="322" t="str">
        <f>RIGHT(DEDEL!C341,4)&amp;"."&amp;DEDEL!M341&amp;"."&amp;DEDEL!K341&amp;"."&amp;$C$5</f>
        <v>5407.DDEL4.E23.Ap21</v>
      </c>
      <c r="G341" s="323">
        <f t="shared" ref="G341:G404" ca="1" si="24">TODAY()</f>
        <v>44309</v>
      </c>
      <c r="H341" s="324">
        <f>-DEDEL!Q341</f>
        <v>8896.4316666666655</v>
      </c>
      <c r="I341" s="205">
        <f t="shared" ca="1" si="23"/>
        <v>44309</v>
      </c>
      <c r="J341" s="126">
        <v>3</v>
      </c>
      <c r="K341" s="126" t="b">
        <v>1</v>
      </c>
      <c r="L341" s="126" t="s">
        <v>4022</v>
      </c>
      <c r="M341" s="126" t="b">
        <v>1</v>
      </c>
      <c r="N341" s="126" t="s">
        <v>3687</v>
      </c>
      <c r="O341" s="322" t="str">
        <f>LEFT(DEDEL!D341,19)&amp;"."&amp;DEDELCR!F341</f>
        <v>St James' Catholic .5407.DDEL4.E23.Ap21</v>
      </c>
      <c r="P341" s="325" t="str">
        <f>DEDEL!I341</f>
        <v>10163/543965</v>
      </c>
      <c r="Q341" s="126" t="b">
        <v>1</v>
      </c>
      <c r="R341" s="126" t="b">
        <v>1</v>
      </c>
      <c r="S341" s="126" t="b">
        <v>1</v>
      </c>
      <c r="U341" s="313">
        <f t="shared" si="21"/>
        <v>19</v>
      </c>
      <c r="V341" s="313">
        <f t="shared" si="22"/>
        <v>39</v>
      </c>
    </row>
    <row r="342" spans="1:22" x14ac:dyDescent="0.25">
      <c r="A342" s="126" t="s">
        <v>4021</v>
      </c>
      <c r="B342" s="200">
        <v>1</v>
      </c>
      <c r="C342" s="126">
        <v>2</v>
      </c>
      <c r="D342" s="321">
        <f>DEDEL!J342</f>
        <v>400140</v>
      </c>
      <c r="E342" s="126" t="b">
        <v>1</v>
      </c>
      <c r="F342" s="322" t="str">
        <f>RIGHT(DEDEL!C342,4)&amp;"."&amp;DEDEL!M342&amp;"."&amp;DEDEL!K342&amp;"."&amp;$C$5</f>
        <v>5427.DDEL4.E23.Ap21</v>
      </c>
      <c r="G342" s="323">
        <f t="shared" ca="1" si="24"/>
        <v>44309</v>
      </c>
      <c r="H342" s="324">
        <f>-DEDEL!Q342</f>
        <v>8386.32</v>
      </c>
      <c r="I342" s="205">
        <f t="shared" ca="1" si="23"/>
        <v>44309</v>
      </c>
      <c r="J342" s="126">
        <v>3</v>
      </c>
      <c r="K342" s="126" t="b">
        <v>1</v>
      </c>
      <c r="L342" s="126" t="s">
        <v>4022</v>
      </c>
      <c r="M342" s="126" t="b">
        <v>1</v>
      </c>
      <c r="N342" s="126" t="s">
        <v>3687</v>
      </c>
      <c r="O342" s="322" t="str">
        <f>LEFT(DEDEL!D342,19)&amp;"."&amp;DEDELCR!F342</f>
        <v>JCoSS.5427.DDEL4.E23.Ap21</v>
      </c>
      <c r="P342" s="325" t="str">
        <f>DEDEL!I342</f>
        <v>10163/543965</v>
      </c>
      <c r="Q342" s="126" t="b">
        <v>1</v>
      </c>
      <c r="R342" s="126" t="b">
        <v>1</v>
      </c>
      <c r="S342" s="126" t="b">
        <v>1</v>
      </c>
      <c r="U342" s="313">
        <f t="shared" si="21"/>
        <v>19</v>
      </c>
      <c r="V342" s="313">
        <f t="shared" si="22"/>
        <v>25</v>
      </c>
    </row>
    <row r="343" spans="1:22" x14ac:dyDescent="0.25">
      <c r="A343" s="126" t="s">
        <v>4021</v>
      </c>
      <c r="B343" s="200">
        <v>1</v>
      </c>
      <c r="C343" s="126">
        <v>2</v>
      </c>
      <c r="D343" s="321">
        <f>DEDEL!J343</f>
        <v>400135</v>
      </c>
      <c r="E343" s="126" t="b">
        <v>1</v>
      </c>
      <c r="F343" s="322" t="str">
        <f>RIGHT(DEDEL!C343,4)&amp;"."&amp;DEDEL!M343&amp;"."&amp;DEDEL!K343&amp;"."&amp;$C$5</f>
        <v>3521.DDEL4.E23.Ap21</v>
      </c>
      <c r="G343" s="323">
        <f t="shared" ca="1" si="24"/>
        <v>44309</v>
      </c>
      <c r="H343" s="324">
        <f>-DEDEL!Q343</f>
        <v>12565.556666666665</v>
      </c>
      <c r="I343" s="205">
        <f t="shared" ca="1" si="23"/>
        <v>44309</v>
      </c>
      <c r="J343" s="126">
        <v>3</v>
      </c>
      <c r="K343" s="126" t="b">
        <v>1</v>
      </c>
      <c r="L343" s="126" t="s">
        <v>4022</v>
      </c>
      <c r="M343" s="126" t="b">
        <v>1</v>
      </c>
      <c r="N343" s="126" t="s">
        <v>3687</v>
      </c>
      <c r="O343" s="322" t="str">
        <f>LEFT(DEDEL!D343,19)&amp;"."&amp;DEDELCR!F343</f>
        <v>St Mary's and St Jo.3521.DDEL4.E23.Ap21</v>
      </c>
      <c r="P343" s="325" t="str">
        <f>DEDEL!I343</f>
        <v>11510/543965</v>
      </c>
      <c r="Q343" s="126" t="b">
        <v>1</v>
      </c>
      <c r="R343" s="126" t="b">
        <v>1</v>
      </c>
      <c r="S343" s="126" t="b">
        <v>1</v>
      </c>
      <c r="U343" s="313">
        <f t="shared" si="21"/>
        <v>19</v>
      </c>
      <c r="V343" s="313">
        <f t="shared" si="22"/>
        <v>39</v>
      </c>
    </row>
    <row r="344" spans="1:22" x14ac:dyDescent="0.25">
      <c r="A344" s="126" t="s">
        <v>4021</v>
      </c>
      <c r="B344" s="200">
        <v>1</v>
      </c>
      <c r="C344" s="126">
        <v>2</v>
      </c>
      <c r="D344" s="321">
        <f>DEDEL!J344</f>
        <v>400005</v>
      </c>
      <c r="E344" s="126" t="b">
        <v>1</v>
      </c>
      <c r="F344" s="322" t="str">
        <f>RIGHT(DEDEL!C344,4)&amp;"."&amp;DEDEL!M344&amp;"."&amp;DEDEL!K344&amp;"."&amp;$C$5</f>
        <v>2002.DDEL5.E27.Ap21</v>
      </c>
      <c r="G344" s="323">
        <f t="shared" ca="1" si="24"/>
        <v>44309</v>
      </c>
      <c r="H344" s="324">
        <f>-DEDEL!Q344</f>
        <v>1697.35</v>
      </c>
      <c r="I344" s="205">
        <f t="shared" ca="1" si="23"/>
        <v>44309</v>
      </c>
      <c r="J344" s="126">
        <v>3</v>
      </c>
      <c r="K344" s="126" t="b">
        <v>1</v>
      </c>
      <c r="L344" s="126" t="s">
        <v>4022</v>
      </c>
      <c r="M344" s="126" t="b">
        <v>1</v>
      </c>
      <c r="N344" s="126" t="s">
        <v>3687</v>
      </c>
      <c r="O344" s="322" t="str">
        <f>LEFT(DEDEL!D344,19)&amp;"."&amp;DEDELCR!F344</f>
        <v>Barnfield Primary S.2002.DDEL5.E27.Ap21</v>
      </c>
      <c r="P344" s="325" t="str">
        <f>DEDEL!I344</f>
        <v>10162/543965</v>
      </c>
      <c r="Q344" s="126" t="b">
        <v>1</v>
      </c>
      <c r="R344" s="126" t="b">
        <v>1</v>
      </c>
      <c r="S344" s="126" t="b">
        <v>1</v>
      </c>
      <c r="U344" s="313">
        <f t="shared" si="21"/>
        <v>19</v>
      </c>
      <c r="V344" s="313">
        <f t="shared" si="22"/>
        <v>39</v>
      </c>
    </row>
    <row r="345" spans="1:22" x14ac:dyDescent="0.25">
      <c r="A345" s="126" t="s">
        <v>4021</v>
      </c>
      <c r="B345" s="200">
        <v>1</v>
      </c>
      <c r="C345" s="126">
        <v>2</v>
      </c>
      <c r="D345" s="321">
        <f>DEDEL!J345</f>
        <v>400051</v>
      </c>
      <c r="E345" s="126" t="b">
        <v>1</v>
      </c>
      <c r="F345" s="322" t="str">
        <f>RIGHT(DEDEL!C345,4)&amp;"."&amp;DEDEL!M345&amp;"."&amp;DEDEL!K345&amp;"."&amp;$C$5</f>
        <v>2003.DDEL5.E27.Ap21</v>
      </c>
      <c r="G345" s="323">
        <f t="shared" ca="1" si="24"/>
        <v>44309</v>
      </c>
      <c r="H345" s="324">
        <f>-DEDEL!Q345</f>
        <v>1443.77</v>
      </c>
      <c r="I345" s="205">
        <f t="shared" ca="1" si="23"/>
        <v>44309</v>
      </c>
      <c r="J345" s="126">
        <v>3</v>
      </c>
      <c r="K345" s="126" t="b">
        <v>1</v>
      </c>
      <c r="L345" s="126" t="s">
        <v>4022</v>
      </c>
      <c r="M345" s="126" t="b">
        <v>1</v>
      </c>
      <c r="N345" s="126" t="s">
        <v>3687</v>
      </c>
      <c r="O345" s="322" t="str">
        <f>LEFT(DEDEL!D345,19)&amp;"."&amp;DEDELCR!F345</f>
        <v>Bell Lane Primary S.2003.DDEL5.E27.Ap21</v>
      </c>
      <c r="P345" s="325" t="str">
        <f>DEDEL!I345</f>
        <v>10162/543965</v>
      </c>
      <c r="Q345" s="126" t="b">
        <v>1</v>
      </c>
      <c r="R345" s="126" t="b">
        <v>1</v>
      </c>
      <c r="S345" s="126" t="b">
        <v>1</v>
      </c>
      <c r="U345" s="313">
        <f t="shared" si="21"/>
        <v>19</v>
      </c>
      <c r="V345" s="313">
        <f t="shared" si="22"/>
        <v>39</v>
      </c>
    </row>
    <row r="346" spans="1:22" x14ac:dyDescent="0.25">
      <c r="A346" s="126" t="s">
        <v>4021</v>
      </c>
      <c r="B346" s="200">
        <v>1</v>
      </c>
      <c r="C346" s="126">
        <v>2</v>
      </c>
      <c r="D346" s="321">
        <f>DEDEL!J346</f>
        <v>400040</v>
      </c>
      <c r="E346" s="126" t="b">
        <v>1</v>
      </c>
      <c r="F346" s="322" t="str">
        <f>RIGHT(DEDEL!C346,4)&amp;"."&amp;DEDEL!M346&amp;"."&amp;DEDEL!K346&amp;"."&amp;$C$5</f>
        <v>2007.DDEL5.E27.Ap21</v>
      </c>
      <c r="G346" s="323">
        <f t="shared" ca="1" si="24"/>
        <v>44309</v>
      </c>
      <c r="H346" s="324">
        <f>-DEDEL!Q346</f>
        <v>1464.22</v>
      </c>
      <c r="I346" s="205">
        <f t="shared" ca="1" si="23"/>
        <v>44309</v>
      </c>
      <c r="J346" s="126">
        <v>3</v>
      </c>
      <c r="K346" s="126" t="b">
        <v>1</v>
      </c>
      <c r="L346" s="126" t="s">
        <v>4022</v>
      </c>
      <c r="M346" s="126" t="b">
        <v>1</v>
      </c>
      <c r="N346" s="126" t="s">
        <v>3687</v>
      </c>
      <c r="O346" s="322" t="str">
        <f>LEFT(DEDEL!D346,19)&amp;"."&amp;DEDELCR!F346</f>
        <v>Brookland Junior Sc.2007.DDEL5.E27.Ap21</v>
      </c>
      <c r="P346" s="325" t="str">
        <f>DEDEL!I346</f>
        <v>10162/543965</v>
      </c>
      <c r="Q346" s="126" t="b">
        <v>1</v>
      </c>
      <c r="R346" s="126" t="b">
        <v>1</v>
      </c>
      <c r="S346" s="126" t="b">
        <v>1</v>
      </c>
      <c r="U346" s="313">
        <f t="shared" si="21"/>
        <v>19</v>
      </c>
      <c r="V346" s="313">
        <f t="shared" si="22"/>
        <v>39</v>
      </c>
    </row>
    <row r="347" spans="1:22" x14ac:dyDescent="0.25">
      <c r="A347" s="126" t="s">
        <v>4021</v>
      </c>
      <c r="B347" s="200">
        <v>1</v>
      </c>
      <c r="C347" s="126">
        <v>2</v>
      </c>
      <c r="D347" s="321">
        <f>DEDEL!J347</f>
        <v>400057</v>
      </c>
      <c r="E347" s="126" t="b">
        <v>1</v>
      </c>
      <c r="F347" s="322" t="str">
        <f>RIGHT(DEDEL!C347,4)&amp;"."&amp;DEDEL!M347&amp;"."&amp;DEDEL!K347&amp;"."&amp;$C$5</f>
        <v>2008.DDEL5.E27.Ap21</v>
      </c>
      <c r="G347" s="323">
        <f t="shared" ca="1" si="24"/>
        <v>44309</v>
      </c>
      <c r="H347" s="324">
        <f>-DEDEL!Q347</f>
        <v>1100.21</v>
      </c>
      <c r="I347" s="205">
        <f t="shared" ca="1" si="23"/>
        <v>44309</v>
      </c>
      <c r="J347" s="126">
        <v>3</v>
      </c>
      <c r="K347" s="126" t="b">
        <v>1</v>
      </c>
      <c r="L347" s="126" t="s">
        <v>4022</v>
      </c>
      <c r="M347" s="126" t="b">
        <v>1</v>
      </c>
      <c r="N347" s="126" t="s">
        <v>3687</v>
      </c>
      <c r="O347" s="322" t="str">
        <f>LEFT(DEDEL!D347,19)&amp;"."&amp;DEDELCR!F347</f>
        <v>Brookland Infant an.2008.DDEL5.E27.Ap21</v>
      </c>
      <c r="P347" s="325" t="str">
        <f>DEDEL!I347</f>
        <v>10162/543965</v>
      </c>
      <c r="Q347" s="126" t="b">
        <v>1</v>
      </c>
      <c r="R347" s="126" t="b">
        <v>1</v>
      </c>
      <c r="S347" s="126" t="b">
        <v>1</v>
      </c>
      <c r="U347" s="313">
        <f t="shared" si="21"/>
        <v>19</v>
      </c>
      <c r="V347" s="313">
        <f t="shared" si="22"/>
        <v>39</v>
      </c>
    </row>
    <row r="348" spans="1:22" x14ac:dyDescent="0.25">
      <c r="A348" s="126" t="s">
        <v>4021</v>
      </c>
      <c r="B348" s="200">
        <v>1</v>
      </c>
      <c r="C348" s="126">
        <v>2</v>
      </c>
      <c r="D348" s="321">
        <f>DEDEL!J348</f>
        <v>400061</v>
      </c>
      <c r="E348" s="126" t="b">
        <v>1</v>
      </c>
      <c r="F348" s="322" t="str">
        <f>RIGHT(DEDEL!C348,4)&amp;"."&amp;DEDEL!M348&amp;"."&amp;DEDEL!K348&amp;"."&amp;$C$5</f>
        <v>2009.DDEL5.E27.Ap21</v>
      </c>
      <c r="G348" s="323">
        <f t="shared" ca="1" si="24"/>
        <v>44309</v>
      </c>
      <c r="H348" s="324">
        <f>-DEDEL!Q348</f>
        <v>1713.71</v>
      </c>
      <c r="I348" s="205">
        <f t="shared" ca="1" si="23"/>
        <v>44309</v>
      </c>
      <c r="J348" s="126">
        <v>3</v>
      </c>
      <c r="K348" s="126" t="b">
        <v>1</v>
      </c>
      <c r="L348" s="126" t="s">
        <v>4022</v>
      </c>
      <c r="M348" s="126" t="b">
        <v>1</v>
      </c>
      <c r="N348" s="126" t="s">
        <v>3687</v>
      </c>
      <c r="O348" s="322" t="str">
        <f>LEFT(DEDEL!D348,19)&amp;"."&amp;DEDELCR!F348</f>
        <v>Brunswick Park Prim.2009.DDEL5.E27.Ap21</v>
      </c>
      <c r="P348" s="325" t="str">
        <f>DEDEL!I348</f>
        <v>10162/543965</v>
      </c>
      <c r="Q348" s="126" t="b">
        <v>1</v>
      </c>
      <c r="R348" s="126" t="b">
        <v>1</v>
      </c>
      <c r="S348" s="126" t="b">
        <v>1</v>
      </c>
      <c r="U348" s="313">
        <f t="shared" si="21"/>
        <v>19</v>
      </c>
      <c r="V348" s="313">
        <f t="shared" si="22"/>
        <v>39</v>
      </c>
    </row>
    <row r="349" spans="1:22" x14ac:dyDescent="0.25">
      <c r="A349" s="126" t="s">
        <v>4021</v>
      </c>
      <c r="B349" s="200">
        <v>1</v>
      </c>
      <c r="C349" s="126">
        <v>2</v>
      </c>
      <c r="D349" s="321">
        <f>DEDEL!J349</f>
        <v>400020</v>
      </c>
      <c r="E349" s="126" t="b">
        <v>1</v>
      </c>
      <c r="F349" s="322" t="str">
        <f>RIGHT(DEDEL!C349,4)&amp;"."&amp;DEDEL!M349&amp;"."&amp;DEDEL!K349&amp;"."&amp;$C$5</f>
        <v>2011.DDEL5.E27.Ap21</v>
      </c>
      <c r="G349" s="323">
        <f t="shared" ca="1" si="24"/>
        <v>44309</v>
      </c>
      <c r="H349" s="324">
        <f>-DEDEL!Q349</f>
        <v>854.81</v>
      </c>
      <c r="I349" s="205">
        <f t="shared" ca="1" si="23"/>
        <v>44309</v>
      </c>
      <c r="J349" s="126">
        <v>3</v>
      </c>
      <c r="K349" s="126" t="b">
        <v>1</v>
      </c>
      <c r="L349" s="126" t="s">
        <v>4022</v>
      </c>
      <c r="M349" s="126" t="b">
        <v>1</v>
      </c>
      <c r="N349" s="126" t="s">
        <v>3687</v>
      </c>
      <c r="O349" s="322" t="str">
        <f>LEFT(DEDEL!D349,19)&amp;"."&amp;DEDELCR!F349</f>
        <v>Church Hill School.2011.DDEL5.E27.Ap21</v>
      </c>
      <c r="P349" s="325" t="str">
        <f>DEDEL!I349</f>
        <v>10162/543965</v>
      </c>
      <c r="Q349" s="126" t="b">
        <v>1</v>
      </c>
      <c r="R349" s="126" t="b">
        <v>1</v>
      </c>
      <c r="S349" s="126" t="b">
        <v>1</v>
      </c>
      <c r="U349" s="313">
        <f t="shared" si="21"/>
        <v>19</v>
      </c>
      <c r="V349" s="313">
        <f t="shared" si="22"/>
        <v>38</v>
      </c>
    </row>
    <row r="350" spans="1:22" x14ac:dyDescent="0.25">
      <c r="A350" s="126" t="s">
        <v>4021</v>
      </c>
      <c r="B350" s="200">
        <v>1</v>
      </c>
      <c r="C350" s="126">
        <v>2</v>
      </c>
      <c r="D350" s="321">
        <f>DEDEL!J350</f>
        <v>400050</v>
      </c>
      <c r="E350" s="126" t="b">
        <v>1</v>
      </c>
      <c r="F350" s="322" t="str">
        <f>RIGHT(DEDEL!C350,4)&amp;"."&amp;DEDEL!M350&amp;"."&amp;DEDEL!K350&amp;"."&amp;$C$5</f>
        <v>2014.DDEL5.E27.Ap21</v>
      </c>
      <c r="G350" s="323">
        <f t="shared" ca="1" si="24"/>
        <v>44309</v>
      </c>
      <c r="H350" s="324">
        <f>-DEDEL!Q350</f>
        <v>2568.52</v>
      </c>
      <c r="I350" s="205">
        <f t="shared" ca="1" si="23"/>
        <v>44309</v>
      </c>
      <c r="J350" s="126">
        <v>3</v>
      </c>
      <c r="K350" s="126" t="b">
        <v>1</v>
      </c>
      <c r="L350" s="126" t="s">
        <v>4022</v>
      </c>
      <c r="M350" s="126" t="b">
        <v>1</v>
      </c>
      <c r="N350" s="126" t="s">
        <v>3687</v>
      </c>
      <c r="O350" s="322" t="str">
        <f>LEFT(DEDEL!D350,19)&amp;"."&amp;DEDELCR!F350</f>
        <v>Colindale Primary S.2014.DDEL5.E27.Ap21</v>
      </c>
      <c r="P350" s="325" t="str">
        <f>DEDEL!I350</f>
        <v>10162/543965</v>
      </c>
      <c r="Q350" s="126" t="b">
        <v>1</v>
      </c>
      <c r="R350" s="126" t="b">
        <v>1</v>
      </c>
      <c r="S350" s="126" t="b">
        <v>1</v>
      </c>
      <c r="U350" s="313">
        <f t="shared" si="21"/>
        <v>19</v>
      </c>
      <c r="V350" s="313">
        <f t="shared" si="22"/>
        <v>39</v>
      </c>
    </row>
    <row r="351" spans="1:22" x14ac:dyDescent="0.25">
      <c r="A351" s="126" t="s">
        <v>4021</v>
      </c>
      <c r="B351" s="200">
        <v>1</v>
      </c>
      <c r="C351" s="126">
        <v>2</v>
      </c>
      <c r="D351" s="321">
        <f>DEDEL!J351</f>
        <v>400059</v>
      </c>
      <c r="E351" s="126" t="b">
        <v>1</v>
      </c>
      <c r="F351" s="322" t="str">
        <f>RIGHT(DEDEL!C351,4)&amp;"."&amp;DEDEL!M351&amp;"."&amp;DEDEL!K351&amp;"."&amp;$C$5</f>
        <v>2015.DDEL5.E27.Ap21</v>
      </c>
      <c r="G351" s="323">
        <f t="shared" ca="1" si="24"/>
        <v>44309</v>
      </c>
      <c r="H351" s="324">
        <f>-DEDEL!Q351</f>
        <v>858.9</v>
      </c>
      <c r="I351" s="205">
        <f t="shared" ca="1" si="23"/>
        <v>44309</v>
      </c>
      <c r="J351" s="126">
        <v>3</v>
      </c>
      <c r="K351" s="126" t="b">
        <v>1</v>
      </c>
      <c r="L351" s="126" t="s">
        <v>4022</v>
      </c>
      <c r="M351" s="126" t="b">
        <v>1</v>
      </c>
      <c r="N351" s="126" t="s">
        <v>3687</v>
      </c>
      <c r="O351" s="322" t="str">
        <f>LEFT(DEDEL!D351,19)&amp;"."&amp;DEDELCR!F351</f>
        <v>Coppetts Wood Prima.2015.DDEL5.E27.Ap21</v>
      </c>
      <c r="P351" s="325" t="str">
        <f>DEDEL!I351</f>
        <v>10162/543965</v>
      </c>
      <c r="Q351" s="126" t="b">
        <v>1</v>
      </c>
      <c r="R351" s="126" t="b">
        <v>1</v>
      </c>
      <c r="S351" s="126" t="b">
        <v>1</v>
      </c>
      <c r="U351" s="313">
        <f t="shared" si="21"/>
        <v>19</v>
      </c>
      <c r="V351" s="313">
        <f t="shared" si="22"/>
        <v>39</v>
      </c>
    </row>
    <row r="352" spans="1:22" x14ac:dyDescent="0.25">
      <c r="A352" s="126" t="s">
        <v>4021</v>
      </c>
      <c r="B352" s="200">
        <v>1</v>
      </c>
      <c r="C352" s="126">
        <v>2</v>
      </c>
      <c r="D352" s="321">
        <f>DEDEL!J352</f>
        <v>400049</v>
      </c>
      <c r="E352" s="126" t="b">
        <v>1</v>
      </c>
      <c r="F352" s="322" t="str">
        <f>RIGHT(DEDEL!C352,4)&amp;"."&amp;DEDEL!M352&amp;"."&amp;DEDEL!K352&amp;"."&amp;$C$5</f>
        <v>2016.DDEL5.E27.Ap21</v>
      </c>
      <c r="G352" s="323">
        <f t="shared" ca="1" si="24"/>
        <v>44309</v>
      </c>
      <c r="H352" s="324">
        <f>-DEDEL!Q352</f>
        <v>858.9</v>
      </c>
      <c r="I352" s="205">
        <f t="shared" ca="1" si="23"/>
        <v>44309</v>
      </c>
      <c r="J352" s="126">
        <v>3</v>
      </c>
      <c r="K352" s="126" t="b">
        <v>1</v>
      </c>
      <c r="L352" s="126" t="s">
        <v>4022</v>
      </c>
      <c r="M352" s="126" t="b">
        <v>1</v>
      </c>
      <c r="N352" s="126" t="s">
        <v>3687</v>
      </c>
      <c r="O352" s="322" t="str">
        <f>LEFT(DEDEL!D352,19)&amp;"."&amp;DEDELCR!F352</f>
        <v>Courtland School.2016.DDEL5.E27.Ap21</v>
      </c>
      <c r="P352" s="325" t="str">
        <f>DEDEL!I352</f>
        <v>10162/543965</v>
      </c>
      <c r="Q352" s="126" t="b">
        <v>1</v>
      </c>
      <c r="R352" s="126" t="b">
        <v>1</v>
      </c>
      <c r="S352" s="126" t="b">
        <v>1</v>
      </c>
      <c r="U352" s="313">
        <f t="shared" si="21"/>
        <v>19</v>
      </c>
      <c r="V352" s="313">
        <f t="shared" si="22"/>
        <v>36</v>
      </c>
    </row>
    <row r="353" spans="1:22" x14ac:dyDescent="0.25">
      <c r="A353" s="126" t="s">
        <v>4021</v>
      </c>
      <c r="B353" s="200">
        <v>1</v>
      </c>
      <c r="C353" s="126">
        <v>2</v>
      </c>
      <c r="D353" s="321">
        <f>DEDEL!J353</f>
        <v>400080</v>
      </c>
      <c r="E353" s="126" t="b">
        <v>1</v>
      </c>
      <c r="F353" s="322" t="str">
        <f>RIGHT(DEDEL!C353,4)&amp;"."&amp;DEDEL!M353&amp;"."&amp;DEDEL!K353&amp;"."&amp;$C$5</f>
        <v>2017.DDEL5.E27.Ap21</v>
      </c>
      <c r="G353" s="323">
        <f t="shared" ca="1" si="24"/>
        <v>44309</v>
      </c>
      <c r="H353" s="324">
        <f>-DEDEL!Q353</f>
        <v>1644.1799999999998</v>
      </c>
      <c r="I353" s="205">
        <f t="shared" ca="1" si="23"/>
        <v>44309</v>
      </c>
      <c r="J353" s="126">
        <v>3</v>
      </c>
      <c r="K353" s="126" t="b">
        <v>1</v>
      </c>
      <c r="L353" s="126" t="s">
        <v>4022</v>
      </c>
      <c r="M353" s="126" t="b">
        <v>1</v>
      </c>
      <c r="N353" s="126" t="s">
        <v>3687</v>
      </c>
      <c r="O353" s="322" t="str">
        <f>LEFT(DEDEL!D353,19)&amp;"."&amp;DEDELCR!F353</f>
        <v>Cromer Road Primary.2017.DDEL5.E27.Ap21</v>
      </c>
      <c r="P353" s="325" t="str">
        <f>DEDEL!I353</f>
        <v>10162/543965</v>
      </c>
      <c r="Q353" s="126" t="b">
        <v>1</v>
      </c>
      <c r="R353" s="126" t="b">
        <v>1</v>
      </c>
      <c r="S353" s="126" t="b">
        <v>1</v>
      </c>
      <c r="U353" s="313">
        <f t="shared" si="21"/>
        <v>19</v>
      </c>
      <c r="V353" s="313">
        <f t="shared" si="22"/>
        <v>39</v>
      </c>
    </row>
    <row r="354" spans="1:22" x14ac:dyDescent="0.25">
      <c r="A354" s="126" t="s">
        <v>4021</v>
      </c>
      <c r="B354" s="200">
        <v>1</v>
      </c>
      <c r="C354" s="126">
        <v>2</v>
      </c>
      <c r="D354" s="321">
        <f>DEDEL!J354</f>
        <v>400036</v>
      </c>
      <c r="E354" s="126" t="b">
        <v>1</v>
      </c>
      <c r="F354" s="322" t="str">
        <f>RIGHT(DEDEL!C354,4)&amp;"."&amp;DEDEL!M354&amp;"."&amp;DEDEL!K354&amp;"."&amp;$C$5</f>
        <v>2019.DDEL5.E27.Ap21</v>
      </c>
      <c r="G354" s="323">
        <f t="shared" ca="1" si="24"/>
        <v>44309</v>
      </c>
      <c r="H354" s="324">
        <f>-DEDEL!Q354</f>
        <v>871.17</v>
      </c>
      <c r="I354" s="205">
        <f t="shared" ca="1" si="23"/>
        <v>44309</v>
      </c>
      <c r="J354" s="126">
        <v>3</v>
      </c>
      <c r="K354" s="126" t="b">
        <v>1</v>
      </c>
      <c r="L354" s="126" t="s">
        <v>4022</v>
      </c>
      <c r="M354" s="126" t="b">
        <v>1</v>
      </c>
      <c r="N354" s="126" t="s">
        <v>3687</v>
      </c>
      <c r="O354" s="322" t="str">
        <f>LEFT(DEDEL!D354,19)&amp;"."&amp;DEDELCR!F354</f>
        <v>Deansbrook Infant S.2019.DDEL5.E27.Ap21</v>
      </c>
      <c r="P354" s="325" t="str">
        <f>DEDEL!I354</f>
        <v>10162/543965</v>
      </c>
      <c r="Q354" s="126" t="b">
        <v>1</v>
      </c>
      <c r="R354" s="126" t="b">
        <v>1</v>
      </c>
      <c r="S354" s="126" t="b">
        <v>1</v>
      </c>
      <c r="U354" s="313">
        <f t="shared" si="21"/>
        <v>19</v>
      </c>
      <c r="V354" s="313">
        <f t="shared" si="22"/>
        <v>39</v>
      </c>
    </row>
    <row r="355" spans="1:22" x14ac:dyDescent="0.25">
      <c r="A355" s="126" t="s">
        <v>4021</v>
      </c>
      <c r="B355" s="200">
        <v>1</v>
      </c>
      <c r="C355" s="126">
        <v>2</v>
      </c>
      <c r="D355" s="321">
        <f>DEDEL!J355</f>
        <v>400042</v>
      </c>
      <c r="E355" s="126" t="b">
        <v>1</v>
      </c>
      <c r="F355" s="322" t="str">
        <f>RIGHT(DEDEL!C355,4)&amp;"."&amp;DEDEL!M355&amp;"."&amp;DEDEL!K355&amp;"."&amp;$C$5</f>
        <v>2021.DDEL5.E27.Ap21</v>
      </c>
      <c r="G355" s="323">
        <f t="shared" ca="1" si="24"/>
        <v>44309</v>
      </c>
      <c r="H355" s="324">
        <f>-DEDEL!Q355</f>
        <v>1811.87</v>
      </c>
      <c r="I355" s="205">
        <f t="shared" ca="1" si="23"/>
        <v>44309</v>
      </c>
      <c r="J355" s="126">
        <v>3</v>
      </c>
      <c r="K355" s="126" t="b">
        <v>1</v>
      </c>
      <c r="L355" s="126" t="s">
        <v>4022</v>
      </c>
      <c r="M355" s="126" t="b">
        <v>1</v>
      </c>
      <c r="N355" s="126" t="s">
        <v>3687</v>
      </c>
      <c r="O355" s="322" t="str">
        <f>LEFT(DEDEL!D355,19)&amp;"."&amp;DEDELCR!F355</f>
        <v>Dollis Primary Scho.2021.DDEL5.E27.Ap21</v>
      </c>
      <c r="P355" s="325" t="str">
        <f>DEDEL!I355</f>
        <v>10162/543965</v>
      </c>
      <c r="Q355" s="126" t="b">
        <v>1</v>
      </c>
      <c r="R355" s="126" t="b">
        <v>1</v>
      </c>
      <c r="S355" s="126" t="b">
        <v>1</v>
      </c>
      <c r="U355" s="313">
        <f t="shared" si="21"/>
        <v>19</v>
      </c>
      <c r="V355" s="313">
        <f t="shared" si="22"/>
        <v>39</v>
      </c>
    </row>
    <row r="356" spans="1:22" x14ac:dyDescent="0.25">
      <c r="A356" s="126" t="s">
        <v>4021</v>
      </c>
      <c r="B356" s="200">
        <v>1</v>
      </c>
      <c r="C356" s="126">
        <v>2</v>
      </c>
      <c r="D356" s="321">
        <f>DEDEL!J356</f>
        <v>400159</v>
      </c>
      <c r="E356" s="126" t="b">
        <v>1</v>
      </c>
      <c r="F356" s="322" t="str">
        <f>RIGHT(DEDEL!C356,4)&amp;"."&amp;DEDEL!M356&amp;"."&amp;DEDEL!K356&amp;"."&amp;$C$5</f>
        <v>2023.DDEL5.E27.Ap21</v>
      </c>
      <c r="G356" s="323">
        <f t="shared" ca="1" si="24"/>
        <v>44309</v>
      </c>
      <c r="H356" s="324">
        <f>-DEDEL!Q356</f>
        <v>2053.1799999999998</v>
      </c>
      <c r="I356" s="205">
        <f t="shared" ca="1" si="23"/>
        <v>44309</v>
      </c>
      <c r="J356" s="126">
        <v>3</v>
      </c>
      <c r="K356" s="126" t="b">
        <v>1</v>
      </c>
      <c r="L356" s="126" t="s">
        <v>4022</v>
      </c>
      <c r="M356" s="126" t="b">
        <v>1</v>
      </c>
      <c r="N356" s="126" t="s">
        <v>3687</v>
      </c>
      <c r="O356" s="322" t="str">
        <f>LEFT(DEDEL!D356,19)&amp;"."&amp;DEDELCR!F356</f>
        <v>Edgware Primary Sch.2023.DDEL5.E27.Ap21</v>
      </c>
      <c r="P356" s="325" t="str">
        <f>DEDEL!I356</f>
        <v>10162/543965</v>
      </c>
      <c r="Q356" s="126" t="b">
        <v>1</v>
      </c>
      <c r="R356" s="126" t="b">
        <v>1</v>
      </c>
      <c r="S356" s="126" t="b">
        <v>1</v>
      </c>
      <c r="U356" s="313">
        <f t="shared" si="21"/>
        <v>19</v>
      </c>
      <c r="V356" s="313">
        <f t="shared" si="22"/>
        <v>39</v>
      </c>
    </row>
    <row r="357" spans="1:22" x14ac:dyDescent="0.25">
      <c r="A357" s="126" t="s">
        <v>4021</v>
      </c>
      <c r="B357" s="200">
        <v>1</v>
      </c>
      <c r="C357" s="126">
        <v>2</v>
      </c>
      <c r="D357" s="321">
        <f>DEDEL!J357</f>
        <v>400047</v>
      </c>
      <c r="E357" s="126" t="b">
        <v>1</v>
      </c>
      <c r="F357" s="322" t="str">
        <f>RIGHT(DEDEL!C357,4)&amp;"."&amp;DEDEL!M357&amp;"."&amp;DEDEL!K357&amp;"."&amp;$C$5</f>
        <v>2024.DDEL5.E27.Ap21</v>
      </c>
      <c r="G357" s="323">
        <f t="shared" ca="1" si="24"/>
        <v>44309</v>
      </c>
      <c r="H357" s="324">
        <f>-DEDEL!Q357</f>
        <v>805.73</v>
      </c>
      <c r="I357" s="205">
        <f t="shared" ca="1" si="23"/>
        <v>44309</v>
      </c>
      <c r="J357" s="126">
        <v>3</v>
      </c>
      <c r="K357" s="126" t="b">
        <v>1</v>
      </c>
      <c r="L357" s="126" t="s">
        <v>4022</v>
      </c>
      <c r="M357" s="126" t="b">
        <v>1</v>
      </c>
      <c r="N357" s="126" t="s">
        <v>3687</v>
      </c>
      <c r="O357" s="322" t="str">
        <f>LEFT(DEDEL!D357,19)&amp;"."&amp;DEDELCR!F357</f>
        <v>Fairway Primary Sch.2024.DDEL5.E27.Ap21</v>
      </c>
      <c r="P357" s="325" t="str">
        <f>DEDEL!I357</f>
        <v>10162/543965</v>
      </c>
      <c r="Q357" s="126" t="b">
        <v>1</v>
      </c>
      <c r="R357" s="126" t="b">
        <v>1</v>
      </c>
      <c r="S357" s="126" t="b">
        <v>1</v>
      </c>
      <c r="U357" s="313">
        <f t="shared" si="21"/>
        <v>19</v>
      </c>
      <c r="V357" s="313">
        <f t="shared" si="22"/>
        <v>39</v>
      </c>
    </row>
    <row r="358" spans="1:22" x14ac:dyDescent="0.25">
      <c r="A358" s="126" t="s">
        <v>4021</v>
      </c>
      <c r="B358" s="200">
        <v>1</v>
      </c>
      <c r="C358" s="126">
        <v>2</v>
      </c>
      <c r="D358" s="321">
        <f>DEDEL!J358</f>
        <v>400001</v>
      </c>
      <c r="E358" s="126" t="b">
        <v>1</v>
      </c>
      <c r="F358" s="322" t="str">
        <f>RIGHT(DEDEL!C358,4)&amp;"."&amp;DEDEL!M358&amp;"."&amp;DEDEL!K358&amp;"."&amp;$C$5</f>
        <v>2025.DDEL5.E27.Ap21</v>
      </c>
      <c r="G358" s="323">
        <f t="shared" ca="1" si="24"/>
        <v>44309</v>
      </c>
      <c r="H358" s="324">
        <f>-DEDEL!Q358</f>
        <v>1300.6199999999999</v>
      </c>
      <c r="I358" s="205">
        <f t="shared" ca="1" si="23"/>
        <v>44309</v>
      </c>
      <c r="J358" s="126">
        <v>3</v>
      </c>
      <c r="K358" s="126" t="b">
        <v>1</v>
      </c>
      <c r="L358" s="126" t="s">
        <v>4022</v>
      </c>
      <c r="M358" s="126" t="b">
        <v>1</v>
      </c>
      <c r="N358" s="126" t="s">
        <v>3687</v>
      </c>
      <c r="O358" s="322" t="str">
        <f>LEFT(DEDEL!D358,19)&amp;"."&amp;DEDELCR!F358</f>
        <v>Foulds School.2025.DDEL5.E27.Ap21</v>
      </c>
      <c r="P358" s="325" t="str">
        <f>DEDEL!I358</f>
        <v>10162/543965</v>
      </c>
      <c r="Q358" s="126" t="b">
        <v>1</v>
      </c>
      <c r="R358" s="126" t="b">
        <v>1</v>
      </c>
      <c r="S358" s="126" t="b">
        <v>1</v>
      </c>
      <c r="U358" s="313">
        <f t="shared" si="21"/>
        <v>19</v>
      </c>
      <c r="V358" s="313">
        <f t="shared" si="22"/>
        <v>33</v>
      </c>
    </row>
    <row r="359" spans="1:22" x14ac:dyDescent="0.25">
      <c r="A359" s="126" t="s">
        <v>4021</v>
      </c>
      <c r="B359" s="200">
        <v>1</v>
      </c>
      <c r="C359" s="126">
        <v>2</v>
      </c>
      <c r="D359" s="321">
        <f>DEDEL!J359</f>
        <v>400082</v>
      </c>
      <c r="E359" s="126" t="b">
        <v>1</v>
      </c>
      <c r="F359" s="322" t="str">
        <f>RIGHT(DEDEL!C359,4)&amp;"."&amp;DEDEL!M359&amp;"."&amp;DEDEL!K359&amp;"."&amp;$C$5</f>
        <v>2026.DDEL5.E27.Ap21</v>
      </c>
      <c r="G359" s="323">
        <f t="shared" ca="1" si="24"/>
        <v>44309</v>
      </c>
      <c r="H359" s="324">
        <f>-DEDEL!Q359</f>
        <v>2032.73</v>
      </c>
      <c r="I359" s="205">
        <f t="shared" ca="1" si="23"/>
        <v>44309</v>
      </c>
      <c r="J359" s="126">
        <v>3</v>
      </c>
      <c r="K359" s="126" t="b">
        <v>1</v>
      </c>
      <c r="L359" s="126" t="s">
        <v>4022</v>
      </c>
      <c r="M359" s="126" t="b">
        <v>1</v>
      </c>
      <c r="N359" s="126" t="s">
        <v>3687</v>
      </c>
      <c r="O359" s="322" t="str">
        <f>LEFT(DEDEL!D359,19)&amp;"."&amp;DEDELCR!F359</f>
        <v>Frith Manor Primary.2026.DDEL5.E27.Ap21</v>
      </c>
      <c r="P359" s="325" t="str">
        <f>DEDEL!I359</f>
        <v>10162/543965</v>
      </c>
      <c r="Q359" s="126" t="b">
        <v>1</v>
      </c>
      <c r="R359" s="126" t="b">
        <v>1</v>
      </c>
      <c r="S359" s="126" t="b">
        <v>1</v>
      </c>
      <c r="U359" s="313">
        <f t="shared" si="21"/>
        <v>19</v>
      </c>
      <c r="V359" s="313">
        <f t="shared" si="22"/>
        <v>39</v>
      </c>
    </row>
    <row r="360" spans="1:22" x14ac:dyDescent="0.25">
      <c r="A360" s="126" t="s">
        <v>4021</v>
      </c>
      <c r="B360" s="200">
        <v>1</v>
      </c>
      <c r="C360" s="126">
        <v>2</v>
      </c>
      <c r="D360" s="321">
        <f>DEDEL!J360</f>
        <v>400002</v>
      </c>
      <c r="E360" s="126" t="b">
        <v>1</v>
      </c>
      <c r="F360" s="322" t="str">
        <f>RIGHT(DEDEL!C360,4)&amp;"."&amp;DEDEL!M360&amp;"."&amp;DEDEL!K360&amp;"."&amp;$C$5</f>
        <v>2027.DDEL5.E27.Ap21</v>
      </c>
      <c r="G360" s="323">
        <f t="shared" ca="1" si="24"/>
        <v>44309</v>
      </c>
      <c r="H360" s="324">
        <f>-DEDEL!Q360</f>
        <v>1435.59</v>
      </c>
      <c r="I360" s="205">
        <f t="shared" ca="1" si="23"/>
        <v>44309</v>
      </c>
      <c r="J360" s="126">
        <v>3</v>
      </c>
      <c r="K360" s="126" t="b">
        <v>1</v>
      </c>
      <c r="L360" s="126" t="s">
        <v>4022</v>
      </c>
      <c r="M360" s="126" t="b">
        <v>1</v>
      </c>
      <c r="N360" s="126" t="s">
        <v>3687</v>
      </c>
      <c r="O360" s="322" t="str">
        <f>LEFT(DEDEL!D360,19)&amp;"."&amp;DEDELCR!F360</f>
        <v>Garden Suburb Junio.2027.DDEL5.E27.Ap21</v>
      </c>
      <c r="P360" s="325" t="str">
        <f>DEDEL!I360</f>
        <v>10162/543965</v>
      </c>
      <c r="Q360" s="126" t="b">
        <v>1</v>
      </c>
      <c r="R360" s="126" t="b">
        <v>1</v>
      </c>
      <c r="S360" s="126" t="b">
        <v>1</v>
      </c>
      <c r="U360" s="313">
        <f t="shared" si="21"/>
        <v>19</v>
      </c>
      <c r="V360" s="313">
        <f t="shared" si="22"/>
        <v>39</v>
      </c>
    </row>
    <row r="361" spans="1:22" x14ac:dyDescent="0.25">
      <c r="A361" s="126" t="s">
        <v>4021</v>
      </c>
      <c r="B361" s="200">
        <v>1</v>
      </c>
      <c r="C361" s="126">
        <v>2</v>
      </c>
      <c r="D361" s="321">
        <f>DEDEL!J361</f>
        <v>400067</v>
      </c>
      <c r="E361" s="126" t="b">
        <v>1</v>
      </c>
      <c r="F361" s="322" t="str">
        <f>RIGHT(DEDEL!C361,4)&amp;"."&amp;DEDEL!M361&amp;"."&amp;DEDEL!K361&amp;"."&amp;$C$5</f>
        <v>2028.DDEL5.E27.Ap21</v>
      </c>
      <c r="G361" s="323">
        <f t="shared" ca="1" si="24"/>
        <v>44309</v>
      </c>
      <c r="H361" s="324">
        <f>-DEDEL!Q361</f>
        <v>952.96999999999991</v>
      </c>
      <c r="I361" s="205">
        <f t="shared" ca="1" si="23"/>
        <v>44309</v>
      </c>
      <c r="J361" s="126">
        <v>3</v>
      </c>
      <c r="K361" s="126" t="b">
        <v>1</v>
      </c>
      <c r="L361" s="126" t="s">
        <v>4022</v>
      </c>
      <c r="M361" s="126" t="b">
        <v>1</v>
      </c>
      <c r="N361" s="126" t="s">
        <v>3687</v>
      </c>
      <c r="O361" s="322" t="str">
        <f>LEFT(DEDEL!D361,19)&amp;"."&amp;DEDELCR!F361</f>
        <v>Garden Suburb Infan.2028.DDEL5.E27.Ap21</v>
      </c>
      <c r="P361" s="325" t="str">
        <f>DEDEL!I361</f>
        <v>10162/543965</v>
      </c>
      <c r="Q361" s="126" t="b">
        <v>1</v>
      </c>
      <c r="R361" s="126" t="b">
        <v>1</v>
      </c>
      <c r="S361" s="126" t="b">
        <v>1</v>
      </c>
      <c r="U361" s="313">
        <f t="shared" si="21"/>
        <v>19</v>
      </c>
      <c r="V361" s="313">
        <f t="shared" si="22"/>
        <v>39</v>
      </c>
    </row>
    <row r="362" spans="1:22" x14ac:dyDescent="0.25">
      <c r="A362" s="126" t="s">
        <v>4021</v>
      </c>
      <c r="B362" s="200">
        <v>1</v>
      </c>
      <c r="C362" s="126">
        <v>2</v>
      </c>
      <c r="D362" s="321">
        <f>DEDEL!J362</f>
        <v>400035</v>
      </c>
      <c r="E362" s="126" t="b">
        <v>1</v>
      </c>
      <c r="F362" s="322" t="str">
        <f>RIGHT(DEDEL!C362,4)&amp;"."&amp;DEDEL!M362&amp;"."&amp;DEDEL!K362&amp;"."&amp;$C$5</f>
        <v>2029.DDEL5.E27.Ap21</v>
      </c>
      <c r="G362" s="323">
        <f t="shared" ca="1" si="24"/>
        <v>44309</v>
      </c>
      <c r="H362" s="324">
        <f>-DEDEL!Q362</f>
        <v>1693.26</v>
      </c>
      <c r="I362" s="205">
        <f t="shared" ca="1" si="23"/>
        <v>44309</v>
      </c>
      <c r="J362" s="126">
        <v>3</v>
      </c>
      <c r="K362" s="126" t="b">
        <v>1</v>
      </c>
      <c r="L362" s="126" t="s">
        <v>4022</v>
      </c>
      <c r="M362" s="126" t="b">
        <v>1</v>
      </c>
      <c r="N362" s="126" t="s">
        <v>3687</v>
      </c>
      <c r="O362" s="322" t="str">
        <f>LEFT(DEDEL!D362,19)&amp;"."&amp;DEDELCR!F362</f>
        <v>Goldbeaters Primary.2029.DDEL5.E27.Ap21</v>
      </c>
      <c r="P362" s="325" t="str">
        <f>DEDEL!I362</f>
        <v>10162/543965</v>
      </c>
      <c r="Q362" s="126" t="b">
        <v>1</v>
      </c>
      <c r="R362" s="126" t="b">
        <v>1</v>
      </c>
      <c r="S362" s="126" t="b">
        <v>1</v>
      </c>
      <c r="U362" s="313">
        <f t="shared" si="21"/>
        <v>19</v>
      </c>
      <c r="V362" s="313">
        <f t="shared" si="22"/>
        <v>39</v>
      </c>
    </row>
    <row r="363" spans="1:22" x14ac:dyDescent="0.25">
      <c r="A363" s="126" t="s">
        <v>4021</v>
      </c>
      <c r="B363" s="200">
        <v>1</v>
      </c>
      <c r="C363" s="126">
        <v>2</v>
      </c>
      <c r="D363" s="321">
        <f>DEDEL!J363</f>
        <v>400026</v>
      </c>
      <c r="E363" s="126" t="b">
        <v>1</v>
      </c>
      <c r="F363" s="322" t="str">
        <f>RIGHT(DEDEL!C363,4)&amp;"."&amp;DEDEL!M363&amp;"."&amp;DEDEL!K363&amp;"."&amp;$C$5</f>
        <v>2031.DDEL5.E27.Ap21</v>
      </c>
      <c r="G363" s="323">
        <f t="shared" ca="1" si="24"/>
        <v>44309</v>
      </c>
      <c r="H363" s="324">
        <f>-DEDEL!Q363</f>
        <v>760.74</v>
      </c>
      <c r="I363" s="205">
        <f t="shared" ca="1" si="23"/>
        <v>44309</v>
      </c>
      <c r="J363" s="126">
        <v>3</v>
      </c>
      <c r="K363" s="126" t="b">
        <v>1</v>
      </c>
      <c r="L363" s="126" t="s">
        <v>4022</v>
      </c>
      <c r="M363" s="126" t="b">
        <v>1</v>
      </c>
      <c r="N363" s="126" t="s">
        <v>3687</v>
      </c>
      <c r="O363" s="322" t="str">
        <f>LEFT(DEDEL!D363,19)&amp;"."&amp;DEDELCR!F363</f>
        <v>Hollickwood Primary.2031.DDEL5.E27.Ap21</v>
      </c>
      <c r="P363" s="325" t="str">
        <f>DEDEL!I363</f>
        <v>10162/543965</v>
      </c>
      <c r="Q363" s="126" t="b">
        <v>1</v>
      </c>
      <c r="R363" s="126" t="b">
        <v>1</v>
      </c>
      <c r="S363" s="126" t="b">
        <v>1</v>
      </c>
      <c r="U363" s="313">
        <f t="shared" si="21"/>
        <v>19</v>
      </c>
      <c r="V363" s="313">
        <f t="shared" si="22"/>
        <v>39</v>
      </c>
    </row>
    <row r="364" spans="1:22" x14ac:dyDescent="0.25">
      <c r="A364" s="126" t="s">
        <v>4021</v>
      </c>
      <c r="B364" s="200">
        <v>1</v>
      </c>
      <c r="C364" s="126">
        <v>2</v>
      </c>
      <c r="D364" s="321">
        <f>DEDEL!J364</f>
        <v>400084</v>
      </c>
      <c r="E364" s="126" t="b">
        <v>1</v>
      </c>
      <c r="F364" s="322" t="str">
        <f>RIGHT(DEDEL!C364,4)&amp;"."&amp;DEDEL!M364&amp;"."&amp;DEDEL!K364&amp;"."&amp;$C$5</f>
        <v>2032.DDEL5.E27.Ap21</v>
      </c>
      <c r="G364" s="323">
        <f t="shared" ca="1" si="24"/>
        <v>44309</v>
      </c>
      <c r="H364" s="324">
        <f>-DEDEL!Q364</f>
        <v>1791.4199999999998</v>
      </c>
      <c r="I364" s="205">
        <f t="shared" ca="1" si="23"/>
        <v>44309</v>
      </c>
      <c r="J364" s="126">
        <v>3</v>
      </c>
      <c r="K364" s="126" t="b">
        <v>1</v>
      </c>
      <c r="L364" s="126" t="s">
        <v>4022</v>
      </c>
      <c r="M364" s="126" t="b">
        <v>1</v>
      </c>
      <c r="N364" s="126" t="s">
        <v>3687</v>
      </c>
      <c r="O364" s="322" t="str">
        <f>LEFT(DEDEL!D364,19)&amp;"."&amp;DEDELCR!F364</f>
        <v>Holly Park Primary .2032.DDEL5.E27.Ap21</v>
      </c>
      <c r="P364" s="325" t="str">
        <f>DEDEL!I364</f>
        <v>10162/543965</v>
      </c>
      <c r="Q364" s="126" t="b">
        <v>1</v>
      </c>
      <c r="R364" s="126" t="b">
        <v>1</v>
      </c>
      <c r="S364" s="126" t="b">
        <v>1</v>
      </c>
      <c r="U364" s="313">
        <f t="shared" si="21"/>
        <v>19</v>
      </c>
      <c r="V364" s="313">
        <f t="shared" si="22"/>
        <v>39</v>
      </c>
    </row>
    <row r="365" spans="1:22" x14ac:dyDescent="0.25">
      <c r="A365" s="126" t="s">
        <v>4021</v>
      </c>
      <c r="B365" s="200">
        <v>1</v>
      </c>
      <c r="C365" s="126">
        <v>2</v>
      </c>
      <c r="D365" s="321">
        <f>DEDEL!J365</f>
        <v>400046</v>
      </c>
      <c r="E365" s="126" t="b">
        <v>1</v>
      </c>
      <c r="F365" s="322" t="str">
        <f>RIGHT(DEDEL!C365,4)&amp;"."&amp;DEDEL!M365&amp;"."&amp;DEDEL!K365&amp;"."&amp;$C$5</f>
        <v>2036.DDEL5.E27.Ap21</v>
      </c>
      <c r="G365" s="323">
        <f t="shared" ca="1" si="24"/>
        <v>44309</v>
      </c>
      <c r="H365" s="324">
        <f>-DEDEL!Q365</f>
        <v>965.24</v>
      </c>
      <c r="I365" s="205">
        <f t="shared" ca="1" si="23"/>
        <v>44309</v>
      </c>
      <c r="J365" s="126">
        <v>3</v>
      </c>
      <c r="K365" s="126" t="b">
        <v>1</v>
      </c>
      <c r="L365" s="126" t="s">
        <v>4022</v>
      </c>
      <c r="M365" s="126" t="b">
        <v>1</v>
      </c>
      <c r="N365" s="126" t="s">
        <v>3687</v>
      </c>
      <c r="O365" s="322" t="str">
        <f>LEFT(DEDEL!D365,19)&amp;"."&amp;DEDELCR!F365</f>
        <v>Livingstone Primary.2036.DDEL5.E27.Ap21</v>
      </c>
      <c r="P365" s="325" t="str">
        <f>DEDEL!I365</f>
        <v>10162/543965</v>
      </c>
      <c r="Q365" s="126" t="b">
        <v>1</v>
      </c>
      <c r="R365" s="126" t="b">
        <v>1</v>
      </c>
      <c r="S365" s="126" t="b">
        <v>1</v>
      </c>
      <c r="U365" s="313">
        <f t="shared" si="21"/>
        <v>19</v>
      </c>
      <c r="V365" s="313">
        <f t="shared" si="22"/>
        <v>39</v>
      </c>
    </row>
    <row r="366" spans="1:22" x14ac:dyDescent="0.25">
      <c r="A366" s="126" t="s">
        <v>4021</v>
      </c>
      <c r="B366" s="200">
        <v>1</v>
      </c>
      <c r="C366" s="126">
        <v>2</v>
      </c>
      <c r="D366" s="321">
        <f>DEDEL!J366</f>
        <v>400030</v>
      </c>
      <c r="E366" s="126" t="b">
        <v>1</v>
      </c>
      <c r="F366" s="322" t="str">
        <f>RIGHT(DEDEL!C366,4)&amp;"."&amp;DEDEL!M366&amp;"."&amp;DEDEL!K366&amp;"."&amp;$C$5</f>
        <v>2037.DDEL5.E27.Ap21</v>
      </c>
      <c r="G366" s="323">
        <f t="shared" ca="1" si="24"/>
        <v>44309</v>
      </c>
      <c r="H366" s="324">
        <f>-DEDEL!Q366</f>
        <v>1083.8499999999999</v>
      </c>
      <c r="I366" s="205">
        <f t="shared" ca="1" si="23"/>
        <v>44309</v>
      </c>
      <c r="J366" s="126">
        <v>3</v>
      </c>
      <c r="K366" s="126" t="b">
        <v>1</v>
      </c>
      <c r="L366" s="126" t="s">
        <v>4022</v>
      </c>
      <c r="M366" s="126" t="b">
        <v>1</v>
      </c>
      <c r="N366" s="126" t="s">
        <v>3687</v>
      </c>
      <c r="O366" s="322" t="str">
        <f>LEFT(DEDEL!D366,19)&amp;"."&amp;DEDELCR!F366</f>
        <v>Manorside Primary S.2037.DDEL5.E27.Ap21</v>
      </c>
      <c r="P366" s="325" t="str">
        <f>DEDEL!I366</f>
        <v>10162/543965</v>
      </c>
      <c r="Q366" s="126" t="b">
        <v>1</v>
      </c>
      <c r="R366" s="126" t="b">
        <v>1</v>
      </c>
      <c r="S366" s="126" t="b">
        <v>1</v>
      </c>
      <c r="U366" s="313">
        <f t="shared" si="21"/>
        <v>19</v>
      </c>
      <c r="V366" s="313">
        <f t="shared" si="22"/>
        <v>39</v>
      </c>
    </row>
    <row r="367" spans="1:22" x14ac:dyDescent="0.25">
      <c r="A367" s="126" t="s">
        <v>4021</v>
      </c>
      <c r="B367" s="200">
        <v>1</v>
      </c>
      <c r="C367" s="126">
        <v>2</v>
      </c>
      <c r="D367" s="321">
        <f>DEDEL!J367</f>
        <v>400048</v>
      </c>
      <c r="E367" s="126" t="b">
        <v>1</v>
      </c>
      <c r="F367" s="322" t="str">
        <f>RIGHT(DEDEL!C367,4)&amp;"."&amp;DEDEL!M367&amp;"."&amp;DEDEL!K367&amp;"."&amp;$C$5</f>
        <v>2042.DDEL5.E27.Ap21</v>
      </c>
      <c r="G367" s="323">
        <f t="shared" ca="1" si="24"/>
        <v>44309</v>
      </c>
      <c r="H367" s="324">
        <f>-DEDEL!Q367</f>
        <v>1738.25</v>
      </c>
      <c r="I367" s="205">
        <f t="shared" ca="1" si="23"/>
        <v>44309</v>
      </c>
      <c r="J367" s="126">
        <v>3</v>
      </c>
      <c r="K367" s="126" t="b">
        <v>1</v>
      </c>
      <c r="L367" s="126" t="s">
        <v>4022</v>
      </c>
      <c r="M367" s="126" t="b">
        <v>1</v>
      </c>
      <c r="N367" s="126" t="s">
        <v>3687</v>
      </c>
      <c r="O367" s="322" t="str">
        <f>LEFT(DEDEL!D367,19)&amp;"."&amp;DEDELCR!F367</f>
        <v>Monkfrith Primary S.2042.DDEL5.E27.Ap21</v>
      </c>
      <c r="P367" s="325" t="str">
        <f>DEDEL!I367</f>
        <v>10162/543965</v>
      </c>
      <c r="Q367" s="126" t="b">
        <v>1</v>
      </c>
      <c r="R367" s="126" t="b">
        <v>1</v>
      </c>
      <c r="S367" s="126" t="b">
        <v>1</v>
      </c>
      <c r="U367" s="313">
        <f t="shared" si="21"/>
        <v>19</v>
      </c>
      <c r="V367" s="313">
        <f t="shared" si="22"/>
        <v>39</v>
      </c>
    </row>
    <row r="368" spans="1:22" x14ac:dyDescent="0.25">
      <c r="A368" s="126" t="s">
        <v>4021</v>
      </c>
      <c r="B368" s="200">
        <v>1</v>
      </c>
      <c r="C368" s="126">
        <v>2</v>
      </c>
      <c r="D368" s="321">
        <f>DEDEL!J368</f>
        <v>400088</v>
      </c>
      <c r="E368" s="126" t="b">
        <v>1</v>
      </c>
      <c r="F368" s="322" t="str">
        <f>RIGHT(DEDEL!C368,4)&amp;"."&amp;DEDEL!M368&amp;"."&amp;DEDEL!K368&amp;"."&amp;$C$5</f>
        <v>2043.DDEL5.E27.Ap21</v>
      </c>
      <c r="G368" s="323">
        <f t="shared" ca="1" si="24"/>
        <v>44309</v>
      </c>
      <c r="H368" s="324">
        <f>-DEDEL!Q368</f>
        <v>1828.23</v>
      </c>
      <c r="I368" s="205">
        <f t="shared" ca="1" si="23"/>
        <v>44309</v>
      </c>
      <c r="J368" s="126">
        <v>3</v>
      </c>
      <c r="K368" s="126" t="b">
        <v>1</v>
      </c>
      <c r="L368" s="126" t="s">
        <v>4022</v>
      </c>
      <c r="M368" s="126" t="b">
        <v>1</v>
      </c>
      <c r="N368" s="126" t="s">
        <v>3687</v>
      </c>
      <c r="O368" s="322" t="str">
        <f>LEFT(DEDEL!D368,19)&amp;"."&amp;DEDELCR!F368</f>
        <v>Moss Hall Junior Sc.2043.DDEL5.E27.Ap21</v>
      </c>
      <c r="P368" s="325" t="str">
        <f>DEDEL!I368</f>
        <v>10162/543965</v>
      </c>
      <c r="Q368" s="126" t="b">
        <v>1</v>
      </c>
      <c r="R368" s="126" t="b">
        <v>1</v>
      </c>
      <c r="S368" s="126" t="b">
        <v>1</v>
      </c>
      <c r="U368" s="313">
        <f t="shared" si="21"/>
        <v>19</v>
      </c>
      <c r="V368" s="313">
        <f t="shared" si="22"/>
        <v>39</v>
      </c>
    </row>
    <row r="369" spans="1:22" x14ac:dyDescent="0.25">
      <c r="A369" s="126" t="s">
        <v>4021</v>
      </c>
      <c r="B369" s="200">
        <v>1</v>
      </c>
      <c r="C369" s="126">
        <v>2</v>
      </c>
      <c r="D369" s="321">
        <f>DEDEL!J369</f>
        <v>400087</v>
      </c>
      <c r="E369" s="126" t="b">
        <v>1</v>
      </c>
      <c r="F369" s="322" t="str">
        <f>RIGHT(DEDEL!C369,4)&amp;"."&amp;DEDEL!M369&amp;"."&amp;DEDEL!K369&amp;"."&amp;$C$5</f>
        <v>2044.DDEL5.E27.Ap21</v>
      </c>
      <c r="G369" s="323">
        <f t="shared" ca="1" si="24"/>
        <v>44309</v>
      </c>
      <c r="H369" s="324">
        <f>-DEDEL!Q369</f>
        <v>1435.59</v>
      </c>
      <c r="I369" s="205">
        <f t="shared" ca="1" si="23"/>
        <v>44309</v>
      </c>
      <c r="J369" s="126">
        <v>3</v>
      </c>
      <c r="K369" s="126" t="b">
        <v>1</v>
      </c>
      <c r="L369" s="126" t="s">
        <v>4022</v>
      </c>
      <c r="M369" s="126" t="b">
        <v>1</v>
      </c>
      <c r="N369" s="126" t="s">
        <v>3687</v>
      </c>
      <c r="O369" s="322" t="str">
        <f>LEFT(DEDEL!D369,19)&amp;"."&amp;DEDELCR!F369</f>
        <v>Moss Hall Infant Sc.2044.DDEL5.E27.Ap21</v>
      </c>
      <c r="P369" s="325" t="str">
        <f>DEDEL!I369</f>
        <v>10162/543965</v>
      </c>
      <c r="Q369" s="126" t="b">
        <v>1</v>
      </c>
      <c r="R369" s="126" t="b">
        <v>1</v>
      </c>
      <c r="S369" s="126" t="b">
        <v>1</v>
      </c>
      <c r="U369" s="313">
        <f t="shared" si="21"/>
        <v>19</v>
      </c>
      <c r="V369" s="313">
        <f t="shared" si="22"/>
        <v>39</v>
      </c>
    </row>
    <row r="370" spans="1:22" x14ac:dyDescent="0.25">
      <c r="A370" s="126" t="s">
        <v>4021</v>
      </c>
      <c r="B370" s="200">
        <v>1</v>
      </c>
      <c r="C370" s="126">
        <v>2</v>
      </c>
      <c r="D370" s="321">
        <f>DEDEL!J370</f>
        <v>400089</v>
      </c>
      <c r="E370" s="126" t="b">
        <v>1</v>
      </c>
      <c r="F370" s="322" t="str">
        <f>RIGHT(DEDEL!C370,4)&amp;"."&amp;DEDEL!M370&amp;"."&amp;DEDEL!K370&amp;"."&amp;$C$5</f>
        <v>2045.DDEL5.E27.Ap21</v>
      </c>
      <c r="G370" s="323">
        <f t="shared" ca="1" si="24"/>
        <v>44309</v>
      </c>
      <c r="H370" s="324">
        <f>-DEDEL!Q370</f>
        <v>862.99</v>
      </c>
      <c r="I370" s="205">
        <f t="shared" ca="1" si="23"/>
        <v>44309</v>
      </c>
      <c r="J370" s="126">
        <v>3</v>
      </c>
      <c r="K370" s="126" t="b">
        <v>1</v>
      </c>
      <c r="L370" s="126" t="s">
        <v>4022</v>
      </c>
      <c r="M370" s="126" t="b">
        <v>1</v>
      </c>
      <c r="N370" s="126" t="s">
        <v>3687</v>
      </c>
      <c r="O370" s="322" t="str">
        <f>LEFT(DEDEL!D370,19)&amp;"."&amp;DEDELCR!F370</f>
        <v>Northside Primary S.2045.DDEL5.E27.Ap21</v>
      </c>
      <c r="P370" s="325" t="str">
        <f>DEDEL!I370</f>
        <v>10162/543965</v>
      </c>
      <c r="Q370" s="126" t="b">
        <v>1</v>
      </c>
      <c r="R370" s="126" t="b">
        <v>1</v>
      </c>
      <c r="S370" s="126" t="b">
        <v>1</v>
      </c>
      <c r="U370" s="313">
        <f t="shared" si="21"/>
        <v>19</v>
      </c>
      <c r="V370" s="313">
        <f t="shared" si="22"/>
        <v>39</v>
      </c>
    </row>
    <row r="371" spans="1:22" x14ac:dyDescent="0.25">
      <c r="A371" s="126" t="s">
        <v>4021</v>
      </c>
      <c r="B371" s="200">
        <v>1</v>
      </c>
      <c r="C371" s="126">
        <v>2</v>
      </c>
      <c r="D371" s="321">
        <f>DEDEL!J371</f>
        <v>158733</v>
      </c>
      <c r="E371" s="126" t="b">
        <v>1</v>
      </c>
      <c r="F371" s="322" t="str">
        <f>RIGHT(DEDEL!C371,4)&amp;"."&amp;DEDEL!M371&amp;"."&amp;DEDEL!K371&amp;"."&amp;$C$5</f>
        <v>2053.DDEL5.E27.Ap21</v>
      </c>
      <c r="G371" s="323">
        <f t="shared" ca="1" si="24"/>
        <v>44309</v>
      </c>
      <c r="H371" s="324">
        <f>-DEDEL!Q371</f>
        <v>805.73</v>
      </c>
      <c r="I371" s="205">
        <f t="shared" ca="1" si="23"/>
        <v>44309</v>
      </c>
      <c r="J371" s="126">
        <v>3</v>
      </c>
      <c r="K371" s="126" t="b">
        <v>1</v>
      </c>
      <c r="L371" s="126" t="s">
        <v>4022</v>
      </c>
      <c r="M371" s="126" t="b">
        <v>1</v>
      </c>
      <c r="N371" s="126" t="s">
        <v>3687</v>
      </c>
      <c r="O371" s="322" t="str">
        <f>LEFT(DEDEL!D371,19)&amp;"."&amp;DEDELCR!F371</f>
        <v>The Noam Primary Sc.2053.DDEL5.E27.Ap21</v>
      </c>
      <c r="P371" s="325" t="str">
        <f>DEDEL!I371</f>
        <v>10162/543965</v>
      </c>
      <c r="Q371" s="126" t="b">
        <v>1</v>
      </c>
      <c r="R371" s="126" t="b">
        <v>1</v>
      </c>
      <c r="S371" s="126" t="b">
        <v>1</v>
      </c>
      <c r="U371" s="313">
        <f t="shared" si="21"/>
        <v>19</v>
      </c>
      <c r="V371" s="313">
        <f t="shared" si="22"/>
        <v>39</v>
      </c>
    </row>
    <row r="372" spans="1:22" x14ac:dyDescent="0.25">
      <c r="A372" s="126" t="s">
        <v>4021</v>
      </c>
      <c r="B372" s="200">
        <v>1</v>
      </c>
      <c r="C372" s="126">
        <v>2</v>
      </c>
      <c r="D372" s="321">
        <f>DEDEL!J372</f>
        <v>400004</v>
      </c>
      <c r="E372" s="126" t="b">
        <v>1</v>
      </c>
      <c r="F372" s="322" t="str">
        <f>RIGHT(DEDEL!C372,4)&amp;"."&amp;DEDEL!M372&amp;"."&amp;DEDEL!K372&amp;"."&amp;$C$5</f>
        <v>2054.DDEL5.E27.Ap21</v>
      </c>
      <c r="G372" s="323">
        <f t="shared" ca="1" si="24"/>
        <v>44309</v>
      </c>
      <c r="H372" s="324">
        <f>-DEDEL!Q372</f>
        <v>846.63</v>
      </c>
      <c r="I372" s="205">
        <f t="shared" ca="1" si="23"/>
        <v>44309</v>
      </c>
      <c r="J372" s="126">
        <v>3</v>
      </c>
      <c r="K372" s="126" t="b">
        <v>1</v>
      </c>
      <c r="L372" s="126" t="s">
        <v>4022</v>
      </c>
      <c r="M372" s="126" t="b">
        <v>1</v>
      </c>
      <c r="N372" s="126" t="s">
        <v>3687</v>
      </c>
      <c r="O372" s="322" t="str">
        <f>LEFT(DEDEL!D372,19)&amp;"."&amp;DEDELCR!F372</f>
        <v>Woodridge Primary S.2054.DDEL5.E27.Ap21</v>
      </c>
      <c r="P372" s="325" t="str">
        <f>DEDEL!I372</f>
        <v>10162/543965</v>
      </c>
      <c r="Q372" s="126" t="b">
        <v>1</v>
      </c>
      <c r="R372" s="126" t="b">
        <v>1</v>
      </c>
      <c r="S372" s="126" t="b">
        <v>1</v>
      </c>
      <c r="U372" s="313">
        <f t="shared" si="21"/>
        <v>19</v>
      </c>
      <c r="V372" s="313">
        <f t="shared" si="22"/>
        <v>39</v>
      </c>
    </row>
    <row r="373" spans="1:22" x14ac:dyDescent="0.25">
      <c r="A373" s="126" t="s">
        <v>4021</v>
      </c>
      <c r="B373" s="200">
        <v>1</v>
      </c>
      <c r="C373" s="126">
        <v>2</v>
      </c>
      <c r="D373" s="321">
        <f>DEDEL!J373</f>
        <v>400101</v>
      </c>
      <c r="E373" s="126" t="b">
        <v>1</v>
      </c>
      <c r="F373" s="322" t="str">
        <f>RIGHT(DEDEL!C373,4)&amp;"."&amp;DEDEL!M373&amp;"."&amp;DEDEL!K373&amp;"."&amp;$C$5</f>
        <v>2055.DDEL5.E27.Ap21</v>
      </c>
      <c r="G373" s="323">
        <f t="shared" ca="1" si="24"/>
        <v>44309</v>
      </c>
      <c r="H373" s="324">
        <f>-DEDEL!Q373</f>
        <v>818</v>
      </c>
      <c r="I373" s="205">
        <f t="shared" ca="1" si="23"/>
        <v>44309</v>
      </c>
      <c r="J373" s="126">
        <v>3</v>
      </c>
      <c r="K373" s="126" t="b">
        <v>1</v>
      </c>
      <c r="L373" s="126" t="s">
        <v>4022</v>
      </c>
      <c r="M373" s="126" t="b">
        <v>1</v>
      </c>
      <c r="N373" s="126" t="s">
        <v>3687</v>
      </c>
      <c r="O373" s="322" t="str">
        <f>LEFT(DEDEL!D373,19)&amp;"."&amp;DEDELCR!F373</f>
        <v>Tudor Primary Schoo.2055.DDEL5.E27.Ap21</v>
      </c>
      <c r="P373" s="325" t="str">
        <f>DEDEL!I373</f>
        <v>10162/543965</v>
      </c>
      <c r="Q373" s="126" t="b">
        <v>1</v>
      </c>
      <c r="R373" s="126" t="b">
        <v>1</v>
      </c>
      <c r="S373" s="126" t="b">
        <v>1</v>
      </c>
      <c r="U373" s="313">
        <f t="shared" ref="U373:U436" si="25">LEN(F373)</f>
        <v>19</v>
      </c>
      <c r="V373" s="313">
        <f t="shared" ref="V373:V436" si="26">LEN(O373)</f>
        <v>39</v>
      </c>
    </row>
    <row r="374" spans="1:22" x14ac:dyDescent="0.25">
      <c r="A374" s="126" t="s">
        <v>4021</v>
      </c>
      <c r="B374" s="200">
        <v>1</v>
      </c>
      <c r="C374" s="126">
        <v>2</v>
      </c>
      <c r="D374" s="321">
        <f>DEDEL!J374</f>
        <v>400053</v>
      </c>
      <c r="E374" s="126" t="b">
        <v>1</v>
      </c>
      <c r="F374" s="322" t="str">
        <f>RIGHT(DEDEL!C374,4)&amp;"."&amp;DEDEL!M374&amp;"."&amp;DEDEL!K374&amp;"."&amp;$C$5</f>
        <v>2057.DDEL5.E27.Ap21</v>
      </c>
      <c r="G374" s="323">
        <f t="shared" ca="1" si="24"/>
        <v>44309</v>
      </c>
      <c r="H374" s="324">
        <f>-DEDEL!Q374</f>
        <v>1836.4099999999999</v>
      </c>
      <c r="I374" s="205">
        <f t="shared" ca="1" si="23"/>
        <v>44309</v>
      </c>
      <c r="J374" s="126">
        <v>3</v>
      </c>
      <c r="K374" s="126" t="b">
        <v>1</v>
      </c>
      <c r="L374" s="126" t="s">
        <v>4022</v>
      </c>
      <c r="M374" s="126" t="b">
        <v>1</v>
      </c>
      <c r="N374" s="126" t="s">
        <v>3687</v>
      </c>
      <c r="O374" s="322" t="str">
        <f>LEFT(DEDEL!D374,19)&amp;"."&amp;DEDELCR!F374</f>
        <v>Underhill School.2057.DDEL5.E27.Ap21</v>
      </c>
      <c r="P374" s="325" t="str">
        <f>DEDEL!I374</f>
        <v>10162/543965</v>
      </c>
      <c r="Q374" s="126" t="b">
        <v>1</v>
      </c>
      <c r="R374" s="126" t="b">
        <v>1</v>
      </c>
      <c r="S374" s="126" t="b">
        <v>1</v>
      </c>
      <c r="U374" s="313">
        <f t="shared" si="25"/>
        <v>19</v>
      </c>
      <c r="V374" s="313">
        <f t="shared" si="26"/>
        <v>36</v>
      </c>
    </row>
    <row r="375" spans="1:22" x14ac:dyDescent="0.25">
      <c r="A375" s="126" t="s">
        <v>4021</v>
      </c>
      <c r="B375" s="200">
        <v>1</v>
      </c>
      <c r="C375" s="126">
        <v>2</v>
      </c>
      <c r="D375" s="321">
        <f>DEDEL!J375</f>
        <v>400011</v>
      </c>
      <c r="E375" s="126" t="b">
        <v>1</v>
      </c>
      <c r="F375" s="322" t="str">
        <f>RIGHT(DEDEL!C375,4)&amp;"."&amp;DEDEL!M375&amp;"."&amp;DEDEL!K375&amp;"."&amp;$C$5</f>
        <v>2060.DDEL5.E27.Ap21</v>
      </c>
      <c r="G375" s="323">
        <f t="shared" ca="1" si="24"/>
        <v>44309</v>
      </c>
      <c r="H375" s="324">
        <f>-DEDEL!Q375</f>
        <v>1721.8899999999999</v>
      </c>
      <c r="I375" s="205">
        <f t="shared" ca="1" si="23"/>
        <v>44309</v>
      </c>
      <c r="J375" s="126">
        <v>3</v>
      </c>
      <c r="K375" s="126" t="b">
        <v>1</v>
      </c>
      <c r="L375" s="126" t="s">
        <v>4022</v>
      </c>
      <c r="M375" s="126" t="b">
        <v>1</v>
      </c>
      <c r="N375" s="126" t="s">
        <v>3687</v>
      </c>
      <c r="O375" s="322" t="str">
        <f>LEFT(DEDEL!D375,19)&amp;"."&amp;DEDELCR!F375</f>
        <v>Whitings Hill Prima.2060.DDEL5.E27.Ap21</v>
      </c>
      <c r="P375" s="325" t="str">
        <f>DEDEL!I375</f>
        <v>10162/543965</v>
      </c>
      <c r="Q375" s="126" t="b">
        <v>1</v>
      </c>
      <c r="R375" s="126" t="b">
        <v>1</v>
      </c>
      <c r="S375" s="126" t="b">
        <v>1</v>
      </c>
      <c r="U375" s="313">
        <f t="shared" si="25"/>
        <v>19</v>
      </c>
      <c r="V375" s="313">
        <f t="shared" si="26"/>
        <v>39</v>
      </c>
    </row>
    <row r="376" spans="1:22" x14ac:dyDescent="0.25">
      <c r="A376" s="126" t="s">
        <v>4021</v>
      </c>
      <c r="B376" s="200">
        <v>1</v>
      </c>
      <c r="C376" s="126">
        <v>2</v>
      </c>
      <c r="D376" s="321">
        <f>DEDEL!J376</f>
        <v>400065</v>
      </c>
      <c r="E376" s="126" t="b">
        <v>1</v>
      </c>
      <c r="F376" s="322" t="str">
        <f>RIGHT(DEDEL!C376,4)&amp;"."&amp;DEDEL!M376&amp;"."&amp;DEDEL!K376&amp;"."&amp;$C$5</f>
        <v>2067.DDEL5.E27.Ap21</v>
      </c>
      <c r="G376" s="323">
        <f t="shared" ca="1" si="24"/>
        <v>44309</v>
      </c>
      <c r="H376" s="324">
        <f>-DEDEL!Q376</f>
        <v>957.06</v>
      </c>
      <c r="I376" s="205">
        <f t="shared" ca="1" si="23"/>
        <v>44309</v>
      </c>
      <c r="J376" s="126">
        <v>3</v>
      </c>
      <c r="K376" s="126" t="b">
        <v>1</v>
      </c>
      <c r="L376" s="126" t="s">
        <v>4022</v>
      </c>
      <c r="M376" s="126" t="b">
        <v>1</v>
      </c>
      <c r="N376" s="126" t="s">
        <v>3687</v>
      </c>
      <c r="O376" s="322" t="str">
        <f>LEFT(DEDEL!D376,19)&amp;"."&amp;DEDELCR!F376</f>
        <v>Chalgrove Primary S.2067.DDEL5.E27.Ap21</v>
      </c>
      <c r="P376" s="325" t="str">
        <f>DEDEL!I376</f>
        <v>10162/543965</v>
      </c>
      <c r="Q376" s="126" t="b">
        <v>1</v>
      </c>
      <c r="R376" s="126" t="b">
        <v>1</v>
      </c>
      <c r="S376" s="126" t="b">
        <v>1</v>
      </c>
      <c r="U376" s="313">
        <f t="shared" si="25"/>
        <v>19</v>
      </c>
      <c r="V376" s="313">
        <f t="shared" si="26"/>
        <v>39</v>
      </c>
    </row>
    <row r="377" spans="1:22" x14ac:dyDescent="0.25">
      <c r="A377" s="126" t="s">
        <v>4021</v>
      </c>
      <c r="B377" s="200">
        <v>1</v>
      </c>
      <c r="C377" s="126">
        <v>2</v>
      </c>
      <c r="D377" s="321">
        <f>DEDEL!J377</f>
        <v>400038</v>
      </c>
      <c r="E377" s="126" t="b">
        <v>1</v>
      </c>
      <c r="F377" s="322" t="str">
        <f>RIGHT(DEDEL!C377,4)&amp;"."&amp;DEDEL!M377&amp;"."&amp;DEDEL!K377&amp;"."&amp;$C$5</f>
        <v>2070.DDEL5.E27.Ap21</v>
      </c>
      <c r="G377" s="323">
        <f t="shared" ca="1" si="24"/>
        <v>44309</v>
      </c>
      <c r="H377" s="324">
        <f>-DEDEL!Q377</f>
        <v>854.81</v>
      </c>
      <c r="I377" s="205">
        <f t="shared" ca="1" si="23"/>
        <v>44309</v>
      </c>
      <c r="J377" s="126">
        <v>3</v>
      </c>
      <c r="K377" s="126" t="b">
        <v>1</v>
      </c>
      <c r="L377" s="126" t="s">
        <v>4022</v>
      </c>
      <c r="M377" s="126" t="b">
        <v>1</v>
      </c>
      <c r="N377" s="126" t="s">
        <v>3687</v>
      </c>
      <c r="O377" s="322" t="str">
        <f>LEFT(DEDEL!D377,19)&amp;"."&amp;DEDELCR!F377</f>
        <v>Sunnyfields Primary.2070.DDEL5.E27.Ap21</v>
      </c>
      <c r="P377" s="325" t="str">
        <f>DEDEL!I377</f>
        <v>10162/543965</v>
      </c>
      <c r="Q377" s="126" t="b">
        <v>1</v>
      </c>
      <c r="R377" s="126" t="b">
        <v>1</v>
      </c>
      <c r="S377" s="126" t="b">
        <v>1</v>
      </c>
      <c r="U377" s="313">
        <f t="shared" si="25"/>
        <v>19</v>
      </c>
      <c r="V377" s="313">
        <f t="shared" si="26"/>
        <v>39</v>
      </c>
    </row>
    <row r="378" spans="1:22" x14ac:dyDescent="0.25">
      <c r="A378" s="126" t="s">
        <v>4021</v>
      </c>
      <c r="B378" s="200">
        <v>1</v>
      </c>
      <c r="C378" s="126">
        <v>2</v>
      </c>
      <c r="D378" s="321">
        <f>DEDEL!J378</f>
        <v>400010</v>
      </c>
      <c r="E378" s="126" t="b">
        <v>1</v>
      </c>
      <c r="F378" s="322" t="str">
        <f>RIGHT(DEDEL!C378,4)&amp;"."&amp;DEDEL!M378&amp;"."&amp;DEDEL!K378&amp;"."&amp;$C$5</f>
        <v>2071.DDEL5.E27.Ap21</v>
      </c>
      <c r="G378" s="323">
        <f t="shared" ca="1" si="24"/>
        <v>44309</v>
      </c>
      <c r="H378" s="324">
        <f>-DEDEL!Q378</f>
        <v>723.93</v>
      </c>
      <c r="I378" s="205">
        <f t="shared" ca="1" si="23"/>
        <v>44309</v>
      </c>
      <c r="J378" s="126">
        <v>3</v>
      </c>
      <c r="K378" s="126" t="b">
        <v>1</v>
      </c>
      <c r="L378" s="126" t="s">
        <v>4022</v>
      </c>
      <c r="M378" s="126" t="b">
        <v>1</v>
      </c>
      <c r="N378" s="126" t="s">
        <v>3687</v>
      </c>
      <c r="O378" s="322" t="str">
        <f>LEFT(DEDEL!D378,19)&amp;"."&amp;DEDELCR!F378</f>
        <v>Queenswell Infant &amp;.2071.DDEL5.E27.Ap21</v>
      </c>
      <c r="P378" s="325" t="str">
        <f>DEDEL!I378</f>
        <v>10162/543965</v>
      </c>
      <c r="Q378" s="126" t="b">
        <v>1</v>
      </c>
      <c r="R378" s="126" t="b">
        <v>1</v>
      </c>
      <c r="S378" s="126" t="b">
        <v>1</v>
      </c>
      <c r="U378" s="313">
        <f t="shared" si="25"/>
        <v>19</v>
      </c>
      <c r="V378" s="313">
        <f t="shared" si="26"/>
        <v>39</v>
      </c>
    </row>
    <row r="379" spans="1:22" x14ac:dyDescent="0.25">
      <c r="A379" s="126" t="s">
        <v>4021</v>
      </c>
      <c r="B379" s="200">
        <v>1</v>
      </c>
      <c r="C379" s="126">
        <v>2</v>
      </c>
      <c r="D379" s="321">
        <f>DEDEL!J379</f>
        <v>400012</v>
      </c>
      <c r="E379" s="126" t="b">
        <v>1</v>
      </c>
      <c r="F379" s="322" t="str">
        <f>RIGHT(DEDEL!C379,4)&amp;"."&amp;DEDEL!M379&amp;"."&amp;DEDEL!K379&amp;"."&amp;$C$5</f>
        <v>2072.DDEL5.E27.Ap21</v>
      </c>
      <c r="G379" s="323">
        <f t="shared" ca="1" si="24"/>
        <v>44309</v>
      </c>
      <c r="H379" s="324">
        <f>-DEDEL!Q379</f>
        <v>1329.25</v>
      </c>
      <c r="I379" s="205">
        <f t="shared" ca="1" si="23"/>
        <v>44309</v>
      </c>
      <c r="J379" s="126">
        <v>3</v>
      </c>
      <c r="K379" s="126" t="b">
        <v>1</v>
      </c>
      <c r="L379" s="126" t="s">
        <v>4022</v>
      </c>
      <c r="M379" s="126" t="b">
        <v>1</v>
      </c>
      <c r="N379" s="126" t="s">
        <v>3687</v>
      </c>
      <c r="O379" s="322" t="str">
        <f>LEFT(DEDEL!D379,19)&amp;"."&amp;DEDELCR!F379</f>
        <v>Queenswell Junior S.2072.DDEL5.E27.Ap21</v>
      </c>
      <c r="P379" s="325" t="str">
        <f>DEDEL!I379</f>
        <v>10162/543965</v>
      </c>
      <c r="Q379" s="126" t="b">
        <v>1</v>
      </c>
      <c r="R379" s="126" t="b">
        <v>1</v>
      </c>
      <c r="S379" s="126" t="b">
        <v>1</v>
      </c>
      <c r="U379" s="313">
        <f t="shared" si="25"/>
        <v>19</v>
      </c>
      <c r="V379" s="313">
        <f t="shared" si="26"/>
        <v>39</v>
      </c>
    </row>
    <row r="380" spans="1:22" x14ac:dyDescent="0.25">
      <c r="A380" s="126" t="s">
        <v>4021</v>
      </c>
      <c r="B380" s="200">
        <v>1</v>
      </c>
      <c r="C380" s="126">
        <v>2</v>
      </c>
      <c r="D380" s="321">
        <f>DEDEL!J380</f>
        <v>400105</v>
      </c>
      <c r="E380" s="126" t="b">
        <v>1</v>
      </c>
      <c r="F380" s="322" t="str">
        <f>RIGHT(DEDEL!C380,4)&amp;"."&amp;DEDEL!M380&amp;"."&amp;DEDEL!K380&amp;"."&amp;$C$5</f>
        <v>2073.DDEL5.E27.Ap21</v>
      </c>
      <c r="G380" s="323">
        <f t="shared" ca="1" si="24"/>
        <v>44309</v>
      </c>
      <c r="H380" s="324">
        <f>-DEDEL!Q380</f>
        <v>2543.98</v>
      </c>
      <c r="I380" s="205">
        <f t="shared" ca="1" si="23"/>
        <v>44309</v>
      </c>
      <c r="J380" s="126">
        <v>3</v>
      </c>
      <c r="K380" s="126" t="b">
        <v>1</v>
      </c>
      <c r="L380" s="126" t="s">
        <v>4022</v>
      </c>
      <c r="M380" s="126" t="b">
        <v>1</v>
      </c>
      <c r="N380" s="126" t="s">
        <v>3687</v>
      </c>
      <c r="O380" s="322" t="str">
        <f>LEFT(DEDEL!D380,19)&amp;"."&amp;DEDELCR!F380</f>
        <v>Danegrove Primary S.2073.DDEL5.E27.Ap21</v>
      </c>
      <c r="P380" s="325" t="str">
        <f>DEDEL!I380</f>
        <v>10162/543965</v>
      </c>
      <c r="Q380" s="126" t="b">
        <v>1</v>
      </c>
      <c r="R380" s="126" t="b">
        <v>1</v>
      </c>
      <c r="S380" s="126" t="b">
        <v>1</v>
      </c>
      <c r="U380" s="313">
        <f t="shared" si="25"/>
        <v>19</v>
      </c>
      <c r="V380" s="313">
        <f t="shared" si="26"/>
        <v>39</v>
      </c>
    </row>
    <row r="381" spans="1:22" x14ac:dyDescent="0.25">
      <c r="A381" s="126" t="s">
        <v>4021</v>
      </c>
      <c r="B381" s="200">
        <v>1</v>
      </c>
      <c r="C381" s="126">
        <v>2</v>
      </c>
      <c r="D381" s="321">
        <f>DEDEL!J381</f>
        <v>400111</v>
      </c>
      <c r="E381" s="126" t="b">
        <v>1</v>
      </c>
      <c r="F381" s="322" t="str">
        <f>RIGHT(DEDEL!C381,4)&amp;"."&amp;DEDEL!M381&amp;"."&amp;DEDEL!K381&amp;"."&amp;$C$5</f>
        <v>2076.DDEL5.E27.Ap21</v>
      </c>
      <c r="G381" s="323">
        <f t="shared" ca="1" si="24"/>
        <v>44309</v>
      </c>
      <c r="H381" s="324">
        <f>-DEDEL!Q381</f>
        <v>1443.77</v>
      </c>
      <c r="I381" s="205">
        <f t="shared" ca="1" si="23"/>
        <v>44309</v>
      </c>
      <c r="J381" s="126">
        <v>3</v>
      </c>
      <c r="K381" s="126" t="b">
        <v>1</v>
      </c>
      <c r="L381" s="126" t="s">
        <v>4022</v>
      </c>
      <c r="M381" s="126" t="b">
        <v>1</v>
      </c>
      <c r="N381" s="126" t="s">
        <v>3687</v>
      </c>
      <c r="O381" s="322" t="str">
        <f>LEFT(DEDEL!D381,19)&amp;"."&amp;DEDELCR!F381</f>
        <v>Wessex Gardens Prim.2076.DDEL5.E27.Ap21</v>
      </c>
      <c r="P381" s="325" t="str">
        <f>DEDEL!I381</f>
        <v>10162/543965</v>
      </c>
      <c r="Q381" s="126" t="b">
        <v>1</v>
      </c>
      <c r="R381" s="126" t="b">
        <v>1</v>
      </c>
      <c r="S381" s="126" t="b">
        <v>1</v>
      </c>
      <c r="U381" s="313">
        <f t="shared" si="25"/>
        <v>19</v>
      </c>
      <c r="V381" s="313">
        <f t="shared" si="26"/>
        <v>39</v>
      </c>
    </row>
    <row r="382" spans="1:22" x14ac:dyDescent="0.25">
      <c r="A382" s="126" t="s">
        <v>4021</v>
      </c>
      <c r="B382" s="200">
        <v>1</v>
      </c>
      <c r="C382" s="126">
        <v>2</v>
      </c>
      <c r="D382" s="321">
        <f>DEDEL!J382</f>
        <v>400113</v>
      </c>
      <c r="E382" s="126" t="b">
        <v>1</v>
      </c>
      <c r="F382" s="322" t="str">
        <f>RIGHT(DEDEL!C382,4)&amp;"."&amp;DEDEL!M382&amp;"."&amp;DEDEL!K382&amp;"."&amp;$C$5</f>
        <v>2077.DDEL5.E27.Ap21</v>
      </c>
      <c r="G382" s="323">
        <f t="shared" ca="1" si="24"/>
        <v>44309</v>
      </c>
      <c r="H382" s="324">
        <f>-DEDEL!Q382</f>
        <v>3541.94</v>
      </c>
      <c r="I382" s="205">
        <f t="shared" ca="1" si="23"/>
        <v>44309</v>
      </c>
      <c r="J382" s="126">
        <v>3</v>
      </c>
      <c r="K382" s="126" t="b">
        <v>1</v>
      </c>
      <c r="L382" s="126" t="s">
        <v>4022</v>
      </c>
      <c r="M382" s="126" t="b">
        <v>1</v>
      </c>
      <c r="N382" s="126" t="s">
        <v>3687</v>
      </c>
      <c r="O382" s="322" t="str">
        <f>LEFT(DEDEL!D382,19)&amp;"."&amp;DEDELCR!F382</f>
        <v>The Orion Primary S.2077.DDEL5.E27.Ap21</v>
      </c>
      <c r="P382" s="325" t="str">
        <f>DEDEL!I382</f>
        <v>10162/543965</v>
      </c>
      <c r="Q382" s="126" t="b">
        <v>1</v>
      </c>
      <c r="R382" s="126" t="b">
        <v>1</v>
      </c>
      <c r="S382" s="126" t="b">
        <v>1</v>
      </c>
      <c r="U382" s="313">
        <f t="shared" si="25"/>
        <v>19</v>
      </c>
      <c r="V382" s="313">
        <f t="shared" si="26"/>
        <v>39</v>
      </c>
    </row>
    <row r="383" spans="1:22" x14ac:dyDescent="0.25">
      <c r="A383" s="126" t="s">
        <v>4021</v>
      </c>
      <c r="B383" s="200">
        <v>1</v>
      </c>
      <c r="C383" s="126">
        <v>2</v>
      </c>
      <c r="D383" s="321">
        <f>DEDEL!J383</f>
        <v>400014</v>
      </c>
      <c r="E383" s="126" t="b">
        <v>1</v>
      </c>
      <c r="F383" s="322" t="str">
        <f>RIGHT(DEDEL!C383,4)&amp;"."&amp;DEDEL!M383&amp;"."&amp;DEDEL!K383&amp;"."&amp;$C$5</f>
        <v>2078.DDEL5.E27.Ap21</v>
      </c>
      <c r="G383" s="323">
        <f t="shared" ca="1" si="24"/>
        <v>44309</v>
      </c>
      <c r="H383" s="324">
        <f>-DEDEL!Q383</f>
        <v>1423.32</v>
      </c>
      <c r="I383" s="205">
        <f t="shared" ca="1" si="23"/>
        <v>44309</v>
      </c>
      <c r="J383" s="126">
        <v>3</v>
      </c>
      <c r="K383" s="126" t="b">
        <v>1</v>
      </c>
      <c r="L383" s="126" t="s">
        <v>4022</v>
      </c>
      <c r="M383" s="126" t="b">
        <v>1</v>
      </c>
      <c r="N383" s="126" t="s">
        <v>3687</v>
      </c>
      <c r="O383" s="322" t="str">
        <f>LEFT(DEDEL!D383,19)&amp;"."&amp;DEDELCR!F383</f>
        <v>Pardes House Primar.2078.DDEL5.E27.Ap21</v>
      </c>
      <c r="P383" s="325" t="str">
        <f>DEDEL!I383</f>
        <v>10162/543965</v>
      </c>
      <c r="Q383" s="126" t="b">
        <v>1</v>
      </c>
      <c r="R383" s="126" t="b">
        <v>1</v>
      </c>
      <c r="S383" s="126" t="b">
        <v>1</v>
      </c>
      <c r="U383" s="313">
        <f t="shared" si="25"/>
        <v>19</v>
      </c>
      <c r="V383" s="313">
        <f t="shared" si="26"/>
        <v>39</v>
      </c>
    </row>
    <row r="384" spans="1:22" x14ac:dyDescent="0.25">
      <c r="A384" s="126" t="s">
        <v>4021</v>
      </c>
      <c r="B384" s="200">
        <v>1</v>
      </c>
      <c r="C384" s="126">
        <v>2</v>
      </c>
      <c r="D384" s="321">
        <f>DEDEL!J384</f>
        <v>400070</v>
      </c>
      <c r="E384" s="126" t="b">
        <v>1</v>
      </c>
      <c r="F384" s="322" t="str">
        <f>RIGHT(DEDEL!C384,4)&amp;"."&amp;DEDEL!M384&amp;"."&amp;DEDEL!K384&amp;"."&amp;$C$5</f>
        <v>2079.DDEL5.E27.Ap21</v>
      </c>
      <c r="G384" s="323">
        <f t="shared" ca="1" si="24"/>
        <v>44309</v>
      </c>
      <c r="H384" s="324">
        <f>-DEDEL!Q384</f>
        <v>1775.06</v>
      </c>
      <c r="I384" s="205">
        <f t="shared" ca="1" si="23"/>
        <v>44309</v>
      </c>
      <c r="J384" s="126">
        <v>3</v>
      </c>
      <c r="K384" s="126" t="b">
        <v>1</v>
      </c>
      <c r="L384" s="126" t="s">
        <v>4022</v>
      </c>
      <c r="M384" s="126" t="b">
        <v>1</v>
      </c>
      <c r="N384" s="126" t="s">
        <v>3687</v>
      </c>
      <c r="O384" s="322" t="str">
        <f>LEFT(DEDEL!D384,19)&amp;"."&amp;DEDELCR!F384</f>
        <v>Beis Yaakov Primary.2079.DDEL5.E27.Ap21</v>
      </c>
      <c r="P384" s="325" t="str">
        <f>DEDEL!I384</f>
        <v>10162/543965</v>
      </c>
      <c r="Q384" s="126" t="b">
        <v>1</v>
      </c>
      <c r="R384" s="126" t="b">
        <v>1</v>
      </c>
      <c r="S384" s="126" t="b">
        <v>1</v>
      </c>
      <c r="U384" s="313">
        <f t="shared" si="25"/>
        <v>19</v>
      </c>
      <c r="V384" s="313">
        <f t="shared" si="26"/>
        <v>39</v>
      </c>
    </row>
    <row r="385" spans="1:22" x14ac:dyDescent="0.25">
      <c r="A385" s="126" t="s">
        <v>4021</v>
      </c>
      <c r="B385" s="200">
        <v>1</v>
      </c>
      <c r="C385" s="126">
        <v>2</v>
      </c>
      <c r="D385" s="321">
        <f>DEDEL!J385</f>
        <v>400069</v>
      </c>
      <c r="E385" s="126" t="b">
        <v>1</v>
      </c>
      <c r="F385" s="322" t="str">
        <f>RIGHT(DEDEL!C385,4)&amp;"."&amp;DEDEL!M385&amp;"."&amp;DEDEL!K385&amp;"."&amp;$C$5</f>
        <v>3300.DDEL5.E27.Ap21</v>
      </c>
      <c r="G385" s="323">
        <f t="shared" ca="1" si="24"/>
        <v>44309</v>
      </c>
      <c r="H385" s="324">
        <f>-DEDEL!Q385</f>
        <v>699.39</v>
      </c>
      <c r="I385" s="205">
        <f t="shared" ca="1" si="23"/>
        <v>44309</v>
      </c>
      <c r="J385" s="126">
        <v>3</v>
      </c>
      <c r="K385" s="126" t="b">
        <v>1</v>
      </c>
      <c r="L385" s="126" t="s">
        <v>4022</v>
      </c>
      <c r="M385" s="126" t="b">
        <v>1</v>
      </c>
      <c r="N385" s="126" t="s">
        <v>3687</v>
      </c>
      <c r="O385" s="322" t="str">
        <f>LEFT(DEDEL!D385,19)&amp;"."&amp;DEDELCR!F385</f>
        <v>All Saints' CofE Pr.3300.DDEL5.E27.Ap21</v>
      </c>
      <c r="P385" s="325" t="str">
        <f>DEDEL!I385</f>
        <v>10162/543965</v>
      </c>
      <c r="Q385" s="126" t="b">
        <v>1</v>
      </c>
      <c r="R385" s="126" t="b">
        <v>1</v>
      </c>
      <c r="S385" s="126" t="b">
        <v>1</v>
      </c>
      <c r="U385" s="313">
        <f t="shared" si="25"/>
        <v>19</v>
      </c>
      <c r="V385" s="313">
        <f t="shared" si="26"/>
        <v>39</v>
      </c>
    </row>
    <row r="386" spans="1:22" x14ac:dyDescent="0.25">
      <c r="A386" s="126" t="s">
        <v>4021</v>
      </c>
      <c r="B386" s="200">
        <v>1</v>
      </c>
      <c r="C386" s="126">
        <v>2</v>
      </c>
      <c r="D386" s="321">
        <f>DEDEL!J386</f>
        <v>400039</v>
      </c>
      <c r="E386" s="126" t="b">
        <v>1</v>
      </c>
      <c r="F386" s="322" t="str">
        <f>RIGHT(DEDEL!C386,4)&amp;"."&amp;DEDEL!M386&amp;"."&amp;DEDEL!K386&amp;"."&amp;$C$5</f>
        <v>3302.DDEL5.E27.Ap21</v>
      </c>
      <c r="G386" s="323">
        <f t="shared" ca="1" si="24"/>
        <v>44309</v>
      </c>
      <c r="H386" s="324">
        <f>-DEDEL!Q386</f>
        <v>854.81</v>
      </c>
      <c r="I386" s="205">
        <f t="shared" ca="1" si="23"/>
        <v>44309</v>
      </c>
      <c r="J386" s="126">
        <v>3</v>
      </c>
      <c r="K386" s="126" t="b">
        <v>1</v>
      </c>
      <c r="L386" s="126" t="s">
        <v>4022</v>
      </c>
      <c r="M386" s="126" t="b">
        <v>1</v>
      </c>
      <c r="N386" s="126" t="s">
        <v>3687</v>
      </c>
      <c r="O386" s="322" t="str">
        <f>LEFT(DEDEL!D386,19)&amp;"."&amp;DEDELCR!F386</f>
        <v>Christ Church Prima.3302.DDEL5.E27.Ap21</v>
      </c>
      <c r="P386" s="325" t="str">
        <f>DEDEL!I386</f>
        <v>10162/543965</v>
      </c>
      <c r="Q386" s="126" t="b">
        <v>1</v>
      </c>
      <c r="R386" s="126" t="b">
        <v>1</v>
      </c>
      <c r="S386" s="126" t="b">
        <v>1</v>
      </c>
      <c r="U386" s="313">
        <f t="shared" si="25"/>
        <v>19</v>
      </c>
      <c r="V386" s="313">
        <f t="shared" si="26"/>
        <v>39</v>
      </c>
    </row>
    <row r="387" spans="1:22" x14ac:dyDescent="0.25">
      <c r="A387" s="126" t="s">
        <v>4021</v>
      </c>
      <c r="B387" s="200">
        <v>1</v>
      </c>
      <c r="C387" s="126">
        <v>2</v>
      </c>
      <c r="D387" s="321">
        <f>DEDEL!J387</f>
        <v>400008</v>
      </c>
      <c r="E387" s="126" t="b">
        <v>1</v>
      </c>
      <c r="F387" s="322" t="str">
        <f>RIGHT(DEDEL!C387,4)&amp;"."&amp;DEDEL!M387&amp;"."&amp;DEDEL!K387&amp;"."&amp;$C$5</f>
        <v>3304.DDEL5.E27.Ap21</v>
      </c>
      <c r="G387" s="323">
        <f t="shared" ca="1" si="24"/>
        <v>44309</v>
      </c>
      <c r="H387" s="324">
        <f>-DEDEL!Q387</f>
        <v>813.91</v>
      </c>
      <c r="I387" s="205">
        <f t="shared" ca="1" si="23"/>
        <v>44309</v>
      </c>
      <c r="J387" s="126">
        <v>3</v>
      </c>
      <c r="K387" s="126" t="b">
        <v>1</v>
      </c>
      <c r="L387" s="126" t="s">
        <v>4022</v>
      </c>
      <c r="M387" s="126" t="b">
        <v>1</v>
      </c>
      <c r="N387" s="126" t="s">
        <v>3687</v>
      </c>
      <c r="O387" s="322" t="str">
        <f>LEFT(DEDEL!D387,19)&amp;"."&amp;DEDELCR!F387</f>
        <v>Holy Trinity CofE P.3304.DDEL5.E27.Ap21</v>
      </c>
      <c r="P387" s="325" t="str">
        <f>DEDEL!I387</f>
        <v>10162/543965</v>
      </c>
      <c r="Q387" s="126" t="b">
        <v>1</v>
      </c>
      <c r="R387" s="126" t="b">
        <v>1</v>
      </c>
      <c r="S387" s="126" t="b">
        <v>1</v>
      </c>
      <c r="U387" s="313">
        <f t="shared" si="25"/>
        <v>19</v>
      </c>
      <c r="V387" s="313">
        <f t="shared" si="26"/>
        <v>39</v>
      </c>
    </row>
    <row r="388" spans="1:22" x14ac:dyDescent="0.25">
      <c r="A388" s="126" t="s">
        <v>4021</v>
      </c>
      <c r="B388" s="200">
        <v>1</v>
      </c>
      <c r="C388" s="126">
        <v>2</v>
      </c>
      <c r="D388" s="321">
        <f>DEDEL!J388</f>
        <v>400086</v>
      </c>
      <c r="E388" s="126" t="b">
        <v>1</v>
      </c>
      <c r="F388" s="322" t="str">
        <f>RIGHT(DEDEL!C388,4)&amp;"."&amp;DEDEL!M388&amp;"."&amp;DEDEL!K388&amp;"."&amp;$C$5</f>
        <v>3305.DDEL5.E27.Ap21</v>
      </c>
      <c r="G388" s="323">
        <f t="shared" ca="1" si="24"/>
        <v>44309</v>
      </c>
      <c r="H388" s="324">
        <f>-DEDEL!Q388</f>
        <v>613.5</v>
      </c>
      <c r="I388" s="205">
        <f t="shared" ca="1" si="23"/>
        <v>44309</v>
      </c>
      <c r="J388" s="126">
        <v>3</v>
      </c>
      <c r="K388" s="126" t="b">
        <v>1</v>
      </c>
      <c r="L388" s="126" t="s">
        <v>4022</v>
      </c>
      <c r="M388" s="126" t="b">
        <v>1</v>
      </c>
      <c r="N388" s="126" t="s">
        <v>3687</v>
      </c>
      <c r="O388" s="322" t="str">
        <f>LEFT(DEDEL!D388,19)&amp;"."&amp;DEDELCR!F388</f>
        <v>Monken Hadley CofE .3305.DDEL5.E27.Ap21</v>
      </c>
      <c r="P388" s="325" t="str">
        <f>DEDEL!I388</f>
        <v>10162/543965</v>
      </c>
      <c r="Q388" s="126" t="b">
        <v>1</v>
      </c>
      <c r="R388" s="126" t="b">
        <v>1</v>
      </c>
      <c r="S388" s="126" t="b">
        <v>1</v>
      </c>
      <c r="U388" s="313">
        <f t="shared" si="25"/>
        <v>19</v>
      </c>
      <c r="V388" s="313">
        <f t="shared" si="26"/>
        <v>39</v>
      </c>
    </row>
    <row r="389" spans="1:22" x14ac:dyDescent="0.25">
      <c r="A389" s="126" t="s">
        <v>4021</v>
      </c>
      <c r="B389" s="200">
        <v>1</v>
      </c>
      <c r="C389" s="126">
        <v>2</v>
      </c>
      <c r="D389" s="321">
        <f>DEDEL!J389</f>
        <v>400114</v>
      </c>
      <c r="E389" s="126" t="b">
        <v>1</v>
      </c>
      <c r="F389" s="322" t="str">
        <f>RIGHT(DEDEL!C389,4)&amp;"."&amp;DEDEL!M389&amp;"."&amp;DEDEL!K389&amp;"."&amp;$C$5</f>
        <v>3307.DDEL5.E27.Ap21</v>
      </c>
      <c r="G389" s="323">
        <f t="shared" ca="1" si="24"/>
        <v>44309</v>
      </c>
      <c r="H389" s="324">
        <f>-DEDEL!Q389</f>
        <v>854.81</v>
      </c>
      <c r="I389" s="205">
        <f t="shared" ca="1" si="23"/>
        <v>44309</v>
      </c>
      <c r="J389" s="126">
        <v>3</v>
      </c>
      <c r="K389" s="126" t="b">
        <v>1</v>
      </c>
      <c r="L389" s="126" t="s">
        <v>4022</v>
      </c>
      <c r="M389" s="126" t="b">
        <v>1</v>
      </c>
      <c r="N389" s="126" t="s">
        <v>3687</v>
      </c>
      <c r="O389" s="322" t="str">
        <f>LEFT(DEDEL!D389,19)&amp;"."&amp;DEDELCR!F389</f>
        <v>St John's CofE Juni.3307.DDEL5.E27.Ap21</v>
      </c>
      <c r="P389" s="325" t="str">
        <f>DEDEL!I389</f>
        <v>10162/543965</v>
      </c>
      <c r="Q389" s="126" t="b">
        <v>1</v>
      </c>
      <c r="R389" s="126" t="b">
        <v>1</v>
      </c>
      <c r="S389" s="126" t="b">
        <v>1</v>
      </c>
      <c r="U389" s="313">
        <f t="shared" si="25"/>
        <v>19</v>
      </c>
      <c r="V389" s="313">
        <f t="shared" si="26"/>
        <v>39</v>
      </c>
    </row>
    <row r="390" spans="1:22" x14ac:dyDescent="0.25">
      <c r="A390" s="126" t="s">
        <v>4021</v>
      </c>
      <c r="B390" s="200">
        <v>1</v>
      </c>
      <c r="C390" s="126">
        <v>2</v>
      </c>
      <c r="D390" s="321">
        <f>DEDEL!J390</f>
        <v>400098</v>
      </c>
      <c r="E390" s="126" t="b">
        <v>1</v>
      </c>
      <c r="F390" s="322" t="str">
        <f>RIGHT(DEDEL!C390,4)&amp;"."&amp;DEDEL!M390&amp;"."&amp;DEDEL!K390&amp;"."&amp;$C$5</f>
        <v>3309.DDEL5.E27.Ap21</v>
      </c>
      <c r="G390" s="323">
        <f t="shared" ca="1" si="24"/>
        <v>44309</v>
      </c>
      <c r="H390" s="324">
        <f>-DEDEL!Q390</f>
        <v>862.99</v>
      </c>
      <c r="I390" s="205">
        <f t="shared" ca="1" si="23"/>
        <v>44309</v>
      </c>
      <c r="J390" s="126">
        <v>3</v>
      </c>
      <c r="K390" s="126" t="b">
        <v>1</v>
      </c>
      <c r="L390" s="126" t="s">
        <v>4022</v>
      </c>
      <c r="M390" s="126" t="b">
        <v>1</v>
      </c>
      <c r="N390" s="126" t="s">
        <v>3687</v>
      </c>
      <c r="O390" s="322" t="str">
        <f>LEFT(DEDEL!D390,19)&amp;"."&amp;DEDELCR!F390</f>
        <v>St John's CofE Prim.3309.DDEL5.E27.Ap21</v>
      </c>
      <c r="P390" s="325" t="str">
        <f>DEDEL!I390</f>
        <v>10162/543965</v>
      </c>
      <c r="Q390" s="126" t="b">
        <v>1</v>
      </c>
      <c r="R390" s="126" t="b">
        <v>1</v>
      </c>
      <c r="S390" s="126" t="b">
        <v>1</v>
      </c>
      <c r="U390" s="313">
        <f t="shared" si="25"/>
        <v>19</v>
      </c>
      <c r="V390" s="313">
        <f t="shared" si="26"/>
        <v>39</v>
      </c>
    </row>
    <row r="391" spans="1:22" x14ac:dyDescent="0.25">
      <c r="A391" s="126" t="s">
        <v>4021</v>
      </c>
      <c r="B391" s="200">
        <v>1</v>
      </c>
      <c r="C391" s="126">
        <v>2</v>
      </c>
      <c r="D391" s="321">
        <f>DEDEL!J391</f>
        <v>400058</v>
      </c>
      <c r="E391" s="126" t="b">
        <v>1</v>
      </c>
      <c r="F391" s="322" t="str">
        <f>RIGHT(DEDEL!C391,4)&amp;"."&amp;DEDEL!M391&amp;"."&amp;DEDEL!K391&amp;"."&amp;$C$5</f>
        <v>3311.DDEL5.E27.Ap21</v>
      </c>
      <c r="G391" s="323">
        <f t="shared" ca="1" si="24"/>
        <v>44309</v>
      </c>
      <c r="H391" s="324">
        <f>-DEDEL!Q391</f>
        <v>1680.99</v>
      </c>
      <c r="I391" s="205">
        <f t="shared" ca="1" si="23"/>
        <v>44309</v>
      </c>
      <c r="J391" s="126">
        <v>3</v>
      </c>
      <c r="K391" s="126" t="b">
        <v>1</v>
      </c>
      <c r="L391" s="126" t="s">
        <v>4022</v>
      </c>
      <c r="M391" s="126" t="b">
        <v>1</v>
      </c>
      <c r="N391" s="126" t="s">
        <v>3687</v>
      </c>
      <c r="O391" s="322" t="str">
        <f>LEFT(DEDEL!D391,19)&amp;"."&amp;DEDELCR!F391</f>
        <v>St Mary's CofE Prim.3311.DDEL5.E27.Ap21</v>
      </c>
      <c r="P391" s="325" t="str">
        <f>DEDEL!I391</f>
        <v>10162/543965</v>
      </c>
      <c r="Q391" s="126" t="b">
        <v>1</v>
      </c>
      <c r="R391" s="126" t="b">
        <v>1</v>
      </c>
      <c r="S391" s="126" t="b">
        <v>1</v>
      </c>
      <c r="U391" s="313">
        <f t="shared" si="25"/>
        <v>19</v>
      </c>
      <c r="V391" s="313">
        <f t="shared" si="26"/>
        <v>39</v>
      </c>
    </row>
    <row r="392" spans="1:22" x14ac:dyDescent="0.25">
      <c r="A392" s="126" t="s">
        <v>4021</v>
      </c>
      <c r="B392" s="200">
        <v>1</v>
      </c>
      <c r="C392" s="126">
        <v>2</v>
      </c>
      <c r="D392" s="321">
        <f>DEDEL!J392</f>
        <v>400017</v>
      </c>
      <c r="E392" s="126" t="b">
        <v>1</v>
      </c>
      <c r="F392" s="322" t="str">
        <f>RIGHT(DEDEL!C392,4)&amp;"."&amp;DEDEL!M392&amp;"."&amp;DEDEL!K392&amp;"."&amp;$C$5</f>
        <v>3312.DDEL5.E27.Ap21</v>
      </c>
      <c r="G392" s="323">
        <f t="shared" ca="1" si="24"/>
        <v>44309</v>
      </c>
      <c r="H392" s="324">
        <f>-DEDEL!Q392</f>
        <v>867.07999999999993</v>
      </c>
      <c r="I392" s="205">
        <f t="shared" ca="1" si="23"/>
        <v>44309</v>
      </c>
      <c r="J392" s="126">
        <v>3</v>
      </c>
      <c r="K392" s="126" t="b">
        <v>1</v>
      </c>
      <c r="L392" s="126" t="s">
        <v>4022</v>
      </c>
      <c r="M392" s="126" t="b">
        <v>1</v>
      </c>
      <c r="N392" s="126" t="s">
        <v>3687</v>
      </c>
      <c r="O392" s="322" t="str">
        <f>LEFT(DEDEL!D392,19)&amp;"."&amp;DEDELCR!F392</f>
        <v>St Mary's CofE Prim.3312.DDEL5.E27.Ap21</v>
      </c>
      <c r="P392" s="325" t="str">
        <f>DEDEL!I392</f>
        <v>10162/543965</v>
      </c>
      <c r="Q392" s="126" t="b">
        <v>1</v>
      </c>
      <c r="R392" s="126" t="b">
        <v>1</v>
      </c>
      <c r="S392" s="126" t="b">
        <v>1</v>
      </c>
      <c r="U392" s="313">
        <f t="shared" si="25"/>
        <v>19</v>
      </c>
      <c r="V392" s="313">
        <f t="shared" si="26"/>
        <v>39</v>
      </c>
    </row>
    <row r="393" spans="1:22" x14ac:dyDescent="0.25">
      <c r="A393" s="126" t="s">
        <v>4021</v>
      </c>
      <c r="B393" s="200">
        <v>1</v>
      </c>
      <c r="C393" s="126">
        <v>2</v>
      </c>
      <c r="D393" s="321">
        <f>DEDEL!J393</f>
        <v>400006</v>
      </c>
      <c r="E393" s="126" t="b">
        <v>1</v>
      </c>
      <c r="F393" s="322" t="str">
        <f>RIGHT(DEDEL!C393,4)&amp;"."&amp;DEDEL!M393&amp;"."&amp;DEDEL!K393&amp;"."&amp;$C$5</f>
        <v>3313.DDEL5.E27.Ap21</v>
      </c>
      <c r="G393" s="323">
        <f t="shared" ca="1" si="24"/>
        <v>44309</v>
      </c>
      <c r="H393" s="324">
        <f>-DEDEL!Q393</f>
        <v>760.74</v>
      </c>
      <c r="I393" s="205">
        <f t="shared" ca="1" si="23"/>
        <v>44309</v>
      </c>
      <c r="J393" s="126">
        <v>3</v>
      </c>
      <c r="K393" s="126" t="b">
        <v>1</v>
      </c>
      <c r="L393" s="126" t="s">
        <v>4022</v>
      </c>
      <c r="M393" s="126" t="b">
        <v>1</v>
      </c>
      <c r="N393" s="126" t="s">
        <v>3687</v>
      </c>
      <c r="O393" s="322" t="str">
        <f>LEFT(DEDEL!D393,19)&amp;"."&amp;DEDELCR!F393</f>
        <v>St Paul's CofE Prim.3313.DDEL5.E27.Ap21</v>
      </c>
      <c r="P393" s="325" t="str">
        <f>DEDEL!I393</f>
        <v>10162/543965</v>
      </c>
      <c r="Q393" s="126" t="b">
        <v>1</v>
      </c>
      <c r="R393" s="126" t="b">
        <v>1</v>
      </c>
      <c r="S393" s="126" t="b">
        <v>1</v>
      </c>
      <c r="U393" s="313">
        <f t="shared" si="25"/>
        <v>19</v>
      </c>
      <c r="V393" s="313">
        <f t="shared" si="26"/>
        <v>39</v>
      </c>
    </row>
    <row r="394" spans="1:22" x14ac:dyDescent="0.25">
      <c r="A394" s="126" t="s">
        <v>4021</v>
      </c>
      <c r="B394" s="200">
        <v>1</v>
      </c>
      <c r="C394" s="126">
        <v>2</v>
      </c>
      <c r="D394" s="321">
        <f>DEDEL!J394</f>
        <v>400094</v>
      </c>
      <c r="E394" s="126" t="b">
        <v>1</v>
      </c>
      <c r="F394" s="322" t="str">
        <f>RIGHT(DEDEL!C394,4)&amp;"."&amp;DEDEL!M394&amp;"."&amp;DEDEL!K394&amp;"."&amp;$C$5</f>
        <v>3314.DDEL5.E27.Ap21</v>
      </c>
      <c r="G394" s="323">
        <f t="shared" ca="1" si="24"/>
        <v>44309</v>
      </c>
      <c r="H394" s="324">
        <f>-DEDEL!Q394</f>
        <v>842.54</v>
      </c>
      <c r="I394" s="205">
        <f t="shared" ca="1" si="23"/>
        <v>44309</v>
      </c>
      <c r="J394" s="126">
        <v>3</v>
      </c>
      <c r="K394" s="126" t="b">
        <v>1</v>
      </c>
      <c r="L394" s="126" t="s">
        <v>4022</v>
      </c>
      <c r="M394" s="126" t="b">
        <v>1</v>
      </c>
      <c r="N394" s="126" t="s">
        <v>3687</v>
      </c>
      <c r="O394" s="322" t="str">
        <f>LEFT(DEDEL!D394,19)&amp;"."&amp;DEDELCR!F394</f>
        <v>St Paul's CofE Prim.3314.DDEL5.E27.Ap21</v>
      </c>
      <c r="P394" s="325" t="str">
        <f>DEDEL!I394</f>
        <v>10162/543965</v>
      </c>
      <c r="Q394" s="126" t="b">
        <v>1</v>
      </c>
      <c r="R394" s="126" t="b">
        <v>1</v>
      </c>
      <c r="S394" s="126" t="b">
        <v>1</v>
      </c>
      <c r="U394" s="313">
        <f t="shared" si="25"/>
        <v>19</v>
      </c>
      <c r="V394" s="313">
        <f t="shared" si="26"/>
        <v>39</v>
      </c>
    </row>
    <row r="395" spans="1:22" x14ac:dyDescent="0.25">
      <c r="A395" s="126" t="s">
        <v>4021</v>
      </c>
      <c r="B395" s="200">
        <v>1</v>
      </c>
      <c r="C395" s="126">
        <v>2</v>
      </c>
      <c r="D395" s="321">
        <f>DEDEL!J395</f>
        <v>400062</v>
      </c>
      <c r="E395" s="126" t="b">
        <v>1</v>
      </c>
      <c r="F395" s="322" t="str">
        <f>RIGHT(DEDEL!C395,4)&amp;"."&amp;DEDEL!M395&amp;"."&amp;DEDEL!K395&amp;"."&amp;$C$5</f>
        <v>3315.DDEL5.E27.Ap21</v>
      </c>
      <c r="G395" s="323">
        <f t="shared" ca="1" si="24"/>
        <v>44309</v>
      </c>
      <c r="H395" s="324">
        <f>-DEDEL!Q395</f>
        <v>850.72</v>
      </c>
      <c r="I395" s="205">
        <f t="shared" ca="1" si="23"/>
        <v>44309</v>
      </c>
      <c r="J395" s="126">
        <v>3</v>
      </c>
      <c r="K395" s="126" t="b">
        <v>1</v>
      </c>
      <c r="L395" s="126" t="s">
        <v>4022</v>
      </c>
      <c r="M395" s="126" t="b">
        <v>1</v>
      </c>
      <c r="N395" s="126" t="s">
        <v>3687</v>
      </c>
      <c r="O395" s="322" t="str">
        <f>LEFT(DEDEL!D395,19)&amp;"."&amp;DEDELCR!F395</f>
        <v>St Andrew's CofE Vo.3315.DDEL5.E27.Ap21</v>
      </c>
      <c r="P395" s="325" t="str">
        <f>DEDEL!I395</f>
        <v>10162/543965</v>
      </c>
      <c r="Q395" s="126" t="b">
        <v>1</v>
      </c>
      <c r="R395" s="126" t="b">
        <v>1</v>
      </c>
      <c r="S395" s="126" t="b">
        <v>1</v>
      </c>
      <c r="U395" s="313">
        <f t="shared" si="25"/>
        <v>19</v>
      </c>
      <c r="V395" s="313">
        <f t="shared" si="26"/>
        <v>39</v>
      </c>
    </row>
    <row r="396" spans="1:22" x14ac:dyDescent="0.25">
      <c r="A396" s="126" t="s">
        <v>4021</v>
      </c>
      <c r="B396" s="200">
        <v>1</v>
      </c>
      <c r="C396" s="126">
        <v>2</v>
      </c>
      <c r="D396" s="321">
        <f>DEDEL!J396</f>
        <v>400100</v>
      </c>
      <c r="E396" s="126" t="b">
        <v>1</v>
      </c>
      <c r="F396" s="322" t="str">
        <f>RIGHT(DEDEL!C396,4)&amp;"."&amp;DEDEL!M396&amp;"."&amp;DEDEL!K396&amp;"."&amp;$C$5</f>
        <v>3316.DDEL5.E27.Ap21</v>
      </c>
      <c r="G396" s="323">
        <f t="shared" ca="1" si="24"/>
        <v>44309</v>
      </c>
      <c r="H396" s="324">
        <f>-DEDEL!Q396</f>
        <v>867.07999999999993</v>
      </c>
      <c r="I396" s="205">
        <f t="shared" ref="I396:I459" ca="1" si="27">G396</f>
        <v>44309</v>
      </c>
      <c r="J396" s="126">
        <v>3</v>
      </c>
      <c r="K396" s="126" t="b">
        <v>1</v>
      </c>
      <c r="L396" s="126" t="s">
        <v>4022</v>
      </c>
      <c r="M396" s="126" t="b">
        <v>1</v>
      </c>
      <c r="N396" s="126" t="s">
        <v>3687</v>
      </c>
      <c r="O396" s="322" t="str">
        <f>LEFT(DEDEL!D396,19)&amp;"."&amp;DEDELCR!F396</f>
        <v>Trent CofE Primary .3316.DDEL5.E27.Ap21</v>
      </c>
      <c r="P396" s="325" t="str">
        <f>DEDEL!I396</f>
        <v>10162/543965</v>
      </c>
      <c r="Q396" s="126" t="b">
        <v>1</v>
      </c>
      <c r="R396" s="126" t="b">
        <v>1</v>
      </c>
      <c r="S396" s="126" t="b">
        <v>1</v>
      </c>
      <c r="U396" s="313">
        <f t="shared" si="25"/>
        <v>19</v>
      </c>
      <c r="V396" s="313">
        <f t="shared" si="26"/>
        <v>39</v>
      </c>
    </row>
    <row r="397" spans="1:22" x14ac:dyDescent="0.25">
      <c r="A397" s="126" t="s">
        <v>4021</v>
      </c>
      <c r="B397" s="200">
        <v>1</v>
      </c>
      <c r="C397" s="126">
        <v>2</v>
      </c>
      <c r="D397" s="321">
        <f>DEDEL!J397</f>
        <v>400015</v>
      </c>
      <c r="E397" s="126" t="b">
        <v>1</v>
      </c>
      <c r="F397" s="322" t="str">
        <f>RIGHT(DEDEL!C397,4)&amp;"."&amp;DEDEL!M397&amp;"."&amp;DEDEL!K397&amp;"."&amp;$C$5</f>
        <v>3317.DDEL5.E27.Ap21</v>
      </c>
      <c r="G397" s="323">
        <f t="shared" ca="1" si="24"/>
        <v>44309</v>
      </c>
      <c r="H397" s="324">
        <f>-DEDEL!Q397</f>
        <v>867.07999999999993</v>
      </c>
      <c r="I397" s="205">
        <f t="shared" ca="1" si="27"/>
        <v>44309</v>
      </c>
      <c r="J397" s="126">
        <v>3</v>
      </c>
      <c r="K397" s="126" t="b">
        <v>1</v>
      </c>
      <c r="L397" s="126" t="s">
        <v>4022</v>
      </c>
      <c r="M397" s="126" t="b">
        <v>1</v>
      </c>
      <c r="N397" s="126" t="s">
        <v>3687</v>
      </c>
      <c r="O397" s="322" t="str">
        <f>LEFT(DEDEL!D397,19)&amp;"."&amp;DEDELCR!F397</f>
        <v>All Saints' CofE Pr.3317.DDEL5.E27.Ap21</v>
      </c>
      <c r="P397" s="325" t="str">
        <f>DEDEL!I397</f>
        <v>10162/543965</v>
      </c>
      <c r="Q397" s="126" t="b">
        <v>1</v>
      </c>
      <c r="R397" s="126" t="b">
        <v>1</v>
      </c>
      <c r="S397" s="126" t="b">
        <v>1</v>
      </c>
      <c r="U397" s="313">
        <f t="shared" si="25"/>
        <v>19</v>
      </c>
      <c r="V397" s="313">
        <f t="shared" si="26"/>
        <v>39</v>
      </c>
    </row>
    <row r="398" spans="1:22" x14ac:dyDescent="0.25">
      <c r="A398" s="126" t="s">
        <v>4021</v>
      </c>
      <c r="B398" s="200">
        <v>1</v>
      </c>
      <c r="C398" s="126">
        <v>2</v>
      </c>
      <c r="D398" s="321">
        <f>DEDEL!J398</f>
        <v>400023</v>
      </c>
      <c r="E398" s="126" t="b">
        <v>1</v>
      </c>
      <c r="F398" s="322" t="str">
        <f>RIGHT(DEDEL!C398,4)&amp;"."&amp;DEDEL!M398&amp;"."&amp;DEDEL!K398&amp;"."&amp;$C$5</f>
        <v>3500.DDEL5.E27.Ap21</v>
      </c>
      <c r="G398" s="323">
        <f t="shared" ca="1" si="24"/>
        <v>44309</v>
      </c>
      <c r="H398" s="324">
        <f>-DEDEL!Q398</f>
        <v>527.61</v>
      </c>
      <c r="I398" s="205">
        <f t="shared" ca="1" si="27"/>
        <v>44309</v>
      </c>
      <c r="J398" s="126">
        <v>3</v>
      </c>
      <c r="K398" s="126" t="b">
        <v>1</v>
      </c>
      <c r="L398" s="126" t="s">
        <v>4022</v>
      </c>
      <c r="M398" s="126" t="b">
        <v>1</v>
      </c>
      <c r="N398" s="126" t="s">
        <v>3687</v>
      </c>
      <c r="O398" s="322" t="str">
        <f>LEFT(DEDEL!D398,19)&amp;"."&amp;DEDELCR!F398</f>
        <v>The Annunciation Ca.3500.DDEL5.E27.Ap21</v>
      </c>
      <c r="P398" s="325" t="str">
        <f>DEDEL!I398</f>
        <v>10162/543965</v>
      </c>
      <c r="Q398" s="126" t="b">
        <v>1</v>
      </c>
      <c r="R398" s="126" t="b">
        <v>1</v>
      </c>
      <c r="S398" s="126" t="b">
        <v>1</v>
      </c>
      <c r="U398" s="313">
        <f t="shared" si="25"/>
        <v>19</v>
      </c>
      <c r="V398" s="313">
        <f t="shared" si="26"/>
        <v>39</v>
      </c>
    </row>
    <row r="399" spans="1:22" x14ac:dyDescent="0.25">
      <c r="A399" s="126" t="s">
        <v>4021</v>
      </c>
      <c r="B399" s="200">
        <v>1</v>
      </c>
      <c r="C399" s="126">
        <v>2</v>
      </c>
      <c r="D399" s="321">
        <f>DEDEL!J399</f>
        <v>400003</v>
      </c>
      <c r="E399" s="126" t="b">
        <v>1</v>
      </c>
      <c r="F399" s="322" t="str">
        <f>RIGHT(DEDEL!C399,4)&amp;"."&amp;DEDEL!M399&amp;"."&amp;DEDEL!K399&amp;"."&amp;$C$5</f>
        <v>3501.DDEL5.E27.Ap21</v>
      </c>
      <c r="G399" s="323">
        <f t="shared" ca="1" si="24"/>
        <v>44309</v>
      </c>
      <c r="H399" s="324">
        <f>-DEDEL!Q399</f>
        <v>813.91</v>
      </c>
      <c r="I399" s="205">
        <f t="shared" ca="1" si="27"/>
        <v>44309</v>
      </c>
      <c r="J399" s="126">
        <v>3</v>
      </c>
      <c r="K399" s="126" t="b">
        <v>1</v>
      </c>
      <c r="L399" s="126" t="s">
        <v>4022</v>
      </c>
      <c r="M399" s="126" t="b">
        <v>1</v>
      </c>
      <c r="N399" s="126" t="s">
        <v>3687</v>
      </c>
      <c r="O399" s="322" t="str">
        <f>LEFT(DEDEL!D399,19)&amp;"."&amp;DEDELCR!F399</f>
        <v>Our Lady of Lourdes.3501.DDEL5.E27.Ap21</v>
      </c>
      <c r="P399" s="325" t="str">
        <f>DEDEL!I399</f>
        <v>10162/543965</v>
      </c>
      <c r="Q399" s="126" t="b">
        <v>1</v>
      </c>
      <c r="R399" s="126" t="b">
        <v>1</v>
      </c>
      <c r="S399" s="126" t="b">
        <v>1</v>
      </c>
      <c r="U399" s="313">
        <f t="shared" si="25"/>
        <v>19</v>
      </c>
      <c r="V399" s="313">
        <f t="shared" si="26"/>
        <v>39</v>
      </c>
    </row>
    <row r="400" spans="1:22" x14ac:dyDescent="0.25">
      <c r="A400" s="126" t="s">
        <v>4021</v>
      </c>
      <c r="B400" s="200">
        <v>1</v>
      </c>
      <c r="C400" s="126">
        <v>2</v>
      </c>
      <c r="D400" s="321">
        <f>DEDEL!J400</f>
        <v>400096</v>
      </c>
      <c r="E400" s="126" t="b">
        <v>1</v>
      </c>
      <c r="F400" s="322" t="str">
        <f>RIGHT(DEDEL!C400,4)&amp;"."&amp;DEDEL!M400&amp;"."&amp;DEDEL!K400&amp;"."&amp;$C$5</f>
        <v>3502.DDEL5.E27.Ap21</v>
      </c>
      <c r="G400" s="323">
        <f t="shared" ca="1" si="24"/>
        <v>44309</v>
      </c>
      <c r="H400" s="324">
        <f>-DEDEL!Q400</f>
        <v>1501.03</v>
      </c>
      <c r="I400" s="205">
        <f t="shared" ca="1" si="27"/>
        <v>44309</v>
      </c>
      <c r="J400" s="126">
        <v>3</v>
      </c>
      <c r="K400" s="126" t="b">
        <v>1</v>
      </c>
      <c r="L400" s="126" t="s">
        <v>4022</v>
      </c>
      <c r="M400" s="126" t="b">
        <v>1</v>
      </c>
      <c r="N400" s="126" t="s">
        <v>3687</v>
      </c>
      <c r="O400" s="322" t="str">
        <f>LEFT(DEDEL!D400,19)&amp;"."&amp;DEDELCR!F400</f>
        <v>St Agnes' Catholic .3502.DDEL5.E27.Ap21</v>
      </c>
      <c r="P400" s="325" t="str">
        <f>DEDEL!I400</f>
        <v>10162/543965</v>
      </c>
      <c r="Q400" s="126" t="b">
        <v>1</v>
      </c>
      <c r="R400" s="126" t="b">
        <v>1</v>
      </c>
      <c r="S400" s="126" t="b">
        <v>1</v>
      </c>
      <c r="U400" s="313">
        <f t="shared" si="25"/>
        <v>19</v>
      </c>
      <c r="V400" s="313">
        <f t="shared" si="26"/>
        <v>39</v>
      </c>
    </row>
    <row r="401" spans="1:22" x14ac:dyDescent="0.25">
      <c r="A401" s="126" t="s">
        <v>4021</v>
      </c>
      <c r="B401" s="200">
        <v>1</v>
      </c>
      <c r="C401" s="126">
        <v>2</v>
      </c>
      <c r="D401" s="321">
        <f>DEDEL!J401</f>
        <v>400064</v>
      </c>
      <c r="E401" s="126" t="b">
        <v>1</v>
      </c>
      <c r="F401" s="322" t="str">
        <f>RIGHT(DEDEL!C401,4)&amp;"."&amp;DEDEL!M401&amp;"."&amp;DEDEL!K401&amp;"."&amp;$C$5</f>
        <v>3504.DDEL5.E27.Ap21</v>
      </c>
      <c r="G401" s="323">
        <f t="shared" ca="1" si="24"/>
        <v>44309</v>
      </c>
      <c r="H401" s="324">
        <f>-DEDEL!Q401</f>
        <v>1705.53</v>
      </c>
      <c r="I401" s="205">
        <f t="shared" ca="1" si="27"/>
        <v>44309</v>
      </c>
      <c r="J401" s="126">
        <v>3</v>
      </c>
      <c r="K401" s="126" t="b">
        <v>1</v>
      </c>
      <c r="L401" s="126" t="s">
        <v>4022</v>
      </c>
      <c r="M401" s="126" t="b">
        <v>1</v>
      </c>
      <c r="N401" s="126" t="s">
        <v>3687</v>
      </c>
      <c r="O401" s="322" t="str">
        <f>LEFT(DEDEL!D401,19)&amp;"."&amp;DEDELCR!F401</f>
        <v>St Catherine's RC S.3504.DDEL5.E27.Ap21</v>
      </c>
      <c r="P401" s="325" t="str">
        <f>DEDEL!I401</f>
        <v>10162/543965</v>
      </c>
      <c r="Q401" s="126" t="b">
        <v>1</v>
      </c>
      <c r="R401" s="126" t="b">
        <v>1</v>
      </c>
      <c r="S401" s="126" t="b">
        <v>1</v>
      </c>
      <c r="U401" s="313">
        <f t="shared" si="25"/>
        <v>19</v>
      </c>
      <c r="V401" s="313">
        <f t="shared" si="26"/>
        <v>39</v>
      </c>
    </row>
    <row r="402" spans="1:22" x14ac:dyDescent="0.25">
      <c r="A402" s="126" t="s">
        <v>4021</v>
      </c>
      <c r="B402" s="200">
        <v>1</v>
      </c>
      <c r="C402" s="126">
        <v>2</v>
      </c>
      <c r="D402" s="321">
        <f>DEDEL!J402</f>
        <v>400009</v>
      </c>
      <c r="E402" s="126" t="b">
        <v>1</v>
      </c>
      <c r="F402" s="322" t="str">
        <f>RIGHT(DEDEL!C402,4)&amp;"."&amp;DEDEL!M402&amp;"."&amp;DEDEL!K402&amp;"."&amp;$C$5</f>
        <v>3506.DDEL5.E27.Ap21</v>
      </c>
      <c r="G402" s="323">
        <f t="shared" ca="1" si="24"/>
        <v>44309</v>
      </c>
      <c r="H402" s="324">
        <f>-DEDEL!Q402</f>
        <v>1161.56</v>
      </c>
      <c r="I402" s="205">
        <f t="shared" ca="1" si="27"/>
        <v>44309</v>
      </c>
      <c r="J402" s="126">
        <v>3</v>
      </c>
      <c r="K402" s="126" t="b">
        <v>1</v>
      </c>
      <c r="L402" s="126" t="s">
        <v>4022</v>
      </c>
      <c r="M402" s="126" t="b">
        <v>1</v>
      </c>
      <c r="N402" s="126" t="s">
        <v>3687</v>
      </c>
      <c r="O402" s="322" t="str">
        <f>LEFT(DEDEL!D402,19)&amp;"."&amp;DEDELCR!F402</f>
        <v>St Vincent's Cathol.3506.DDEL5.E27.Ap21</v>
      </c>
      <c r="P402" s="325" t="str">
        <f>DEDEL!I402</f>
        <v>10162/543965</v>
      </c>
      <c r="Q402" s="126" t="b">
        <v>1</v>
      </c>
      <c r="R402" s="126" t="b">
        <v>1</v>
      </c>
      <c r="S402" s="126" t="b">
        <v>1</v>
      </c>
      <c r="U402" s="313">
        <f t="shared" si="25"/>
        <v>19</v>
      </c>
      <c r="V402" s="313">
        <f t="shared" si="26"/>
        <v>39</v>
      </c>
    </row>
    <row r="403" spans="1:22" x14ac:dyDescent="0.25">
      <c r="A403" s="126" t="s">
        <v>4021</v>
      </c>
      <c r="B403" s="200">
        <v>1</v>
      </c>
      <c r="C403" s="126">
        <v>2</v>
      </c>
      <c r="D403" s="321">
        <f>DEDEL!J403</f>
        <v>400037</v>
      </c>
      <c r="E403" s="126" t="b">
        <v>1</v>
      </c>
      <c r="F403" s="322" t="str">
        <f>RIGHT(DEDEL!C403,4)&amp;"."&amp;DEDEL!M403&amp;"."&amp;DEDEL!K403&amp;"."&amp;$C$5</f>
        <v>3507.DDEL5.E27.Ap21</v>
      </c>
      <c r="G403" s="323">
        <f t="shared" ca="1" si="24"/>
        <v>44309</v>
      </c>
      <c r="H403" s="324">
        <f>-DEDEL!Q403</f>
        <v>719.83999999999992</v>
      </c>
      <c r="I403" s="205">
        <f t="shared" ca="1" si="27"/>
        <v>44309</v>
      </c>
      <c r="J403" s="126">
        <v>3</v>
      </c>
      <c r="K403" s="126" t="b">
        <v>1</v>
      </c>
      <c r="L403" s="126" t="s">
        <v>4022</v>
      </c>
      <c r="M403" s="126" t="b">
        <v>1</v>
      </c>
      <c r="N403" s="126" t="s">
        <v>3687</v>
      </c>
      <c r="O403" s="322" t="str">
        <f>LEFT(DEDEL!D403,19)&amp;"."&amp;DEDELCR!F403</f>
        <v>St Theresa's Cathol.3507.DDEL5.E27.Ap21</v>
      </c>
      <c r="P403" s="325" t="str">
        <f>DEDEL!I403</f>
        <v>10162/543965</v>
      </c>
      <c r="Q403" s="126" t="b">
        <v>1</v>
      </c>
      <c r="R403" s="126" t="b">
        <v>1</v>
      </c>
      <c r="S403" s="126" t="b">
        <v>1</v>
      </c>
      <c r="U403" s="313">
        <f t="shared" si="25"/>
        <v>19</v>
      </c>
      <c r="V403" s="313">
        <f t="shared" si="26"/>
        <v>39</v>
      </c>
    </row>
    <row r="404" spans="1:22" x14ac:dyDescent="0.25">
      <c r="A404" s="126" t="s">
        <v>4021</v>
      </c>
      <c r="B404" s="200">
        <v>1</v>
      </c>
      <c r="C404" s="126">
        <v>2</v>
      </c>
      <c r="D404" s="321">
        <f>DEDEL!J404</f>
        <v>400066</v>
      </c>
      <c r="E404" s="126" t="b">
        <v>1</v>
      </c>
      <c r="F404" s="322" t="str">
        <f>RIGHT(DEDEL!C404,4)&amp;"."&amp;DEDEL!M404&amp;"."&amp;DEDEL!K404&amp;"."&amp;$C$5</f>
        <v>3509.DDEL5.E27.Ap21</v>
      </c>
      <c r="G404" s="323">
        <f t="shared" ca="1" si="24"/>
        <v>44309</v>
      </c>
      <c r="H404" s="324">
        <f>-DEDEL!Q404</f>
        <v>1987.74</v>
      </c>
      <c r="I404" s="205">
        <f t="shared" ca="1" si="27"/>
        <v>44309</v>
      </c>
      <c r="J404" s="126">
        <v>3</v>
      </c>
      <c r="K404" s="126" t="b">
        <v>1</v>
      </c>
      <c r="L404" s="126" t="s">
        <v>4022</v>
      </c>
      <c r="M404" s="126" t="b">
        <v>1</v>
      </c>
      <c r="N404" s="126" t="s">
        <v>3687</v>
      </c>
      <c r="O404" s="322" t="str">
        <f>LEFT(DEDEL!D404,19)&amp;"."&amp;DEDELCR!F404</f>
        <v>St Joseph's Catholi.3509.DDEL5.E27.Ap21</v>
      </c>
      <c r="P404" s="325" t="str">
        <f>DEDEL!I404</f>
        <v>10162/543965</v>
      </c>
      <c r="Q404" s="126" t="b">
        <v>1</v>
      </c>
      <c r="R404" s="126" t="b">
        <v>1</v>
      </c>
      <c r="S404" s="126" t="b">
        <v>1</v>
      </c>
      <c r="U404" s="313">
        <f t="shared" si="25"/>
        <v>19</v>
      </c>
      <c r="V404" s="313">
        <f t="shared" si="26"/>
        <v>39</v>
      </c>
    </row>
    <row r="405" spans="1:22" x14ac:dyDescent="0.25">
      <c r="A405" s="126" t="s">
        <v>4021</v>
      </c>
      <c r="B405" s="200">
        <v>1</v>
      </c>
      <c r="C405" s="126">
        <v>2</v>
      </c>
      <c r="D405" s="321">
        <f>DEDEL!J405</f>
        <v>400071</v>
      </c>
      <c r="E405" s="126" t="b">
        <v>1</v>
      </c>
      <c r="F405" s="322" t="str">
        <f>RIGHT(DEDEL!C405,4)&amp;"."&amp;DEDEL!M405&amp;"."&amp;DEDEL!K405&amp;"."&amp;$C$5</f>
        <v>3510.DDEL5.E27.Ap21</v>
      </c>
      <c r="G405" s="323">
        <f t="shared" ref="G405:G468" ca="1" si="28">TODAY()</f>
        <v>44309</v>
      </c>
      <c r="H405" s="324">
        <f>-DEDEL!Q405</f>
        <v>1619.6399999999999</v>
      </c>
      <c r="I405" s="205">
        <f t="shared" ca="1" si="27"/>
        <v>44309</v>
      </c>
      <c r="J405" s="126">
        <v>3</v>
      </c>
      <c r="K405" s="126" t="b">
        <v>1</v>
      </c>
      <c r="L405" s="126" t="s">
        <v>4022</v>
      </c>
      <c r="M405" s="126" t="b">
        <v>1</v>
      </c>
      <c r="N405" s="126" t="s">
        <v>3687</v>
      </c>
      <c r="O405" s="322" t="str">
        <f>LEFT(DEDEL!D405,19)&amp;"."&amp;DEDELCR!F405</f>
        <v>Sacred Heart Roman .3510.DDEL5.E27.Ap21</v>
      </c>
      <c r="P405" s="325" t="str">
        <f>DEDEL!I405</f>
        <v>10162/543965</v>
      </c>
      <c r="Q405" s="126" t="b">
        <v>1</v>
      </c>
      <c r="R405" s="126" t="b">
        <v>1</v>
      </c>
      <c r="S405" s="126" t="b">
        <v>1</v>
      </c>
      <c r="U405" s="313">
        <f t="shared" si="25"/>
        <v>19</v>
      </c>
      <c r="V405" s="313">
        <f t="shared" si="26"/>
        <v>39</v>
      </c>
    </row>
    <row r="406" spans="1:22" x14ac:dyDescent="0.25">
      <c r="A406" s="126" t="s">
        <v>4021</v>
      </c>
      <c r="B406" s="200">
        <v>1</v>
      </c>
      <c r="C406" s="126">
        <v>2</v>
      </c>
      <c r="D406" s="321">
        <f>DEDEL!J406</f>
        <v>400024</v>
      </c>
      <c r="E406" s="126" t="b">
        <v>1</v>
      </c>
      <c r="F406" s="322" t="str">
        <f>RIGHT(DEDEL!C406,4)&amp;"."&amp;DEDEL!M406&amp;"."&amp;DEDEL!K406&amp;"."&amp;$C$5</f>
        <v>3511.DDEL5.E27.Ap21</v>
      </c>
      <c r="G406" s="323">
        <f t="shared" ca="1" si="28"/>
        <v>44309</v>
      </c>
      <c r="H406" s="324">
        <f>-DEDEL!Q406</f>
        <v>1656.45</v>
      </c>
      <c r="I406" s="205">
        <f t="shared" ca="1" si="27"/>
        <v>44309</v>
      </c>
      <c r="J406" s="126">
        <v>3</v>
      </c>
      <c r="K406" s="126" t="b">
        <v>1</v>
      </c>
      <c r="L406" s="126" t="s">
        <v>4022</v>
      </c>
      <c r="M406" s="126" t="b">
        <v>1</v>
      </c>
      <c r="N406" s="126" t="s">
        <v>3687</v>
      </c>
      <c r="O406" s="322" t="str">
        <f>LEFT(DEDEL!D406,19)&amp;"."&amp;DEDELCR!F406</f>
        <v>Blessed Dominic Cat.3511.DDEL5.E27.Ap21</v>
      </c>
      <c r="P406" s="325" t="str">
        <f>DEDEL!I406</f>
        <v>10162/543965</v>
      </c>
      <c r="Q406" s="126" t="b">
        <v>1</v>
      </c>
      <c r="R406" s="126" t="b">
        <v>1</v>
      </c>
      <c r="S406" s="126" t="b">
        <v>1</v>
      </c>
      <c r="U406" s="313">
        <f t="shared" si="25"/>
        <v>19</v>
      </c>
      <c r="V406" s="313">
        <f t="shared" si="26"/>
        <v>39</v>
      </c>
    </row>
    <row r="407" spans="1:22" x14ac:dyDescent="0.25">
      <c r="A407" s="126" t="s">
        <v>4021</v>
      </c>
      <c r="B407" s="200">
        <v>1</v>
      </c>
      <c r="C407" s="126">
        <v>2</v>
      </c>
      <c r="D407" s="321">
        <f>DEDEL!J407</f>
        <v>400093</v>
      </c>
      <c r="E407" s="126" t="b">
        <v>1</v>
      </c>
      <c r="F407" s="322" t="str">
        <f>RIGHT(DEDEL!C407,4)&amp;"."&amp;DEDEL!M407&amp;"."&amp;DEDEL!K407&amp;"."&amp;$C$5</f>
        <v>3512.DDEL5.E27.Ap21</v>
      </c>
      <c r="G407" s="323">
        <f t="shared" ca="1" si="28"/>
        <v>44309</v>
      </c>
      <c r="H407" s="324">
        <f>-DEDEL!Q407</f>
        <v>1529.6599999999999</v>
      </c>
      <c r="I407" s="205">
        <f t="shared" ca="1" si="27"/>
        <v>44309</v>
      </c>
      <c r="J407" s="126">
        <v>3</v>
      </c>
      <c r="K407" s="126" t="b">
        <v>1</v>
      </c>
      <c r="L407" s="126" t="s">
        <v>4022</v>
      </c>
      <c r="M407" s="126" t="b">
        <v>1</v>
      </c>
      <c r="N407" s="126" t="s">
        <v>3687</v>
      </c>
      <c r="O407" s="322" t="str">
        <f>LEFT(DEDEL!D407,19)&amp;"."&amp;DEDELCR!F407</f>
        <v>Rosh Pinah Primary .3512.DDEL5.E27.Ap21</v>
      </c>
      <c r="P407" s="325" t="str">
        <f>DEDEL!I407</f>
        <v>10162/543965</v>
      </c>
      <c r="Q407" s="126" t="b">
        <v>1</v>
      </c>
      <c r="R407" s="126" t="b">
        <v>1</v>
      </c>
      <c r="S407" s="126" t="b">
        <v>1</v>
      </c>
      <c r="U407" s="313">
        <f t="shared" si="25"/>
        <v>19</v>
      </c>
      <c r="V407" s="313">
        <f t="shared" si="26"/>
        <v>39</v>
      </c>
    </row>
    <row r="408" spans="1:22" x14ac:dyDescent="0.25">
      <c r="A408" s="126" t="s">
        <v>4021</v>
      </c>
      <c r="B408" s="200">
        <v>1</v>
      </c>
      <c r="C408" s="126">
        <v>2</v>
      </c>
      <c r="D408" s="321">
        <f>DEDEL!J408</f>
        <v>400007</v>
      </c>
      <c r="E408" s="126" t="b">
        <v>1</v>
      </c>
      <c r="F408" s="322" t="str">
        <f>RIGHT(DEDEL!C408,4)&amp;"."&amp;DEDEL!M408&amp;"."&amp;DEDEL!K408&amp;"."&amp;$C$5</f>
        <v>3513.DDEL5.E27.Ap21</v>
      </c>
      <c r="G408" s="323">
        <f t="shared" ca="1" si="28"/>
        <v>44309</v>
      </c>
      <c r="H408" s="324">
        <f>-DEDEL!Q408</f>
        <v>1554.2</v>
      </c>
      <c r="I408" s="205">
        <f t="shared" ca="1" si="27"/>
        <v>44309</v>
      </c>
      <c r="J408" s="126">
        <v>3</v>
      </c>
      <c r="K408" s="126" t="b">
        <v>1</v>
      </c>
      <c r="L408" s="126" t="s">
        <v>4022</v>
      </c>
      <c r="M408" s="126" t="b">
        <v>1</v>
      </c>
      <c r="N408" s="126" t="s">
        <v>3687</v>
      </c>
      <c r="O408" s="322" t="str">
        <f>LEFT(DEDEL!D408,19)&amp;"."&amp;DEDELCR!F408</f>
        <v>Menorah Primary Sch.3513.DDEL5.E27.Ap21</v>
      </c>
      <c r="P408" s="325" t="str">
        <f>DEDEL!I408</f>
        <v>10162/543965</v>
      </c>
      <c r="Q408" s="126" t="b">
        <v>1</v>
      </c>
      <c r="R408" s="126" t="b">
        <v>1</v>
      </c>
      <c r="S408" s="126" t="b">
        <v>1</v>
      </c>
      <c r="U408" s="313">
        <f t="shared" si="25"/>
        <v>19</v>
      </c>
      <c r="V408" s="313">
        <f t="shared" si="26"/>
        <v>39</v>
      </c>
    </row>
    <row r="409" spans="1:22" x14ac:dyDescent="0.25">
      <c r="A409" s="126" t="s">
        <v>4021</v>
      </c>
      <c r="B409" s="200">
        <v>1</v>
      </c>
      <c r="C409" s="126">
        <v>2</v>
      </c>
      <c r="D409" s="321">
        <f>DEDEL!J409</f>
        <v>400107</v>
      </c>
      <c r="E409" s="126" t="b">
        <v>1</v>
      </c>
      <c r="F409" s="322" t="str">
        <f>RIGHT(DEDEL!C409,4)&amp;"."&amp;DEDEL!M409&amp;"."&amp;DEDEL!K409&amp;"."&amp;$C$5</f>
        <v>3514.DDEL5.E27.Ap21</v>
      </c>
      <c r="G409" s="323">
        <f t="shared" ca="1" si="28"/>
        <v>44309</v>
      </c>
      <c r="H409" s="324">
        <f>-DEDEL!Q409</f>
        <v>846.63</v>
      </c>
      <c r="I409" s="205">
        <f t="shared" ca="1" si="27"/>
        <v>44309</v>
      </c>
      <c r="J409" s="126">
        <v>3</v>
      </c>
      <c r="K409" s="126" t="b">
        <v>1</v>
      </c>
      <c r="L409" s="126" t="s">
        <v>4022</v>
      </c>
      <c r="M409" s="126" t="b">
        <v>1</v>
      </c>
      <c r="N409" s="126" t="s">
        <v>3687</v>
      </c>
      <c r="O409" s="322" t="str">
        <f>LEFT(DEDEL!D409,19)&amp;"."&amp;DEDELCR!F409</f>
        <v>The Annunciation RC.3514.DDEL5.E27.Ap21</v>
      </c>
      <c r="P409" s="325" t="str">
        <f>DEDEL!I409</f>
        <v>10162/543965</v>
      </c>
      <c r="Q409" s="126" t="b">
        <v>1</v>
      </c>
      <c r="R409" s="126" t="b">
        <v>1</v>
      </c>
      <c r="S409" s="126" t="b">
        <v>1</v>
      </c>
      <c r="U409" s="313">
        <f t="shared" si="25"/>
        <v>19</v>
      </c>
      <c r="V409" s="313">
        <f t="shared" si="26"/>
        <v>39</v>
      </c>
    </row>
    <row r="410" spans="1:22" x14ac:dyDescent="0.25">
      <c r="A410" s="126" t="s">
        <v>4021</v>
      </c>
      <c r="B410" s="200">
        <v>1</v>
      </c>
      <c r="C410" s="126">
        <v>2</v>
      </c>
      <c r="D410" s="321">
        <f>DEDEL!J410</f>
        <v>400108</v>
      </c>
      <c r="E410" s="126" t="b">
        <v>1</v>
      </c>
      <c r="F410" s="322" t="str">
        <f>RIGHT(DEDEL!C410,4)&amp;"."&amp;DEDEL!M410&amp;"."&amp;DEDEL!K410&amp;"."&amp;$C$5</f>
        <v>3516.DDEL5.E27.Ap21</v>
      </c>
      <c r="G410" s="323">
        <f t="shared" ca="1" si="28"/>
        <v>44309</v>
      </c>
      <c r="H410" s="324">
        <f>-DEDEL!Q410</f>
        <v>834.36</v>
      </c>
      <c r="I410" s="205">
        <f t="shared" ca="1" si="27"/>
        <v>44309</v>
      </c>
      <c r="J410" s="126">
        <v>3</v>
      </c>
      <c r="K410" s="126" t="b">
        <v>1</v>
      </c>
      <c r="L410" s="126" t="s">
        <v>4022</v>
      </c>
      <c r="M410" s="126" t="b">
        <v>1</v>
      </c>
      <c r="N410" s="126" t="s">
        <v>3687</v>
      </c>
      <c r="O410" s="322" t="str">
        <f>LEFT(DEDEL!D410,19)&amp;"."&amp;DEDELCR!F410</f>
        <v>Hasmonean Primary S.3516.DDEL5.E27.Ap21</v>
      </c>
      <c r="P410" s="325" t="str">
        <f>DEDEL!I410</f>
        <v>10162/543965</v>
      </c>
      <c r="Q410" s="126" t="b">
        <v>1</v>
      </c>
      <c r="R410" s="126" t="b">
        <v>1</v>
      </c>
      <c r="S410" s="126" t="b">
        <v>1</v>
      </c>
      <c r="U410" s="313">
        <f t="shared" si="25"/>
        <v>19</v>
      </c>
      <c r="V410" s="313">
        <f t="shared" si="26"/>
        <v>39</v>
      </c>
    </row>
    <row r="411" spans="1:22" x14ac:dyDescent="0.25">
      <c r="A411" s="126" t="s">
        <v>4021</v>
      </c>
      <c r="B411" s="200">
        <v>1</v>
      </c>
      <c r="C411" s="126">
        <v>2</v>
      </c>
      <c r="D411" s="321">
        <f>DEDEL!J411</f>
        <v>400117</v>
      </c>
      <c r="E411" s="126" t="b">
        <v>1</v>
      </c>
      <c r="F411" s="322" t="str">
        <f>RIGHT(DEDEL!C411,4)&amp;"."&amp;DEDEL!M411&amp;"."&amp;DEDEL!K411&amp;"."&amp;$C$5</f>
        <v>3518.DDEL5.E27.Ap21</v>
      </c>
      <c r="G411" s="323">
        <f t="shared" ca="1" si="28"/>
        <v>44309</v>
      </c>
      <c r="H411" s="324">
        <f>-DEDEL!Q411</f>
        <v>1595.1</v>
      </c>
      <c r="I411" s="205">
        <f t="shared" ca="1" si="27"/>
        <v>44309</v>
      </c>
      <c r="J411" s="126">
        <v>3</v>
      </c>
      <c r="K411" s="126" t="b">
        <v>1</v>
      </c>
      <c r="L411" s="126" t="s">
        <v>4022</v>
      </c>
      <c r="M411" s="126" t="b">
        <v>1</v>
      </c>
      <c r="N411" s="126" t="s">
        <v>3687</v>
      </c>
      <c r="O411" s="322" t="str">
        <f>LEFT(DEDEL!D411,19)&amp;"."&amp;DEDELCR!F411</f>
        <v>Woodcroft Primary S.3518.DDEL5.E27.Ap21</v>
      </c>
      <c r="P411" s="325" t="str">
        <f>DEDEL!I411</f>
        <v>10162/543965</v>
      </c>
      <c r="Q411" s="126" t="b">
        <v>1</v>
      </c>
      <c r="R411" s="126" t="b">
        <v>1</v>
      </c>
      <c r="S411" s="126" t="b">
        <v>1</v>
      </c>
      <c r="U411" s="313">
        <f t="shared" si="25"/>
        <v>19</v>
      </c>
      <c r="V411" s="313">
        <f t="shared" si="26"/>
        <v>39</v>
      </c>
    </row>
    <row r="412" spans="1:22" x14ac:dyDescent="0.25">
      <c r="A412" s="126" t="s">
        <v>4021</v>
      </c>
      <c r="B412" s="200">
        <v>1</v>
      </c>
      <c r="C412" s="126">
        <v>2</v>
      </c>
      <c r="D412" s="321">
        <f>DEDEL!J412</f>
        <v>400125</v>
      </c>
      <c r="E412" s="126" t="b">
        <v>1</v>
      </c>
      <c r="F412" s="322" t="str">
        <f>RIGHT(DEDEL!C412,4)&amp;"."&amp;DEDEL!M412&amp;"."&amp;DEDEL!K412&amp;"."&amp;$C$5</f>
        <v>3520.DDEL5.E27.Ap21</v>
      </c>
      <c r="G412" s="323">
        <f t="shared" ca="1" si="28"/>
        <v>44309</v>
      </c>
      <c r="H412" s="324">
        <f>-DEDEL!Q412</f>
        <v>1717.8</v>
      </c>
      <c r="I412" s="205">
        <f t="shared" ca="1" si="27"/>
        <v>44309</v>
      </c>
      <c r="J412" s="126">
        <v>3</v>
      </c>
      <c r="K412" s="126" t="b">
        <v>1</v>
      </c>
      <c r="L412" s="126" t="s">
        <v>4022</v>
      </c>
      <c r="M412" s="126" t="b">
        <v>1</v>
      </c>
      <c r="N412" s="126" t="s">
        <v>3687</v>
      </c>
      <c r="O412" s="322" t="str">
        <f>LEFT(DEDEL!D412,19)&amp;"."&amp;DEDELCR!F412</f>
        <v>Akiva School.3520.DDEL5.E27.Ap21</v>
      </c>
      <c r="P412" s="325" t="str">
        <f>DEDEL!I412</f>
        <v>10162/543965</v>
      </c>
      <c r="Q412" s="126" t="b">
        <v>1</v>
      </c>
      <c r="R412" s="126" t="b">
        <v>1</v>
      </c>
      <c r="S412" s="126" t="b">
        <v>1</v>
      </c>
      <c r="U412" s="313">
        <f t="shared" si="25"/>
        <v>19</v>
      </c>
      <c r="V412" s="313">
        <f t="shared" si="26"/>
        <v>32</v>
      </c>
    </row>
    <row r="413" spans="1:22" x14ac:dyDescent="0.25">
      <c r="A413" s="126" t="s">
        <v>4021</v>
      </c>
      <c r="B413" s="200">
        <v>1</v>
      </c>
      <c r="C413" s="126">
        <v>2</v>
      </c>
      <c r="D413" s="321">
        <f>DEDEL!J413</f>
        <v>400130</v>
      </c>
      <c r="E413" s="126" t="b">
        <v>1</v>
      </c>
      <c r="F413" s="322" t="str">
        <f>RIGHT(DEDEL!C413,4)&amp;"."&amp;DEDEL!M413&amp;"."&amp;DEDEL!K413&amp;"."&amp;$C$5</f>
        <v>3523.DDEL5.E27.Ap21</v>
      </c>
      <c r="G413" s="323">
        <f t="shared" ca="1" si="28"/>
        <v>44309</v>
      </c>
      <c r="H413" s="324">
        <f>-DEDEL!Q413</f>
        <v>2539.89</v>
      </c>
      <c r="I413" s="205">
        <f t="shared" ca="1" si="27"/>
        <v>44309</v>
      </c>
      <c r="J413" s="126">
        <v>3</v>
      </c>
      <c r="K413" s="126" t="b">
        <v>1</v>
      </c>
      <c r="L413" s="126" t="s">
        <v>4022</v>
      </c>
      <c r="M413" s="126" t="b">
        <v>1</v>
      </c>
      <c r="N413" s="126" t="s">
        <v>3687</v>
      </c>
      <c r="O413" s="322" t="str">
        <f>LEFT(DEDEL!D413,19)&amp;"."&amp;DEDELCR!F413</f>
        <v>Martin Primary Scho.3523.DDEL5.E27.Ap21</v>
      </c>
      <c r="P413" s="325" t="str">
        <f>DEDEL!I413</f>
        <v>10162/543965</v>
      </c>
      <c r="Q413" s="126" t="b">
        <v>1</v>
      </c>
      <c r="R413" s="126" t="b">
        <v>1</v>
      </c>
      <c r="S413" s="126" t="b">
        <v>1</v>
      </c>
      <c r="U413" s="313">
        <f t="shared" si="25"/>
        <v>19</v>
      </c>
      <c r="V413" s="313">
        <f t="shared" si="26"/>
        <v>39</v>
      </c>
    </row>
    <row r="414" spans="1:22" x14ac:dyDescent="0.25">
      <c r="A414" s="126" t="s">
        <v>4021</v>
      </c>
      <c r="B414" s="200">
        <v>1</v>
      </c>
      <c r="C414" s="126">
        <v>2</v>
      </c>
      <c r="D414" s="321">
        <f>DEDEL!J414</f>
        <v>400150</v>
      </c>
      <c r="E414" s="126" t="b">
        <v>1</v>
      </c>
      <c r="F414" s="322" t="str">
        <f>RIGHT(DEDEL!C414,4)&amp;"."&amp;DEDEL!M414&amp;"."&amp;DEDEL!K414&amp;"."&amp;$C$5</f>
        <v>3524.DDEL5.E27.Ap21</v>
      </c>
      <c r="G414" s="323">
        <f t="shared" ca="1" si="28"/>
        <v>44309</v>
      </c>
      <c r="H414" s="324">
        <f>-DEDEL!Q414</f>
        <v>768.92</v>
      </c>
      <c r="I414" s="205">
        <f t="shared" ca="1" si="27"/>
        <v>44309</v>
      </c>
      <c r="J414" s="126">
        <v>3</v>
      </c>
      <c r="K414" s="126" t="b">
        <v>1</v>
      </c>
      <c r="L414" s="126" t="s">
        <v>4022</v>
      </c>
      <c r="M414" s="126" t="b">
        <v>1</v>
      </c>
      <c r="N414" s="126" t="s">
        <v>3687</v>
      </c>
      <c r="O414" s="322" t="str">
        <f>LEFT(DEDEL!D414,19)&amp;"."&amp;DEDELCR!F414</f>
        <v>Beit Shvidler Prima.3524.DDEL5.E27.Ap21</v>
      </c>
      <c r="P414" s="325" t="str">
        <f>DEDEL!I414</f>
        <v>10162/543965</v>
      </c>
      <c r="Q414" s="126" t="b">
        <v>1</v>
      </c>
      <c r="R414" s="126" t="b">
        <v>1</v>
      </c>
      <c r="S414" s="126" t="b">
        <v>1</v>
      </c>
      <c r="U414" s="313">
        <f t="shared" si="25"/>
        <v>19</v>
      </c>
      <c r="V414" s="313">
        <f t="shared" si="26"/>
        <v>39</v>
      </c>
    </row>
    <row r="415" spans="1:22" x14ac:dyDescent="0.25">
      <c r="A415" s="126" t="s">
        <v>4021</v>
      </c>
      <c r="B415" s="200">
        <v>1</v>
      </c>
      <c r="C415" s="126">
        <v>2</v>
      </c>
      <c r="D415" s="321">
        <f>DEDEL!J415</f>
        <v>400021</v>
      </c>
      <c r="E415" s="126" t="b">
        <v>1</v>
      </c>
      <c r="F415" s="322" t="str">
        <f>RIGHT(DEDEL!C415,4)&amp;"."&amp;DEDEL!M415&amp;"."&amp;DEDEL!K415&amp;"."&amp;$C$5</f>
        <v>5201.DDEL5.E27.Ap21</v>
      </c>
      <c r="G415" s="323">
        <f t="shared" ca="1" si="28"/>
        <v>44309</v>
      </c>
      <c r="H415" s="324">
        <f>-DEDEL!Q415</f>
        <v>1611.46</v>
      </c>
      <c r="I415" s="205">
        <f t="shared" ca="1" si="27"/>
        <v>44309</v>
      </c>
      <c r="J415" s="126">
        <v>3</v>
      </c>
      <c r="K415" s="126" t="b">
        <v>1</v>
      </c>
      <c r="L415" s="126" t="s">
        <v>4022</v>
      </c>
      <c r="M415" s="126" t="b">
        <v>1</v>
      </c>
      <c r="N415" s="126" t="s">
        <v>3687</v>
      </c>
      <c r="O415" s="322" t="str">
        <f>LEFT(DEDEL!D415,19)&amp;"."&amp;DEDELCR!F415</f>
        <v>Osidge Primary Scho.5201.DDEL5.E27.Ap21</v>
      </c>
      <c r="P415" s="325" t="str">
        <f>DEDEL!I415</f>
        <v>10162/543965</v>
      </c>
      <c r="Q415" s="126" t="b">
        <v>1</v>
      </c>
      <c r="R415" s="126" t="b">
        <v>1</v>
      </c>
      <c r="S415" s="126" t="b">
        <v>1</v>
      </c>
      <c r="U415" s="313">
        <f t="shared" si="25"/>
        <v>19</v>
      </c>
      <c r="V415" s="313">
        <f t="shared" si="26"/>
        <v>39</v>
      </c>
    </row>
    <row r="416" spans="1:22" x14ac:dyDescent="0.25">
      <c r="A416" s="126" t="s">
        <v>4021</v>
      </c>
      <c r="B416" s="200">
        <v>1</v>
      </c>
      <c r="C416" s="126">
        <v>2</v>
      </c>
      <c r="D416" s="321">
        <f>DEDEL!J416</f>
        <v>400112</v>
      </c>
      <c r="E416" s="126" t="b">
        <v>1</v>
      </c>
      <c r="F416" s="322" t="str">
        <f>RIGHT(DEDEL!C416,4)&amp;"."&amp;DEDEL!M416&amp;"."&amp;DEDEL!K416&amp;"."&amp;$C$5</f>
        <v>5948.DDEL5.E27.Ap21</v>
      </c>
      <c r="G416" s="323">
        <f t="shared" ca="1" si="28"/>
        <v>44309</v>
      </c>
      <c r="H416" s="324">
        <f>-DEDEL!Q416</f>
        <v>854.81</v>
      </c>
      <c r="I416" s="205">
        <f t="shared" ca="1" si="27"/>
        <v>44309</v>
      </c>
      <c r="J416" s="126">
        <v>3</v>
      </c>
      <c r="K416" s="126" t="b">
        <v>1</v>
      </c>
      <c r="L416" s="126" t="s">
        <v>4022</v>
      </c>
      <c r="M416" s="126" t="b">
        <v>1</v>
      </c>
      <c r="N416" s="126" t="s">
        <v>3687</v>
      </c>
      <c r="O416" s="322" t="str">
        <f>LEFT(DEDEL!D416,19)&amp;"."&amp;DEDELCR!F416</f>
        <v>Mathilda Marks-Kenn.5948.DDEL5.E27.Ap21</v>
      </c>
      <c r="P416" s="325" t="str">
        <f>DEDEL!I416</f>
        <v>10162/543965</v>
      </c>
      <c r="Q416" s="126" t="b">
        <v>1</v>
      </c>
      <c r="R416" s="126" t="b">
        <v>1</v>
      </c>
      <c r="S416" s="126" t="b">
        <v>1</v>
      </c>
      <c r="U416" s="313">
        <f t="shared" si="25"/>
        <v>19</v>
      </c>
      <c r="V416" s="313">
        <f t="shared" si="26"/>
        <v>39</v>
      </c>
    </row>
    <row r="417" spans="1:22" x14ac:dyDescent="0.25">
      <c r="A417" s="126" t="s">
        <v>4021</v>
      </c>
      <c r="B417" s="200">
        <v>1</v>
      </c>
      <c r="C417" s="126">
        <v>2</v>
      </c>
      <c r="D417" s="321">
        <f>DEDEL!J417</f>
        <v>400110</v>
      </c>
      <c r="E417" s="126" t="b">
        <v>1</v>
      </c>
      <c r="F417" s="322" t="str">
        <f>RIGHT(DEDEL!C417,4)&amp;"."&amp;DEDEL!M417&amp;"."&amp;DEDEL!K417&amp;"."&amp;$C$5</f>
        <v>5949.DDEL5.E27.Ap21</v>
      </c>
      <c r="G417" s="323">
        <f t="shared" ca="1" si="28"/>
        <v>44309</v>
      </c>
      <c r="H417" s="324">
        <f>-DEDEL!Q417</f>
        <v>1550.11</v>
      </c>
      <c r="I417" s="205">
        <f t="shared" ca="1" si="27"/>
        <v>44309</v>
      </c>
      <c r="J417" s="126">
        <v>3</v>
      </c>
      <c r="K417" s="126" t="b">
        <v>1</v>
      </c>
      <c r="L417" s="126" t="s">
        <v>4022</v>
      </c>
      <c r="M417" s="126" t="b">
        <v>1</v>
      </c>
      <c r="N417" s="126" t="s">
        <v>3687</v>
      </c>
      <c r="O417" s="322" t="str">
        <f>LEFT(DEDEL!D417,19)&amp;"."&amp;DEDELCR!F417</f>
        <v>Menorah Foundation .5949.DDEL5.E27.Ap21</v>
      </c>
      <c r="P417" s="325" t="str">
        <f>DEDEL!I417</f>
        <v>10162/543965</v>
      </c>
      <c r="Q417" s="126" t="b">
        <v>1</v>
      </c>
      <c r="R417" s="126" t="b">
        <v>1</v>
      </c>
      <c r="S417" s="126" t="b">
        <v>1</v>
      </c>
      <c r="U417" s="313">
        <f t="shared" si="25"/>
        <v>19</v>
      </c>
      <c r="V417" s="313">
        <f t="shared" si="26"/>
        <v>39</v>
      </c>
    </row>
    <row r="418" spans="1:22" x14ac:dyDescent="0.25">
      <c r="A418" s="126" t="s">
        <v>4021</v>
      </c>
      <c r="B418" s="200">
        <v>1</v>
      </c>
      <c r="C418" s="126">
        <v>2</v>
      </c>
      <c r="D418" s="321">
        <f>DEDEL!J418</f>
        <v>400033</v>
      </c>
      <c r="E418" s="126" t="b">
        <v>1</v>
      </c>
      <c r="F418" s="322" t="str">
        <f>RIGHT(DEDEL!C418,4)&amp;"."&amp;DEDEL!M418&amp;"."&amp;DEDEL!K418&amp;"."&amp;$C$5</f>
        <v>4003.DDEL5.E27.Ap21</v>
      </c>
      <c r="G418" s="323">
        <f t="shared" ca="1" si="28"/>
        <v>44309</v>
      </c>
      <c r="H418" s="324">
        <f>-DEDEL!Q418</f>
        <v>2781.6</v>
      </c>
      <c r="I418" s="205">
        <f t="shared" ca="1" si="27"/>
        <v>44309</v>
      </c>
      <c r="J418" s="126">
        <v>3</v>
      </c>
      <c r="K418" s="126" t="b">
        <v>1</v>
      </c>
      <c r="L418" s="126" t="s">
        <v>4022</v>
      </c>
      <c r="M418" s="126" t="b">
        <v>1</v>
      </c>
      <c r="N418" s="126" t="s">
        <v>3687</v>
      </c>
      <c r="O418" s="322" t="str">
        <f>LEFT(DEDEL!D418,19)&amp;"."&amp;DEDELCR!F418</f>
        <v>Friern Barnet Schoo.4003.DDEL5.E27.Ap21</v>
      </c>
      <c r="P418" s="325" t="str">
        <f>DEDEL!I418</f>
        <v>10163/543965</v>
      </c>
      <c r="Q418" s="126" t="b">
        <v>1</v>
      </c>
      <c r="R418" s="126" t="b">
        <v>1</v>
      </c>
      <c r="S418" s="126" t="b">
        <v>1</v>
      </c>
      <c r="U418" s="313">
        <f t="shared" si="25"/>
        <v>19</v>
      </c>
      <c r="V418" s="313">
        <f t="shared" si="26"/>
        <v>39</v>
      </c>
    </row>
    <row r="419" spans="1:22" x14ac:dyDescent="0.25">
      <c r="A419" s="126" t="s">
        <v>4021</v>
      </c>
      <c r="B419" s="200">
        <v>1</v>
      </c>
      <c r="C419" s="126">
        <v>2</v>
      </c>
      <c r="D419" s="321">
        <f>DEDEL!J419</f>
        <v>107953</v>
      </c>
      <c r="E419" s="126" t="b">
        <v>1</v>
      </c>
      <c r="F419" s="322" t="str">
        <f>RIGHT(DEDEL!C419,4)&amp;"."&amp;DEDEL!M419&amp;"."&amp;DEDEL!K419&amp;"."&amp;$C$5</f>
        <v>4004.DDEL5.E27.Ap21</v>
      </c>
      <c r="G419" s="323">
        <f t="shared" ca="1" si="28"/>
        <v>44309</v>
      </c>
      <c r="H419" s="324">
        <f>-DEDEL!Q419</f>
        <v>1017.48</v>
      </c>
      <c r="I419" s="205">
        <f t="shared" ca="1" si="27"/>
        <v>44309</v>
      </c>
      <c r="J419" s="126">
        <v>3</v>
      </c>
      <c r="K419" s="126" t="b">
        <v>1</v>
      </c>
      <c r="L419" s="126" t="s">
        <v>4022</v>
      </c>
      <c r="M419" s="126" t="b">
        <v>1</v>
      </c>
      <c r="N419" s="126" t="s">
        <v>3687</v>
      </c>
      <c r="O419" s="322" t="str">
        <f>LEFT(DEDEL!D419,19)&amp;"."&amp;DEDELCR!F419</f>
        <v>Menorah High School.4004.DDEL5.E27.Ap21</v>
      </c>
      <c r="P419" s="325" t="str">
        <f>DEDEL!I419</f>
        <v>10163/543965</v>
      </c>
      <c r="Q419" s="126" t="b">
        <v>1</v>
      </c>
      <c r="R419" s="126" t="b">
        <v>1</v>
      </c>
      <c r="S419" s="126" t="b">
        <v>1</v>
      </c>
      <c r="U419" s="313">
        <f t="shared" si="25"/>
        <v>19</v>
      </c>
      <c r="V419" s="313">
        <f t="shared" si="26"/>
        <v>39</v>
      </c>
    </row>
    <row r="420" spans="1:22" x14ac:dyDescent="0.25">
      <c r="A420" s="126" t="s">
        <v>4021</v>
      </c>
      <c r="B420" s="200">
        <v>1</v>
      </c>
      <c r="C420" s="126">
        <v>2</v>
      </c>
      <c r="D420" s="321">
        <f>DEDEL!J420</f>
        <v>400029</v>
      </c>
      <c r="E420" s="126" t="b">
        <v>1</v>
      </c>
      <c r="F420" s="322" t="str">
        <f>RIGHT(DEDEL!C420,4)&amp;"."&amp;DEDEL!M420&amp;"."&amp;DEDEL!K420&amp;"."&amp;$C$5</f>
        <v>5404.DDEL5.E27.Ap21</v>
      </c>
      <c r="G420" s="323">
        <f t="shared" ca="1" si="28"/>
        <v>44309</v>
      </c>
      <c r="H420" s="324">
        <f>-DEDEL!Q420</f>
        <v>2052.0400000000004</v>
      </c>
      <c r="I420" s="205">
        <f t="shared" ca="1" si="27"/>
        <v>44309</v>
      </c>
      <c r="J420" s="126">
        <v>3</v>
      </c>
      <c r="K420" s="126" t="b">
        <v>1</v>
      </c>
      <c r="L420" s="126" t="s">
        <v>4022</v>
      </c>
      <c r="M420" s="126" t="b">
        <v>1</v>
      </c>
      <c r="N420" s="126" t="s">
        <v>3687</v>
      </c>
      <c r="O420" s="322" t="str">
        <f>LEFT(DEDEL!D420,19)&amp;"."&amp;DEDELCR!F420</f>
        <v>St Michael's Cathol.5404.DDEL5.E27.Ap21</v>
      </c>
      <c r="P420" s="325" t="str">
        <f>DEDEL!I420</f>
        <v>10163/543965</v>
      </c>
      <c r="Q420" s="126" t="b">
        <v>1</v>
      </c>
      <c r="R420" s="126" t="b">
        <v>1</v>
      </c>
      <c r="S420" s="126" t="b">
        <v>1</v>
      </c>
      <c r="U420" s="313">
        <f t="shared" si="25"/>
        <v>19</v>
      </c>
      <c r="V420" s="313">
        <f t="shared" si="26"/>
        <v>39</v>
      </c>
    </row>
    <row r="421" spans="1:22" x14ac:dyDescent="0.25">
      <c r="A421" s="126" t="s">
        <v>4021</v>
      </c>
      <c r="B421" s="200">
        <v>1</v>
      </c>
      <c r="C421" s="126">
        <v>2</v>
      </c>
      <c r="D421" s="321">
        <f>DEDEL!J421</f>
        <v>400041</v>
      </c>
      <c r="E421" s="126" t="b">
        <v>1</v>
      </c>
      <c r="F421" s="322" t="str">
        <f>RIGHT(DEDEL!C421,4)&amp;"."&amp;DEDEL!M421&amp;"."&amp;DEDEL!K421&amp;"."&amp;$C$5</f>
        <v>5405.DDEL5.E27.Ap21</v>
      </c>
      <c r="G421" s="323">
        <f t="shared" ca="1" si="28"/>
        <v>44309</v>
      </c>
      <c r="H421" s="324">
        <f>-DEDEL!Q421</f>
        <v>3239.1</v>
      </c>
      <c r="I421" s="205">
        <f t="shared" ca="1" si="27"/>
        <v>44309</v>
      </c>
      <c r="J421" s="126">
        <v>3</v>
      </c>
      <c r="K421" s="126" t="b">
        <v>1</v>
      </c>
      <c r="L421" s="126" t="s">
        <v>4022</v>
      </c>
      <c r="M421" s="126" t="b">
        <v>1</v>
      </c>
      <c r="N421" s="126" t="s">
        <v>3687</v>
      </c>
      <c r="O421" s="322" t="str">
        <f>LEFT(DEDEL!D421,19)&amp;"."&amp;DEDELCR!F421</f>
        <v>Finchley Catholic H.5405.DDEL5.E27.Ap21</v>
      </c>
      <c r="P421" s="325" t="str">
        <f>DEDEL!I421</f>
        <v>10163/543965</v>
      </c>
      <c r="Q421" s="126" t="b">
        <v>1</v>
      </c>
      <c r="R421" s="126" t="b">
        <v>1</v>
      </c>
      <c r="S421" s="126" t="b">
        <v>1</v>
      </c>
      <c r="U421" s="313">
        <f t="shared" si="25"/>
        <v>19</v>
      </c>
      <c r="V421" s="313">
        <f t="shared" si="26"/>
        <v>39</v>
      </c>
    </row>
    <row r="422" spans="1:22" x14ac:dyDescent="0.25">
      <c r="A422" s="126" t="s">
        <v>4021</v>
      </c>
      <c r="B422" s="200">
        <v>1</v>
      </c>
      <c r="C422" s="126">
        <v>2</v>
      </c>
      <c r="D422" s="321">
        <f>DEDEL!J422</f>
        <v>400013</v>
      </c>
      <c r="E422" s="126" t="b">
        <v>1</v>
      </c>
      <c r="F422" s="322" t="str">
        <f>RIGHT(DEDEL!C422,4)&amp;"."&amp;DEDEL!M422&amp;"."&amp;DEDEL!K422&amp;"."&amp;$C$5</f>
        <v>5407.DDEL5.E27.Ap21</v>
      </c>
      <c r="G422" s="323">
        <f t="shared" ca="1" si="28"/>
        <v>44309</v>
      </c>
      <c r="H422" s="324">
        <f>-DEDEL!Q422</f>
        <v>3867.0949999999998</v>
      </c>
      <c r="I422" s="205">
        <f t="shared" ca="1" si="27"/>
        <v>44309</v>
      </c>
      <c r="J422" s="126">
        <v>3</v>
      </c>
      <c r="K422" s="126" t="b">
        <v>1</v>
      </c>
      <c r="L422" s="126" t="s">
        <v>4022</v>
      </c>
      <c r="M422" s="126" t="b">
        <v>1</v>
      </c>
      <c r="N422" s="126" t="s">
        <v>3687</v>
      </c>
      <c r="O422" s="322" t="str">
        <f>LEFT(DEDEL!D422,19)&amp;"."&amp;DEDELCR!F422</f>
        <v>St James' Catholic .5407.DDEL5.E27.Ap21</v>
      </c>
      <c r="P422" s="325" t="str">
        <f>DEDEL!I422</f>
        <v>10163/543965</v>
      </c>
      <c r="Q422" s="126" t="b">
        <v>1</v>
      </c>
      <c r="R422" s="126" t="b">
        <v>1</v>
      </c>
      <c r="S422" s="126" t="b">
        <v>1</v>
      </c>
      <c r="U422" s="313">
        <f t="shared" si="25"/>
        <v>19</v>
      </c>
      <c r="V422" s="313">
        <f t="shared" si="26"/>
        <v>39</v>
      </c>
    </row>
    <row r="423" spans="1:22" x14ac:dyDescent="0.25">
      <c r="A423" s="126" t="s">
        <v>4021</v>
      </c>
      <c r="B423" s="200">
        <v>1</v>
      </c>
      <c r="C423" s="126">
        <v>2</v>
      </c>
      <c r="D423" s="321">
        <f>DEDEL!J423</f>
        <v>400140</v>
      </c>
      <c r="E423" s="126" t="b">
        <v>1</v>
      </c>
      <c r="F423" s="322" t="str">
        <f>RIGHT(DEDEL!C423,4)&amp;"."&amp;DEDEL!M423&amp;"."&amp;DEDEL!K423&amp;"."&amp;$C$5</f>
        <v>5427.DDEL5.E27.Ap21</v>
      </c>
      <c r="G423" s="323">
        <f t="shared" ca="1" si="28"/>
        <v>44309</v>
      </c>
      <c r="H423" s="324">
        <f>-DEDEL!Q423</f>
        <v>3645.36</v>
      </c>
      <c r="I423" s="205">
        <f t="shared" ca="1" si="27"/>
        <v>44309</v>
      </c>
      <c r="J423" s="126">
        <v>3</v>
      </c>
      <c r="K423" s="126" t="b">
        <v>1</v>
      </c>
      <c r="L423" s="126" t="s">
        <v>4022</v>
      </c>
      <c r="M423" s="126" t="b">
        <v>1</v>
      </c>
      <c r="N423" s="126" t="s">
        <v>3687</v>
      </c>
      <c r="O423" s="322" t="str">
        <f>LEFT(DEDEL!D423,19)&amp;"."&amp;DEDELCR!F423</f>
        <v>JCoSS.5427.DDEL5.E27.Ap21</v>
      </c>
      <c r="P423" s="325" t="str">
        <f>DEDEL!I423</f>
        <v>10163/543965</v>
      </c>
      <c r="Q423" s="126" t="b">
        <v>1</v>
      </c>
      <c r="R423" s="126" t="b">
        <v>1</v>
      </c>
      <c r="S423" s="126" t="b">
        <v>1</v>
      </c>
      <c r="U423" s="313">
        <f t="shared" si="25"/>
        <v>19</v>
      </c>
      <c r="V423" s="313">
        <f t="shared" si="26"/>
        <v>25</v>
      </c>
    </row>
    <row r="424" spans="1:22" x14ac:dyDescent="0.25">
      <c r="A424" s="126" t="s">
        <v>4021</v>
      </c>
      <c r="B424" s="200">
        <v>1</v>
      </c>
      <c r="C424" s="126">
        <v>2</v>
      </c>
      <c r="D424" s="321">
        <f>DEDEL!J424</f>
        <v>400135</v>
      </c>
      <c r="E424" s="126" t="b">
        <v>1</v>
      </c>
      <c r="F424" s="322" t="str">
        <f>RIGHT(DEDEL!C424,4)&amp;"."&amp;DEDEL!M424&amp;"."&amp;DEDEL!K424&amp;"."&amp;$C$5</f>
        <v>3521.DDEL5.E27.Ap21</v>
      </c>
      <c r="G424" s="323">
        <f t="shared" ca="1" si="28"/>
        <v>44309</v>
      </c>
      <c r="H424" s="324">
        <f>-DEDEL!Q424</f>
        <v>5602.3899999999994</v>
      </c>
      <c r="I424" s="205">
        <f t="shared" ca="1" si="27"/>
        <v>44309</v>
      </c>
      <c r="J424" s="126">
        <v>3</v>
      </c>
      <c r="K424" s="126" t="b">
        <v>1</v>
      </c>
      <c r="L424" s="126" t="s">
        <v>4022</v>
      </c>
      <c r="M424" s="126" t="b">
        <v>1</v>
      </c>
      <c r="N424" s="126" t="s">
        <v>3687</v>
      </c>
      <c r="O424" s="322" t="str">
        <f>LEFT(DEDEL!D424,19)&amp;"."&amp;DEDELCR!F424</f>
        <v>St Mary's and St Jo.3521.DDEL5.E27.Ap21</v>
      </c>
      <c r="P424" s="325" t="str">
        <f>DEDEL!I424</f>
        <v>11510/543965</v>
      </c>
      <c r="Q424" s="126" t="b">
        <v>1</v>
      </c>
      <c r="R424" s="126" t="b">
        <v>1</v>
      </c>
      <c r="S424" s="126" t="b">
        <v>1</v>
      </c>
      <c r="U424" s="313">
        <f t="shared" si="25"/>
        <v>19</v>
      </c>
      <c r="V424" s="313">
        <f t="shared" si="26"/>
        <v>39</v>
      </c>
    </row>
    <row r="425" spans="1:22" x14ac:dyDescent="0.25">
      <c r="A425" s="126" t="s">
        <v>4021</v>
      </c>
      <c r="B425" s="200">
        <v>1</v>
      </c>
      <c r="C425" s="126">
        <v>2</v>
      </c>
      <c r="D425" s="321">
        <f>DEDEL!J425</f>
        <v>400005</v>
      </c>
      <c r="E425" s="126" t="b">
        <v>1</v>
      </c>
      <c r="F425" s="322" t="str">
        <f>RIGHT(DEDEL!C425,4)&amp;"."&amp;DEDEL!M425&amp;"."&amp;DEDEL!K425&amp;"."&amp;$C$5</f>
        <v>2002.DDEL6.E27.Ap21</v>
      </c>
      <c r="G425" s="323">
        <f t="shared" ca="1" si="28"/>
        <v>44309</v>
      </c>
      <c r="H425" s="324">
        <f>-DEDEL!Q425</f>
        <v>9798.15</v>
      </c>
      <c r="I425" s="205">
        <f t="shared" ca="1" si="27"/>
        <v>44309</v>
      </c>
      <c r="J425" s="126">
        <v>3</v>
      </c>
      <c r="K425" s="126" t="b">
        <v>1</v>
      </c>
      <c r="L425" s="126" t="s">
        <v>4022</v>
      </c>
      <c r="M425" s="126" t="b">
        <v>1</v>
      </c>
      <c r="N425" s="126" t="s">
        <v>3687</v>
      </c>
      <c r="O425" s="322" t="str">
        <f>LEFT(DEDEL!D425,19)&amp;"."&amp;DEDELCR!F425</f>
        <v>Barnfield Primary S.2002.DDEL6.E27.Ap21</v>
      </c>
      <c r="P425" s="325" t="str">
        <f>DEDEL!I425</f>
        <v>10162/543965</v>
      </c>
      <c r="Q425" s="126" t="b">
        <v>1</v>
      </c>
      <c r="R425" s="126" t="b">
        <v>1</v>
      </c>
      <c r="S425" s="126" t="b">
        <v>1</v>
      </c>
      <c r="U425" s="313">
        <f t="shared" si="25"/>
        <v>19</v>
      </c>
      <c r="V425" s="313">
        <f t="shared" si="26"/>
        <v>39</v>
      </c>
    </row>
    <row r="426" spans="1:22" x14ac:dyDescent="0.25">
      <c r="A426" s="126" t="s">
        <v>4021</v>
      </c>
      <c r="B426" s="200">
        <v>1</v>
      </c>
      <c r="C426" s="126">
        <v>2</v>
      </c>
      <c r="D426" s="321">
        <f>DEDEL!J426</f>
        <v>400051</v>
      </c>
      <c r="E426" s="126" t="b">
        <v>1</v>
      </c>
      <c r="F426" s="322" t="str">
        <f>RIGHT(DEDEL!C426,4)&amp;"."&amp;DEDEL!M426&amp;"."&amp;DEDEL!K426&amp;"."&amp;$C$5</f>
        <v>2003.DDEL6.E27.Ap21</v>
      </c>
      <c r="G426" s="323">
        <f t="shared" ca="1" si="28"/>
        <v>44309</v>
      </c>
      <c r="H426" s="324">
        <f>-DEDEL!Q426</f>
        <v>8334.33</v>
      </c>
      <c r="I426" s="205">
        <f t="shared" ca="1" si="27"/>
        <v>44309</v>
      </c>
      <c r="J426" s="126">
        <v>3</v>
      </c>
      <c r="K426" s="126" t="b">
        <v>1</v>
      </c>
      <c r="L426" s="126" t="s">
        <v>4022</v>
      </c>
      <c r="M426" s="126" t="b">
        <v>1</v>
      </c>
      <c r="N426" s="126" t="s">
        <v>3687</v>
      </c>
      <c r="O426" s="322" t="str">
        <f>LEFT(DEDEL!D426,19)&amp;"."&amp;DEDELCR!F426</f>
        <v>Bell Lane Primary S.2003.DDEL6.E27.Ap21</v>
      </c>
      <c r="P426" s="325" t="str">
        <f>DEDEL!I426</f>
        <v>10162/543965</v>
      </c>
      <c r="Q426" s="126" t="b">
        <v>1</v>
      </c>
      <c r="R426" s="126" t="b">
        <v>1</v>
      </c>
      <c r="S426" s="126" t="b">
        <v>1</v>
      </c>
      <c r="U426" s="313">
        <f t="shared" si="25"/>
        <v>19</v>
      </c>
      <c r="V426" s="313">
        <f t="shared" si="26"/>
        <v>39</v>
      </c>
    </row>
    <row r="427" spans="1:22" x14ac:dyDescent="0.25">
      <c r="A427" s="126" t="s">
        <v>4021</v>
      </c>
      <c r="B427" s="200">
        <v>1</v>
      </c>
      <c r="C427" s="126">
        <v>2</v>
      </c>
      <c r="D427" s="321">
        <f>DEDEL!J427</f>
        <v>400040</v>
      </c>
      <c r="E427" s="126" t="b">
        <v>1</v>
      </c>
      <c r="F427" s="322" t="str">
        <f>RIGHT(DEDEL!C427,4)&amp;"."&amp;DEDEL!M427&amp;"."&amp;DEDEL!K427&amp;"."&amp;$C$5</f>
        <v>2007.DDEL6.E27.Ap21</v>
      </c>
      <c r="G427" s="323">
        <f t="shared" ca="1" si="28"/>
        <v>44309</v>
      </c>
      <c r="H427" s="324">
        <f>-DEDEL!Q427</f>
        <v>8452.3799999999992</v>
      </c>
      <c r="I427" s="205">
        <f t="shared" ca="1" si="27"/>
        <v>44309</v>
      </c>
      <c r="J427" s="126">
        <v>3</v>
      </c>
      <c r="K427" s="126" t="b">
        <v>1</v>
      </c>
      <c r="L427" s="126" t="s">
        <v>4022</v>
      </c>
      <c r="M427" s="126" t="b">
        <v>1</v>
      </c>
      <c r="N427" s="126" t="s">
        <v>3687</v>
      </c>
      <c r="O427" s="322" t="str">
        <f>LEFT(DEDEL!D427,19)&amp;"."&amp;DEDELCR!F427</f>
        <v>Brookland Junior Sc.2007.DDEL6.E27.Ap21</v>
      </c>
      <c r="P427" s="325" t="str">
        <f>DEDEL!I427</f>
        <v>10162/543965</v>
      </c>
      <c r="Q427" s="126" t="b">
        <v>1</v>
      </c>
      <c r="R427" s="126" t="b">
        <v>1</v>
      </c>
      <c r="S427" s="126" t="b">
        <v>1</v>
      </c>
      <c r="U427" s="313">
        <f t="shared" si="25"/>
        <v>19</v>
      </c>
      <c r="V427" s="313">
        <f t="shared" si="26"/>
        <v>39</v>
      </c>
    </row>
    <row r="428" spans="1:22" x14ac:dyDescent="0.25">
      <c r="A428" s="126" t="s">
        <v>4021</v>
      </c>
      <c r="B428" s="200">
        <v>1</v>
      </c>
      <c r="C428" s="126">
        <v>2</v>
      </c>
      <c r="D428" s="321">
        <f>DEDEL!J428</f>
        <v>400057</v>
      </c>
      <c r="E428" s="126" t="b">
        <v>1</v>
      </c>
      <c r="F428" s="322" t="str">
        <f>RIGHT(DEDEL!C428,4)&amp;"."&amp;DEDEL!M428&amp;"."&amp;DEDEL!K428&amp;"."&amp;$C$5</f>
        <v>2008.DDEL6.E27.Ap21</v>
      </c>
      <c r="G428" s="323">
        <f t="shared" ca="1" si="28"/>
        <v>44309</v>
      </c>
      <c r="H428" s="324">
        <f>-DEDEL!Q428</f>
        <v>6351.09</v>
      </c>
      <c r="I428" s="205">
        <f t="shared" ca="1" si="27"/>
        <v>44309</v>
      </c>
      <c r="J428" s="126">
        <v>3</v>
      </c>
      <c r="K428" s="126" t="b">
        <v>1</v>
      </c>
      <c r="L428" s="126" t="s">
        <v>4022</v>
      </c>
      <c r="M428" s="126" t="b">
        <v>1</v>
      </c>
      <c r="N428" s="126" t="s">
        <v>3687</v>
      </c>
      <c r="O428" s="322" t="str">
        <f>LEFT(DEDEL!D428,19)&amp;"."&amp;DEDELCR!F428</f>
        <v>Brookland Infant an.2008.DDEL6.E27.Ap21</v>
      </c>
      <c r="P428" s="325" t="str">
        <f>DEDEL!I428</f>
        <v>10162/543965</v>
      </c>
      <c r="Q428" s="126" t="b">
        <v>1</v>
      </c>
      <c r="R428" s="126" t="b">
        <v>1</v>
      </c>
      <c r="S428" s="126" t="b">
        <v>1</v>
      </c>
      <c r="U428" s="313">
        <f t="shared" si="25"/>
        <v>19</v>
      </c>
      <c r="V428" s="313">
        <f t="shared" si="26"/>
        <v>39</v>
      </c>
    </row>
    <row r="429" spans="1:22" x14ac:dyDescent="0.25">
      <c r="A429" s="126" t="s">
        <v>4021</v>
      </c>
      <c r="B429" s="200">
        <v>1</v>
      </c>
      <c r="C429" s="126">
        <v>2</v>
      </c>
      <c r="D429" s="321">
        <f>DEDEL!J429</f>
        <v>400061</v>
      </c>
      <c r="E429" s="126" t="b">
        <v>1</v>
      </c>
      <c r="F429" s="322" t="str">
        <f>RIGHT(DEDEL!C429,4)&amp;"."&amp;DEDEL!M429&amp;"."&amp;DEDEL!K429&amp;"."&amp;$C$5</f>
        <v>2009.DDEL6.E27.Ap21</v>
      </c>
      <c r="G429" s="323">
        <f t="shared" ca="1" si="28"/>
        <v>44309</v>
      </c>
      <c r="H429" s="324">
        <f>-DEDEL!Q429</f>
        <v>9892.59</v>
      </c>
      <c r="I429" s="205">
        <f t="shared" ca="1" si="27"/>
        <v>44309</v>
      </c>
      <c r="J429" s="126">
        <v>3</v>
      </c>
      <c r="K429" s="126" t="b">
        <v>1</v>
      </c>
      <c r="L429" s="126" t="s">
        <v>4022</v>
      </c>
      <c r="M429" s="126" t="b">
        <v>1</v>
      </c>
      <c r="N429" s="126" t="s">
        <v>3687</v>
      </c>
      <c r="O429" s="322" t="str">
        <f>LEFT(DEDEL!D429,19)&amp;"."&amp;DEDELCR!F429</f>
        <v>Brunswick Park Prim.2009.DDEL6.E27.Ap21</v>
      </c>
      <c r="P429" s="325" t="str">
        <f>DEDEL!I429</f>
        <v>10162/543965</v>
      </c>
      <c r="Q429" s="126" t="b">
        <v>1</v>
      </c>
      <c r="R429" s="126" t="b">
        <v>1</v>
      </c>
      <c r="S429" s="126" t="b">
        <v>1</v>
      </c>
      <c r="U429" s="313">
        <f t="shared" si="25"/>
        <v>19</v>
      </c>
      <c r="V429" s="313">
        <f t="shared" si="26"/>
        <v>39</v>
      </c>
    </row>
    <row r="430" spans="1:22" x14ac:dyDescent="0.25">
      <c r="A430" s="126" t="s">
        <v>4021</v>
      </c>
      <c r="B430" s="200">
        <v>1</v>
      </c>
      <c r="C430" s="126">
        <v>2</v>
      </c>
      <c r="D430" s="321">
        <f>DEDEL!J430</f>
        <v>400020</v>
      </c>
      <c r="E430" s="126" t="b">
        <v>1</v>
      </c>
      <c r="F430" s="322" t="str">
        <f>RIGHT(DEDEL!C430,4)&amp;"."&amp;DEDEL!M430&amp;"."&amp;DEDEL!K430&amp;"."&amp;$C$5</f>
        <v>2011.DDEL6.E27.Ap21</v>
      </c>
      <c r="G430" s="323">
        <f t="shared" ca="1" si="28"/>
        <v>44309</v>
      </c>
      <c r="H430" s="324">
        <f>-DEDEL!Q430</f>
        <v>4934.49</v>
      </c>
      <c r="I430" s="205">
        <f t="shared" ca="1" si="27"/>
        <v>44309</v>
      </c>
      <c r="J430" s="126">
        <v>3</v>
      </c>
      <c r="K430" s="126" t="b">
        <v>1</v>
      </c>
      <c r="L430" s="126" t="s">
        <v>4022</v>
      </c>
      <c r="M430" s="126" t="b">
        <v>1</v>
      </c>
      <c r="N430" s="126" t="s">
        <v>3687</v>
      </c>
      <c r="O430" s="322" t="str">
        <f>LEFT(DEDEL!D430,19)&amp;"."&amp;DEDELCR!F430</f>
        <v>Church Hill School.2011.DDEL6.E27.Ap21</v>
      </c>
      <c r="P430" s="325" t="str">
        <f>DEDEL!I430</f>
        <v>10162/543965</v>
      </c>
      <c r="Q430" s="126" t="b">
        <v>1</v>
      </c>
      <c r="R430" s="126" t="b">
        <v>1</v>
      </c>
      <c r="S430" s="126" t="b">
        <v>1</v>
      </c>
      <c r="U430" s="313">
        <f t="shared" si="25"/>
        <v>19</v>
      </c>
      <c r="V430" s="313">
        <f t="shared" si="26"/>
        <v>38</v>
      </c>
    </row>
    <row r="431" spans="1:22" x14ac:dyDescent="0.25">
      <c r="A431" s="126" t="s">
        <v>4021</v>
      </c>
      <c r="B431" s="200">
        <v>1</v>
      </c>
      <c r="C431" s="126">
        <v>2</v>
      </c>
      <c r="D431" s="321">
        <f>DEDEL!J431</f>
        <v>400050</v>
      </c>
      <c r="E431" s="126" t="b">
        <v>1</v>
      </c>
      <c r="F431" s="322" t="str">
        <f>RIGHT(DEDEL!C431,4)&amp;"."&amp;DEDEL!M431&amp;"."&amp;DEDEL!K431&amp;"."&amp;$C$5</f>
        <v>2014.DDEL6.E27.Ap21</v>
      </c>
      <c r="G431" s="323">
        <f t="shared" ca="1" si="28"/>
        <v>44309</v>
      </c>
      <c r="H431" s="324">
        <f>-DEDEL!Q431</f>
        <v>14827.08</v>
      </c>
      <c r="I431" s="205">
        <f t="shared" ca="1" si="27"/>
        <v>44309</v>
      </c>
      <c r="J431" s="126">
        <v>3</v>
      </c>
      <c r="K431" s="126" t="b">
        <v>1</v>
      </c>
      <c r="L431" s="126" t="s">
        <v>4022</v>
      </c>
      <c r="M431" s="126" t="b">
        <v>1</v>
      </c>
      <c r="N431" s="126" t="s">
        <v>3687</v>
      </c>
      <c r="O431" s="322" t="str">
        <f>LEFT(DEDEL!D431,19)&amp;"."&amp;DEDELCR!F431</f>
        <v>Colindale Primary S.2014.DDEL6.E27.Ap21</v>
      </c>
      <c r="P431" s="325" t="str">
        <f>DEDEL!I431</f>
        <v>10162/543965</v>
      </c>
      <c r="Q431" s="126" t="b">
        <v>1</v>
      </c>
      <c r="R431" s="126" t="b">
        <v>1</v>
      </c>
      <c r="S431" s="126" t="b">
        <v>1</v>
      </c>
      <c r="U431" s="313">
        <f t="shared" si="25"/>
        <v>19</v>
      </c>
      <c r="V431" s="313">
        <f t="shared" si="26"/>
        <v>39</v>
      </c>
    </row>
    <row r="432" spans="1:22" x14ac:dyDescent="0.25">
      <c r="A432" s="126" t="s">
        <v>4021</v>
      </c>
      <c r="B432" s="200">
        <v>1</v>
      </c>
      <c r="C432" s="126">
        <v>2</v>
      </c>
      <c r="D432" s="321">
        <f>DEDEL!J432</f>
        <v>400059</v>
      </c>
      <c r="E432" s="126" t="b">
        <v>1</v>
      </c>
      <c r="F432" s="322" t="str">
        <f>RIGHT(DEDEL!C432,4)&amp;"."&amp;DEDEL!M432&amp;"."&amp;DEDEL!K432&amp;"."&amp;$C$5</f>
        <v>2015.DDEL6.E27.Ap21</v>
      </c>
      <c r="G432" s="323">
        <f t="shared" ca="1" si="28"/>
        <v>44309</v>
      </c>
      <c r="H432" s="324">
        <f>-DEDEL!Q432</f>
        <v>4958.0999999999995</v>
      </c>
      <c r="I432" s="205">
        <f t="shared" ca="1" si="27"/>
        <v>44309</v>
      </c>
      <c r="J432" s="126">
        <v>3</v>
      </c>
      <c r="K432" s="126" t="b">
        <v>1</v>
      </c>
      <c r="L432" s="126" t="s">
        <v>4022</v>
      </c>
      <c r="M432" s="126" t="b">
        <v>1</v>
      </c>
      <c r="N432" s="126" t="s">
        <v>3687</v>
      </c>
      <c r="O432" s="322" t="str">
        <f>LEFT(DEDEL!D432,19)&amp;"."&amp;DEDELCR!F432</f>
        <v>Coppetts Wood Prima.2015.DDEL6.E27.Ap21</v>
      </c>
      <c r="P432" s="325" t="str">
        <f>DEDEL!I432</f>
        <v>10162/543965</v>
      </c>
      <c r="Q432" s="126" t="b">
        <v>1</v>
      </c>
      <c r="R432" s="126" t="b">
        <v>1</v>
      </c>
      <c r="S432" s="126" t="b">
        <v>1</v>
      </c>
      <c r="U432" s="313">
        <f t="shared" si="25"/>
        <v>19</v>
      </c>
      <c r="V432" s="313">
        <f t="shared" si="26"/>
        <v>39</v>
      </c>
    </row>
    <row r="433" spans="1:22" x14ac:dyDescent="0.25">
      <c r="A433" s="126" t="s">
        <v>4021</v>
      </c>
      <c r="B433" s="200">
        <v>1</v>
      </c>
      <c r="C433" s="126">
        <v>2</v>
      </c>
      <c r="D433" s="321">
        <f>DEDEL!J433</f>
        <v>400049</v>
      </c>
      <c r="E433" s="126" t="b">
        <v>1</v>
      </c>
      <c r="F433" s="322" t="str">
        <f>RIGHT(DEDEL!C433,4)&amp;"."&amp;DEDEL!M433&amp;"."&amp;DEDEL!K433&amp;"."&amp;$C$5</f>
        <v>2016.DDEL6.E27.Ap21</v>
      </c>
      <c r="G433" s="323">
        <f t="shared" ca="1" si="28"/>
        <v>44309</v>
      </c>
      <c r="H433" s="324">
        <f>-DEDEL!Q433</f>
        <v>4958.0999999999995</v>
      </c>
      <c r="I433" s="205">
        <f t="shared" ca="1" si="27"/>
        <v>44309</v>
      </c>
      <c r="J433" s="126">
        <v>3</v>
      </c>
      <c r="K433" s="126" t="b">
        <v>1</v>
      </c>
      <c r="L433" s="126" t="s">
        <v>4022</v>
      </c>
      <c r="M433" s="126" t="b">
        <v>1</v>
      </c>
      <c r="N433" s="126" t="s">
        <v>3687</v>
      </c>
      <c r="O433" s="322" t="str">
        <f>LEFT(DEDEL!D433,19)&amp;"."&amp;DEDELCR!F433</f>
        <v>Courtland School.2016.DDEL6.E27.Ap21</v>
      </c>
      <c r="P433" s="325" t="str">
        <f>DEDEL!I433</f>
        <v>10162/543965</v>
      </c>
      <c r="Q433" s="126" t="b">
        <v>1</v>
      </c>
      <c r="R433" s="126" t="b">
        <v>1</v>
      </c>
      <c r="S433" s="126" t="b">
        <v>1</v>
      </c>
      <c r="U433" s="313">
        <f t="shared" si="25"/>
        <v>19</v>
      </c>
      <c r="V433" s="313">
        <f t="shared" si="26"/>
        <v>36</v>
      </c>
    </row>
    <row r="434" spans="1:22" x14ac:dyDescent="0.25">
      <c r="A434" s="126" t="s">
        <v>4021</v>
      </c>
      <c r="B434" s="200">
        <v>1</v>
      </c>
      <c r="C434" s="126">
        <v>2</v>
      </c>
      <c r="D434" s="321">
        <f>DEDEL!J434</f>
        <v>400080</v>
      </c>
      <c r="E434" s="126" t="b">
        <v>1</v>
      </c>
      <c r="F434" s="322" t="str">
        <f>RIGHT(DEDEL!C434,4)&amp;"."&amp;DEDEL!M434&amp;"."&amp;DEDEL!K434&amp;"."&amp;$C$5</f>
        <v>2017.DDEL6.E27.Ap21</v>
      </c>
      <c r="G434" s="323">
        <f t="shared" ca="1" si="28"/>
        <v>44309</v>
      </c>
      <c r="H434" s="324">
        <f>-DEDEL!Q434</f>
        <v>9491.2199999999993</v>
      </c>
      <c r="I434" s="205">
        <f t="shared" ca="1" si="27"/>
        <v>44309</v>
      </c>
      <c r="J434" s="126">
        <v>3</v>
      </c>
      <c r="K434" s="126" t="b">
        <v>1</v>
      </c>
      <c r="L434" s="126" t="s">
        <v>4022</v>
      </c>
      <c r="M434" s="126" t="b">
        <v>1</v>
      </c>
      <c r="N434" s="126" t="s">
        <v>3687</v>
      </c>
      <c r="O434" s="322" t="str">
        <f>LEFT(DEDEL!D434,19)&amp;"."&amp;DEDELCR!F434</f>
        <v>Cromer Road Primary.2017.DDEL6.E27.Ap21</v>
      </c>
      <c r="P434" s="325" t="str">
        <f>DEDEL!I434</f>
        <v>10162/543965</v>
      </c>
      <c r="Q434" s="126" t="b">
        <v>1</v>
      </c>
      <c r="R434" s="126" t="b">
        <v>1</v>
      </c>
      <c r="S434" s="126" t="b">
        <v>1</v>
      </c>
      <c r="U434" s="313">
        <f t="shared" si="25"/>
        <v>19</v>
      </c>
      <c r="V434" s="313">
        <f t="shared" si="26"/>
        <v>39</v>
      </c>
    </row>
    <row r="435" spans="1:22" x14ac:dyDescent="0.25">
      <c r="A435" s="126" t="s">
        <v>4021</v>
      </c>
      <c r="B435" s="200">
        <v>1</v>
      </c>
      <c r="C435" s="126">
        <v>2</v>
      </c>
      <c r="D435" s="321">
        <f>DEDEL!J435</f>
        <v>400036</v>
      </c>
      <c r="E435" s="126" t="b">
        <v>1</v>
      </c>
      <c r="F435" s="322" t="str">
        <f>RIGHT(DEDEL!C435,4)&amp;"."&amp;DEDEL!M435&amp;"."&amp;DEDEL!K435&amp;"."&amp;$C$5</f>
        <v>2019.DDEL6.E27.Ap21</v>
      </c>
      <c r="G435" s="323">
        <f t="shared" ca="1" si="28"/>
        <v>44309</v>
      </c>
      <c r="H435" s="324">
        <f>-DEDEL!Q435</f>
        <v>5028.93</v>
      </c>
      <c r="I435" s="205">
        <f t="shared" ca="1" si="27"/>
        <v>44309</v>
      </c>
      <c r="J435" s="126">
        <v>3</v>
      </c>
      <c r="K435" s="126" t="b">
        <v>1</v>
      </c>
      <c r="L435" s="126" t="s">
        <v>4022</v>
      </c>
      <c r="M435" s="126" t="b">
        <v>1</v>
      </c>
      <c r="N435" s="126" t="s">
        <v>3687</v>
      </c>
      <c r="O435" s="322" t="str">
        <f>LEFT(DEDEL!D435,19)&amp;"."&amp;DEDELCR!F435</f>
        <v>Deansbrook Infant S.2019.DDEL6.E27.Ap21</v>
      </c>
      <c r="P435" s="325" t="str">
        <f>DEDEL!I435</f>
        <v>10162/543965</v>
      </c>
      <c r="Q435" s="126" t="b">
        <v>1</v>
      </c>
      <c r="R435" s="126" t="b">
        <v>1</v>
      </c>
      <c r="S435" s="126" t="b">
        <v>1</v>
      </c>
      <c r="U435" s="313">
        <f t="shared" si="25"/>
        <v>19</v>
      </c>
      <c r="V435" s="313">
        <f t="shared" si="26"/>
        <v>39</v>
      </c>
    </row>
    <row r="436" spans="1:22" x14ac:dyDescent="0.25">
      <c r="A436" s="126" t="s">
        <v>4021</v>
      </c>
      <c r="B436" s="200">
        <v>1</v>
      </c>
      <c r="C436" s="126">
        <v>2</v>
      </c>
      <c r="D436" s="321">
        <f>DEDEL!J436</f>
        <v>400042</v>
      </c>
      <c r="E436" s="126" t="b">
        <v>1</v>
      </c>
      <c r="F436" s="322" t="str">
        <f>RIGHT(DEDEL!C436,4)&amp;"."&amp;DEDEL!M436&amp;"."&amp;DEDEL!K436&amp;"."&amp;$C$5</f>
        <v>2021.DDEL6.E27.Ap21</v>
      </c>
      <c r="G436" s="323">
        <f t="shared" ca="1" si="28"/>
        <v>44309</v>
      </c>
      <c r="H436" s="324">
        <f>-DEDEL!Q436</f>
        <v>10459.23</v>
      </c>
      <c r="I436" s="205">
        <f t="shared" ca="1" si="27"/>
        <v>44309</v>
      </c>
      <c r="J436" s="126">
        <v>3</v>
      </c>
      <c r="K436" s="126" t="b">
        <v>1</v>
      </c>
      <c r="L436" s="126" t="s">
        <v>4022</v>
      </c>
      <c r="M436" s="126" t="b">
        <v>1</v>
      </c>
      <c r="N436" s="126" t="s">
        <v>3687</v>
      </c>
      <c r="O436" s="322" t="str">
        <f>LEFT(DEDEL!D436,19)&amp;"."&amp;DEDELCR!F436</f>
        <v>Dollis Primary Scho.2021.DDEL6.E27.Ap21</v>
      </c>
      <c r="P436" s="325" t="str">
        <f>DEDEL!I436</f>
        <v>10162/543965</v>
      </c>
      <c r="Q436" s="126" t="b">
        <v>1</v>
      </c>
      <c r="R436" s="126" t="b">
        <v>1</v>
      </c>
      <c r="S436" s="126" t="b">
        <v>1</v>
      </c>
      <c r="U436" s="313">
        <f t="shared" si="25"/>
        <v>19</v>
      </c>
      <c r="V436" s="313">
        <f t="shared" si="26"/>
        <v>39</v>
      </c>
    </row>
    <row r="437" spans="1:22" x14ac:dyDescent="0.25">
      <c r="A437" s="126" t="s">
        <v>4021</v>
      </c>
      <c r="B437" s="200">
        <v>1</v>
      </c>
      <c r="C437" s="126">
        <v>2</v>
      </c>
      <c r="D437" s="321">
        <f>DEDEL!J437</f>
        <v>400159</v>
      </c>
      <c r="E437" s="126" t="b">
        <v>1</v>
      </c>
      <c r="F437" s="322" t="str">
        <f>RIGHT(DEDEL!C437,4)&amp;"."&amp;DEDEL!M437&amp;"."&amp;DEDEL!K437&amp;"."&amp;$C$5</f>
        <v>2023.DDEL6.E27.Ap21</v>
      </c>
      <c r="G437" s="323">
        <f t="shared" ca="1" si="28"/>
        <v>44309</v>
      </c>
      <c r="H437" s="324">
        <f>-DEDEL!Q437</f>
        <v>11852.22</v>
      </c>
      <c r="I437" s="205">
        <f t="shared" ca="1" si="27"/>
        <v>44309</v>
      </c>
      <c r="J437" s="126">
        <v>3</v>
      </c>
      <c r="K437" s="126" t="b">
        <v>1</v>
      </c>
      <c r="L437" s="126" t="s">
        <v>4022</v>
      </c>
      <c r="M437" s="126" t="b">
        <v>1</v>
      </c>
      <c r="N437" s="126" t="s">
        <v>3687</v>
      </c>
      <c r="O437" s="322" t="str">
        <f>LEFT(DEDEL!D437,19)&amp;"."&amp;DEDELCR!F437</f>
        <v>Edgware Primary Sch.2023.DDEL6.E27.Ap21</v>
      </c>
      <c r="P437" s="325" t="str">
        <f>DEDEL!I437</f>
        <v>10162/543965</v>
      </c>
      <c r="Q437" s="126" t="b">
        <v>1</v>
      </c>
      <c r="R437" s="126" t="b">
        <v>1</v>
      </c>
      <c r="S437" s="126" t="b">
        <v>1</v>
      </c>
      <c r="U437" s="313">
        <f t="shared" ref="U437:U500" si="29">LEN(F437)</f>
        <v>19</v>
      </c>
      <c r="V437" s="313">
        <f t="shared" ref="V437:V500" si="30">LEN(O437)</f>
        <v>39</v>
      </c>
    </row>
    <row r="438" spans="1:22" x14ac:dyDescent="0.25">
      <c r="A438" s="126" t="s">
        <v>4021</v>
      </c>
      <c r="B438" s="200">
        <v>1</v>
      </c>
      <c r="C438" s="126">
        <v>2</v>
      </c>
      <c r="D438" s="321">
        <f>DEDEL!J438</f>
        <v>400047</v>
      </c>
      <c r="E438" s="126" t="b">
        <v>1</v>
      </c>
      <c r="F438" s="322" t="str">
        <f>RIGHT(DEDEL!C438,4)&amp;"."&amp;DEDEL!M438&amp;"."&amp;DEDEL!K438&amp;"."&amp;$C$5</f>
        <v>2024.DDEL6.E27.Ap21</v>
      </c>
      <c r="G438" s="323">
        <f t="shared" ca="1" si="28"/>
        <v>44309</v>
      </c>
      <c r="H438" s="324">
        <f>-DEDEL!Q438</f>
        <v>4651.17</v>
      </c>
      <c r="I438" s="205">
        <f t="shared" ca="1" si="27"/>
        <v>44309</v>
      </c>
      <c r="J438" s="126">
        <v>3</v>
      </c>
      <c r="K438" s="126" t="b">
        <v>1</v>
      </c>
      <c r="L438" s="126" t="s">
        <v>4022</v>
      </c>
      <c r="M438" s="126" t="b">
        <v>1</v>
      </c>
      <c r="N438" s="126" t="s">
        <v>3687</v>
      </c>
      <c r="O438" s="322" t="str">
        <f>LEFT(DEDEL!D438,19)&amp;"."&amp;DEDELCR!F438</f>
        <v>Fairway Primary Sch.2024.DDEL6.E27.Ap21</v>
      </c>
      <c r="P438" s="325" t="str">
        <f>DEDEL!I438</f>
        <v>10162/543965</v>
      </c>
      <c r="Q438" s="126" t="b">
        <v>1</v>
      </c>
      <c r="R438" s="126" t="b">
        <v>1</v>
      </c>
      <c r="S438" s="126" t="b">
        <v>1</v>
      </c>
      <c r="U438" s="313">
        <f t="shared" si="29"/>
        <v>19</v>
      </c>
      <c r="V438" s="313">
        <f t="shared" si="30"/>
        <v>39</v>
      </c>
    </row>
    <row r="439" spans="1:22" x14ac:dyDescent="0.25">
      <c r="A439" s="126" t="s">
        <v>4021</v>
      </c>
      <c r="B439" s="200">
        <v>1</v>
      </c>
      <c r="C439" s="126">
        <v>2</v>
      </c>
      <c r="D439" s="321">
        <f>DEDEL!J439</f>
        <v>400001</v>
      </c>
      <c r="E439" s="126" t="b">
        <v>1</v>
      </c>
      <c r="F439" s="322" t="str">
        <f>RIGHT(DEDEL!C439,4)&amp;"."&amp;DEDEL!M439&amp;"."&amp;DEDEL!K439&amp;"."&amp;$C$5</f>
        <v>2025.DDEL6.E27.Ap21</v>
      </c>
      <c r="G439" s="323">
        <f t="shared" ca="1" si="28"/>
        <v>44309</v>
      </c>
      <c r="H439" s="324">
        <f>-DEDEL!Q439</f>
        <v>7507.98</v>
      </c>
      <c r="I439" s="205">
        <f t="shared" ca="1" si="27"/>
        <v>44309</v>
      </c>
      <c r="J439" s="126">
        <v>3</v>
      </c>
      <c r="K439" s="126" t="b">
        <v>1</v>
      </c>
      <c r="L439" s="126" t="s">
        <v>4022</v>
      </c>
      <c r="M439" s="126" t="b">
        <v>1</v>
      </c>
      <c r="N439" s="126" t="s">
        <v>3687</v>
      </c>
      <c r="O439" s="322" t="str">
        <f>LEFT(DEDEL!D439,19)&amp;"."&amp;DEDELCR!F439</f>
        <v>Foulds School.2025.DDEL6.E27.Ap21</v>
      </c>
      <c r="P439" s="325" t="str">
        <f>DEDEL!I439</f>
        <v>10162/543965</v>
      </c>
      <c r="Q439" s="126" t="b">
        <v>1</v>
      </c>
      <c r="R439" s="126" t="b">
        <v>1</v>
      </c>
      <c r="S439" s="126" t="b">
        <v>1</v>
      </c>
      <c r="U439" s="313">
        <f t="shared" si="29"/>
        <v>19</v>
      </c>
      <c r="V439" s="313">
        <f t="shared" si="30"/>
        <v>33</v>
      </c>
    </row>
    <row r="440" spans="1:22" x14ac:dyDescent="0.25">
      <c r="A440" s="126" t="s">
        <v>4021</v>
      </c>
      <c r="B440" s="200">
        <v>1</v>
      </c>
      <c r="C440" s="126">
        <v>2</v>
      </c>
      <c r="D440" s="321">
        <f>DEDEL!J440</f>
        <v>400082</v>
      </c>
      <c r="E440" s="126" t="b">
        <v>1</v>
      </c>
      <c r="F440" s="322" t="str">
        <f>RIGHT(DEDEL!C440,4)&amp;"."&amp;DEDEL!M440&amp;"."&amp;DEDEL!K440&amp;"."&amp;$C$5</f>
        <v>2026.DDEL6.E27.Ap21</v>
      </c>
      <c r="G440" s="323">
        <f t="shared" ca="1" si="28"/>
        <v>44309</v>
      </c>
      <c r="H440" s="324">
        <f>-DEDEL!Q440</f>
        <v>11734.17</v>
      </c>
      <c r="I440" s="205">
        <f t="shared" ca="1" si="27"/>
        <v>44309</v>
      </c>
      <c r="J440" s="126">
        <v>3</v>
      </c>
      <c r="K440" s="126" t="b">
        <v>1</v>
      </c>
      <c r="L440" s="126" t="s">
        <v>4022</v>
      </c>
      <c r="M440" s="126" t="b">
        <v>1</v>
      </c>
      <c r="N440" s="126" t="s">
        <v>3687</v>
      </c>
      <c r="O440" s="322" t="str">
        <f>LEFT(DEDEL!D440,19)&amp;"."&amp;DEDELCR!F440</f>
        <v>Frith Manor Primary.2026.DDEL6.E27.Ap21</v>
      </c>
      <c r="P440" s="325" t="str">
        <f>DEDEL!I440</f>
        <v>10162/543965</v>
      </c>
      <c r="Q440" s="126" t="b">
        <v>1</v>
      </c>
      <c r="R440" s="126" t="b">
        <v>1</v>
      </c>
      <c r="S440" s="126" t="b">
        <v>1</v>
      </c>
      <c r="U440" s="313">
        <f t="shared" si="29"/>
        <v>19</v>
      </c>
      <c r="V440" s="313">
        <f t="shared" si="30"/>
        <v>39</v>
      </c>
    </row>
    <row r="441" spans="1:22" x14ac:dyDescent="0.25">
      <c r="A441" s="126" t="s">
        <v>4021</v>
      </c>
      <c r="B441" s="200">
        <v>1</v>
      </c>
      <c r="C441" s="126">
        <v>2</v>
      </c>
      <c r="D441" s="321">
        <f>DEDEL!J441</f>
        <v>400002</v>
      </c>
      <c r="E441" s="126" t="b">
        <v>1</v>
      </c>
      <c r="F441" s="322" t="str">
        <f>RIGHT(DEDEL!C441,4)&amp;"."&amp;DEDEL!M441&amp;"."&amp;DEDEL!K441&amp;"."&amp;$C$5</f>
        <v>2027.DDEL6.E27.Ap21</v>
      </c>
      <c r="G441" s="323">
        <f t="shared" ca="1" si="28"/>
        <v>44309</v>
      </c>
      <c r="H441" s="324">
        <f>-DEDEL!Q441</f>
        <v>8287.11</v>
      </c>
      <c r="I441" s="205">
        <f t="shared" ca="1" si="27"/>
        <v>44309</v>
      </c>
      <c r="J441" s="126">
        <v>3</v>
      </c>
      <c r="K441" s="126" t="b">
        <v>1</v>
      </c>
      <c r="L441" s="126" t="s">
        <v>4022</v>
      </c>
      <c r="M441" s="126" t="b">
        <v>1</v>
      </c>
      <c r="N441" s="126" t="s">
        <v>3687</v>
      </c>
      <c r="O441" s="322" t="str">
        <f>LEFT(DEDEL!D441,19)&amp;"."&amp;DEDELCR!F441</f>
        <v>Garden Suburb Junio.2027.DDEL6.E27.Ap21</v>
      </c>
      <c r="P441" s="325" t="str">
        <f>DEDEL!I441</f>
        <v>10162/543965</v>
      </c>
      <c r="Q441" s="126" t="b">
        <v>1</v>
      </c>
      <c r="R441" s="126" t="b">
        <v>1</v>
      </c>
      <c r="S441" s="126" t="b">
        <v>1</v>
      </c>
      <c r="U441" s="313">
        <f t="shared" si="29"/>
        <v>19</v>
      </c>
      <c r="V441" s="313">
        <f t="shared" si="30"/>
        <v>39</v>
      </c>
    </row>
    <row r="442" spans="1:22" x14ac:dyDescent="0.25">
      <c r="A442" s="126" t="s">
        <v>4021</v>
      </c>
      <c r="B442" s="200">
        <v>1</v>
      </c>
      <c r="C442" s="126">
        <v>2</v>
      </c>
      <c r="D442" s="321">
        <f>DEDEL!J442</f>
        <v>400067</v>
      </c>
      <c r="E442" s="126" t="b">
        <v>1</v>
      </c>
      <c r="F442" s="322" t="str">
        <f>RIGHT(DEDEL!C442,4)&amp;"."&amp;DEDEL!M442&amp;"."&amp;DEDEL!K442&amp;"."&amp;$C$5</f>
        <v>2028.DDEL6.E27.Ap21</v>
      </c>
      <c r="G442" s="323">
        <f t="shared" ca="1" si="28"/>
        <v>44309</v>
      </c>
      <c r="H442" s="324">
        <f>-DEDEL!Q442</f>
        <v>5501.13</v>
      </c>
      <c r="I442" s="205">
        <f t="shared" ca="1" si="27"/>
        <v>44309</v>
      </c>
      <c r="J442" s="126">
        <v>3</v>
      </c>
      <c r="K442" s="126" t="b">
        <v>1</v>
      </c>
      <c r="L442" s="126" t="s">
        <v>4022</v>
      </c>
      <c r="M442" s="126" t="b">
        <v>1</v>
      </c>
      <c r="N442" s="126" t="s">
        <v>3687</v>
      </c>
      <c r="O442" s="322" t="str">
        <f>LEFT(DEDEL!D442,19)&amp;"."&amp;DEDELCR!F442</f>
        <v>Garden Suburb Infan.2028.DDEL6.E27.Ap21</v>
      </c>
      <c r="P442" s="325" t="str">
        <f>DEDEL!I442</f>
        <v>10162/543965</v>
      </c>
      <c r="Q442" s="126" t="b">
        <v>1</v>
      </c>
      <c r="R442" s="126" t="b">
        <v>1</v>
      </c>
      <c r="S442" s="126" t="b">
        <v>1</v>
      </c>
      <c r="U442" s="313">
        <f t="shared" si="29"/>
        <v>19</v>
      </c>
      <c r="V442" s="313">
        <f t="shared" si="30"/>
        <v>39</v>
      </c>
    </row>
    <row r="443" spans="1:22" x14ac:dyDescent="0.25">
      <c r="A443" s="126" t="s">
        <v>4021</v>
      </c>
      <c r="B443" s="200">
        <v>1</v>
      </c>
      <c r="C443" s="126">
        <v>2</v>
      </c>
      <c r="D443" s="321">
        <f>DEDEL!J443</f>
        <v>400035</v>
      </c>
      <c r="E443" s="126" t="b">
        <v>1</v>
      </c>
      <c r="F443" s="322" t="str">
        <f>RIGHT(DEDEL!C443,4)&amp;"."&amp;DEDEL!M443&amp;"."&amp;DEDEL!K443&amp;"."&amp;$C$5</f>
        <v>2029.DDEL6.E27.Ap21</v>
      </c>
      <c r="G443" s="323">
        <f t="shared" ca="1" si="28"/>
        <v>44309</v>
      </c>
      <c r="H443" s="324">
        <f>-DEDEL!Q443</f>
        <v>9774.5399999999991</v>
      </c>
      <c r="I443" s="205">
        <f t="shared" ca="1" si="27"/>
        <v>44309</v>
      </c>
      <c r="J443" s="126">
        <v>3</v>
      </c>
      <c r="K443" s="126" t="b">
        <v>1</v>
      </c>
      <c r="L443" s="126" t="s">
        <v>4022</v>
      </c>
      <c r="M443" s="126" t="b">
        <v>1</v>
      </c>
      <c r="N443" s="126" t="s">
        <v>3687</v>
      </c>
      <c r="O443" s="322" t="str">
        <f>LEFT(DEDEL!D443,19)&amp;"."&amp;DEDELCR!F443</f>
        <v>Goldbeaters Primary.2029.DDEL6.E27.Ap21</v>
      </c>
      <c r="P443" s="325" t="str">
        <f>DEDEL!I443</f>
        <v>10162/543965</v>
      </c>
      <c r="Q443" s="126" t="b">
        <v>1</v>
      </c>
      <c r="R443" s="126" t="b">
        <v>1</v>
      </c>
      <c r="S443" s="126" t="b">
        <v>1</v>
      </c>
      <c r="U443" s="313">
        <f t="shared" si="29"/>
        <v>19</v>
      </c>
      <c r="V443" s="313">
        <f t="shared" si="30"/>
        <v>39</v>
      </c>
    </row>
    <row r="444" spans="1:22" x14ac:dyDescent="0.25">
      <c r="A444" s="126" t="s">
        <v>4021</v>
      </c>
      <c r="B444" s="200">
        <v>1</v>
      </c>
      <c r="C444" s="126">
        <v>2</v>
      </c>
      <c r="D444" s="321">
        <f>DEDEL!J444</f>
        <v>400026</v>
      </c>
      <c r="E444" s="126" t="b">
        <v>1</v>
      </c>
      <c r="F444" s="322" t="str">
        <f>RIGHT(DEDEL!C444,4)&amp;"."&amp;DEDEL!M444&amp;"."&amp;DEDEL!K444&amp;"."&amp;$C$5</f>
        <v>2031.DDEL6.E27.Ap21</v>
      </c>
      <c r="G444" s="323">
        <f t="shared" ca="1" si="28"/>
        <v>44309</v>
      </c>
      <c r="H444" s="324">
        <f>-DEDEL!Q444</f>
        <v>4391.46</v>
      </c>
      <c r="I444" s="205">
        <f t="shared" ca="1" si="27"/>
        <v>44309</v>
      </c>
      <c r="J444" s="126">
        <v>3</v>
      </c>
      <c r="K444" s="126" t="b">
        <v>1</v>
      </c>
      <c r="L444" s="126" t="s">
        <v>4022</v>
      </c>
      <c r="M444" s="126" t="b">
        <v>1</v>
      </c>
      <c r="N444" s="126" t="s">
        <v>3687</v>
      </c>
      <c r="O444" s="322" t="str">
        <f>LEFT(DEDEL!D444,19)&amp;"."&amp;DEDELCR!F444</f>
        <v>Hollickwood Primary.2031.DDEL6.E27.Ap21</v>
      </c>
      <c r="P444" s="325" t="str">
        <f>DEDEL!I444</f>
        <v>10162/543965</v>
      </c>
      <c r="Q444" s="126" t="b">
        <v>1</v>
      </c>
      <c r="R444" s="126" t="b">
        <v>1</v>
      </c>
      <c r="S444" s="126" t="b">
        <v>1</v>
      </c>
      <c r="U444" s="313">
        <f t="shared" si="29"/>
        <v>19</v>
      </c>
      <c r="V444" s="313">
        <f t="shared" si="30"/>
        <v>39</v>
      </c>
    </row>
    <row r="445" spans="1:22" x14ac:dyDescent="0.25">
      <c r="A445" s="126" t="s">
        <v>4021</v>
      </c>
      <c r="B445" s="200">
        <v>1</v>
      </c>
      <c r="C445" s="126">
        <v>2</v>
      </c>
      <c r="D445" s="321">
        <f>DEDEL!J445</f>
        <v>400084</v>
      </c>
      <c r="E445" s="126" t="b">
        <v>1</v>
      </c>
      <c r="F445" s="322" t="str">
        <f>RIGHT(DEDEL!C445,4)&amp;"."&amp;DEDEL!M445&amp;"."&amp;DEDEL!K445&amp;"."&amp;$C$5</f>
        <v>2032.DDEL6.E27.Ap21</v>
      </c>
      <c r="G445" s="323">
        <f t="shared" ca="1" si="28"/>
        <v>44309</v>
      </c>
      <c r="H445" s="324">
        <f>-DEDEL!Q445</f>
        <v>10341.18</v>
      </c>
      <c r="I445" s="205">
        <f t="shared" ca="1" si="27"/>
        <v>44309</v>
      </c>
      <c r="J445" s="126">
        <v>3</v>
      </c>
      <c r="K445" s="126" t="b">
        <v>1</v>
      </c>
      <c r="L445" s="126" t="s">
        <v>4022</v>
      </c>
      <c r="M445" s="126" t="b">
        <v>1</v>
      </c>
      <c r="N445" s="126" t="s">
        <v>3687</v>
      </c>
      <c r="O445" s="322" t="str">
        <f>LEFT(DEDEL!D445,19)&amp;"."&amp;DEDELCR!F445</f>
        <v>Holly Park Primary .2032.DDEL6.E27.Ap21</v>
      </c>
      <c r="P445" s="325" t="str">
        <f>DEDEL!I445</f>
        <v>10162/543965</v>
      </c>
      <c r="Q445" s="126" t="b">
        <v>1</v>
      </c>
      <c r="R445" s="126" t="b">
        <v>1</v>
      </c>
      <c r="S445" s="126" t="b">
        <v>1</v>
      </c>
      <c r="U445" s="313">
        <f t="shared" si="29"/>
        <v>19</v>
      </c>
      <c r="V445" s="313">
        <f t="shared" si="30"/>
        <v>39</v>
      </c>
    </row>
    <row r="446" spans="1:22" x14ac:dyDescent="0.25">
      <c r="A446" s="126" t="s">
        <v>4021</v>
      </c>
      <c r="B446" s="200">
        <v>1</v>
      </c>
      <c r="C446" s="126">
        <v>2</v>
      </c>
      <c r="D446" s="321">
        <f>DEDEL!J446</f>
        <v>400046</v>
      </c>
      <c r="E446" s="126" t="b">
        <v>1</v>
      </c>
      <c r="F446" s="322" t="str">
        <f>RIGHT(DEDEL!C446,4)&amp;"."&amp;DEDEL!M446&amp;"."&amp;DEDEL!K446&amp;"."&amp;$C$5</f>
        <v>2036.DDEL6.E27.Ap21</v>
      </c>
      <c r="G446" s="323">
        <f t="shared" ca="1" si="28"/>
        <v>44309</v>
      </c>
      <c r="H446" s="324">
        <f>-DEDEL!Q446</f>
        <v>5571.96</v>
      </c>
      <c r="I446" s="205">
        <f t="shared" ca="1" si="27"/>
        <v>44309</v>
      </c>
      <c r="J446" s="126">
        <v>3</v>
      </c>
      <c r="K446" s="126" t="b">
        <v>1</v>
      </c>
      <c r="L446" s="126" t="s">
        <v>4022</v>
      </c>
      <c r="M446" s="126" t="b">
        <v>1</v>
      </c>
      <c r="N446" s="126" t="s">
        <v>3687</v>
      </c>
      <c r="O446" s="322" t="str">
        <f>LEFT(DEDEL!D446,19)&amp;"."&amp;DEDELCR!F446</f>
        <v>Livingstone Primary.2036.DDEL6.E27.Ap21</v>
      </c>
      <c r="P446" s="325" t="str">
        <f>DEDEL!I446</f>
        <v>10162/543965</v>
      </c>
      <c r="Q446" s="126" t="b">
        <v>1</v>
      </c>
      <c r="R446" s="126" t="b">
        <v>1</v>
      </c>
      <c r="S446" s="126" t="b">
        <v>1</v>
      </c>
      <c r="U446" s="313">
        <f t="shared" si="29"/>
        <v>19</v>
      </c>
      <c r="V446" s="313">
        <f t="shared" si="30"/>
        <v>39</v>
      </c>
    </row>
    <row r="447" spans="1:22" x14ac:dyDescent="0.25">
      <c r="A447" s="126" t="s">
        <v>4021</v>
      </c>
      <c r="B447" s="200">
        <v>1</v>
      </c>
      <c r="C447" s="126">
        <v>2</v>
      </c>
      <c r="D447" s="321">
        <f>DEDEL!J447</f>
        <v>400030</v>
      </c>
      <c r="E447" s="126" t="b">
        <v>1</v>
      </c>
      <c r="F447" s="322" t="str">
        <f>RIGHT(DEDEL!C447,4)&amp;"."&amp;DEDEL!M447&amp;"."&amp;DEDEL!K447&amp;"."&amp;$C$5</f>
        <v>2037.DDEL6.E27.Ap21</v>
      </c>
      <c r="G447" s="323">
        <f t="shared" ca="1" si="28"/>
        <v>44309</v>
      </c>
      <c r="H447" s="324">
        <f>-DEDEL!Q447</f>
        <v>6256.65</v>
      </c>
      <c r="I447" s="205">
        <f t="shared" ca="1" si="27"/>
        <v>44309</v>
      </c>
      <c r="J447" s="126">
        <v>3</v>
      </c>
      <c r="K447" s="126" t="b">
        <v>1</v>
      </c>
      <c r="L447" s="126" t="s">
        <v>4022</v>
      </c>
      <c r="M447" s="126" t="b">
        <v>1</v>
      </c>
      <c r="N447" s="126" t="s">
        <v>3687</v>
      </c>
      <c r="O447" s="322" t="str">
        <f>LEFT(DEDEL!D447,19)&amp;"."&amp;DEDELCR!F447</f>
        <v>Manorside Primary S.2037.DDEL6.E27.Ap21</v>
      </c>
      <c r="P447" s="325" t="str">
        <f>DEDEL!I447</f>
        <v>10162/543965</v>
      </c>
      <c r="Q447" s="126" t="b">
        <v>1</v>
      </c>
      <c r="R447" s="126" t="b">
        <v>1</v>
      </c>
      <c r="S447" s="126" t="b">
        <v>1</v>
      </c>
      <c r="U447" s="313">
        <f t="shared" si="29"/>
        <v>19</v>
      </c>
      <c r="V447" s="313">
        <f t="shared" si="30"/>
        <v>39</v>
      </c>
    </row>
    <row r="448" spans="1:22" x14ac:dyDescent="0.25">
      <c r="A448" s="126" t="s">
        <v>4021</v>
      </c>
      <c r="B448" s="200">
        <v>1</v>
      </c>
      <c r="C448" s="126">
        <v>2</v>
      </c>
      <c r="D448" s="321">
        <f>DEDEL!J448</f>
        <v>400048</v>
      </c>
      <c r="E448" s="126" t="b">
        <v>1</v>
      </c>
      <c r="F448" s="322" t="str">
        <f>RIGHT(DEDEL!C448,4)&amp;"."&amp;DEDEL!M448&amp;"."&amp;DEDEL!K448&amp;"."&amp;$C$5</f>
        <v>2042.DDEL6.E27.Ap21</v>
      </c>
      <c r="G448" s="323">
        <f t="shared" ca="1" si="28"/>
        <v>44309</v>
      </c>
      <c r="H448" s="324">
        <f>-DEDEL!Q448</f>
        <v>10034.25</v>
      </c>
      <c r="I448" s="205">
        <f t="shared" ca="1" si="27"/>
        <v>44309</v>
      </c>
      <c r="J448" s="126">
        <v>3</v>
      </c>
      <c r="K448" s="126" t="b">
        <v>1</v>
      </c>
      <c r="L448" s="126" t="s">
        <v>4022</v>
      </c>
      <c r="M448" s="126" t="b">
        <v>1</v>
      </c>
      <c r="N448" s="126" t="s">
        <v>3687</v>
      </c>
      <c r="O448" s="322" t="str">
        <f>LEFT(DEDEL!D448,19)&amp;"."&amp;DEDELCR!F448</f>
        <v>Monkfrith Primary S.2042.DDEL6.E27.Ap21</v>
      </c>
      <c r="P448" s="325" t="str">
        <f>DEDEL!I448</f>
        <v>10162/543965</v>
      </c>
      <c r="Q448" s="126" t="b">
        <v>1</v>
      </c>
      <c r="R448" s="126" t="b">
        <v>1</v>
      </c>
      <c r="S448" s="126" t="b">
        <v>1</v>
      </c>
      <c r="U448" s="313">
        <f t="shared" si="29"/>
        <v>19</v>
      </c>
      <c r="V448" s="313">
        <f t="shared" si="30"/>
        <v>39</v>
      </c>
    </row>
    <row r="449" spans="1:22" x14ac:dyDescent="0.25">
      <c r="A449" s="126" t="s">
        <v>4021</v>
      </c>
      <c r="B449" s="200">
        <v>1</v>
      </c>
      <c r="C449" s="126">
        <v>2</v>
      </c>
      <c r="D449" s="321">
        <f>DEDEL!J449</f>
        <v>400088</v>
      </c>
      <c r="E449" s="126" t="b">
        <v>1</v>
      </c>
      <c r="F449" s="322" t="str">
        <f>RIGHT(DEDEL!C449,4)&amp;"."&amp;DEDEL!M449&amp;"."&amp;DEDEL!K449&amp;"."&amp;$C$5</f>
        <v>2043.DDEL6.E27.Ap21</v>
      </c>
      <c r="G449" s="323">
        <f t="shared" ca="1" si="28"/>
        <v>44309</v>
      </c>
      <c r="H449" s="324">
        <f>-DEDEL!Q449</f>
        <v>10553.67</v>
      </c>
      <c r="I449" s="205">
        <f t="shared" ca="1" si="27"/>
        <v>44309</v>
      </c>
      <c r="J449" s="126">
        <v>3</v>
      </c>
      <c r="K449" s="126" t="b">
        <v>1</v>
      </c>
      <c r="L449" s="126" t="s">
        <v>4022</v>
      </c>
      <c r="M449" s="126" t="b">
        <v>1</v>
      </c>
      <c r="N449" s="126" t="s">
        <v>3687</v>
      </c>
      <c r="O449" s="322" t="str">
        <f>LEFT(DEDEL!D449,19)&amp;"."&amp;DEDELCR!F449</f>
        <v>Moss Hall Junior Sc.2043.DDEL6.E27.Ap21</v>
      </c>
      <c r="P449" s="325" t="str">
        <f>DEDEL!I449</f>
        <v>10162/543965</v>
      </c>
      <c r="Q449" s="126" t="b">
        <v>1</v>
      </c>
      <c r="R449" s="126" t="b">
        <v>1</v>
      </c>
      <c r="S449" s="126" t="b">
        <v>1</v>
      </c>
      <c r="U449" s="313">
        <f t="shared" si="29"/>
        <v>19</v>
      </c>
      <c r="V449" s="313">
        <f t="shared" si="30"/>
        <v>39</v>
      </c>
    </row>
    <row r="450" spans="1:22" x14ac:dyDescent="0.25">
      <c r="A450" s="126" t="s">
        <v>4021</v>
      </c>
      <c r="B450" s="200">
        <v>1</v>
      </c>
      <c r="C450" s="126">
        <v>2</v>
      </c>
      <c r="D450" s="321">
        <f>DEDEL!J450</f>
        <v>400087</v>
      </c>
      <c r="E450" s="126" t="b">
        <v>1</v>
      </c>
      <c r="F450" s="322" t="str">
        <f>RIGHT(DEDEL!C450,4)&amp;"."&amp;DEDEL!M450&amp;"."&amp;DEDEL!K450&amp;"."&amp;$C$5</f>
        <v>2044.DDEL6.E27.Ap21</v>
      </c>
      <c r="G450" s="323">
        <f t="shared" ca="1" si="28"/>
        <v>44309</v>
      </c>
      <c r="H450" s="324">
        <f>-DEDEL!Q450</f>
        <v>8287.11</v>
      </c>
      <c r="I450" s="205">
        <f t="shared" ca="1" si="27"/>
        <v>44309</v>
      </c>
      <c r="J450" s="126">
        <v>3</v>
      </c>
      <c r="K450" s="126" t="b">
        <v>1</v>
      </c>
      <c r="L450" s="126" t="s">
        <v>4022</v>
      </c>
      <c r="M450" s="126" t="b">
        <v>1</v>
      </c>
      <c r="N450" s="126" t="s">
        <v>3687</v>
      </c>
      <c r="O450" s="322" t="str">
        <f>LEFT(DEDEL!D450,19)&amp;"."&amp;DEDELCR!F450</f>
        <v>Moss Hall Infant Sc.2044.DDEL6.E27.Ap21</v>
      </c>
      <c r="P450" s="325" t="str">
        <f>DEDEL!I450</f>
        <v>10162/543965</v>
      </c>
      <c r="Q450" s="126" t="b">
        <v>1</v>
      </c>
      <c r="R450" s="126" t="b">
        <v>1</v>
      </c>
      <c r="S450" s="126" t="b">
        <v>1</v>
      </c>
      <c r="U450" s="313">
        <f t="shared" si="29"/>
        <v>19</v>
      </c>
      <c r="V450" s="313">
        <f t="shared" si="30"/>
        <v>39</v>
      </c>
    </row>
    <row r="451" spans="1:22" x14ac:dyDescent="0.25">
      <c r="A451" s="126" t="s">
        <v>4021</v>
      </c>
      <c r="B451" s="200">
        <v>1</v>
      </c>
      <c r="C451" s="126">
        <v>2</v>
      </c>
      <c r="D451" s="321">
        <f>DEDEL!J451</f>
        <v>400089</v>
      </c>
      <c r="E451" s="126" t="b">
        <v>1</v>
      </c>
      <c r="F451" s="322" t="str">
        <f>RIGHT(DEDEL!C451,4)&amp;"."&amp;DEDEL!M451&amp;"."&amp;DEDEL!K451&amp;"."&amp;$C$5</f>
        <v>2045.DDEL6.E27.Ap21</v>
      </c>
      <c r="G451" s="323">
        <f t="shared" ca="1" si="28"/>
        <v>44309</v>
      </c>
      <c r="H451" s="324">
        <f>-DEDEL!Q451</f>
        <v>4981.71</v>
      </c>
      <c r="I451" s="205">
        <f t="shared" ca="1" si="27"/>
        <v>44309</v>
      </c>
      <c r="J451" s="126">
        <v>3</v>
      </c>
      <c r="K451" s="126" t="b">
        <v>1</v>
      </c>
      <c r="L451" s="126" t="s">
        <v>4022</v>
      </c>
      <c r="M451" s="126" t="b">
        <v>1</v>
      </c>
      <c r="N451" s="126" t="s">
        <v>3687</v>
      </c>
      <c r="O451" s="322" t="str">
        <f>LEFT(DEDEL!D451,19)&amp;"."&amp;DEDELCR!F451</f>
        <v>Northside Primary S.2045.DDEL6.E27.Ap21</v>
      </c>
      <c r="P451" s="325" t="str">
        <f>DEDEL!I451</f>
        <v>10162/543965</v>
      </c>
      <c r="Q451" s="126" t="b">
        <v>1</v>
      </c>
      <c r="R451" s="126" t="b">
        <v>1</v>
      </c>
      <c r="S451" s="126" t="b">
        <v>1</v>
      </c>
      <c r="U451" s="313">
        <f t="shared" si="29"/>
        <v>19</v>
      </c>
      <c r="V451" s="313">
        <f t="shared" si="30"/>
        <v>39</v>
      </c>
    </row>
    <row r="452" spans="1:22" x14ac:dyDescent="0.25">
      <c r="A452" s="126" t="s">
        <v>4021</v>
      </c>
      <c r="B452" s="200">
        <v>1</v>
      </c>
      <c r="C452" s="126">
        <v>2</v>
      </c>
      <c r="D452" s="321">
        <f>DEDEL!J452</f>
        <v>158733</v>
      </c>
      <c r="E452" s="126" t="b">
        <v>1</v>
      </c>
      <c r="F452" s="322" t="str">
        <f>RIGHT(DEDEL!C452,4)&amp;"."&amp;DEDEL!M452&amp;"."&amp;DEDEL!K452&amp;"."&amp;$C$5</f>
        <v>2053.DDEL6.E27.Ap21</v>
      </c>
      <c r="G452" s="323">
        <f t="shared" ca="1" si="28"/>
        <v>44309</v>
      </c>
      <c r="H452" s="324">
        <f>-DEDEL!Q452</f>
        <v>4651.17</v>
      </c>
      <c r="I452" s="205">
        <f t="shared" ca="1" si="27"/>
        <v>44309</v>
      </c>
      <c r="J452" s="126">
        <v>3</v>
      </c>
      <c r="K452" s="126" t="b">
        <v>1</v>
      </c>
      <c r="L452" s="126" t="s">
        <v>4022</v>
      </c>
      <c r="M452" s="126" t="b">
        <v>1</v>
      </c>
      <c r="N452" s="126" t="s">
        <v>3687</v>
      </c>
      <c r="O452" s="322" t="str">
        <f>LEFT(DEDEL!D452,19)&amp;"."&amp;DEDELCR!F452</f>
        <v>The Noam Primary Sc.2053.DDEL6.E27.Ap21</v>
      </c>
      <c r="P452" s="325" t="str">
        <f>DEDEL!I452</f>
        <v>10162/543965</v>
      </c>
      <c r="Q452" s="126" t="b">
        <v>1</v>
      </c>
      <c r="R452" s="126" t="b">
        <v>1</v>
      </c>
      <c r="S452" s="126" t="b">
        <v>1</v>
      </c>
      <c r="U452" s="313">
        <f t="shared" si="29"/>
        <v>19</v>
      </c>
      <c r="V452" s="313">
        <f t="shared" si="30"/>
        <v>39</v>
      </c>
    </row>
    <row r="453" spans="1:22" x14ac:dyDescent="0.25">
      <c r="A453" s="126" t="s">
        <v>4021</v>
      </c>
      <c r="B453" s="200">
        <v>1</v>
      </c>
      <c r="C453" s="126">
        <v>2</v>
      </c>
      <c r="D453" s="321">
        <f>DEDEL!J453</f>
        <v>400004</v>
      </c>
      <c r="E453" s="126" t="b">
        <v>1</v>
      </c>
      <c r="F453" s="322" t="str">
        <f>RIGHT(DEDEL!C453,4)&amp;"."&amp;DEDEL!M453&amp;"."&amp;DEDEL!K453&amp;"."&amp;$C$5</f>
        <v>2054.DDEL6.E27.Ap21</v>
      </c>
      <c r="G453" s="323">
        <f t="shared" ca="1" si="28"/>
        <v>44309</v>
      </c>
      <c r="H453" s="324">
        <f>-DEDEL!Q453</f>
        <v>4887.2699999999995</v>
      </c>
      <c r="I453" s="205">
        <f t="shared" ca="1" si="27"/>
        <v>44309</v>
      </c>
      <c r="J453" s="126">
        <v>3</v>
      </c>
      <c r="K453" s="126" t="b">
        <v>1</v>
      </c>
      <c r="L453" s="126" t="s">
        <v>4022</v>
      </c>
      <c r="M453" s="126" t="b">
        <v>1</v>
      </c>
      <c r="N453" s="126" t="s">
        <v>3687</v>
      </c>
      <c r="O453" s="322" t="str">
        <f>LEFT(DEDEL!D453,19)&amp;"."&amp;DEDELCR!F453</f>
        <v>Woodridge Primary S.2054.DDEL6.E27.Ap21</v>
      </c>
      <c r="P453" s="325" t="str">
        <f>DEDEL!I453</f>
        <v>10162/543965</v>
      </c>
      <c r="Q453" s="126" t="b">
        <v>1</v>
      </c>
      <c r="R453" s="126" t="b">
        <v>1</v>
      </c>
      <c r="S453" s="126" t="b">
        <v>1</v>
      </c>
      <c r="U453" s="313">
        <f t="shared" si="29"/>
        <v>19</v>
      </c>
      <c r="V453" s="313">
        <f t="shared" si="30"/>
        <v>39</v>
      </c>
    </row>
    <row r="454" spans="1:22" x14ac:dyDescent="0.25">
      <c r="A454" s="126" t="s">
        <v>4021</v>
      </c>
      <c r="B454" s="200">
        <v>1</v>
      </c>
      <c r="C454" s="126">
        <v>2</v>
      </c>
      <c r="D454" s="321">
        <f>DEDEL!J454</f>
        <v>400101</v>
      </c>
      <c r="E454" s="126" t="b">
        <v>1</v>
      </c>
      <c r="F454" s="322" t="str">
        <f>RIGHT(DEDEL!C454,4)&amp;"."&amp;DEDEL!M454&amp;"."&amp;DEDEL!K454&amp;"."&amp;$C$5</f>
        <v>2055.DDEL6.E27.Ap21</v>
      </c>
      <c r="G454" s="323">
        <f t="shared" ca="1" si="28"/>
        <v>44309</v>
      </c>
      <c r="H454" s="324">
        <f>-DEDEL!Q454</f>
        <v>4722</v>
      </c>
      <c r="I454" s="205">
        <f t="shared" ca="1" si="27"/>
        <v>44309</v>
      </c>
      <c r="J454" s="126">
        <v>3</v>
      </c>
      <c r="K454" s="126" t="b">
        <v>1</v>
      </c>
      <c r="L454" s="126" t="s">
        <v>4022</v>
      </c>
      <c r="M454" s="126" t="b">
        <v>1</v>
      </c>
      <c r="N454" s="126" t="s">
        <v>3687</v>
      </c>
      <c r="O454" s="322" t="str">
        <f>LEFT(DEDEL!D454,19)&amp;"."&amp;DEDELCR!F454</f>
        <v>Tudor Primary Schoo.2055.DDEL6.E27.Ap21</v>
      </c>
      <c r="P454" s="325" t="str">
        <f>DEDEL!I454</f>
        <v>10162/543965</v>
      </c>
      <c r="Q454" s="126" t="b">
        <v>1</v>
      </c>
      <c r="R454" s="126" t="b">
        <v>1</v>
      </c>
      <c r="S454" s="126" t="b">
        <v>1</v>
      </c>
      <c r="U454" s="313">
        <f t="shared" si="29"/>
        <v>19</v>
      </c>
      <c r="V454" s="313">
        <f t="shared" si="30"/>
        <v>39</v>
      </c>
    </row>
    <row r="455" spans="1:22" x14ac:dyDescent="0.25">
      <c r="A455" s="126" t="s">
        <v>4021</v>
      </c>
      <c r="B455" s="200">
        <v>1</v>
      </c>
      <c r="C455" s="126">
        <v>2</v>
      </c>
      <c r="D455" s="321">
        <f>DEDEL!J455</f>
        <v>400053</v>
      </c>
      <c r="E455" s="126" t="b">
        <v>1</v>
      </c>
      <c r="F455" s="322" t="str">
        <f>RIGHT(DEDEL!C455,4)&amp;"."&amp;DEDEL!M455&amp;"."&amp;DEDEL!K455&amp;"."&amp;$C$5</f>
        <v>2057.DDEL6.E27.Ap21</v>
      </c>
      <c r="G455" s="323">
        <f t="shared" ca="1" si="28"/>
        <v>44309</v>
      </c>
      <c r="H455" s="324">
        <f>-DEDEL!Q455</f>
        <v>10600.89</v>
      </c>
      <c r="I455" s="205">
        <f t="shared" ca="1" si="27"/>
        <v>44309</v>
      </c>
      <c r="J455" s="126">
        <v>3</v>
      </c>
      <c r="K455" s="126" t="b">
        <v>1</v>
      </c>
      <c r="L455" s="126" t="s">
        <v>4022</v>
      </c>
      <c r="M455" s="126" t="b">
        <v>1</v>
      </c>
      <c r="N455" s="126" t="s">
        <v>3687</v>
      </c>
      <c r="O455" s="322" t="str">
        <f>LEFT(DEDEL!D455,19)&amp;"."&amp;DEDELCR!F455</f>
        <v>Underhill School.2057.DDEL6.E27.Ap21</v>
      </c>
      <c r="P455" s="325" t="str">
        <f>DEDEL!I455</f>
        <v>10162/543965</v>
      </c>
      <c r="Q455" s="126" t="b">
        <v>1</v>
      </c>
      <c r="R455" s="126" t="b">
        <v>1</v>
      </c>
      <c r="S455" s="126" t="b">
        <v>1</v>
      </c>
      <c r="U455" s="313">
        <f t="shared" si="29"/>
        <v>19</v>
      </c>
      <c r="V455" s="313">
        <f t="shared" si="30"/>
        <v>36</v>
      </c>
    </row>
    <row r="456" spans="1:22" x14ac:dyDescent="0.25">
      <c r="A456" s="126" t="s">
        <v>4021</v>
      </c>
      <c r="B456" s="200">
        <v>1</v>
      </c>
      <c r="C456" s="126">
        <v>2</v>
      </c>
      <c r="D456" s="321">
        <f>DEDEL!J456</f>
        <v>400011</v>
      </c>
      <c r="E456" s="126" t="b">
        <v>1</v>
      </c>
      <c r="F456" s="322" t="str">
        <f>RIGHT(DEDEL!C456,4)&amp;"."&amp;DEDEL!M456&amp;"."&amp;DEDEL!K456&amp;"."&amp;$C$5</f>
        <v>2060.DDEL6.E27.Ap21</v>
      </c>
      <c r="G456" s="323">
        <f t="shared" ca="1" si="28"/>
        <v>44309</v>
      </c>
      <c r="H456" s="324">
        <f>-DEDEL!Q456</f>
        <v>9939.81</v>
      </c>
      <c r="I456" s="205">
        <f t="shared" ca="1" si="27"/>
        <v>44309</v>
      </c>
      <c r="J456" s="126">
        <v>3</v>
      </c>
      <c r="K456" s="126" t="b">
        <v>1</v>
      </c>
      <c r="L456" s="126" t="s">
        <v>4022</v>
      </c>
      <c r="M456" s="126" t="b">
        <v>1</v>
      </c>
      <c r="N456" s="126" t="s">
        <v>3687</v>
      </c>
      <c r="O456" s="322" t="str">
        <f>LEFT(DEDEL!D456,19)&amp;"."&amp;DEDELCR!F456</f>
        <v>Whitings Hill Prima.2060.DDEL6.E27.Ap21</v>
      </c>
      <c r="P456" s="325" t="str">
        <f>DEDEL!I456</f>
        <v>10162/543965</v>
      </c>
      <c r="Q456" s="126" t="b">
        <v>1</v>
      </c>
      <c r="R456" s="126" t="b">
        <v>1</v>
      </c>
      <c r="S456" s="126" t="b">
        <v>1</v>
      </c>
      <c r="U456" s="313">
        <f t="shared" si="29"/>
        <v>19</v>
      </c>
      <c r="V456" s="313">
        <f t="shared" si="30"/>
        <v>39</v>
      </c>
    </row>
    <row r="457" spans="1:22" x14ac:dyDescent="0.25">
      <c r="A457" s="126" t="s">
        <v>4021</v>
      </c>
      <c r="B457" s="200">
        <v>1</v>
      </c>
      <c r="C457" s="126">
        <v>2</v>
      </c>
      <c r="D457" s="321">
        <f>DEDEL!J457</f>
        <v>400065</v>
      </c>
      <c r="E457" s="126" t="b">
        <v>1</v>
      </c>
      <c r="F457" s="322" t="str">
        <f>RIGHT(DEDEL!C457,4)&amp;"."&amp;DEDEL!M457&amp;"."&amp;DEDEL!K457&amp;"."&amp;$C$5</f>
        <v>2067.DDEL6.E27.Ap21</v>
      </c>
      <c r="G457" s="323">
        <f t="shared" ca="1" si="28"/>
        <v>44309</v>
      </c>
      <c r="H457" s="324">
        <f>-DEDEL!Q457</f>
        <v>5524.74</v>
      </c>
      <c r="I457" s="205">
        <f t="shared" ca="1" si="27"/>
        <v>44309</v>
      </c>
      <c r="J457" s="126">
        <v>3</v>
      </c>
      <c r="K457" s="126" t="b">
        <v>1</v>
      </c>
      <c r="L457" s="126" t="s">
        <v>4022</v>
      </c>
      <c r="M457" s="126" t="b">
        <v>1</v>
      </c>
      <c r="N457" s="126" t="s">
        <v>3687</v>
      </c>
      <c r="O457" s="322" t="str">
        <f>LEFT(DEDEL!D457,19)&amp;"."&amp;DEDELCR!F457</f>
        <v>Chalgrove Primary S.2067.DDEL6.E27.Ap21</v>
      </c>
      <c r="P457" s="325" t="str">
        <f>DEDEL!I457</f>
        <v>10162/543965</v>
      </c>
      <c r="Q457" s="126" t="b">
        <v>1</v>
      </c>
      <c r="R457" s="126" t="b">
        <v>1</v>
      </c>
      <c r="S457" s="126" t="b">
        <v>1</v>
      </c>
      <c r="U457" s="313">
        <f t="shared" si="29"/>
        <v>19</v>
      </c>
      <c r="V457" s="313">
        <f t="shared" si="30"/>
        <v>39</v>
      </c>
    </row>
    <row r="458" spans="1:22" x14ac:dyDescent="0.25">
      <c r="A458" s="126" t="s">
        <v>4021</v>
      </c>
      <c r="B458" s="200">
        <v>1</v>
      </c>
      <c r="C458" s="126">
        <v>2</v>
      </c>
      <c r="D458" s="321">
        <f>DEDEL!J458</f>
        <v>400038</v>
      </c>
      <c r="E458" s="126" t="b">
        <v>1</v>
      </c>
      <c r="F458" s="322" t="str">
        <f>RIGHT(DEDEL!C458,4)&amp;"."&amp;DEDEL!M458&amp;"."&amp;DEDEL!K458&amp;"."&amp;$C$5</f>
        <v>2070.DDEL6.E27.Ap21</v>
      </c>
      <c r="G458" s="323">
        <f t="shared" ca="1" si="28"/>
        <v>44309</v>
      </c>
      <c r="H458" s="324">
        <f>-DEDEL!Q458</f>
        <v>4934.49</v>
      </c>
      <c r="I458" s="205">
        <f t="shared" ca="1" si="27"/>
        <v>44309</v>
      </c>
      <c r="J458" s="126">
        <v>3</v>
      </c>
      <c r="K458" s="126" t="b">
        <v>1</v>
      </c>
      <c r="L458" s="126" t="s">
        <v>4022</v>
      </c>
      <c r="M458" s="126" t="b">
        <v>1</v>
      </c>
      <c r="N458" s="126" t="s">
        <v>3687</v>
      </c>
      <c r="O458" s="322" t="str">
        <f>LEFT(DEDEL!D458,19)&amp;"."&amp;DEDELCR!F458</f>
        <v>Sunnyfields Primary.2070.DDEL6.E27.Ap21</v>
      </c>
      <c r="P458" s="325" t="str">
        <f>DEDEL!I458</f>
        <v>10162/543965</v>
      </c>
      <c r="Q458" s="126" t="b">
        <v>1</v>
      </c>
      <c r="R458" s="126" t="b">
        <v>1</v>
      </c>
      <c r="S458" s="126" t="b">
        <v>1</v>
      </c>
      <c r="U458" s="313">
        <f t="shared" si="29"/>
        <v>19</v>
      </c>
      <c r="V458" s="313">
        <f t="shared" si="30"/>
        <v>39</v>
      </c>
    </row>
    <row r="459" spans="1:22" x14ac:dyDescent="0.25">
      <c r="A459" s="126" t="s">
        <v>4021</v>
      </c>
      <c r="B459" s="200">
        <v>1</v>
      </c>
      <c r="C459" s="126">
        <v>2</v>
      </c>
      <c r="D459" s="321">
        <f>DEDEL!J459</f>
        <v>400010</v>
      </c>
      <c r="E459" s="126" t="b">
        <v>1</v>
      </c>
      <c r="F459" s="322" t="str">
        <f>RIGHT(DEDEL!C459,4)&amp;"."&amp;DEDEL!M459&amp;"."&amp;DEDEL!K459&amp;"."&amp;$C$5</f>
        <v>2071.DDEL6.E27.Ap21</v>
      </c>
      <c r="G459" s="323">
        <f t="shared" ca="1" si="28"/>
        <v>44309</v>
      </c>
      <c r="H459" s="324">
        <f>-DEDEL!Q459</f>
        <v>4178.97</v>
      </c>
      <c r="I459" s="205">
        <f t="shared" ca="1" si="27"/>
        <v>44309</v>
      </c>
      <c r="J459" s="126">
        <v>3</v>
      </c>
      <c r="K459" s="126" t="b">
        <v>1</v>
      </c>
      <c r="L459" s="126" t="s">
        <v>4022</v>
      </c>
      <c r="M459" s="126" t="b">
        <v>1</v>
      </c>
      <c r="N459" s="126" t="s">
        <v>3687</v>
      </c>
      <c r="O459" s="322" t="str">
        <f>LEFT(DEDEL!D459,19)&amp;"."&amp;DEDELCR!F459</f>
        <v>Queenswell Infant &amp;.2071.DDEL6.E27.Ap21</v>
      </c>
      <c r="P459" s="325" t="str">
        <f>DEDEL!I459</f>
        <v>10162/543965</v>
      </c>
      <c r="Q459" s="126" t="b">
        <v>1</v>
      </c>
      <c r="R459" s="126" t="b">
        <v>1</v>
      </c>
      <c r="S459" s="126" t="b">
        <v>1</v>
      </c>
      <c r="U459" s="313">
        <f t="shared" si="29"/>
        <v>19</v>
      </c>
      <c r="V459" s="313">
        <f t="shared" si="30"/>
        <v>39</v>
      </c>
    </row>
    <row r="460" spans="1:22" x14ac:dyDescent="0.25">
      <c r="A460" s="126" t="s">
        <v>4021</v>
      </c>
      <c r="B460" s="200">
        <v>1</v>
      </c>
      <c r="C460" s="126">
        <v>2</v>
      </c>
      <c r="D460" s="321">
        <f>DEDEL!J460</f>
        <v>400012</v>
      </c>
      <c r="E460" s="126" t="b">
        <v>1</v>
      </c>
      <c r="F460" s="322" t="str">
        <f>RIGHT(DEDEL!C460,4)&amp;"."&amp;DEDEL!M460&amp;"."&amp;DEDEL!K460&amp;"."&amp;$C$5</f>
        <v>2072.DDEL6.E27.Ap21</v>
      </c>
      <c r="G460" s="323">
        <f t="shared" ca="1" si="28"/>
        <v>44309</v>
      </c>
      <c r="H460" s="324">
        <f>-DEDEL!Q460</f>
        <v>7673.25</v>
      </c>
      <c r="I460" s="205">
        <f t="shared" ref="I460:I523" ca="1" si="31">G460</f>
        <v>44309</v>
      </c>
      <c r="J460" s="126">
        <v>3</v>
      </c>
      <c r="K460" s="126" t="b">
        <v>1</v>
      </c>
      <c r="L460" s="126" t="s">
        <v>4022</v>
      </c>
      <c r="M460" s="126" t="b">
        <v>1</v>
      </c>
      <c r="N460" s="126" t="s">
        <v>3687</v>
      </c>
      <c r="O460" s="322" t="str">
        <f>LEFT(DEDEL!D460,19)&amp;"."&amp;DEDELCR!F460</f>
        <v>Queenswell Junior S.2072.DDEL6.E27.Ap21</v>
      </c>
      <c r="P460" s="325" t="str">
        <f>DEDEL!I460</f>
        <v>10162/543965</v>
      </c>
      <c r="Q460" s="126" t="b">
        <v>1</v>
      </c>
      <c r="R460" s="126" t="b">
        <v>1</v>
      </c>
      <c r="S460" s="126" t="b">
        <v>1</v>
      </c>
      <c r="U460" s="313">
        <f t="shared" si="29"/>
        <v>19</v>
      </c>
      <c r="V460" s="313">
        <f t="shared" si="30"/>
        <v>39</v>
      </c>
    </row>
    <row r="461" spans="1:22" x14ac:dyDescent="0.25">
      <c r="A461" s="126" t="s">
        <v>4021</v>
      </c>
      <c r="B461" s="200">
        <v>1</v>
      </c>
      <c r="C461" s="126">
        <v>2</v>
      </c>
      <c r="D461" s="321">
        <f>DEDEL!J461</f>
        <v>400105</v>
      </c>
      <c r="E461" s="126" t="b">
        <v>1</v>
      </c>
      <c r="F461" s="322" t="str">
        <f>RIGHT(DEDEL!C461,4)&amp;"."&amp;DEDEL!M461&amp;"."&amp;DEDEL!K461&amp;"."&amp;$C$5</f>
        <v>2073.DDEL6.E27.Ap21</v>
      </c>
      <c r="G461" s="323">
        <f t="shared" ca="1" si="28"/>
        <v>44309</v>
      </c>
      <c r="H461" s="324">
        <f>-DEDEL!Q461</f>
        <v>14685.42</v>
      </c>
      <c r="I461" s="205">
        <f t="shared" ca="1" si="31"/>
        <v>44309</v>
      </c>
      <c r="J461" s="126">
        <v>3</v>
      </c>
      <c r="K461" s="126" t="b">
        <v>1</v>
      </c>
      <c r="L461" s="126" t="s">
        <v>4022</v>
      </c>
      <c r="M461" s="126" t="b">
        <v>1</v>
      </c>
      <c r="N461" s="126" t="s">
        <v>3687</v>
      </c>
      <c r="O461" s="322" t="str">
        <f>LEFT(DEDEL!D461,19)&amp;"."&amp;DEDELCR!F461</f>
        <v>Danegrove Primary S.2073.DDEL6.E27.Ap21</v>
      </c>
      <c r="P461" s="325" t="str">
        <f>DEDEL!I461</f>
        <v>10162/543965</v>
      </c>
      <c r="Q461" s="126" t="b">
        <v>1</v>
      </c>
      <c r="R461" s="126" t="b">
        <v>1</v>
      </c>
      <c r="S461" s="126" t="b">
        <v>1</v>
      </c>
      <c r="U461" s="313">
        <f t="shared" si="29"/>
        <v>19</v>
      </c>
      <c r="V461" s="313">
        <f t="shared" si="30"/>
        <v>39</v>
      </c>
    </row>
    <row r="462" spans="1:22" x14ac:dyDescent="0.25">
      <c r="A462" s="126" t="s">
        <v>4021</v>
      </c>
      <c r="B462" s="200">
        <v>1</v>
      </c>
      <c r="C462" s="126">
        <v>2</v>
      </c>
      <c r="D462" s="321">
        <f>DEDEL!J462</f>
        <v>400111</v>
      </c>
      <c r="E462" s="126" t="b">
        <v>1</v>
      </c>
      <c r="F462" s="322" t="str">
        <f>RIGHT(DEDEL!C462,4)&amp;"."&amp;DEDEL!M462&amp;"."&amp;DEDEL!K462&amp;"."&amp;$C$5</f>
        <v>2076.DDEL6.E27.Ap21</v>
      </c>
      <c r="G462" s="323">
        <f t="shared" ca="1" si="28"/>
        <v>44309</v>
      </c>
      <c r="H462" s="324">
        <f>-DEDEL!Q462</f>
        <v>8334.33</v>
      </c>
      <c r="I462" s="205">
        <f t="shared" ca="1" si="31"/>
        <v>44309</v>
      </c>
      <c r="J462" s="126">
        <v>3</v>
      </c>
      <c r="K462" s="126" t="b">
        <v>1</v>
      </c>
      <c r="L462" s="126" t="s">
        <v>4022</v>
      </c>
      <c r="M462" s="126" t="b">
        <v>1</v>
      </c>
      <c r="N462" s="126" t="s">
        <v>3687</v>
      </c>
      <c r="O462" s="322" t="str">
        <f>LEFT(DEDEL!D462,19)&amp;"."&amp;DEDELCR!F462</f>
        <v>Wessex Gardens Prim.2076.DDEL6.E27.Ap21</v>
      </c>
      <c r="P462" s="325" t="str">
        <f>DEDEL!I462</f>
        <v>10162/543965</v>
      </c>
      <c r="Q462" s="126" t="b">
        <v>1</v>
      </c>
      <c r="R462" s="126" t="b">
        <v>1</v>
      </c>
      <c r="S462" s="126" t="b">
        <v>1</v>
      </c>
      <c r="U462" s="313">
        <f t="shared" si="29"/>
        <v>19</v>
      </c>
      <c r="V462" s="313">
        <f t="shared" si="30"/>
        <v>39</v>
      </c>
    </row>
    <row r="463" spans="1:22" x14ac:dyDescent="0.25">
      <c r="A463" s="126" t="s">
        <v>4021</v>
      </c>
      <c r="B463" s="200">
        <v>1</v>
      </c>
      <c r="C463" s="126">
        <v>2</v>
      </c>
      <c r="D463" s="321">
        <f>DEDEL!J463</f>
        <v>400113</v>
      </c>
      <c r="E463" s="126" t="b">
        <v>1</v>
      </c>
      <c r="F463" s="322" t="str">
        <f>RIGHT(DEDEL!C463,4)&amp;"."&amp;DEDEL!M463&amp;"."&amp;DEDEL!K463&amp;"."&amp;$C$5</f>
        <v>2077.DDEL6.E27.Ap21</v>
      </c>
      <c r="G463" s="323">
        <f t="shared" ca="1" si="28"/>
        <v>44309</v>
      </c>
      <c r="H463" s="324">
        <f>-DEDEL!Q463</f>
        <v>20446.259999999998</v>
      </c>
      <c r="I463" s="205">
        <f t="shared" ca="1" si="31"/>
        <v>44309</v>
      </c>
      <c r="J463" s="126">
        <v>3</v>
      </c>
      <c r="K463" s="126" t="b">
        <v>1</v>
      </c>
      <c r="L463" s="126" t="s">
        <v>4022</v>
      </c>
      <c r="M463" s="126" t="b">
        <v>1</v>
      </c>
      <c r="N463" s="126" t="s">
        <v>3687</v>
      </c>
      <c r="O463" s="322" t="str">
        <f>LEFT(DEDEL!D463,19)&amp;"."&amp;DEDELCR!F463</f>
        <v>The Orion Primary S.2077.DDEL6.E27.Ap21</v>
      </c>
      <c r="P463" s="325" t="str">
        <f>DEDEL!I463</f>
        <v>10162/543965</v>
      </c>
      <c r="Q463" s="126" t="b">
        <v>1</v>
      </c>
      <c r="R463" s="126" t="b">
        <v>1</v>
      </c>
      <c r="S463" s="126" t="b">
        <v>1</v>
      </c>
      <c r="U463" s="313">
        <f t="shared" si="29"/>
        <v>19</v>
      </c>
      <c r="V463" s="313">
        <f t="shared" si="30"/>
        <v>39</v>
      </c>
    </row>
    <row r="464" spans="1:22" x14ac:dyDescent="0.25">
      <c r="A464" s="126" t="s">
        <v>4021</v>
      </c>
      <c r="B464" s="200">
        <v>1</v>
      </c>
      <c r="C464" s="126">
        <v>2</v>
      </c>
      <c r="D464" s="321">
        <f>DEDEL!J464</f>
        <v>400014</v>
      </c>
      <c r="E464" s="126" t="b">
        <v>1</v>
      </c>
      <c r="F464" s="322" t="str">
        <f>RIGHT(DEDEL!C464,4)&amp;"."&amp;DEDEL!M464&amp;"."&amp;DEDEL!K464&amp;"."&amp;$C$5</f>
        <v>2078.DDEL6.E27.Ap21</v>
      </c>
      <c r="G464" s="323">
        <f t="shared" ca="1" si="28"/>
        <v>44309</v>
      </c>
      <c r="H464" s="324">
        <f>-DEDEL!Q464</f>
        <v>8216.2800000000007</v>
      </c>
      <c r="I464" s="205">
        <f t="shared" ca="1" si="31"/>
        <v>44309</v>
      </c>
      <c r="J464" s="126">
        <v>3</v>
      </c>
      <c r="K464" s="126" t="b">
        <v>1</v>
      </c>
      <c r="L464" s="126" t="s">
        <v>4022</v>
      </c>
      <c r="M464" s="126" t="b">
        <v>1</v>
      </c>
      <c r="N464" s="126" t="s">
        <v>3687</v>
      </c>
      <c r="O464" s="322" t="str">
        <f>LEFT(DEDEL!D464,19)&amp;"."&amp;DEDELCR!F464</f>
        <v>Pardes House Primar.2078.DDEL6.E27.Ap21</v>
      </c>
      <c r="P464" s="325" t="str">
        <f>DEDEL!I464</f>
        <v>10162/543965</v>
      </c>
      <c r="Q464" s="126" t="b">
        <v>1</v>
      </c>
      <c r="R464" s="126" t="b">
        <v>1</v>
      </c>
      <c r="S464" s="126" t="b">
        <v>1</v>
      </c>
      <c r="U464" s="313">
        <f t="shared" si="29"/>
        <v>19</v>
      </c>
      <c r="V464" s="313">
        <f t="shared" si="30"/>
        <v>39</v>
      </c>
    </row>
    <row r="465" spans="1:22" x14ac:dyDescent="0.25">
      <c r="A465" s="126" t="s">
        <v>4021</v>
      </c>
      <c r="B465" s="200">
        <v>1</v>
      </c>
      <c r="C465" s="126">
        <v>2</v>
      </c>
      <c r="D465" s="321">
        <f>DEDEL!J465</f>
        <v>400070</v>
      </c>
      <c r="E465" s="126" t="b">
        <v>1</v>
      </c>
      <c r="F465" s="322" t="str">
        <f>RIGHT(DEDEL!C465,4)&amp;"."&amp;DEDEL!M465&amp;"."&amp;DEDEL!K465&amp;"."&amp;$C$5</f>
        <v>2079.DDEL6.E27.Ap21</v>
      </c>
      <c r="G465" s="323">
        <f t="shared" ca="1" si="28"/>
        <v>44309</v>
      </c>
      <c r="H465" s="324">
        <f>-DEDEL!Q465</f>
        <v>10246.74</v>
      </c>
      <c r="I465" s="205">
        <f t="shared" ca="1" si="31"/>
        <v>44309</v>
      </c>
      <c r="J465" s="126">
        <v>3</v>
      </c>
      <c r="K465" s="126" t="b">
        <v>1</v>
      </c>
      <c r="L465" s="126" t="s">
        <v>4022</v>
      </c>
      <c r="M465" s="126" t="b">
        <v>1</v>
      </c>
      <c r="N465" s="126" t="s">
        <v>3687</v>
      </c>
      <c r="O465" s="322" t="str">
        <f>LEFT(DEDEL!D465,19)&amp;"."&amp;DEDELCR!F465</f>
        <v>Beis Yaakov Primary.2079.DDEL6.E27.Ap21</v>
      </c>
      <c r="P465" s="325" t="str">
        <f>DEDEL!I465</f>
        <v>10162/543965</v>
      </c>
      <c r="Q465" s="126" t="b">
        <v>1</v>
      </c>
      <c r="R465" s="126" t="b">
        <v>1</v>
      </c>
      <c r="S465" s="126" t="b">
        <v>1</v>
      </c>
      <c r="U465" s="313">
        <f t="shared" si="29"/>
        <v>19</v>
      </c>
      <c r="V465" s="313">
        <f t="shared" si="30"/>
        <v>39</v>
      </c>
    </row>
    <row r="466" spans="1:22" x14ac:dyDescent="0.25">
      <c r="A466" s="126" t="s">
        <v>4021</v>
      </c>
      <c r="B466" s="200">
        <v>1</v>
      </c>
      <c r="C466" s="126">
        <v>2</v>
      </c>
      <c r="D466" s="321">
        <f>DEDEL!J466</f>
        <v>400069</v>
      </c>
      <c r="E466" s="126" t="b">
        <v>1</v>
      </c>
      <c r="F466" s="322" t="str">
        <f>RIGHT(DEDEL!C466,4)&amp;"."&amp;DEDEL!M466&amp;"."&amp;DEDEL!K466&amp;"."&amp;$C$5</f>
        <v>3300.DDEL6.E27.Ap21</v>
      </c>
      <c r="G466" s="323">
        <f t="shared" ca="1" si="28"/>
        <v>44309</v>
      </c>
      <c r="H466" s="324">
        <f>-DEDEL!Q466</f>
        <v>4037.31</v>
      </c>
      <c r="I466" s="205">
        <f t="shared" ca="1" si="31"/>
        <v>44309</v>
      </c>
      <c r="J466" s="126">
        <v>3</v>
      </c>
      <c r="K466" s="126" t="b">
        <v>1</v>
      </c>
      <c r="L466" s="126" t="s">
        <v>4022</v>
      </c>
      <c r="M466" s="126" t="b">
        <v>1</v>
      </c>
      <c r="N466" s="126" t="s">
        <v>3687</v>
      </c>
      <c r="O466" s="322" t="str">
        <f>LEFT(DEDEL!D466,19)&amp;"."&amp;DEDELCR!F466</f>
        <v>All Saints' CofE Pr.3300.DDEL6.E27.Ap21</v>
      </c>
      <c r="P466" s="325" t="str">
        <f>DEDEL!I466</f>
        <v>10162/543965</v>
      </c>
      <c r="Q466" s="126" t="b">
        <v>1</v>
      </c>
      <c r="R466" s="126" t="b">
        <v>1</v>
      </c>
      <c r="S466" s="126" t="b">
        <v>1</v>
      </c>
      <c r="U466" s="313">
        <f t="shared" si="29"/>
        <v>19</v>
      </c>
      <c r="V466" s="313">
        <f t="shared" si="30"/>
        <v>39</v>
      </c>
    </row>
    <row r="467" spans="1:22" x14ac:dyDescent="0.25">
      <c r="A467" s="126" t="s">
        <v>4021</v>
      </c>
      <c r="B467" s="200">
        <v>1</v>
      </c>
      <c r="C467" s="126">
        <v>2</v>
      </c>
      <c r="D467" s="321">
        <f>DEDEL!J467</f>
        <v>400039</v>
      </c>
      <c r="E467" s="126" t="b">
        <v>1</v>
      </c>
      <c r="F467" s="322" t="str">
        <f>RIGHT(DEDEL!C467,4)&amp;"."&amp;DEDEL!M467&amp;"."&amp;DEDEL!K467&amp;"."&amp;$C$5</f>
        <v>3302.DDEL6.E27.Ap21</v>
      </c>
      <c r="G467" s="323">
        <f t="shared" ca="1" si="28"/>
        <v>44309</v>
      </c>
      <c r="H467" s="324">
        <f>-DEDEL!Q467</f>
        <v>4934.49</v>
      </c>
      <c r="I467" s="205">
        <f t="shared" ca="1" si="31"/>
        <v>44309</v>
      </c>
      <c r="J467" s="126">
        <v>3</v>
      </c>
      <c r="K467" s="126" t="b">
        <v>1</v>
      </c>
      <c r="L467" s="126" t="s">
        <v>4022</v>
      </c>
      <c r="M467" s="126" t="b">
        <v>1</v>
      </c>
      <c r="N467" s="126" t="s">
        <v>3687</v>
      </c>
      <c r="O467" s="322" t="str">
        <f>LEFT(DEDEL!D467,19)&amp;"."&amp;DEDELCR!F467</f>
        <v>Christ Church Prima.3302.DDEL6.E27.Ap21</v>
      </c>
      <c r="P467" s="325" t="str">
        <f>DEDEL!I467</f>
        <v>10162/543965</v>
      </c>
      <c r="Q467" s="126" t="b">
        <v>1</v>
      </c>
      <c r="R467" s="126" t="b">
        <v>1</v>
      </c>
      <c r="S467" s="126" t="b">
        <v>1</v>
      </c>
      <c r="U467" s="313">
        <f t="shared" si="29"/>
        <v>19</v>
      </c>
      <c r="V467" s="313">
        <f t="shared" si="30"/>
        <v>39</v>
      </c>
    </row>
    <row r="468" spans="1:22" x14ac:dyDescent="0.25">
      <c r="A468" s="126" t="s">
        <v>4021</v>
      </c>
      <c r="B468" s="200">
        <v>1</v>
      </c>
      <c r="C468" s="126">
        <v>2</v>
      </c>
      <c r="D468" s="321">
        <f>DEDEL!J468</f>
        <v>400008</v>
      </c>
      <c r="E468" s="126" t="b">
        <v>1</v>
      </c>
      <c r="F468" s="322" t="str">
        <f>RIGHT(DEDEL!C468,4)&amp;"."&amp;DEDEL!M468&amp;"."&amp;DEDEL!K468&amp;"."&amp;$C$5</f>
        <v>3304.DDEL6.E27.Ap21</v>
      </c>
      <c r="G468" s="323">
        <f t="shared" ca="1" si="28"/>
        <v>44309</v>
      </c>
      <c r="H468" s="324">
        <f>-DEDEL!Q468</f>
        <v>4698.3900000000003</v>
      </c>
      <c r="I468" s="205">
        <f t="shared" ca="1" si="31"/>
        <v>44309</v>
      </c>
      <c r="J468" s="126">
        <v>3</v>
      </c>
      <c r="K468" s="126" t="b">
        <v>1</v>
      </c>
      <c r="L468" s="126" t="s">
        <v>4022</v>
      </c>
      <c r="M468" s="126" t="b">
        <v>1</v>
      </c>
      <c r="N468" s="126" t="s">
        <v>3687</v>
      </c>
      <c r="O468" s="322" t="str">
        <f>LEFT(DEDEL!D468,19)&amp;"."&amp;DEDELCR!F468</f>
        <v>Holy Trinity CofE P.3304.DDEL6.E27.Ap21</v>
      </c>
      <c r="P468" s="325" t="str">
        <f>DEDEL!I468</f>
        <v>10162/543965</v>
      </c>
      <c r="Q468" s="126" t="b">
        <v>1</v>
      </c>
      <c r="R468" s="126" t="b">
        <v>1</v>
      </c>
      <c r="S468" s="126" t="b">
        <v>1</v>
      </c>
      <c r="U468" s="313">
        <f t="shared" si="29"/>
        <v>19</v>
      </c>
      <c r="V468" s="313">
        <f t="shared" si="30"/>
        <v>39</v>
      </c>
    </row>
    <row r="469" spans="1:22" x14ac:dyDescent="0.25">
      <c r="A469" s="126" t="s">
        <v>4021</v>
      </c>
      <c r="B469" s="200">
        <v>1</v>
      </c>
      <c r="C469" s="126">
        <v>2</v>
      </c>
      <c r="D469" s="321">
        <f>DEDEL!J469</f>
        <v>400086</v>
      </c>
      <c r="E469" s="126" t="b">
        <v>1</v>
      </c>
      <c r="F469" s="322" t="str">
        <f>RIGHT(DEDEL!C469,4)&amp;"."&amp;DEDEL!M469&amp;"."&amp;DEDEL!K469&amp;"."&amp;$C$5</f>
        <v>3305.DDEL6.E27.Ap21</v>
      </c>
      <c r="G469" s="323">
        <f t="shared" ref="G469:G532" ca="1" si="32">TODAY()</f>
        <v>44309</v>
      </c>
      <c r="H469" s="324">
        <f>-DEDEL!Q469</f>
        <v>3541.5</v>
      </c>
      <c r="I469" s="205">
        <f t="shared" ca="1" si="31"/>
        <v>44309</v>
      </c>
      <c r="J469" s="126">
        <v>3</v>
      </c>
      <c r="K469" s="126" t="b">
        <v>1</v>
      </c>
      <c r="L469" s="126" t="s">
        <v>4022</v>
      </c>
      <c r="M469" s="126" t="b">
        <v>1</v>
      </c>
      <c r="N469" s="126" t="s">
        <v>3687</v>
      </c>
      <c r="O469" s="322" t="str">
        <f>LEFT(DEDEL!D469,19)&amp;"."&amp;DEDELCR!F469</f>
        <v>Monken Hadley CofE .3305.DDEL6.E27.Ap21</v>
      </c>
      <c r="P469" s="325" t="str">
        <f>DEDEL!I469</f>
        <v>10162/543965</v>
      </c>
      <c r="Q469" s="126" t="b">
        <v>1</v>
      </c>
      <c r="R469" s="126" t="b">
        <v>1</v>
      </c>
      <c r="S469" s="126" t="b">
        <v>1</v>
      </c>
      <c r="U469" s="313">
        <f t="shared" si="29"/>
        <v>19</v>
      </c>
      <c r="V469" s="313">
        <f t="shared" si="30"/>
        <v>39</v>
      </c>
    </row>
    <row r="470" spans="1:22" x14ac:dyDescent="0.25">
      <c r="A470" s="126" t="s">
        <v>4021</v>
      </c>
      <c r="B470" s="200">
        <v>1</v>
      </c>
      <c r="C470" s="126">
        <v>2</v>
      </c>
      <c r="D470" s="321">
        <f>DEDEL!J470</f>
        <v>400114</v>
      </c>
      <c r="E470" s="126" t="b">
        <v>1</v>
      </c>
      <c r="F470" s="322" t="str">
        <f>RIGHT(DEDEL!C470,4)&amp;"."&amp;DEDEL!M470&amp;"."&amp;DEDEL!K470&amp;"."&amp;$C$5</f>
        <v>3307.DDEL6.E27.Ap21</v>
      </c>
      <c r="G470" s="323">
        <f t="shared" ca="1" si="32"/>
        <v>44309</v>
      </c>
      <c r="H470" s="324">
        <f>-DEDEL!Q470</f>
        <v>4934.49</v>
      </c>
      <c r="I470" s="205">
        <f t="shared" ca="1" si="31"/>
        <v>44309</v>
      </c>
      <c r="J470" s="126">
        <v>3</v>
      </c>
      <c r="K470" s="126" t="b">
        <v>1</v>
      </c>
      <c r="L470" s="126" t="s">
        <v>4022</v>
      </c>
      <c r="M470" s="126" t="b">
        <v>1</v>
      </c>
      <c r="N470" s="126" t="s">
        <v>3687</v>
      </c>
      <c r="O470" s="322" t="str">
        <f>LEFT(DEDEL!D470,19)&amp;"."&amp;DEDELCR!F470</f>
        <v>St John's CofE Juni.3307.DDEL6.E27.Ap21</v>
      </c>
      <c r="P470" s="325" t="str">
        <f>DEDEL!I470</f>
        <v>10162/543965</v>
      </c>
      <c r="Q470" s="126" t="b">
        <v>1</v>
      </c>
      <c r="R470" s="126" t="b">
        <v>1</v>
      </c>
      <c r="S470" s="126" t="b">
        <v>1</v>
      </c>
      <c r="U470" s="313">
        <f t="shared" si="29"/>
        <v>19</v>
      </c>
      <c r="V470" s="313">
        <f t="shared" si="30"/>
        <v>39</v>
      </c>
    </row>
    <row r="471" spans="1:22" x14ac:dyDescent="0.25">
      <c r="A471" s="126" t="s">
        <v>4021</v>
      </c>
      <c r="B471" s="200">
        <v>1</v>
      </c>
      <c r="C471" s="126">
        <v>2</v>
      </c>
      <c r="D471" s="321">
        <f>DEDEL!J471</f>
        <v>400098</v>
      </c>
      <c r="E471" s="126" t="b">
        <v>1</v>
      </c>
      <c r="F471" s="322" t="str">
        <f>RIGHT(DEDEL!C471,4)&amp;"."&amp;DEDEL!M471&amp;"."&amp;DEDEL!K471&amp;"."&amp;$C$5</f>
        <v>3309.DDEL6.E27.Ap21</v>
      </c>
      <c r="G471" s="323">
        <f t="shared" ca="1" si="32"/>
        <v>44309</v>
      </c>
      <c r="H471" s="324">
        <f>-DEDEL!Q471</f>
        <v>4981.71</v>
      </c>
      <c r="I471" s="205">
        <f t="shared" ca="1" si="31"/>
        <v>44309</v>
      </c>
      <c r="J471" s="126">
        <v>3</v>
      </c>
      <c r="K471" s="126" t="b">
        <v>1</v>
      </c>
      <c r="L471" s="126" t="s">
        <v>4022</v>
      </c>
      <c r="M471" s="126" t="b">
        <v>1</v>
      </c>
      <c r="N471" s="126" t="s">
        <v>3687</v>
      </c>
      <c r="O471" s="322" t="str">
        <f>LEFT(DEDEL!D471,19)&amp;"."&amp;DEDELCR!F471</f>
        <v>St John's CofE Prim.3309.DDEL6.E27.Ap21</v>
      </c>
      <c r="P471" s="325" t="str">
        <f>DEDEL!I471</f>
        <v>10162/543965</v>
      </c>
      <c r="Q471" s="126" t="b">
        <v>1</v>
      </c>
      <c r="R471" s="126" t="b">
        <v>1</v>
      </c>
      <c r="S471" s="126" t="b">
        <v>1</v>
      </c>
      <c r="U471" s="313">
        <f t="shared" si="29"/>
        <v>19</v>
      </c>
      <c r="V471" s="313">
        <f t="shared" si="30"/>
        <v>39</v>
      </c>
    </row>
    <row r="472" spans="1:22" x14ac:dyDescent="0.25">
      <c r="A472" s="126" t="s">
        <v>4021</v>
      </c>
      <c r="B472" s="200">
        <v>1</v>
      </c>
      <c r="C472" s="126">
        <v>2</v>
      </c>
      <c r="D472" s="321">
        <f>DEDEL!J472</f>
        <v>400058</v>
      </c>
      <c r="E472" s="126" t="b">
        <v>1</v>
      </c>
      <c r="F472" s="322" t="str">
        <f>RIGHT(DEDEL!C472,4)&amp;"."&amp;DEDEL!M472&amp;"."&amp;DEDEL!K472&amp;"."&amp;$C$5</f>
        <v>3311.DDEL6.E27.Ap21</v>
      </c>
      <c r="G472" s="323">
        <f t="shared" ca="1" si="32"/>
        <v>44309</v>
      </c>
      <c r="H472" s="324">
        <f>-DEDEL!Q472</f>
        <v>9703.7099999999991</v>
      </c>
      <c r="I472" s="205">
        <f t="shared" ca="1" si="31"/>
        <v>44309</v>
      </c>
      <c r="J472" s="126">
        <v>3</v>
      </c>
      <c r="K472" s="126" t="b">
        <v>1</v>
      </c>
      <c r="L472" s="126" t="s">
        <v>4022</v>
      </c>
      <c r="M472" s="126" t="b">
        <v>1</v>
      </c>
      <c r="N472" s="126" t="s">
        <v>3687</v>
      </c>
      <c r="O472" s="322" t="str">
        <f>LEFT(DEDEL!D472,19)&amp;"."&amp;DEDELCR!F472</f>
        <v>St Mary's CofE Prim.3311.DDEL6.E27.Ap21</v>
      </c>
      <c r="P472" s="325" t="str">
        <f>DEDEL!I472</f>
        <v>10162/543965</v>
      </c>
      <c r="Q472" s="126" t="b">
        <v>1</v>
      </c>
      <c r="R472" s="126" t="b">
        <v>1</v>
      </c>
      <c r="S472" s="126" t="b">
        <v>1</v>
      </c>
      <c r="U472" s="313">
        <f t="shared" si="29"/>
        <v>19</v>
      </c>
      <c r="V472" s="313">
        <f t="shared" si="30"/>
        <v>39</v>
      </c>
    </row>
    <row r="473" spans="1:22" x14ac:dyDescent="0.25">
      <c r="A473" s="126" t="s">
        <v>4021</v>
      </c>
      <c r="B473" s="200">
        <v>1</v>
      </c>
      <c r="C473" s="126">
        <v>2</v>
      </c>
      <c r="D473" s="321">
        <f>DEDEL!J473</f>
        <v>400017</v>
      </c>
      <c r="E473" s="126" t="b">
        <v>1</v>
      </c>
      <c r="F473" s="322" t="str">
        <f>RIGHT(DEDEL!C473,4)&amp;"."&amp;DEDEL!M473&amp;"."&amp;DEDEL!K473&amp;"."&amp;$C$5</f>
        <v>3312.DDEL6.E27.Ap21</v>
      </c>
      <c r="G473" s="323">
        <f t="shared" ca="1" si="32"/>
        <v>44309</v>
      </c>
      <c r="H473" s="324">
        <f>-DEDEL!Q473</f>
        <v>5005.32</v>
      </c>
      <c r="I473" s="205">
        <f t="shared" ca="1" si="31"/>
        <v>44309</v>
      </c>
      <c r="J473" s="126">
        <v>3</v>
      </c>
      <c r="K473" s="126" t="b">
        <v>1</v>
      </c>
      <c r="L473" s="126" t="s">
        <v>4022</v>
      </c>
      <c r="M473" s="126" t="b">
        <v>1</v>
      </c>
      <c r="N473" s="126" t="s">
        <v>3687</v>
      </c>
      <c r="O473" s="322" t="str">
        <f>LEFT(DEDEL!D473,19)&amp;"."&amp;DEDELCR!F473</f>
        <v>St Mary's CofE Prim.3312.DDEL6.E27.Ap21</v>
      </c>
      <c r="P473" s="325" t="str">
        <f>DEDEL!I473</f>
        <v>10162/543965</v>
      </c>
      <c r="Q473" s="126" t="b">
        <v>1</v>
      </c>
      <c r="R473" s="126" t="b">
        <v>1</v>
      </c>
      <c r="S473" s="126" t="b">
        <v>1</v>
      </c>
      <c r="U473" s="313">
        <f t="shared" si="29"/>
        <v>19</v>
      </c>
      <c r="V473" s="313">
        <f t="shared" si="30"/>
        <v>39</v>
      </c>
    </row>
    <row r="474" spans="1:22" x14ac:dyDescent="0.25">
      <c r="A474" s="126" t="s">
        <v>4021</v>
      </c>
      <c r="B474" s="200">
        <v>1</v>
      </c>
      <c r="C474" s="126">
        <v>2</v>
      </c>
      <c r="D474" s="321">
        <f>DEDEL!J474</f>
        <v>400006</v>
      </c>
      <c r="E474" s="126" t="b">
        <v>1</v>
      </c>
      <c r="F474" s="322" t="str">
        <f>RIGHT(DEDEL!C474,4)&amp;"."&amp;DEDEL!M474&amp;"."&amp;DEDEL!K474&amp;"."&amp;$C$5</f>
        <v>3313.DDEL6.E27.Ap21</v>
      </c>
      <c r="G474" s="323">
        <f t="shared" ca="1" si="32"/>
        <v>44309</v>
      </c>
      <c r="H474" s="324">
        <f>-DEDEL!Q474</f>
        <v>4391.46</v>
      </c>
      <c r="I474" s="205">
        <f t="shared" ca="1" si="31"/>
        <v>44309</v>
      </c>
      <c r="J474" s="126">
        <v>3</v>
      </c>
      <c r="K474" s="126" t="b">
        <v>1</v>
      </c>
      <c r="L474" s="126" t="s">
        <v>4022</v>
      </c>
      <c r="M474" s="126" t="b">
        <v>1</v>
      </c>
      <c r="N474" s="126" t="s">
        <v>3687</v>
      </c>
      <c r="O474" s="322" t="str">
        <f>LEFT(DEDEL!D474,19)&amp;"."&amp;DEDELCR!F474</f>
        <v>St Paul's CofE Prim.3313.DDEL6.E27.Ap21</v>
      </c>
      <c r="P474" s="325" t="str">
        <f>DEDEL!I474</f>
        <v>10162/543965</v>
      </c>
      <c r="Q474" s="126" t="b">
        <v>1</v>
      </c>
      <c r="R474" s="126" t="b">
        <v>1</v>
      </c>
      <c r="S474" s="126" t="b">
        <v>1</v>
      </c>
      <c r="U474" s="313">
        <f t="shared" si="29"/>
        <v>19</v>
      </c>
      <c r="V474" s="313">
        <f t="shared" si="30"/>
        <v>39</v>
      </c>
    </row>
    <row r="475" spans="1:22" x14ac:dyDescent="0.25">
      <c r="A475" s="126" t="s">
        <v>4021</v>
      </c>
      <c r="B475" s="200">
        <v>1</v>
      </c>
      <c r="C475" s="126">
        <v>2</v>
      </c>
      <c r="D475" s="321">
        <f>DEDEL!J475</f>
        <v>400094</v>
      </c>
      <c r="E475" s="126" t="b">
        <v>1</v>
      </c>
      <c r="F475" s="322" t="str">
        <f>RIGHT(DEDEL!C475,4)&amp;"."&amp;DEDEL!M475&amp;"."&amp;DEDEL!K475&amp;"."&amp;$C$5</f>
        <v>3314.DDEL6.E27.Ap21</v>
      </c>
      <c r="G475" s="323">
        <f t="shared" ca="1" si="32"/>
        <v>44309</v>
      </c>
      <c r="H475" s="324">
        <f>-DEDEL!Q475</f>
        <v>4863.66</v>
      </c>
      <c r="I475" s="205">
        <f t="shared" ca="1" si="31"/>
        <v>44309</v>
      </c>
      <c r="J475" s="126">
        <v>3</v>
      </c>
      <c r="K475" s="126" t="b">
        <v>1</v>
      </c>
      <c r="L475" s="126" t="s">
        <v>4022</v>
      </c>
      <c r="M475" s="126" t="b">
        <v>1</v>
      </c>
      <c r="N475" s="126" t="s">
        <v>3687</v>
      </c>
      <c r="O475" s="322" t="str">
        <f>LEFT(DEDEL!D475,19)&amp;"."&amp;DEDELCR!F475</f>
        <v>St Paul's CofE Prim.3314.DDEL6.E27.Ap21</v>
      </c>
      <c r="P475" s="325" t="str">
        <f>DEDEL!I475</f>
        <v>10162/543965</v>
      </c>
      <c r="Q475" s="126" t="b">
        <v>1</v>
      </c>
      <c r="R475" s="126" t="b">
        <v>1</v>
      </c>
      <c r="S475" s="126" t="b">
        <v>1</v>
      </c>
      <c r="U475" s="313">
        <f t="shared" si="29"/>
        <v>19</v>
      </c>
      <c r="V475" s="313">
        <f t="shared" si="30"/>
        <v>39</v>
      </c>
    </row>
    <row r="476" spans="1:22" x14ac:dyDescent="0.25">
      <c r="A476" s="126" t="s">
        <v>4021</v>
      </c>
      <c r="B476" s="200">
        <v>1</v>
      </c>
      <c r="C476" s="126">
        <v>2</v>
      </c>
      <c r="D476" s="321">
        <f>DEDEL!J476</f>
        <v>400062</v>
      </c>
      <c r="E476" s="126" t="b">
        <v>1</v>
      </c>
      <c r="F476" s="322" t="str">
        <f>RIGHT(DEDEL!C476,4)&amp;"."&amp;DEDEL!M476&amp;"."&amp;DEDEL!K476&amp;"."&amp;$C$5</f>
        <v>3315.DDEL6.E27.Ap21</v>
      </c>
      <c r="G476" s="323">
        <f t="shared" ca="1" si="32"/>
        <v>44309</v>
      </c>
      <c r="H476" s="324">
        <f>-DEDEL!Q476</f>
        <v>4910.88</v>
      </c>
      <c r="I476" s="205">
        <f t="shared" ca="1" si="31"/>
        <v>44309</v>
      </c>
      <c r="J476" s="126">
        <v>3</v>
      </c>
      <c r="K476" s="126" t="b">
        <v>1</v>
      </c>
      <c r="L476" s="126" t="s">
        <v>4022</v>
      </c>
      <c r="M476" s="126" t="b">
        <v>1</v>
      </c>
      <c r="N476" s="126" t="s">
        <v>3687</v>
      </c>
      <c r="O476" s="322" t="str">
        <f>LEFT(DEDEL!D476,19)&amp;"."&amp;DEDELCR!F476</f>
        <v>St Andrew's CofE Vo.3315.DDEL6.E27.Ap21</v>
      </c>
      <c r="P476" s="325" t="str">
        <f>DEDEL!I476</f>
        <v>10162/543965</v>
      </c>
      <c r="Q476" s="126" t="b">
        <v>1</v>
      </c>
      <c r="R476" s="126" t="b">
        <v>1</v>
      </c>
      <c r="S476" s="126" t="b">
        <v>1</v>
      </c>
      <c r="U476" s="313">
        <f t="shared" si="29"/>
        <v>19</v>
      </c>
      <c r="V476" s="313">
        <f t="shared" si="30"/>
        <v>39</v>
      </c>
    </row>
    <row r="477" spans="1:22" x14ac:dyDescent="0.25">
      <c r="A477" s="126" t="s">
        <v>4021</v>
      </c>
      <c r="B477" s="200">
        <v>1</v>
      </c>
      <c r="C477" s="126">
        <v>2</v>
      </c>
      <c r="D477" s="321">
        <f>DEDEL!J477</f>
        <v>400100</v>
      </c>
      <c r="E477" s="126" t="b">
        <v>1</v>
      </c>
      <c r="F477" s="322" t="str">
        <f>RIGHT(DEDEL!C477,4)&amp;"."&amp;DEDEL!M477&amp;"."&amp;DEDEL!K477&amp;"."&amp;$C$5</f>
        <v>3316.DDEL6.E27.Ap21</v>
      </c>
      <c r="G477" s="323">
        <f t="shared" ca="1" si="32"/>
        <v>44309</v>
      </c>
      <c r="H477" s="324">
        <f>-DEDEL!Q477</f>
        <v>5005.32</v>
      </c>
      <c r="I477" s="205">
        <f t="shared" ca="1" si="31"/>
        <v>44309</v>
      </c>
      <c r="J477" s="126">
        <v>3</v>
      </c>
      <c r="K477" s="126" t="b">
        <v>1</v>
      </c>
      <c r="L477" s="126" t="s">
        <v>4022</v>
      </c>
      <c r="M477" s="126" t="b">
        <v>1</v>
      </c>
      <c r="N477" s="126" t="s">
        <v>3687</v>
      </c>
      <c r="O477" s="322" t="str">
        <f>LEFT(DEDEL!D477,19)&amp;"."&amp;DEDELCR!F477</f>
        <v>Trent CofE Primary .3316.DDEL6.E27.Ap21</v>
      </c>
      <c r="P477" s="325" t="str">
        <f>DEDEL!I477</f>
        <v>10162/543965</v>
      </c>
      <c r="Q477" s="126" t="b">
        <v>1</v>
      </c>
      <c r="R477" s="126" t="b">
        <v>1</v>
      </c>
      <c r="S477" s="126" t="b">
        <v>1</v>
      </c>
      <c r="U477" s="313">
        <f t="shared" si="29"/>
        <v>19</v>
      </c>
      <c r="V477" s="313">
        <f t="shared" si="30"/>
        <v>39</v>
      </c>
    </row>
    <row r="478" spans="1:22" x14ac:dyDescent="0.25">
      <c r="A478" s="126" t="s">
        <v>4021</v>
      </c>
      <c r="B478" s="200">
        <v>1</v>
      </c>
      <c r="C478" s="126">
        <v>2</v>
      </c>
      <c r="D478" s="321">
        <f>DEDEL!J478</f>
        <v>400015</v>
      </c>
      <c r="E478" s="126" t="b">
        <v>1</v>
      </c>
      <c r="F478" s="322" t="str">
        <f>RIGHT(DEDEL!C478,4)&amp;"."&amp;DEDEL!M478&amp;"."&amp;DEDEL!K478&amp;"."&amp;$C$5</f>
        <v>3317.DDEL6.E27.Ap21</v>
      </c>
      <c r="G478" s="323">
        <f t="shared" ca="1" si="32"/>
        <v>44309</v>
      </c>
      <c r="H478" s="324">
        <f>-DEDEL!Q478</f>
        <v>5005.32</v>
      </c>
      <c r="I478" s="205">
        <f t="shared" ca="1" si="31"/>
        <v>44309</v>
      </c>
      <c r="J478" s="126">
        <v>3</v>
      </c>
      <c r="K478" s="126" t="b">
        <v>1</v>
      </c>
      <c r="L478" s="126" t="s">
        <v>4022</v>
      </c>
      <c r="M478" s="126" t="b">
        <v>1</v>
      </c>
      <c r="N478" s="126" t="s">
        <v>3687</v>
      </c>
      <c r="O478" s="322" t="str">
        <f>LEFT(DEDEL!D478,19)&amp;"."&amp;DEDELCR!F478</f>
        <v>All Saints' CofE Pr.3317.DDEL6.E27.Ap21</v>
      </c>
      <c r="P478" s="325" t="str">
        <f>DEDEL!I478</f>
        <v>10162/543965</v>
      </c>
      <c r="Q478" s="126" t="b">
        <v>1</v>
      </c>
      <c r="R478" s="126" t="b">
        <v>1</v>
      </c>
      <c r="S478" s="126" t="b">
        <v>1</v>
      </c>
      <c r="U478" s="313">
        <f t="shared" si="29"/>
        <v>19</v>
      </c>
      <c r="V478" s="313">
        <f t="shared" si="30"/>
        <v>39</v>
      </c>
    </row>
    <row r="479" spans="1:22" x14ac:dyDescent="0.25">
      <c r="A479" s="126" t="s">
        <v>4021</v>
      </c>
      <c r="B479" s="200">
        <v>1</v>
      </c>
      <c r="C479" s="126">
        <v>2</v>
      </c>
      <c r="D479" s="321">
        <f>DEDEL!J479</f>
        <v>400023</v>
      </c>
      <c r="E479" s="126" t="b">
        <v>1</v>
      </c>
      <c r="F479" s="322" t="str">
        <f>RIGHT(DEDEL!C479,4)&amp;"."&amp;DEDEL!M479&amp;"."&amp;DEDEL!K479&amp;"."&amp;$C$5</f>
        <v>3500.DDEL6.E27.Ap21</v>
      </c>
      <c r="G479" s="323">
        <f t="shared" ca="1" si="32"/>
        <v>44309</v>
      </c>
      <c r="H479" s="324">
        <f>-DEDEL!Q479</f>
        <v>3045.69</v>
      </c>
      <c r="I479" s="205">
        <f t="shared" ca="1" si="31"/>
        <v>44309</v>
      </c>
      <c r="J479" s="126">
        <v>3</v>
      </c>
      <c r="K479" s="126" t="b">
        <v>1</v>
      </c>
      <c r="L479" s="126" t="s">
        <v>4022</v>
      </c>
      <c r="M479" s="126" t="b">
        <v>1</v>
      </c>
      <c r="N479" s="126" t="s">
        <v>3687</v>
      </c>
      <c r="O479" s="322" t="str">
        <f>LEFT(DEDEL!D479,19)&amp;"."&amp;DEDELCR!F479</f>
        <v>The Annunciation Ca.3500.DDEL6.E27.Ap21</v>
      </c>
      <c r="P479" s="325" t="str">
        <f>DEDEL!I479</f>
        <v>10162/543965</v>
      </c>
      <c r="Q479" s="126" t="b">
        <v>1</v>
      </c>
      <c r="R479" s="126" t="b">
        <v>1</v>
      </c>
      <c r="S479" s="126" t="b">
        <v>1</v>
      </c>
      <c r="U479" s="313">
        <f t="shared" si="29"/>
        <v>19</v>
      </c>
      <c r="V479" s="313">
        <f t="shared" si="30"/>
        <v>39</v>
      </c>
    </row>
    <row r="480" spans="1:22" x14ac:dyDescent="0.25">
      <c r="A480" s="126" t="s">
        <v>4021</v>
      </c>
      <c r="B480" s="200">
        <v>1</v>
      </c>
      <c r="C480" s="126">
        <v>2</v>
      </c>
      <c r="D480" s="321">
        <f>DEDEL!J480</f>
        <v>400003</v>
      </c>
      <c r="E480" s="126" t="b">
        <v>1</v>
      </c>
      <c r="F480" s="322" t="str">
        <f>RIGHT(DEDEL!C480,4)&amp;"."&amp;DEDEL!M480&amp;"."&amp;DEDEL!K480&amp;"."&amp;$C$5</f>
        <v>3501.DDEL6.E27.Ap21</v>
      </c>
      <c r="G480" s="323">
        <f t="shared" ca="1" si="32"/>
        <v>44309</v>
      </c>
      <c r="H480" s="324">
        <f>-DEDEL!Q480</f>
        <v>4698.3900000000003</v>
      </c>
      <c r="I480" s="205">
        <f t="shared" ca="1" si="31"/>
        <v>44309</v>
      </c>
      <c r="J480" s="126">
        <v>3</v>
      </c>
      <c r="K480" s="126" t="b">
        <v>1</v>
      </c>
      <c r="L480" s="126" t="s">
        <v>4022</v>
      </c>
      <c r="M480" s="126" t="b">
        <v>1</v>
      </c>
      <c r="N480" s="126" t="s">
        <v>3687</v>
      </c>
      <c r="O480" s="322" t="str">
        <f>LEFT(DEDEL!D480,19)&amp;"."&amp;DEDELCR!F480</f>
        <v>Our Lady of Lourdes.3501.DDEL6.E27.Ap21</v>
      </c>
      <c r="P480" s="325" t="str">
        <f>DEDEL!I480</f>
        <v>10162/543965</v>
      </c>
      <c r="Q480" s="126" t="b">
        <v>1</v>
      </c>
      <c r="R480" s="126" t="b">
        <v>1</v>
      </c>
      <c r="S480" s="126" t="b">
        <v>1</v>
      </c>
      <c r="U480" s="313">
        <f t="shared" si="29"/>
        <v>19</v>
      </c>
      <c r="V480" s="313">
        <f t="shared" si="30"/>
        <v>39</v>
      </c>
    </row>
    <row r="481" spans="1:22" x14ac:dyDescent="0.25">
      <c r="A481" s="126" t="s">
        <v>4021</v>
      </c>
      <c r="B481" s="200">
        <v>1</v>
      </c>
      <c r="C481" s="126">
        <v>2</v>
      </c>
      <c r="D481" s="321">
        <f>DEDEL!J481</f>
        <v>400096</v>
      </c>
      <c r="E481" s="126" t="b">
        <v>1</v>
      </c>
      <c r="F481" s="322" t="str">
        <f>RIGHT(DEDEL!C481,4)&amp;"."&amp;DEDEL!M481&amp;"."&amp;DEDEL!K481&amp;"."&amp;$C$5</f>
        <v>3502.DDEL6.E27.Ap21</v>
      </c>
      <c r="G481" s="323">
        <f t="shared" ca="1" si="32"/>
        <v>44309</v>
      </c>
      <c r="H481" s="324">
        <f>-DEDEL!Q481</f>
        <v>8664.869999999999</v>
      </c>
      <c r="I481" s="205">
        <f t="shared" ca="1" si="31"/>
        <v>44309</v>
      </c>
      <c r="J481" s="126">
        <v>3</v>
      </c>
      <c r="K481" s="126" t="b">
        <v>1</v>
      </c>
      <c r="L481" s="126" t="s">
        <v>4022</v>
      </c>
      <c r="M481" s="126" t="b">
        <v>1</v>
      </c>
      <c r="N481" s="126" t="s">
        <v>3687</v>
      </c>
      <c r="O481" s="322" t="str">
        <f>LEFT(DEDEL!D481,19)&amp;"."&amp;DEDELCR!F481</f>
        <v>St Agnes' Catholic .3502.DDEL6.E27.Ap21</v>
      </c>
      <c r="P481" s="325" t="str">
        <f>DEDEL!I481</f>
        <v>10162/543965</v>
      </c>
      <c r="Q481" s="126" t="b">
        <v>1</v>
      </c>
      <c r="R481" s="126" t="b">
        <v>1</v>
      </c>
      <c r="S481" s="126" t="b">
        <v>1</v>
      </c>
      <c r="U481" s="313">
        <f t="shared" si="29"/>
        <v>19</v>
      </c>
      <c r="V481" s="313">
        <f t="shared" si="30"/>
        <v>39</v>
      </c>
    </row>
    <row r="482" spans="1:22" x14ac:dyDescent="0.25">
      <c r="A482" s="126" t="s">
        <v>4021</v>
      </c>
      <c r="B482" s="200">
        <v>1</v>
      </c>
      <c r="C482" s="126">
        <v>2</v>
      </c>
      <c r="D482" s="321">
        <f>DEDEL!J482</f>
        <v>400064</v>
      </c>
      <c r="E482" s="126" t="b">
        <v>1</v>
      </c>
      <c r="F482" s="322" t="str">
        <f>RIGHT(DEDEL!C482,4)&amp;"."&amp;DEDEL!M482&amp;"."&amp;DEDEL!K482&amp;"."&amp;$C$5</f>
        <v>3504.DDEL6.E27.Ap21</v>
      </c>
      <c r="G482" s="323">
        <f t="shared" ca="1" si="32"/>
        <v>44309</v>
      </c>
      <c r="H482" s="324">
        <f>-DEDEL!Q482</f>
        <v>9845.369999999999</v>
      </c>
      <c r="I482" s="205">
        <f t="shared" ca="1" si="31"/>
        <v>44309</v>
      </c>
      <c r="J482" s="126">
        <v>3</v>
      </c>
      <c r="K482" s="126" t="b">
        <v>1</v>
      </c>
      <c r="L482" s="126" t="s">
        <v>4022</v>
      </c>
      <c r="M482" s="126" t="b">
        <v>1</v>
      </c>
      <c r="N482" s="126" t="s">
        <v>3687</v>
      </c>
      <c r="O482" s="322" t="str">
        <f>LEFT(DEDEL!D482,19)&amp;"."&amp;DEDELCR!F482</f>
        <v>St Catherine's RC S.3504.DDEL6.E27.Ap21</v>
      </c>
      <c r="P482" s="325" t="str">
        <f>DEDEL!I482</f>
        <v>10162/543965</v>
      </c>
      <c r="Q482" s="126" t="b">
        <v>1</v>
      </c>
      <c r="R482" s="126" t="b">
        <v>1</v>
      </c>
      <c r="S482" s="126" t="b">
        <v>1</v>
      </c>
      <c r="U482" s="313">
        <f t="shared" si="29"/>
        <v>19</v>
      </c>
      <c r="V482" s="313">
        <f t="shared" si="30"/>
        <v>39</v>
      </c>
    </row>
    <row r="483" spans="1:22" x14ac:dyDescent="0.25">
      <c r="A483" s="126" t="s">
        <v>4021</v>
      </c>
      <c r="B483" s="200">
        <v>1</v>
      </c>
      <c r="C483" s="126">
        <v>2</v>
      </c>
      <c r="D483" s="321">
        <f>DEDEL!J483</f>
        <v>400009</v>
      </c>
      <c r="E483" s="126" t="b">
        <v>1</v>
      </c>
      <c r="F483" s="322" t="str">
        <f>RIGHT(DEDEL!C483,4)&amp;"."&amp;DEDEL!M483&amp;"."&amp;DEDEL!K483&amp;"."&amp;$C$5</f>
        <v>3506.DDEL6.E27.Ap21</v>
      </c>
      <c r="G483" s="323">
        <f t="shared" ca="1" si="32"/>
        <v>44309</v>
      </c>
      <c r="H483" s="324">
        <f>-DEDEL!Q483</f>
        <v>6705.24</v>
      </c>
      <c r="I483" s="205">
        <f t="shared" ca="1" si="31"/>
        <v>44309</v>
      </c>
      <c r="J483" s="126">
        <v>3</v>
      </c>
      <c r="K483" s="126" t="b">
        <v>1</v>
      </c>
      <c r="L483" s="126" t="s">
        <v>4022</v>
      </c>
      <c r="M483" s="126" t="b">
        <v>1</v>
      </c>
      <c r="N483" s="126" t="s">
        <v>3687</v>
      </c>
      <c r="O483" s="322" t="str">
        <f>LEFT(DEDEL!D483,19)&amp;"."&amp;DEDELCR!F483</f>
        <v>St Vincent's Cathol.3506.DDEL6.E27.Ap21</v>
      </c>
      <c r="P483" s="325" t="str">
        <f>DEDEL!I483</f>
        <v>10162/543965</v>
      </c>
      <c r="Q483" s="126" t="b">
        <v>1</v>
      </c>
      <c r="R483" s="126" t="b">
        <v>1</v>
      </c>
      <c r="S483" s="126" t="b">
        <v>1</v>
      </c>
      <c r="U483" s="313">
        <f t="shared" si="29"/>
        <v>19</v>
      </c>
      <c r="V483" s="313">
        <f t="shared" si="30"/>
        <v>39</v>
      </c>
    </row>
    <row r="484" spans="1:22" x14ac:dyDescent="0.25">
      <c r="A484" s="126" t="s">
        <v>4021</v>
      </c>
      <c r="B484" s="200">
        <v>1</v>
      </c>
      <c r="C484" s="126">
        <v>2</v>
      </c>
      <c r="D484" s="321">
        <f>DEDEL!J484</f>
        <v>400037</v>
      </c>
      <c r="E484" s="126" t="b">
        <v>1</v>
      </c>
      <c r="F484" s="322" t="str">
        <f>RIGHT(DEDEL!C484,4)&amp;"."&amp;DEDEL!M484&amp;"."&amp;DEDEL!K484&amp;"."&amp;$C$5</f>
        <v>3507.DDEL6.E27.Ap21</v>
      </c>
      <c r="G484" s="323">
        <f t="shared" ca="1" si="32"/>
        <v>44309</v>
      </c>
      <c r="H484" s="324">
        <f>-DEDEL!Q484</f>
        <v>4155.3599999999997</v>
      </c>
      <c r="I484" s="205">
        <f t="shared" ca="1" si="31"/>
        <v>44309</v>
      </c>
      <c r="J484" s="126">
        <v>3</v>
      </c>
      <c r="K484" s="126" t="b">
        <v>1</v>
      </c>
      <c r="L484" s="126" t="s">
        <v>4022</v>
      </c>
      <c r="M484" s="126" t="b">
        <v>1</v>
      </c>
      <c r="N484" s="126" t="s">
        <v>3687</v>
      </c>
      <c r="O484" s="322" t="str">
        <f>LEFT(DEDEL!D484,19)&amp;"."&amp;DEDELCR!F484</f>
        <v>St Theresa's Cathol.3507.DDEL6.E27.Ap21</v>
      </c>
      <c r="P484" s="325" t="str">
        <f>DEDEL!I484</f>
        <v>10162/543965</v>
      </c>
      <c r="Q484" s="126" t="b">
        <v>1</v>
      </c>
      <c r="R484" s="126" t="b">
        <v>1</v>
      </c>
      <c r="S484" s="126" t="b">
        <v>1</v>
      </c>
      <c r="U484" s="313">
        <f t="shared" si="29"/>
        <v>19</v>
      </c>
      <c r="V484" s="313">
        <f t="shared" si="30"/>
        <v>39</v>
      </c>
    </row>
    <row r="485" spans="1:22" x14ac:dyDescent="0.25">
      <c r="A485" s="126" t="s">
        <v>4021</v>
      </c>
      <c r="B485" s="200">
        <v>1</v>
      </c>
      <c r="C485" s="126">
        <v>2</v>
      </c>
      <c r="D485" s="321">
        <f>DEDEL!J485</f>
        <v>400066</v>
      </c>
      <c r="E485" s="126" t="b">
        <v>1</v>
      </c>
      <c r="F485" s="322" t="str">
        <f>RIGHT(DEDEL!C485,4)&amp;"."&amp;DEDEL!M485&amp;"."&amp;DEDEL!K485&amp;"."&amp;$C$5</f>
        <v>3509.DDEL6.E27.Ap21</v>
      </c>
      <c r="G485" s="323">
        <f t="shared" ca="1" si="32"/>
        <v>44309</v>
      </c>
      <c r="H485" s="324">
        <f>-DEDEL!Q485</f>
        <v>11474.46</v>
      </c>
      <c r="I485" s="205">
        <f t="shared" ca="1" si="31"/>
        <v>44309</v>
      </c>
      <c r="J485" s="126">
        <v>3</v>
      </c>
      <c r="K485" s="126" t="b">
        <v>1</v>
      </c>
      <c r="L485" s="126" t="s">
        <v>4022</v>
      </c>
      <c r="M485" s="126" t="b">
        <v>1</v>
      </c>
      <c r="N485" s="126" t="s">
        <v>3687</v>
      </c>
      <c r="O485" s="322" t="str">
        <f>LEFT(DEDEL!D485,19)&amp;"."&amp;DEDELCR!F485</f>
        <v>St Joseph's Catholi.3509.DDEL6.E27.Ap21</v>
      </c>
      <c r="P485" s="325" t="str">
        <f>DEDEL!I485</f>
        <v>10162/543965</v>
      </c>
      <c r="Q485" s="126" t="b">
        <v>1</v>
      </c>
      <c r="R485" s="126" t="b">
        <v>1</v>
      </c>
      <c r="S485" s="126" t="b">
        <v>1</v>
      </c>
      <c r="U485" s="313">
        <f t="shared" si="29"/>
        <v>19</v>
      </c>
      <c r="V485" s="313">
        <f t="shared" si="30"/>
        <v>39</v>
      </c>
    </row>
    <row r="486" spans="1:22" x14ac:dyDescent="0.25">
      <c r="A486" s="126" t="s">
        <v>4021</v>
      </c>
      <c r="B486" s="200">
        <v>1</v>
      </c>
      <c r="C486" s="126">
        <v>2</v>
      </c>
      <c r="D486" s="321">
        <f>DEDEL!J486</f>
        <v>400071</v>
      </c>
      <c r="E486" s="126" t="b">
        <v>1</v>
      </c>
      <c r="F486" s="322" t="str">
        <f>RIGHT(DEDEL!C486,4)&amp;"."&amp;DEDEL!M486&amp;"."&amp;DEDEL!K486&amp;"."&amp;$C$5</f>
        <v>3510.DDEL6.E27.Ap21</v>
      </c>
      <c r="G486" s="323">
        <f t="shared" ca="1" si="32"/>
        <v>44309</v>
      </c>
      <c r="H486" s="324">
        <f>-DEDEL!Q486</f>
        <v>9349.56</v>
      </c>
      <c r="I486" s="205">
        <f t="shared" ca="1" si="31"/>
        <v>44309</v>
      </c>
      <c r="J486" s="126">
        <v>3</v>
      </c>
      <c r="K486" s="126" t="b">
        <v>1</v>
      </c>
      <c r="L486" s="126" t="s">
        <v>4022</v>
      </c>
      <c r="M486" s="126" t="b">
        <v>1</v>
      </c>
      <c r="N486" s="126" t="s">
        <v>3687</v>
      </c>
      <c r="O486" s="322" t="str">
        <f>LEFT(DEDEL!D486,19)&amp;"."&amp;DEDELCR!F486</f>
        <v>Sacred Heart Roman .3510.DDEL6.E27.Ap21</v>
      </c>
      <c r="P486" s="325" t="str">
        <f>DEDEL!I486</f>
        <v>10162/543965</v>
      </c>
      <c r="Q486" s="126" t="b">
        <v>1</v>
      </c>
      <c r="R486" s="126" t="b">
        <v>1</v>
      </c>
      <c r="S486" s="126" t="b">
        <v>1</v>
      </c>
      <c r="U486" s="313">
        <f t="shared" si="29"/>
        <v>19</v>
      </c>
      <c r="V486" s="313">
        <f t="shared" si="30"/>
        <v>39</v>
      </c>
    </row>
    <row r="487" spans="1:22" x14ac:dyDescent="0.25">
      <c r="A487" s="126" t="s">
        <v>4021</v>
      </c>
      <c r="B487" s="200">
        <v>1</v>
      </c>
      <c r="C487" s="126">
        <v>2</v>
      </c>
      <c r="D487" s="321">
        <f>DEDEL!J487</f>
        <v>400024</v>
      </c>
      <c r="E487" s="126" t="b">
        <v>1</v>
      </c>
      <c r="F487" s="322" t="str">
        <f>RIGHT(DEDEL!C487,4)&amp;"."&amp;DEDEL!M487&amp;"."&amp;DEDEL!K487&amp;"."&amp;$C$5</f>
        <v>3511.DDEL6.E27.Ap21</v>
      </c>
      <c r="G487" s="323">
        <f t="shared" ca="1" si="32"/>
        <v>44309</v>
      </c>
      <c r="H487" s="324">
        <f>-DEDEL!Q487</f>
        <v>9562.0499999999993</v>
      </c>
      <c r="I487" s="205">
        <f t="shared" ca="1" si="31"/>
        <v>44309</v>
      </c>
      <c r="J487" s="126">
        <v>3</v>
      </c>
      <c r="K487" s="126" t="b">
        <v>1</v>
      </c>
      <c r="L487" s="126" t="s">
        <v>4022</v>
      </c>
      <c r="M487" s="126" t="b">
        <v>1</v>
      </c>
      <c r="N487" s="126" t="s">
        <v>3687</v>
      </c>
      <c r="O487" s="322" t="str">
        <f>LEFT(DEDEL!D487,19)&amp;"."&amp;DEDELCR!F487</f>
        <v>Blessed Dominic Cat.3511.DDEL6.E27.Ap21</v>
      </c>
      <c r="P487" s="325" t="str">
        <f>DEDEL!I487</f>
        <v>10162/543965</v>
      </c>
      <c r="Q487" s="126" t="b">
        <v>1</v>
      </c>
      <c r="R487" s="126" t="b">
        <v>1</v>
      </c>
      <c r="S487" s="126" t="b">
        <v>1</v>
      </c>
      <c r="U487" s="313">
        <f t="shared" si="29"/>
        <v>19</v>
      </c>
      <c r="V487" s="313">
        <f t="shared" si="30"/>
        <v>39</v>
      </c>
    </row>
    <row r="488" spans="1:22" x14ac:dyDescent="0.25">
      <c r="A488" s="126" t="s">
        <v>4021</v>
      </c>
      <c r="B488" s="200">
        <v>1</v>
      </c>
      <c r="C488" s="126">
        <v>2</v>
      </c>
      <c r="D488" s="321">
        <f>DEDEL!J488</f>
        <v>400093</v>
      </c>
      <c r="E488" s="126" t="b">
        <v>1</v>
      </c>
      <c r="F488" s="322" t="str">
        <f>RIGHT(DEDEL!C488,4)&amp;"."&amp;DEDEL!M488&amp;"."&amp;DEDEL!K488&amp;"."&amp;$C$5</f>
        <v>3512.DDEL6.E27.Ap21</v>
      </c>
      <c r="G488" s="323">
        <f t="shared" ca="1" si="32"/>
        <v>44309</v>
      </c>
      <c r="H488" s="324">
        <f>-DEDEL!Q488</f>
        <v>8830.14</v>
      </c>
      <c r="I488" s="205">
        <f t="shared" ca="1" si="31"/>
        <v>44309</v>
      </c>
      <c r="J488" s="126">
        <v>3</v>
      </c>
      <c r="K488" s="126" t="b">
        <v>1</v>
      </c>
      <c r="L488" s="126" t="s">
        <v>4022</v>
      </c>
      <c r="M488" s="126" t="b">
        <v>1</v>
      </c>
      <c r="N488" s="126" t="s">
        <v>3687</v>
      </c>
      <c r="O488" s="322" t="str">
        <f>LEFT(DEDEL!D488,19)&amp;"."&amp;DEDELCR!F488</f>
        <v>Rosh Pinah Primary .3512.DDEL6.E27.Ap21</v>
      </c>
      <c r="P488" s="325" t="str">
        <f>DEDEL!I488</f>
        <v>10162/543965</v>
      </c>
      <c r="Q488" s="126" t="b">
        <v>1</v>
      </c>
      <c r="R488" s="126" t="b">
        <v>1</v>
      </c>
      <c r="S488" s="126" t="b">
        <v>1</v>
      </c>
      <c r="U488" s="313">
        <f t="shared" si="29"/>
        <v>19</v>
      </c>
      <c r="V488" s="313">
        <f t="shared" si="30"/>
        <v>39</v>
      </c>
    </row>
    <row r="489" spans="1:22" x14ac:dyDescent="0.25">
      <c r="A489" s="126" t="s">
        <v>4021</v>
      </c>
      <c r="B489" s="200">
        <v>1</v>
      </c>
      <c r="C489" s="126">
        <v>2</v>
      </c>
      <c r="D489" s="321">
        <f>DEDEL!J489</f>
        <v>400007</v>
      </c>
      <c r="E489" s="126" t="b">
        <v>1</v>
      </c>
      <c r="F489" s="322" t="str">
        <f>RIGHT(DEDEL!C489,4)&amp;"."&amp;DEDEL!M489&amp;"."&amp;DEDEL!K489&amp;"."&amp;$C$5</f>
        <v>3513.DDEL6.E27.Ap21</v>
      </c>
      <c r="G489" s="323">
        <f t="shared" ca="1" si="32"/>
        <v>44309</v>
      </c>
      <c r="H489" s="324">
        <f>-DEDEL!Q489</f>
        <v>8971.7999999999993</v>
      </c>
      <c r="I489" s="205">
        <f t="shared" ca="1" si="31"/>
        <v>44309</v>
      </c>
      <c r="J489" s="126">
        <v>3</v>
      </c>
      <c r="K489" s="126" t="b">
        <v>1</v>
      </c>
      <c r="L489" s="126" t="s">
        <v>4022</v>
      </c>
      <c r="M489" s="126" t="b">
        <v>1</v>
      </c>
      <c r="N489" s="126" t="s">
        <v>3687</v>
      </c>
      <c r="O489" s="322" t="str">
        <f>LEFT(DEDEL!D489,19)&amp;"."&amp;DEDELCR!F489</f>
        <v>Menorah Primary Sch.3513.DDEL6.E27.Ap21</v>
      </c>
      <c r="P489" s="325" t="str">
        <f>DEDEL!I489</f>
        <v>10162/543965</v>
      </c>
      <c r="Q489" s="126" t="b">
        <v>1</v>
      </c>
      <c r="R489" s="126" t="b">
        <v>1</v>
      </c>
      <c r="S489" s="126" t="b">
        <v>1</v>
      </c>
      <c r="U489" s="313">
        <f t="shared" si="29"/>
        <v>19</v>
      </c>
      <c r="V489" s="313">
        <f t="shared" si="30"/>
        <v>39</v>
      </c>
    </row>
    <row r="490" spans="1:22" x14ac:dyDescent="0.25">
      <c r="A490" s="126" t="s">
        <v>4021</v>
      </c>
      <c r="B490" s="200">
        <v>1</v>
      </c>
      <c r="C490" s="126">
        <v>2</v>
      </c>
      <c r="D490" s="321">
        <f>DEDEL!J490</f>
        <v>400107</v>
      </c>
      <c r="E490" s="126" t="b">
        <v>1</v>
      </c>
      <c r="F490" s="322" t="str">
        <f>RIGHT(DEDEL!C490,4)&amp;"."&amp;DEDEL!M490&amp;"."&amp;DEDEL!K490&amp;"."&amp;$C$5</f>
        <v>3514.DDEL6.E27.Ap21</v>
      </c>
      <c r="G490" s="323">
        <f t="shared" ca="1" si="32"/>
        <v>44309</v>
      </c>
      <c r="H490" s="324">
        <f>-DEDEL!Q490</f>
        <v>4887.2699999999995</v>
      </c>
      <c r="I490" s="205">
        <f t="shared" ca="1" si="31"/>
        <v>44309</v>
      </c>
      <c r="J490" s="126">
        <v>3</v>
      </c>
      <c r="K490" s="126" t="b">
        <v>1</v>
      </c>
      <c r="L490" s="126" t="s">
        <v>4022</v>
      </c>
      <c r="M490" s="126" t="b">
        <v>1</v>
      </c>
      <c r="N490" s="126" t="s">
        <v>3687</v>
      </c>
      <c r="O490" s="322" t="str">
        <f>LEFT(DEDEL!D490,19)&amp;"."&amp;DEDELCR!F490</f>
        <v>The Annunciation RC.3514.DDEL6.E27.Ap21</v>
      </c>
      <c r="P490" s="325" t="str">
        <f>DEDEL!I490</f>
        <v>10162/543965</v>
      </c>
      <c r="Q490" s="126" t="b">
        <v>1</v>
      </c>
      <c r="R490" s="126" t="b">
        <v>1</v>
      </c>
      <c r="S490" s="126" t="b">
        <v>1</v>
      </c>
      <c r="U490" s="313">
        <f t="shared" si="29"/>
        <v>19</v>
      </c>
      <c r="V490" s="313">
        <f t="shared" si="30"/>
        <v>39</v>
      </c>
    </row>
    <row r="491" spans="1:22" x14ac:dyDescent="0.25">
      <c r="A491" s="126" t="s">
        <v>4021</v>
      </c>
      <c r="B491" s="200">
        <v>1</v>
      </c>
      <c r="C491" s="126">
        <v>2</v>
      </c>
      <c r="D491" s="321">
        <f>DEDEL!J491</f>
        <v>400108</v>
      </c>
      <c r="E491" s="126" t="b">
        <v>1</v>
      </c>
      <c r="F491" s="322" t="str">
        <f>RIGHT(DEDEL!C491,4)&amp;"."&amp;DEDEL!M491&amp;"."&amp;DEDEL!K491&amp;"."&amp;$C$5</f>
        <v>3516.DDEL6.E27.Ap21</v>
      </c>
      <c r="G491" s="323">
        <f t="shared" ca="1" si="32"/>
        <v>44309</v>
      </c>
      <c r="H491" s="324">
        <f>-DEDEL!Q491</f>
        <v>4816.4399999999996</v>
      </c>
      <c r="I491" s="205">
        <f t="shared" ca="1" si="31"/>
        <v>44309</v>
      </c>
      <c r="J491" s="126">
        <v>3</v>
      </c>
      <c r="K491" s="126" t="b">
        <v>1</v>
      </c>
      <c r="L491" s="126" t="s">
        <v>4022</v>
      </c>
      <c r="M491" s="126" t="b">
        <v>1</v>
      </c>
      <c r="N491" s="126" t="s">
        <v>3687</v>
      </c>
      <c r="O491" s="322" t="str">
        <f>LEFT(DEDEL!D491,19)&amp;"."&amp;DEDELCR!F491</f>
        <v>Hasmonean Primary S.3516.DDEL6.E27.Ap21</v>
      </c>
      <c r="P491" s="325" t="str">
        <f>DEDEL!I491</f>
        <v>10162/543965</v>
      </c>
      <c r="Q491" s="126" t="b">
        <v>1</v>
      </c>
      <c r="R491" s="126" t="b">
        <v>1</v>
      </c>
      <c r="S491" s="126" t="b">
        <v>1</v>
      </c>
      <c r="U491" s="313">
        <f t="shared" si="29"/>
        <v>19</v>
      </c>
      <c r="V491" s="313">
        <f t="shared" si="30"/>
        <v>39</v>
      </c>
    </row>
    <row r="492" spans="1:22" x14ac:dyDescent="0.25">
      <c r="A492" s="126" t="s">
        <v>4021</v>
      </c>
      <c r="B492" s="200">
        <v>1</v>
      </c>
      <c r="C492" s="126">
        <v>2</v>
      </c>
      <c r="D492" s="321">
        <f>DEDEL!J492</f>
        <v>400117</v>
      </c>
      <c r="E492" s="126" t="b">
        <v>1</v>
      </c>
      <c r="F492" s="322" t="str">
        <f>RIGHT(DEDEL!C492,4)&amp;"."&amp;DEDEL!M492&amp;"."&amp;DEDEL!K492&amp;"."&amp;$C$5</f>
        <v>3518.DDEL6.E27.Ap21</v>
      </c>
      <c r="G492" s="323">
        <f t="shared" ca="1" si="32"/>
        <v>44309</v>
      </c>
      <c r="H492" s="324">
        <f>-DEDEL!Q492</f>
        <v>9207.9</v>
      </c>
      <c r="I492" s="205">
        <f t="shared" ca="1" si="31"/>
        <v>44309</v>
      </c>
      <c r="J492" s="126">
        <v>3</v>
      </c>
      <c r="K492" s="126" t="b">
        <v>1</v>
      </c>
      <c r="L492" s="126" t="s">
        <v>4022</v>
      </c>
      <c r="M492" s="126" t="b">
        <v>1</v>
      </c>
      <c r="N492" s="126" t="s">
        <v>3687</v>
      </c>
      <c r="O492" s="322" t="str">
        <f>LEFT(DEDEL!D492,19)&amp;"."&amp;DEDELCR!F492</f>
        <v>Woodcroft Primary S.3518.DDEL6.E27.Ap21</v>
      </c>
      <c r="P492" s="325" t="str">
        <f>DEDEL!I492</f>
        <v>10162/543965</v>
      </c>
      <c r="Q492" s="126" t="b">
        <v>1</v>
      </c>
      <c r="R492" s="126" t="b">
        <v>1</v>
      </c>
      <c r="S492" s="126" t="b">
        <v>1</v>
      </c>
      <c r="U492" s="313">
        <f t="shared" si="29"/>
        <v>19</v>
      </c>
      <c r="V492" s="313">
        <f t="shared" si="30"/>
        <v>39</v>
      </c>
    </row>
    <row r="493" spans="1:22" x14ac:dyDescent="0.25">
      <c r="A493" s="126" t="s">
        <v>4021</v>
      </c>
      <c r="B493" s="200">
        <v>1</v>
      </c>
      <c r="C493" s="126">
        <v>2</v>
      </c>
      <c r="D493" s="321">
        <f>DEDEL!J493</f>
        <v>400125</v>
      </c>
      <c r="E493" s="126" t="b">
        <v>1</v>
      </c>
      <c r="F493" s="322" t="str">
        <f>RIGHT(DEDEL!C493,4)&amp;"."&amp;DEDEL!M493&amp;"."&amp;DEDEL!K493&amp;"."&amp;$C$5</f>
        <v>3520.DDEL6.E27.Ap21</v>
      </c>
      <c r="G493" s="323">
        <f t="shared" ca="1" si="32"/>
        <v>44309</v>
      </c>
      <c r="H493" s="324">
        <f>-DEDEL!Q493</f>
        <v>9916.1999999999989</v>
      </c>
      <c r="I493" s="205">
        <f t="shared" ca="1" si="31"/>
        <v>44309</v>
      </c>
      <c r="J493" s="126">
        <v>3</v>
      </c>
      <c r="K493" s="126" t="b">
        <v>1</v>
      </c>
      <c r="L493" s="126" t="s">
        <v>4022</v>
      </c>
      <c r="M493" s="126" t="b">
        <v>1</v>
      </c>
      <c r="N493" s="126" t="s">
        <v>3687</v>
      </c>
      <c r="O493" s="322" t="str">
        <f>LEFT(DEDEL!D493,19)&amp;"."&amp;DEDELCR!F493</f>
        <v>Akiva School.3520.DDEL6.E27.Ap21</v>
      </c>
      <c r="P493" s="325" t="str">
        <f>DEDEL!I493</f>
        <v>10162/543965</v>
      </c>
      <c r="Q493" s="126" t="b">
        <v>1</v>
      </c>
      <c r="R493" s="126" t="b">
        <v>1</v>
      </c>
      <c r="S493" s="126" t="b">
        <v>1</v>
      </c>
      <c r="U493" s="313">
        <f t="shared" si="29"/>
        <v>19</v>
      </c>
      <c r="V493" s="313">
        <f t="shared" si="30"/>
        <v>32</v>
      </c>
    </row>
    <row r="494" spans="1:22" x14ac:dyDescent="0.25">
      <c r="A494" s="126" t="s">
        <v>4021</v>
      </c>
      <c r="B494" s="200">
        <v>1</v>
      </c>
      <c r="C494" s="126">
        <v>2</v>
      </c>
      <c r="D494" s="321">
        <f>DEDEL!J494</f>
        <v>400130</v>
      </c>
      <c r="E494" s="126" t="b">
        <v>1</v>
      </c>
      <c r="F494" s="322" t="str">
        <f>RIGHT(DEDEL!C494,4)&amp;"."&amp;DEDEL!M494&amp;"."&amp;DEDEL!K494&amp;"."&amp;$C$5</f>
        <v>3523.DDEL6.E27.Ap21</v>
      </c>
      <c r="G494" s="323">
        <f t="shared" ca="1" si="32"/>
        <v>44309</v>
      </c>
      <c r="H494" s="324">
        <f>-DEDEL!Q494</f>
        <v>14661.81</v>
      </c>
      <c r="I494" s="205">
        <f t="shared" ca="1" si="31"/>
        <v>44309</v>
      </c>
      <c r="J494" s="126">
        <v>3</v>
      </c>
      <c r="K494" s="126" t="b">
        <v>1</v>
      </c>
      <c r="L494" s="126" t="s">
        <v>4022</v>
      </c>
      <c r="M494" s="126" t="b">
        <v>1</v>
      </c>
      <c r="N494" s="126" t="s">
        <v>3687</v>
      </c>
      <c r="O494" s="322" t="str">
        <f>LEFT(DEDEL!D494,19)&amp;"."&amp;DEDELCR!F494</f>
        <v>Martin Primary Scho.3523.DDEL6.E27.Ap21</v>
      </c>
      <c r="P494" s="325" t="str">
        <f>DEDEL!I494</f>
        <v>10162/543965</v>
      </c>
      <c r="Q494" s="126" t="b">
        <v>1</v>
      </c>
      <c r="R494" s="126" t="b">
        <v>1</v>
      </c>
      <c r="S494" s="126" t="b">
        <v>1</v>
      </c>
      <c r="U494" s="313">
        <f t="shared" si="29"/>
        <v>19</v>
      </c>
      <c r="V494" s="313">
        <f t="shared" si="30"/>
        <v>39</v>
      </c>
    </row>
    <row r="495" spans="1:22" x14ac:dyDescent="0.25">
      <c r="A495" s="126" t="s">
        <v>4021</v>
      </c>
      <c r="B495" s="200">
        <v>1</v>
      </c>
      <c r="C495" s="126">
        <v>2</v>
      </c>
      <c r="D495" s="321">
        <f>DEDEL!J495</f>
        <v>400150</v>
      </c>
      <c r="E495" s="126" t="b">
        <v>1</v>
      </c>
      <c r="F495" s="322" t="str">
        <f>RIGHT(DEDEL!C495,4)&amp;"."&amp;DEDEL!M495&amp;"."&amp;DEDEL!K495&amp;"."&amp;$C$5</f>
        <v>3524.DDEL6.E27.Ap21</v>
      </c>
      <c r="G495" s="323">
        <f t="shared" ca="1" si="32"/>
        <v>44309</v>
      </c>
      <c r="H495" s="324">
        <f>-DEDEL!Q495</f>
        <v>4438.68</v>
      </c>
      <c r="I495" s="205">
        <f t="shared" ca="1" si="31"/>
        <v>44309</v>
      </c>
      <c r="J495" s="126">
        <v>3</v>
      </c>
      <c r="K495" s="126" t="b">
        <v>1</v>
      </c>
      <c r="L495" s="126" t="s">
        <v>4022</v>
      </c>
      <c r="M495" s="126" t="b">
        <v>1</v>
      </c>
      <c r="N495" s="126" t="s">
        <v>3687</v>
      </c>
      <c r="O495" s="322" t="str">
        <f>LEFT(DEDEL!D495,19)&amp;"."&amp;DEDELCR!F495</f>
        <v>Beit Shvidler Prima.3524.DDEL6.E27.Ap21</v>
      </c>
      <c r="P495" s="325" t="str">
        <f>DEDEL!I495</f>
        <v>10162/543965</v>
      </c>
      <c r="Q495" s="126" t="b">
        <v>1</v>
      </c>
      <c r="R495" s="126" t="b">
        <v>1</v>
      </c>
      <c r="S495" s="126" t="b">
        <v>1</v>
      </c>
      <c r="U495" s="313">
        <f t="shared" si="29"/>
        <v>19</v>
      </c>
      <c r="V495" s="313">
        <f t="shared" si="30"/>
        <v>39</v>
      </c>
    </row>
    <row r="496" spans="1:22" x14ac:dyDescent="0.25">
      <c r="A496" s="126" t="s">
        <v>4021</v>
      </c>
      <c r="B496" s="200">
        <v>1</v>
      </c>
      <c r="C496" s="126">
        <v>2</v>
      </c>
      <c r="D496" s="321">
        <f>DEDEL!J496</f>
        <v>400021</v>
      </c>
      <c r="E496" s="126" t="b">
        <v>1</v>
      </c>
      <c r="F496" s="322" t="str">
        <f>RIGHT(DEDEL!C496,4)&amp;"."&amp;DEDEL!M496&amp;"."&amp;DEDEL!K496&amp;"."&amp;$C$5</f>
        <v>5201.DDEL6.E27.Ap21</v>
      </c>
      <c r="G496" s="323">
        <f t="shared" ca="1" si="32"/>
        <v>44309</v>
      </c>
      <c r="H496" s="324">
        <f>-DEDEL!Q496</f>
        <v>9302.34</v>
      </c>
      <c r="I496" s="205">
        <f t="shared" ca="1" si="31"/>
        <v>44309</v>
      </c>
      <c r="J496" s="126">
        <v>3</v>
      </c>
      <c r="K496" s="126" t="b">
        <v>1</v>
      </c>
      <c r="L496" s="126" t="s">
        <v>4022</v>
      </c>
      <c r="M496" s="126" t="b">
        <v>1</v>
      </c>
      <c r="N496" s="126" t="s">
        <v>3687</v>
      </c>
      <c r="O496" s="322" t="str">
        <f>LEFT(DEDEL!D496,19)&amp;"."&amp;DEDELCR!F496</f>
        <v>Osidge Primary Scho.5201.DDEL6.E27.Ap21</v>
      </c>
      <c r="P496" s="325" t="str">
        <f>DEDEL!I496</f>
        <v>10162/543965</v>
      </c>
      <c r="Q496" s="126" t="b">
        <v>1</v>
      </c>
      <c r="R496" s="126" t="b">
        <v>1</v>
      </c>
      <c r="S496" s="126" t="b">
        <v>1</v>
      </c>
      <c r="U496" s="313">
        <f t="shared" si="29"/>
        <v>19</v>
      </c>
      <c r="V496" s="313">
        <f t="shared" si="30"/>
        <v>39</v>
      </c>
    </row>
    <row r="497" spans="1:22" x14ac:dyDescent="0.25">
      <c r="A497" s="126" t="s">
        <v>4021</v>
      </c>
      <c r="B497" s="200">
        <v>1</v>
      </c>
      <c r="C497" s="126">
        <v>2</v>
      </c>
      <c r="D497" s="321">
        <f>DEDEL!J497</f>
        <v>400112</v>
      </c>
      <c r="E497" s="126" t="b">
        <v>1</v>
      </c>
      <c r="F497" s="322" t="str">
        <f>RIGHT(DEDEL!C497,4)&amp;"."&amp;DEDEL!M497&amp;"."&amp;DEDEL!K497&amp;"."&amp;$C$5</f>
        <v>5948.DDEL6.E27.Ap21</v>
      </c>
      <c r="G497" s="323">
        <f t="shared" ca="1" si="32"/>
        <v>44309</v>
      </c>
      <c r="H497" s="324">
        <f>-DEDEL!Q497</f>
        <v>4934.49</v>
      </c>
      <c r="I497" s="205">
        <f t="shared" ca="1" si="31"/>
        <v>44309</v>
      </c>
      <c r="J497" s="126">
        <v>3</v>
      </c>
      <c r="K497" s="126" t="b">
        <v>1</v>
      </c>
      <c r="L497" s="126" t="s">
        <v>4022</v>
      </c>
      <c r="M497" s="126" t="b">
        <v>1</v>
      </c>
      <c r="N497" s="126" t="s">
        <v>3687</v>
      </c>
      <c r="O497" s="322" t="str">
        <f>LEFT(DEDEL!D497,19)&amp;"."&amp;DEDELCR!F497</f>
        <v>Mathilda Marks-Kenn.5948.DDEL6.E27.Ap21</v>
      </c>
      <c r="P497" s="325" t="str">
        <f>DEDEL!I497</f>
        <v>10162/543965</v>
      </c>
      <c r="Q497" s="126" t="b">
        <v>1</v>
      </c>
      <c r="R497" s="126" t="b">
        <v>1</v>
      </c>
      <c r="S497" s="126" t="b">
        <v>1</v>
      </c>
      <c r="U497" s="313">
        <f t="shared" si="29"/>
        <v>19</v>
      </c>
      <c r="V497" s="313">
        <f t="shared" si="30"/>
        <v>39</v>
      </c>
    </row>
    <row r="498" spans="1:22" x14ac:dyDescent="0.25">
      <c r="A498" s="126" t="s">
        <v>4021</v>
      </c>
      <c r="B498" s="200">
        <v>1</v>
      </c>
      <c r="C498" s="126">
        <v>2</v>
      </c>
      <c r="D498" s="321">
        <f>DEDEL!J498</f>
        <v>400110</v>
      </c>
      <c r="E498" s="126" t="b">
        <v>1</v>
      </c>
      <c r="F498" s="322" t="str">
        <f>RIGHT(DEDEL!C498,4)&amp;"."&amp;DEDEL!M498&amp;"."&amp;DEDEL!K498&amp;"."&amp;$C$5</f>
        <v>5949.DDEL6.E27.Ap21</v>
      </c>
      <c r="G498" s="323">
        <f t="shared" ca="1" si="32"/>
        <v>44309</v>
      </c>
      <c r="H498" s="324">
        <f>-DEDEL!Q498</f>
        <v>8948.19</v>
      </c>
      <c r="I498" s="205">
        <f t="shared" ca="1" si="31"/>
        <v>44309</v>
      </c>
      <c r="J498" s="126">
        <v>3</v>
      </c>
      <c r="K498" s="126" t="b">
        <v>1</v>
      </c>
      <c r="L498" s="126" t="s">
        <v>4022</v>
      </c>
      <c r="M498" s="126" t="b">
        <v>1</v>
      </c>
      <c r="N498" s="126" t="s">
        <v>3687</v>
      </c>
      <c r="O498" s="322" t="str">
        <f>LEFT(DEDEL!D498,19)&amp;"."&amp;DEDELCR!F498</f>
        <v>Menorah Foundation .5949.DDEL6.E27.Ap21</v>
      </c>
      <c r="P498" s="325" t="str">
        <f>DEDEL!I498</f>
        <v>10162/543965</v>
      </c>
      <c r="Q498" s="126" t="b">
        <v>1</v>
      </c>
      <c r="R498" s="126" t="b">
        <v>1</v>
      </c>
      <c r="S498" s="126" t="b">
        <v>1</v>
      </c>
      <c r="U498" s="313">
        <f t="shared" si="29"/>
        <v>19</v>
      </c>
      <c r="V498" s="313">
        <f t="shared" si="30"/>
        <v>39</v>
      </c>
    </row>
    <row r="499" spans="1:22" x14ac:dyDescent="0.25">
      <c r="A499" s="126" t="s">
        <v>4021</v>
      </c>
      <c r="B499" s="200">
        <v>1</v>
      </c>
      <c r="C499" s="126">
        <v>2</v>
      </c>
      <c r="D499" s="321">
        <f>DEDEL!J499</f>
        <v>400033</v>
      </c>
      <c r="E499" s="126" t="b">
        <v>1</v>
      </c>
      <c r="F499" s="322" t="str">
        <f>RIGHT(DEDEL!C499,4)&amp;"."&amp;DEDEL!M499&amp;"."&amp;DEDEL!K499&amp;"."&amp;$C$5</f>
        <v>4003.DDEL6.E27.Ap21</v>
      </c>
      <c r="G499" s="323">
        <f t="shared" ca="1" si="32"/>
        <v>44309</v>
      </c>
      <c r="H499" s="324">
        <f>-DEDEL!Q499</f>
        <v>17943.599999999999</v>
      </c>
      <c r="I499" s="205">
        <f t="shared" ca="1" si="31"/>
        <v>44309</v>
      </c>
      <c r="J499" s="126">
        <v>3</v>
      </c>
      <c r="K499" s="126" t="b">
        <v>1</v>
      </c>
      <c r="L499" s="126" t="s">
        <v>4022</v>
      </c>
      <c r="M499" s="126" t="b">
        <v>1</v>
      </c>
      <c r="N499" s="126" t="s">
        <v>3687</v>
      </c>
      <c r="O499" s="322" t="str">
        <f>LEFT(DEDEL!D499,19)&amp;"."&amp;DEDELCR!F499</f>
        <v>Friern Barnet Schoo.4003.DDEL6.E27.Ap21</v>
      </c>
      <c r="P499" s="325" t="str">
        <f>DEDEL!I499</f>
        <v>10163/543965</v>
      </c>
      <c r="Q499" s="126" t="b">
        <v>1</v>
      </c>
      <c r="R499" s="126" t="b">
        <v>1</v>
      </c>
      <c r="S499" s="126" t="b">
        <v>1</v>
      </c>
      <c r="U499" s="313">
        <f t="shared" si="29"/>
        <v>19</v>
      </c>
      <c r="V499" s="313">
        <f t="shared" si="30"/>
        <v>39</v>
      </c>
    </row>
    <row r="500" spans="1:22" x14ac:dyDescent="0.25">
      <c r="A500" s="126" t="s">
        <v>4021</v>
      </c>
      <c r="B500" s="200">
        <v>1</v>
      </c>
      <c r="C500" s="126">
        <v>2</v>
      </c>
      <c r="D500" s="321">
        <f>DEDEL!J500</f>
        <v>107953</v>
      </c>
      <c r="E500" s="126" t="b">
        <v>1</v>
      </c>
      <c r="F500" s="322" t="str">
        <f>RIGHT(DEDEL!C500,4)&amp;"."&amp;DEDEL!M500&amp;"."&amp;DEDEL!K500&amp;"."&amp;$C$5</f>
        <v>4004.DDEL6.E27.Ap21</v>
      </c>
      <c r="G500" s="323">
        <f t="shared" ca="1" si="32"/>
        <v>44309</v>
      </c>
      <c r="H500" s="324">
        <f>-DEDEL!Q500</f>
        <v>6563.58</v>
      </c>
      <c r="I500" s="205">
        <f t="shared" ca="1" si="31"/>
        <v>44309</v>
      </c>
      <c r="J500" s="126">
        <v>3</v>
      </c>
      <c r="K500" s="126" t="b">
        <v>1</v>
      </c>
      <c r="L500" s="126" t="s">
        <v>4022</v>
      </c>
      <c r="M500" s="126" t="b">
        <v>1</v>
      </c>
      <c r="N500" s="126" t="s">
        <v>3687</v>
      </c>
      <c r="O500" s="322" t="str">
        <f>LEFT(DEDEL!D500,19)&amp;"."&amp;DEDELCR!F500</f>
        <v>Menorah High School.4004.DDEL6.E27.Ap21</v>
      </c>
      <c r="P500" s="325" t="str">
        <f>DEDEL!I500</f>
        <v>10163/543965</v>
      </c>
      <c r="Q500" s="126" t="b">
        <v>1</v>
      </c>
      <c r="R500" s="126" t="b">
        <v>1</v>
      </c>
      <c r="S500" s="126" t="b">
        <v>1</v>
      </c>
      <c r="U500" s="313">
        <f t="shared" si="29"/>
        <v>19</v>
      </c>
      <c r="V500" s="313">
        <f t="shared" si="30"/>
        <v>39</v>
      </c>
    </row>
    <row r="501" spans="1:22" x14ac:dyDescent="0.25">
      <c r="A501" s="126" t="s">
        <v>4021</v>
      </c>
      <c r="B501" s="200">
        <v>1</v>
      </c>
      <c r="C501" s="126">
        <v>2</v>
      </c>
      <c r="D501" s="321">
        <f>DEDEL!J501</f>
        <v>400029</v>
      </c>
      <c r="E501" s="126" t="b">
        <v>1</v>
      </c>
      <c r="F501" s="322" t="str">
        <f>RIGHT(DEDEL!C501,4)&amp;"."&amp;DEDEL!M501&amp;"."&amp;DEDEL!K501&amp;"."&amp;$C$5</f>
        <v>5404.DDEL6.E27.Ap21</v>
      </c>
      <c r="G501" s="323">
        <f t="shared" ca="1" si="32"/>
        <v>44309</v>
      </c>
      <c r="H501" s="324">
        <f>-DEDEL!Q501</f>
        <v>13237.340000000002</v>
      </c>
      <c r="I501" s="205">
        <f t="shared" ca="1" si="31"/>
        <v>44309</v>
      </c>
      <c r="J501" s="126">
        <v>3</v>
      </c>
      <c r="K501" s="126" t="b">
        <v>1</v>
      </c>
      <c r="L501" s="126" t="s">
        <v>4022</v>
      </c>
      <c r="M501" s="126" t="b">
        <v>1</v>
      </c>
      <c r="N501" s="126" t="s">
        <v>3687</v>
      </c>
      <c r="O501" s="322" t="str">
        <f>LEFT(DEDEL!D501,19)&amp;"."&amp;DEDELCR!F501</f>
        <v>St Michael's Cathol.5404.DDEL6.E27.Ap21</v>
      </c>
      <c r="P501" s="325" t="str">
        <f>DEDEL!I501</f>
        <v>10163/543965</v>
      </c>
      <c r="Q501" s="126" t="b">
        <v>1</v>
      </c>
      <c r="R501" s="126" t="b">
        <v>1</v>
      </c>
      <c r="S501" s="126" t="b">
        <v>1</v>
      </c>
      <c r="U501" s="313">
        <f t="shared" ref="U501:U505" si="33">LEN(F501)</f>
        <v>19</v>
      </c>
      <c r="V501" s="313">
        <f t="shared" ref="V501:V505" si="34">LEN(O501)</f>
        <v>39</v>
      </c>
    </row>
    <row r="502" spans="1:22" x14ac:dyDescent="0.25">
      <c r="A502" s="126" t="s">
        <v>4021</v>
      </c>
      <c r="B502" s="200">
        <v>1</v>
      </c>
      <c r="C502" s="126">
        <v>2</v>
      </c>
      <c r="D502" s="321">
        <f>DEDEL!J502</f>
        <v>400041</v>
      </c>
      <c r="E502" s="126" t="b">
        <v>1</v>
      </c>
      <c r="F502" s="322" t="str">
        <f>RIGHT(DEDEL!C502,4)&amp;"."&amp;DEDEL!M502&amp;"."&amp;DEDEL!K502&amp;"."&amp;$C$5</f>
        <v>5405.DDEL6.E27.Ap21</v>
      </c>
      <c r="G502" s="323">
        <f t="shared" ca="1" si="32"/>
        <v>44309</v>
      </c>
      <c r="H502" s="324">
        <f>-DEDEL!Q502</f>
        <v>20894.849999999999</v>
      </c>
      <c r="I502" s="205">
        <f t="shared" ca="1" si="31"/>
        <v>44309</v>
      </c>
      <c r="J502" s="126">
        <v>3</v>
      </c>
      <c r="K502" s="126" t="b">
        <v>1</v>
      </c>
      <c r="L502" s="126" t="s">
        <v>4022</v>
      </c>
      <c r="M502" s="126" t="b">
        <v>1</v>
      </c>
      <c r="N502" s="126" t="s">
        <v>3687</v>
      </c>
      <c r="O502" s="322" t="str">
        <f>LEFT(DEDEL!D502,19)&amp;"."&amp;DEDELCR!F502</f>
        <v>Finchley Catholic H.5405.DDEL6.E27.Ap21</v>
      </c>
      <c r="P502" s="325" t="str">
        <f>DEDEL!I502</f>
        <v>10163/543965</v>
      </c>
      <c r="Q502" s="126" t="b">
        <v>1</v>
      </c>
      <c r="R502" s="126" t="b">
        <v>1</v>
      </c>
      <c r="S502" s="126" t="b">
        <v>1</v>
      </c>
      <c r="U502" s="313">
        <f t="shared" si="33"/>
        <v>19</v>
      </c>
      <c r="V502" s="313">
        <f t="shared" si="34"/>
        <v>39</v>
      </c>
    </row>
    <row r="503" spans="1:22" x14ac:dyDescent="0.25">
      <c r="A503" s="126" t="s">
        <v>4021</v>
      </c>
      <c r="B503" s="200">
        <v>1</v>
      </c>
      <c r="C503" s="126">
        <v>2</v>
      </c>
      <c r="D503" s="321">
        <f>DEDEL!J503</f>
        <v>400013</v>
      </c>
      <c r="E503" s="126" t="b">
        <v>1</v>
      </c>
      <c r="F503" s="322" t="str">
        <f>RIGHT(DEDEL!C503,4)&amp;"."&amp;DEDEL!M503&amp;"."&amp;DEDEL!K503&amp;"."&amp;$C$5</f>
        <v>5407.DDEL6.E27.Ap21</v>
      </c>
      <c r="G503" s="323">
        <f t="shared" ca="1" si="32"/>
        <v>44309</v>
      </c>
      <c r="H503" s="324">
        <f>-DEDEL!Q503</f>
        <v>24945.932499999999</v>
      </c>
      <c r="I503" s="205">
        <f t="shared" ca="1" si="31"/>
        <v>44309</v>
      </c>
      <c r="J503" s="126">
        <v>3</v>
      </c>
      <c r="K503" s="126" t="b">
        <v>1</v>
      </c>
      <c r="L503" s="126" t="s">
        <v>4022</v>
      </c>
      <c r="M503" s="126" t="b">
        <v>1</v>
      </c>
      <c r="N503" s="126" t="s">
        <v>3687</v>
      </c>
      <c r="O503" s="322" t="str">
        <f>LEFT(DEDEL!D503,19)&amp;"."&amp;DEDELCR!F503</f>
        <v>St James' Catholic .5407.DDEL6.E27.Ap21</v>
      </c>
      <c r="P503" s="325" t="str">
        <f>DEDEL!I503</f>
        <v>10163/543965</v>
      </c>
      <c r="Q503" s="126" t="b">
        <v>1</v>
      </c>
      <c r="R503" s="126" t="b">
        <v>1</v>
      </c>
      <c r="S503" s="126" t="b">
        <v>1</v>
      </c>
      <c r="U503" s="313">
        <f t="shared" si="33"/>
        <v>19</v>
      </c>
      <c r="V503" s="313">
        <f t="shared" si="34"/>
        <v>39</v>
      </c>
    </row>
    <row r="504" spans="1:22" x14ac:dyDescent="0.25">
      <c r="A504" s="126" t="s">
        <v>4021</v>
      </c>
      <c r="B504" s="200">
        <v>1</v>
      </c>
      <c r="C504" s="126">
        <v>2</v>
      </c>
      <c r="D504" s="321">
        <f>DEDEL!J504</f>
        <v>400140</v>
      </c>
      <c r="E504" s="126" t="b">
        <v>1</v>
      </c>
      <c r="F504" s="322" t="str">
        <f>RIGHT(DEDEL!C504,4)&amp;"."&amp;DEDEL!M504&amp;"."&amp;DEDEL!K504&amp;"."&amp;$C$5</f>
        <v>5427.DDEL6.E27.Ap21</v>
      </c>
      <c r="G504" s="323">
        <f t="shared" ca="1" si="32"/>
        <v>44309</v>
      </c>
      <c r="H504" s="324">
        <f>-DEDEL!Q504</f>
        <v>23515.559999999998</v>
      </c>
      <c r="I504" s="205">
        <f t="shared" ca="1" si="31"/>
        <v>44309</v>
      </c>
      <c r="J504" s="126">
        <v>3</v>
      </c>
      <c r="K504" s="126" t="b">
        <v>1</v>
      </c>
      <c r="L504" s="126" t="s">
        <v>4022</v>
      </c>
      <c r="M504" s="126" t="b">
        <v>1</v>
      </c>
      <c r="N504" s="126" t="s">
        <v>3687</v>
      </c>
      <c r="O504" s="322" t="str">
        <f>LEFT(DEDEL!D504,19)&amp;"."&amp;DEDELCR!F504</f>
        <v>JCoSS.5427.DDEL6.E27.Ap21</v>
      </c>
      <c r="P504" s="325" t="str">
        <f>DEDEL!I504</f>
        <v>10163/543965</v>
      </c>
      <c r="Q504" s="126" t="b">
        <v>1</v>
      </c>
      <c r="R504" s="126" t="b">
        <v>1</v>
      </c>
      <c r="S504" s="126" t="b">
        <v>1</v>
      </c>
      <c r="U504" s="313">
        <f t="shared" si="33"/>
        <v>19</v>
      </c>
      <c r="V504" s="313">
        <f t="shared" si="34"/>
        <v>25</v>
      </c>
    </row>
    <row r="505" spans="1:22" x14ac:dyDescent="0.25">
      <c r="A505" s="126" t="s">
        <v>4021</v>
      </c>
      <c r="B505" s="200">
        <v>1</v>
      </c>
      <c r="C505" s="126">
        <v>2</v>
      </c>
      <c r="D505" s="321">
        <f>DEDEL!J505</f>
        <v>400135</v>
      </c>
      <c r="E505" s="126" t="b">
        <v>1</v>
      </c>
      <c r="F505" s="322" t="str">
        <f>RIGHT(DEDEL!C505,4)&amp;"."&amp;DEDEL!M505&amp;"."&amp;DEDEL!K505&amp;"."&amp;$C$5</f>
        <v>3521.DDEL6.E27.Ap21</v>
      </c>
      <c r="G505" s="323">
        <f t="shared" ca="1" si="32"/>
        <v>44309</v>
      </c>
      <c r="H505" s="324">
        <f>-DEDEL!Q505</f>
        <v>34478.47</v>
      </c>
      <c r="I505" s="205">
        <f t="shared" ca="1" si="31"/>
        <v>44309</v>
      </c>
      <c r="J505" s="126">
        <v>3</v>
      </c>
      <c r="K505" s="126" t="b">
        <v>1</v>
      </c>
      <c r="L505" s="126" t="s">
        <v>4022</v>
      </c>
      <c r="M505" s="126" t="b">
        <v>1</v>
      </c>
      <c r="N505" s="126" t="s">
        <v>3687</v>
      </c>
      <c r="O505" s="322" t="str">
        <f>LEFT(DEDEL!D505,19)&amp;"."&amp;DEDELCR!F505</f>
        <v>St Mary's and St Jo.3521.DDEL6.E27.Ap21</v>
      </c>
      <c r="P505" s="325" t="str">
        <f>DEDEL!I505</f>
        <v>11510/543965</v>
      </c>
      <c r="Q505" s="126" t="b">
        <v>1</v>
      </c>
      <c r="R505" s="126" t="b">
        <v>1</v>
      </c>
      <c r="S505" s="126" t="b">
        <v>1</v>
      </c>
      <c r="U505" s="313">
        <f t="shared" si="33"/>
        <v>19</v>
      </c>
      <c r="V505" s="313">
        <f t="shared" si="34"/>
        <v>39</v>
      </c>
    </row>
    <row r="506" spans="1:22" hidden="1" x14ac:dyDescent="0.25">
      <c r="A506" s="126" t="s">
        <v>4021</v>
      </c>
      <c r="B506" s="200">
        <v>1</v>
      </c>
      <c r="C506" s="126">
        <v>2</v>
      </c>
      <c r="D506" s="321">
        <f>DEDEL!J506</f>
        <v>0</v>
      </c>
      <c r="E506" s="126" t="b">
        <v>1</v>
      </c>
      <c r="F506" s="322" t="str">
        <f>RIGHT(DEDEL!C506,4)&amp;"."&amp;DEDEL!M506&amp;"."&amp;DEDEL!K506&amp;"."&amp;$C$5</f>
        <v>...Ap21</v>
      </c>
      <c r="G506" s="323">
        <f t="shared" ca="1" si="32"/>
        <v>44309</v>
      </c>
      <c r="H506" s="324">
        <f>-DEDEL!Q506</f>
        <v>0</v>
      </c>
      <c r="I506" s="205">
        <f t="shared" ca="1" si="31"/>
        <v>44309</v>
      </c>
      <c r="J506" s="126">
        <v>3</v>
      </c>
      <c r="K506" s="126" t="b">
        <v>1</v>
      </c>
      <c r="L506" s="126" t="s">
        <v>4022</v>
      </c>
      <c r="M506" s="126" t="b">
        <v>1</v>
      </c>
      <c r="N506" s="126" t="s">
        <v>3687</v>
      </c>
      <c r="O506" s="322" t="str">
        <f>LEFT(DEDEL!D506,19)&amp;"."&amp;DEDELCR!F506</f>
        <v>....Ap21</v>
      </c>
      <c r="P506" s="325">
        <f>DEDEL!I506</f>
        <v>0</v>
      </c>
      <c r="Q506" s="126" t="b">
        <v>1</v>
      </c>
      <c r="R506" s="126" t="b">
        <v>1</v>
      </c>
      <c r="S506" s="126" t="b">
        <v>1</v>
      </c>
    </row>
    <row r="507" spans="1:22" hidden="1" x14ac:dyDescent="0.25">
      <c r="A507" s="126" t="s">
        <v>4021</v>
      </c>
      <c r="B507" s="200">
        <v>1</v>
      </c>
      <c r="C507" s="126">
        <v>2</v>
      </c>
      <c r="D507" s="321">
        <f>DEDEL!J507</f>
        <v>0</v>
      </c>
      <c r="E507" s="126" t="b">
        <v>1</v>
      </c>
      <c r="F507" s="322" t="str">
        <f>RIGHT(DEDEL!C507,4)&amp;"."&amp;DEDEL!M507&amp;"."&amp;DEDEL!K507&amp;"."&amp;$C$5</f>
        <v>...Ap21</v>
      </c>
      <c r="G507" s="323">
        <f t="shared" ca="1" si="32"/>
        <v>44309</v>
      </c>
      <c r="H507" s="324">
        <f>-DEDEL!Q507</f>
        <v>0</v>
      </c>
      <c r="I507" s="205">
        <f t="shared" ca="1" si="31"/>
        <v>44309</v>
      </c>
      <c r="J507" s="126">
        <v>3</v>
      </c>
      <c r="K507" s="126" t="b">
        <v>1</v>
      </c>
      <c r="L507" s="126" t="s">
        <v>4022</v>
      </c>
      <c r="M507" s="126" t="b">
        <v>1</v>
      </c>
      <c r="N507" s="126" t="s">
        <v>3687</v>
      </c>
      <c r="O507" s="322" t="str">
        <f>LEFT(DEDEL!D507,19)&amp;"."&amp;DEDELCR!F507</f>
        <v>....Ap21</v>
      </c>
      <c r="P507" s="325">
        <f>DEDEL!I507</f>
        <v>0</v>
      </c>
      <c r="Q507" s="126" t="b">
        <v>1</v>
      </c>
      <c r="R507" s="126" t="b">
        <v>1</v>
      </c>
      <c r="S507" s="126" t="b">
        <v>1</v>
      </c>
    </row>
    <row r="508" spans="1:22" hidden="1" x14ac:dyDescent="0.25">
      <c r="A508" s="126" t="s">
        <v>4021</v>
      </c>
      <c r="B508" s="200">
        <v>1</v>
      </c>
      <c r="C508" s="126">
        <v>2</v>
      </c>
      <c r="D508" s="321">
        <f>DEDEL!J508</f>
        <v>0</v>
      </c>
      <c r="E508" s="126" t="b">
        <v>1</v>
      </c>
      <c r="F508" s="322" t="str">
        <f>RIGHT(DEDEL!C508,4)&amp;"."&amp;DEDEL!M508&amp;"."&amp;DEDEL!K508&amp;"."&amp;$C$5</f>
        <v>...Ap21</v>
      </c>
      <c r="G508" s="323">
        <f t="shared" ca="1" si="32"/>
        <v>44309</v>
      </c>
      <c r="H508" s="324">
        <f>-DEDEL!Q508</f>
        <v>0</v>
      </c>
      <c r="I508" s="205">
        <f t="shared" ca="1" si="31"/>
        <v>44309</v>
      </c>
      <c r="J508" s="126">
        <v>3</v>
      </c>
      <c r="K508" s="126" t="b">
        <v>1</v>
      </c>
      <c r="L508" s="126" t="s">
        <v>4022</v>
      </c>
      <c r="M508" s="126" t="b">
        <v>1</v>
      </c>
      <c r="N508" s="126" t="s">
        <v>3687</v>
      </c>
      <c r="O508" s="322" t="str">
        <f>LEFT(DEDEL!D508,19)&amp;"."&amp;DEDELCR!F508</f>
        <v>....Ap21</v>
      </c>
      <c r="P508" s="325">
        <f>DEDEL!I508</f>
        <v>0</v>
      </c>
      <c r="Q508" s="126" t="b">
        <v>1</v>
      </c>
      <c r="R508" s="126" t="b">
        <v>1</v>
      </c>
      <c r="S508" s="126" t="b">
        <v>1</v>
      </c>
    </row>
    <row r="509" spans="1:22" hidden="1" x14ac:dyDescent="0.25">
      <c r="A509" s="126" t="s">
        <v>4021</v>
      </c>
      <c r="B509" s="200">
        <v>1</v>
      </c>
      <c r="C509" s="126">
        <v>2</v>
      </c>
      <c r="D509" s="321">
        <f>DEDEL!J509</f>
        <v>0</v>
      </c>
      <c r="E509" s="126" t="b">
        <v>1</v>
      </c>
      <c r="F509" s="322" t="str">
        <f>RIGHT(DEDEL!C509,4)&amp;"."&amp;DEDEL!M509&amp;"."&amp;DEDEL!K509&amp;"."&amp;$C$5</f>
        <v>...Ap21</v>
      </c>
      <c r="G509" s="323">
        <f t="shared" ca="1" si="32"/>
        <v>44309</v>
      </c>
      <c r="H509" s="324">
        <f>-DEDEL!Q509</f>
        <v>0</v>
      </c>
      <c r="I509" s="205">
        <f t="shared" ca="1" si="31"/>
        <v>44309</v>
      </c>
      <c r="J509" s="126">
        <v>3</v>
      </c>
      <c r="K509" s="126" t="b">
        <v>1</v>
      </c>
      <c r="L509" s="126" t="s">
        <v>4022</v>
      </c>
      <c r="M509" s="126" t="b">
        <v>1</v>
      </c>
      <c r="N509" s="126" t="s">
        <v>3687</v>
      </c>
      <c r="O509" s="322" t="str">
        <f>LEFT(DEDEL!D509,19)&amp;"."&amp;DEDELCR!F509</f>
        <v>....Ap21</v>
      </c>
      <c r="P509" s="325">
        <f>DEDEL!I509</f>
        <v>0</v>
      </c>
      <c r="Q509" s="126" t="b">
        <v>1</v>
      </c>
      <c r="R509" s="126" t="b">
        <v>1</v>
      </c>
      <c r="S509" s="126" t="b">
        <v>1</v>
      </c>
    </row>
    <row r="510" spans="1:22" hidden="1" x14ac:dyDescent="0.25">
      <c r="A510" s="126" t="s">
        <v>4021</v>
      </c>
      <c r="B510" s="200">
        <v>1</v>
      </c>
      <c r="C510" s="126">
        <v>2</v>
      </c>
      <c r="D510" s="321">
        <f>DEDEL!J510</f>
        <v>0</v>
      </c>
      <c r="E510" s="126" t="b">
        <v>1</v>
      </c>
      <c r="F510" s="322" t="str">
        <f>RIGHT(DEDEL!C510,4)&amp;"."&amp;DEDEL!M510&amp;"."&amp;DEDEL!K510&amp;"."&amp;$C$5</f>
        <v>...Ap21</v>
      </c>
      <c r="G510" s="323">
        <f t="shared" ca="1" si="32"/>
        <v>44309</v>
      </c>
      <c r="H510" s="324">
        <f>-DEDEL!Q510</f>
        <v>0</v>
      </c>
      <c r="I510" s="205">
        <f t="shared" ca="1" si="31"/>
        <v>44309</v>
      </c>
      <c r="J510" s="126">
        <v>3</v>
      </c>
      <c r="K510" s="126" t="b">
        <v>1</v>
      </c>
      <c r="L510" s="126" t="s">
        <v>4022</v>
      </c>
      <c r="M510" s="126" t="b">
        <v>1</v>
      </c>
      <c r="N510" s="126" t="s">
        <v>3687</v>
      </c>
      <c r="O510" s="322" t="str">
        <f>LEFT(DEDEL!D510,19)&amp;"."&amp;DEDELCR!F510</f>
        <v>....Ap21</v>
      </c>
      <c r="P510" s="325">
        <f>DEDEL!I510</f>
        <v>0</v>
      </c>
      <c r="Q510" s="126" t="b">
        <v>1</v>
      </c>
      <c r="R510" s="126" t="b">
        <v>1</v>
      </c>
      <c r="S510" s="126" t="b">
        <v>1</v>
      </c>
    </row>
    <row r="511" spans="1:22" hidden="1" x14ac:dyDescent="0.25">
      <c r="A511" s="126" t="s">
        <v>4021</v>
      </c>
      <c r="B511" s="200">
        <v>1</v>
      </c>
      <c r="C511" s="126">
        <v>2</v>
      </c>
      <c r="D511" s="321">
        <f>DEDEL!J511</f>
        <v>0</v>
      </c>
      <c r="E511" s="126" t="b">
        <v>1</v>
      </c>
      <c r="F511" s="322" t="str">
        <f>RIGHT(DEDEL!C511,4)&amp;"."&amp;DEDEL!M511&amp;"."&amp;DEDEL!K511&amp;"."&amp;$C$5</f>
        <v>...Ap21</v>
      </c>
      <c r="G511" s="323">
        <f t="shared" ca="1" si="32"/>
        <v>44309</v>
      </c>
      <c r="H511" s="324">
        <f>-DEDEL!Q511</f>
        <v>0</v>
      </c>
      <c r="I511" s="205">
        <f t="shared" ca="1" si="31"/>
        <v>44309</v>
      </c>
      <c r="J511" s="126">
        <v>3</v>
      </c>
      <c r="K511" s="126" t="b">
        <v>1</v>
      </c>
      <c r="L511" s="126" t="s">
        <v>4022</v>
      </c>
      <c r="M511" s="126" t="b">
        <v>1</v>
      </c>
      <c r="N511" s="126" t="s">
        <v>3687</v>
      </c>
      <c r="O511" s="322" t="str">
        <f>LEFT(DEDEL!D511,19)&amp;"."&amp;DEDELCR!F511</f>
        <v>....Ap21</v>
      </c>
      <c r="P511" s="325">
        <f>DEDEL!I511</f>
        <v>0</v>
      </c>
      <c r="Q511" s="126" t="b">
        <v>1</v>
      </c>
      <c r="R511" s="126" t="b">
        <v>1</v>
      </c>
      <c r="S511" s="126" t="b">
        <v>1</v>
      </c>
    </row>
    <row r="512" spans="1:22" hidden="1" x14ac:dyDescent="0.25">
      <c r="A512" s="126" t="s">
        <v>4021</v>
      </c>
      <c r="B512" s="200">
        <v>1</v>
      </c>
      <c r="C512" s="126">
        <v>2</v>
      </c>
      <c r="D512" s="321">
        <f>DEDEL!J512</f>
        <v>0</v>
      </c>
      <c r="E512" s="126" t="b">
        <v>1</v>
      </c>
      <c r="F512" s="322" t="str">
        <f>RIGHT(DEDEL!C512,4)&amp;"."&amp;DEDEL!M512&amp;"."&amp;DEDEL!K512&amp;"."&amp;$C$5</f>
        <v>...Ap21</v>
      </c>
      <c r="G512" s="323">
        <f t="shared" ca="1" si="32"/>
        <v>44309</v>
      </c>
      <c r="H512" s="324">
        <f>-DEDEL!Q512</f>
        <v>0</v>
      </c>
      <c r="I512" s="205">
        <f t="shared" ca="1" si="31"/>
        <v>44309</v>
      </c>
      <c r="J512" s="126">
        <v>3</v>
      </c>
      <c r="K512" s="126" t="b">
        <v>1</v>
      </c>
      <c r="L512" s="126" t="s">
        <v>4022</v>
      </c>
      <c r="M512" s="126" t="b">
        <v>1</v>
      </c>
      <c r="N512" s="126" t="s">
        <v>3687</v>
      </c>
      <c r="O512" s="322" t="str">
        <f>LEFT(DEDEL!D512,19)&amp;"."&amp;DEDELCR!F512</f>
        <v>....Ap21</v>
      </c>
      <c r="P512" s="325">
        <f>DEDEL!I512</f>
        <v>0</v>
      </c>
      <c r="Q512" s="126" t="b">
        <v>1</v>
      </c>
      <c r="R512" s="126" t="b">
        <v>1</v>
      </c>
      <c r="S512" s="126" t="b">
        <v>1</v>
      </c>
    </row>
    <row r="513" spans="1:19" hidden="1" x14ac:dyDescent="0.25">
      <c r="A513" s="126" t="s">
        <v>4021</v>
      </c>
      <c r="B513" s="200">
        <v>1</v>
      </c>
      <c r="C513" s="126">
        <v>2</v>
      </c>
      <c r="D513" s="321">
        <f>DEDEL!J513</f>
        <v>0</v>
      </c>
      <c r="E513" s="126" t="b">
        <v>1</v>
      </c>
      <c r="F513" s="322" t="str">
        <f>RIGHT(DEDEL!C513,4)&amp;"."&amp;DEDEL!M513&amp;"."&amp;DEDEL!K513&amp;"."&amp;$C$5</f>
        <v>...Ap21</v>
      </c>
      <c r="G513" s="323">
        <f t="shared" ca="1" si="32"/>
        <v>44309</v>
      </c>
      <c r="H513" s="324">
        <f>-DEDEL!Q513</f>
        <v>0</v>
      </c>
      <c r="I513" s="205">
        <f t="shared" ca="1" si="31"/>
        <v>44309</v>
      </c>
      <c r="J513" s="126">
        <v>3</v>
      </c>
      <c r="K513" s="126" t="b">
        <v>1</v>
      </c>
      <c r="L513" s="126" t="s">
        <v>4022</v>
      </c>
      <c r="M513" s="126" t="b">
        <v>1</v>
      </c>
      <c r="N513" s="126" t="s">
        <v>3687</v>
      </c>
      <c r="O513" s="322" t="str">
        <f>LEFT(DEDEL!D513,19)&amp;"."&amp;DEDELCR!F513</f>
        <v>....Ap21</v>
      </c>
      <c r="P513" s="325">
        <f>DEDEL!I513</f>
        <v>0</v>
      </c>
      <c r="Q513" s="126" t="b">
        <v>1</v>
      </c>
      <c r="R513" s="126" t="b">
        <v>1</v>
      </c>
      <c r="S513" s="126" t="b">
        <v>1</v>
      </c>
    </row>
    <row r="514" spans="1:19" hidden="1" x14ac:dyDescent="0.25">
      <c r="A514" s="126" t="s">
        <v>4021</v>
      </c>
      <c r="B514" s="200">
        <v>1</v>
      </c>
      <c r="C514" s="126">
        <v>2</v>
      </c>
      <c r="D514" s="321">
        <f>DEDEL!J514</f>
        <v>0</v>
      </c>
      <c r="E514" s="126" t="b">
        <v>1</v>
      </c>
      <c r="F514" s="322" t="str">
        <f>RIGHT(DEDEL!C514,4)&amp;"."&amp;DEDEL!M514&amp;"."&amp;DEDEL!K514&amp;"."&amp;$C$5</f>
        <v>...Ap21</v>
      </c>
      <c r="G514" s="323">
        <f t="shared" ca="1" si="32"/>
        <v>44309</v>
      </c>
      <c r="H514" s="324">
        <f>-DEDEL!Q514</f>
        <v>0</v>
      </c>
      <c r="I514" s="205">
        <f t="shared" ca="1" si="31"/>
        <v>44309</v>
      </c>
      <c r="J514" s="126">
        <v>3</v>
      </c>
      <c r="K514" s="126" t="b">
        <v>1</v>
      </c>
      <c r="L514" s="126" t="s">
        <v>4022</v>
      </c>
      <c r="M514" s="126" t="b">
        <v>1</v>
      </c>
      <c r="N514" s="126" t="s">
        <v>3687</v>
      </c>
      <c r="O514" s="322" t="str">
        <f>LEFT(DEDEL!D514,19)&amp;"."&amp;DEDELCR!F514</f>
        <v>....Ap21</v>
      </c>
      <c r="P514" s="325">
        <f>DEDEL!I514</f>
        <v>0</v>
      </c>
      <c r="Q514" s="126" t="b">
        <v>1</v>
      </c>
      <c r="R514" s="126" t="b">
        <v>1</v>
      </c>
      <c r="S514" s="126" t="b">
        <v>1</v>
      </c>
    </row>
    <row r="515" spans="1:19" hidden="1" x14ac:dyDescent="0.25">
      <c r="A515" s="126" t="s">
        <v>4021</v>
      </c>
      <c r="B515" s="200">
        <v>1</v>
      </c>
      <c r="C515" s="126">
        <v>2</v>
      </c>
      <c r="D515" s="321">
        <f>DEDEL!J515</f>
        <v>0</v>
      </c>
      <c r="E515" s="126" t="b">
        <v>1</v>
      </c>
      <c r="F515" s="322" t="str">
        <f>RIGHT(DEDEL!C515,4)&amp;"."&amp;DEDEL!M515&amp;"."&amp;DEDEL!K515&amp;"."&amp;$C$5</f>
        <v>...Ap21</v>
      </c>
      <c r="G515" s="323">
        <f t="shared" ca="1" si="32"/>
        <v>44309</v>
      </c>
      <c r="H515" s="324">
        <f>-DEDEL!Q515</f>
        <v>0</v>
      </c>
      <c r="I515" s="205">
        <f t="shared" ca="1" si="31"/>
        <v>44309</v>
      </c>
      <c r="J515" s="126">
        <v>3</v>
      </c>
      <c r="K515" s="126" t="b">
        <v>1</v>
      </c>
      <c r="L515" s="126" t="s">
        <v>4022</v>
      </c>
      <c r="M515" s="126" t="b">
        <v>1</v>
      </c>
      <c r="N515" s="126" t="s">
        <v>3687</v>
      </c>
      <c r="O515" s="322" t="str">
        <f>LEFT(DEDEL!D515,19)&amp;"."&amp;DEDELCR!F515</f>
        <v>....Ap21</v>
      </c>
      <c r="P515" s="325">
        <f>DEDEL!I515</f>
        <v>0</v>
      </c>
      <c r="Q515" s="126" t="b">
        <v>1</v>
      </c>
      <c r="R515" s="126" t="b">
        <v>1</v>
      </c>
      <c r="S515" s="126" t="b">
        <v>1</v>
      </c>
    </row>
    <row r="516" spans="1:19" hidden="1" x14ac:dyDescent="0.25">
      <c r="A516" s="126" t="s">
        <v>4021</v>
      </c>
      <c r="B516" s="200">
        <v>1</v>
      </c>
      <c r="C516" s="126">
        <v>2</v>
      </c>
      <c r="D516" s="321">
        <f>DEDEL!J516</f>
        <v>0</v>
      </c>
      <c r="E516" s="126" t="b">
        <v>1</v>
      </c>
      <c r="F516" s="322" t="str">
        <f>RIGHT(DEDEL!C516,4)&amp;"."&amp;DEDEL!M516&amp;"."&amp;DEDEL!K516&amp;"."&amp;$C$5</f>
        <v>...Ap21</v>
      </c>
      <c r="G516" s="323">
        <f t="shared" ca="1" si="32"/>
        <v>44309</v>
      </c>
      <c r="H516" s="324">
        <f>-DEDEL!Q516</f>
        <v>0</v>
      </c>
      <c r="I516" s="205">
        <f t="shared" ca="1" si="31"/>
        <v>44309</v>
      </c>
      <c r="J516" s="126">
        <v>3</v>
      </c>
      <c r="K516" s="126" t="b">
        <v>1</v>
      </c>
      <c r="L516" s="126" t="s">
        <v>4022</v>
      </c>
      <c r="M516" s="126" t="b">
        <v>1</v>
      </c>
      <c r="N516" s="126" t="s">
        <v>3687</v>
      </c>
      <c r="O516" s="322" t="str">
        <f>LEFT(DEDEL!D516,19)&amp;"."&amp;DEDELCR!F516</f>
        <v>....Ap21</v>
      </c>
      <c r="P516" s="325">
        <f>DEDEL!I516</f>
        <v>0</v>
      </c>
      <c r="Q516" s="126" t="b">
        <v>1</v>
      </c>
      <c r="R516" s="126" t="b">
        <v>1</v>
      </c>
      <c r="S516" s="126" t="b">
        <v>1</v>
      </c>
    </row>
    <row r="517" spans="1:19" hidden="1" x14ac:dyDescent="0.25">
      <c r="A517" s="126" t="s">
        <v>4021</v>
      </c>
      <c r="B517" s="200">
        <v>1</v>
      </c>
      <c r="C517" s="126">
        <v>2</v>
      </c>
      <c r="D517" s="321">
        <f>DEDEL!J517</f>
        <v>0</v>
      </c>
      <c r="E517" s="126" t="b">
        <v>1</v>
      </c>
      <c r="F517" s="322" t="str">
        <f>RIGHT(DEDEL!C517,4)&amp;"."&amp;DEDEL!M517&amp;"."&amp;DEDEL!K517&amp;"."&amp;$C$5</f>
        <v>...Ap21</v>
      </c>
      <c r="G517" s="323">
        <f t="shared" ca="1" si="32"/>
        <v>44309</v>
      </c>
      <c r="H517" s="324">
        <f>-DEDEL!Q517</f>
        <v>0</v>
      </c>
      <c r="I517" s="205">
        <f t="shared" ca="1" si="31"/>
        <v>44309</v>
      </c>
      <c r="J517" s="126">
        <v>3</v>
      </c>
      <c r="K517" s="126" t="b">
        <v>1</v>
      </c>
      <c r="L517" s="126" t="s">
        <v>4022</v>
      </c>
      <c r="M517" s="126" t="b">
        <v>1</v>
      </c>
      <c r="N517" s="126" t="s">
        <v>3687</v>
      </c>
      <c r="O517" s="322" t="str">
        <f>LEFT(DEDEL!D517,19)&amp;"."&amp;DEDELCR!F517</f>
        <v>....Ap21</v>
      </c>
      <c r="P517" s="325">
        <f>DEDEL!I517</f>
        <v>0</v>
      </c>
      <c r="Q517" s="126" t="b">
        <v>1</v>
      </c>
      <c r="R517" s="126" t="b">
        <v>1</v>
      </c>
      <c r="S517" s="126" t="b">
        <v>1</v>
      </c>
    </row>
    <row r="518" spans="1:19" hidden="1" x14ac:dyDescent="0.25">
      <c r="A518" s="126" t="s">
        <v>4021</v>
      </c>
      <c r="B518" s="200">
        <v>1</v>
      </c>
      <c r="C518" s="126">
        <v>2</v>
      </c>
      <c r="D518" s="321">
        <f>DEDEL!J518</f>
        <v>0</v>
      </c>
      <c r="E518" s="126" t="b">
        <v>1</v>
      </c>
      <c r="F518" s="322" t="str">
        <f>RIGHT(DEDEL!C518,4)&amp;"."&amp;DEDEL!M518&amp;"."&amp;DEDEL!K518&amp;"."&amp;$C$5</f>
        <v>...Ap21</v>
      </c>
      <c r="G518" s="323">
        <f t="shared" ca="1" si="32"/>
        <v>44309</v>
      </c>
      <c r="H518" s="324">
        <f>-DEDEL!Q518</f>
        <v>0</v>
      </c>
      <c r="I518" s="205">
        <f t="shared" ca="1" si="31"/>
        <v>44309</v>
      </c>
      <c r="J518" s="126">
        <v>3</v>
      </c>
      <c r="K518" s="126" t="b">
        <v>1</v>
      </c>
      <c r="L518" s="126" t="s">
        <v>4022</v>
      </c>
      <c r="M518" s="126" t="b">
        <v>1</v>
      </c>
      <c r="N518" s="126" t="s">
        <v>3687</v>
      </c>
      <c r="O518" s="322" t="str">
        <f>LEFT(DEDEL!D518,19)&amp;"."&amp;DEDELCR!F518</f>
        <v>....Ap21</v>
      </c>
      <c r="P518" s="325">
        <f>DEDEL!I518</f>
        <v>0</v>
      </c>
      <c r="Q518" s="126" t="b">
        <v>1</v>
      </c>
      <c r="R518" s="126" t="b">
        <v>1</v>
      </c>
      <c r="S518" s="126" t="b">
        <v>1</v>
      </c>
    </row>
    <row r="519" spans="1:19" hidden="1" x14ac:dyDescent="0.25">
      <c r="A519" s="126" t="s">
        <v>4021</v>
      </c>
      <c r="B519" s="200">
        <v>1</v>
      </c>
      <c r="C519" s="126">
        <v>2</v>
      </c>
      <c r="D519" s="321">
        <f>DEDEL!J519</f>
        <v>0</v>
      </c>
      <c r="E519" s="126" t="b">
        <v>1</v>
      </c>
      <c r="F519" s="322" t="str">
        <f>RIGHT(DEDEL!C519,4)&amp;"."&amp;DEDEL!M519&amp;"."&amp;DEDEL!K519&amp;"."&amp;$C$5</f>
        <v>...Ap21</v>
      </c>
      <c r="G519" s="323">
        <f t="shared" ca="1" si="32"/>
        <v>44309</v>
      </c>
      <c r="H519" s="324">
        <f>-DEDEL!Q519</f>
        <v>0</v>
      </c>
      <c r="I519" s="205">
        <f t="shared" ca="1" si="31"/>
        <v>44309</v>
      </c>
      <c r="J519" s="126">
        <v>3</v>
      </c>
      <c r="K519" s="126" t="b">
        <v>1</v>
      </c>
      <c r="L519" s="126" t="s">
        <v>4022</v>
      </c>
      <c r="M519" s="126" t="b">
        <v>1</v>
      </c>
      <c r="N519" s="126" t="s">
        <v>3687</v>
      </c>
      <c r="O519" s="322" t="str">
        <f>LEFT(DEDEL!D519,19)&amp;"."&amp;DEDELCR!F519</f>
        <v>....Ap21</v>
      </c>
      <c r="P519" s="325">
        <f>DEDEL!I519</f>
        <v>0</v>
      </c>
      <c r="Q519" s="126" t="b">
        <v>1</v>
      </c>
      <c r="R519" s="126" t="b">
        <v>1</v>
      </c>
      <c r="S519" s="126" t="b">
        <v>1</v>
      </c>
    </row>
    <row r="520" spans="1:19" hidden="1" x14ac:dyDescent="0.25">
      <c r="A520" s="126" t="s">
        <v>4021</v>
      </c>
      <c r="B520" s="200">
        <v>1</v>
      </c>
      <c r="C520" s="126">
        <v>2</v>
      </c>
      <c r="D520" s="321">
        <f>DEDEL!J520</f>
        <v>0</v>
      </c>
      <c r="E520" s="126" t="b">
        <v>1</v>
      </c>
      <c r="F520" s="322" t="str">
        <f>RIGHT(DEDEL!C520,4)&amp;"."&amp;DEDEL!M520&amp;"."&amp;DEDEL!K520&amp;"."&amp;$C$5</f>
        <v>...Ap21</v>
      </c>
      <c r="G520" s="323">
        <f t="shared" ca="1" si="32"/>
        <v>44309</v>
      </c>
      <c r="H520" s="324">
        <f>-DEDEL!Q520</f>
        <v>0</v>
      </c>
      <c r="I520" s="205">
        <f t="shared" ca="1" si="31"/>
        <v>44309</v>
      </c>
      <c r="J520" s="126">
        <v>3</v>
      </c>
      <c r="K520" s="126" t="b">
        <v>1</v>
      </c>
      <c r="L520" s="126" t="s">
        <v>4022</v>
      </c>
      <c r="M520" s="126" t="b">
        <v>1</v>
      </c>
      <c r="N520" s="126" t="s">
        <v>3687</v>
      </c>
      <c r="O520" s="322" t="str">
        <f>LEFT(DEDEL!D520,19)&amp;"."&amp;DEDELCR!F520</f>
        <v>....Ap21</v>
      </c>
      <c r="P520" s="325">
        <f>DEDEL!I520</f>
        <v>0</v>
      </c>
      <c r="Q520" s="126" t="b">
        <v>1</v>
      </c>
      <c r="R520" s="126" t="b">
        <v>1</v>
      </c>
      <c r="S520" s="126" t="b">
        <v>1</v>
      </c>
    </row>
    <row r="521" spans="1:19" hidden="1" x14ac:dyDescent="0.25">
      <c r="A521" s="126" t="s">
        <v>4021</v>
      </c>
      <c r="B521" s="200">
        <v>1</v>
      </c>
      <c r="C521" s="126">
        <v>2</v>
      </c>
      <c r="D521" s="321">
        <f>DEDEL!J521</f>
        <v>0</v>
      </c>
      <c r="E521" s="126" t="b">
        <v>1</v>
      </c>
      <c r="F521" s="322" t="str">
        <f>RIGHT(DEDEL!C521,4)&amp;"."&amp;DEDEL!M521&amp;"."&amp;DEDEL!K521&amp;"."&amp;$C$5</f>
        <v>...Ap21</v>
      </c>
      <c r="G521" s="323">
        <f t="shared" ca="1" si="32"/>
        <v>44309</v>
      </c>
      <c r="H521" s="324">
        <f>-DEDEL!Q521</f>
        <v>0</v>
      </c>
      <c r="I521" s="205">
        <f t="shared" ca="1" si="31"/>
        <v>44309</v>
      </c>
      <c r="J521" s="126">
        <v>3</v>
      </c>
      <c r="K521" s="126" t="b">
        <v>1</v>
      </c>
      <c r="L521" s="126" t="s">
        <v>4022</v>
      </c>
      <c r="M521" s="126" t="b">
        <v>1</v>
      </c>
      <c r="N521" s="126" t="s">
        <v>3687</v>
      </c>
      <c r="O521" s="322" t="str">
        <f>LEFT(DEDEL!D521,19)&amp;"."&amp;DEDELCR!F521</f>
        <v>....Ap21</v>
      </c>
      <c r="P521" s="325">
        <f>DEDEL!I521</f>
        <v>0</v>
      </c>
      <c r="Q521" s="126" t="b">
        <v>1</v>
      </c>
      <c r="R521" s="126" t="b">
        <v>1</v>
      </c>
      <c r="S521" s="126" t="b">
        <v>1</v>
      </c>
    </row>
    <row r="522" spans="1:19" hidden="1" x14ac:dyDescent="0.25">
      <c r="A522" s="126" t="s">
        <v>4021</v>
      </c>
      <c r="B522" s="200">
        <v>1</v>
      </c>
      <c r="C522" s="126">
        <v>2</v>
      </c>
      <c r="D522" s="321">
        <f>DEDEL!J522</f>
        <v>0</v>
      </c>
      <c r="E522" s="126" t="b">
        <v>1</v>
      </c>
      <c r="F522" s="322" t="str">
        <f>RIGHT(DEDEL!C522,4)&amp;"."&amp;DEDEL!M522&amp;"."&amp;DEDEL!K522&amp;"."&amp;$C$5</f>
        <v>...Ap21</v>
      </c>
      <c r="G522" s="323">
        <f t="shared" ca="1" si="32"/>
        <v>44309</v>
      </c>
      <c r="H522" s="324">
        <f>-DEDEL!Q522</f>
        <v>0</v>
      </c>
      <c r="I522" s="205">
        <f t="shared" ca="1" si="31"/>
        <v>44309</v>
      </c>
      <c r="J522" s="126">
        <v>3</v>
      </c>
      <c r="K522" s="126" t="b">
        <v>1</v>
      </c>
      <c r="L522" s="126" t="s">
        <v>4022</v>
      </c>
      <c r="M522" s="126" t="b">
        <v>1</v>
      </c>
      <c r="N522" s="126" t="s">
        <v>3687</v>
      </c>
      <c r="O522" s="322" t="str">
        <f>LEFT(DEDEL!D522,19)&amp;"."&amp;DEDELCR!F522</f>
        <v>....Ap21</v>
      </c>
      <c r="P522" s="325">
        <f>DEDEL!I522</f>
        <v>0</v>
      </c>
      <c r="Q522" s="126" t="b">
        <v>1</v>
      </c>
      <c r="R522" s="126" t="b">
        <v>1</v>
      </c>
      <c r="S522" s="126" t="b">
        <v>1</v>
      </c>
    </row>
    <row r="523" spans="1:19" hidden="1" x14ac:dyDescent="0.25">
      <c r="A523" s="126" t="s">
        <v>4021</v>
      </c>
      <c r="B523" s="200">
        <v>1</v>
      </c>
      <c r="C523" s="126">
        <v>2</v>
      </c>
      <c r="D523" s="321">
        <f>DEDEL!J523</f>
        <v>0</v>
      </c>
      <c r="E523" s="126" t="b">
        <v>1</v>
      </c>
      <c r="F523" s="322" t="str">
        <f>RIGHT(DEDEL!C523,4)&amp;"."&amp;DEDEL!M523&amp;"."&amp;DEDEL!K523&amp;"."&amp;$C$5</f>
        <v>...Ap21</v>
      </c>
      <c r="G523" s="323">
        <f t="shared" ca="1" si="32"/>
        <v>44309</v>
      </c>
      <c r="H523" s="324">
        <f>-DEDEL!Q523</f>
        <v>0</v>
      </c>
      <c r="I523" s="205">
        <f t="shared" ca="1" si="31"/>
        <v>44309</v>
      </c>
      <c r="J523" s="126">
        <v>3</v>
      </c>
      <c r="K523" s="126" t="b">
        <v>1</v>
      </c>
      <c r="L523" s="126" t="s">
        <v>4022</v>
      </c>
      <c r="M523" s="126" t="b">
        <v>1</v>
      </c>
      <c r="N523" s="126" t="s">
        <v>3687</v>
      </c>
      <c r="O523" s="322" t="str">
        <f>LEFT(DEDEL!D523,19)&amp;"."&amp;DEDELCR!F523</f>
        <v>....Ap21</v>
      </c>
      <c r="P523" s="325">
        <f>DEDEL!I523</f>
        <v>0</v>
      </c>
      <c r="Q523" s="126" t="b">
        <v>1</v>
      </c>
      <c r="R523" s="126" t="b">
        <v>1</v>
      </c>
      <c r="S523" s="126" t="b">
        <v>1</v>
      </c>
    </row>
    <row r="524" spans="1:19" hidden="1" x14ac:dyDescent="0.25">
      <c r="A524" s="126" t="s">
        <v>4021</v>
      </c>
      <c r="B524" s="200">
        <v>1</v>
      </c>
      <c r="C524" s="126">
        <v>2</v>
      </c>
      <c r="D524" s="321">
        <f>DEDEL!J524</f>
        <v>0</v>
      </c>
      <c r="E524" s="126" t="b">
        <v>1</v>
      </c>
      <c r="F524" s="322" t="str">
        <f>RIGHT(DEDEL!C524,4)&amp;"."&amp;DEDEL!M524&amp;"."&amp;DEDEL!K524&amp;"."&amp;$C$5</f>
        <v>...Ap21</v>
      </c>
      <c r="G524" s="323">
        <f t="shared" ca="1" si="32"/>
        <v>44309</v>
      </c>
      <c r="H524" s="324">
        <f>-DEDEL!Q524</f>
        <v>0</v>
      </c>
      <c r="I524" s="205">
        <f t="shared" ref="I524:I587" ca="1" si="35">G524</f>
        <v>44309</v>
      </c>
      <c r="J524" s="126">
        <v>3</v>
      </c>
      <c r="K524" s="126" t="b">
        <v>1</v>
      </c>
      <c r="L524" s="126" t="s">
        <v>4022</v>
      </c>
      <c r="M524" s="126" t="b">
        <v>1</v>
      </c>
      <c r="N524" s="126" t="s">
        <v>3687</v>
      </c>
      <c r="O524" s="322" t="str">
        <f>LEFT(DEDEL!D524,19)&amp;"."&amp;DEDELCR!F524</f>
        <v>....Ap21</v>
      </c>
      <c r="P524" s="325">
        <f>DEDEL!I524</f>
        <v>0</v>
      </c>
      <c r="Q524" s="126" t="b">
        <v>1</v>
      </c>
      <c r="R524" s="126" t="b">
        <v>1</v>
      </c>
      <c r="S524" s="126" t="b">
        <v>1</v>
      </c>
    </row>
    <row r="525" spans="1:19" hidden="1" x14ac:dyDescent="0.25">
      <c r="A525" s="126" t="s">
        <v>4021</v>
      </c>
      <c r="B525" s="200">
        <v>1</v>
      </c>
      <c r="C525" s="126">
        <v>2</v>
      </c>
      <c r="D525" s="321">
        <f>DEDEL!J525</f>
        <v>0</v>
      </c>
      <c r="E525" s="126" t="b">
        <v>1</v>
      </c>
      <c r="F525" s="322" t="str">
        <f>RIGHT(DEDEL!C525,4)&amp;"."&amp;DEDEL!M525&amp;"."&amp;DEDEL!K525&amp;"."&amp;$C$5</f>
        <v>...Ap21</v>
      </c>
      <c r="G525" s="323">
        <f t="shared" ca="1" si="32"/>
        <v>44309</v>
      </c>
      <c r="H525" s="324">
        <f>-DEDEL!Q525</f>
        <v>0</v>
      </c>
      <c r="I525" s="205">
        <f t="shared" ca="1" si="35"/>
        <v>44309</v>
      </c>
      <c r="J525" s="126">
        <v>3</v>
      </c>
      <c r="K525" s="126" t="b">
        <v>1</v>
      </c>
      <c r="L525" s="126" t="s">
        <v>4022</v>
      </c>
      <c r="M525" s="126" t="b">
        <v>1</v>
      </c>
      <c r="N525" s="126" t="s">
        <v>3687</v>
      </c>
      <c r="O525" s="322" t="str">
        <f>LEFT(DEDEL!D525,19)&amp;"."&amp;DEDELCR!F525</f>
        <v>....Ap21</v>
      </c>
      <c r="P525" s="325">
        <f>DEDEL!I525</f>
        <v>0</v>
      </c>
      <c r="Q525" s="126" t="b">
        <v>1</v>
      </c>
      <c r="R525" s="126" t="b">
        <v>1</v>
      </c>
      <c r="S525" s="126" t="b">
        <v>1</v>
      </c>
    </row>
    <row r="526" spans="1:19" hidden="1" x14ac:dyDescent="0.25">
      <c r="A526" s="126" t="s">
        <v>4021</v>
      </c>
      <c r="B526" s="200">
        <v>1</v>
      </c>
      <c r="C526" s="126">
        <v>2</v>
      </c>
      <c r="D526" s="321">
        <f>DEDEL!J526</f>
        <v>0</v>
      </c>
      <c r="E526" s="126" t="b">
        <v>1</v>
      </c>
      <c r="F526" s="322" t="str">
        <f>RIGHT(DEDEL!C526,4)&amp;"."&amp;DEDEL!M526&amp;"."&amp;DEDEL!K526&amp;"."&amp;$C$5</f>
        <v>...Ap21</v>
      </c>
      <c r="G526" s="323">
        <f t="shared" ca="1" si="32"/>
        <v>44309</v>
      </c>
      <c r="H526" s="324">
        <f>-DEDEL!Q526</f>
        <v>0</v>
      </c>
      <c r="I526" s="205">
        <f t="shared" ca="1" si="35"/>
        <v>44309</v>
      </c>
      <c r="J526" s="126">
        <v>3</v>
      </c>
      <c r="K526" s="126" t="b">
        <v>1</v>
      </c>
      <c r="L526" s="126" t="s">
        <v>4022</v>
      </c>
      <c r="M526" s="126" t="b">
        <v>1</v>
      </c>
      <c r="N526" s="126" t="s">
        <v>3687</v>
      </c>
      <c r="O526" s="322" t="str">
        <f>LEFT(DEDEL!D526,19)&amp;"."&amp;DEDELCR!F526</f>
        <v>....Ap21</v>
      </c>
      <c r="P526" s="325">
        <f>DEDEL!I526</f>
        <v>0</v>
      </c>
      <c r="Q526" s="126" t="b">
        <v>1</v>
      </c>
      <c r="R526" s="126" t="b">
        <v>1</v>
      </c>
      <c r="S526" s="126" t="b">
        <v>1</v>
      </c>
    </row>
    <row r="527" spans="1:19" hidden="1" x14ac:dyDescent="0.25">
      <c r="A527" s="126" t="s">
        <v>4021</v>
      </c>
      <c r="B527" s="200">
        <v>1</v>
      </c>
      <c r="C527" s="126">
        <v>2</v>
      </c>
      <c r="D527" s="321">
        <f>DEDEL!J527</f>
        <v>0</v>
      </c>
      <c r="E527" s="126" t="b">
        <v>1</v>
      </c>
      <c r="F527" s="322" t="str">
        <f>RIGHT(DEDEL!C527,4)&amp;"."&amp;DEDEL!M527&amp;"."&amp;DEDEL!K527&amp;"."&amp;$C$5</f>
        <v>...Ap21</v>
      </c>
      <c r="G527" s="323">
        <f t="shared" ca="1" si="32"/>
        <v>44309</v>
      </c>
      <c r="H527" s="324">
        <f>-DEDEL!Q527</f>
        <v>0</v>
      </c>
      <c r="I527" s="205">
        <f t="shared" ca="1" si="35"/>
        <v>44309</v>
      </c>
      <c r="J527" s="126">
        <v>3</v>
      </c>
      <c r="K527" s="126" t="b">
        <v>1</v>
      </c>
      <c r="L527" s="126" t="s">
        <v>4022</v>
      </c>
      <c r="M527" s="126" t="b">
        <v>1</v>
      </c>
      <c r="N527" s="126" t="s">
        <v>3687</v>
      </c>
      <c r="O527" s="322" t="str">
        <f>LEFT(DEDEL!D527,19)&amp;"."&amp;DEDELCR!F527</f>
        <v>....Ap21</v>
      </c>
      <c r="P527" s="325">
        <f>DEDEL!I527</f>
        <v>0</v>
      </c>
      <c r="Q527" s="126" t="b">
        <v>1</v>
      </c>
      <c r="R527" s="126" t="b">
        <v>1</v>
      </c>
      <c r="S527" s="126" t="b">
        <v>1</v>
      </c>
    </row>
    <row r="528" spans="1:19" hidden="1" x14ac:dyDescent="0.25">
      <c r="A528" s="126" t="s">
        <v>4021</v>
      </c>
      <c r="B528" s="200">
        <v>1</v>
      </c>
      <c r="C528" s="126">
        <v>2</v>
      </c>
      <c r="D528" s="321">
        <f>DEDEL!J528</f>
        <v>0</v>
      </c>
      <c r="E528" s="126" t="b">
        <v>1</v>
      </c>
      <c r="F528" s="322" t="str">
        <f>RIGHT(DEDEL!C528,4)&amp;"."&amp;DEDEL!M528&amp;"."&amp;DEDEL!K528&amp;"."&amp;$C$5</f>
        <v>...Ap21</v>
      </c>
      <c r="G528" s="323">
        <f t="shared" ca="1" si="32"/>
        <v>44309</v>
      </c>
      <c r="H528" s="324">
        <f>-DEDEL!Q528</f>
        <v>0</v>
      </c>
      <c r="I528" s="205">
        <f t="shared" ca="1" si="35"/>
        <v>44309</v>
      </c>
      <c r="J528" s="126">
        <v>3</v>
      </c>
      <c r="K528" s="126" t="b">
        <v>1</v>
      </c>
      <c r="L528" s="126" t="s">
        <v>4022</v>
      </c>
      <c r="M528" s="126" t="b">
        <v>1</v>
      </c>
      <c r="N528" s="126" t="s">
        <v>3687</v>
      </c>
      <c r="O528" s="322" t="str">
        <f>LEFT(DEDEL!D528,19)&amp;"."&amp;DEDELCR!F528</f>
        <v>....Ap21</v>
      </c>
      <c r="P528" s="325">
        <f>DEDEL!I528</f>
        <v>0</v>
      </c>
      <c r="Q528" s="126" t="b">
        <v>1</v>
      </c>
      <c r="R528" s="126" t="b">
        <v>1</v>
      </c>
      <c r="S528" s="126" t="b">
        <v>1</v>
      </c>
    </row>
    <row r="529" spans="1:19" hidden="1" x14ac:dyDescent="0.25">
      <c r="A529" s="126" t="s">
        <v>4021</v>
      </c>
      <c r="B529" s="200">
        <v>1</v>
      </c>
      <c r="C529" s="126">
        <v>2</v>
      </c>
      <c r="D529" s="321">
        <f>DEDEL!J529</f>
        <v>0</v>
      </c>
      <c r="E529" s="126" t="b">
        <v>1</v>
      </c>
      <c r="F529" s="322" t="str">
        <f>RIGHT(DEDEL!C529,4)&amp;"."&amp;DEDEL!M529&amp;"."&amp;DEDEL!K529&amp;"."&amp;$C$5</f>
        <v>...Ap21</v>
      </c>
      <c r="G529" s="323">
        <f t="shared" ca="1" si="32"/>
        <v>44309</v>
      </c>
      <c r="H529" s="324">
        <f>-DEDEL!Q529</f>
        <v>0</v>
      </c>
      <c r="I529" s="205">
        <f t="shared" ca="1" si="35"/>
        <v>44309</v>
      </c>
      <c r="J529" s="126">
        <v>3</v>
      </c>
      <c r="K529" s="126" t="b">
        <v>1</v>
      </c>
      <c r="L529" s="126" t="s">
        <v>4022</v>
      </c>
      <c r="M529" s="126" t="b">
        <v>1</v>
      </c>
      <c r="N529" s="126" t="s">
        <v>3687</v>
      </c>
      <c r="O529" s="322" t="str">
        <f>LEFT(DEDEL!D529,19)&amp;"."&amp;DEDELCR!F529</f>
        <v>....Ap21</v>
      </c>
      <c r="P529" s="325">
        <f>DEDEL!I529</f>
        <v>0</v>
      </c>
      <c r="Q529" s="126" t="b">
        <v>1</v>
      </c>
      <c r="R529" s="126" t="b">
        <v>1</v>
      </c>
      <c r="S529" s="126" t="b">
        <v>1</v>
      </c>
    </row>
    <row r="530" spans="1:19" hidden="1" x14ac:dyDescent="0.25">
      <c r="A530" s="126" t="s">
        <v>4021</v>
      </c>
      <c r="B530" s="200">
        <v>1</v>
      </c>
      <c r="C530" s="126">
        <v>2</v>
      </c>
      <c r="D530" s="321">
        <f>DEDEL!J530</f>
        <v>0</v>
      </c>
      <c r="E530" s="126" t="b">
        <v>1</v>
      </c>
      <c r="F530" s="322" t="str">
        <f>RIGHT(DEDEL!C530,4)&amp;"."&amp;DEDEL!M530&amp;"."&amp;DEDEL!K530&amp;"."&amp;$C$5</f>
        <v>...Ap21</v>
      </c>
      <c r="G530" s="323">
        <f t="shared" ca="1" si="32"/>
        <v>44309</v>
      </c>
      <c r="H530" s="324">
        <f>-DEDEL!Q530</f>
        <v>0</v>
      </c>
      <c r="I530" s="205">
        <f t="shared" ca="1" si="35"/>
        <v>44309</v>
      </c>
      <c r="J530" s="126">
        <v>3</v>
      </c>
      <c r="K530" s="126" t="b">
        <v>1</v>
      </c>
      <c r="L530" s="126" t="s">
        <v>4022</v>
      </c>
      <c r="M530" s="126" t="b">
        <v>1</v>
      </c>
      <c r="N530" s="126" t="s">
        <v>3687</v>
      </c>
      <c r="O530" s="322" t="str">
        <f>LEFT(DEDEL!D530,19)&amp;"."&amp;DEDELCR!F530</f>
        <v>....Ap21</v>
      </c>
      <c r="P530" s="325">
        <f>DEDEL!I530</f>
        <v>0</v>
      </c>
      <c r="Q530" s="126" t="b">
        <v>1</v>
      </c>
      <c r="R530" s="126" t="b">
        <v>1</v>
      </c>
      <c r="S530" s="126" t="b">
        <v>1</v>
      </c>
    </row>
    <row r="531" spans="1:19" hidden="1" x14ac:dyDescent="0.25">
      <c r="A531" s="126" t="s">
        <v>4021</v>
      </c>
      <c r="B531" s="200">
        <v>1</v>
      </c>
      <c r="C531" s="126">
        <v>2</v>
      </c>
      <c r="D531" s="321">
        <f>DEDEL!J531</f>
        <v>0</v>
      </c>
      <c r="E531" s="126" t="b">
        <v>1</v>
      </c>
      <c r="F531" s="322" t="str">
        <f>RIGHT(DEDEL!C531,4)&amp;"."&amp;DEDEL!M531&amp;"."&amp;DEDEL!K531&amp;"."&amp;$C$5</f>
        <v>...Ap21</v>
      </c>
      <c r="G531" s="323">
        <f t="shared" ca="1" si="32"/>
        <v>44309</v>
      </c>
      <c r="H531" s="324">
        <f>-DEDEL!Q531</f>
        <v>0</v>
      </c>
      <c r="I531" s="205">
        <f t="shared" ca="1" si="35"/>
        <v>44309</v>
      </c>
      <c r="J531" s="126">
        <v>3</v>
      </c>
      <c r="K531" s="126" t="b">
        <v>1</v>
      </c>
      <c r="L531" s="126" t="s">
        <v>4022</v>
      </c>
      <c r="M531" s="126" t="b">
        <v>1</v>
      </c>
      <c r="N531" s="126" t="s">
        <v>3687</v>
      </c>
      <c r="O531" s="322" t="str">
        <f>LEFT(DEDEL!D531,19)&amp;"."&amp;DEDELCR!F531</f>
        <v>....Ap21</v>
      </c>
      <c r="P531" s="325">
        <f>DEDEL!I531</f>
        <v>0</v>
      </c>
      <c r="Q531" s="126" t="b">
        <v>1</v>
      </c>
      <c r="R531" s="126" t="b">
        <v>1</v>
      </c>
      <c r="S531" s="126" t="b">
        <v>1</v>
      </c>
    </row>
    <row r="532" spans="1:19" hidden="1" x14ac:dyDescent="0.25">
      <c r="A532" s="126" t="s">
        <v>4021</v>
      </c>
      <c r="B532" s="200">
        <v>1</v>
      </c>
      <c r="C532" s="126">
        <v>2</v>
      </c>
      <c r="D532" s="321">
        <f>DEDEL!J532</f>
        <v>0</v>
      </c>
      <c r="E532" s="126" t="b">
        <v>1</v>
      </c>
      <c r="F532" s="322" t="str">
        <f>RIGHT(DEDEL!C532,4)&amp;"."&amp;DEDEL!M532&amp;"."&amp;DEDEL!K532&amp;"."&amp;$C$5</f>
        <v>...Ap21</v>
      </c>
      <c r="G532" s="323">
        <f t="shared" ca="1" si="32"/>
        <v>44309</v>
      </c>
      <c r="H532" s="324">
        <f>-DEDEL!Q532</f>
        <v>0</v>
      </c>
      <c r="I532" s="205">
        <f t="shared" ca="1" si="35"/>
        <v>44309</v>
      </c>
      <c r="J532" s="126">
        <v>3</v>
      </c>
      <c r="K532" s="126" t="b">
        <v>1</v>
      </c>
      <c r="L532" s="126" t="s">
        <v>4022</v>
      </c>
      <c r="M532" s="126" t="b">
        <v>1</v>
      </c>
      <c r="N532" s="126" t="s">
        <v>3687</v>
      </c>
      <c r="O532" s="322" t="str">
        <f>LEFT(DEDEL!D532,19)&amp;"."&amp;DEDELCR!F532</f>
        <v>....Ap21</v>
      </c>
      <c r="P532" s="325">
        <f>DEDEL!I532</f>
        <v>0</v>
      </c>
      <c r="Q532" s="126" t="b">
        <v>1</v>
      </c>
      <c r="R532" s="126" t="b">
        <v>1</v>
      </c>
      <c r="S532" s="126" t="b">
        <v>1</v>
      </c>
    </row>
    <row r="533" spans="1:19" hidden="1" x14ac:dyDescent="0.25">
      <c r="A533" s="126" t="s">
        <v>4021</v>
      </c>
      <c r="B533" s="200">
        <v>1</v>
      </c>
      <c r="C533" s="126">
        <v>2</v>
      </c>
      <c r="D533" s="321">
        <f>DEDEL!J533</f>
        <v>0</v>
      </c>
      <c r="E533" s="126" t="b">
        <v>1</v>
      </c>
      <c r="F533" s="322" t="str">
        <f>RIGHT(DEDEL!C533,4)&amp;"."&amp;DEDEL!M533&amp;"."&amp;DEDEL!K533&amp;"."&amp;$C$5</f>
        <v>...Ap21</v>
      </c>
      <c r="G533" s="323">
        <f t="shared" ref="G533:G596" ca="1" si="36">TODAY()</f>
        <v>44309</v>
      </c>
      <c r="H533" s="324">
        <f>-DEDEL!Q533</f>
        <v>0</v>
      </c>
      <c r="I533" s="205">
        <f t="shared" ca="1" si="35"/>
        <v>44309</v>
      </c>
      <c r="J533" s="126">
        <v>3</v>
      </c>
      <c r="K533" s="126" t="b">
        <v>1</v>
      </c>
      <c r="L533" s="126" t="s">
        <v>4022</v>
      </c>
      <c r="M533" s="126" t="b">
        <v>1</v>
      </c>
      <c r="N533" s="126" t="s">
        <v>3687</v>
      </c>
      <c r="O533" s="322" t="str">
        <f>LEFT(DEDEL!D533,19)&amp;"."&amp;DEDELCR!F533</f>
        <v>....Ap21</v>
      </c>
      <c r="P533" s="325">
        <f>DEDEL!I533</f>
        <v>0</v>
      </c>
      <c r="Q533" s="126" t="b">
        <v>1</v>
      </c>
      <c r="R533" s="126" t="b">
        <v>1</v>
      </c>
      <c r="S533" s="126" t="b">
        <v>1</v>
      </c>
    </row>
    <row r="534" spans="1:19" hidden="1" x14ac:dyDescent="0.25">
      <c r="A534" s="126" t="s">
        <v>4021</v>
      </c>
      <c r="B534" s="200">
        <v>1</v>
      </c>
      <c r="C534" s="126">
        <v>2</v>
      </c>
      <c r="D534" s="321">
        <f>DEDEL!J534</f>
        <v>0</v>
      </c>
      <c r="E534" s="126" t="b">
        <v>1</v>
      </c>
      <c r="F534" s="322" t="str">
        <f>RIGHT(DEDEL!C534,4)&amp;"."&amp;DEDEL!M534&amp;"."&amp;DEDEL!K534&amp;"."&amp;$C$5</f>
        <v>...Ap21</v>
      </c>
      <c r="G534" s="323">
        <f t="shared" ca="1" si="36"/>
        <v>44309</v>
      </c>
      <c r="H534" s="324">
        <f>-DEDEL!Q534</f>
        <v>0</v>
      </c>
      <c r="I534" s="205">
        <f t="shared" ca="1" si="35"/>
        <v>44309</v>
      </c>
      <c r="J534" s="126">
        <v>3</v>
      </c>
      <c r="K534" s="126" t="b">
        <v>1</v>
      </c>
      <c r="L534" s="126" t="s">
        <v>4022</v>
      </c>
      <c r="M534" s="126" t="b">
        <v>1</v>
      </c>
      <c r="N534" s="126" t="s">
        <v>3687</v>
      </c>
      <c r="O534" s="322" t="str">
        <f>LEFT(DEDEL!D534,19)&amp;"."&amp;DEDELCR!F534</f>
        <v>....Ap21</v>
      </c>
      <c r="P534" s="325">
        <f>DEDEL!I534</f>
        <v>0</v>
      </c>
      <c r="Q534" s="126" t="b">
        <v>1</v>
      </c>
      <c r="R534" s="126" t="b">
        <v>1</v>
      </c>
      <c r="S534" s="126" t="b">
        <v>1</v>
      </c>
    </row>
    <row r="535" spans="1:19" hidden="1" x14ac:dyDescent="0.25">
      <c r="A535" s="126" t="s">
        <v>4021</v>
      </c>
      <c r="B535" s="200">
        <v>1</v>
      </c>
      <c r="C535" s="126">
        <v>2</v>
      </c>
      <c r="D535" s="321">
        <f>DEDEL!J535</f>
        <v>0</v>
      </c>
      <c r="E535" s="126" t="b">
        <v>1</v>
      </c>
      <c r="F535" s="322" t="str">
        <f>RIGHT(DEDEL!C535,4)&amp;"."&amp;DEDEL!M535&amp;"."&amp;DEDEL!K535&amp;"."&amp;$C$5</f>
        <v>...Ap21</v>
      </c>
      <c r="G535" s="323">
        <f t="shared" ca="1" si="36"/>
        <v>44309</v>
      </c>
      <c r="H535" s="324">
        <f>-DEDEL!Q535</f>
        <v>0</v>
      </c>
      <c r="I535" s="205">
        <f t="shared" ca="1" si="35"/>
        <v>44309</v>
      </c>
      <c r="J535" s="126">
        <v>3</v>
      </c>
      <c r="K535" s="126" t="b">
        <v>1</v>
      </c>
      <c r="L535" s="126" t="s">
        <v>4022</v>
      </c>
      <c r="M535" s="126" t="b">
        <v>1</v>
      </c>
      <c r="N535" s="126" t="s">
        <v>3687</v>
      </c>
      <c r="O535" s="322" t="str">
        <f>LEFT(DEDEL!D535,19)&amp;"."&amp;DEDELCR!F535</f>
        <v>....Ap21</v>
      </c>
      <c r="P535" s="325">
        <f>DEDEL!I535</f>
        <v>0</v>
      </c>
      <c r="Q535" s="126" t="b">
        <v>1</v>
      </c>
      <c r="R535" s="126" t="b">
        <v>1</v>
      </c>
      <c r="S535" s="126" t="b">
        <v>1</v>
      </c>
    </row>
    <row r="536" spans="1:19" hidden="1" x14ac:dyDescent="0.25">
      <c r="A536" s="126" t="s">
        <v>4021</v>
      </c>
      <c r="B536" s="200">
        <v>1</v>
      </c>
      <c r="C536" s="126">
        <v>2</v>
      </c>
      <c r="D536" s="321">
        <f>DEDEL!J536</f>
        <v>0</v>
      </c>
      <c r="E536" s="126" t="b">
        <v>1</v>
      </c>
      <c r="F536" s="322" t="str">
        <f>RIGHT(DEDEL!C536,4)&amp;"."&amp;DEDEL!M536&amp;"."&amp;DEDEL!K536&amp;"."&amp;$C$5</f>
        <v>...Ap21</v>
      </c>
      <c r="G536" s="323">
        <f t="shared" ca="1" si="36"/>
        <v>44309</v>
      </c>
      <c r="H536" s="324">
        <f>-DEDEL!Q536</f>
        <v>0</v>
      </c>
      <c r="I536" s="205">
        <f t="shared" ca="1" si="35"/>
        <v>44309</v>
      </c>
      <c r="J536" s="126">
        <v>3</v>
      </c>
      <c r="K536" s="126" t="b">
        <v>1</v>
      </c>
      <c r="L536" s="126" t="s">
        <v>4022</v>
      </c>
      <c r="M536" s="126" t="b">
        <v>1</v>
      </c>
      <c r="N536" s="126" t="s">
        <v>3687</v>
      </c>
      <c r="O536" s="322" t="str">
        <f>LEFT(DEDEL!D536,19)&amp;"."&amp;DEDELCR!F536</f>
        <v>....Ap21</v>
      </c>
      <c r="P536" s="325">
        <f>DEDEL!I536</f>
        <v>0</v>
      </c>
      <c r="Q536" s="126" t="b">
        <v>1</v>
      </c>
      <c r="R536" s="126" t="b">
        <v>1</v>
      </c>
      <c r="S536" s="126" t="b">
        <v>1</v>
      </c>
    </row>
    <row r="537" spans="1:19" hidden="1" x14ac:dyDescent="0.25">
      <c r="A537" s="126" t="s">
        <v>4021</v>
      </c>
      <c r="B537" s="200">
        <v>1</v>
      </c>
      <c r="C537" s="126">
        <v>2</v>
      </c>
      <c r="D537" s="321">
        <f>DEDEL!J537</f>
        <v>0</v>
      </c>
      <c r="E537" s="126" t="b">
        <v>1</v>
      </c>
      <c r="F537" s="322" t="str">
        <f>RIGHT(DEDEL!C537,4)&amp;"."&amp;DEDEL!M537&amp;"."&amp;DEDEL!K537&amp;"."&amp;$C$5</f>
        <v>...Ap21</v>
      </c>
      <c r="G537" s="323">
        <f t="shared" ca="1" si="36"/>
        <v>44309</v>
      </c>
      <c r="H537" s="324">
        <f>-DEDEL!Q537</f>
        <v>0</v>
      </c>
      <c r="I537" s="205">
        <f t="shared" ca="1" si="35"/>
        <v>44309</v>
      </c>
      <c r="J537" s="126">
        <v>3</v>
      </c>
      <c r="K537" s="126" t="b">
        <v>1</v>
      </c>
      <c r="L537" s="126" t="s">
        <v>4022</v>
      </c>
      <c r="M537" s="126" t="b">
        <v>1</v>
      </c>
      <c r="N537" s="126" t="s">
        <v>3687</v>
      </c>
      <c r="O537" s="322" t="str">
        <f>LEFT(DEDEL!D537,19)&amp;"."&amp;DEDELCR!F537</f>
        <v>....Ap21</v>
      </c>
      <c r="P537" s="325">
        <f>DEDEL!I537</f>
        <v>0</v>
      </c>
      <c r="Q537" s="126" t="b">
        <v>1</v>
      </c>
      <c r="R537" s="126" t="b">
        <v>1</v>
      </c>
      <c r="S537" s="126" t="b">
        <v>1</v>
      </c>
    </row>
    <row r="538" spans="1:19" hidden="1" x14ac:dyDescent="0.25">
      <c r="A538" s="126" t="s">
        <v>4021</v>
      </c>
      <c r="B538" s="200">
        <v>1</v>
      </c>
      <c r="C538" s="126">
        <v>2</v>
      </c>
      <c r="D538" s="321">
        <f>DEDEL!J538</f>
        <v>0</v>
      </c>
      <c r="E538" s="126" t="b">
        <v>1</v>
      </c>
      <c r="F538" s="322" t="str">
        <f>RIGHT(DEDEL!C538,4)&amp;"."&amp;DEDEL!M538&amp;"."&amp;DEDEL!K538&amp;"."&amp;$C$5</f>
        <v>...Ap21</v>
      </c>
      <c r="G538" s="323">
        <f t="shared" ca="1" si="36"/>
        <v>44309</v>
      </c>
      <c r="H538" s="324">
        <f>-DEDEL!Q538</f>
        <v>0</v>
      </c>
      <c r="I538" s="205">
        <f t="shared" ca="1" si="35"/>
        <v>44309</v>
      </c>
      <c r="J538" s="126">
        <v>3</v>
      </c>
      <c r="K538" s="126" t="b">
        <v>1</v>
      </c>
      <c r="L538" s="126" t="s">
        <v>4022</v>
      </c>
      <c r="M538" s="126" t="b">
        <v>1</v>
      </c>
      <c r="N538" s="126" t="s">
        <v>3687</v>
      </c>
      <c r="O538" s="322" t="str">
        <f>LEFT(DEDEL!D538,19)&amp;"."&amp;DEDELCR!F538</f>
        <v>....Ap21</v>
      </c>
      <c r="P538" s="325">
        <f>DEDEL!I538</f>
        <v>0</v>
      </c>
      <c r="Q538" s="126" t="b">
        <v>1</v>
      </c>
      <c r="R538" s="126" t="b">
        <v>1</v>
      </c>
      <c r="S538" s="126" t="b">
        <v>1</v>
      </c>
    </row>
    <row r="539" spans="1:19" hidden="1" x14ac:dyDescent="0.25">
      <c r="A539" s="126" t="s">
        <v>4021</v>
      </c>
      <c r="B539" s="200">
        <v>1</v>
      </c>
      <c r="C539" s="126">
        <v>2</v>
      </c>
      <c r="D539" s="321">
        <f>DEDEL!J539</f>
        <v>0</v>
      </c>
      <c r="E539" s="126" t="b">
        <v>1</v>
      </c>
      <c r="F539" s="322" t="str">
        <f>RIGHT(DEDEL!C539,4)&amp;"."&amp;DEDEL!M539&amp;"."&amp;DEDEL!K539&amp;"."&amp;$C$5</f>
        <v>...Ap21</v>
      </c>
      <c r="G539" s="323">
        <f t="shared" ca="1" si="36"/>
        <v>44309</v>
      </c>
      <c r="H539" s="324">
        <f>-DEDEL!Q539</f>
        <v>0</v>
      </c>
      <c r="I539" s="205">
        <f t="shared" ca="1" si="35"/>
        <v>44309</v>
      </c>
      <c r="J539" s="126">
        <v>3</v>
      </c>
      <c r="K539" s="126" t="b">
        <v>1</v>
      </c>
      <c r="L539" s="126" t="s">
        <v>4022</v>
      </c>
      <c r="M539" s="126" t="b">
        <v>1</v>
      </c>
      <c r="N539" s="126" t="s">
        <v>3687</v>
      </c>
      <c r="O539" s="322" t="str">
        <f>LEFT(DEDEL!D539,19)&amp;"."&amp;DEDELCR!F539</f>
        <v>....Ap21</v>
      </c>
      <c r="P539" s="325">
        <f>DEDEL!I539</f>
        <v>0</v>
      </c>
      <c r="Q539" s="126" t="b">
        <v>1</v>
      </c>
      <c r="R539" s="126" t="b">
        <v>1</v>
      </c>
      <c r="S539" s="126" t="b">
        <v>1</v>
      </c>
    </row>
    <row r="540" spans="1:19" hidden="1" x14ac:dyDescent="0.25">
      <c r="A540" s="126" t="s">
        <v>4021</v>
      </c>
      <c r="B540" s="200">
        <v>1</v>
      </c>
      <c r="C540" s="126">
        <v>2</v>
      </c>
      <c r="D540" s="321">
        <f>DEDEL!J540</f>
        <v>0</v>
      </c>
      <c r="E540" s="126" t="b">
        <v>1</v>
      </c>
      <c r="F540" s="322" t="str">
        <f>RIGHT(DEDEL!C540,4)&amp;"."&amp;DEDEL!M540&amp;"."&amp;DEDEL!K540&amp;"."&amp;$C$5</f>
        <v>...Ap21</v>
      </c>
      <c r="G540" s="323">
        <f t="shared" ca="1" si="36"/>
        <v>44309</v>
      </c>
      <c r="H540" s="324">
        <f>-DEDEL!Q540</f>
        <v>0</v>
      </c>
      <c r="I540" s="205">
        <f t="shared" ca="1" si="35"/>
        <v>44309</v>
      </c>
      <c r="J540" s="126">
        <v>3</v>
      </c>
      <c r="K540" s="126" t="b">
        <v>1</v>
      </c>
      <c r="L540" s="126" t="s">
        <v>4022</v>
      </c>
      <c r="M540" s="126" t="b">
        <v>1</v>
      </c>
      <c r="N540" s="126" t="s">
        <v>3687</v>
      </c>
      <c r="O540" s="322" t="str">
        <f>LEFT(DEDEL!D540,19)&amp;"."&amp;DEDELCR!F540</f>
        <v>....Ap21</v>
      </c>
      <c r="P540" s="325">
        <f>DEDEL!I540</f>
        <v>0</v>
      </c>
      <c r="Q540" s="126" t="b">
        <v>1</v>
      </c>
      <c r="R540" s="126" t="b">
        <v>1</v>
      </c>
      <c r="S540" s="126" t="b">
        <v>1</v>
      </c>
    </row>
    <row r="541" spans="1:19" hidden="1" x14ac:dyDescent="0.25">
      <c r="A541" s="126" t="s">
        <v>4021</v>
      </c>
      <c r="B541" s="200">
        <v>1</v>
      </c>
      <c r="C541" s="126">
        <v>2</v>
      </c>
      <c r="D541" s="321">
        <f>DEDEL!J541</f>
        <v>0</v>
      </c>
      <c r="E541" s="126" t="b">
        <v>1</v>
      </c>
      <c r="F541" s="322" t="str">
        <f>RIGHT(DEDEL!C541,4)&amp;"."&amp;DEDEL!M541&amp;"."&amp;DEDEL!K541&amp;"."&amp;$C$5</f>
        <v>...Ap21</v>
      </c>
      <c r="G541" s="323">
        <f t="shared" ca="1" si="36"/>
        <v>44309</v>
      </c>
      <c r="H541" s="324">
        <f>-DEDEL!Q541</f>
        <v>0</v>
      </c>
      <c r="I541" s="205">
        <f t="shared" ca="1" si="35"/>
        <v>44309</v>
      </c>
      <c r="J541" s="126">
        <v>3</v>
      </c>
      <c r="K541" s="126" t="b">
        <v>1</v>
      </c>
      <c r="L541" s="126" t="s">
        <v>4022</v>
      </c>
      <c r="M541" s="126" t="b">
        <v>1</v>
      </c>
      <c r="N541" s="126" t="s">
        <v>3687</v>
      </c>
      <c r="O541" s="322" t="str">
        <f>LEFT(DEDEL!D541,19)&amp;"."&amp;DEDELCR!F541</f>
        <v>....Ap21</v>
      </c>
      <c r="P541" s="325">
        <f>DEDEL!I541</f>
        <v>0</v>
      </c>
      <c r="Q541" s="126" t="b">
        <v>1</v>
      </c>
      <c r="R541" s="126" t="b">
        <v>1</v>
      </c>
      <c r="S541" s="126" t="b">
        <v>1</v>
      </c>
    </row>
    <row r="542" spans="1:19" hidden="1" x14ac:dyDescent="0.25">
      <c r="A542" s="126" t="s">
        <v>4021</v>
      </c>
      <c r="B542" s="200">
        <v>1</v>
      </c>
      <c r="C542" s="126">
        <v>2</v>
      </c>
      <c r="D542" s="321">
        <f>DEDEL!J542</f>
        <v>0</v>
      </c>
      <c r="E542" s="126" t="b">
        <v>1</v>
      </c>
      <c r="F542" s="322" t="str">
        <f>RIGHT(DEDEL!C542,4)&amp;"."&amp;DEDEL!M542&amp;"."&amp;DEDEL!K542&amp;"."&amp;$C$5</f>
        <v>...Ap21</v>
      </c>
      <c r="G542" s="323">
        <f t="shared" ca="1" si="36"/>
        <v>44309</v>
      </c>
      <c r="H542" s="324">
        <f>-DEDEL!Q542</f>
        <v>0</v>
      </c>
      <c r="I542" s="205">
        <f t="shared" ca="1" si="35"/>
        <v>44309</v>
      </c>
      <c r="J542" s="126">
        <v>3</v>
      </c>
      <c r="K542" s="126" t="b">
        <v>1</v>
      </c>
      <c r="L542" s="126" t="s">
        <v>4022</v>
      </c>
      <c r="M542" s="126" t="b">
        <v>1</v>
      </c>
      <c r="N542" s="126" t="s">
        <v>3687</v>
      </c>
      <c r="O542" s="322" t="str">
        <f>LEFT(DEDEL!D542,19)&amp;"."&amp;DEDELCR!F542</f>
        <v>....Ap21</v>
      </c>
      <c r="P542" s="325">
        <f>DEDEL!I542</f>
        <v>0</v>
      </c>
      <c r="Q542" s="126" t="b">
        <v>1</v>
      </c>
      <c r="R542" s="126" t="b">
        <v>1</v>
      </c>
      <c r="S542" s="126" t="b">
        <v>1</v>
      </c>
    </row>
    <row r="543" spans="1:19" hidden="1" x14ac:dyDescent="0.25">
      <c r="A543" s="126" t="s">
        <v>4021</v>
      </c>
      <c r="B543" s="200">
        <v>1</v>
      </c>
      <c r="C543" s="126">
        <v>2</v>
      </c>
      <c r="D543" s="321">
        <f>DEDEL!J543</f>
        <v>0</v>
      </c>
      <c r="E543" s="126" t="b">
        <v>1</v>
      </c>
      <c r="F543" s="322" t="str">
        <f>RIGHT(DEDEL!C543,4)&amp;"."&amp;DEDEL!M543&amp;"."&amp;DEDEL!K543&amp;"."&amp;$C$5</f>
        <v>...Ap21</v>
      </c>
      <c r="G543" s="323">
        <f t="shared" ca="1" si="36"/>
        <v>44309</v>
      </c>
      <c r="H543" s="324">
        <f>-DEDEL!Q543</f>
        <v>0</v>
      </c>
      <c r="I543" s="205">
        <f t="shared" ca="1" si="35"/>
        <v>44309</v>
      </c>
      <c r="J543" s="126">
        <v>3</v>
      </c>
      <c r="K543" s="126" t="b">
        <v>1</v>
      </c>
      <c r="L543" s="126" t="s">
        <v>4022</v>
      </c>
      <c r="M543" s="126" t="b">
        <v>1</v>
      </c>
      <c r="N543" s="126" t="s">
        <v>3687</v>
      </c>
      <c r="O543" s="322" t="str">
        <f>LEFT(DEDEL!D543,19)&amp;"."&amp;DEDELCR!F543</f>
        <v>....Ap21</v>
      </c>
      <c r="P543" s="325">
        <f>DEDEL!I543</f>
        <v>0</v>
      </c>
      <c r="Q543" s="126" t="b">
        <v>1</v>
      </c>
      <c r="R543" s="126" t="b">
        <v>1</v>
      </c>
      <c r="S543" s="126" t="b">
        <v>1</v>
      </c>
    </row>
    <row r="544" spans="1:19" hidden="1" x14ac:dyDescent="0.25">
      <c r="A544" s="126" t="s">
        <v>4021</v>
      </c>
      <c r="B544" s="200">
        <v>1</v>
      </c>
      <c r="C544" s="126">
        <v>2</v>
      </c>
      <c r="D544" s="321">
        <f>DEDEL!J544</f>
        <v>0</v>
      </c>
      <c r="E544" s="126" t="b">
        <v>1</v>
      </c>
      <c r="F544" s="322" t="str">
        <f>RIGHT(DEDEL!C544,4)&amp;"."&amp;DEDEL!M544&amp;"."&amp;DEDEL!K544&amp;"."&amp;$C$5</f>
        <v>...Ap21</v>
      </c>
      <c r="G544" s="323">
        <f t="shared" ca="1" si="36"/>
        <v>44309</v>
      </c>
      <c r="H544" s="324">
        <f>-DEDEL!Q544</f>
        <v>0</v>
      </c>
      <c r="I544" s="205">
        <f t="shared" ca="1" si="35"/>
        <v>44309</v>
      </c>
      <c r="J544" s="126">
        <v>3</v>
      </c>
      <c r="K544" s="126" t="b">
        <v>1</v>
      </c>
      <c r="L544" s="126" t="s">
        <v>4022</v>
      </c>
      <c r="M544" s="126" t="b">
        <v>1</v>
      </c>
      <c r="N544" s="126" t="s">
        <v>3687</v>
      </c>
      <c r="O544" s="322" t="str">
        <f>LEFT(DEDEL!D544,19)&amp;"."&amp;DEDELCR!F544</f>
        <v>....Ap21</v>
      </c>
      <c r="P544" s="325">
        <f>DEDEL!I544</f>
        <v>0</v>
      </c>
      <c r="Q544" s="126" t="b">
        <v>1</v>
      </c>
      <c r="R544" s="126" t="b">
        <v>1</v>
      </c>
      <c r="S544" s="126" t="b">
        <v>1</v>
      </c>
    </row>
    <row r="545" spans="1:19" hidden="1" x14ac:dyDescent="0.25">
      <c r="A545" s="126" t="s">
        <v>4021</v>
      </c>
      <c r="B545" s="200">
        <v>1</v>
      </c>
      <c r="C545" s="126">
        <v>2</v>
      </c>
      <c r="D545" s="321">
        <f>DEDEL!J545</f>
        <v>0</v>
      </c>
      <c r="E545" s="126" t="b">
        <v>1</v>
      </c>
      <c r="F545" s="322" t="str">
        <f>RIGHT(DEDEL!C545,4)&amp;"."&amp;DEDEL!M545&amp;"."&amp;DEDEL!K545&amp;"."&amp;$C$5</f>
        <v>...Ap21</v>
      </c>
      <c r="G545" s="323">
        <f t="shared" ca="1" si="36"/>
        <v>44309</v>
      </c>
      <c r="H545" s="324">
        <f>-DEDEL!Q545</f>
        <v>0</v>
      </c>
      <c r="I545" s="205">
        <f t="shared" ca="1" si="35"/>
        <v>44309</v>
      </c>
      <c r="J545" s="126">
        <v>3</v>
      </c>
      <c r="K545" s="126" t="b">
        <v>1</v>
      </c>
      <c r="L545" s="126" t="s">
        <v>4022</v>
      </c>
      <c r="M545" s="126" t="b">
        <v>1</v>
      </c>
      <c r="N545" s="126" t="s">
        <v>3687</v>
      </c>
      <c r="O545" s="322" t="str">
        <f>LEFT(DEDEL!D545,19)&amp;"."&amp;DEDELCR!F545</f>
        <v>....Ap21</v>
      </c>
      <c r="P545" s="325">
        <f>DEDEL!I545</f>
        <v>0</v>
      </c>
      <c r="Q545" s="126" t="b">
        <v>1</v>
      </c>
      <c r="R545" s="126" t="b">
        <v>1</v>
      </c>
      <c r="S545" s="126" t="b">
        <v>1</v>
      </c>
    </row>
    <row r="546" spans="1:19" hidden="1" x14ac:dyDescent="0.25">
      <c r="A546" s="126" t="s">
        <v>4021</v>
      </c>
      <c r="B546" s="200">
        <v>1</v>
      </c>
      <c r="C546" s="126">
        <v>2</v>
      </c>
      <c r="D546" s="321">
        <f>DEDEL!J546</f>
        <v>0</v>
      </c>
      <c r="E546" s="126" t="b">
        <v>1</v>
      </c>
      <c r="F546" s="322" t="str">
        <f>RIGHT(DEDEL!C546,4)&amp;"."&amp;DEDEL!M546&amp;"."&amp;DEDEL!K546&amp;"."&amp;$C$5</f>
        <v>...Ap21</v>
      </c>
      <c r="G546" s="323">
        <f t="shared" ca="1" si="36"/>
        <v>44309</v>
      </c>
      <c r="H546" s="324">
        <f>-DEDEL!Q546</f>
        <v>0</v>
      </c>
      <c r="I546" s="205">
        <f t="shared" ca="1" si="35"/>
        <v>44309</v>
      </c>
      <c r="J546" s="126">
        <v>3</v>
      </c>
      <c r="K546" s="126" t="b">
        <v>1</v>
      </c>
      <c r="L546" s="126" t="s">
        <v>4022</v>
      </c>
      <c r="M546" s="126" t="b">
        <v>1</v>
      </c>
      <c r="N546" s="126" t="s">
        <v>3687</v>
      </c>
      <c r="O546" s="322" t="str">
        <f>LEFT(DEDEL!D546,19)&amp;"."&amp;DEDELCR!F546</f>
        <v>....Ap21</v>
      </c>
      <c r="P546" s="325">
        <f>DEDEL!I546</f>
        <v>0</v>
      </c>
      <c r="Q546" s="126" t="b">
        <v>1</v>
      </c>
      <c r="R546" s="126" t="b">
        <v>1</v>
      </c>
      <c r="S546" s="126" t="b">
        <v>1</v>
      </c>
    </row>
    <row r="547" spans="1:19" hidden="1" x14ac:dyDescent="0.25">
      <c r="A547" s="126" t="s">
        <v>4021</v>
      </c>
      <c r="B547" s="200">
        <v>1</v>
      </c>
      <c r="C547" s="126">
        <v>2</v>
      </c>
      <c r="D547" s="321">
        <f>DEDEL!J547</f>
        <v>0</v>
      </c>
      <c r="E547" s="126" t="b">
        <v>1</v>
      </c>
      <c r="F547" s="322" t="str">
        <f>RIGHT(DEDEL!C547,4)&amp;"."&amp;DEDEL!M547&amp;"."&amp;DEDEL!K547&amp;"."&amp;$C$5</f>
        <v>...Ap21</v>
      </c>
      <c r="G547" s="323">
        <f t="shared" ca="1" si="36"/>
        <v>44309</v>
      </c>
      <c r="H547" s="324">
        <f>-DEDEL!Q547</f>
        <v>0</v>
      </c>
      <c r="I547" s="205">
        <f t="shared" ca="1" si="35"/>
        <v>44309</v>
      </c>
      <c r="J547" s="126">
        <v>3</v>
      </c>
      <c r="K547" s="126" t="b">
        <v>1</v>
      </c>
      <c r="L547" s="126" t="s">
        <v>4022</v>
      </c>
      <c r="M547" s="126" t="b">
        <v>1</v>
      </c>
      <c r="N547" s="126" t="s">
        <v>3687</v>
      </c>
      <c r="O547" s="322" t="str">
        <f>LEFT(DEDEL!D547,19)&amp;"."&amp;DEDELCR!F547</f>
        <v>....Ap21</v>
      </c>
      <c r="P547" s="325">
        <f>DEDEL!I547</f>
        <v>0</v>
      </c>
      <c r="Q547" s="126" t="b">
        <v>1</v>
      </c>
      <c r="R547" s="126" t="b">
        <v>1</v>
      </c>
      <c r="S547" s="126" t="b">
        <v>1</v>
      </c>
    </row>
    <row r="548" spans="1:19" hidden="1" x14ac:dyDescent="0.25">
      <c r="A548" s="126" t="s">
        <v>4021</v>
      </c>
      <c r="B548" s="200">
        <v>1</v>
      </c>
      <c r="C548" s="126">
        <v>2</v>
      </c>
      <c r="D548" s="321">
        <f>DEDEL!J548</f>
        <v>0</v>
      </c>
      <c r="E548" s="126" t="b">
        <v>1</v>
      </c>
      <c r="F548" s="322" t="str">
        <f>RIGHT(DEDEL!C548,4)&amp;"."&amp;DEDEL!M548&amp;"."&amp;DEDEL!K548&amp;"."&amp;$C$5</f>
        <v>...Ap21</v>
      </c>
      <c r="G548" s="323">
        <f t="shared" ca="1" si="36"/>
        <v>44309</v>
      </c>
      <c r="H548" s="324">
        <f>-DEDEL!Q548</f>
        <v>0</v>
      </c>
      <c r="I548" s="205">
        <f t="shared" ca="1" si="35"/>
        <v>44309</v>
      </c>
      <c r="J548" s="126">
        <v>3</v>
      </c>
      <c r="K548" s="126" t="b">
        <v>1</v>
      </c>
      <c r="L548" s="126" t="s">
        <v>4022</v>
      </c>
      <c r="M548" s="126" t="b">
        <v>1</v>
      </c>
      <c r="N548" s="126" t="s">
        <v>3687</v>
      </c>
      <c r="O548" s="322" t="str">
        <f>LEFT(DEDEL!D548,19)&amp;"."&amp;DEDELCR!F548</f>
        <v>....Ap21</v>
      </c>
      <c r="P548" s="325">
        <f>DEDEL!I548</f>
        <v>0</v>
      </c>
      <c r="Q548" s="126" t="b">
        <v>1</v>
      </c>
      <c r="R548" s="126" t="b">
        <v>1</v>
      </c>
      <c r="S548" s="126" t="b">
        <v>1</v>
      </c>
    </row>
    <row r="549" spans="1:19" hidden="1" x14ac:dyDescent="0.25">
      <c r="A549" s="126" t="s">
        <v>4021</v>
      </c>
      <c r="B549" s="200">
        <v>1</v>
      </c>
      <c r="C549" s="126">
        <v>2</v>
      </c>
      <c r="D549" s="321">
        <f>DEDEL!J549</f>
        <v>0</v>
      </c>
      <c r="E549" s="126" t="b">
        <v>1</v>
      </c>
      <c r="F549" s="322" t="str">
        <f>RIGHT(DEDEL!C549,4)&amp;"."&amp;DEDEL!M549&amp;"."&amp;DEDEL!K549&amp;"."&amp;$C$5</f>
        <v>...Ap21</v>
      </c>
      <c r="G549" s="323">
        <f t="shared" ca="1" si="36"/>
        <v>44309</v>
      </c>
      <c r="H549" s="324">
        <f>-DEDEL!Q549</f>
        <v>0</v>
      </c>
      <c r="I549" s="205">
        <f t="shared" ca="1" si="35"/>
        <v>44309</v>
      </c>
      <c r="J549" s="126">
        <v>3</v>
      </c>
      <c r="K549" s="126" t="b">
        <v>1</v>
      </c>
      <c r="L549" s="126" t="s">
        <v>4022</v>
      </c>
      <c r="M549" s="126" t="b">
        <v>1</v>
      </c>
      <c r="N549" s="126" t="s">
        <v>3687</v>
      </c>
      <c r="O549" s="322" t="str">
        <f>LEFT(DEDEL!D549,19)&amp;"."&amp;DEDELCR!F549</f>
        <v>....Ap21</v>
      </c>
      <c r="P549" s="325">
        <f>DEDEL!I549</f>
        <v>0</v>
      </c>
      <c r="Q549" s="126" t="b">
        <v>1</v>
      </c>
      <c r="R549" s="126" t="b">
        <v>1</v>
      </c>
      <c r="S549" s="126" t="b">
        <v>1</v>
      </c>
    </row>
    <row r="550" spans="1:19" hidden="1" x14ac:dyDescent="0.25">
      <c r="A550" s="126" t="s">
        <v>4021</v>
      </c>
      <c r="B550" s="200">
        <v>1</v>
      </c>
      <c r="C550" s="126">
        <v>2</v>
      </c>
      <c r="D550" s="321">
        <f>DEDEL!J550</f>
        <v>0</v>
      </c>
      <c r="E550" s="126" t="b">
        <v>1</v>
      </c>
      <c r="F550" s="322" t="str">
        <f>RIGHT(DEDEL!C550,4)&amp;"."&amp;DEDEL!M550&amp;"."&amp;DEDEL!K550&amp;"."&amp;$C$5</f>
        <v>...Ap21</v>
      </c>
      <c r="G550" s="323">
        <f t="shared" ca="1" si="36"/>
        <v>44309</v>
      </c>
      <c r="H550" s="324">
        <f>-DEDEL!Q550</f>
        <v>0</v>
      </c>
      <c r="I550" s="205">
        <f t="shared" ca="1" si="35"/>
        <v>44309</v>
      </c>
      <c r="J550" s="126">
        <v>3</v>
      </c>
      <c r="K550" s="126" t="b">
        <v>1</v>
      </c>
      <c r="L550" s="126" t="s">
        <v>4022</v>
      </c>
      <c r="M550" s="126" t="b">
        <v>1</v>
      </c>
      <c r="N550" s="126" t="s">
        <v>3687</v>
      </c>
      <c r="O550" s="322" t="str">
        <f>LEFT(DEDEL!D550,19)&amp;"."&amp;DEDELCR!F550</f>
        <v>....Ap21</v>
      </c>
      <c r="P550" s="325">
        <f>DEDEL!I550</f>
        <v>0</v>
      </c>
      <c r="Q550" s="126" t="b">
        <v>1</v>
      </c>
      <c r="R550" s="126" t="b">
        <v>1</v>
      </c>
      <c r="S550" s="126" t="b">
        <v>1</v>
      </c>
    </row>
    <row r="551" spans="1:19" hidden="1" x14ac:dyDescent="0.25">
      <c r="A551" s="126" t="s">
        <v>4021</v>
      </c>
      <c r="B551" s="200">
        <v>1</v>
      </c>
      <c r="C551" s="126">
        <v>2</v>
      </c>
      <c r="D551" s="321">
        <f>DEDEL!J551</f>
        <v>0</v>
      </c>
      <c r="E551" s="126" t="b">
        <v>1</v>
      </c>
      <c r="F551" s="322" t="str">
        <f>RIGHT(DEDEL!C551,4)&amp;"."&amp;DEDEL!M551&amp;"."&amp;DEDEL!K551&amp;"."&amp;$C$5</f>
        <v>...Ap21</v>
      </c>
      <c r="G551" s="323">
        <f t="shared" ca="1" si="36"/>
        <v>44309</v>
      </c>
      <c r="H551" s="324">
        <f>-DEDEL!Q551</f>
        <v>0</v>
      </c>
      <c r="I551" s="205">
        <f t="shared" ca="1" si="35"/>
        <v>44309</v>
      </c>
      <c r="J551" s="126">
        <v>3</v>
      </c>
      <c r="K551" s="126" t="b">
        <v>1</v>
      </c>
      <c r="L551" s="126" t="s">
        <v>4022</v>
      </c>
      <c r="M551" s="126" t="b">
        <v>1</v>
      </c>
      <c r="N551" s="126" t="s">
        <v>3687</v>
      </c>
      <c r="O551" s="322" t="str">
        <f>LEFT(DEDEL!D551,19)&amp;"."&amp;DEDELCR!F551</f>
        <v>....Ap21</v>
      </c>
      <c r="P551" s="325">
        <f>DEDEL!I551</f>
        <v>0</v>
      </c>
      <c r="Q551" s="126" t="b">
        <v>1</v>
      </c>
      <c r="R551" s="126" t="b">
        <v>1</v>
      </c>
      <c r="S551" s="126" t="b">
        <v>1</v>
      </c>
    </row>
    <row r="552" spans="1:19" hidden="1" x14ac:dyDescent="0.25">
      <c r="A552" s="126" t="s">
        <v>4021</v>
      </c>
      <c r="B552" s="200">
        <v>1</v>
      </c>
      <c r="C552" s="126">
        <v>2</v>
      </c>
      <c r="D552" s="321">
        <f>DEDEL!J552</f>
        <v>0</v>
      </c>
      <c r="E552" s="126" t="b">
        <v>1</v>
      </c>
      <c r="F552" s="322" t="str">
        <f>RIGHT(DEDEL!C552,4)&amp;"."&amp;DEDEL!M552&amp;"."&amp;DEDEL!K552&amp;"."&amp;$C$5</f>
        <v>...Ap21</v>
      </c>
      <c r="G552" s="323">
        <f t="shared" ca="1" si="36"/>
        <v>44309</v>
      </c>
      <c r="H552" s="324">
        <f>-DEDEL!Q552</f>
        <v>0</v>
      </c>
      <c r="I552" s="205">
        <f t="shared" ca="1" si="35"/>
        <v>44309</v>
      </c>
      <c r="J552" s="126">
        <v>3</v>
      </c>
      <c r="K552" s="126" t="b">
        <v>1</v>
      </c>
      <c r="L552" s="126" t="s">
        <v>4022</v>
      </c>
      <c r="M552" s="126" t="b">
        <v>1</v>
      </c>
      <c r="N552" s="126" t="s">
        <v>3687</v>
      </c>
      <c r="O552" s="322" t="str">
        <f>LEFT(DEDEL!D552,19)&amp;"."&amp;DEDELCR!F552</f>
        <v>....Ap21</v>
      </c>
      <c r="P552" s="325">
        <f>DEDEL!I552</f>
        <v>0</v>
      </c>
      <c r="Q552" s="126" t="b">
        <v>1</v>
      </c>
      <c r="R552" s="126" t="b">
        <v>1</v>
      </c>
      <c r="S552" s="126" t="b">
        <v>1</v>
      </c>
    </row>
    <row r="553" spans="1:19" hidden="1" x14ac:dyDescent="0.25">
      <c r="A553" s="126" t="s">
        <v>4021</v>
      </c>
      <c r="B553" s="200">
        <v>1</v>
      </c>
      <c r="C553" s="126">
        <v>2</v>
      </c>
      <c r="D553" s="321">
        <f>DEDEL!J553</f>
        <v>0</v>
      </c>
      <c r="E553" s="126" t="b">
        <v>1</v>
      </c>
      <c r="F553" s="322" t="str">
        <f>RIGHT(DEDEL!C553,4)&amp;"."&amp;DEDEL!M553&amp;"."&amp;DEDEL!K553&amp;"."&amp;$C$5</f>
        <v>...Ap21</v>
      </c>
      <c r="G553" s="323">
        <f t="shared" ca="1" si="36"/>
        <v>44309</v>
      </c>
      <c r="H553" s="324">
        <f>-DEDEL!Q553</f>
        <v>0</v>
      </c>
      <c r="I553" s="205">
        <f t="shared" ca="1" si="35"/>
        <v>44309</v>
      </c>
      <c r="J553" s="126">
        <v>3</v>
      </c>
      <c r="K553" s="126" t="b">
        <v>1</v>
      </c>
      <c r="L553" s="126" t="s">
        <v>4022</v>
      </c>
      <c r="M553" s="126" t="b">
        <v>1</v>
      </c>
      <c r="N553" s="126" t="s">
        <v>3687</v>
      </c>
      <c r="O553" s="322" t="str">
        <f>LEFT(DEDEL!D553,19)&amp;"."&amp;DEDELCR!F553</f>
        <v>....Ap21</v>
      </c>
      <c r="P553" s="325">
        <f>DEDEL!I553</f>
        <v>0</v>
      </c>
      <c r="Q553" s="126" t="b">
        <v>1</v>
      </c>
      <c r="R553" s="126" t="b">
        <v>1</v>
      </c>
      <c r="S553" s="126" t="b">
        <v>1</v>
      </c>
    </row>
    <row r="554" spans="1:19" hidden="1" x14ac:dyDescent="0.25">
      <c r="A554" s="126" t="s">
        <v>4021</v>
      </c>
      <c r="B554" s="200">
        <v>1</v>
      </c>
      <c r="C554" s="126">
        <v>2</v>
      </c>
      <c r="D554" s="321">
        <f>DEDEL!J554</f>
        <v>0</v>
      </c>
      <c r="E554" s="126" t="b">
        <v>1</v>
      </c>
      <c r="F554" s="322" t="str">
        <f>RIGHT(DEDEL!C554,4)&amp;"."&amp;DEDEL!M554&amp;"."&amp;DEDEL!K554&amp;"."&amp;$C$5</f>
        <v>...Ap21</v>
      </c>
      <c r="G554" s="323">
        <f t="shared" ca="1" si="36"/>
        <v>44309</v>
      </c>
      <c r="H554" s="324">
        <f>-DEDEL!Q554</f>
        <v>0</v>
      </c>
      <c r="I554" s="205">
        <f t="shared" ca="1" si="35"/>
        <v>44309</v>
      </c>
      <c r="J554" s="126">
        <v>3</v>
      </c>
      <c r="K554" s="126" t="b">
        <v>1</v>
      </c>
      <c r="L554" s="126" t="s">
        <v>4022</v>
      </c>
      <c r="M554" s="126" t="b">
        <v>1</v>
      </c>
      <c r="N554" s="126" t="s">
        <v>3687</v>
      </c>
      <c r="O554" s="322" t="str">
        <f>LEFT(DEDEL!D554,19)&amp;"."&amp;DEDELCR!F554</f>
        <v>....Ap21</v>
      </c>
      <c r="P554" s="325">
        <f>DEDEL!I554</f>
        <v>0</v>
      </c>
      <c r="Q554" s="126" t="b">
        <v>1</v>
      </c>
      <c r="R554" s="126" t="b">
        <v>1</v>
      </c>
      <c r="S554" s="126" t="b">
        <v>1</v>
      </c>
    </row>
    <row r="555" spans="1:19" hidden="1" x14ac:dyDescent="0.25">
      <c r="A555" s="126" t="s">
        <v>4021</v>
      </c>
      <c r="B555" s="200">
        <v>1</v>
      </c>
      <c r="C555" s="126">
        <v>2</v>
      </c>
      <c r="D555" s="321">
        <f>DEDEL!J555</f>
        <v>0</v>
      </c>
      <c r="E555" s="126" t="b">
        <v>1</v>
      </c>
      <c r="F555" s="322" t="str">
        <f>RIGHT(DEDEL!C555,4)&amp;"."&amp;DEDEL!M555&amp;"."&amp;DEDEL!K555&amp;"."&amp;$C$5</f>
        <v>...Ap21</v>
      </c>
      <c r="G555" s="323">
        <f t="shared" ca="1" si="36"/>
        <v>44309</v>
      </c>
      <c r="H555" s="324">
        <f>-DEDEL!Q555</f>
        <v>0</v>
      </c>
      <c r="I555" s="205">
        <f t="shared" ca="1" si="35"/>
        <v>44309</v>
      </c>
      <c r="J555" s="126">
        <v>3</v>
      </c>
      <c r="K555" s="126" t="b">
        <v>1</v>
      </c>
      <c r="L555" s="126" t="s">
        <v>4022</v>
      </c>
      <c r="M555" s="126" t="b">
        <v>1</v>
      </c>
      <c r="N555" s="126" t="s">
        <v>3687</v>
      </c>
      <c r="O555" s="322" t="str">
        <f>LEFT(DEDEL!D555,19)&amp;"."&amp;DEDELCR!F555</f>
        <v>....Ap21</v>
      </c>
      <c r="P555" s="325">
        <f>DEDEL!I555</f>
        <v>0</v>
      </c>
      <c r="Q555" s="126" t="b">
        <v>1</v>
      </c>
      <c r="R555" s="126" t="b">
        <v>1</v>
      </c>
      <c r="S555" s="126" t="b">
        <v>1</v>
      </c>
    </row>
    <row r="556" spans="1:19" hidden="1" x14ac:dyDescent="0.25">
      <c r="A556" s="126" t="s">
        <v>4021</v>
      </c>
      <c r="B556" s="200">
        <v>1</v>
      </c>
      <c r="C556" s="126">
        <v>2</v>
      </c>
      <c r="D556" s="321">
        <f>DEDEL!J556</f>
        <v>0</v>
      </c>
      <c r="E556" s="126" t="b">
        <v>1</v>
      </c>
      <c r="F556" s="322" t="str">
        <f>RIGHT(DEDEL!C556,4)&amp;"."&amp;DEDEL!M556&amp;"."&amp;DEDEL!K556&amp;"."&amp;$C$5</f>
        <v>...Ap21</v>
      </c>
      <c r="G556" s="323">
        <f t="shared" ca="1" si="36"/>
        <v>44309</v>
      </c>
      <c r="H556" s="324">
        <f>-DEDEL!Q556</f>
        <v>0</v>
      </c>
      <c r="I556" s="205">
        <f t="shared" ca="1" si="35"/>
        <v>44309</v>
      </c>
      <c r="J556" s="126">
        <v>3</v>
      </c>
      <c r="K556" s="126" t="b">
        <v>1</v>
      </c>
      <c r="L556" s="126" t="s">
        <v>4022</v>
      </c>
      <c r="M556" s="126" t="b">
        <v>1</v>
      </c>
      <c r="N556" s="126" t="s">
        <v>3687</v>
      </c>
      <c r="O556" s="322" t="str">
        <f>LEFT(DEDEL!D556,19)&amp;"."&amp;DEDELCR!F556</f>
        <v>....Ap21</v>
      </c>
      <c r="P556" s="325">
        <f>DEDEL!I556</f>
        <v>0</v>
      </c>
      <c r="Q556" s="126" t="b">
        <v>1</v>
      </c>
      <c r="R556" s="126" t="b">
        <v>1</v>
      </c>
      <c r="S556" s="126" t="b">
        <v>1</v>
      </c>
    </row>
    <row r="557" spans="1:19" hidden="1" x14ac:dyDescent="0.25">
      <c r="A557" s="126" t="s">
        <v>4021</v>
      </c>
      <c r="B557" s="200">
        <v>1</v>
      </c>
      <c r="C557" s="126">
        <v>2</v>
      </c>
      <c r="D557" s="321">
        <f>DEDEL!J557</f>
        <v>0</v>
      </c>
      <c r="E557" s="126" t="b">
        <v>1</v>
      </c>
      <c r="F557" s="322" t="str">
        <f>RIGHT(DEDEL!C557,4)&amp;"."&amp;DEDEL!M557&amp;"."&amp;DEDEL!K557&amp;"."&amp;$C$5</f>
        <v>...Ap21</v>
      </c>
      <c r="G557" s="323">
        <f t="shared" ca="1" si="36"/>
        <v>44309</v>
      </c>
      <c r="H557" s="324">
        <f>-DEDEL!Q557</f>
        <v>0</v>
      </c>
      <c r="I557" s="205">
        <f t="shared" ca="1" si="35"/>
        <v>44309</v>
      </c>
      <c r="J557" s="126">
        <v>3</v>
      </c>
      <c r="K557" s="126" t="b">
        <v>1</v>
      </c>
      <c r="L557" s="126" t="s">
        <v>4022</v>
      </c>
      <c r="M557" s="126" t="b">
        <v>1</v>
      </c>
      <c r="N557" s="126" t="s">
        <v>3687</v>
      </c>
      <c r="O557" s="322" t="str">
        <f>LEFT(DEDEL!D557,19)&amp;"."&amp;DEDELCR!F557</f>
        <v>....Ap21</v>
      </c>
      <c r="P557" s="325">
        <f>DEDEL!I557</f>
        <v>0</v>
      </c>
      <c r="Q557" s="126" t="b">
        <v>1</v>
      </c>
      <c r="R557" s="126" t="b">
        <v>1</v>
      </c>
      <c r="S557" s="126" t="b">
        <v>1</v>
      </c>
    </row>
    <row r="558" spans="1:19" hidden="1" x14ac:dyDescent="0.25">
      <c r="A558" s="126" t="s">
        <v>4021</v>
      </c>
      <c r="B558" s="200">
        <v>1</v>
      </c>
      <c r="C558" s="126">
        <v>2</v>
      </c>
      <c r="D558" s="321">
        <f>DEDEL!J558</f>
        <v>0</v>
      </c>
      <c r="E558" s="126" t="b">
        <v>1</v>
      </c>
      <c r="F558" s="322" t="str">
        <f>RIGHT(DEDEL!C558,4)&amp;"."&amp;DEDEL!M558&amp;"."&amp;DEDEL!K558&amp;"."&amp;$C$5</f>
        <v>...Ap21</v>
      </c>
      <c r="G558" s="323">
        <f t="shared" ca="1" si="36"/>
        <v>44309</v>
      </c>
      <c r="H558" s="324">
        <f>-DEDEL!Q558</f>
        <v>0</v>
      </c>
      <c r="I558" s="205">
        <f t="shared" ca="1" si="35"/>
        <v>44309</v>
      </c>
      <c r="J558" s="126">
        <v>3</v>
      </c>
      <c r="K558" s="126" t="b">
        <v>1</v>
      </c>
      <c r="L558" s="126" t="s">
        <v>4022</v>
      </c>
      <c r="M558" s="126" t="b">
        <v>1</v>
      </c>
      <c r="N558" s="126" t="s">
        <v>3687</v>
      </c>
      <c r="O558" s="322" t="str">
        <f>LEFT(DEDEL!D558,19)&amp;"."&amp;DEDELCR!F558</f>
        <v>....Ap21</v>
      </c>
      <c r="P558" s="325">
        <f>DEDEL!I558</f>
        <v>0</v>
      </c>
      <c r="Q558" s="126" t="b">
        <v>1</v>
      </c>
      <c r="R558" s="126" t="b">
        <v>1</v>
      </c>
      <c r="S558" s="126" t="b">
        <v>1</v>
      </c>
    </row>
    <row r="559" spans="1:19" hidden="1" x14ac:dyDescent="0.25">
      <c r="A559" s="126" t="s">
        <v>4021</v>
      </c>
      <c r="B559" s="200">
        <v>1</v>
      </c>
      <c r="C559" s="126">
        <v>2</v>
      </c>
      <c r="D559" s="321">
        <f>DEDEL!J559</f>
        <v>0</v>
      </c>
      <c r="E559" s="126" t="b">
        <v>1</v>
      </c>
      <c r="F559" s="322" t="str">
        <f>RIGHT(DEDEL!C559,4)&amp;"."&amp;DEDEL!M559&amp;"."&amp;DEDEL!K559&amp;"."&amp;$C$5</f>
        <v>...Ap21</v>
      </c>
      <c r="G559" s="323">
        <f t="shared" ca="1" si="36"/>
        <v>44309</v>
      </c>
      <c r="H559" s="324">
        <f>-DEDEL!Q559</f>
        <v>0</v>
      </c>
      <c r="I559" s="205">
        <f t="shared" ca="1" si="35"/>
        <v>44309</v>
      </c>
      <c r="J559" s="126">
        <v>3</v>
      </c>
      <c r="K559" s="126" t="b">
        <v>1</v>
      </c>
      <c r="L559" s="126" t="s">
        <v>4022</v>
      </c>
      <c r="M559" s="126" t="b">
        <v>1</v>
      </c>
      <c r="N559" s="126" t="s">
        <v>3687</v>
      </c>
      <c r="O559" s="322" t="str">
        <f>LEFT(DEDEL!D559,19)&amp;"."&amp;DEDELCR!F559</f>
        <v>....Ap21</v>
      </c>
      <c r="P559" s="325">
        <f>DEDEL!I559</f>
        <v>0</v>
      </c>
      <c r="Q559" s="126" t="b">
        <v>1</v>
      </c>
      <c r="R559" s="126" t="b">
        <v>1</v>
      </c>
      <c r="S559" s="126" t="b">
        <v>1</v>
      </c>
    </row>
    <row r="560" spans="1:19" hidden="1" x14ac:dyDescent="0.25">
      <c r="A560" s="126" t="s">
        <v>4021</v>
      </c>
      <c r="B560" s="200">
        <v>1</v>
      </c>
      <c r="C560" s="126">
        <v>2</v>
      </c>
      <c r="D560" s="321">
        <f>DEDEL!J560</f>
        <v>0</v>
      </c>
      <c r="E560" s="126" t="b">
        <v>1</v>
      </c>
      <c r="F560" s="322" t="str">
        <f>RIGHT(DEDEL!C560,4)&amp;"."&amp;DEDEL!M560&amp;"."&amp;DEDEL!K560&amp;"."&amp;$C$5</f>
        <v>...Ap21</v>
      </c>
      <c r="G560" s="323">
        <f t="shared" ca="1" si="36"/>
        <v>44309</v>
      </c>
      <c r="H560" s="324">
        <f>-DEDEL!Q560</f>
        <v>0</v>
      </c>
      <c r="I560" s="205">
        <f t="shared" ca="1" si="35"/>
        <v>44309</v>
      </c>
      <c r="J560" s="126">
        <v>3</v>
      </c>
      <c r="K560" s="126" t="b">
        <v>1</v>
      </c>
      <c r="L560" s="126" t="s">
        <v>4022</v>
      </c>
      <c r="M560" s="126" t="b">
        <v>1</v>
      </c>
      <c r="N560" s="126" t="s">
        <v>3687</v>
      </c>
      <c r="O560" s="322" t="str">
        <f>LEFT(DEDEL!D560,19)&amp;"."&amp;DEDELCR!F560</f>
        <v>....Ap21</v>
      </c>
      <c r="P560" s="325">
        <f>DEDEL!I560</f>
        <v>0</v>
      </c>
      <c r="Q560" s="126" t="b">
        <v>1</v>
      </c>
      <c r="R560" s="126" t="b">
        <v>1</v>
      </c>
      <c r="S560" s="126" t="b">
        <v>1</v>
      </c>
    </row>
    <row r="561" spans="1:19" hidden="1" x14ac:dyDescent="0.25">
      <c r="A561" s="126" t="s">
        <v>4021</v>
      </c>
      <c r="B561" s="200">
        <v>1</v>
      </c>
      <c r="C561" s="126">
        <v>2</v>
      </c>
      <c r="D561" s="321">
        <f>DEDEL!J561</f>
        <v>0</v>
      </c>
      <c r="E561" s="126" t="b">
        <v>1</v>
      </c>
      <c r="F561" s="322" t="str">
        <f>RIGHT(DEDEL!C561,4)&amp;"."&amp;DEDEL!M561&amp;"."&amp;DEDEL!K561&amp;"."&amp;$C$5</f>
        <v>...Ap21</v>
      </c>
      <c r="G561" s="323">
        <f t="shared" ca="1" si="36"/>
        <v>44309</v>
      </c>
      <c r="H561" s="324">
        <f>-DEDEL!Q561</f>
        <v>0</v>
      </c>
      <c r="I561" s="205">
        <f t="shared" ca="1" si="35"/>
        <v>44309</v>
      </c>
      <c r="J561" s="126">
        <v>3</v>
      </c>
      <c r="K561" s="126" t="b">
        <v>1</v>
      </c>
      <c r="L561" s="126" t="s">
        <v>4022</v>
      </c>
      <c r="M561" s="126" t="b">
        <v>1</v>
      </c>
      <c r="N561" s="126" t="s">
        <v>3687</v>
      </c>
      <c r="O561" s="322" t="str">
        <f>LEFT(DEDEL!D561,19)&amp;"."&amp;DEDELCR!F561</f>
        <v>....Ap21</v>
      </c>
      <c r="P561" s="325">
        <f>DEDEL!I561</f>
        <v>0</v>
      </c>
      <c r="Q561" s="126" t="b">
        <v>1</v>
      </c>
      <c r="R561" s="126" t="b">
        <v>1</v>
      </c>
      <c r="S561" s="126" t="b">
        <v>1</v>
      </c>
    </row>
    <row r="562" spans="1:19" hidden="1" x14ac:dyDescent="0.25">
      <c r="A562" s="126" t="s">
        <v>4021</v>
      </c>
      <c r="B562" s="200">
        <v>1</v>
      </c>
      <c r="C562" s="126">
        <v>2</v>
      </c>
      <c r="D562" s="321">
        <f>DEDEL!J562</f>
        <v>0</v>
      </c>
      <c r="E562" s="126" t="b">
        <v>1</v>
      </c>
      <c r="F562" s="322" t="str">
        <f>RIGHT(DEDEL!C562,4)&amp;"."&amp;DEDEL!M562&amp;"."&amp;DEDEL!K562&amp;"."&amp;$C$5</f>
        <v>...Ap21</v>
      </c>
      <c r="G562" s="323">
        <f t="shared" ca="1" si="36"/>
        <v>44309</v>
      </c>
      <c r="H562" s="324">
        <f>-DEDEL!Q562</f>
        <v>0</v>
      </c>
      <c r="I562" s="205">
        <f t="shared" ca="1" si="35"/>
        <v>44309</v>
      </c>
      <c r="J562" s="126">
        <v>3</v>
      </c>
      <c r="K562" s="126" t="b">
        <v>1</v>
      </c>
      <c r="L562" s="126" t="s">
        <v>4022</v>
      </c>
      <c r="M562" s="126" t="b">
        <v>1</v>
      </c>
      <c r="N562" s="126" t="s">
        <v>3687</v>
      </c>
      <c r="O562" s="322" t="str">
        <f>LEFT(DEDEL!D562,19)&amp;"."&amp;DEDELCR!F562</f>
        <v>....Ap21</v>
      </c>
      <c r="P562" s="325">
        <f>DEDEL!I562</f>
        <v>0</v>
      </c>
      <c r="Q562" s="126" t="b">
        <v>1</v>
      </c>
      <c r="R562" s="126" t="b">
        <v>1</v>
      </c>
      <c r="S562" s="126" t="b">
        <v>1</v>
      </c>
    </row>
    <row r="563" spans="1:19" hidden="1" x14ac:dyDescent="0.25">
      <c r="A563" s="126" t="s">
        <v>4021</v>
      </c>
      <c r="B563" s="200">
        <v>1</v>
      </c>
      <c r="C563" s="126">
        <v>2</v>
      </c>
      <c r="D563" s="321">
        <f>DEDEL!J563</f>
        <v>0</v>
      </c>
      <c r="E563" s="126" t="b">
        <v>1</v>
      </c>
      <c r="F563" s="322" t="str">
        <f>RIGHT(DEDEL!C563,4)&amp;"."&amp;DEDEL!M563&amp;"."&amp;DEDEL!K563&amp;"."&amp;$C$5</f>
        <v>...Ap21</v>
      </c>
      <c r="G563" s="323">
        <f t="shared" ca="1" si="36"/>
        <v>44309</v>
      </c>
      <c r="H563" s="324">
        <f>-DEDEL!Q563</f>
        <v>0</v>
      </c>
      <c r="I563" s="205">
        <f t="shared" ca="1" si="35"/>
        <v>44309</v>
      </c>
      <c r="J563" s="126">
        <v>3</v>
      </c>
      <c r="K563" s="126" t="b">
        <v>1</v>
      </c>
      <c r="L563" s="126" t="s">
        <v>4022</v>
      </c>
      <c r="M563" s="126" t="b">
        <v>1</v>
      </c>
      <c r="N563" s="126" t="s">
        <v>3687</v>
      </c>
      <c r="O563" s="322" t="str">
        <f>LEFT(DEDEL!D563,19)&amp;"."&amp;DEDELCR!F563</f>
        <v>....Ap21</v>
      </c>
      <c r="P563" s="325">
        <f>DEDEL!I563</f>
        <v>0</v>
      </c>
      <c r="Q563" s="126" t="b">
        <v>1</v>
      </c>
      <c r="R563" s="126" t="b">
        <v>1</v>
      </c>
      <c r="S563" s="126" t="b">
        <v>1</v>
      </c>
    </row>
    <row r="564" spans="1:19" hidden="1" x14ac:dyDescent="0.25">
      <c r="A564" s="126" t="s">
        <v>4021</v>
      </c>
      <c r="B564" s="200">
        <v>1</v>
      </c>
      <c r="C564" s="126">
        <v>2</v>
      </c>
      <c r="D564" s="321">
        <f>DEDEL!J564</f>
        <v>0</v>
      </c>
      <c r="E564" s="126" t="b">
        <v>1</v>
      </c>
      <c r="F564" s="322" t="str">
        <f>RIGHT(DEDEL!C564,4)&amp;"."&amp;DEDEL!M564&amp;"."&amp;DEDEL!K564&amp;"."&amp;$C$5</f>
        <v>...Ap21</v>
      </c>
      <c r="G564" s="323">
        <f t="shared" ca="1" si="36"/>
        <v>44309</v>
      </c>
      <c r="H564" s="324">
        <f>-DEDEL!Q564</f>
        <v>0</v>
      </c>
      <c r="I564" s="205">
        <f t="shared" ca="1" si="35"/>
        <v>44309</v>
      </c>
      <c r="J564" s="126">
        <v>3</v>
      </c>
      <c r="K564" s="126" t="b">
        <v>1</v>
      </c>
      <c r="L564" s="126" t="s">
        <v>4022</v>
      </c>
      <c r="M564" s="126" t="b">
        <v>1</v>
      </c>
      <c r="N564" s="126" t="s">
        <v>3687</v>
      </c>
      <c r="O564" s="322" t="str">
        <f>LEFT(DEDEL!D564,19)&amp;"."&amp;DEDELCR!F564</f>
        <v>....Ap21</v>
      </c>
      <c r="P564" s="325">
        <f>DEDEL!I564</f>
        <v>0</v>
      </c>
      <c r="Q564" s="126" t="b">
        <v>1</v>
      </c>
      <c r="R564" s="126" t="b">
        <v>1</v>
      </c>
      <c r="S564" s="126" t="b">
        <v>1</v>
      </c>
    </row>
    <row r="565" spans="1:19" hidden="1" x14ac:dyDescent="0.25">
      <c r="A565" s="126" t="s">
        <v>4021</v>
      </c>
      <c r="B565" s="200">
        <v>1</v>
      </c>
      <c r="C565" s="126">
        <v>2</v>
      </c>
      <c r="D565" s="321">
        <f>DEDEL!J565</f>
        <v>0</v>
      </c>
      <c r="E565" s="126" t="b">
        <v>1</v>
      </c>
      <c r="F565" s="322" t="str">
        <f>RIGHT(DEDEL!C565,4)&amp;"."&amp;DEDEL!M565&amp;"."&amp;DEDEL!K565&amp;"."&amp;$C$5</f>
        <v>...Ap21</v>
      </c>
      <c r="G565" s="323">
        <f t="shared" ca="1" si="36"/>
        <v>44309</v>
      </c>
      <c r="H565" s="324">
        <f>-DEDEL!Q565</f>
        <v>0</v>
      </c>
      <c r="I565" s="205">
        <f t="shared" ca="1" si="35"/>
        <v>44309</v>
      </c>
      <c r="J565" s="126">
        <v>3</v>
      </c>
      <c r="K565" s="126" t="b">
        <v>1</v>
      </c>
      <c r="L565" s="126" t="s">
        <v>4022</v>
      </c>
      <c r="M565" s="126" t="b">
        <v>1</v>
      </c>
      <c r="N565" s="126" t="s">
        <v>3687</v>
      </c>
      <c r="O565" s="322" t="str">
        <f>LEFT(DEDEL!D565,19)&amp;"."&amp;DEDELCR!F565</f>
        <v>....Ap21</v>
      </c>
      <c r="P565" s="325">
        <f>DEDEL!I565</f>
        <v>0</v>
      </c>
      <c r="Q565" s="126" t="b">
        <v>1</v>
      </c>
      <c r="R565" s="126" t="b">
        <v>1</v>
      </c>
      <c r="S565" s="126" t="b">
        <v>1</v>
      </c>
    </row>
    <row r="566" spans="1:19" hidden="1" x14ac:dyDescent="0.25">
      <c r="A566" s="126" t="s">
        <v>4021</v>
      </c>
      <c r="B566" s="200">
        <v>1</v>
      </c>
      <c r="C566" s="126">
        <v>2</v>
      </c>
      <c r="D566" s="321">
        <f>DEDEL!J566</f>
        <v>0</v>
      </c>
      <c r="E566" s="126" t="b">
        <v>1</v>
      </c>
      <c r="F566" s="322" t="str">
        <f>RIGHT(DEDEL!C566,4)&amp;"."&amp;DEDEL!M566&amp;"."&amp;DEDEL!K566&amp;"."&amp;$C$5</f>
        <v>...Ap21</v>
      </c>
      <c r="G566" s="323">
        <f t="shared" ca="1" si="36"/>
        <v>44309</v>
      </c>
      <c r="H566" s="324">
        <f>-DEDEL!Q566</f>
        <v>0</v>
      </c>
      <c r="I566" s="205">
        <f t="shared" ca="1" si="35"/>
        <v>44309</v>
      </c>
      <c r="J566" s="126">
        <v>3</v>
      </c>
      <c r="K566" s="126" t="b">
        <v>1</v>
      </c>
      <c r="L566" s="126" t="s">
        <v>4022</v>
      </c>
      <c r="M566" s="126" t="b">
        <v>1</v>
      </c>
      <c r="N566" s="126" t="s">
        <v>3687</v>
      </c>
      <c r="O566" s="322" t="str">
        <f>LEFT(DEDEL!D566,19)&amp;"."&amp;DEDELCR!F566</f>
        <v>....Ap21</v>
      </c>
      <c r="P566" s="325">
        <f>DEDEL!I566</f>
        <v>0</v>
      </c>
      <c r="Q566" s="126" t="b">
        <v>1</v>
      </c>
      <c r="R566" s="126" t="b">
        <v>1</v>
      </c>
      <c r="S566" s="126" t="b">
        <v>1</v>
      </c>
    </row>
    <row r="567" spans="1:19" hidden="1" x14ac:dyDescent="0.25">
      <c r="A567" s="126" t="s">
        <v>4021</v>
      </c>
      <c r="B567" s="200">
        <v>1</v>
      </c>
      <c r="C567" s="126">
        <v>2</v>
      </c>
      <c r="D567" s="321">
        <f>DEDEL!J567</f>
        <v>0</v>
      </c>
      <c r="E567" s="126" t="b">
        <v>1</v>
      </c>
      <c r="F567" s="322" t="str">
        <f>RIGHT(DEDEL!C567,4)&amp;"."&amp;DEDEL!M567&amp;"."&amp;DEDEL!K567&amp;"."&amp;$C$5</f>
        <v>...Ap21</v>
      </c>
      <c r="G567" s="323">
        <f t="shared" ca="1" si="36"/>
        <v>44309</v>
      </c>
      <c r="H567" s="324">
        <f>-DEDEL!Q567</f>
        <v>0</v>
      </c>
      <c r="I567" s="205">
        <f t="shared" ca="1" si="35"/>
        <v>44309</v>
      </c>
      <c r="J567" s="126">
        <v>3</v>
      </c>
      <c r="K567" s="126" t="b">
        <v>1</v>
      </c>
      <c r="L567" s="126" t="s">
        <v>4022</v>
      </c>
      <c r="M567" s="126" t="b">
        <v>1</v>
      </c>
      <c r="N567" s="126" t="s">
        <v>3687</v>
      </c>
      <c r="O567" s="322" t="str">
        <f>LEFT(DEDEL!D567,19)&amp;"."&amp;DEDELCR!F567</f>
        <v>....Ap21</v>
      </c>
      <c r="P567" s="325">
        <f>DEDEL!I567</f>
        <v>0</v>
      </c>
      <c r="Q567" s="126" t="b">
        <v>1</v>
      </c>
      <c r="R567" s="126" t="b">
        <v>1</v>
      </c>
      <c r="S567" s="126" t="b">
        <v>1</v>
      </c>
    </row>
    <row r="568" spans="1:19" hidden="1" x14ac:dyDescent="0.25">
      <c r="A568" s="126" t="s">
        <v>4021</v>
      </c>
      <c r="B568" s="200">
        <v>1</v>
      </c>
      <c r="C568" s="126">
        <v>2</v>
      </c>
      <c r="D568" s="321">
        <f>DEDEL!J568</f>
        <v>0</v>
      </c>
      <c r="E568" s="126" t="b">
        <v>1</v>
      </c>
      <c r="F568" s="322" t="str">
        <f>RIGHT(DEDEL!C568,4)&amp;"."&amp;DEDEL!M568&amp;"."&amp;DEDEL!K568&amp;"."&amp;$C$5</f>
        <v>...Ap21</v>
      </c>
      <c r="G568" s="323">
        <f t="shared" ca="1" si="36"/>
        <v>44309</v>
      </c>
      <c r="H568" s="324">
        <f>-DEDEL!Q568</f>
        <v>0</v>
      </c>
      <c r="I568" s="205">
        <f t="shared" ca="1" si="35"/>
        <v>44309</v>
      </c>
      <c r="J568" s="126">
        <v>3</v>
      </c>
      <c r="K568" s="126" t="b">
        <v>1</v>
      </c>
      <c r="L568" s="126" t="s">
        <v>4022</v>
      </c>
      <c r="M568" s="126" t="b">
        <v>1</v>
      </c>
      <c r="N568" s="126" t="s">
        <v>3687</v>
      </c>
      <c r="O568" s="322" t="str">
        <f>LEFT(DEDEL!D568,19)&amp;"."&amp;DEDELCR!F568</f>
        <v>....Ap21</v>
      </c>
      <c r="P568" s="325">
        <f>DEDEL!I568</f>
        <v>0</v>
      </c>
      <c r="Q568" s="126" t="b">
        <v>1</v>
      </c>
      <c r="R568" s="126" t="b">
        <v>1</v>
      </c>
      <c r="S568" s="126" t="b">
        <v>1</v>
      </c>
    </row>
    <row r="569" spans="1:19" hidden="1" x14ac:dyDescent="0.25">
      <c r="A569" s="126" t="s">
        <v>4021</v>
      </c>
      <c r="B569" s="200">
        <v>1</v>
      </c>
      <c r="C569" s="126">
        <v>2</v>
      </c>
      <c r="D569" s="321">
        <f>DEDEL!J569</f>
        <v>0</v>
      </c>
      <c r="E569" s="126" t="b">
        <v>1</v>
      </c>
      <c r="F569" s="322" t="str">
        <f>RIGHT(DEDEL!C569,4)&amp;"."&amp;DEDEL!M569&amp;"."&amp;DEDEL!K569&amp;"."&amp;$C$5</f>
        <v>...Ap21</v>
      </c>
      <c r="G569" s="323">
        <f t="shared" ca="1" si="36"/>
        <v>44309</v>
      </c>
      <c r="H569" s="324">
        <f>-DEDEL!Q569</f>
        <v>0</v>
      </c>
      <c r="I569" s="205">
        <f t="shared" ca="1" si="35"/>
        <v>44309</v>
      </c>
      <c r="J569" s="126">
        <v>3</v>
      </c>
      <c r="K569" s="126" t="b">
        <v>1</v>
      </c>
      <c r="L569" s="126" t="s">
        <v>4022</v>
      </c>
      <c r="M569" s="126" t="b">
        <v>1</v>
      </c>
      <c r="N569" s="126" t="s">
        <v>3687</v>
      </c>
      <c r="O569" s="322" t="str">
        <f>LEFT(DEDEL!D569,19)&amp;"."&amp;DEDELCR!F569</f>
        <v>....Ap21</v>
      </c>
      <c r="P569" s="325">
        <f>DEDEL!I569</f>
        <v>0</v>
      </c>
      <c r="Q569" s="126" t="b">
        <v>1</v>
      </c>
      <c r="R569" s="126" t="b">
        <v>1</v>
      </c>
      <c r="S569" s="126" t="b">
        <v>1</v>
      </c>
    </row>
    <row r="570" spans="1:19" hidden="1" x14ac:dyDescent="0.25">
      <c r="A570" s="126" t="s">
        <v>4021</v>
      </c>
      <c r="B570" s="200">
        <v>1</v>
      </c>
      <c r="C570" s="126">
        <v>2</v>
      </c>
      <c r="D570" s="321">
        <f>DEDEL!J570</f>
        <v>0</v>
      </c>
      <c r="E570" s="126" t="b">
        <v>1</v>
      </c>
      <c r="F570" s="322" t="str">
        <f>RIGHT(DEDEL!C570,4)&amp;"."&amp;DEDEL!M570&amp;"."&amp;DEDEL!K570&amp;"."&amp;$C$5</f>
        <v>...Ap21</v>
      </c>
      <c r="G570" s="323">
        <f t="shared" ca="1" si="36"/>
        <v>44309</v>
      </c>
      <c r="H570" s="324">
        <f>-DEDEL!Q570</f>
        <v>0</v>
      </c>
      <c r="I570" s="205">
        <f t="shared" ca="1" si="35"/>
        <v>44309</v>
      </c>
      <c r="J570" s="126">
        <v>3</v>
      </c>
      <c r="K570" s="126" t="b">
        <v>1</v>
      </c>
      <c r="L570" s="126" t="s">
        <v>4022</v>
      </c>
      <c r="M570" s="126" t="b">
        <v>1</v>
      </c>
      <c r="N570" s="126" t="s">
        <v>3687</v>
      </c>
      <c r="O570" s="322" t="str">
        <f>LEFT(DEDEL!D570,19)&amp;"."&amp;DEDELCR!F570</f>
        <v>....Ap21</v>
      </c>
      <c r="P570" s="325">
        <f>DEDEL!I570</f>
        <v>0</v>
      </c>
      <c r="Q570" s="126" t="b">
        <v>1</v>
      </c>
      <c r="R570" s="126" t="b">
        <v>1</v>
      </c>
      <c r="S570" s="126" t="b">
        <v>1</v>
      </c>
    </row>
    <row r="571" spans="1:19" hidden="1" x14ac:dyDescent="0.25">
      <c r="A571" s="126" t="s">
        <v>4021</v>
      </c>
      <c r="B571" s="200">
        <v>1</v>
      </c>
      <c r="C571" s="126">
        <v>2</v>
      </c>
      <c r="D571" s="321">
        <f>DEDEL!J571</f>
        <v>0</v>
      </c>
      <c r="E571" s="126" t="b">
        <v>1</v>
      </c>
      <c r="F571" s="322" t="str">
        <f>RIGHT(DEDEL!C571,4)&amp;"."&amp;DEDEL!M571&amp;"."&amp;DEDEL!K571&amp;"."&amp;$C$5</f>
        <v>...Ap21</v>
      </c>
      <c r="G571" s="323">
        <f t="shared" ca="1" si="36"/>
        <v>44309</v>
      </c>
      <c r="H571" s="324">
        <f>-DEDEL!Q571</f>
        <v>0</v>
      </c>
      <c r="I571" s="205">
        <f t="shared" ca="1" si="35"/>
        <v>44309</v>
      </c>
      <c r="J571" s="126">
        <v>3</v>
      </c>
      <c r="K571" s="126" t="b">
        <v>1</v>
      </c>
      <c r="L571" s="126" t="s">
        <v>4022</v>
      </c>
      <c r="M571" s="126" t="b">
        <v>1</v>
      </c>
      <c r="N571" s="126" t="s">
        <v>3687</v>
      </c>
      <c r="O571" s="322" t="str">
        <f>LEFT(DEDEL!D571,19)&amp;"."&amp;DEDELCR!F571</f>
        <v>....Ap21</v>
      </c>
      <c r="P571" s="325">
        <f>DEDEL!I571</f>
        <v>0</v>
      </c>
      <c r="Q571" s="126" t="b">
        <v>1</v>
      </c>
      <c r="R571" s="126" t="b">
        <v>1</v>
      </c>
      <c r="S571" s="126" t="b">
        <v>1</v>
      </c>
    </row>
    <row r="572" spans="1:19" hidden="1" x14ac:dyDescent="0.25">
      <c r="A572" s="126" t="s">
        <v>4021</v>
      </c>
      <c r="B572" s="200">
        <v>1</v>
      </c>
      <c r="C572" s="126">
        <v>2</v>
      </c>
      <c r="D572" s="321">
        <f>DEDEL!J572</f>
        <v>0</v>
      </c>
      <c r="E572" s="126" t="b">
        <v>1</v>
      </c>
      <c r="F572" s="322" t="str">
        <f>RIGHT(DEDEL!C572,4)&amp;"."&amp;DEDEL!M572&amp;"."&amp;DEDEL!K572&amp;"."&amp;$C$5</f>
        <v>...Ap21</v>
      </c>
      <c r="G572" s="323">
        <f t="shared" ca="1" si="36"/>
        <v>44309</v>
      </c>
      <c r="H572" s="324">
        <f>-DEDEL!Q572</f>
        <v>0</v>
      </c>
      <c r="I572" s="205">
        <f t="shared" ca="1" si="35"/>
        <v>44309</v>
      </c>
      <c r="J572" s="126">
        <v>3</v>
      </c>
      <c r="K572" s="126" t="b">
        <v>1</v>
      </c>
      <c r="L572" s="126" t="s">
        <v>4022</v>
      </c>
      <c r="M572" s="126" t="b">
        <v>1</v>
      </c>
      <c r="N572" s="126" t="s">
        <v>3687</v>
      </c>
      <c r="O572" s="322" t="str">
        <f>LEFT(DEDEL!D572,19)&amp;"."&amp;DEDELCR!F572</f>
        <v>....Ap21</v>
      </c>
      <c r="P572" s="325">
        <f>DEDEL!I572</f>
        <v>0</v>
      </c>
      <c r="Q572" s="126" t="b">
        <v>1</v>
      </c>
      <c r="R572" s="126" t="b">
        <v>1</v>
      </c>
      <c r="S572" s="126" t="b">
        <v>1</v>
      </c>
    </row>
    <row r="573" spans="1:19" hidden="1" x14ac:dyDescent="0.25">
      <c r="A573" s="126" t="s">
        <v>4021</v>
      </c>
      <c r="B573" s="200">
        <v>1</v>
      </c>
      <c r="C573" s="126">
        <v>2</v>
      </c>
      <c r="D573" s="321">
        <f>DEDEL!J573</f>
        <v>0</v>
      </c>
      <c r="E573" s="126" t="b">
        <v>1</v>
      </c>
      <c r="F573" s="322" t="str">
        <f>RIGHT(DEDEL!C573,4)&amp;"."&amp;DEDEL!M573&amp;"."&amp;DEDEL!K573&amp;"."&amp;$C$5</f>
        <v>...Ap21</v>
      </c>
      <c r="G573" s="323">
        <f t="shared" ca="1" si="36"/>
        <v>44309</v>
      </c>
      <c r="H573" s="324">
        <f>-DEDEL!Q573</f>
        <v>0</v>
      </c>
      <c r="I573" s="205">
        <f t="shared" ca="1" si="35"/>
        <v>44309</v>
      </c>
      <c r="J573" s="126">
        <v>3</v>
      </c>
      <c r="K573" s="126" t="b">
        <v>1</v>
      </c>
      <c r="L573" s="126" t="s">
        <v>4022</v>
      </c>
      <c r="M573" s="126" t="b">
        <v>1</v>
      </c>
      <c r="N573" s="126" t="s">
        <v>3687</v>
      </c>
      <c r="O573" s="322" t="str">
        <f>LEFT(DEDEL!D573,19)&amp;"."&amp;DEDELCR!F573</f>
        <v>....Ap21</v>
      </c>
      <c r="P573" s="325">
        <f>DEDEL!I573</f>
        <v>0</v>
      </c>
      <c r="Q573" s="126" t="b">
        <v>1</v>
      </c>
      <c r="R573" s="126" t="b">
        <v>1</v>
      </c>
      <c r="S573" s="126" t="b">
        <v>1</v>
      </c>
    </row>
    <row r="574" spans="1:19" hidden="1" x14ac:dyDescent="0.25">
      <c r="A574" s="126" t="s">
        <v>4021</v>
      </c>
      <c r="B574" s="200">
        <v>1</v>
      </c>
      <c r="C574" s="126">
        <v>2</v>
      </c>
      <c r="D574" s="321">
        <f>DEDEL!J574</f>
        <v>0</v>
      </c>
      <c r="E574" s="126" t="b">
        <v>1</v>
      </c>
      <c r="F574" s="322" t="str">
        <f>RIGHT(DEDEL!C574,4)&amp;"."&amp;DEDEL!M574&amp;"."&amp;DEDEL!K574&amp;"."&amp;$C$5</f>
        <v>...Ap21</v>
      </c>
      <c r="G574" s="323">
        <f t="shared" ca="1" si="36"/>
        <v>44309</v>
      </c>
      <c r="H574" s="324">
        <f>-DEDEL!Q574</f>
        <v>0</v>
      </c>
      <c r="I574" s="205">
        <f t="shared" ca="1" si="35"/>
        <v>44309</v>
      </c>
      <c r="J574" s="126">
        <v>3</v>
      </c>
      <c r="K574" s="126" t="b">
        <v>1</v>
      </c>
      <c r="L574" s="126" t="s">
        <v>4022</v>
      </c>
      <c r="M574" s="126" t="b">
        <v>1</v>
      </c>
      <c r="N574" s="126" t="s">
        <v>3687</v>
      </c>
      <c r="O574" s="322" t="str">
        <f>LEFT(DEDEL!D574,19)&amp;"."&amp;DEDELCR!F574</f>
        <v>....Ap21</v>
      </c>
      <c r="P574" s="325">
        <f>DEDEL!I574</f>
        <v>0</v>
      </c>
      <c r="Q574" s="126" t="b">
        <v>1</v>
      </c>
      <c r="R574" s="126" t="b">
        <v>1</v>
      </c>
      <c r="S574" s="126" t="b">
        <v>1</v>
      </c>
    </row>
    <row r="575" spans="1:19" hidden="1" x14ac:dyDescent="0.25">
      <c r="A575" s="126" t="s">
        <v>4021</v>
      </c>
      <c r="B575" s="200">
        <v>1</v>
      </c>
      <c r="C575" s="126">
        <v>2</v>
      </c>
      <c r="D575" s="321">
        <f>DEDEL!J575</f>
        <v>0</v>
      </c>
      <c r="E575" s="126" t="b">
        <v>1</v>
      </c>
      <c r="F575" s="322" t="str">
        <f>RIGHT(DEDEL!C575,4)&amp;"."&amp;DEDEL!M575&amp;"."&amp;DEDEL!K575&amp;"."&amp;$C$5</f>
        <v>...Ap21</v>
      </c>
      <c r="G575" s="323">
        <f t="shared" ca="1" si="36"/>
        <v>44309</v>
      </c>
      <c r="H575" s="324">
        <f>-DEDEL!Q575</f>
        <v>0</v>
      </c>
      <c r="I575" s="205">
        <f t="shared" ca="1" si="35"/>
        <v>44309</v>
      </c>
      <c r="J575" s="126">
        <v>3</v>
      </c>
      <c r="K575" s="126" t="b">
        <v>1</v>
      </c>
      <c r="L575" s="126" t="s">
        <v>4022</v>
      </c>
      <c r="M575" s="126" t="b">
        <v>1</v>
      </c>
      <c r="N575" s="126" t="s">
        <v>3687</v>
      </c>
      <c r="O575" s="322" t="str">
        <f>LEFT(DEDEL!D575,19)&amp;"."&amp;DEDELCR!F575</f>
        <v>....Ap21</v>
      </c>
      <c r="P575" s="325">
        <f>DEDEL!I575</f>
        <v>0</v>
      </c>
      <c r="Q575" s="126" t="b">
        <v>1</v>
      </c>
      <c r="R575" s="126" t="b">
        <v>1</v>
      </c>
      <c r="S575" s="126" t="b">
        <v>1</v>
      </c>
    </row>
    <row r="576" spans="1:19" hidden="1" x14ac:dyDescent="0.25">
      <c r="A576" s="126" t="s">
        <v>4021</v>
      </c>
      <c r="B576" s="200">
        <v>1</v>
      </c>
      <c r="C576" s="126">
        <v>2</v>
      </c>
      <c r="D576" s="321">
        <f>DEDEL!J576</f>
        <v>0</v>
      </c>
      <c r="E576" s="126" t="b">
        <v>1</v>
      </c>
      <c r="F576" s="322" t="str">
        <f>RIGHT(DEDEL!C576,4)&amp;"."&amp;DEDEL!M576&amp;"."&amp;DEDEL!K576&amp;"."&amp;$C$5</f>
        <v>...Ap21</v>
      </c>
      <c r="G576" s="323">
        <f t="shared" ca="1" si="36"/>
        <v>44309</v>
      </c>
      <c r="H576" s="324">
        <f>-DEDEL!Q576</f>
        <v>0</v>
      </c>
      <c r="I576" s="205">
        <f t="shared" ca="1" si="35"/>
        <v>44309</v>
      </c>
      <c r="J576" s="126">
        <v>3</v>
      </c>
      <c r="K576" s="126" t="b">
        <v>1</v>
      </c>
      <c r="L576" s="126" t="s">
        <v>4022</v>
      </c>
      <c r="M576" s="126" t="b">
        <v>1</v>
      </c>
      <c r="N576" s="126" t="s">
        <v>3687</v>
      </c>
      <c r="O576" s="322" t="str">
        <f>LEFT(DEDEL!D576,19)&amp;"."&amp;DEDELCR!F576</f>
        <v>....Ap21</v>
      </c>
      <c r="P576" s="325">
        <f>DEDEL!I576</f>
        <v>0</v>
      </c>
      <c r="Q576" s="126" t="b">
        <v>1</v>
      </c>
      <c r="R576" s="126" t="b">
        <v>1</v>
      </c>
      <c r="S576" s="126" t="b">
        <v>1</v>
      </c>
    </row>
    <row r="577" spans="1:19" hidden="1" x14ac:dyDescent="0.25">
      <c r="A577" s="126" t="s">
        <v>4021</v>
      </c>
      <c r="B577" s="200">
        <v>1</v>
      </c>
      <c r="C577" s="126">
        <v>2</v>
      </c>
      <c r="D577" s="321">
        <f>DEDEL!J577</f>
        <v>0</v>
      </c>
      <c r="E577" s="126" t="b">
        <v>1</v>
      </c>
      <c r="F577" s="322" t="str">
        <f>RIGHT(DEDEL!C577,4)&amp;"."&amp;DEDEL!M577&amp;"."&amp;DEDEL!K577&amp;"."&amp;$C$5</f>
        <v>...Ap21</v>
      </c>
      <c r="G577" s="323">
        <f t="shared" ca="1" si="36"/>
        <v>44309</v>
      </c>
      <c r="H577" s="324">
        <f>-DEDEL!Q577</f>
        <v>0</v>
      </c>
      <c r="I577" s="205">
        <f t="shared" ca="1" si="35"/>
        <v>44309</v>
      </c>
      <c r="J577" s="126">
        <v>3</v>
      </c>
      <c r="K577" s="126" t="b">
        <v>1</v>
      </c>
      <c r="L577" s="126" t="s">
        <v>4022</v>
      </c>
      <c r="M577" s="126" t="b">
        <v>1</v>
      </c>
      <c r="N577" s="126" t="s">
        <v>3687</v>
      </c>
      <c r="O577" s="322" t="str">
        <f>LEFT(DEDEL!D577,19)&amp;"."&amp;DEDELCR!F577</f>
        <v>....Ap21</v>
      </c>
      <c r="P577" s="325">
        <f>DEDEL!I577</f>
        <v>0</v>
      </c>
      <c r="Q577" s="126" t="b">
        <v>1</v>
      </c>
      <c r="R577" s="126" t="b">
        <v>1</v>
      </c>
      <c r="S577" s="126" t="b">
        <v>1</v>
      </c>
    </row>
    <row r="578" spans="1:19" hidden="1" x14ac:dyDescent="0.25">
      <c r="A578" s="126" t="s">
        <v>4021</v>
      </c>
      <c r="B578" s="200">
        <v>1</v>
      </c>
      <c r="C578" s="126">
        <v>2</v>
      </c>
      <c r="D578" s="321">
        <f>DEDEL!J578</f>
        <v>0</v>
      </c>
      <c r="E578" s="126" t="b">
        <v>1</v>
      </c>
      <c r="F578" s="322" t="str">
        <f>RIGHT(DEDEL!C578,4)&amp;"."&amp;DEDEL!M578&amp;"."&amp;DEDEL!K578&amp;"."&amp;$C$5</f>
        <v>...Ap21</v>
      </c>
      <c r="G578" s="323">
        <f t="shared" ca="1" si="36"/>
        <v>44309</v>
      </c>
      <c r="H578" s="324">
        <f>-DEDEL!Q578</f>
        <v>0</v>
      </c>
      <c r="I578" s="205">
        <f t="shared" ca="1" si="35"/>
        <v>44309</v>
      </c>
      <c r="J578" s="126">
        <v>3</v>
      </c>
      <c r="K578" s="126" t="b">
        <v>1</v>
      </c>
      <c r="L578" s="126" t="s">
        <v>4022</v>
      </c>
      <c r="M578" s="126" t="b">
        <v>1</v>
      </c>
      <c r="N578" s="126" t="s">
        <v>3687</v>
      </c>
      <c r="O578" s="322" t="str">
        <f>LEFT(DEDEL!D578,19)&amp;"."&amp;DEDELCR!F578</f>
        <v>....Ap21</v>
      </c>
      <c r="P578" s="325">
        <f>DEDEL!I578</f>
        <v>0</v>
      </c>
      <c r="Q578" s="126" t="b">
        <v>1</v>
      </c>
      <c r="R578" s="126" t="b">
        <v>1</v>
      </c>
      <c r="S578" s="126" t="b">
        <v>1</v>
      </c>
    </row>
    <row r="579" spans="1:19" hidden="1" x14ac:dyDescent="0.25">
      <c r="A579" s="126" t="s">
        <v>4021</v>
      </c>
      <c r="B579" s="200">
        <v>1</v>
      </c>
      <c r="C579" s="126">
        <v>2</v>
      </c>
      <c r="D579" s="321">
        <f>DEDEL!J579</f>
        <v>0</v>
      </c>
      <c r="E579" s="126" t="b">
        <v>1</v>
      </c>
      <c r="F579" s="322" t="str">
        <f>RIGHT(DEDEL!C579,4)&amp;"."&amp;DEDEL!M579&amp;"."&amp;DEDEL!K579&amp;"."&amp;$C$5</f>
        <v>...Ap21</v>
      </c>
      <c r="G579" s="323">
        <f t="shared" ca="1" si="36"/>
        <v>44309</v>
      </c>
      <c r="H579" s="324">
        <f>-DEDEL!Q579</f>
        <v>0</v>
      </c>
      <c r="I579" s="205">
        <f t="shared" ca="1" si="35"/>
        <v>44309</v>
      </c>
      <c r="J579" s="126">
        <v>3</v>
      </c>
      <c r="K579" s="126" t="b">
        <v>1</v>
      </c>
      <c r="L579" s="126" t="s">
        <v>4022</v>
      </c>
      <c r="M579" s="126" t="b">
        <v>1</v>
      </c>
      <c r="N579" s="126" t="s">
        <v>3687</v>
      </c>
      <c r="O579" s="322" t="str">
        <f>LEFT(DEDEL!D579,19)&amp;"."&amp;DEDELCR!F579</f>
        <v>....Ap21</v>
      </c>
      <c r="P579" s="325">
        <f>DEDEL!I579</f>
        <v>0</v>
      </c>
      <c r="Q579" s="126" t="b">
        <v>1</v>
      </c>
      <c r="R579" s="126" t="b">
        <v>1</v>
      </c>
      <c r="S579" s="126" t="b">
        <v>1</v>
      </c>
    </row>
    <row r="580" spans="1:19" hidden="1" x14ac:dyDescent="0.25">
      <c r="A580" s="126" t="s">
        <v>4021</v>
      </c>
      <c r="B580" s="200">
        <v>1</v>
      </c>
      <c r="C580" s="126">
        <v>2</v>
      </c>
      <c r="D580" s="321">
        <f>DEDEL!J580</f>
        <v>0</v>
      </c>
      <c r="E580" s="126" t="b">
        <v>1</v>
      </c>
      <c r="F580" s="322" t="str">
        <f>RIGHT(DEDEL!C580,4)&amp;"."&amp;DEDEL!M580&amp;"."&amp;DEDEL!K580&amp;"."&amp;$C$5</f>
        <v>...Ap21</v>
      </c>
      <c r="G580" s="323">
        <f t="shared" ca="1" si="36"/>
        <v>44309</v>
      </c>
      <c r="H580" s="324">
        <f>-DEDEL!Q580</f>
        <v>0</v>
      </c>
      <c r="I580" s="205">
        <f t="shared" ca="1" si="35"/>
        <v>44309</v>
      </c>
      <c r="J580" s="126">
        <v>3</v>
      </c>
      <c r="K580" s="126" t="b">
        <v>1</v>
      </c>
      <c r="L580" s="126" t="s">
        <v>4022</v>
      </c>
      <c r="M580" s="126" t="b">
        <v>1</v>
      </c>
      <c r="N580" s="126" t="s">
        <v>3687</v>
      </c>
      <c r="O580" s="322" t="str">
        <f>LEFT(DEDEL!D580,19)&amp;"."&amp;DEDELCR!F580</f>
        <v>....Ap21</v>
      </c>
      <c r="P580" s="325">
        <f>DEDEL!I580</f>
        <v>0</v>
      </c>
      <c r="Q580" s="126" t="b">
        <v>1</v>
      </c>
      <c r="R580" s="126" t="b">
        <v>1</v>
      </c>
      <c r="S580" s="126" t="b">
        <v>1</v>
      </c>
    </row>
    <row r="581" spans="1:19" hidden="1" x14ac:dyDescent="0.25">
      <c r="A581" s="126" t="s">
        <v>4021</v>
      </c>
      <c r="B581" s="200">
        <v>1</v>
      </c>
      <c r="C581" s="126">
        <v>2</v>
      </c>
      <c r="D581" s="321">
        <f>DEDEL!J581</f>
        <v>0</v>
      </c>
      <c r="E581" s="126" t="b">
        <v>1</v>
      </c>
      <c r="F581" s="322" t="str">
        <f>RIGHT(DEDEL!C581,4)&amp;"."&amp;DEDEL!M581&amp;"."&amp;DEDEL!K581&amp;"."&amp;$C$5</f>
        <v>...Ap21</v>
      </c>
      <c r="G581" s="323">
        <f t="shared" ca="1" si="36"/>
        <v>44309</v>
      </c>
      <c r="H581" s="324">
        <f>-DEDEL!Q581</f>
        <v>0</v>
      </c>
      <c r="I581" s="205">
        <f t="shared" ca="1" si="35"/>
        <v>44309</v>
      </c>
      <c r="J581" s="126">
        <v>3</v>
      </c>
      <c r="K581" s="126" t="b">
        <v>1</v>
      </c>
      <c r="L581" s="126" t="s">
        <v>4022</v>
      </c>
      <c r="M581" s="126" t="b">
        <v>1</v>
      </c>
      <c r="N581" s="126" t="s">
        <v>3687</v>
      </c>
      <c r="O581" s="322" t="str">
        <f>LEFT(DEDEL!D581,19)&amp;"."&amp;DEDELCR!F581</f>
        <v>....Ap21</v>
      </c>
      <c r="P581" s="325">
        <f>DEDEL!I581</f>
        <v>0</v>
      </c>
      <c r="Q581" s="126" t="b">
        <v>1</v>
      </c>
      <c r="R581" s="126" t="b">
        <v>1</v>
      </c>
      <c r="S581" s="126" t="b">
        <v>1</v>
      </c>
    </row>
    <row r="582" spans="1:19" hidden="1" x14ac:dyDescent="0.25">
      <c r="A582" s="126" t="s">
        <v>4021</v>
      </c>
      <c r="B582" s="200">
        <v>1</v>
      </c>
      <c r="C582" s="126">
        <v>2</v>
      </c>
      <c r="D582" s="321">
        <f>DEDEL!J582</f>
        <v>0</v>
      </c>
      <c r="E582" s="126" t="b">
        <v>1</v>
      </c>
      <c r="F582" s="322" t="str">
        <f>RIGHT(DEDEL!C582,4)&amp;"."&amp;DEDEL!M582&amp;"."&amp;DEDEL!K582&amp;"."&amp;$C$5</f>
        <v>...Ap21</v>
      </c>
      <c r="G582" s="323">
        <f t="shared" ca="1" si="36"/>
        <v>44309</v>
      </c>
      <c r="H582" s="324">
        <f>-DEDEL!Q582</f>
        <v>0</v>
      </c>
      <c r="I582" s="205">
        <f t="shared" ca="1" si="35"/>
        <v>44309</v>
      </c>
      <c r="J582" s="126">
        <v>3</v>
      </c>
      <c r="K582" s="126" t="b">
        <v>1</v>
      </c>
      <c r="L582" s="126" t="s">
        <v>4022</v>
      </c>
      <c r="M582" s="126" t="b">
        <v>1</v>
      </c>
      <c r="N582" s="126" t="s">
        <v>3687</v>
      </c>
      <c r="O582" s="322" t="str">
        <f>LEFT(DEDEL!D582,19)&amp;"."&amp;DEDELCR!F582</f>
        <v>....Ap21</v>
      </c>
      <c r="P582" s="325">
        <f>DEDEL!I582</f>
        <v>0</v>
      </c>
      <c r="Q582" s="126" t="b">
        <v>1</v>
      </c>
      <c r="R582" s="126" t="b">
        <v>1</v>
      </c>
      <c r="S582" s="126" t="b">
        <v>1</v>
      </c>
    </row>
    <row r="583" spans="1:19" hidden="1" x14ac:dyDescent="0.25">
      <c r="A583" s="126" t="s">
        <v>4021</v>
      </c>
      <c r="B583" s="200">
        <v>1</v>
      </c>
      <c r="C583" s="126">
        <v>2</v>
      </c>
      <c r="D583" s="321">
        <f>DEDEL!J583</f>
        <v>0</v>
      </c>
      <c r="E583" s="126" t="b">
        <v>1</v>
      </c>
      <c r="F583" s="322" t="str">
        <f>RIGHT(DEDEL!C583,4)&amp;"."&amp;DEDEL!M583&amp;"."&amp;DEDEL!K583&amp;"."&amp;$C$5</f>
        <v>...Ap21</v>
      </c>
      <c r="G583" s="323">
        <f t="shared" ca="1" si="36"/>
        <v>44309</v>
      </c>
      <c r="H583" s="324">
        <f>-DEDEL!Q583</f>
        <v>0</v>
      </c>
      <c r="I583" s="205">
        <f t="shared" ca="1" si="35"/>
        <v>44309</v>
      </c>
      <c r="J583" s="126">
        <v>3</v>
      </c>
      <c r="K583" s="126" t="b">
        <v>1</v>
      </c>
      <c r="L583" s="126" t="s">
        <v>4022</v>
      </c>
      <c r="M583" s="126" t="b">
        <v>1</v>
      </c>
      <c r="N583" s="126" t="s">
        <v>3687</v>
      </c>
      <c r="O583" s="322" t="str">
        <f>LEFT(DEDEL!D583,19)&amp;"."&amp;DEDELCR!F583</f>
        <v>....Ap21</v>
      </c>
      <c r="P583" s="325">
        <f>DEDEL!I583</f>
        <v>0</v>
      </c>
      <c r="Q583" s="126" t="b">
        <v>1</v>
      </c>
      <c r="R583" s="126" t="b">
        <v>1</v>
      </c>
      <c r="S583" s="126" t="b">
        <v>1</v>
      </c>
    </row>
    <row r="584" spans="1:19" hidden="1" x14ac:dyDescent="0.25">
      <c r="A584" s="126" t="s">
        <v>4021</v>
      </c>
      <c r="B584" s="200">
        <v>1</v>
      </c>
      <c r="C584" s="126">
        <v>2</v>
      </c>
      <c r="D584" s="321">
        <f>DEDEL!J584</f>
        <v>0</v>
      </c>
      <c r="E584" s="126" t="b">
        <v>1</v>
      </c>
      <c r="F584" s="322" t="str">
        <f>RIGHT(DEDEL!C584,4)&amp;"."&amp;DEDEL!M584&amp;"."&amp;DEDEL!K584&amp;"."&amp;$C$5</f>
        <v>...Ap21</v>
      </c>
      <c r="G584" s="323">
        <f t="shared" ca="1" si="36"/>
        <v>44309</v>
      </c>
      <c r="H584" s="324">
        <f>-DEDEL!Q584</f>
        <v>0</v>
      </c>
      <c r="I584" s="205">
        <f t="shared" ca="1" si="35"/>
        <v>44309</v>
      </c>
      <c r="J584" s="126">
        <v>3</v>
      </c>
      <c r="K584" s="126" t="b">
        <v>1</v>
      </c>
      <c r="L584" s="126" t="s">
        <v>4022</v>
      </c>
      <c r="M584" s="126" t="b">
        <v>1</v>
      </c>
      <c r="N584" s="126" t="s">
        <v>3687</v>
      </c>
      <c r="O584" s="322" t="str">
        <f>LEFT(DEDEL!D584,19)&amp;"."&amp;DEDELCR!F584</f>
        <v>....Ap21</v>
      </c>
      <c r="P584" s="325">
        <f>DEDEL!I584</f>
        <v>0</v>
      </c>
      <c r="Q584" s="126" t="b">
        <v>1</v>
      </c>
      <c r="R584" s="126" t="b">
        <v>1</v>
      </c>
      <c r="S584" s="126" t="b">
        <v>1</v>
      </c>
    </row>
    <row r="585" spans="1:19" hidden="1" x14ac:dyDescent="0.25">
      <c r="A585" s="126" t="s">
        <v>4021</v>
      </c>
      <c r="B585" s="200">
        <v>1</v>
      </c>
      <c r="C585" s="126">
        <v>2</v>
      </c>
      <c r="D585" s="321">
        <f>DEDEL!J585</f>
        <v>0</v>
      </c>
      <c r="E585" s="126" t="b">
        <v>1</v>
      </c>
      <c r="F585" s="322" t="str">
        <f>RIGHT(DEDEL!C585,4)&amp;"."&amp;DEDEL!M585&amp;"."&amp;DEDEL!K585&amp;"."&amp;$C$5</f>
        <v>...Ap21</v>
      </c>
      <c r="G585" s="323">
        <f t="shared" ca="1" si="36"/>
        <v>44309</v>
      </c>
      <c r="H585" s="324">
        <f>-DEDEL!Q585</f>
        <v>0</v>
      </c>
      <c r="I585" s="205">
        <f t="shared" ca="1" si="35"/>
        <v>44309</v>
      </c>
      <c r="J585" s="126">
        <v>3</v>
      </c>
      <c r="K585" s="126" t="b">
        <v>1</v>
      </c>
      <c r="L585" s="126" t="s">
        <v>4022</v>
      </c>
      <c r="M585" s="126" t="b">
        <v>1</v>
      </c>
      <c r="N585" s="126" t="s">
        <v>3687</v>
      </c>
      <c r="O585" s="322" t="str">
        <f>LEFT(DEDEL!D585,19)&amp;"."&amp;DEDELCR!F585</f>
        <v>....Ap21</v>
      </c>
      <c r="P585" s="325">
        <f>DEDEL!I585</f>
        <v>0</v>
      </c>
      <c r="Q585" s="126" t="b">
        <v>1</v>
      </c>
      <c r="R585" s="126" t="b">
        <v>1</v>
      </c>
      <c r="S585" s="126" t="b">
        <v>1</v>
      </c>
    </row>
    <row r="586" spans="1:19" hidden="1" x14ac:dyDescent="0.25">
      <c r="A586" s="126" t="s">
        <v>4021</v>
      </c>
      <c r="B586" s="200">
        <v>1</v>
      </c>
      <c r="C586" s="126">
        <v>2</v>
      </c>
      <c r="D586" s="321">
        <f>DEDEL!J586</f>
        <v>0</v>
      </c>
      <c r="E586" s="126" t="b">
        <v>1</v>
      </c>
      <c r="F586" s="322" t="str">
        <f>RIGHT(DEDEL!C586,4)&amp;"."&amp;DEDEL!M586&amp;"."&amp;DEDEL!K586&amp;"."&amp;$C$5</f>
        <v>...Ap21</v>
      </c>
      <c r="G586" s="323">
        <f t="shared" ca="1" si="36"/>
        <v>44309</v>
      </c>
      <c r="H586" s="324">
        <f>-DEDEL!Q586</f>
        <v>0</v>
      </c>
      <c r="I586" s="205">
        <f t="shared" ca="1" si="35"/>
        <v>44309</v>
      </c>
      <c r="J586" s="126">
        <v>3</v>
      </c>
      <c r="K586" s="126" t="b">
        <v>1</v>
      </c>
      <c r="L586" s="126" t="s">
        <v>4022</v>
      </c>
      <c r="M586" s="126" t="b">
        <v>1</v>
      </c>
      <c r="N586" s="126" t="s">
        <v>3687</v>
      </c>
      <c r="O586" s="322" t="str">
        <f>LEFT(DEDEL!D586,19)&amp;"."&amp;DEDELCR!F586</f>
        <v>....Ap21</v>
      </c>
      <c r="P586" s="325">
        <f>DEDEL!I586</f>
        <v>0</v>
      </c>
      <c r="Q586" s="126" t="b">
        <v>1</v>
      </c>
      <c r="R586" s="126" t="b">
        <v>1</v>
      </c>
      <c r="S586" s="126" t="b">
        <v>1</v>
      </c>
    </row>
    <row r="587" spans="1:19" hidden="1" x14ac:dyDescent="0.25">
      <c r="A587" s="126" t="s">
        <v>4021</v>
      </c>
      <c r="B587" s="200">
        <v>1</v>
      </c>
      <c r="C587" s="126">
        <v>2</v>
      </c>
      <c r="D587" s="321">
        <f>DEDEL!J587</f>
        <v>0</v>
      </c>
      <c r="E587" s="126" t="b">
        <v>1</v>
      </c>
      <c r="F587" s="322" t="str">
        <f>RIGHT(DEDEL!C587,4)&amp;"."&amp;DEDEL!M587&amp;"."&amp;DEDEL!K587&amp;"."&amp;$C$5</f>
        <v>...Ap21</v>
      </c>
      <c r="G587" s="323">
        <f t="shared" ca="1" si="36"/>
        <v>44309</v>
      </c>
      <c r="H587" s="324">
        <f>-DEDEL!Q587</f>
        <v>0</v>
      </c>
      <c r="I587" s="205">
        <f t="shared" ca="1" si="35"/>
        <v>44309</v>
      </c>
      <c r="J587" s="126">
        <v>3</v>
      </c>
      <c r="K587" s="126" t="b">
        <v>1</v>
      </c>
      <c r="L587" s="126" t="s">
        <v>4022</v>
      </c>
      <c r="M587" s="126" t="b">
        <v>1</v>
      </c>
      <c r="N587" s="126" t="s">
        <v>3687</v>
      </c>
      <c r="O587" s="322" t="str">
        <f>LEFT(DEDEL!D587,19)&amp;"."&amp;DEDELCR!F587</f>
        <v>....Ap21</v>
      </c>
      <c r="P587" s="325">
        <f>DEDEL!I587</f>
        <v>0</v>
      </c>
      <c r="Q587" s="126" t="b">
        <v>1</v>
      </c>
      <c r="R587" s="126" t="b">
        <v>1</v>
      </c>
      <c r="S587" s="126" t="b">
        <v>1</v>
      </c>
    </row>
    <row r="588" spans="1:19" hidden="1" x14ac:dyDescent="0.25">
      <c r="A588" s="126" t="s">
        <v>4021</v>
      </c>
      <c r="B588" s="200">
        <v>1</v>
      </c>
      <c r="C588" s="126">
        <v>2</v>
      </c>
      <c r="D588" s="321">
        <f>DEDEL!J588</f>
        <v>0</v>
      </c>
      <c r="E588" s="126" t="b">
        <v>1</v>
      </c>
      <c r="F588" s="322" t="str">
        <f>RIGHT(DEDEL!C588,4)&amp;"."&amp;DEDEL!M588&amp;"."&amp;DEDEL!K588&amp;"."&amp;$C$5</f>
        <v>...Ap21</v>
      </c>
      <c r="G588" s="323">
        <f t="shared" ca="1" si="36"/>
        <v>44309</v>
      </c>
      <c r="H588" s="324">
        <f>-DEDEL!Q588</f>
        <v>0</v>
      </c>
      <c r="I588" s="205">
        <f t="shared" ref="I588:I600" ca="1" si="37">G588</f>
        <v>44309</v>
      </c>
      <c r="J588" s="126">
        <v>3</v>
      </c>
      <c r="K588" s="126" t="b">
        <v>1</v>
      </c>
      <c r="L588" s="126" t="s">
        <v>4022</v>
      </c>
      <c r="M588" s="126" t="b">
        <v>1</v>
      </c>
      <c r="N588" s="126" t="s">
        <v>3687</v>
      </c>
      <c r="O588" s="322" t="str">
        <f>LEFT(DEDEL!D588,19)&amp;"."&amp;DEDELCR!F588</f>
        <v>....Ap21</v>
      </c>
      <c r="P588" s="325">
        <f>DEDEL!I588</f>
        <v>0</v>
      </c>
      <c r="Q588" s="126" t="b">
        <v>1</v>
      </c>
      <c r="R588" s="126" t="b">
        <v>1</v>
      </c>
      <c r="S588" s="126" t="b">
        <v>1</v>
      </c>
    </row>
    <row r="589" spans="1:19" hidden="1" x14ac:dyDescent="0.25">
      <c r="A589" s="126" t="s">
        <v>4021</v>
      </c>
      <c r="B589" s="200">
        <v>1</v>
      </c>
      <c r="C589" s="126">
        <v>2</v>
      </c>
      <c r="D589" s="321">
        <f>DEDEL!J589</f>
        <v>0</v>
      </c>
      <c r="E589" s="126" t="b">
        <v>1</v>
      </c>
      <c r="F589" s="322" t="str">
        <f>RIGHT(DEDEL!C589,4)&amp;"."&amp;DEDEL!M589&amp;"."&amp;DEDEL!K589&amp;"."&amp;$C$5</f>
        <v>...Ap21</v>
      </c>
      <c r="G589" s="323">
        <f t="shared" ca="1" si="36"/>
        <v>44309</v>
      </c>
      <c r="H589" s="324">
        <f>-DEDEL!Q589</f>
        <v>0</v>
      </c>
      <c r="I589" s="205">
        <f t="shared" ca="1" si="37"/>
        <v>44309</v>
      </c>
      <c r="J589" s="126">
        <v>3</v>
      </c>
      <c r="K589" s="126" t="b">
        <v>1</v>
      </c>
      <c r="L589" s="126" t="s">
        <v>4022</v>
      </c>
      <c r="M589" s="126" t="b">
        <v>1</v>
      </c>
      <c r="N589" s="126" t="s">
        <v>3687</v>
      </c>
      <c r="O589" s="322" t="str">
        <f>LEFT(DEDEL!D589,19)&amp;"."&amp;DEDELCR!F589</f>
        <v>....Ap21</v>
      </c>
      <c r="P589" s="325">
        <f>DEDEL!I589</f>
        <v>0</v>
      </c>
      <c r="Q589" s="126" t="b">
        <v>1</v>
      </c>
      <c r="R589" s="126" t="b">
        <v>1</v>
      </c>
      <c r="S589" s="126" t="b">
        <v>1</v>
      </c>
    </row>
    <row r="590" spans="1:19" hidden="1" x14ac:dyDescent="0.25">
      <c r="A590" s="126" t="s">
        <v>4021</v>
      </c>
      <c r="B590" s="200">
        <v>1</v>
      </c>
      <c r="C590" s="126">
        <v>2</v>
      </c>
      <c r="D590" s="321">
        <f>DEDEL!J590</f>
        <v>0</v>
      </c>
      <c r="E590" s="126" t="b">
        <v>1</v>
      </c>
      <c r="F590" s="322" t="str">
        <f>RIGHT(DEDEL!C590,4)&amp;"."&amp;DEDEL!M590&amp;"."&amp;DEDEL!K590&amp;"."&amp;$C$5</f>
        <v>...Ap21</v>
      </c>
      <c r="G590" s="323">
        <f t="shared" ca="1" si="36"/>
        <v>44309</v>
      </c>
      <c r="H590" s="324">
        <f>-DEDEL!Q590</f>
        <v>0</v>
      </c>
      <c r="I590" s="205">
        <f t="shared" ca="1" si="37"/>
        <v>44309</v>
      </c>
      <c r="J590" s="126">
        <v>3</v>
      </c>
      <c r="K590" s="126" t="b">
        <v>1</v>
      </c>
      <c r="L590" s="126" t="s">
        <v>4022</v>
      </c>
      <c r="M590" s="126" t="b">
        <v>1</v>
      </c>
      <c r="N590" s="126" t="s">
        <v>3687</v>
      </c>
      <c r="O590" s="322" t="str">
        <f>LEFT(DEDEL!D590,19)&amp;"."&amp;DEDELCR!F590</f>
        <v>....Ap21</v>
      </c>
      <c r="P590" s="325">
        <f>DEDEL!I590</f>
        <v>0</v>
      </c>
      <c r="Q590" s="126" t="b">
        <v>1</v>
      </c>
      <c r="R590" s="126" t="b">
        <v>1</v>
      </c>
      <c r="S590" s="126" t="b">
        <v>1</v>
      </c>
    </row>
    <row r="591" spans="1:19" hidden="1" x14ac:dyDescent="0.25">
      <c r="A591" s="126" t="s">
        <v>4021</v>
      </c>
      <c r="B591" s="200">
        <v>1</v>
      </c>
      <c r="C591" s="126">
        <v>2</v>
      </c>
      <c r="D591" s="321">
        <f>DEDEL!J591</f>
        <v>0</v>
      </c>
      <c r="E591" s="126" t="b">
        <v>1</v>
      </c>
      <c r="F591" s="322" t="str">
        <f>RIGHT(DEDEL!C591,4)&amp;"."&amp;DEDEL!M591&amp;"."&amp;DEDEL!K591&amp;"."&amp;$C$5</f>
        <v>...Ap21</v>
      </c>
      <c r="G591" s="323">
        <f t="shared" ca="1" si="36"/>
        <v>44309</v>
      </c>
      <c r="H591" s="324">
        <f>-DEDEL!Q591</f>
        <v>0</v>
      </c>
      <c r="I591" s="205">
        <f t="shared" ca="1" si="37"/>
        <v>44309</v>
      </c>
      <c r="J591" s="126">
        <v>3</v>
      </c>
      <c r="K591" s="126" t="b">
        <v>1</v>
      </c>
      <c r="L591" s="126" t="s">
        <v>4022</v>
      </c>
      <c r="M591" s="126" t="b">
        <v>1</v>
      </c>
      <c r="N591" s="126" t="s">
        <v>3687</v>
      </c>
      <c r="O591" s="322" t="str">
        <f>LEFT(DEDEL!D591,19)&amp;"."&amp;DEDELCR!F591</f>
        <v>....Ap21</v>
      </c>
      <c r="P591" s="325">
        <f>DEDEL!I591</f>
        <v>0</v>
      </c>
      <c r="Q591" s="126" t="b">
        <v>1</v>
      </c>
      <c r="R591" s="126" t="b">
        <v>1</v>
      </c>
      <c r="S591" s="126" t="b">
        <v>1</v>
      </c>
    </row>
    <row r="592" spans="1:19" hidden="1" x14ac:dyDescent="0.25">
      <c r="A592" s="126" t="s">
        <v>4021</v>
      </c>
      <c r="B592" s="200">
        <v>1</v>
      </c>
      <c r="C592" s="126">
        <v>2</v>
      </c>
      <c r="D592" s="321">
        <f>DEDEL!J592</f>
        <v>0</v>
      </c>
      <c r="E592" s="126" t="b">
        <v>1</v>
      </c>
      <c r="F592" s="322" t="str">
        <f>RIGHT(DEDEL!C592,4)&amp;"."&amp;DEDEL!M592&amp;"."&amp;DEDEL!K592&amp;"."&amp;$C$5</f>
        <v>...Ap21</v>
      </c>
      <c r="G592" s="323">
        <f t="shared" ca="1" si="36"/>
        <v>44309</v>
      </c>
      <c r="H592" s="324">
        <f>-DEDEL!Q592</f>
        <v>0</v>
      </c>
      <c r="I592" s="205">
        <f t="shared" ca="1" si="37"/>
        <v>44309</v>
      </c>
      <c r="J592" s="126">
        <v>3</v>
      </c>
      <c r="K592" s="126" t="b">
        <v>1</v>
      </c>
      <c r="L592" s="126" t="s">
        <v>4022</v>
      </c>
      <c r="M592" s="126" t="b">
        <v>1</v>
      </c>
      <c r="N592" s="126" t="s">
        <v>3687</v>
      </c>
      <c r="O592" s="322" t="str">
        <f>LEFT(DEDEL!D592,19)&amp;"."&amp;DEDELCR!F592</f>
        <v>....Ap21</v>
      </c>
      <c r="P592" s="325">
        <f>DEDEL!I592</f>
        <v>0</v>
      </c>
      <c r="Q592" s="126" t="b">
        <v>1</v>
      </c>
      <c r="R592" s="126" t="b">
        <v>1</v>
      </c>
      <c r="S592" s="126" t="b">
        <v>1</v>
      </c>
    </row>
    <row r="593" spans="1:19" hidden="1" x14ac:dyDescent="0.25">
      <c r="A593" s="126" t="s">
        <v>4021</v>
      </c>
      <c r="B593" s="200">
        <v>1</v>
      </c>
      <c r="C593" s="126">
        <v>2</v>
      </c>
      <c r="D593" s="321">
        <f>DEDEL!J593</f>
        <v>0</v>
      </c>
      <c r="E593" s="126" t="b">
        <v>1</v>
      </c>
      <c r="F593" s="322" t="str">
        <f>RIGHT(DEDEL!C593,4)&amp;"."&amp;DEDEL!M593&amp;"."&amp;DEDEL!K593&amp;"."&amp;$C$5</f>
        <v>...Ap21</v>
      </c>
      <c r="G593" s="323">
        <f t="shared" ca="1" si="36"/>
        <v>44309</v>
      </c>
      <c r="H593" s="324">
        <f>-DEDEL!Q593</f>
        <v>0</v>
      </c>
      <c r="I593" s="205">
        <f t="shared" ca="1" si="37"/>
        <v>44309</v>
      </c>
      <c r="J593" s="126">
        <v>3</v>
      </c>
      <c r="K593" s="126" t="b">
        <v>1</v>
      </c>
      <c r="L593" s="126" t="s">
        <v>4022</v>
      </c>
      <c r="M593" s="126" t="b">
        <v>1</v>
      </c>
      <c r="N593" s="126" t="s">
        <v>3687</v>
      </c>
      <c r="O593" s="322" t="str">
        <f>LEFT(DEDEL!D593,19)&amp;"."&amp;DEDELCR!F593</f>
        <v>....Ap21</v>
      </c>
      <c r="P593" s="325">
        <f>DEDEL!I593</f>
        <v>0</v>
      </c>
      <c r="Q593" s="126" t="b">
        <v>1</v>
      </c>
      <c r="R593" s="126" t="b">
        <v>1</v>
      </c>
      <c r="S593" s="126" t="b">
        <v>1</v>
      </c>
    </row>
    <row r="594" spans="1:19" hidden="1" x14ac:dyDescent="0.25">
      <c r="A594" s="126" t="s">
        <v>4021</v>
      </c>
      <c r="B594" s="200">
        <v>1</v>
      </c>
      <c r="C594" s="126">
        <v>2</v>
      </c>
      <c r="D594" s="321">
        <f>DEDEL!J594</f>
        <v>0</v>
      </c>
      <c r="E594" s="126" t="b">
        <v>1</v>
      </c>
      <c r="F594" s="322" t="str">
        <f>RIGHT(DEDEL!C594,4)&amp;"."&amp;DEDEL!M594&amp;"."&amp;DEDEL!K594&amp;"."&amp;$C$5</f>
        <v>...Ap21</v>
      </c>
      <c r="G594" s="323">
        <f t="shared" ca="1" si="36"/>
        <v>44309</v>
      </c>
      <c r="H594" s="324">
        <f>-DEDEL!Q594</f>
        <v>0</v>
      </c>
      <c r="I594" s="205">
        <f t="shared" ca="1" si="37"/>
        <v>44309</v>
      </c>
      <c r="J594" s="126">
        <v>3</v>
      </c>
      <c r="K594" s="126" t="b">
        <v>1</v>
      </c>
      <c r="L594" s="126" t="s">
        <v>4022</v>
      </c>
      <c r="M594" s="126" t="b">
        <v>1</v>
      </c>
      <c r="N594" s="126" t="s">
        <v>3687</v>
      </c>
      <c r="O594" s="322" t="str">
        <f>LEFT(DEDEL!D594,19)&amp;"."&amp;DEDELCR!F594</f>
        <v>....Ap21</v>
      </c>
      <c r="P594" s="325">
        <f>DEDEL!I594</f>
        <v>0</v>
      </c>
      <c r="Q594" s="126" t="b">
        <v>1</v>
      </c>
      <c r="R594" s="126" t="b">
        <v>1</v>
      </c>
      <c r="S594" s="126" t="b">
        <v>1</v>
      </c>
    </row>
    <row r="595" spans="1:19" hidden="1" x14ac:dyDescent="0.25">
      <c r="A595" s="126" t="s">
        <v>4021</v>
      </c>
      <c r="B595" s="200">
        <v>1</v>
      </c>
      <c r="C595" s="126">
        <v>2</v>
      </c>
      <c r="D595" s="321">
        <f>DEDEL!J595</f>
        <v>0</v>
      </c>
      <c r="E595" s="126" t="b">
        <v>1</v>
      </c>
      <c r="F595" s="322" t="str">
        <f>RIGHT(DEDEL!C595,4)&amp;"."&amp;DEDEL!M595&amp;"."&amp;DEDEL!K595&amp;"."&amp;$C$5</f>
        <v>...Ap21</v>
      </c>
      <c r="G595" s="323">
        <f t="shared" ca="1" si="36"/>
        <v>44309</v>
      </c>
      <c r="H595" s="324">
        <f>-DEDEL!Q595</f>
        <v>0</v>
      </c>
      <c r="I595" s="205">
        <f t="shared" ca="1" si="37"/>
        <v>44309</v>
      </c>
      <c r="J595" s="126">
        <v>3</v>
      </c>
      <c r="K595" s="126" t="b">
        <v>1</v>
      </c>
      <c r="L595" s="126" t="s">
        <v>4022</v>
      </c>
      <c r="M595" s="126" t="b">
        <v>1</v>
      </c>
      <c r="N595" s="126" t="s">
        <v>3687</v>
      </c>
      <c r="O595" s="322" t="str">
        <f>LEFT(DEDEL!D595,19)&amp;"."&amp;DEDELCR!F595</f>
        <v>....Ap21</v>
      </c>
      <c r="P595" s="325">
        <f>DEDEL!I595</f>
        <v>0</v>
      </c>
      <c r="Q595" s="126" t="b">
        <v>1</v>
      </c>
      <c r="R595" s="126" t="b">
        <v>1</v>
      </c>
      <c r="S595" s="126" t="b">
        <v>1</v>
      </c>
    </row>
    <row r="596" spans="1:19" hidden="1" x14ac:dyDescent="0.25">
      <c r="A596" s="126" t="s">
        <v>4021</v>
      </c>
      <c r="B596" s="200">
        <v>1</v>
      </c>
      <c r="C596" s="126">
        <v>2</v>
      </c>
      <c r="D596" s="321">
        <f>DEDEL!J596</f>
        <v>0</v>
      </c>
      <c r="E596" s="126" t="b">
        <v>1</v>
      </c>
      <c r="F596" s="322" t="str">
        <f>RIGHT(DEDEL!C596,4)&amp;"."&amp;DEDEL!M596&amp;"."&amp;DEDEL!K596&amp;"."&amp;$C$5</f>
        <v>...Ap21</v>
      </c>
      <c r="G596" s="323">
        <f t="shared" ca="1" si="36"/>
        <v>44309</v>
      </c>
      <c r="H596" s="324">
        <f>-DEDEL!Q596</f>
        <v>0</v>
      </c>
      <c r="I596" s="205">
        <f t="shared" ca="1" si="37"/>
        <v>44309</v>
      </c>
      <c r="J596" s="126">
        <v>3</v>
      </c>
      <c r="K596" s="126" t="b">
        <v>1</v>
      </c>
      <c r="L596" s="126" t="s">
        <v>4022</v>
      </c>
      <c r="M596" s="126" t="b">
        <v>1</v>
      </c>
      <c r="N596" s="126" t="s">
        <v>3687</v>
      </c>
      <c r="O596" s="322" t="str">
        <f>LEFT(DEDEL!D596,19)&amp;"."&amp;DEDELCR!F596</f>
        <v>....Ap21</v>
      </c>
      <c r="P596" s="325">
        <f>DEDEL!I596</f>
        <v>0</v>
      </c>
      <c r="Q596" s="126" t="b">
        <v>1</v>
      </c>
      <c r="R596" s="126" t="b">
        <v>1</v>
      </c>
      <c r="S596" s="126" t="b">
        <v>1</v>
      </c>
    </row>
    <row r="597" spans="1:19" hidden="1" x14ac:dyDescent="0.25">
      <c r="A597" s="126" t="s">
        <v>4021</v>
      </c>
      <c r="B597" s="200">
        <v>1</v>
      </c>
      <c r="C597" s="126">
        <v>2</v>
      </c>
      <c r="D597" s="321">
        <f>DEDEL!J597</f>
        <v>0</v>
      </c>
      <c r="E597" s="126" t="b">
        <v>1</v>
      </c>
      <c r="F597" s="322" t="str">
        <f>RIGHT(DEDEL!C597,4)&amp;"."&amp;DEDEL!M597&amp;"."&amp;DEDEL!K597&amp;"."&amp;$C$5</f>
        <v>...Ap21</v>
      </c>
      <c r="G597" s="323">
        <f t="shared" ref="G597:G600" ca="1" si="38">TODAY()</f>
        <v>44309</v>
      </c>
      <c r="H597" s="324">
        <f>-DEDEL!Q597</f>
        <v>0</v>
      </c>
      <c r="I597" s="205">
        <f t="shared" ca="1" si="37"/>
        <v>44309</v>
      </c>
      <c r="J597" s="126">
        <v>3</v>
      </c>
      <c r="K597" s="126" t="b">
        <v>1</v>
      </c>
      <c r="L597" s="126" t="s">
        <v>4022</v>
      </c>
      <c r="M597" s="126" t="b">
        <v>1</v>
      </c>
      <c r="N597" s="126" t="s">
        <v>3687</v>
      </c>
      <c r="O597" s="322" t="str">
        <f>LEFT(DEDEL!D597,19)&amp;"."&amp;DEDELCR!F597</f>
        <v>....Ap21</v>
      </c>
      <c r="P597" s="325">
        <f>DEDEL!I597</f>
        <v>0</v>
      </c>
      <c r="Q597" s="126" t="b">
        <v>1</v>
      </c>
      <c r="R597" s="126" t="b">
        <v>1</v>
      </c>
      <c r="S597" s="126" t="b">
        <v>1</v>
      </c>
    </row>
    <row r="598" spans="1:19" hidden="1" x14ac:dyDescent="0.25">
      <c r="A598" s="126" t="s">
        <v>4021</v>
      </c>
      <c r="B598" s="200">
        <v>1</v>
      </c>
      <c r="C598" s="126">
        <v>2</v>
      </c>
      <c r="D598" s="321">
        <f>DEDEL!J598</f>
        <v>0</v>
      </c>
      <c r="E598" s="126" t="b">
        <v>1</v>
      </c>
      <c r="F598" s="322" t="str">
        <f>RIGHT(DEDEL!C598,4)&amp;"."&amp;DEDEL!M598&amp;"."&amp;DEDEL!K598&amp;"."&amp;$C$5</f>
        <v>...Ap21</v>
      </c>
      <c r="G598" s="323">
        <f t="shared" ca="1" si="38"/>
        <v>44309</v>
      </c>
      <c r="H598" s="324">
        <f>-DEDEL!Q598</f>
        <v>0</v>
      </c>
      <c r="I598" s="205">
        <f t="shared" ca="1" si="37"/>
        <v>44309</v>
      </c>
      <c r="J598" s="126">
        <v>3</v>
      </c>
      <c r="K598" s="126" t="b">
        <v>1</v>
      </c>
      <c r="L598" s="126" t="s">
        <v>4022</v>
      </c>
      <c r="M598" s="126" t="b">
        <v>1</v>
      </c>
      <c r="N598" s="126" t="s">
        <v>3687</v>
      </c>
      <c r="O598" s="322" t="str">
        <f>LEFT(DEDEL!D598,19)&amp;"."&amp;DEDELCR!F598</f>
        <v>....Ap21</v>
      </c>
      <c r="P598" s="325">
        <f>DEDEL!I598</f>
        <v>0</v>
      </c>
      <c r="Q598" s="126" t="b">
        <v>1</v>
      </c>
      <c r="R598" s="126" t="b">
        <v>1</v>
      </c>
      <c r="S598" s="126" t="b">
        <v>1</v>
      </c>
    </row>
    <row r="599" spans="1:19" hidden="1" x14ac:dyDescent="0.25">
      <c r="A599" s="126" t="s">
        <v>4021</v>
      </c>
      <c r="B599" s="200">
        <v>1</v>
      </c>
      <c r="C599" s="126">
        <v>2</v>
      </c>
      <c r="D599" s="321">
        <f>DEDEL!J599</f>
        <v>0</v>
      </c>
      <c r="E599" s="126" t="b">
        <v>1</v>
      </c>
      <c r="F599" s="322" t="str">
        <f>RIGHT(DEDEL!C599,4)&amp;"."&amp;DEDEL!M599&amp;"."&amp;DEDEL!K599&amp;"."&amp;$C$5</f>
        <v>...Ap21</v>
      </c>
      <c r="G599" s="323">
        <f t="shared" ca="1" si="38"/>
        <v>44309</v>
      </c>
      <c r="H599" s="324">
        <f>-DEDEL!Q599</f>
        <v>0</v>
      </c>
      <c r="I599" s="205">
        <f t="shared" ca="1" si="37"/>
        <v>44309</v>
      </c>
      <c r="J599" s="126">
        <v>3</v>
      </c>
      <c r="K599" s="126" t="b">
        <v>1</v>
      </c>
      <c r="L599" s="126" t="s">
        <v>4022</v>
      </c>
      <c r="M599" s="126" t="b">
        <v>1</v>
      </c>
      <c r="N599" s="126" t="s">
        <v>3687</v>
      </c>
      <c r="O599" s="322" t="str">
        <f>LEFT(DEDEL!D599,19)&amp;"."&amp;DEDELCR!F599</f>
        <v>....Ap21</v>
      </c>
      <c r="P599" s="325">
        <f>DEDEL!I599</f>
        <v>0</v>
      </c>
      <c r="Q599" s="126" t="b">
        <v>1</v>
      </c>
      <c r="R599" s="126" t="b">
        <v>1</v>
      </c>
      <c r="S599" s="126" t="b">
        <v>1</v>
      </c>
    </row>
    <row r="600" spans="1:19" hidden="1" x14ac:dyDescent="0.25">
      <c r="A600" s="126" t="s">
        <v>4021</v>
      </c>
      <c r="B600" s="200">
        <v>1</v>
      </c>
      <c r="C600" s="126">
        <v>2</v>
      </c>
      <c r="D600" s="321">
        <f>DEDEL!J600</f>
        <v>0</v>
      </c>
      <c r="E600" s="126" t="b">
        <v>1</v>
      </c>
      <c r="F600" s="322" t="str">
        <f>RIGHT(DEDEL!C600,4)&amp;"."&amp;DEDEL!M600&amp;"."&amp;DEDEL!K600&amp;"."&amp;$C$5</f>
        <v>...Ap21</v>
      </c>
      <c r="G600" s="323">
        <f t="shared" ca="1" si="38"/>
        <v>44309</v>
      </c>
      <c r="H600" s="324">
        <f>-DEDEL!Q600</f>
        <v>0</v>
      </c>
      <c r="I600" s="205">
        <f t="shared" ca="1" si="37"/>
        <v>44309</v>
      </c>
      <c r="J600" s="126">
        <v>3</v>
      </c>
      <c r="K600" s="126" t="b">
        <v>1</v>
      </c>
      <c r="L600" s="126" t="s">
        <v>4022</v>
      </c>
      <c r="M600" s="126" t="b">
        <v>1</v>
      </c>
      <c r="N600" s="126" t="s">
        <v>3687</v>
      </c>
      <c r="O600" s="322" t="str">
        <f>LEFT(DEDEL!D600,19)&amp;"."&amp;DEDELCR!F600</f>
        <v>....Ap21</v>
      </c>
      <c r="P600" s="325">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1" priority="4"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F20" activePane="bottomRight" state="frozen"/>
      <selection pane="topRight" activeCell="F1" sqref="F1"/>
      <selection pane="bottomLeft" activeCell="A20" sqref="A20"/>
      <selection pane="bottomRight" activeCell="I38" sqref="I38"/>
    </sheetView>
  </sheetViews>
  <sheetFormatPr defaultRowHeight="15" x14ac:dyDescent="0.25"/>
  <cols>
    <col min="1" max="1" width="28.7109375" bestFit="1" customWidth="1"/>
    <col min="2" max="2" width="10.85546875" bestFit="1" customWidth="1"/>
    <col min="3" max="3" width="12.5703125" bestFit="1" customWidth="1"/>
    <col min="4" max="4" width="11.85546875" bestFit="1"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5.140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13" customWidth="1"/>
    <col min="26" max="26" width="13.28515625" bestFit="1" customWidth="1"/>
    <col min="27" max="28" width="13.28515625" style="313"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11" t="s">
        <v>3621</v>
      </c>
      <c r="B1" s="512"/>
      <c r="C1" s="512"/>
      <c r="D1" s="512"/>
      <c r="E1" s="512"/>
      <c r="F1" s="512"/>
      <c r="G1" s="512"/>
      <c r="H1" s="512"/>
      <c r="I1" s="512"/>
      <c r="J1" s="512"/>
      <c r="K1" s="512"/>
      <c r="L1" s="512"/>
      <c r="M1" s="512"/>
      <c r="N1" s="513"/>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14" t="s">
        <v>65</v>
      </c>
      <c r="C3" s="514"/>
      <c r="D3" s="514"/>
      <c r="E3" s="514"/>
      <c r="F3" s="515"/>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16" t="s">
        <v>66</v>
      </c>
      <c r="C4" s="517"/>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38" t="s">
        <v>3573</v>
      </c>
      <c r="C5" s="539"/>
      <c r="D5" s="540" t="s">
        <v>3574</v>
      </c>
      <c r="E5" s="540"/>
      <c r="F5" s="40" t="s">
        <v>59</v>
      </c>
      <c r="G5" s="41" t="s">
        <v>3575</v>
      </c>
      <c r="H5" s="214" t="s">
        <v>4037</v>
      </c>
      <c r="I5" s="214"/>
      <c r="J5" s="214"/>
      <c r="K5" s="214"/>
      <c r="L5" s="214"/>
      <c r="M5" s="214"/>
      <c r="N5" s="215"/>
      <c r="O5" s="219"/>
      <c r="P5" s="219"/>
      <c r="Q5" s="219"/>
      <c r="AG5" t="s">
        <v>314</v>
      </c>
      <c r="AH5">
        <v>10168</v>
      </c>
      <c r="AI5" t="str">
        <f t="shared" si="0"/>
        <v>PRU</v>
      </c>
      <c r="AJ5">
        <v>11340</v>
      </c>
    </row>
    <row r="6" spans="1:47" hidden="1" x14ac:dyDescent="0.25">
      <c r="B6" s="535" t="s">
        <v>51</v>
      </c>
      <c r="C6" s="536"/>
      <c r="D6" s="537" t="s">
        <v>386</v>
      </c>
      <c r="E6" s="537"/>
      <c r="F6" s="43" t="s">
        <v>27</v>
      </c>
      <c r="G6" s="43" t="s">
        <v>3971</v>
      </c>
      <c r="H6" s="44">
        <f>SUMIF($M$20:$M$220,B6,$F$20:$F$220)/COUNTIF($M$20:$M$220,B6)</f>
        <v>0</v>
      </c>
      <c r="I6" s="43"/>
      <c r="J6" s="43"/>
      <c r="K6" s="43"/>
      <c r="L6" s="43"/>
      <c r="M6" s="43"/>
      <c r="N6" s="217"/>
      <c r="O6" s="219"/>
      <c r="P6" s="219"/>
      <c r="Q6" s="219"/>
      <c r="AG6" t="s">
        <v>57</v>
      </c>
      <c r="AI6" t="str">
        <f t="shared" si="0"/>
        <v>Nursery</v>
      </c>
      <c r="AJ6">
        <v>11327</v>
      </c>
    </row>
    <row r="7" spans="1:47" hidden="1" x14ac:dyDescent="0.25">
      <c r="B7" s="554" t="s">
        <v>4038</v>
      </c>
      <c r="C7" s="544"/>
      <c r="D7" s="522" t="s">
        <v>4039</v>
      </c>
      <c r="E7" s="522"/>
      <c r="F7" s="219"/>
      <c r="G7" s="219"/>
      <c r="H7" s="44">
        <f>SUMIF($M$20:$M$220,B7,$F$20:$F$220)/COUNTIF($M$20:$M$220,B7)</f>
        <v>0</v>
      </c>
      <c r="I7" s="219"/>
      <c r="J7" s="219"/>
      <c r="K7" s="219"/>
      <c r="L7" s="219"/>
      <c r="M7" s="219"/>
      <c r="N7" s="220"/>
      <c r="O7" s="219"/>
      <c r="P7" s="219"/>
      <c r="Q7" s="219"/>
      <c r="AG7">
        <v>0</v>
      </c>
    </row>
    <row r="8" spans="1:47" hidden="1" x14ac:dyDescent="0.25">
      <c r="B8" s="554" t="s">
        <v>86</v>
      </c>
      <c r="C8" s="544"/>
      <c r="D8" s="522" t="s">
        <v>4040</v>
      </c>
      <c r="E8" s="522"/>
      <c r="F8" s="219" t="s">
        <v>3639</v>
      </c>
      <c r="G8" s="219"/>
      <c r="H8" s="44">
        <f>SUMIF($M$20:$M$220,B8,$F$20:$F$220)/COUNTIF($M$20:$M$220,B8)</f>
        <v>0</v>
      </c>
      <c r="I8" s="219"/>
      <c r="J8" s="219"/>
      <c r="K8" s="219"/>
      <c r="L8" s="219"/>
      <c r="M8" s="219"/>
      <c r="N8" s="220"/>
      <c r="O8" s="219"/>
      <c r="P8" s="219"/>
      <c r="Q8" s="219"/>
    </row>
    <row r="9" spans="1:47" hidden="1" x14ac:dyDescent="0.25">
      <c r="B9" s="555"/>
      <c r="C9" s="556"/>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19"/>
      <c r="C11" s="520"/>
      <c r="D11" s="520"/>
      <c r="E11" s="521"/>
      <c r="F11" s="519"/>
      <c r="G11" s="520"/>
      <c r="H11" s="520"/>
      <c r="I11" s="520"/>
      <c r="J11" s="520"/>
      <c r="K11" s="520"/>
      <c r="L11" s="520"/>
      <c r="M11" s="520"/>
      <c r="N11" s="521"/>
      <c r="O11" s="46"/>
      <c r="P11" s="46"/>
      <c r="Q11" s="46"/>
      <c r="AK11"/>
      <c r="AL11"/>
      <c r="AM11"/>
      <c r="AN11"/>
      <c r="AO11"/>
      <c r="AP11"/>
      <c r="AQ11"/>
      <c r="AR11"/>
      <c r="AS11"/>
      <c r="AT11"/>
      <c r="AU11"/>
    </row>
    <row r="12" spans="1:47" x14ac:dyDescent="0.25">
      <c r="A12" s="37"/>
      <c r="B12" s="519"/>
      <c r="C12" s="520"/>
      <c r="D12" s="520"/>
      <c r="E12" s="521"/>
      <c r="F12" s="519"/>
      <c r="G12" s="520"/>
      <c r="H12" s="520"/>
      <c r="I12" s="520"/>
      <c r="J12" s="520"/>
      <c r="K12" s="520"/>
      <c r="L12" s="520"/>
      <c r="M12" s="520"/>
      <c r="N12" s="521"/>
      <c r="O12" s="46"/>
      <c r="P12" s="46"/>
      <c r="Q12" s="46"/>
      <c r="AK12"/>
      <c r="AL12"/>
      <c r="AM12"/>
      <c r="AN12"/>
      <c r="AO12"/>
      <c r="AP12"/>
      <c r="AQ12"/>
      <c r="AR12"/>
      <c r="AS12"/>
      <c r="AT12"/>
      <c r="AU12"/>
    </row>
    <row r="13" spans="1:47" x14ac:dyDescent="0.25">
      <c r="A13" s="37"/>
      <c r="B13" s="519"/>
      <c r="C13" s="520"/>
      <c r="D13" s="520"/>
      <c r="E13" s="521"/>
      <c r="F13" s="519"/>
      <c r="G13" s="520"/>
      <c r="H13" s="520"/>
      <c r="I13" s="520"/>
      <c r="J13" s="520"/>
      <c r="K13" s="520"/>
      <c r="L13" s="520"/>
      <c r="M13" s="520"/>
      <c r="N13" s="521"/>
      <c r="O13" s="46"/>
      <c r="P13" s="46"/>
      <c r="Q13" s="46"/>
      <c r="AK13"/>
      <c r="AL13"/>
      <c r="AM13"/>
      <c r="AN13"/>
      <c r="AO13"/>
      <c r="AP13"/>
      <c r="AQ13"/>
      <c r="AR13"/>
      <c r="AS13"/>
      <c r="AT13"/>
      <c r="AU13"/>
    </row>
    <row r="14" spans="1:47" x14ac:dyDescent="0.25">
      <c r="A14" s="37"/>
      <c r="B14" s="519"/>
      <c r="C14" s="520"/>
      <c r="D14" s="520"/>
      <c r="E14" s="521"/>
      <c r="F14" s="519"/>
      <c r="G14" s="520"/>
      <c r="H14" s="520"/>
      <c r="I14" s="520"/>
      <c r="J14" s="520"/>
      <c r="K14" s="520"/>
      <c r="L14" s="520"/>
      <c r="M14" s="520"/>
      <c r="N14" s="521"/>
      <c r="O14" s="46"/>
      <c r="P14" s="46"/>
      <c r="Q14" s="46"/>
      <c r="R14" s="47">
        <f t="shared" ref="R14:AF14" si="1">R15+R16</f>
        <v>0</v>
      </c>
      <c r="S14" s="47">
        <f t="shared" si="1"/>
        <v>0</v>
      </c>
      <c r="T14" s="47">
        <f t="shared" si="1"/>
        <v>0</v>
      </c>
      <c r="U14" s="47">
        <f t="shared" si="1"/>
        <v>0</v>
      </c>
      <c r="V14" s="47">
        <f t="shared" si="1"/>
        <v>0</v>
      </c>
      <c r="W14" s="47">
        <f t="shared" si="1"/>
        <v>0</v>
      </c>
      <c r="X14" s="47"/>
      <c r="Y14" s="47"/>
      <c r="Z14" s="47">
        <f t="shared" si="1"/>
        <v>0</v>
      </c>
      <c r="AA14" s="47"/>
      <c r="AB14" s="47"/>
      <c r="AC14" s="47">
        <f t="shared" si="1"/>
        <v>0</v>
      </c>
      <c r="AD14" s="47">
        <f t="shared" si="1"/>
        <v>0</v>
      </c>
      <c r="AE14" s="47">
        <f t="shared" si="1"/>
        <v>0</v>
      </c>
      <c r="AF14" s="47">
        <f t="shared" si="1"/>
        <v>0</v>
      </c>
      <c r="AG14" s="48" t="s">
        <v>3582</v>
      </c>
      <c r="AK14"/>
      <c r="AL14"/>
      <c r="AM14"/>
      <c r="AN14"/>
      <c r="AO14"/>
      <c r="AP14"/>
      <c r="AQ14"/>
      <c r="AR14"/>
      <c r="AS14"/>
      <c r="AT14"/>
      <c r="AU14"/>
    </row>
    <row r="15" spans="1:47" x14ac:dyDescent="0.25">
      <c r="A15" s="37"/>
      <c r="B15" s="519"/>
      <c r="C15" s="520"/>
      <c r="D15" s="520"/>
      <c r="E15" s="521"/>
      <c r="F15" s="531" t="s">
        <v>4580</v>
      </c>
      <c r="G15" s="532"/>
      <c r="H15" s="532"/>
      <c r="I15" s="532"/>
      <c r="J15" s="532"/>
      <c r="K15" s="532"/>
      <c r="L15" s="532"/>
      <c r="M15" s="532"/>
      <c r="N15" s="533"/>
      <c r="O15" s="46"/>
      <c r="P15" s="46"/>
      <c r="Q15" s="46"/>
      <c r="R15" s="49">
        <f t="shared" ref="R15:V15" si="2">SUMIF(R20:R535,"&gt;0")</f>
        <v>0</v>
      </c>
      <c r="S15" s="49">
        <f t="shared" si="2"/>
        <v>0</v>
      </c>
      <c r="T15" s="49">
        <f t="shared" si="2"/>
        <v>0</v>
      </c>
      <c r="U15" s="49">
        <f t="shared" si="2"/>
        <v>0</v>
      </c>
      <c r="V15" s="49">
        <f t="shared" si="2"/>
        <v>0</v>
      </c>
      <c r="W15" s="49">
        <f t="shared" ref="W15:AF15" si="3">SUMIF(W20:W535,"&gt;0")</f>
        <v>0</v>
      </c>
      <c r="X15" s="49"/>
      <c r="Y15" s="49"/>
      <c r="Z15" s="49">
        <f t="shared" si="3"/>
        <v>0</v>
      </c>
      <c r="AA15" s="49"/>
      <c r="AB15" s="49"/>
      <c r="AC15" s="49">
        <f t="shared" si="3"/>
        <v>0</v>
      </c>
      <c r="AD15" s="49">
        <f t="shared" si="3"/>
        <v>0</v>
      </c>
      <c r="AE15" s="49">
        <f t="shared" si="3"/>
        <v>0</v>
      </c>
      <c r="AF15" s="49">
        <f t="shared" si="3"/>
        <v>0</v>
      </c>
      <c r="AG15" s="48" t="s">
        <v>3562</v>
      </c>
      <c r="AK15"/>
      <c r="AL15"/>
      <c r="AM15"/>
      <c r="AN15"/>
      <c r="AO15"/>
      <c r="AP15"/>
      <c r="AQ15"/>
      <c r="AR15"/>
      <c r="AS15"/>
      <c r="AT15"/>
      <c r="AU15"/>
    </row>
    <row r="16" spans="1:47" x14ac:dyDescent="0.25">
      <c r="A16" s="37"/>
      <c r="B16" s="519"/>
      <c r="C16" s="520"/>
      <c r="D16" s="520"/>
      <c r="E16" s="521"/>
      <c r="F16" s="531" t="s">
        <v>4186</v>
      </c>
      <c r="G16" s="532"/>
      <c r="H16" s="532"/>
      <c r="I16" s="532"/>
      <c r="J16" s="532"/>
      <c r="K16" s="532"/>
      <c r="L16" s="532"/>
      <c r="M16" s="532"/>
      <c r="N16" s="533"/>
      <c r="O16" s="46"/>
      <c r="P16" s="46"/>
      <c r="Q16" s="46"/>
      <c r="R16" s="49">
        <f t="shared" ref="R16:V16" si="4">SUMIF(R20:R535,"&lt;0")</f>
        <v>0</v>
      </c>
      <c r="S16" s="49">
        <f t="shared" si="4"/>
        <v>0</v>
      </c>
      <c r="T16" s="49">
        <f t="shared" si="4"/>
        <v>0</v>
      </c>
      <c r="U16" s="49">
        <f t="shared" si="4"/>
        <v>0</v>
      </c>
      <c r="V16" s="49">
        <f t="shared" si="4"/>
        <v>0</v>
      </c>
      <c r="W16" s="49">
        <f t="shared" ref="W16:AF16" si="5">SUMIF(W20:W535,"&lt;0")</f>
        <v>0</v>
      </c>
      <c r="X16" s="49"/>
      <c r="Y16" s="49"/>
      <c r="Z16" s="49">
        <f t="shared" si="5"/>
        <v>0</v>
      </c>
      <c r="AA16" s="49"/>
      <c r="AB16" s="49"/>
      <c r="AC16" s="49">
        <f t="shared" si="5"/>
        <v>0</v>
      </c>
      <c r="AD16" s="49">
        <f t="shared" si="5"/>
        <v>0</v>
      </c>
      <c r="AE16" s="49">
        <f t="shared" si="5"/>
        <v>0</v>
      </c>
      <c r="AF16" s="49">
        <f t="shared" si="5"/>
        <v>0</v>
      </c>
      <c r="AG16" s="48" t="s">
        <v>3563</v>
      </c>
      <c r="AK16"/>
      <c r="AL16"/>
      <c r="AM16"/>
      <c r="AN16"/>
      <c r="AO16"/>
      <c r="AP16"/>
      <c r="AQ16"/>
      <c r="AR16"/>
      <c r="AS16"/>
      <c r="AT16"/>
      <c r="AU16"/>
    </row>
    <row r="17" spans="1:47" x14ac:dyDescent="0.25">
      <c r="A17" s="37">
        <f>COUNTIF(D20:D856,"&gt;0")</f>
        <v>0</v>
      </c>
      <c r="B17" s="519"/>
      <c r="C17" s="520"/>
      <c r="D17" s="520"/>
      <c r="E17" s="521"/>
      <c r="F17" s="531" t="s">
        <v>4185</v>
      </c>
      <c r="G17" s="532"/>
      <c r="H17" s="532"/>
      <c r="I17" s="532"/>
      <c r="J17" s="532"/>
      <c r="K17" s="532"/>
      <c r="L17" s="532"/>
      <c r="M17" s="532"/>
      <c r="N17" s="533"/>
      <c r="O17" s="46"/>
      <c r="P17" s="46"/>
      <c r="Q17" s="46"/>
      <c r="R17" s="523"/>
      <c r="S17" s="523"/>
      <c r="T17" s="523"/>
      <c r="U17" s="523"/>
      <c r="V17" s="523"/>
      <c r="W17" s="523"/>
      <c r="X17" s="523"/>
      <c r="Y17" s="523"/>
      <c r="Z17" s="523"/>
      <c r="AA17" s="523"/>
      <c r="AB17" s="523"/>
      <c r="AC17" s="523"/>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6">1/13</f>
        <v>7.6923076923076927E-2</v>
      </c>
      <c r="U18" s="53">
        <f t="shared" si="6"/>
        <v>7.6923076923076927E-2</v>
      </c>
      <c r="V18" s="53">
        <f t="shared" si="6"/>
        <v>7.6923076923076927E-2</v>
      </c>
      <c r="W18" s="53">
        <f t="shared" si="6"/>
        <v>7.6923076923076927E-2</v>
      </c>
      <c r="X18" s="53"/>
      <c r="Y18" s="53"/>
      <c r="Z18" s="53">
        <f t="shared" si="6"/>
        <v>7.6923076923076927E-2</v>
      </c>
      <c r="AA18" s="53"/>
      <c r="AB18" s="53"/>
      <c r="AC18" s="53">
        <f t="shared" si="6"/>
        <v>7.6923076923076927E-2</v>
      </c>
      <c r="AE18" s="314">
        <f>SUM(AE20:AE535)</f>
        <v>0</v>
      </c>
      <c r="AK18"/>
      <c r="AL18"/>
      <c r="AM18"/>
      <c r="AN18"/>
      <c r="AO18"/>
      <c r="AP18"/>
      <c r="AQ18"/>
      <c r="AR18"/>
      <c r="AS18"/>
      <c r="AT18"/>
      <c r="AU18"/>
    </row>
    <row r="19" spans="1:47" s="64" customFormat="1" ht="6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4768</v>
      </c>
      <c r="W19" s="62" t="s">
        <v>4558</v>
      </c>
      <c r="X19" s="62" t="s">
        <v>3650</v>
      </c>
      <c r="Y19" s="62" t="s">
        <v>34</v>
      </c>
      <c r="Z19" s="62" t="s">
        <v>35</v>
      </c>
      <c r="AA19" s="62" t="s">
        <v>36</v>
      </c>
      <c r="AB19" s="62" t="s">
        <v>37</v>
      </c>
      <c r="AC19" s="62" t="s">
        <v>3603</v>
      </c>
      <c r="AD19" s="62" t="s">
        <v>3604</v>
      </c>
      <c r="AE19" s="314" t="s">
        <v>3605</v>
      </c>
      <c r="AF19" s="64" t="s">
        <v>3605</v>
      </c>
      <c r="AG19" s="64" t="s">
        <v>4764</v>
      </c>
      <c r="AH19" s="64" t="s">
        <v>4765</v>
      </c>
      <c r="AI19" s="64" t="s">
        <v>4766</v>
      </c>
      <c r="AJ19" s="64" t="s">
        <v>4767</v>
      </c>
    </row>
    <row r="20" spans="1:47" ht="15.75" customHeight="1" thickTop="1" x14ac:dyDescent="0.25">
      <c r="A20" t="str">
        <f t="shared" ref="A20:A80" si="7">$B$3</f>
        <v>GRANTS</v>
      </c>
      <c r="B20" s="75">
        <v>44027</v>
      </c>
      <c r="C20" s="74">
        <f>Schools!A9</f>
        <v>3021000</v>
      </c>
      <c r="D20" t="str">
        <f>VLOOKUP(C20,Schools!A:B,2,0)</f>
        <v>Brookhill Nursery</v>
      </c>
      <c r="E20" t="str">
        <f>VLOOKUP(C20,Schools!$A:$Z,3,0)</f>
        <v>M</v>
      </c>
      <c r="F20" s="76"/>
      <c r="G20" s="74" t="s">
        <v>3620</v>
      </c>
      <c r="H20" s="74"/>
      <c r="I20" t="str">
        <f>O20&amp;"/"&amp;P20</f>
        <v>11327/543965</v>
      </c>
      <c r="J20">
        <f>VLOOKUP(C20,Schools!$A:$Z,9,0)</f>
        <v>400102</v>
      </c>
      <c r="K20" s="74" t="s">
        <v>58</v>
      </c>
      <c r="L20" s="74" t="s">
        <v>55</v>
      </c>
      <c r="M20" s="74" t="s">
        <v>51</v>
      </c>
      <c r="N20" s="77" t="str">
        <f>VLOOKUP(C20,Schools!A:D,4,0)</f>
        <v>Nursery</v>
      </c>
      <c r="O20" s="74">
        <f t="shared" ref="O20:O83" si="8">IF(M20="DFC",VLOOKUP(N20,$AI$1:$AJ$6,2,0),IF(E20="A","None",VLOOKUP(N20,$AG$1:$AH$7,2,0)))</f>
        <v>11327</v>
      </c>
      <c r="P20" s="77">
        <f>IF(E20="M",543965,516500)</f>
        <v>543965</v>
      </c>
      <c r="Q20" s="78">
        <v>0</v>
      </c>
      <c r="R20" s="78"/>
      <c r="S20" s="78"/>
      <c r="T20" s="78"/>
      <c r="U20" s="78"/>
      <c r="V20" s="78"/>
      <c r="W20" s="78"/>
      <c r="X20" s="78"/>
      <c r="Y20" s="78"/>
      <c r="Z20" s="78"/>
      <c r="AA20" s="78"/>
      <c r="AB20" s="78"/>
      <c r="AC20" s="51"/>
      <c r="AD20" s="51"/>
      <c r="AE20" s="78"/>
      <c r="AG20" s="51">
        <f>SUM(Q20:S20)</f>
        <v>0</v>
      </c>
      <c r="AH20" s="51">
        <f>SUM(Q20:V20)</f>
        <v>0</v>
      </c>
      <c r="AI20" s="51">
        <f>SUM(Q20:Y20)</f>
        <v>0</v>
      </c>
      <c r="AJ20" s="51">
        <f>SUM(Q20:AB20)</f>
        <v>0</v>
      </c>
      <c r="AK20"/>
      <c r="AL20"/>
      <c r="AM20"/>
      <c r="AN20"/>
      <c r="AO20"/>
      <c r="AP20"/>
      <c r="AQ20"/>
      <c r="AR20"/>
      <c r="AS20"/>
      <c r="AT20"/>
      <c r="AU20"/>
    </row>
    <row r="21" spans="1:47" x14ac:dyDescent="0.25">
      <c r="A21" t="str">
        <f t="shared" si="7"/>
        <v>GRANTS</v>
      </c>
      <c r="B21" s="75">
        <v>44027</v>
      </c>
      <c r="C21" s="74">
        <f>Schools!A10</f>
        <v>3021001</v>
      </c>
      <c r="D21" t="str">
        <f>VLOOKUP(C21,Schools!A:B,2,0)</f>
        <v>Hampden Way Nursery</v>
      </c>
      <c r="E21" t="str">
        <f>VLOOKUP(C21,Schools!$A:$Z,3,0)</f>
        <v>M</v>
      </c>
      <c r="F21" s="76"/>
      <c r="G21" s="74" t="s">
        <v>3620</v>
      </c>
      <c r="H21" s="74"/>
      <c r="I21" t="str">
        <f t="shared" ref="I21:I81" si="9">O21&amp;"/"&amp;P21</f>
        <v>11327/543965</v>
      </c>
      <c r="J21">
        <f>VLOOKUP(C21,Schools!$A:$Z,9,0)</f>
        <v>400102</v>
      </c>
      <c r="K21" s="74" t="s">
        <v>58</v>
      </c>
      <c r="L21" s="74" t="s">
        <v>55</v>
      </c>
      <c r="M21" s="74" t="s">
        <v>51</v>
      </c>
      <c r="N21" s="77" t="str">
        <f>VLOOKUP(C21,Schools!A:D,4,0)</f>
        <v>Nursery</v>
      </c>
      <c r="O21" s="74">
        <f t="shared" si="8"/>
        <v>11327</v>
      </c>
      <c r="P21" s="77">
        <f t="shared" ref="P21:P81" si="10">IF(E21="M",543965,516500)</f>
        <v>543965</v>
      </c>
      <c r="Q21" s="78">
        <v>0</v>
      </c>
      <c r="R21" s="78"/>
      <c r="S21" s="78"/>
      <c r="T21" s="78"/>
      <c r="U21" s="78"/>
      <c r="V21" s="78"/>
      <c r="W21" s="78"/>
      <c r="X21" s="78"/>
      <c r="Y21" s="78"/>
      <c r="Z21" s="78"/>
      <c r="AA21" s="78"/>
      <c r="AB21" s="78"/>
      <c r="AC21" s="51"/>
      <c r="AD21" s="51"/>
      <c r="AE21" s="78"/>
      <c r="AG21" s="51">
        <f t="shared" ref="AG21:AG84" si="11">SUM(Q21:S21)</f>
        <v>0</v>
      </c>
      <c r="AH21" s="51">
        <f t="shared" ref="AH21:AH84" si="12">SUM(Q21:V21)</f>
        <v>0</v>
      </c>
      <c r="AI21" s="51">
        <f t="shared" ref="AI21:AI84" si="13">SUM(Q21:Y21)</f>
        <v>0</v>
      </c>
      <c r="AJ21" s="51">
        <f t="shared" ref="AJ21:AJ84" si="14">SUM(Q21:AB21)</f>
        <v>0</v>
      </c>
      <c r="AK21"/>
      <c r="AL21"/>
      <c r="AM21"/>
      <c r="AN21"/>
      <c r="AO21"/>
      <c r="AP21"/>
      <c r="AQ21"/>
      <c r="AR21"/>
      <c r="AS21"/>
      <c r="AT21"/>
      <c r="AU21"/>
    </row>
    <row r="22" spans="1:47" x14ac:dyDescent="0.25">
      <c r="A22" t="str">
        <f t="shared" si="7"/>
        <v>GRANTS</v>
      </c>
      <c r="B22" s="75">
        <v>44027</v>
      </c>
      <c r="C22" s="74">
        <f>Schools!A11</f>
        <v>3021003</v>
      </c>
      <c r="D22" t="str">
        <f>VLOOKUP(C22,Schools!A:B,2,0)</f>
        <v>St Margaret's Nursery</v>
      </c>
      <c r="E22" t="str">
        <f>VLOOKUP(C22,Schools!$A:$Z,3,0)</f>
        <v>M</v>
      </c>
      <c r="F22" s="76"/>
      <c r="G22" s="74" t="s">
        <v>3620</v>
      </c>
      <c r="H22" s="74"/>
      <c r="I22" t="str">
        <f t="shared" si="9"/>
        <v>11327/543965</v>
      </c>
      <c r="J22">
        <f>VLOOKUP(C22,Schools!$A:$Z,9,0)</f>
        <v>400102</v>
      </c>
      <c r="K22" s="74" t="s">
        <v>58</v>
      </c>
      <c r="L22" s="74" t="s">
        <v>55</v>
      </c>
      <c r="M22" s="74" t="s">
        <v>51</v>
      </c>
      <c r="N22" s="77" t="str">
        <f>VLOOKUP(C22,Schools!A:D,4,0)</f>
        <v>Nursery</v>
      </c>
      <c r="O22" s="74">
        <f t="shared" si="8"/>
        <v>11327</v>
      </c>
      <c r="P22" s="77">
        <f t="shared" si="10"/>
        <v>543965</v>
      </c>
      <c r="Q22" s="78">
        <v>0</v>
      </c>
      <c r="R22" s="78"/>
      <c r="S22" s="78"/>
      <c r="T22" s="78"/>
      <c r="U22" s="78"/>
      <c r="V22" s="78"/>
      <c r="W22" s="78"/>
      <c r="X22" s="78"/>
      <c r="Y22" s="78"/>
      <c r="Z22" s="78"/>
      <c r="AA22" s="78"/>
      <c r="AB22" s="78"/>
      <c r="AC22" s="51"/>
      <c r="AD22" s="51"/>
      <c r="AE22" s="78"/>
      <c r="AG22" s="51">
        <f t="shared" si="11"/>
        <v>0</v>
      </c>
      <c r="AH22" s="51">
        <f t="shared" si="12"/>
        <v>0</v>
      </c>
      <c r="AI22" s="51">
        <f t="shared" si="13"/>
        <v>0</v>
      </c>
      <c r="AJ22" s="51">
        <f t="shared" si="14"/>
        <v>0</v>
      </c>
      <c r="AK22"/>
      <c r="AL22"/>
      <c r="AM22"/>
      <c r="AN22"/>
      <c r="AO22"/>
      <c r="AP22"/>
      <c r="AQ22"/>
      <c r="AR22"/>
      <c r="AS22"/>
      <c r="AT22"/>
      <c r="AU22"/>
    </row>
    <row r="23" spans="1:47" x14ac:dyDescent="0.25">
      <c r="A23" t="str">
        <f t="shared" si="7"/>
        <v>GRANTS</v>
      </c>
      <c r="B23" s="75">
        <v>44027</v>
      </c>
      <c r="C23" s="74">
        <f>Schools!A12</f>
        <v>3021002</v>
      </c>
      <c r="D23" t="str">
        <f>VLOOKUP(C23,Schools!A:B,2,0)</f>
        <v>Moss Hall Nursery</v>
      </c>
      <c r="E23" t="str">
        <f>VLOOKUP(C23,Schools!$A:$Z,3,0)</f>
        <v>M</v>
      </c>
      <c r="F23" s="76"/>
      <c r="G23" s="74" t="s">
        <v>3620</v>
      </c>
      <c r="H23" s="74"/>
      <c r="I23" t="str">
        <f t="shared" si="9"/>
        <v>11327/543965</v>
      </c>
      <c r="J23">
        <f>VLOOKUP(C23,Schools!$A:$Z,9,0)</f>
        <v>400072</v>
      </c>
      <c r="K23" s="74" t="s">
        <v>58</v>
      </c>
      <c r="L23" s="74" t="s">
        <v>55</v>
      </c>
      <c r="M23" s="74" t="s">
        <v>51</v>
      </c>
      <c r="N23" s="77" t="str">
        <f>VLOOKUP(C23,Schools!A:D,4,0)</f>
        <v>Nursery</v>
      </c>
      <c r="O23" s="74">
        <f t="shared" si="8"/>
        <v>11327</v>
      </c>
      <c r="P23" s="77">
        <f t="shared" si="10"/>
        <v>543965</v>
      </c>
      <c r="Q23" s="78">
        <v>0</v>
      </c>
      <c r="R23" s="78"/>
      <c r="S23" s="78"/>
      <c r="T23" s="78"/>
      <c r="U23" s="78"/>
      <c r="V23" s="78"/>
      <c r="W23" s="78"/>
      <c r="X23" s="78"/>
      <c r="Y23" s="78"/>
      <c r="Z23" s="78"/>
      <c r="AA23" s="78"/>
      <c r="AB23" s="78"/>
      <c r="AC23" s="51"/>
      <c r="AD23" s="51"/>
      <c r="AE23" s="78"/>
      <c r="AG23" s="51">
        <f t="shared" si="11"/>
        <v>0</v>
      </c>
      <c r="AH23" s="51">
        <f t="shared" si="12"/>
        <v>0</v>
      </c>
      <c r="AI23" s="51">
        <f t="shared" si="13"/>
        <v>0</v>
      </c>
      <c r="AJ23" s="51">
        <f t="shared" si="14"/>
        <v>0</v>
      </c>
      <c r="AK23"/>
      <c r="AL23"/>
      <c r="AM23"/>
      <c r="AN23"/>
      <c r="AO23"/>
      <c r="AP23"/>
      <c r="AQ23"/>
      <c r="AR23"/>
      <c r="AS23"/>
      <c r="AT23"/>
      <c r="AU23"/>
    </row>
    <row r="24" spans="1:47" x14ac:dyDescent="0.25">
      <c r="A24" t="str">
        <f t="shared" si="7"/>
        <v>GRANTS</v>
      </c>
      <c r="B24" s="75">
        <v>44027</v>
      </c>
      <c r="C24" s="74">
        <f>Schools!A21</f>
        <v>3022002</v>
      </c>
      <c r="D24" t="str">
        <f>VLOOKUP(C24,Schools!A:B,2,0)</f>
        <v>Barnfield School</v>
      </c>
      <c r="E24" t="str">
        <f>VLOOKUP(C24,Schools!$A:$Z,3,0)</f>
        <v>M</v>
      </c>
      <c r="F24" s="76"/>
      <c r="G24" s="74" t="s">
        <v>3620</v>
      </c>
      <c r="H24" s="74"/>
      <c r="I24" t="str">
        <f t="shared" si="9"/>
        <v>11331/543965</v>
      </c>
      <c r="J24">
        <f>VLOOKUP(C24,Schools!$A:$Z,9,0)</f>
        <v>400005</v>
      </c>
      <c r="K24" s="74" t="s">
        <v>58</v>
      </c>
      <c r="L24" s="74" t="s">
        <v>55</v>
      </c>
      <c r="M24" s="74" t="s">
        <v>51</v>
      </c>
      <c r="N24" s="77" t="str">
        <f>VLOOKUP(C24,Schools!A:D,4,0)</f>
        <v>Primary</v>
      </c>
      <c r="O24" s="74">
        <f t="shared" si="8"/>
        <v>11331</v>
      </c>
      <c r="P24" s="77">
        <f t="shared" si="10"/>
        <v>543965</v>
      </c>
      <c r="Q24" s="78">
        <v>0</v>
      </c>
      <c r="R24" s="78"/>
      <c r="S24" s="78"/>
      <c r="T24" s="78"/>
      <c r="U24" s="78"/>
      <c r="V24" s="78"/>
      <c r="W24" s="78"/>
      <c r="X24" s="78"/>
      <c r="Y24" s="78"/>
      <c r="Z24" s="78"/>
      <c r="AA24" s="78"/>
      <c r="AB24" s="78"/>
      <c r="AC24" s="51"/>
      <c r="AD24" s="51"/>
      <c r="AE24" s="78"/>
      <c r="AG24" s="51">
        <f t="shared" si="11"/>
        <v>0</v>
      </c>
      <c r="AH24" s="51">
        <f t="shared" si="12"/>
        <v>0</v>
      </c>
      <c r="AI24" s="51">
        <f t="shared" si="13"/>
        <v>0</v>
      </c>
      <c r="AJ24" s="51">
        <f t="shared" si="14"/>
        <v>0</v>
      </c>
      <c r="AK24"/>
      <c r="AL24"/>
      <c r="AM24"/>
      <c r="AN24"/>
      <c r="AO24"/>
      <c r="AP24"/>
      <c r="AQ24"/>
      <c r="AR24"/>
      <c r="AS24"/>
      <c r="AT24"/>
      <c r="AU24"/>
    </row>
    <row r="25" spans="1:47" x14ac:dyDescent="0.25">
      <c r="A25" t="str">
        <f t="shared" si="7"/>
        <v>GRANTS</v>
      </c>
      <c r="B25" s="75">
        <v>44027</v>
      </c>
      <c r="C25" s="74">
        <f>Schools!A24</f>
        <v>3022003</v>
      </c>
      <c r="D25" t="str">
        <f>VLOOKUP(C25,Schools!A:B,2,0)</f>
        <v>Bell Lane Primary School</v>
      </c>
      <c r="E25" t="str">
        <f>VLOOKUP(C25,Schools!$A:$Z,3,0)</f>
        <v>M</v>
      </c>
      <c r="F25" s="76"/>
      <c r="G25" s="74" t="s">
        <v>3620</v>
      </c>
      <c r="H25" s="74"/>
      <c r="I25" t="str">
        <f t="shared" si="9"/>
        <v>11331/543965</v>
      </c>
      <c r="J25">
        <f>VLOOKUP(C25,Schools!$A:$Z,9,0)</f>
        <v>400051</v>
      </c>
      <c r="K25" s="74" t="s">
        <v>58</v>
      </c>
      <c r="L25" s="74" t="s">
        <v>55</v>
      </c>
      <c r="M25" s="74" t="s">
        <v>51</v>
      </c>
      <c r="N25" s="77" t="str">
        <f>VLOOKUP(C25,Schools!A:D,4,0)</f>
        <v>Primary</v>
      </c>
      <c r="O25" s="74">
        <f t="shared" si="8"/>
        <v>11331</v>
      </c>
      <c r="P25" s="77">
        <f t="shared" si="10"/>
        <v>543965</v>
      </c>
      <c r="Q25" s="78">
        <v>0</v>
      </c>
      <c r="R25" s="78"/>
      <c r="S25" s="78"/>
      <c r="T25" s="78"/>
      <c r="U25" s="78"/>
      <c r="V25" s="78"/>
      <c r="W25" s="78"/>
      <c r="X25" s="78"/>
      <c r="Y25" s="78"/>
      <c r="Z25" s="78"/>
      <c r="AA25" s="78"/>
      <c r="AB25" s="78"/>
      <c r="AC25" s="51"/>
      <c r="AD25" s="51"/>
      <c r="AE25" s="78"/>
      <c r="AG25" s="51">
        <f t="shared" si="11"/>
        <v>0</v>
      </c>
      <c r="AH25" s="51">
        <f t="shared" si="12"/>
        <v>0</v>
      </c>
      <c r="AI25" s="51">
        <f t="shared" si="13"/>
        <v>0</v>
      </c>
      <c r="AJ25" s="51">
        <f t="shared" si="14"/>
        <v>0</v>
      </c>
      <c r="AK25"/>
      <c r="AL25"/>
      <c r="AM25"/>
      <c r="AN25"/>
      <c r="AO25"/>
      <c r="AP25"/>
      <c r="AQ25"/>
      <c r="AR25"/>
      <c r="AS25"/>
      <c r="AT25"/>
      <c r="AU25"/>
    </row>
    <row r="26" spans="1:47" x14ac:dyDescent="0.25">
      <c r="A26" t="str">
        <f t="shared" si="7"/>
        <v>GRANTS</v>
      </c>
      <c r="B26" s="75">
        <v>44027</v>
      </c>
      <c r="C26" s="74">
        <f>Schools!A27</f>
        <v>3022008</v>
      </c>
      <c r="D26" t="str">
        <f>VLOOKUP(C26,Schools!A:B,2,0)</f>
        <v>Brookland Infant  &amp; Nursery School</v>
      </c>
      <c r="E26" t="str">
        <f>VLOOKUP(C26,Schools!$A:$Z,3,0)</f>
        <v>M</v>
      </c>
      <c r="F26" s="76"/>
      <c r="G26" s="74" t="s">
        <v>3620</v>
      </c>
      <c r="H26" s="74"/>
      <c r="I26" t="str">
        <f t="shared" si="9"/>
        <v>11331/543965</v>
      </c>
      <c r="J26">
        <f>VLOOKUP(C26,Schools!$A:$Z,9,0)</f>
        <v>400057</v>
      </c>
      <c r="K26" s="74" t="s">
        <v>58</v>
      </c>
      <c r="L26" s="74" t="s">
        <v>55</v>
      </c>
      <c r="M26" s="74" t="s">
        <v>51</v>
      </c>
      <c r="N26" s="77" t="str">
        <f>VLOOKUP(C26,Schools!A:D,4,0)</f>
        <v>Primary</v>
      </c>
      <c r="O26" s="74">
        <f t="shared" si="8"/>
        <v>11331</v>
      </c>
      <c r="P26" s="77">
        <f t="shared" si="10"/>
        <v>543965</v>
      </c>
      <c r="Q26" s="78">
        <v>0</v>
      </c>
      <c r="R26" s="78"/>
      <c r="S26" s="78"/>
      <c r="T26" s="78"/>
      <c r="U26" s="78"/>
      <c r="V26" s="78"/>
      <c r="W26" s="78"/>
      <c r="X26" s="78"/>
      <c r="Y26" s="78"/>
      <c r="Z26" s="78"/>
      <c r="AA26" s="78"/>
      <c r="AB26" s="78"/>
      <c r="AC26" s="51"/>
      <c r="AD26" s="51"/>
      <c r="AE26" s="78"/>
      <c r="AG26" s="51">
        <f t="shared" si="11"/>
        <v>0</v>
      </c>
      <c r="AH26" s="51">
        <f t="shared" si="12"/>
        <v>0</v>
      </c>
      <c r="AI26" s="51">
        <f t="shared" si="13"/>
        <v>0</v>
      </c>
      <c r="AJ26" s="51">
        <f t="shared" si="14"/>
        <v>0</v>
      </c>
      <c r="AK26"/>
      <c r="AL26"/>
      <c r="AM26"/>
      <c r="AN26"/>
      <c r="AO26"/>
      <c r="AP26"/>
      <c r="AQ26"/>
      <c r="AR26"/>
      <c r="AS26"/>
      <c r="AT26"/>
      <c r="AU26"/>
    </row>
    <row r="27" spans="1:47" x14ac:dyDescent="0.25">
      <c r="A27" t="str">
        <f t="shared" si="7"/>
        <v>GRANTS</v>
      </c>
      <c r="B27" s="75">
        <v>44027</v>
      </c>
      <c r="C27" s="74">
        <f>Schools!A28</f>
        <v>3022007</v>
      </c>
      <c r="D27" t="str">
        <f>VLOOKUP(C27,Schools!A:B,2,0)</f>
        <v>Brookland Junior School</v>
      </c>
      <c r="E27" t="str">
        <f>VLOOKUP(C27,Schools!$A:$Z,3,0)</f>
        <v>M</v>
      </c>
      <c r="F27" s="76"/>
      <c r="G27" s="74" t="s">
        <v>3620</v>
      </c>
      <c r="H27" s="74"/>
      <c r="I27" t="str">
        <f t="shared" si="9"/>
        <v>11331/543965</v>
      </c>
      <c r="J27">
        <f>VLOOKUP(C27,Schools!$A:$Z,9,0)</f>
        <v>400040</v>
      </c>
      <c r="K27" s="74" t="s">
        <v>58</v>
      </c>
      <c r="L27" s="74" t="s">
        <v>55</v>
      </c>
      <c r="M27" s="74" t="s">
        <v>51</v>
      </c>
      <c r="N27" s="77" t="str">
        <f>VLOOKUP(C27,Schools!A:D,4,0)</f>
        <v>Primary</v>
      </c>
      <c r="O27" s="74">
        <f t="shared" si="8"/>
        <v>11331</v>
      </c>
      <c r="P27" s="77">
        <f t="shared" si="10"/>
        <v>543965</v>
      </c>
      <c r="Q27" s="78">
        <v>0</v>
      </c>
      <c r="R27" s="78"/>
      <c r="S27" s="78"/>
      <c r="T27" s="78"/>
      <c r="U27" s="78"/>
      <c r="V27" s="78"/>
      <c r="W27" s="78"/>
      <c r="X27" s="78"/>
      <c r="Y27" s="78"/>
      <c r="Z27" s="78"/>
      <c r="AA27" s="78"/>
      <c r="AB27" s="78"/>
      <c r="AC27" s="51"/>
      <c r="AD27" s="51"/>
      <c r="AE27" s="78"/>
      <c r="AG27" s="51">
        <f t="shared" si="11"/>
        <v>0</v>
      </c>
      <c r="AH27" s="51">
        <f t="shared" si="12"/>
        <v>0</v>
      </c>
      <c r="AI27" s="51">
        <f t="shared" si="13"/>
        <v>0</v>
      </c>
      <c r="AJ27" s="51">
        <f t="shared" si="14"/>
        <v>0</v>
      </c>
      <c r="AK27"/>
      <c r="AL27"/>
      <c r="AM27"/>
      <c r="AN27"/>
      <c r="AO27"/>
      <c r="AP27"/>
      <c r="AQ27"/>
      <c r="AR27"/>
      <c r="AS27"/>
      <c r="AT27"/>
      <c r="AU27"/>
    </row>
    <row r="28" spans="1:47" x14ac:dyDescent="0.25">
      <c r="A28" t="str">
        <f t="shared" si="7"/>
        <v>GRANTS</v>
      </c>
      <c r="B28" s="75">
        <v>44027</v>
      </c>
      <c r="C28" s="74">
        <f>Schools!A29</f>
        <v>3022009</v>
      </c>
      <c r="D28" t="str">
        <f>VLOOKUP(C28,Schools!A:B,2,0)</f>
        <v>Brunswick Park Primary &amp; Nursery School</v>
      </c>
      <c r="E28" t="str">
        <f>VLOOKUP(C28,Schools!$A:$Z,3,0)</f>
        <v>M</v>
      </c>
      <c r="F28" s="76"/>
      <c r="G28" s="74" t="s">
        <v>3620</v>
      </c>
      <c r="H28" s="74"/>
      <c r="I28" t="str">
        <f t="shared" si="9"/>
        <v>11331/543965</v>
      </c>
      <c r="J28">
        <f>VLOOKUP(C28,Schools!$A:$Z,9,0)</f>
        <v>400061</v>
      </c>
      <c r="K28" s="74" t="s">
        <v>58</v>
      </c>
      <c r="L28" s="74" t="s">
        <v>55</v>
      </c>
      <c r="M28" s="74" t="s">
        <v>51</v>
      </c>
      <c r="N28" s="77" t="str">
        <f>VLOOKUP(C28,Schools!A:D,4,0)</f>
        <v>Primary</v>
      </c>
      <c r="O28" s="74">
        <f t="shared" si="8"/>
        <v>11331</v>
      </c>
      <c r="P28" s="77">
        <f t="shared" si="10"/>
        <v>543965</v>
      </c>
      <c r="Q28" s="78">
        <v>0</v>
      </c>
      <c r="R28" s="78"/>
      <c r="S28" s="78"/>
      <c r="T28" s="78"/>
      <c r="U28" s="78"/>
      <c r="V28" s="78"/>
      <c r="W28" s="78"/>
      <c r="X28" s="78"/>
      <c r="Y28" s="78"/>
      <c r="Z28" s="78"/>
      <c r="AA28" s="78"/>
      <c r="AB28" s="78"/>
      <c r="AC28" s="51"/>
      <c r="AD28" s="51"/>
      <c r="AE28" s="78"/>
      <c r="AG28" s="51">
        <f t="shared" si="11"/>
        <v>0</v>
      </c>
      <c r="AH28" s="51">
        <f t="shared" si="12"/>
        <v>0</v>
      </c>
      <c r="AI28" s="51">
        <f t="shared" si="13"/>
        <v>0</v>
      </c>
      <c r="AJ28" s="51">
        <f t="shared" si="14"/>
        <v>0</v>
      </c>
      <c r="AK28"/>
      <c r="AL28"/>
      <c r="AM28"/>
      <c r="AN28"/>
      <c r="AO28"/>
      <c r="AP28"/>
      <c r="AQ28"/>
      <c r="AR28"/>
      <c r="AS28"/>
      <c r="AT28"/>
      <c r="AU28"/>
    </row>
    <row r="29" spans="1:47" x14ac:dyDescent="0.25">
      <c r="A29" t="str">
        <f t="shared" si="7"/>
        <v>GRANTS</v>
      </c>
      <c r="B29" s="75">
        <v>44027</v>
      </c>
      <c r="C29" s="74">
        <f>Schools!A30</f>
        <v>3022067</v>
      </c>
      <c r="D29" t="str">
        <f>VLOOKUP(C29,Schools!A:B,2,0)</f>
        <v>Chalgrove Primary School</v>
      </c>
      <c r="E29" t="str">
        <f>VLOOKUP(C29,Schools!$A:$Z,3,0)</f>
        <v>M</v>
      </c>
      <c r="F29" s="76"/>
      <c r="G29" s="74" t="s">
        <v>3620</v>
      </c>
      <c r="H29" s="74"/>
      <c r="I29" t="str">
        <f t="shared" si="9"/>
        <v>11331/543965</v>
      </c>
      <c r="J29">
        <f>VLOOKUP(C29,Schools!$A:$Z,9,0)</f>
        <v>400065</v>
      </c>
      <c r="K29" s="74" t="s">
        <v>58</v>
      </c>
      <c r="L29" s="74" t="s">
        <v>55</v>
      </c>
      <c r="M29" s="74" t="s">
        <v>51</v>
      </c>
      <c r="N29" s="77" t="str">
        <f>VLOOKUP(C29,Schools!A:D,4,0)</f>
        <v>Primary</v>
      </c>
      <c r="O29" s="74">
        <f t="shared" si="8"/>
        <v>11331</v>
      </c>
      <c r="P29" s="77">
        <f t="shared" si="10"/>
        <v>543965</v>
      </c>
      <c r="Q29" s="78">
        <v>0</v>
      </c>
      <c r="R29" s="78"/>
      <c r="S29" s="78"/>
      <c r="T29" s="78"/>
      <c r="U29" s="78"/>
      <c r="V29" s="78"/>
      <c r="W29" s="78"/>
      <c r="X29" s="78"/>
      <c r="Y29" s="78"/>
      <c r="Z29" s="78"/>
      <c r="AA29" s="78"/>
      <c r="AB29" s="78"/>
      <c r="AC29" s="51"/>
      <c r="AD29" s="51"/>
      <c r="AE29" s="78"/>
      <c r="AG29" s="51">
        <f t="shared" si="11"/>
        <v>0</v>
      </c>
      <c r="AH29" s="51">
        <f t="shared" si="12"/>
        <v>0</v>
      </c>
      <c r="AI29" s="51">
        <f t="shared" si="13"/>
        <v>0</v>
      </c>
      <c r="AJ29" s="51">
        <f t="shared" si="14"/>
        <v>0</v>
      </c>
      <c r="AK29"/>
      <c r="AL29"/>
      <c r="AM29"/>
      <c r="AN29"/>
      <c r="AO29"/>
      <c r="AP29"/>
      <c r="AQ29"/>
      <c r="AR29"/>
      <c r="AS29"/>
      <c r="AT29"/>
      <c r="AU29"/>
    </row>
    <row r="30" spans="1:47" x14ac:dyDescent="0.25">
      <c r="A30" t="str">
        <f t="shared" si="7"/>
        <v>GRANTS</v>
      </c>
      <c r="B30" s="75">
        <v>44027</v>
      </c>
      <c r="C30" s="74">
        <f>Schools!A33</f>
        <v>3022011</v>
      </c>
      <c r="D30" t="str">
        <f>VLOOKUP(C30,Schools!A:B,2,0)</f>
        <v>Church Hill Primary School</v>
      </c>
      <c r="E30" t="str">
        <f>VLOOKUP(C30,Schools!$A:$Z,3,0)</f>
        <v>M</v>
      </c>
      <c r="F30" s="76"/>
      <c r="G30" s="74" t="s">
        <v>3620</v>
      </c>
      <c r="H30" s="74"/>
      <c r="I30" t="str">
        <f t="shared" si="9"/>
        <v>11331/543965</v>
      </c>
      <c r="J30">
        <f>VLOOKUP(C30,Schools!$A:$Z,9,0)</f>
        <v>400020</v>
      </c>
      <c r="K30" s="74" t="s">
        <v>58</v>
      </c>
      <c r="L30" s="74" t="s">
        <v>55</v>
      </c>
      <c r="M30" s="74" t="s">
        <v>51</v>
      </c>
      <c r="N30" s="77" t="str">
        <f>VLOOKUP(C30,Schools!A:D,4,0)</f>
        <v>Primary</v>
      </c>
      <c r="O30" s="74">
        <f t="shared" si="8"/>
        <v>11331</v>
      </c>
      <c r="P30" s="77">
        <f t="shared" si="10"/>
        <v>543965</v>
      </c>
      <c r="Q30" s="78">
        <v>0</v>
      </c>
      <c r="R30" s="78"/>
      <c r="S30" s="78"/>
      <c r="T30" s="78"/>
      <c r="U30" s="78"/>
      <c r="V30" s="78"/>
      <c r="W30" s="78"/>
      <c r="X30" s="78"/>
      <c r="Y30" s="78"/>
      <c r="Z30" s="78"/>
      <c r="AA30" s="78"/>
      <c r="AB30" s="78"/>
      <c r="AC30" s="51"/>
      <c r="AD30" s="51"/>
      <c r="AE30" s="78"/>
      <c r="AG30" s="51">
        <f t="shared" si="11"/>
        <v>0</v>
      </c>
      <c r="AH30" s="51">
        <f t="shared" si="12"/>
        <v>0</v>
      </c>
      <c r="AI30" s="51">
        <f t="shared" si="13"/>
        <v>0</v>
      </c>
      <c r="AJ30" s="51">
        <f t="shared" si="14"/>
        <v>0</v>
      </c>
      <c r="AK30"/>
      <c r="AL30"/>
      <c r="AM30"/>
      <c r="AN30"/>
      <c r="AO30"/>
      <c r="AP30"/>
      <c r="AQ30"/>
      <c r="AR30"/>
      <c r="AS30"/>
      <c r="AT30"/>
      <c r="AU30"/>
    </row>
    <row r="31" spans="1:47" x14ac:dyDescent="0.25">
      <c r="A31" t="str">
        <f t="shared" si="7"/>
        <v>GRANTS</v>
      </c>
      <c r="B31" s="75">
        <v>44027</v>
      </c>
      <c r="C31" s="74">
        <f>Schools!A35</f>
        <v>3022014</v>
      </c>
      <c r="D31" t="str">
        <f>VLOOKUP(C31,Schools!A:B,2,0)</f>
        <v>Colindale School</v>
      </c>
      <c r="E31" t="str">
        <f>VLOOKUP(C31,Schools!$A:$Z,3,0)</f>
        <v>M</v>
      </c>
      <c r="F31" s="76"/>
      <c r="G31" s="74" t="s">
        <v>3620</v>
      </c>
      <c r="H31" s="74"/>
      <c r="I31" t="str">
        <f t="shared" si="9"/>
        <v>11331/543965</v>
      </c>
      <c r="J31">
        <f>VLOOKUP(C31,Schools!$A:$Z,9,0)</f>
        <v>400050</v>
      </c>
      <c r="K31" s="74" t="s">
        <v>58</v>
      </c>
      <c r="L31" s="74" t="s">
        <v>55</v>
      </c>
      <c r="M31" s="74" t="s">
        <v>51</v>
      </c>
      <c r="N31" s="77" t="str">
        <f>VLOOKUP(C31,Schools!A:D,4,0)</f>
        <v>Primary</v>
      </c>
      <c r="O31" s="74">
        <f t="shared" si="8"/>
        <v>11331</v>
      </c>
      <c r="P31" s="77">
        <f t="shared" si="10"/>
        <v>543965</v>
      </c>
      <c r="Q31" s="78">
        <v>0</v>
      </c>
      <c r="R31" s="78"/>
      <c r="S31" s="78"/>
      <c r="T31" s="78"/>
      <c r="U31" s="78"/>
      <c r="V31" s="78"/>
      <c r="W31" s="78"/>
      <c r="X31" s="78"/>
      <c r="Y31" s="78"/>
      <c r="Z31" s="78"/>
      <c r="AA31" s="78"/>
      <c r="AB31" s="78"/>
      <c r="AC31" s="51"/>
      <c r="AD31" s="51"/>
      <c r="AE31" s="78"/>
      <c r="AG31" s="51">
        <f t="shared" si="11"/>
        <v>0</v>
      </c>
      <c r="AH31" s="51">
        <f t="shared" si="12"/>
        <v>0</v>
      </c>
      <c r="AI31" s="51">
        <f t="shared" si="13"/>
        <v>0</v>
      </c>
      <c r="AJ31" s="51">
        <f t="shared" si="14"/>
        <v>0</v>
      </c>
      <c r="AK31"/>
      <c r="AL31"/>
      <c r="AM31"/>
      <c r="AN31"/>
      <c r="AO31"/>
      <c r="AP31"/>
      <c r="AQ31"/>
      <c r="AR31"/>
      <c r="AS31"/>
      <c r="AT31"/>
      <c r="AU31"/>
    </row>
    <row r="32" spans="1:47" x14ac:dyDescent="0.25">
      <c r="A32" t="str">
        <f t="shared" si="7"/>
        <v>GRANTS</v>
      </c>
      <c r="B32" s="75">
        <v>44027</v>
      </c>
      <c r="C32" s="74">
        <f>Schools!A36</f>
        <v>3022015</v>
      </c>
      <c r="D32" t="str">
        <f>VLOOKUP(C32,Schools!A:B,2,0)</f>
        <v>Coppetts Wood</v>
      </c>
      <c r="E32" t="str">
        <f>VLOOKUP(C32,Schools!$A:$Z,3,0)</f>
        <v>M</v>
      </c>
      <c r="F32" s="76"/>
      <c r="G32" s="74" t="s">
        <v>3620</v>
      </c>
      <c r="H32" s="74"/>
      <c r="I32" t="str">
        <f t="shared" si="9"/>
        <v>11331/543965</v>
      </c>
      <c r="J32">
        <f>VLOOKUP(C32,Schools!$A:$Z,9,0)</f>
        <v>400059</v>
      </c>
      <c r="K32" s="74" t="s">
        <v>58</v>
      </c>
      <c r="L32" s="74" t="s">
        <v>55</v>
      </c>
      <c r="M32" s="74" t="s">
        <v>51</v>
      </c>
      <c r="N32" s="77" t="str">
        <f>VLOOKUP(C32,Schools!A:D,4,0)</f>
        <v>Primary</v>
      </c>
      <c r="O32" s="74">
        <f t="shared" si="8"/>
        <v>11331</v>
      </c>
      <c r="P32" s="77">
        <f t="shared" si="10"/>
        <v>543965</v>
      </c>
      <c r="Q32" s="78">
        <v>0</v>
      </c>
      <c r="R32" s="78"/>
      <c r="S32" s="78"/>
      <c r="T32" s="78"/>
      <c r="U32" s="78"/>
      <c r="V32" s="78"/>
      <c r="W32" s="78"/>
      <c r="X32" s="78"/>
      <c r="Y32" s="78"/>
      <c r="Z32" s="78"/>
      <c r="AA32" s="78"/>
      <c r="AB32" s="78"/>
      <c r="AC32" s="51"/>
      <c r="AD32" s="51"/>
      <c r="AE32" s="78"/>
      <c r="AG32" s="51">
        <f t="shared" si="11"/>
        <v>0</v>
      </c>
      <c r="AH32" s="51">
        <f t="shared" si="12"/>
        <v>0</v>
      </c>
      <c r="AI32" s="51">
        <f t="shared" si="13"/>
        <v>0</v>
      </c>
      <c r="AJ32" s="51">
        <f t="shared" si="14"/>
        <v>0</v>
      </c>
      <c r="AK32"/>
      <c r="AL32"/>
      <c r="AM32"/>
      <c r="AN32"/>
      <c r="AO32"/>
      <c r="AP32"/>
      <c r="AQ32"/>
      <c r="AR32"/>
      <c r="AS32"/>
      <c r="AT32"/>
      <c r="AU32"/>
    </row>
    <row r="33" spans="1:47" x14ac:dyDescent="0.25">
      <c r="A33" t="str">
        <f t="shared" si="7"/>
        <v>GRANTS</v>
      </c>
      <c r="B33" s="75">
        <v>44027</v>
      </c>
      <c r="C33" s="74">
        <f>Schools!A37</f>
        <v>3022016</v>
      </c>
      <c r="D33" t="str">
        <f>VLOOKUP(C33,Schools!A:B,2,0)</f>
        <v>Courtland School</v>
      </c>
      <c r="E33" t="str">
        <f>VLOOKUP(C33,Schools!$A:$Z,3,0)</f>
        <v>M</v>
      </c>
      <c r="F33" s="76"/>
      <c r="G33" s="74" t="s">
        <v>3620</v>
      </c>
      <c r="H33" s="74"/>
      <c r="I33" t="str">
        <f t="shared" si="9"/>
        <v>11331/543965</v>
      </c>
      <c r="J33">
        <f>VLOOKUP(C33,Schools!$A:$Z,9,0)</f>
        <v>400049</v>
      </c>
      <c r="K33" s="74" t="s">
        <v>58</v>
      </c>
      <c r="L33" s="74" t="s">
        <v>55</v>
      </c>
      <c r="M33" s="74" t="s">
        <v>51</v>
      </c>
      <c r="N33" s="77" t="str">
        <f>VLOOKUP(C33,Schools!A:D,4,0)</f>
        <v>Primary</v>
      </c>
      <c r="O33" s="74">
        <f t="shared" si="8"/>
        <v>11331</v>
      </c>
      <c r="P33" s="77">
        <f t="shared" si="10"/>
        <v>543965</v>
      </c>
      <c r="Q33" s="78">
        <v>0</v>
      </c>
      <c r="R33" s="78"/>
      <c r="S33" s="78"/>
      <c r="T33" s="78"/>
      <c r="U33" s="78"/>
      <c r="V33" s="78"/>
      <c r="W33" s="78"/>
      <c r="X33" s="78"/>
      <c r="Y33" s="78"/>
      <c r="Z33" s="78"/>
      <c r="AA33" s="78"/>
      <c r="AB33" s="78"/>
      <c r="AC33" s="51"/>
      <c r="AD33" s="51"/>
      <c r="AE33" s="78"/>
      <c r="AG33" s="51">
        <f t="shared" si="11"/>
        <v>0</v>
      </c>
      <c r="AH33" s="51">
        <f t="shared" si="12"/>
        <v>0</v>
      </c>
      <c r="AI33" s="51">
        <f t="shared" si="13"/>
        <v>0</v>
      </c>
      <c r="AJ33" s="51">
        <f t="shared" si="14"/>
        <v>0</v>
      </c>
      <c r="AK33"/>
      <c r="AL33"/>
      <c r="AM33"/>
      <c r="AN33"/>
      <c r="AO33"/>
      <c r="AP33"/>
      <c r="AQ33"/>
      <c r="AR33"/>
      <c r="AS33"/>
      <c r="AT33"/>
      <c r="AU33"/>
    </row>
    <row r="34" spans="1:47" x14ac:dyDescent="0.25">
      <c r="A34" t="str">
        <f t="shared" si="7"/>
        <v>GRANTS</v>
      </c>
      <c r="B34" s="75">
        <v>44027</v>
      </c>
      <c r="C34" s="74">
        <f>Schools!A38</f>
        <v>3022017</v>
      </c>
      <c r="D34" t="str">
        <f>VLOOKUP(C34,Schools!A:B,2,0)</f>
        <v>Cromer Road Primary School</v>
      </c>
      <c r="E34" t="str">
        <f>VLOOKUP(C34,Schools!$A:$Z,3,0)</f>
        <v>M</v>
      </c>
      <c r="F34" s="76"/>
      <c r="G34" s="74" t="s">
        <v>3620</v>
      </c>
      <c r="H34" s="74"/>
      <c r="I34" t="str">
        <f t="shared" si="9"/>
        <v>11331/543965</v>
      </c>
      <c r="J34">
        <f>VLOOKUP(C34,Schools!$A:$Z,9,0)</f>
        <v>400080</v>
      </c>
      <c r="K34" s="74" t="s">
        <v>58</v>
      </c>
      <c r="L34" s="74" t="s">
        <v>55</v>
      </c>
      <c r="M34" s="74" t="s">
        <v>51</v>
      </c>
      <c r="N34" s="77" t="str">
        <f>VLOOKUP(C34,Schools!A:D,4,0)</f>
        <v>Primary</v>
      </c>
      <c r="O34" s="74">
        <f t="shared" si="8"/>
        <v>11331</v>
      </c>
      <c r="P34" s="77">
        <f t="shared" si="10"/>
        <v>543965</v>
      </c>
      <c r="Q34" s="78">
        <v>0</v>
      </c>
      <c r="R34" s="78"/>
      <c r="S34" s="78"/>
      <c r="T34" s="78"/>
      <c r="U34" s="78"/>
      <c r="V34" s="78"/>
      <c r="W34" s="78"/>
      <c r="X34" s="78"/>
      <c r="Y34" s="78"/>
      <c r="Z34" s="78"/>
      <c r="AA34" s="78"/>
      <c r="AB34" s="78"/>
      <c r="AC34" s="51"/>
      <c r="AD34" s="51"/>
      <c r="AE34" s="78"/>
      <c r="AG34" s="51">
        <f t="shared" si="11"/>
        <v>0</v>
      </c>
      <c r="AH34" s="51">
        <f t="shared" si="12"/>
        <v>0</v>
      </c>
      <c r="AI34" s="51">
        <f t="shared" si="13"/>
        <v>0</v>
      </c>
      <c r="AJ34" s="51">
        <f t="shared" si="14"/>
        <v>0</v>
      </c>
      <c r="AK34"/>
      <c r="AL34"/>
      <c r="AM34"/>
      <c r="AN34"/>
      <c r="AO34"/>
      <c r="AP34"/>
      <c r="AQ34"/>
      <c r="AR34"/>
      <c r="AS34"/>
      <c r="AT34"/>
      <c r="AU34"/>
    </row>
    <row r="35" spans="1:47" x14ac:dyDescent="0.25">
      <c r="A35" t="str">
        <f t="shared" si="7"/>
        <v>GRANTS</v>
      </c>
      <c r="B35" s="75">
        <v>44027</v>
      </c>
      <c r="C35" s="74">
        <f>Schools!A39</f>
        <v>3022073</v>
      </c>
      <c r="D35" t="str">
        <f>VLOOKUP(C35,Schools!A:B,2,0)</f>
        <v>Danegrove JMI School</v>
      </c>
      <c r="E35" t="str">
        <f>VLOOKUP(C35,Schools!$A:$Z,3,0)</f>
        <v>M</v>
      </c>
      <c r="F35" s="76"/>
      <c r="G35" s="74" t="s">
        <v>3620</v>
      </c>
      <c r="H35" s="74"/>
      <c r="I35" t="str">
        <f t="shared" si="9"/>
        <v>11331/543965</v>
      </c>
      <c r="J35">
        <f>VLOOKUP(C35,Schools!$A:$Z,9,0)</f>
        <v>400105</v>
      </c>
      <c r="K35" s="74" t="s">
        <v>58</v>
      </c>
      <c r="L35" s="74" t="s">
        <v>55</v>
      </c>
      <c r="M35" s="74" t="s">
        <v>51</v>
      </c>
      <c r="N35" s="77" t="str">
        <f>VLOOKUP(C35,Schools!A:D,4,0)</f>
        <v>Primary</v>
      </c>
      <c r="O35" s="74">
        <f t="shared" si="8"/>
        <v>11331</v>
      </c>
      <c r="P35" s="77">
        <f t="shared" si="10"/>
        <v>543965</v>
      </c>
      <c r="Q35" s="78">
        <v>0</v>
      </c>
      <c r="R35" s="78"/>
      <c r="S35" s="78"/>
      <c r="T35" s="78"/>
      <c r="U35" s="78"/>
      <c r="V35" s="78"/>
      <c r="W35" s="78"/>
      <c r="X35" s="78"/>
      <c r="Y35" s="78"/>
      <c r="Z35" s="78"/>
      <c r="AA35" s="78"/>
      <c r="AB35" s="78"/>
      <c r="AC35" s="51"/>
      <c r="AD35" s="51"/>
      <c r="AE35" s="78"/>
      <c r="AG35" s="51">
        <f t="shared" si="11"/>
        <v>0</v>
      </c>
      <c r="AH35" s="51">
        <f t="shared" si="12"/>
        <v>0</v>
      </c>
      <c r="AI35" s="51">
        <f t="shared" si="13"/>
        <v>0</v>
      </c>
      <c r="AJ35" s="51">
        <f t="shared" si="14"/>
        <v>0</v>
      </c>
      <c r="AK35"/>
      <c r="AL35"/>
      <c r="AM35"/>
      <c r="AN35"/>
      <c r="AO35"/>
      <c r="AP35"/>
      <c r="AQ35"/>
      <c r="AR35"/>
      <c r="AS35"/>
      <c r="AT35"/>
      <c r="AU35"/>
    </row>
    <row r="36" spans="1:47" x14ac:dyDescent="0.25">
      <c r="A36" t="str">
        <f t="shared" si="7"/>
        <v>GRANTS</v>
      </c>
      <c r="B36" s="75">
        <v>44027</v>
      </c>
      <c r="C36" s="74">
        <f>Schools!A40</f>
        <v>3022019</v>
      </c>
      <c r="D36" t="str">
        <f>VLOOKUP(C36,Schools!A:B,2,0)</f>
        <v>Deansbrook Infant School</v>
      </c>
      <c r="E36" t="str">
        <f>VLOOKUP(C36,Schools!$A:$Z,3,0)</f>
        <v>M</v>
      </c>
      <c r="F36" s="76"/>
      <c r="G36" s="74" t="s">
        <v>3620</v>
      </c>
      <c r="H36" s="74"/>
      <c r="I36" t="str">
        <f t="shared" si="9"/>
        <v>11331/543965</v>
      </c>
      <c r="J36">
        <f>VLOOKUP(C36,Schools!$A:$Z,9,0)</f>
        <v>400036</v>
      </c>
      <c r="K36" s="74" t="s">
        <v>58</v>
      </c>
      <c r="L36" s="74" t="s">
        <v>55</v>
      </c>
      <c r="M36" s="74" t="s">
        <v>51</v>
      </c>
      <c r="N36" s="77" t="str">
        <f>VLOOKUP(C36,Schools!A:D,4,0)</f>
        <v>Primary</v>
      </c>
      <c r="O36" s="74">
        <f t="shared" si="8"/>
        <v>11331</v>
      </c>
      <c r="P36" s="77">
        <f t="shared" si="10"/>
        <v>543965</v>
      </c>
      <c r="Q36" s="78">
        <v>0</v>
      </c>
      <c r="R36" s="78"/>
      <c r="S36" s="78"/>
      <c r="T36" s="78"/>
      <c r="U36" s="78"/>
      <c r="V36" s="78"/>
      <c r="W36" s="78"/>
      <c r="X36" s="78"/>
      <c r="Y36" s="78"/>
      <c r="Z36" s="78"/>
      <c r="AA36" s="78"/>
      <c r="AB36" s="78"/>
      <c r="AC36" s="51"/>
      <c r="AD36" s="51"/>
      <c r="AE36" s="78"/>
      <c r="AG36" s="51">
        <f t="shared" si="11"/>
        <v>0</v>
      </c>
      <c r="AH36" s="51">
        <f t="shared" si="12"/>
        <v>0</v>
      </c>
      <c r="AI36" s="51">
        <f t="shared" si="13"/>
        <v>0</v>
      </c>
      <c r="AJ36" s="51">
        <f t="shared" si="14"/>
        <v>0</v>
      </c>
      <c r="AK36"/>
      <c r="AL36"/>
      <c r="AM36"/>
      <c r="AN36"/>
      <c r="AO36"/>
      <c r="AP36"/>
      <c r="AQ36"/>
      <c r="AR36"/>
      <c r="AS36"/>
      <c r="AT36"/>
      <c r="AU36"/>
    </row>
    <row r="37" spans="1:47" x14ac:dyDescent="0.25">
      <c r="A37" t="str">
        <f t="shared" si="7"/>
        <v>GRANTS</v>
      </c>
      <c r="B37" s="75">
        <v>44027</v>
      </c>
      <c r="C37" s="74">
        <f>Schools!A42</f>
        <v>3022021</v>
      </c>
      <c r="D37" t="str">
        <f>VLOOKUP(C37,Schools!A:B,2,0)</f>
        <v>Dollis Primary School</v>
      </c>
      <c r="E37" t="str">
        <f>VLOOKUP(C37,Schools!$A:$Z,3,0)</f>
        <v>M</v>
      </c>
      <c r="F37" s="76"/>
      <c r="G37" s="74" t="s">
        <v>3620</v>
      </c>
      <c r="H37" s="74"/>
      <c r="I37" t="str">
        <f t="shared" si="9"/>
        <v>11331/543965</v>
      </c>
      <c r="J37">
        <f>VLOOKUP(C37,Schools!$A:$Z,9,0)</f>
        <v>400042</v>
      </c>
      <c r="K37" s="74" t="s">
        <v>58</v>
      </c>
      <c r="L37" s="74" t="s">
        <v>55</v>
      </c>
      <c r="M37" s="74" t="s">
        <v>51</v>
      </c>
      <c r="N37" s="77" t="str">
        <f>VLOOKUP(C37,Schools!A:D,4,0)</f>
        <v>Primary</v>
      </c>
      <c r="O37" s="74">
        <f t="shared" si="8"/>
        <v>11331</v>
      </c>
      <c r="P37" s="77">
        <f t="shared" si="10"/>
        <v>543965</v>
      </c>
      <c r="Q37" s="78">
        <v>0</v>
      </c>
      <c r="R37" s="78"/>
      <c r="S37" s="78"/>
      <c r="T37" s="78"/>
      <c r="U37" s="78"/>
      <c r="V37" s="78"/>
      <c r="W37" s="78"/>
      <c r="X37" s="78"/>
      <c r="Y37" s="78"/>
      <c r="Z37" s="78"/>
      <c r="AA37" s="78"/>
      <c r="AB37" s="78"/>
      <c r="AC37" s="51"/>
      <c r="AD37" s="51"/>
      <c r="AE37" s="78"/>
      <c r="AG37" s="51">
        <f t="shared" si="11"/>
        <v>0</v>
      </c>
      <c r="AH37" s="51">
        <f t="shared" si="12"/>
        <v>0</v>
      </c>
      <c r="AI37" s="51">
        <f t="shared" si="13"/>
        <v>0</v>
      </c>
      <c r="AJ37" s="51">
        <f t="shared" si="14"/>
        <v>0</v>
      </c>
      <c r="AK37"/>
      <c r="AL37"/>
      <c r="AM37"/>
      <c r="AN37"/>
      <c r="AO37"/>
      <c r="AP37"/>
      <c r="AQ37"/>
      <c r="AR37"/>
      <c r="AS37"/>
      <c r="AT37"/>
      <c r="AU37"/>
    </row>
    <row r="38" spans="1:47" x14ac:dyDescent="0.25">
      <c r="A38" t="str">
        <f t="shared" si="7"/>
        <v>GRANTS</v>
      </c>
      <c r="B38" s="75">
        <v>44027</v>
      </c>
      <c r="C38" s="74">
        <f>Schools!A43</f>
        <v>3022023</v>
      </c>
      <c r="D38" t="str">
        <f>VLOOKUP(C38,Schools!A:B,2,0)</f>
        <v>Edgware Primary School</v>
      </c>
      <c r="E38" t="str">
        <f>VLOOKUP(C38,Schools!$A:$Z,3,0)</f>
        <v>M</v>
      </c>
      <c r="F38" s="76"/>
      <c r="G38" s="74" t="s">
        <v>3620</v>
      </c>
      <c r="H38" s="74"/>
      <c r="I38" t="str">
        <f t="shared" si="9"/>
        <v>11331/543965</v>
      </c>
      <c r="J38">
        <f>VLOOKUP(C38,Schools!$A:$Z,9,0)</f>
        <v>400159</v>
      </c>
      <c r="K38" s="74" t="s">
        <v>58</v>
      </c>
      <c r="L38" s="74" t="s">
        <v>55</v>
      </c>
      <c r="M38" s="74" t="s">
        <v>51</v>
      </c>
      <c r="N38" s="77" t="str">
        <f>VLOOKUP(C38,Schools!A:D,4,0)</f>
        <v>Primary</v>
      </c>
      <c r="O38" s="74">
        <f t="shared" si="8"/>
        <v>11331</v>
      </c>
      <c r="P38" s="77">
        <f t="shared" si="10"/>
        <v>543965</v>
      </c>
      <c r="Q38" s="78">
        <v>0</v>
      </c>
      <c r="R38" s="78"/>
      <c r="S38" s="78"/>
      <c r="T38" s="78"/>
      <c r="U38" s="78"/>
      <c r="V38" s="78"/>
      <c r="W38" s="78"/>
      <c r="X38" s="78"/>
      <c r="Y38" s="78"/>
      <c r="Z38" s="78"/>
      <c r="AA38" s="78"/>
      <c r="AB38" s="78"/>
      <c r="AC38" s="51"/>
      <c r="AD38" s="51"/>
      <c r="AE38" s="78"/>
      <c r="AG38" s="51">
        <f t="shared" si="11"/>
        <v>0</v>
      </c>
      <c r="AH38" s="51">
        <f t="shared" si="12"/>
        <v>0</v>
      </c>
      <c r="AI38" s="51">
        <f t="shared" si="13"/>
        <v>0</v>
      </c>
      <c r="AJ38" s="51">
        <f t="shared" si="14"/>
        <v>0</v>
      </c>
      <c r="AK38"/>
      <c r="AL38"/>
      <c r="AM38"/>
      <c r="AN38"/>
      <c r="AO38"/>
      <c r="AP38"/>
      <c r="AQ38"/>
      <c r="AR38"/>
      <c r="AS38"/>
      <c r="AT38"/>
      <c r="AU38"/>
    </row>
    <row r="39" spans="1:47" x14ac:dyDescent="0.25">
      <c r="A39" t="str">
        <f t="shared" si="7"/>
        <v>GRANTS</v>
      </c>
      <c r="B39" s="75">
        <v>44027</v>
      </c>
      <c r="C39" s="74">
        <f>Schools!A45</f>
        <v>3022024</v>
      </c>
      <c r="D39" t="str">
        <f>VLOOKUP(C39,Schools!A:B,2,0)</f>
        <v>Fairway Primary School</v>
      </c>
      <c r="E39" t="str">
        <f>VLOOKUP(C39,Schools!$A:$Z,3,0)</f>
        <v>M</v>
      </c>
      <c r="F39" s="76"/>
      <c r="G39" s="74" t="s">
        <v>3620</v>
      </c>
      <c r="H39" s="74"/>
      <c r="I39" t="str">
        <f t="shared" si="9"/>
        <v>11331/543965</v>
      </c>
      <c r="J39">
        <f>VLOOKUP(C39,Schools!$A:$Z,9,0)</f>
        <v>400047</v>
      </c>
      <c r="K39" s="74" t="s">
        <v>58</v>
      </c>
      <c r="L39" s="74" t="s">
        <v>55</v>
      </c>
      <c r="M39" s="74" t="s">
        <v>51</v>
      </c>
      <c r="N39" s="77" t="str">
        <f>VLOOKUP(C39,Schools!A:D,4,0)</f>
        <v>Primary</v>
      </c>
      <c r="O39" s="74">
        <f t="shared" si="8"/>
        <v>11331</v>
      </c>
      <c r="P39" s="77">
        <f t="shared" si="10"/>
        <v>543965</v>
      </c>
      <c r="Q39" s="78">
        <v>0</v>
      </c>
      <c r="R39" s="78"/>
      <c r="S39" s="78"/>
      <c r="T39" s="78"/>
      <c r="U39" s="78"/>
      <c r="V39" s="78"/>
      <c r="W39" s="78"/>
      <c r="X39" s="78"/>
      <c r="Y39" s="78"/>
      <c r="Z39" s="78"/>
      <c r="AA39" s="78"/>
      <c r="AB39" s="78"/>
      <c r="AC39" s="51"/>
      <c r="AD39" s="51"/>
      <c r="AE39" s="78"/>
      <c r="AG39" s="51">
        <f t="shared" si="11"/>
        <v>0</v>
      </c>
      <c r="AH39" s="51">
        <f t="shared" si="12"/>
        <v>0</v>
      </c>
      <c r="AI39" s="51">
        <f t="shared" si="13"/>
        <v>0</v>
      </c>
      <c r="AJ39" s="51">
        <f t="shared" si="14"/>
        <v>0</v>
      </c>
      <c r="AK39"/>
      <c r="AL39"/>
      <c r="AM39"/>
      <c r="AN39"/>
      <c r="AO39"/>
      <c r="AP39"/>
      <c r="AQ39"/>
      <c r="AR39"/>
      <c r="AS39"/>
      <c r="AT39"/>
      <c r="AU39"/>
    </row>
    <row r="40" spans="1:47" x14ac:dyDescent="0.25">
      <c r="A40" t="str">
        <f t="shared" si="7"/>
        <v>GRANTS</v>
      </c>
      <c r="B40" s="75">
        <v>44027</v>
      </c>
      <c r="C40" s="74">
        <f>Schools!A46</f>
        <v>3022025</v>
      </c>
      <c r="D40" t="str">
        <f>VLOOKUP(C40,Schools!A:B,2,0)</f>
        <v>Foulds</v>
      </c>
      <c r="E40" t="str">
        <f>VLOOKUP(C40,Schools!$A:$Z,3,0)</f>
        <v>M</v>
      </c>
      <c r="F40" s="76"/>
      <c r="G40" s="74" t="s">
        <v>3620</v>
      </c>
      <c r="H40" s="74"/>
      <c r="I40" t="str">
        <f t="shared" si="9"/>
        <v>11331/543965</v>
      </c>
      <c r="J40">
        <f>VLOOKUP(C40,Schools!$A:$Z,9,0)</f>
        <v>400001</v>
      </c>
      <c r="K40" s="74" t="s">
        <v>58</v>
      </c>
      <c r="L40" s="74" t="s">
        <v>55</v>
      </c>
      <c r="M40" s="74" t="s">
        <v>51</v>
      </c>
      <c r="N40" s="77" t="str">
        <f>VLOOKUP(C40,Schools!A:D,4,0)</f>
        <v>Primary</v>
      </c>
      <c r="O40" s="74">
        <f t="shared" si="8"/>
        <v>11331</v>
      </c>
      <c r="P40" s="77">
        <f t="shared" si="10"/>
        <v>543965</v>
      </c>
      <c r="Q40" s="78">
        <v>0</v>
      </c>
      <c r="R40" s="78"/>
      <c r="S40" s="78"/>
      <c r="T40" s="78"/>
      <c r="U40" s="78"/>
      <c r="V40" s="78"/>
      <c r="W40" s="78"/>
      <c r="X40" s="78"/>
      <c r="Y40" s="78"/>
      <c r="Z40" s="78"/>
      <c r="AA40" s="78"/>
      <c r="AB40" s="78"/>
      <c r="AC40" s="51"/>
      <c r="AD40" s="51"/>
      <c r="AE40" s="78"/>
      <c r="AG40" s="51">
        <f t="shared" si="11"/>
        <v>0</v>
      </c>
      <c r="AH40" s="51">
        <f t="shared" si="12"/>
        <v>0</v>
      </c>
      <c r="AI40" s="51">
        <f t="shared" si="13"/>
        <v>0</v>
      </c>
      <c r="AJ40" s="51">
        <f t="shared" si="14"/>
        <v>0</v>
      </c>
      <c r="AK40"/>
      <c r="AL40"/>
      <c r="AM40"/>
      <c r="AN40"/>
      <c r="AO40"/>
      <c r="AP40"/>
      <c r="AQ40"/>
      <c r="AR40"/>
      <c r="AS40"/>
      <c r="AT40"/>
      <c r="AU40"/>
    </row>
    <row r="41" spans="1:47" x14ac:dyDescent="0.25">
      <c r="A41" t="str">
        <f t="shared" si="7"/>
        <v>GRANTS</v>
      </c>
      <c r="B41" s="75">
        <v>44027</v>
      </c>
      <c r="C41" s="74">
        <f>Schools!A47</f>
        <v>3022026</v>
      </c>
      <c r="D41" t="str">
        <f>VLOOKUP(C41,Schools!A:B,2,0)</f>
        <v>Frith Manor School</v>
      </c>
      <c r="E41" t="str">
        <f>VLOOKUP(C41,Schools!$A:$Z,3,0)</f>
        <v>M</v>
      </c>
      <c r="F41" s="76"/>
      <c r="G41" s="74" t="s">
        <v>3620</v>
      </c>
      <c r="H41" s="74"/>
      <c r="I41" t="str">
        <f t="shared" si="9"/>
        <v>11331/543965</v>
      </c>
      <c r="J41">
        <f>VLOOKUP(C41,Schools!$A:$Z,9,0)</f>
        <v>400082</v>
      </c>
      <c r="K41" s="74" t="s">
        <v>58</v>
      </c>
      <c r="L41" s="74" t="s">
        <v>55</v>
      </c>
      <c r="M41" s="74" t="s">
        <v>51</v>
      </c>
      <c r="N41" s="77" t="str">
        <f>VLOOKUP(C41,Schools!A:D,4,0)</f>
        <v>Primary</v>
      </c>
      <c r="O41" s="74">
        <f t="shared" si="8"/>
        <v>11331</v>
      </c>
      <c r="P41" s="77">
        <f t="shared" si="10"/>
        <v>543965</v>
      </c>
      <c r="Q41" s="78">
        <v>0</v>
      </c>
      <c r="R41" s="78"/>
      <c r="S41" s="78"/>
      <c r="T41" s="78"/>
      <c r="U41" s="78"/>
      <c r="V41" s="78"/>
      <c r="W41" s="78"/>
      <c r="X41" s="78"/>
      <c r="Y41" s="78"/>
      <c r="Z41" s="78"/>
      <c r="AA41" s="78"/>
      <c r="AB41" s="78"/>
      <c r="AC41" s="51"/>
      <c r="AD41" s="51"/>
      <c r="AE41" s="78"/>
      <c r="AG41" s="51">
        <f t="shared" si="11"/>
        <v>0</v>
      </c>
      <c r="AH41" s="51">
        <f t="shared" si="12"/>
        <v>0</v>
      </c>
      <c r="AI41" s="51">
        <f t="shared" si="13"/>
        <v>0</v>
      </c>
      <c r="AJ41" s="51">
        <f t="shared" si="14"/>
        <v>0</v>
      </c>
      <c r="AK41"/>
      <c r="AL41"/>
      <c r="AM41"/>
      <c r="AN41"/>
      <c r="AO41"/>
      <c r="AP41"/>
      <c r="AQ41"/>
      <c r="AR41"/>
      <c r="AS41"/>
      <c r="AT41"/>
      <c r="AU41"/>
    </row>
    <row r="42" spans="1:47" x14ac:dyDescent="0.25">
      <c r="A42" t="str">
        <f t="shared" si="7"/>
        <v>GRANTS</v>
      </c>
      <c r="B42" s="75">
        <v>44027</v>
      </c>
      <c r="C42" s="74">
        <f>Schools!A48</f>
        <v>3022028</v>
      </c>
      <c r="D42" t="str">
        <f>VLOOKUP(C42,Schools!A:B,2,0)</f>
        <v>Garden Suburb Infant School</v>
      </c>
      <c r="E42" t="str">
        <f>VLOOKUP(C42,Schools!$A:$Z,3,0)</f>
        <v>M</v>
      </c>
      <c r="F42" s="76"/>
      <c r="G42" s="74" t="s">
        <v>3620</v>
      </c>
      <c r="H42" s="74"/>
      <c r="I42" t="str">
        <f t="shared" si="9"/>
        <v>11331/543965</v>
      </c>
      <c r="J42">
        <f>VLOOKUP(C42,Schools!$A:$Z,9,0)</f>
        <v>400067</v>
      </c>
      <c r="K42" s="74" t="s">
        <v>58</v>
      </c>
      <c r="L42" s="74" t="s">
        <v>55</v>
      </c>
      <c r="M42" s="74" t="s">
        <v>51</v>
      </c>
      <c r="N42" s="77" t="str">
        <f>VLOOKUP(C42,Schools!A:D,4,0)</f>
        <v>Primary</v>
      </c>
      <c r="O42" s="74">
        <f t="shared" si="8"/>
        <v>11331</v>
      </c>
      <c r="P42" s="77">
        <f t="shared" si="10"/>
        <v>543965</v>
      </c>
      <c r="Q42" s="78">
        <v>0</v>
      </c>
      <c r="R42" s="78"/>
      <c r="S42" s="78"/>
      <c r="T42" s="78"/>
      <c r="U42" s="78"/>
      <c r="V42" s="78"/>
      <c r="W42" s="78"/>
      <c r="X42" s="78"/>
      <c r="Y42" s="78"/>
      <c r="Z42" s="78"/>
      <c r="AA42" s="78"/>
      <c r="AB42" s="78"/>
      <c r="AC42" s="51"/>
      <c r="AD42" s="51"/>
      <c r="AE42" s="78"/>
      <c r="AG42" s="51">
        <f t="shared" si="11"/>
        <v>0</v>
      </c>
      <c r="AH42" s="51">
        <f t="shared" si="12"/>
        <v>0</v>
      </c>
      <c r="AI42" s="51">
        <f t="shared" si="13"/>
        <v>0</v>
      </c>
      <c r="AJ42" s="51">
        <f t="shared" si="14"/>
        <v>0</v>
      </c>
      <c r="AK42"/>
      <c r="AL42"/>
      <c r="AM42"/>
      <c r="AN42"/>
      <c r="AO42"/>
      <c r="AP42"/>
      <c r="AQ42"/>
      <c r="AR42"/>
      <c r="AS42"/>
      <c r="AT42"/>
      <c r="AU42"/>
    </row>
    <row r="43" spans="1:47" x14ac:dyDescent="0.25">
      <c r="A43" t="str">
        <f t="shared" si="7"/>
        <v>GRANTS</v>
      </c>
      <c r="B43" s="75">
        <v>44027</v>
      </c>
      <c r="C43" s="74">
        <f>Schools!A49</f>
        <v>3022027</v>
      </c>
      <c r="D43" t="str">
        <f>VLOOKUP(C43,Schools!A:B,2,0)</f>
        <v>Garden Suburb Junior</v>
      </c>
      <c r="E43" t="str">
        <f>VLOOKUP(C43,Schools!$A:$Z,3,0)</f>
        <v>M</v>
      </c>
      <c r="F43" s="76"/>
      <c r="G43" s="74" t="s">
        <v>3620</v>
      </c>
      <c r="H43" s="74"/>
      <c r="I43" t="str">
        <f t="shared" si="9"/>
        <v>11331/543965</v>
      </c>
      <c r="J43">
        <f>VLOOKUP(C43,Schools!$A:$Z,9,0)</f>
        <v>400002</v>
      </c>
      <c r="K43" s="74" t="s">
        <v>58</v>
      </c>
      <c r="L43" s="74" t="s">
        <v>55</v>
      </c>
      <c r="M43" s="74" t="s">
        <v>51</v>
      </c>
      <c r="N43" s="77" t="str">
        <f>VLOOKUP(C43,Schools!A:D,4,0)</f>
        <v>Primary</v>
      </c>
      <c r="O43" s="74">
        <f t="shared" si="8"/>
        <v>11331</v>
      </c>
      <c r="P43" s="77">
        <f t="shared" si="10"/>
        <v>543965</v>
      </c>
      <c r="Q43" s="78">
        <v>0</v>
      </c>
      <c r="R43" s="78"/>
      <c r="S43" s="78"/>
      <c r="T43" s="78"/>
      <c r="U43" s="78"/>
      <c r="V43" s="78"/>
      <c r="W43" s="78"/>
      <c r="X43" s="78"/>
      <c r="Y43" s="78"/>
      <c r="Z43" s="78"/>
      <c r="AA43" s="78"/>
      <c r="AB43" s="78"/>
      <c r="AC43" s="51"/>
      <c r="AD43" s="51"/>
      <c r="AE43" s="78"/>
      <c r="AG43" s="51">
        <f t="shared" si="11"/>
        <v>0</v>
      </c>
      <c r="AH43" s="51">
        <f t="shared" si="12"/>
        <v>0</v>
      </c>
      <c r="AI43" s="51">
        <f t="shared" si="13"/>
        <v>0</v>
      </c>
      <c r="AJ43" s="51">
        <f t="shared" si="14"/>
        <v>0</v>
      </c>
      <c r="AK43"/>
      <c r="AL43"/>
      <c r="AM43"/>
      <c r="AN43"/>
      <c r="AO43"/>
      <c r="AP43"/>
      <c r="AQ43"/>
      <c r="AR43"/>
      <c r="AS43"/>
      <c r="AT43"/>
      <c r="AU43"/>
    </row>
    <row r="44" spans="1:47" x14ac:dyDescent="0.25">
      <c r="A44" t="str">
        <f t="shared" si="7"/>
        <v>GRANTS</v>
      </c>
      <c r="B44" s="75">
        <v>44027</v>
      </c>
      <c r="C44" s="74">
        <f>Schools!A50</f>
        <v>3022029</v>
      </c>
      <c r="D44" t="str">
        <f>VLOOKUP(C44,Schools!A:B,2,0)</f>
        <v>Goldbeaters Primary School</v>
      </c>
      <c r="E44" t="str">
        <f>VLOOKUP(C44,Schools!$A:$Z,3,0)</f>
        <v>M</v>
      </c>
      <c r="F44" s="76"/>
      <c r="G44" s="74" t="s">
        <v>3620</v>
      </c>
      <c r="H44" s="74"/>
      <c r="I44" t="str">
        <f t="shared" si="9"/>
        <v>11331/543965</v>
      </c>
      <c r="J44">
        <f>VLOOKUP(C44,Schools!$A:$Z,9,0)</f>
        <v>400035</v>
      </c>
      <c r="K44" s="74" t="s">
        <v>58</v>
      </c>
      <c r="L44" s="74" t="s">
        <v>55</v>
      </c>
      <c r="M44" s="74" t="s">
        <v>51</v>
      </c>
      <c r="N44" s="77" t="str">
        <f>VLOOKUP(C44,Schools!A:D,4,0)</f>
        <v>Primary</v>
      </c>
      <c r="O44" s="74">
        <f t="shared" si="8"/>
        <v>11331</v>
      </c>
      <c r="P44" s="77">
        <f t="shared" si="10"/>
        <v>543965</v>
      </c>
      <c r="Q44" s="78">
        <v>0</v>
      </c>
      <c r="R44" s="78"/>
      <c r="S44" s="78"/>
      <c r="T44" s="78"/>
      <c r="U44" s="78"/>
      <c r="V44" s="78"/>
      <c r="W44" s="78"/>
      <c r="X44" s="78"/>
      <c r="Y44" s="78"/>
      <c r="Z44" s="78"/>
      <c r="AA44" s="78"/>
      <c r="AB44" s="78"/>
      <c r="AC44" s="51"/>
      <c r="AD44" s="51"/>
      <c r="AE44" s="78"/>
      <c r="AG44" s="51">
        <f t="shared" si="11"/>
        <v>0</v>
      </c>
      <c r="AH44" s="51">
        <f t="shared" si="12"/>
        <v>0</v>
      </c>
      <c r="AI44" s="51">
        <f t="shared" si="13"/>
        <v>0</v>
      </c>
      <c r="AJ44" s="51">
        <f t="shared" si="14"/>
        <v>0</v>
      </c>
      <c r="AK44"/>
      <c r="AL44"/>
      <c r="AM44"/>
      <c r="AN44"/>
      <c r="AO44"/>
      <c r="AP44"/>
      <c r="AQ44"/>
      <c r="AR44"/>
      <c r="AS44"/>
      <c r="AT44"/>
      <c r="AU44"/>
    </row>
    <row r="45" spans="1:47" x14ac:dyDescent="0.25">
      <c r="A45" t="str">
        <f t="shared" si="7"/>
        <v>GRANTS</v>
      </c>
      <c r="B45" s="75">
        <v>44027</v>
      </c>
      <c r="C45" s="74">
        <f>Schools!A53</f>
        <v>3022031</v>
      </c>
      <c r="D45" t="str">
        <f>VLOOKUP(C45,Schools!A:B,2,0)</f>
        <v>Hollickwood JMI School</v>
      </c>
      <c r="E45" t="str">
        <f>VLOOKUP(C45,Schools!$A:$Z,3,0)</f>
        <v>M</v>
      </c>
      <c r="F45" s="76"/>
      <c r="G45" s="74" t="s">
        <v>3620</v>
      </c>
      <c r="H45" s="74"/>
      <c r="I45" t="str">
        <f t="shared" si="9"/>
        <v>11331/543965</v>
      </c>
      <c r="J45">
        <f>VLOOKUP(C45,Schools!$A:$Z,9,0)</f>
        <v>400026</v>
      </c>
      <c r="K45" s="302" t="s">
        <v>58</v>
      </c>
      <c r="L45" s="74" t="s">
        <v>55</v>
      </c>
      <c r="M45" s="74" t="s">
        <v>51</v>
      </c>
      <c r="N45" s="77" t="str">
        <f>VLOOKUP(C45,Schools!A:D,4,0)</f>
        <v>Primary</v>
      </c>
      <c r="O45" s="74">
        <f t="shared" si="8"/>
        <v>11331</v>
      </c>
      <c r="P45" s="77">
        <f t="shared" si="10"/>
        <v>543965</v>
      </c>
      <c r="Q45" s="78">
        <v>0</v>
      </c>
      <c r="R45" s="78"/>
      <c r="S45" s="78"/>
      <c r="T45" s="78"/>
      <c r="U45" s="78"/>
      <c r="V45" s="78"/>
      <c r="W45" s="78"/>
      <c r="X45" s="78"/>
      <c r="Y45" s="78"/>
      <c r="Z45" s="78"/>
      <c r="AA45" s="78"/>
      <c r="AB45" s="78"/>
      <c r="AC45" s="51"/>
      <c r="AD45" s="51"/>
      <c r="AE45" s="78"/>
      <c r="AG45" s="51">
        <f t="shared" si="11"/>
        <v>0</v>
      </c>
      <c r="AH45" s="51">
        <f t="shared" si="12"/>
        <v>0</v>
      </c>
      <c r="AI45" s="51">
        <f t="shared" si="13"/>
        <v>0</v>
      </c>
      <c r="AJ45" s="51">
        <f t="shared" si="14"/>
        <v>0</v>
      </c>
      <c r="AK45"/>
      <c r="AL45"/>
      <c r="AM45"/>
      <c r="AN45"/>
      <c r="AO45"/>
      <c r="AP45"/>
      <c r="AQ45"/>
      <c r="AR45"/>
      <c r="AS45"/>
      <c r="AT45"/>
      <c r="AU45"/>
    </row>
    <row r="46" spans="1:47" x14ac:dyDescent="0.25">
      <c r="A46" t="str">
        <f t="shared" si="7"/>
        <v>GRANTS</v>
      </c>
      <c r="B46" s="75">
        <v>44027</v>
      </c>
      <c r="C46" s="74">
        <f>Schools!A54</f>
        <v>3022032</v>
      </c>
      <c r="D46" t="str">
        <f>VLOOKUP(C46,Schools!A:B,2,0)</f>
        <v>Holly Park School</v>
      </c>
      <c r="E46" t="str">
        <f>VLOOKUP(C46,Schools!$A:$Z,3,0)</f>
        <v>M</v>
      </c>
      <c r="F46" s="76"/>
      <c r="G46" s="74" t="s">
        <v>3620</v>
      </c>
      <c r="H46" s="74"/>
      <c r="I46" t="str">
        <f t="shared" si="9"/>
        <v>11331/543965</v>
      </c>
      <c r="J46">
        <f>VLOOKUP(C46,Schools!$A:$Z,9,0)</f>
        <v>400084</v>
      </c>
      <c r="K46" s="302" t="s">
        <v>58</v>
      </c>
      <c r="L46" s="74" t="s">
        <v>55</v>
      </c>
      <c r="M46" s="74" t="s">
        <v>51</v>
      </c>
      <c r="N46" s="77" t="str">
        <f>VLOOKUP(C46,Schools!A:D,4,0)</f>
        <v>Primary</v>
      </c>
      <c r="O46" s="74">
        <f t="shared" si="8"/>
        <v>11331</v>
      </c>
      <c r="P46" s="77">
        <f t="shared" si="10"/>
        <v>543965</v>
      </c>
      <c r="Q46" s="78">
        <v>0</v>
      </c>
      <c r="R46" s="78"/>
      <c r="S46" s="78"/>
      <c r="T46" s="78"/>
      <c r="U46" s="78"/>
      <c r="V46" s="78"/>
      <c r="W46" s="78"/>
      <c r="X46" s="78"/>
      <c r="Y46" s="78"/>
      <c r="Z46" s="78"/>
      <c r="AA46" s="78"/>
      <c r="AB46" s="78"/>
      <c r="AC46" s="51"/>
      <c r="AD46" s="51"/>
      <c r="AE46" s="78"/>
      <c r="AG46" s="51">
        <f t="shared" si="11"/>
        <v>0</v>
      </c>
      <c r="AH46" s="51">
        <f t="shared" si="12"/>
        <v>0</v>
      </c>
      <c r="AI46" s="51">
        <f t="shared" si="13"/>
        <v>0</v>
      </c>
      <c r="AJ46" s="51">
        <f t="shared" si="14"/>
        <v>0</v>
      </c>
      <c r="AK46"/>
      <c r="AL46"/>
      <c r="AM46"/>
      <c r="AN46"/>
      <c r="AO46"/>
      <c r="AP46"/>
      <c r="AQ46"/>
      <c r="AR46"/>
      <c r="AS46"/>
      <c r="AT46"/>
      <c r="AU46"/>
    </row>
    <row r="47" spans="1:47" x14ac:dyDescent="0.25">
      <c r="A47" t="str">
        <f t="shared" si="7"/>
        <v>GRANTS</v>
      </c>
      <c r="B47" s="75">
        <v>44027</v>
      </c>
      <c r="C47" s="74">
        <f>Schools!A58</f>
        <v>3022036</v>
      </c>
      <c r="D47" t="str">
        <f>VLOOKUP(C47,Schools!A:B,2,0)</f>
        <v>Livingstone School</v>
      </c>
      <c r="E47" t="str">
        <f>VLOOKUP(C47,Schools!$A:$Z,3,0)</f>
        <v>M</v>
      </c>
      <c r="F47" s="76"/>
      <c r="G47" s="74" t="s">
        <v>3620</v>
      </c>
      <c r="H47" s="74"/>
      <c r="I47" t="str">
        <f t="shared" si="9"/>
        <v>11331/543965</v>
      </c>
      <c r="J47">
        <f>VLOOKUP(C47,Schools!$A:$Z,9,0)</f>
        <v>400046</v>
      </c>
      <c r="K47" s="302" t="s">
        <v>58</v>
      </c>
      <c r="L47" s="74" t="s">
        <v>55</v>
      </c>
      <c r="M47" s="74" t="s">
        <v>51</v>
      </c>
      <c r="N47" s="77" t="str">
        <f>VLOOKUP(C47,Schools!A:D,4,0)</f>
        <v>Primary</v>
      </c>
      <c r="O47" s="74">
        <f t="shared" si="8"/>
        <v>11331</v>
      </c>
      <c r="P47" s="77">
        <f t="shared" si="10"/>
        <v>543965</v>
      </c>
      <c r="Q47" s="78">
        <v>0</v>
      </c>
      <c r="R47" s="78"/>
      <c r="S47" s="78"/>
      <c r="T47" s="78"/>
      <c r="U47" s="78"/>
      <c r="V47" s="78"/>
      <c r="W47" s="78"/>
      <c r="X47" s="78"/>
      <c r="Y47" s="78"/>
      <c r="Z47" s="78"/>
      <c r="AA47" s="78"/>
      <c r="AB47" s="78"/>
      <c r="AC47" s="51"/>
      <c r="AD47" s="51"/>
      <c r="AE47" s="78"/>
      <c r="AG47" s="51">
        <f t="shared" si="11"/>
        <v>0</v>
      </c>
      <c r="AH47" s="51">
        <f t="shared" si="12"/>
        <v>0</v>
      </c>
      <c r="AI47" s="51">
        <f t="shared" si="13"/>
        <v>0</v>
      </c>
      <c r="AJ47" s="51">
        <f t="shared" si="14"/>
        <v>0</v>
      </c>
      <c r="AK47"/>
      <c r="AL47"/>
      <c r="AM47"/>
      <c r="AN47"/>
      <c r="AO47"/>
      <c r="AP47"/>
      <c r="AQ47"/>
      <c r="AR47"/>
      <c r="AS47"/>
      <c r="AT47"/>
      <c r="AU47"/>
    </row>
    <row r="48" spans="1:47" x14ac:dyDescent="0.25">
      <c r="A48" t="str">
        <f t="shared" si="7"/>
        <v>GRANTS</v>
      </c>
      <c r="B48" s="75">
        <v>44027</v>
      </c>
      <c r="C48" s="74">
        <f>Schools!A59</f>
        <v>3022037</v>
      </c>
      <c r="D48" t="str">
        <f>VLOOKUP(C48,Schools!A:B,2,0)</f>
        <v>Manorside Primary School</v>
      </c>
      <c r="E48" t="str">
        <f>VLOOKUP(C48,Schools!$A:$Z,3,0)</f>
        <v>M</v>
      </c>
      <c r="F48" s="76"/>
      <c r="G48" s="74" t="s">
        <v>3620</v>
      </c>
      <c r="H48" s="74"/>
      <c r="I48" t="str">
        <f t="shared" si="9"/>
        <v>11331/543965</v>
      </c>
      <c r="J48">
        <f>VLOOKUP(C48,Schools!$A:$Z,9,0)</f>
        <v>400030</v>
      </c>
      <c r="K48" s="302" t="s">
        <v>58</v>
      </c>
      <c r="L48" s="74" t="s">
        <v>55</v>
      </c>
      <c r="M48" s="74" t="s">
        <v>51</v>
      </c>
      <c r="N48" s="77" t="str">
        <f>VLOOKUP(C48,Schools!A:D,4,0)</f>
        <v>Primary</v>
      </c>
      <c r="O48" s="74">
        <f t="shared" si="8"/>
        <v>11331</v>
      </c>
      <c r="P48" s="77">
        <f t="shared" si="10"/>
        <v>543965</v>
      </c>
      <c r="Q48" s="78">
        <v>0</v>
      </c>
      <c r="R48" s="78"/>
      <c r="S48" s="78"/>
      <c r="T48" s="78"/>
      <c r="U48" s="78"/>
      <c r="V48" s="78"/>
      <c r="W48" s="78"/>
      <c r="X48" s="78"/>
      <c r="Y48" s="78"/>
      <c r="Z48" s="78"/>
      <c r="AA48" s="78"/>
      <c r="AB48" s="78"/>
      <c r="AC48" s="51"/>
      <c r="AD48" s="51"/>
      <c r="AE48" s="78"/>
      <c r="AG48" s="51">
        <f t="shared" si="11"/>
        <v>0</v>
      </c>
      <c r="AH48" s="51">
        <f t="shared" si="12"/>
        <v>0</v>
      </c>
      <c r="AI48" s="51">
        <f t="shared" si="13"/>
        <v>0</v>
      </c>
      <c r="AJ48" s="51">
        <f t="shared" si="14"/>
        <v>0</v>
      </c>
      <c r="AK48"/>
      <c r="AL48"/>
      <c r="AM48"/>
      <c r="AN48"/>
      <c r="AO48"/>
      <c r="AP48"/>
      <c r="AQ48"/>
      <c r="AR48"/>
      <c r="AS48"/>
      <c r="AT48"/>
      <c r="AU48"/>
    </row>
    <row r="49" spans="1:47" x14ac:dyDescent="0.25">
      <c r="A49" t="str">
        <f t="shared" si="7"/>
        <v>GRANTS</v>
      </c>
      <c r="B49" s="75">
        <v>44027</v>
      </c>
      <c r="C49" s="74">
        <f>Schools!A60</f>
        <v>3023523</v>
      </c>
      <c r="D49" t="str">
        <f>VLOOKUP(C49,Schools!A:B,2,0)</f>
        <v>Martin Primary School</v>
      </c>
      <c r="E49" t="str">
        <f>VLOOKUP(C49,Schools!$A:$Z,3,0)</f>
        <v>M</v>
      </c>
      <c r="F49" s="76"/>
      <c r="G49" s="74" t="s">
        <v>3620</v>
      </c>
      <c r="H49" s="74"/>
      <c r="I49" t="str">
        <f t="shared" si="9"/>
        <v>11331/543965</v>
      </c>
      <c r="J49">
        <f>VLOOKUP(C49,Schools!$A:$Z,9,0)</f>
        <v>400130</v>
      </c>
      <c r="K49" s="302" t="s">
        <v>58</v>
      </c>
      <c r="L49" s="74" t="s">
        <v>55</v>
      </c>
      <c r="M49" s="74" t="s">
        <v>51</v>
      </c>
      <c r="N49" s="77" t="str">
        <f>VLOOKUP(C49,Schools!A:D,4,0)</f>
        <v>Primary</v>
      </c>
      <c r="O49" s="74">
        <f t="shared" si="8"/>
        <v>11331</v>
      </c>
      <c r="P49" s="77">
        <f t="shared" si="10"/>
        <v>543965</v>
      </c>
      <c r="Q49" s="78">
        <v>0</v>
      </c>
      <c r="R49" s="78"/>
      <c r="S49" s="78"/>
      <c r="T49" s="78"/>
      <c r="U49" s="78"/>
      <c r="V49" s="78"/>
      <c r="W49" s="78"/>
      <c r="X49" s="78"/>
      <c r="Y49" s="78"/>
      <c r="Z49" s="78"/>
      <c r="AA49" s="78"/>
      <c r="AB49" s="78"/>
      <c r="AC49" s="51"/>
      <c r="AD49" s="51"/>
      <c r="AE49" s="78"/>
      <c r="AG49" s="51">
        <f t="shared" si="11"/>
        <v>0</v>
      </c>
      <c r="AH49" s="51">
        <f t="shared" si="12"/>
        <v>0</v>
      </c>
      <c r="AI49" s="51">
        <f t="shared" si="13"/>
        <v>0</v>
      </c>
      <c r="AJ49" s="51">
        <f t="shared" si="14"/>
        <v>0</v>
      </c>
      <c r="AK49"/>
      <c r="AL49"/>
      <c r="AM49"/>
      <c r="AN49"/>
      <c r="AO49"/>
      <c r="AP49"/>
      <c r="AQ49"/>
      <c r="AR49"/>
      <c r="AS49"/>
      <c r="AT49"/>
      <c r="AU49"/>
    </row>
    <row r="50" spans="1:47" x14ac:dyDescent="0.25">
      <c r="A50" t="str">
        <f t="shared" si="7"/>
        <v>GRANTS</v>
      </c>
      <c r="B50" s="75">
        <v>44027</v>
      </c>
      <c r="C50" s="74">
        <f>Schools!A66</f>
        <v>3022042</v>
      </c>
      <c r="D50" t="str">
        <f>VLOOKUP(C50,Schools!A:B,2,0)</f>
        <v>Monkfrith School</v>
      </c>
      <c r="E50" t="str">
        <f>VLOOKUP(C50,Schools!$A:$Z,3,0)</f>
        <v>M</v>
      </c>
      <c r="F50" s="76"/>
      <c r="G50" s="74" t="s">
        <v>3620</v>
      </c>
      <c r="H50" s="74"/>
      <c r="I50" t="str">
        <f t="shared" si="9"/>
        <v>11331/543965</v>
      </c>
      <c r="J50">
        <f>VLOOKUP(C50,Schools!$A:$Z,9,0)</f>
        <v>400048</v>
      </c>
      <c r="K50" s="302" t="s">
        <v>58</v>
      </c>
      <c r="L50" s="74" t="s">
        <v>55</v>
      </c>
      <c r="M50" s="74" t="s">
        <v>51</v>
      </c>
      <c r="N50" s="77" t="str">
        <f>VLOOKUP(C50,Schools!A:D,4,0)</f>
        <v>Primary</v>
      </c>
      <c r="O50" s="74">
        <f t="shared" si="8"/>
        <v>11331</v>
      </c>
      <c r="P50" s="77">
        <f t="shared" si="10"/>
        <v>543965</v>
      </c>
      <c r="Q50" s="78">
        <v>0</v>
      </c>
      <c r="R50" s="78"/>
      <c r="S50" s="78"/>
      <c r="T50" s="78"/>
      <c r="U50" s="78"/>
      <c r="V50" s="78"/>
      <c r="W50" s="78"/>
      <c r="X50" s="78"/>
      <c r="Y50" s="78"/>
      <c r="Z50" s="78"/>
      <c r="AA50" s="78"/>
      <c r="AB50" s="78"/>
      <c r="AC50" s="51"/>
      <c r="AD50" s="51"/>
      <c r="AE50" s="78"/>
      <c r="AG50" s="51">
        <f t="shared" si="11"/>
        <v>0</v>
      </c>
      <c r="AH50" s="51">
        <f t="shared" si="12"/>
        <v>0</v>
      </c>
      <c r="AI50" s="51">
        <f t="shared" si="13"/>
        <v>0</v>
      </c>
      <c r="AJ50" s="51">
        <f t="shared" si="14"/>
        <v>0</v>
      </c>
      <c r="AK50"/>
      <c r="AL50"/>
      <c r="AM50"/>
      <c r="AN50"/>
      <c r="AO50"/>
      <c r="AP50"/>
      <c r="AQ50"/>
      <c r="AR50"/>
      <c r="AS50"/>
      <c r="AT50"/>
      <c r="AU50"/>
    </row>
    <row r="51" spans="1:47" x14ac:dyDescent="0.25">
      <c r="A51" t="str">
        <f t="shared" si="7"/>
        <v>GRANTS</v>
      </c>
      <c r="B51" s="75">
        <v>44027</v>
      </c>
      <c r="C51" s="74">
        <f>Schools!A67</f>
        <v>3022044</v>
      </c>
      <c r="D51" t="str">
        <f>VLOOKUP(C51,Schools!A:B,2,0)</f>
        <v>Moss Hall Infant School</v>
      </c>
      <c r="E51" t="str">
        <f>VLOOKUP(C51,Schools!$A:$Z,3,0)</f>
        <v>M</v>
      </c>
      <c r="F51" s="76"/>
      <c r="G51" s="74" t="s">
        <v>3620</v>
      </c>
      <c r="H51" s="74"/>
      <c r="I51" t="str">
        <f t="shared" si="9"/>
        <v>11331/543965</v>
      </c>
      <c r="J51">
        <f>VLOOKUP(C51,Schools!$A:$Z,9,0)</f>
        <v>400087</v>
      </c>
      <c r="K51" s="302" t="s">
        <v>58</v>
      </c>
      <c r="L51" s="74" t="s">
        <v>55</v>
      </c>
      <c r="M51" s="74" t="s">
        <v>51</v>
      </c>
      <c r="N51" s="77" t="str">
        <f>VLOOKUP(C51,Schools!A:D,4,0)</f>
        <v>Primary</v>
      </c>
      <c r="O51" s="74">
        <f t="shared" si="8"/>
        <v>11331</v>
      </c>
      <c r="P51" s="77">
        <f t="shared" si="10"/>
        <v>543965</v>
      </c>
      <c r="Q51" s="78">
        <v>0</v>
      </c>
      <c r="R51" s="78"/>
      <c r="S51" s="78"/>
      <c r="T51" s="78"/>
      <c r="U51" s="78"/>
      <c r="V51" s="78"/>
      <c r="W51" s="78"/>
      <c r="X51" s="78"/>
      <c r="Y51" s="78"/>
      <c r="Z51" s="78"/>
      <c r="AA51" s="78"/>
      <c r="AB51" s="78"/>
      <c r="AC51" s="51"/>
      <c r="AD51" s="51"/>
      <c r="AE51" s="78"/>
      <c r="AG51" s="51">
        <f t="shared" si="11"/>
        <v>0</v>
      </c>
      <c r="AH51" s="51">
        <f t="shared" si="12"/>
        <v>0</v>
      </c>
      <c r="AI51" s="51">
        <f t="shared" si="13"/>
        <v>0</v>
      </c>
      <c r="AJ51" s="51">
        <f t="shared" si="14"/>
        <v>0</v>
      </c>
      <c r="AK51"/>
      <c r="AL51"/>
      <c r="AM51"/>
      <c r="AN51"/>
      <c r="AO51"/>
      <c r="AP51"/>
      <c r="AQ51"/>
      <c r="AR51"/>
      <c r="AS51"/>
      <c r="AT51"/>
      <c r="AU51"/>
    </row>
    <row r="52" spans="1:47" x14ac:dyDescent="0.25">
      <c r="A52" t="str">
        <f t="shared" si="7"/>
        <v>GRANTS</v>
      </c>
      <c r="B52" s="75">
        <v>44027</v>
      </c>
      <c r="C52" s="74">
        <f>Schools!A68</f>
        <v>3022043</v>
      </c>
      <c r="D52" t="str">
        <f>VLOOKUP(C52,Schools!A:B,2,0)</f>
        <v>Moss Hall Junior School</v>
      </c>
      <c r="E52" t="str">
        <f>VLOOKUP(C52,Schools!$A:$Z,3,0)</f>
        <v>M</v>
      </c>
      <c r="F52" s="76"/>
      <c r="G52" s="74" t="s">
        <v>3620</v>
      </c>
      <c r="H52" s="74"/>
      <c r="I52" t="str">
        <f t="shared" si="9"/>
        <v>11331/543965</v>
      </c>
      <c r="J52">
        <f>VLOOKUP(C52,Schools!$A:$Z,9,0)</f>
        <v>400088</v>
      </c>
      <c r="K52" s="302" t="s">
        <v>58</v>
      </c>
      <c r="L52" s="74" t="s">
        <v>55</v>
      </c>
      <c r="M52" s="74" t="s">
        <v>51</v>
      </c>
      <c r="N52" s="77" t="str">
        <f>VLOOKUP(C52,Schools!A:D,4,0)</f>
        <v>Primary</v>
      </c>
      <c r="O52" s="74">
        <f t="shared" si="8"/>
        <v>11331</v>
      </c>
      <c r="P52" s="77">
        <f t="shared" si="10"/>
        <v>543965</v>
      </c>
      <c r="Q52" s="78">
        <v>0</v>
      </c>
      <c r="R52" s="78"/>
      <c r="S52" s="78"/>
      <c r="T52" s="78"/>
      <c r="U52" s="78"/>
      <c r="V52" s="78"/>
      <c r="W52" s="78"/>
      <c r="X52" s="78"/>
      <c r="Y52" s="78"/>
      <c r="Z52" s="78"/>
      <c r="AA52" s="78"/>
      <c r="AB52" s="78"/>
      <c r="AC52" s="51"/>
      <c r="AD52" s="51"/>
      <c r="AE52" s="78"/>
      <c r="AG52" s="51">
        <f t="shared" si="11"/>
        <v>0</v>
      </c>
      <c r="AH52" s="51">
        <f t="shared" si="12"/>
        <v>0</v>
      </c>
      <c r="AI52" s="51">
        <f t="shared" si="13"/>
        <v>0</v>
      </c>
      <c r="AJ52" s="51">
        <f t="shared" si="14"/>
        <v>0</v>
      </c>
      <c r="AK52"/>
      <c r="AL52"/>
      <c r="AM52"/>
      <c r="AN52"/>
      <c r="AO52"/>
      <c r="AP52"/>
      <c r="AQ52"/>
      <c r="AR52"/>
      <c r="AS52"/>
      <c r="AT52"/>
      <c r="AU52"/>
    </row>
    <row r="53" spans="1:47" x14ac:dyDescent="0.25">
      <c r="A53" t="str">
        <f t="shared" si="7"/>
        <v>GRANTS</v>
      </c>
      <c r="B53" s="75">
        <v>44027</v>
      </c>
      <c r="C53" s="74">
        <f>Schools!A70</f>
        <v>3022045</v>
      </c>
      <c r="D53" t="str">
        <f>VLOOKUP(C53,Schools!A:B,2,0)</f>
        <v>Northside School</v>
      </c>
      <c r="E53" t="str">
        <f>VLOOKUP(C53,Schools!$A:$Z,3,0)</f>
        <v>M</v>
      </c>
      <c r="F53" s="76"/>
      <c r="G53" s="74" t="s">
        <v>3620</v>
      </c>
      <c r="H53" s="74"/>
      <c r="I53" t="str">
        <f t="shared" si="9"/>
        <v>11331/543965</v>
      </c>
      <c r="J53">
        <f>VLOOKUP(C53,Schools!$A:$Z,9,0)</f>
        <v>400089</v>
      </c>
      <c r="K53" s="302" t="s">
        <v>58</v>
      </c>
      <c r="L53" s="74" t="s">
        <v>55</v>
      </c>
      <c r="M53" s="74" t="s">
        <v>51</v>
      </c>
      <c r="N53" s="77" t="str">
        <f>VLOOKUP(C53,Schools!A:D,4,0)</f>
        <v>Primary</v>
      </c>
      <c r="O53" s="74">
        <f t="shared" si="8"/>
        <v>11331</v>
      </c>
      <c r="P53" s="77">
        <f t="shared" si="10"/>
        <v>543965</v>
      </c>
      <c r="Q53" s="78">
        <v>0</v>
      </c>
      <c r="R53" s="78"/>
      <c r="S53" s="78"/>
      <c r="T53" s="78"/>
      <c r="U53" s="78"/>
      <c r="V53" s="78"/>
      <c r="W53" s="78"/>
      <c r="X53" s="78"/>
      <c r="Y53" s="78"/>
      <c r="Z53" s="78"/>
      <c r="AA53" s="78"/>
      <c r="AB53" s="78"/>
      <c r="AC53" s="51"/>
      <c r="AD53" s="51"/>
      <c r="AE53" s="78"/>
      <c r="AG53" s="51">
        <f t="shared" si="11"/>
        <v>0</v>
      </c>
      <c r="AH53" s="51">
        <f t="shared" si="12"/>
        <v>0</v>
      </c>
      <c r="AI53" s="51">
        <f t="shared" si="13"/>
        <v>0</v>
      </c>
      <c r="AJ53" s="51">
        <f t="shared" si="14"/>
        <v>0</v>
      </c>
      <c r="AK53"/>
      <c r="AL53"/>
      <c r="AM53"/>
      <c r="AN53"/>
      <c r="AO53"/>
      <c r="AP53"/>
      <c r="AQ53"/>
      <c r="AR53"/>
      <c r="AS53"/>
      <c r="AT53"/>
      <c r="AU53"/>
    </row>
    <row r="54" spans="1:47" x14ac:dyDescent="0.25">
      <c r="A54" t="str">
        <f t="shared" si="7"/>
        <v>GRANTS</v>
      </c>
      <c r="B54" s="75">
        <v>44027</v>
      </c>
      <c r="C54" s="74">
        <f>Schools!A71</f>
        <v>3022077</v>
      </c>
      <c r="D54" t="str">
        <f>VLOOKUP(C54,Schools!A:B,2,0)</f>
        <v>Orion Primary School</v>
      </c>
      <c r="E54" t="str">
        <f>VLOOKUP(C54,Schools!$A:$Z,3,0)</f>
        <v>M</v>
      </c>
      <c r="F54" s="76"/>
      <c r="G54" s="74" t="s">
        <v>3620</v>
      </c>
      <c r="H54" s="74"/>
      <c r="I54" t="str">
        <f t="shared" si="9"/>
        <v>11331/543965</v>
      </c>
      <c r="J54">
        <f>VLOOKUP(C54,Schools!$A:$Z,9,0)</f>
        <v>400113</v>
      </c>
      <c r="K54" s="302" t="s">
        <v>58</v>
      </c>
      <c r="L54" s="74" t="s">
        <v>55</v>
      </c>
      <c r="M54" s="74" t="s">
        <v>51</v>
      </c>
      <c r="N54" s="77" t="str">
        <f>VLOOKUP(C54,Schools!A:D,4,0)</f>
        <v>Primary</v>
      </c>
      <c r="O54" s="74">
        <f t="shared" si="8"/>
        <v>11331</v>
      </c>
      <c r="P54" s="77">
        <f t="shared" si="10"/>
        <v>543965</v>
      </c>
      <c r="Q54" s="78">
        <v>0</v>
      </c>
      <c r="R54" s="78"/>
      <c r="S54" s="78"/>
      <c r="T54" s="78"/>
      <c r="U54" s="78"/>
      <c r="V54" s="78"/>
      <c r="W54" s="78"/>
      <c r="X54" s="78"/>
      <c r="Y54" s="78"/>
      <c r="Z54" s="78"/>
      <c r="AA54" s="78"/>
      <c r="AB54" s="78"/>
      <c r="AC54" s="51"/>
      <c r="AD54" s="51"/>
      <c r="AE54" s="78"/>
      <c r="AG54" s="51">
        <f t="shared" si="11"/>
        <v>0</v>
      </c>
      <c r="AH54" s="51">
        <f t="shared" si="12"/>
        <v>0</v>
      </c>
      <c r="AI54" s="51">
        <f t="shared" si="13"/>
        <v>0</v>
      </c>
      <c r="AJ54" s="51">
        <f t="shared" si="14"/>
        <v>0</v>
      </c>
      <c r="AK54"/>
      <c r="AL54"/>
      <c r="AM54"/>
      <c r="AN54"/>
      <c r="AO54"/>
      <c r="AP54"/>
      <c r="AQ54"/>
      <c r="AR54"/>
      <c r="AS54"/>
      <c r="AT54"/>
      <c r="AU54"/>
    </row>
    <row r="55" spans="1:47" x14ac:dyDescent="0.25">
      <c r="A55" t="str">
        <f t="shared" si="7"/>
        <v>GRANTS</v>
      </c>
      <c r="B55" s="75">
        <v>44027</v>
      </c>
      <c r="C55" s="74">
        <f>Schools!A72</f>
        <v>3025201</v>
      </c>
      <c r="D55" t="str">
        <f>VLOOKUP(C55,Schools!A:B,2,0)</f>
        <v>Osidge Primary School</v>
      </c>
      <c r="E55" t="str">
        <f>VLOOKUP(C55,Schools!$A:$Z,3,0)</f>
        <v>M</v>
      </c>
      <c r="F55" s="76"/>
      <c r="G55" s="74" t="s">
        <v>3620</v>
      </c>
      <c r="H55" s="74"/>
      <c r="I55" t="str">
        <f t="shared" si="9"/>
        <v>11331/543965</v>
      </c>
      <c r="J55">
        <f>VLOOKUP(C55,Schools!$A:$Z,9,0)</f>
        <v>400021</v>
      </c>
      <c r="K55" s="302" t="s">
        <v>58</v>
      </c>
      <c r="L55" s="74" t="s">
        <v>55</v>
      </c>
      <c r="M55" s="74" t="s">
        <v>51</v>
      </c>
      <c r="N55" s="77" t="str">
        <f>VLOOKUP(C55,Schools!A:D,4,0)</f>
        <v>Primary</v>
      </c>
      <c r="O55" s="74">
        <f t="shared" si="8"/>
        <v>11331</v>
      </c>
      <c r="P55" s="77">
        <f t="shared" si="10"/>
        <v>543965</v>
      </c>
      <c r="Q55" s="78">
        <v>0</v>
      </c>
      <c r="R55" s="78"/>
      <c r="S55" s="78"/>
      <c r="T55" s="78"/>
      <c r="U55" s="78"/>
      <c r="V55" s="78"/>
      <c r="W55" s="78"/>
      <c r="X55" s="78"/>
      <c r="Y55" s="78"/>
      <c r="Z55" s="78"/>
      <c r="AA55" s="78"/>
      <c r="AB55" s="78"/>
      <c r="AC55" s="51"/>
      <c r="AD55" s="51"/>
      <c r="AE55" s="78"/>
      <c r="AG55" s="51">
        <f t="shared" si="11"/>
        <v>0</v>
      </c>
      <c r="AH55" s="51">
        <f t="shared" si="12"/>
        <v>0</v>
      </c>
      <c r="AI55" s="51">
        <f t="shared" si="13"/>
        <v>0</v>
      </c>
      <c r="AJ55" s="51">
        <f t="shared" si="14"/>
        <v>0</v>
      </c>
      <c r="AK55"/>
      <c r="AL55"/>
      <c r="AM55"/>
      <c r="AN55"/>
      <c r="AO55"/>
      <c r="AP55"/>
      <c r="AQ55"/>
      <c r="AR55"/>
      <c r="AS55"/>
      <c r="AT55"/>
      <c r="AU55"/>
    </row>
    <row r="56" spans="1:47" x14ac:dyDescent="0.25">
      <c r="A56" t="str">
        <f t="shared" si="7"/>
        <v>GRANTS</v>
      </c>
      <c r="B56" s="75">
        <v>44027</v>
      </c>
      <c r="C56" s="74">
        <f>Schools!A76</f>
        <v>3022071</v>
      </c>
      <c r="D56" t="str">
        <f>VLOOKUP(C56,Schools!A:B,2,0)</f>
        <v>Queenswell Infant and Nursery School</v>
      </c>
      <c r="E56" t="str">
        <f>VLOOKUP(C56,Schools!$A:$Z,3,0)</f>
        <v>M</v>
      </c>
      <c r="F56" s="76"/>
      <c r="G56" s="74" t="s">
        <v>3620</v>
      </c>
      <c r="H56" s="74"/>
      <c r="I56" t="str">
        <f t="shared" si="9"/>
        <v>11331/543965</v>
      </c>
      <c r="J56">
        <f>VLOOKUP(C56,Schools!$A:$Z,9,0)</f>
        <v>400010</v>
      </c>
      <c r="K56" s="302" t="s">
        <v>58</v>
      </c>
      <c r="L56" s="74" t="s">
        <v>55</v>
      </c>
      <c r="M56" s="74" t="s">
        <v>51</v>
      </c>
      <c r="N56" s="77" t="str">
        <f>VLOOKUP(C56,Schools!A:D,4,0)</f>
        <v>Primary</v>
      </c>
      <c r="O56" s="74">
        <f t="shared" si="8"/>
        <v>11331</v>
      </c>
      <c r="P56" s="77">
        <f t="shared" si="10"/>
        <v>543965</v>
      </c>
      <c r="Q56" s="78">
        <v>0</v>
      </c>
      <c r="R56" s="78"/>
      <c r="S56" s="78"/>
      <c r="T56" s="78"/>
      <c r="U56" s="78"/>
      <c r="V56" s="78"/>
      <c r="W56" s="78"/>
      <c r="X56" s="78"/>
      <c r="Y56" s="78"/>
      <c r="Z56" s="78"/>
      <c r="AA56" s="78"/>
      <c r="AB56" s="78"/>
      <c r="AC56" s="51"/>
      <c r="AD56" s="51"/>
      <c r="AE56" s="78"/>
      <c r="AG56" s="51">
        <f t="shared" si="11"/>
        <v>0</v>
      </c>
      <c r="AH56" s="51">
        <f t="shared" si="12"/>
        <v>0</v>
      </c>
      <c r="AI56" s="51">
        <f t="shared" si="13"/>
        <v>0</v>
      </c>
      <c r="AJ56" s="51">
        <f t="shared" si="14"/>
        <v>0</v>
      </c>
      <c r="AK56"/>
      <c r="AL56"/>
      <c r="AM56"/>
      <c r="AN56"/>
      <c r="AO56"/>
      <c r="AP56"/>
      <c r="AQ56"/>
      <c r="AR56"/>
      <c r="AS56"/>
      <c r="AT56"/>
      <c r="AU56"/>
    </row>
    <row r="57" spans="1:47" x14ac:dyDescent="0.25">
      <c r="A57" t="str">
        <f t="shared" si="7"/>
        <v>GRANTS</v>
      </c>
      <c r="B57" s="75">
        <v>44027</v>
      </c>
      <c r="C57" s="74">
        <f>Schools!A77</f>
        <v>3022072</v>
      </c>
      <c r="D57" t="str">
        <f>VLOOKUP(C57,Schools!A:B,2,0)</f>
        <v>Queenswell Junior School</v>
      </c>
      <c r="E57" t="str">
        <f>VLOOKUP(C57,Schools!$A:$Z,3,0)</f>
        <v>M</v>
      </c>
      <c r="F57" s="76"/>
      <c r="G57" s="74" t="s">
        <v>3620</v>
      </c>
      <c r="H57" s="74"/>
      <c r="I57" t="str">
        <f t="shared" si="9"/>
        <v>11331/543965</v>
      </c>
      <c r="J57">
        <f>VLOOKUP(C57,Schools!$A:$Z,9,0)</f>
        <v>400012</v>
      </c>
      <c r="K57" s="302" t="s">
        <v>58</v>
      </c>
      <c r="L57" s="74" t="s">
        <v>55</v>
      </c>
      <c r="M57" s="74" t="s">
        <v>51</v>
      </c>
      <c r="N57" s="77" t="str">
        <f>VLOOKUP(C57,Schools!A:D,4,0)</f>
        <v>Primary</v>
      </c>
      <c r="O57" s="74">
        <f t="shared" si="8"/>
        <v>11331</v>
      </c>
      <c r="P57" s="77">
        <f t="shared" si="10"/>
        <v>543965</v>
      </c>
      <c r="Q57" s="78">
        <v>0</v>
      </c>
      <c r="R57" s="78"/>
      <c r="S57" s="78"/>
      <c r="T57" s="78"/>
      <c r="U57" s="78"/>
      <c r="V57" s="78"/>
      <c r="W57" s="78"/>
      <c r="X57" s="78"/>
      <c r="Y57" s="78"/>
      <c r="Z57" s="78"/>
      <c r="AA57" s="78"/>
      <c r="AB57" s="78"/>
      <c r="AC57" s="51"/>
      <c r="AD57" s="51"/>
      <c r="AE57" s="78"/>
      <c r="AG57" s="51">
        <f t="shared" si="11"/>
        <v>0</v>
      </c>
      <c r="AH57" s="51">
        <f t="shared" si="12"/>
        <v>0</v>
      </c>
      <c r="AI57" s="51">
        <f t="shared" si="13"/>
        <v>0</v>
      </c>
      <c r="AJ57" s="51">
        <f t="shared" si="14"/>
        <v>0</v>
      </c>
      <c r="AK57"/>
      <c r="AL57"/>
      <c r="AM57"/>
      <c r="AN57"/>
      <c r="AO57"/>
      <c r="AP57"/>
      <c r="AQ57"/>
      <c r="AR57"/>
      <c r="AS57"/>
      <c r="AT57"/>
      <c r="AU57"/>
    </row>
    <row r="58" spans="1:47" x14ac:dyDescent="0.25">
      <c r="A58" t="str">
        <f t="shared" si="7"/>
        <v>GRANTS</v>
      </c>
      <c r="B58" s="75">
        <v>44027</v>
      </c>
      <c r="C58" s="74">
        <f>Schools!A95</f>
        <v>3022070</v>
      </c>
      <c r="D58" t="str">
        <f>VLOOKUP(C58,Schools!A:B,2,0)</f>
        <v>Sunnyfields Primary School</v>
      </c>
      <c r="E58" t="str">
        <f>VLOOKUP(C58,Schools!$A:$Z,3,0)</f>
        <v>M</v>
      </c>
      <c r="F58" s="76"/>
      <c r="G58" s="74" t="s">
        <v>3620</v>
      </c>
      <c r="H58" s="74"/>
      <c r="I58" t="str">
        <f t="shared" si="9"/>
        <v>11331/543965</v>
      </c>
      <c r="J58">
        <f>VLOOKUP(C58,Schools!$A:$Z,9,0)</f>
        <v>400038</v>
      </c>
      <c r="K58" s="302" t="s">
        <v>58</v>
      </c>
      <c r="L58" s="74" t="s">
        <v>55</v>
      </c>
      <c r="M58" s="74" t="s">
        <v>51</v>
      </c>
      <c r="N58" s="77" t="str">
        <f>VLOOKUP(C58,Schools!A:D,4,0)</f>
        <v>Primary</v>
      </c>
      <c r="O58" s="74">
        <f t="shared" si="8"/>
        <v>11331</v>
      </c>
      <c r="P58" s="77">
        <f t="shared" si="10"/>
        <v>543965</v>
      </c>
      <c r="Q58" s="78">
        <v>0</v>
      </c>
      <c r="R58" s="78"/>
      <c r="S58" s="78"/>
      <c r="T58" s="78"/>
      <c r="U58" s="78"/>
      <c r="V58" s="78"/>
      <c r="W58" s="78"/>
      <c r="X58" s="78"/>
      <c r="Y58" s="78"/>
      <c r="Z58" s="78"/>
      <c r="AA58" s="78"/>
      <c r="AB58" s="78"/>
      <c r="AC58" s="51"/>
      <c r="AD58" s="51"/>
      <c r="AE58" s="78"/>
      <c r="AG58" s="51">
        <f t="shared" si="11"/>
        <v>0</v>
      </c>
      <c r="AH58" s="51">
        <f t="shared" si="12"/>
        <v>0</v>
      </c>
      <c r="AI58" s="51">
        <f t="shared" si="13"/>
        <v>0</v>
      </c>
      <c r="AJ58" s="51">
        <f t="shared" si="14"/>
        <v>0</v>
      </c>
      <c r="AK58"/>
      <c r="AL58"/>
      <c r="AM58"/>
      <c r="AN58"/>
      <c r="AO58"/>
      <c r="AP58"/>
      <c r="AQ58"/>
      <c r="AR58"/>
      <c r="AS58"/>
      <c r="AT58"/>
      <c r="AU58"/>
    </row>
    <row r="59" spans="1:47" x14ac:dyDescent="0.25">
      <c r="A59" t="str">
        <f t="shared" si="7"/>
        <v>GRANTS</v>
      </c>
      <c r="B59" s="75">
        <v>44027</v>
      </c>
      <c r="C59" s="74">
        <f>Schools!A97</f>
        <v>3022055</v>
      </c>
      <c r="D59" t="str">
        <f>VLOOKUP(C59,Schools!A:B,2,0)</f>
        <v>Tudor School</v>
      </c>
      <c r="E59" t="str">
        <f>VLOOKUP(C59,Schools!$A:$Z,3,0)</f>
        <v>M</v>
      </c>
      <c r="F59" s="76"/>
      <c r="G59" s="74" t="s">
        <v>3620</v>
      </c>
      <c r="H59" s="74"/>
      <c r="I59" t="str">
        <f t="shared" si="9"/>
        <v>11331/543965</v>
      </c>
      <c r="J59">
        <f>VLOOKUP(C59,Schools!$A:$Z,9,0)</f>
        <v>400101</v>
      </c>
      <c r="K59" s="302" t="s">
        <v>58</v>
      </c>
      <c r="L59" s="74" t="s">
        <v>55</v>
      </c>
      <c r="M59" s="74" t="s">
        <v>51</v>
      </c>
      <c r="N59" s="77" t="str">
        <f>VLOOKUP(C59,Schools!A:D,4,0)</f>
        <v>Primary</v>
      </c>
      <c r="O59" s="74">
        <f t="shared" si="8"/>
        <v>11331</v>
      </c>
      <c r="P59" s="77">
        <f t="shared" si="10"/>
        <v>543965</v>
      </c>
      <c r="Q59" s="78">
        <v>0</v>
      </c>
      <c r="R59" s="78"/>
      <c r="S59" s="78"/>
      <c r="T59" s="78"/>
      <c r="U59" s="78"/>
      <c r="V59" s="78"/>
      <c r="W59" s="78"/>
      <c r="X59" s="78"/>
      <c r="Y59" s="78"/>
      <c r="Z59" s="78"/>
      <c r="AA59" s="78"/>
      <c r="AB59" s="78"/>
      <c r="AC59" s="51"/>
      <c r="AD59" s="51"/>
      <c r="AE59" s="78"/>
      <c r="AG59" s="51">
        <f t="shared" si="11"/>
        <v>0</v>
      </c>
      <c r="AH59" s="51">
        <f t="shared" si="12"/>
        <v>0</v>
      </c>
      <c r="AI59" s="51">
        <f t="shared" si="13"/>
        <v>0</v>
      </c>
      <c r="AJ59" s="51">
        <f t="shared" si="14"/>
        <v>0</v>
      </c>
      <c r="AK59"/>
      <c r="AL59"/>
      <c r="AM59"/>
      <c r="AN59"/>
      <c r="AO59"/>
      <c r="AP59"/>
      <c r="AQ59"/>
      <c r="AR59"/>
      <c r="AS59"/>
      <c r="AT59"/>
      <c r="AU59"/>
    </row>
    <row r="60" spans="1:47" x14ac:dyDescent="0.25">
      <c r="A60" t="str">
        <f t="shared" si="7"/>
        <v>GRANTS</v>
      </c>
      <c r="B60" s="75">
        <v>44027</v>
      </c>
      <c r="C60" s="74">
        <f>Schools!A98</f>
        <v>3022057</v>
      </c>
      <c r="D60" t="str">
        <f>VLOOKUP(C60,Schools!A:B,2,0)</f>
        <v>Underhill School</v>
      </c>
      <c r="E60" t="str">
        <f>VLOOKUP(C60,Schools!$A:$Z,3,0)</f>
        <v>M</v>
      </c>
      <c r="F60" s="76"/>
      <c r="G60" s="74" t="s">
        <v>3620</v>
      </c>
      <c r="H60" s="74"/>
      <c r="I60" t="str">
        <f t="shared" si="9"/>
        <v>11331/543965</v>
      </c>
      <c r="J60">
        <f>VLOOKUP(C60,Schools!$A:$Z,9,0)</f>
        <v>400053</v>
      </c>
      <c r="K60" s="302" t="s">
        <v>58</v>
      </c>
      <c r="L60" s="74" t="s">
        <v>55</v>
      </c>
      <c r="M60" s="74" t="s">
        <v>51</v>
      </c>
      <c r="N60" s="77" t="str">
        <f>VLOOKUP(C60,Schools!A:D,4,0)</f>
        <v>Primary</v>
      </c>
      <c r="O60" s="74">
        <f t="shared" si="8"/>
        <v>11331</v>
      </c>
      <c r="P60" s="77">
        <f t="shared" si="10"/>
        <v>543965</v>
      </c>
      <c r="Q60" s="78">
        <v>0</v>
      </c>
      <c r="R60" s="78"/>
      <c r="S60" s="78"/>
      <c r="T60" s="78"/>
      <c r="U60" s="78"/>
      <c r="V60" s="78"/>
      <c r="W60" s="78"/>
      <c r="X60" s="78"/>
      <c r="Y60" s="78"/>
      <c r="Z60" s="78"/>
      <c r="AA60" s="78"/>
      <c r="AB60" s="78"/>
      <c r="AC60" s="51"/>
      <c r="AD60" s="51"/>
      <c r="AE60" s="78"/>
      <c r="AG60" s="51">
        <f t="shared" si="11"/>
        <v>0</v>
      </c>
      <c r="AH60" s="51">
        <f t="shared" si="12"/>
        <v>0</v>
      </c>
      <c r="AI60" s="51">
        <f t="shared" si="13"/>
        <v>0</v>
      </c>
      <c r="AJ60" s="51">
        <f t="shared" si="14"/>
        <v>0</v>
      </c>
      <c r="AK60"/>
      <c r="AL60"/>
      <c r="AM60"/>
      <c r="AN60"/>
      <c r="AO60"/>
      <c r="AP60"/>
      <c r="AQ60"/>
      <c r="AR60"/>
      <c r="AS60"/>
      <c r="AT60"/>
      <c r="AU60"/>
    </row>
    <row r="61" spans="1:47" x14ac:dyDescent="0.25">
      <c r="A61" t="str">
        <f t="shared" si="7"/>
        <v>GRANTS</v>
      </c>
      <c r="B61" s="75">
        <v>44027</v>
      </c>
      <c r="C61" s="74">
        <f>Schools!A100</f>
        <v>3022076</v>
      </c>
      <c r="D61" t="str">
        <f>VLOOKUP(C61,Schools!A:B,2,0)</f>
        <v>Wessex  Gardens Primary School</v>
      </c>
      <c r="E61" t="str">
        <f>VLOOKUP(C61,Schools!$A:$Z,3,0)</f>
        <v>M</v>
      </c>
      <c r="F61" s="76"/>
      <c r="G61" s="74" t="s">
        <v>3620</v>
      </c>
      <c r="H61" s="74"/>
      <c r="I61" t="str">
        <f t="shared" si="9"/>
        <v>11331/543965</v>
      </c>
      <c r="J61">
        <f>VLOOKUP(C61,Schools!$A:$Z,9,0)</f>
        <v>400111</v>
      </c>
      <c r="K61" s="302" t="s">
        <v>58</v>
      </c>
      <c r="L61" s="74" t="s">
        <v>55</v>
      </c>
      <c r="M61" s="74" t="s">
        <v>51</v>
      </c>
      <c r="N61" s="77" t="str">
        <f>VLOOKUP(C61,Schools!A:D,4,0)</f>
        <v>Primary</v>
      </c>
      <c r="O61" s="74">
        <f t="shared" si="8"/>
        <v>11331</v>
      </c>
      <c r="P61" s="77">
        <f t="shared" si="10"/>
        <v>543965</v>
      </c>
      <c r="Q61" s="78">
        <v>0</v>
      </c>
      <c r="R61" s="78"/>
      <c r="S61" s="78"/>
      <c r="T61" s="78"/>
      <c r="U61" s="78"/>
      <c r="V61" s="78"/>
      <c r="W61" s="78"/>
      <c r="X61" s="78"/>
      <c r="Y61" s="78"/>
      <c r="Z61" s="78"/>
      <c r="AA61" s="78"/>
      <c r="AB61" s="78"/>
      <c r="AC61" s="51"/>
      <c r="AD61" s="51"/>
      <c r="AE61" s="78"/>
      <c r="AG61" s="51">
        <f t="shared" si="11"/>
        <v>0</v>
      </c>
      <c r="AH61" s="51">
        <f t="shared" si="12"/>
        <v>0</v>
      </c>
      <c r="AI61" s="51">
        <f t="shared" si="13"/>
        <v>0</v>
      </c>
      <c r="AJ61" s="51">
        <f t="shared" si="14"/>
        <v>0</v>
      </c>
      <c r="AK61"/>
      <c r="AL61"/>
      <c r="AM61"/>
      <c r="AN61"/>
      <c r="AO61"/>
      <c r="AP61"/>
      <c r="AQ61"/>
      <c r="AR61"/>
      <c r="AS61"/>
      <c r="AT61"/>
      <c r="AU61"/>
    </row>
    <row r="62" spans="1:47" x14ac:dyDescent="0.25">
      <c r="A62" t="str">
        <f t="shared" si="7"/>
        <v>GRANTS</v>
      </c>
      <c r="B62" s="75">
        <v>44027</v>
      </c>
      <c r="C62" s="74">
        <f>Schools!A101</f>
        <v>3022060</v>
      </c>
      <c r="D62" t="str">
        <f>VLOOKUP(C62,Schools!A:B,2,0)</f>
        <v>Whitings Hill Primary School</v>
      </c>
      <c r="E62" t="str">
        <f>VLOOKUP(C62,Schools!$A:$Z,3,0)</f>
        <v>M</v>
      </c>
      <c r="F62" s="76"/>
      <c r="G62" s="74" t="s">
        <v>3620</v>
      </c>
      <c r="H62" s="74"/>
      <c r="I62" t="str">
        <f t="shared" si="9"/>
        <v>11331/543965</v>
      </c>
      <c r="J62">
        <f>VLOOKUP(C62,Schools!$A:$Z,9,0)</f>
        <v>400011</v>
      </c>
      <c r="K62" s="302" t="s">
        <v>58</v>
      </c>
      <c r="L62" s="74" t="s">
        <v>55</v>
      </c>
      <c r="M62" s="74" t="s">
        <v>51</v>
      </c>
      <c r="N62" s="77" t="str">
        <f>VLOOKUP(C62,Schools!A:D,4,0)</f>
        <v>Primary</v>
      </c>
      <c r="O62" s="74">
        <f t="shared" si="8"/>
        <v>11331</v>
      </c>
      <c r="P62" s="77">
        <f t="shared" si="10"/>
        <v>543965</v>
      </c>
      <c r="Q62" s="78">
        <v>0</v>
      </c>
      <c r="R62" s="78"/>
      <c r="S62" s="78"/>
      <c r="T62" s="78"/>
      <c r="U62" s="78"/>
      <c r="V62" s="78"/>
      <c r="W62" s="78"/>
      <c r="X62" s="78"/>
      <c r="Y62" s="78"/>
      <c r="Z62" s="78"/>
      <c r="AA62" s="78"/>
      <c r="AB62" s="78"/>
      <c r="AC62" s="51"/>
      <c r="AD62" s="51"/>
      <c r="AE62" s="78"/>
      <c r="AG62" s="51">
        <f t="shared" si="11"/>
        <v>0</v>
      </c>
      <c r="AH62" s="51">
        <f t="shared" si="12"/>
        <v>0</v>
      </c>
      <c r="AI62" s="51">
        <f t="shared" si="13"/>
        <v>0</v>
      </c>
      <c r="AJ62" s="51">
        <f t="shared" si="14"/>
        <v>0</v>
      </c>
      <c r="AK62"/>
      <c r="AL62"/>
      <c r="AM62"/>
      <c r="AN62"/>
      <c r="AO62"/>
      <c r="AP62"/>
      <c r="AQ62"/>
      <c r="AR62"/>
      <c r="AS62"/>
      <c r="AT62"/>
      <c r="AU62"/>
    </row>
    <row r="63" spans="1:47" x14ac:dyDescent="0.25">
      <c r="A63" t="str">
        <f t="shared" si="7"/>
        <v>GRANTS</v>
      </c>
      <c r="B63" s="75">
        <v>44027</v>
      </c>
      <c r="C63" s="74">
        <f>Schools!A102</f>
        <v>3023518</v>
      </c>
      <c r="D63" t="str">
        <f>VLOOKUP(C63,Schools!A:B,2,0)</f>
        <v>Woodcroft Primary School</v>
      </c>
      <c r="E63" t="str">
        <f>VLOOKUP(C63,Schools!$A:$Z,3,0)</f>
        <v>M</v>
      </c>
      <c r="F63" s="76"/>
      <c r="G63" s="74" t="s">
        <v>3620</v>
      </c>
      <c r="H63" s="74"/>
      <c r="I63" t="str">
        <f t="shared" si="9"/>
        <v>11331/543965</v>
      </c>
      <c r="J63">
        <f>VLOOKUP(C63,Schools!$A:$Z,9,0)</f>
        <v>400117</v>
      </c>
      <c r="K63" s="302" t="s">
        <v>58</v>
      </c>
      <c r="L63" s="74" t="s">
        <v>55</v>
      </c>
      <c r="M63" s="74" t="s">
        <v>51</v>
      </c>
      <c r="N63" s="77" t="str">
        <f>VLOOKUP(C63,Schools!A:D,4,0)</f>
        <v>Primary</v>
      </c>
      <c r="O63" s="74">
        <f t="shared" si="8"/>
        <v>11331</v>
      </c>
      <c r="P63" s="77">
        <f t="shared" si="10"/>
        <v>543965</v>
      </c>
      <c r="Q63" s="78">
        <v>0</v>
      </c>
      <c r="R63" s="78"/>
      <c r="S63" s="78"/>
      <c r="T63" s="78"/>
      <c r="U63" s="78"/>
      <c r="V63" s="78"/>
      <c r="W63" s="78"/>
      <c r="X63" s="78"/>
      <c r="Y63" s="78"/>
      <c r="Z63" s="78"/>
      <c r="AA63" s="78"/>
      <c r="AB63" s="78"/>
      <c r="AC63" s="51"/>
      <c r="AD63" s="51"/>
      <c r="AE63" s="78"/>
      <c r="AG63" s="51">
        <f t="shared" si="11"/>
        <v>0</v>
      </c>
      <c r="AH63" s="51">
        <f t="shared" si="12"/>
        <v>0</v>
      </c>
      <c r="AI63" s="51">
        <f t="shared" si="13"/>
        <v>0</v>
      </c>
      <c r="AJ63" s="51">
        <f t="shared" si="14"/>
        <v>0</v>
      </c>
      <c r="AK63"/>
      <c r="AL63"/>
      <c r="AM63"/>
      <c r="AN63"/>
      <c r="AO63"/>
      <c r="AP63"/>
      <c r="AQ63"/>
      <c r="AR63"/>
      <c r="AS63"/>
      <c r="AT63"/>
      <c r="AU63"/>
    </row>
    <row r="64" spans="1:47" x14ac:dyDescent="0.25">
      <c r="A64" t="str">
        <f t="shared" si="7"/>
        <v>GRANTS</v>
      </c>
      <c r="B64" s="75">
        <v>44027</v>
      </c>
      <c r="C64" s="74">
        <f>Schools!A103</f>
        <v>3022054</v>
      </c>
      <c r="D64" t="str">
        <f>VLOOKUP(C64,Schools!A:B,2,0)</f>
        <v>Woodridge  Primary School</v>
      </c>
      <c r="E64" t="str">
        <f>VLOOKUP(C64,Schools!$A:$Z,3,0)</f>
        <v>M</v>
      </c>
      <c r="F64" s="76"/>
      <c r="G64" s="74" t="s">
        <v>3620</v>
      </c>
      <c r="H64" s="74"/>
      <c r="I64" t="str">
        <f t="shared" si="9"/>
        <v>11331/543965</v>
      </c>
      <c r="J64">
        <f>VLOOKUP(C64,Schools!$A:$Z,9,0)</f>
        <v>400004</v>
      </c>
      <c r="K64" s="302" t="s">
        <v>58</v>
      </c>
      <c r="L64" s="74" t="s">
        <v>55</v>
      </c>
      <c r="M64" s="74" t="s">
        <v>51</v>
      </c>
      <c r="N64" s="77" t="str">
        <f>VLOOKUP(C64,Schools!A:D,4,0)</f>
        <v>Primary</v>
      </c>
      <c r="O64" s="74">
        <f t="shared" si="8"/>
        <v>11331</v>
      </c>
      <c r="P64" s="77">
        <f t="shared" si="10"/>
        <v>543965</v>
      </c>
      <c r="Q64" s="78">
        <v>0</v>
      </c>
      <c r="R64" s="78"/>
      <c r="S64" s="78"/>
      <c r="T64" s="78"/>
      <c r="U64" s="78"/>
      <c r="V64" s="78"/>
      <c r="W64" s="78"/>
      <c r="X64" s="78"/>
      <c r="Y64" s="78"/>
      <c r="Z64" s="78"/>
      <c r="AA64" s="78"/>
      <c r="AB64" s="78"/>
      <c r="AC64" s="51"/>
      <c r="AD64" s="51"/>
      <c r="AE64" s="78"/>
      <c r="AG64" s="51">
        <f t="shared" si="11"/>
        <v>0</v>
      </c>
      <c r="AH64" s="51">
        <f t="shared" si="12"/>
        <v>0</v>
      </c>
      <c r="AI64" s="51">
        <f t="shared" si="13"/>
        <v>0</v>
      </c>
      <c r="AJ64" s="51">
        <f t="shared" si="14"/>
        <v>0</v>
      </c>
      <c r="AK64"/>
      <c r="AL64"/>
      <c r="AM64"/>
      <c r="AN64"/>
      <c r="AO64"/>
      <c r="AP64"/>
      <c r="AQ64"/>
      <c r="AR64"/>
      <c r="AS64"/>
      <c r="AT64"/>
      <c r="AU64"/>
    </row>
    <row r="65" spans="1:47" x14ac:dyDescent="0.25">
      <c r="A65" t="str">
        <f t="shared" si="7"/>
        <v>GRANTS</v>
      </c>
      <c r="B65" s="75">
        <v>44027</v>
      </c>
      <c r="C65" s="74">
        <f>Schools!A105</f>
        <v>3021102</v>
      </c>
      <c r="D65" t="str">
        <f>VLOOKUP(C65,Schools!A:B,2,0)</f>
        <v>Northgate</v>
      </c>
      <c r="E65" t="str">
        <f>VLOOKUP(C65,Schools!$A:$Z,3,0)</f>
        <v>M</v>
      </c>
      <c r="F65" s="76"/>
      <c r="G65" s="74" t="s">
        <v>3620</v>
      </c>
      <c r="H65" s="74"/>
      <c r="I65" t="str">
        <f t="shared" si="9"/>
        <v>11340/543965</v>
      </c>
      <c r="J65">
        <f>VLOOKUP(C65,Schools!$A:$Z,9,0)</f>
        <v>400157</v>
      </c>
      <c r="K65" s="302" t="s">
        <v>58</v>
      </c>
      <c r="L65" s="74" t="s">
        <v>55</v>
      </c>
      <c r="M65" s="74" t="s">
        <v>51</v>
      </c>
      <c r="N65" s="77" t="str">
        <f>VLOOKUP(C65,Schools!A:D,4,0)</f>
        <v>PRU</v>
      </c>
      <c r="O65" s="74">
        <f t="shared" si="8"/>
        <v>11340</v>
      </c>
      <c r="P65" s="77">
        <f t="shared" si="10"/>
        <v>543965</v>
      </c>
      <c r="Q65" s="78">
        <v>0</v>
      </c>
      <c r="R65" s="78"/>
      <c r="S65" s="78"/>
      <c r="T65" s="78"/>
      <c r="U65" s="78"/>
      <c r="V65" s="78"/>
      <c r="W65" s="78"/>
      <c r="X65" s="78"/>
      <c r="Y65" s="78"/>
      <c r="Z65" s="78"/>
      <c r="AA65" s="78"/>
      <c r="AB65" s="78"/>
      <c r="AC65" s="51"/>
      <c r="AD65" s="51"/>
      <c r="AE65" s="78"/>
      <c r="AG65" s="51">
        <f t="shared" si="11"/>
        <v>0</v>
      </c>
      <c r="AH65" s="51">
        <f t="shared" si="12"/>
        <v>0</v>
      </c>
      <c r="AI65" s="51">
        <f t="shared" si="13"/>
        <v>0</v>
      </c>
      <c r="AJ65" s="51">
        <f t="shared" si="14"/>
        <v>0</v>
      </c>
      <c r="AK65"/>
      <c r="AL65"/>
      <c r="AM65"/>
      <c r="AN65"/>
      <c r="AO65"/>
      <c r="AP65"/>
      <c r="AQ65"/>
      <c r="AR65"/>
      <c r="AS65"/>
      <c r="AT65"/>
      <c r="AU65"/>
    </row>
    <row r="66" spans="1:47" x14ac:dyDescent="0.25">
      <c r="A66" t="str">
        <f t="shared" si="7"/>
        <v>GRANTS</v>
      </c>
      <c r="B66" s="75">
        <v>44027</v>
      </c>
      <c r="C66" s="74">
        <f>Schools!A106</f>
        <v>3021100</v>
      </c>
      <c r="D66" t="str">
        <f>VLOOKUP(C66,Schools!A:B,2,0)</f>
        <v>Pavilion</v>
      </c>
      <c r="E66" t="str">
        <f>VLOOKUP(C66,Schools!$A:$Z,3,0)</f>
        <v>M</v>
      </c>
      <c r="F66" s="76"/>
      <c r="G66" s="74" t="s">
        <v>3620</v>
      </c>
      <c r="H66" s="74"/>
      <c r="I66" t="str">
        <f t="shared" si="9"/>
        <v>11340/543965</v>
      </c>
      <c r="J66">
        <f>VLOOKUP(C66,Schools!$A:$Z,9,0)</f>
        <v>400156</v>
      </c>
      <c r="K66" s="302" t="s">
        <v>58</v>
      </c>
      <c r="L66" s="74" t="s">
        <v>55</v>
      </c>
      <c r="M66" s="74" t="s">
        <v>51</v>
      </c>
      <c r="N66" s="77" t="str">
        <f>VLOOKUP(C66,Schools!A:D,4,0)</f>
        <v>PRU</v>
      </c>
      <c r="O66" s="74">
        <f t="shared" si="8"/>
        <v>11340</v>
      </c>
      <c r="P66" s="77">
        <f t="shared" si="10"/>
        <v>543965</v>
      </c>
      <c r="Q66" s="78">
        <v>0</v>
      </c>
      <c r="R66" s="78"/>
      <c r="S66" s="78"/>
      <c r="T66" s="78"/>
      <c r="U66" s="78"/>
      <c r="V66" s="78"/>
      <c r="W66" s="78"/>
      <c r="X66" s="78"/>
      <c r="Y66" s="78"/>
      <c r="Z66" s="78"/>
      <c r="AA66" s="78"/>
      <c r="AB66" s="78"/>
      <c r="AC66" s="51"/>
      <c r="AD66" s="51"/>
      <c r="AE66" s="78"/>
      <c r="AG66" s="51">
        <f t="shared" si="11"/>
        <v>0</v>
      </c>
      <c r="AH66" s="51">
        <f t="shared" si="12"/>
        <v>0</v>
      </c>
      <c r="AI66" s="51">
        <f t="shared" si="13"/>
        <v>0</v>
      </c>
      <c r="AJ66" s="51">
        <f t="shared" si="14"/>
        <v>0</v>
      </c>
      <c r="AK66"/>
      <c r="AL66"/>
      <c r="AM66"/>
      <c r="AN66"/>
      <c r="AO66"/>
      <c r="AP66"/>
      <c r="AQ66"/>
      <c r="AR66"/>
      <c r="AS66"/>
      <c r="AT66"/>
      <c r="AU66"/>
    </row>
    <row r="67" spans="1:47" x14ac:dyDescent="0.25">
      <c r="A67" t="str">
        <f t="shared" si="7"/>
        <v>GRANTS</v>
      </c>
      <c r="B67" s="75">
        <v>44027</v>
      </c>
      <c r="C67" s="74">
        <f>Schools!A117</f>
        <v>3024003</v>
      </c>
      <c r="D67" t="str">
        <f>VLOOKUP(C67,Schools!A:B,2,0)</f>
        <v>Friern Barnet School</v>
      </c>
      <c r="E67" t="str">
        <f>VLOOKUP(C67,Schools!$A:$Z,3,0)</f>
        <v>M</v>
      </c>
      <c r="F67" s="76"/>
      <c r="G67" s="74" t="s">
        <v>3620</v>
      </c>
      <c r="H67" s="74"/>
      <c r="I67" t="str">
        <f t="shared" si="9"/>
        <v>11339/543965</v>
      </c>
      <c r="J67">
        <f>VLOOKUP(C67,Schools!$A:$Z,9,0)</f>
        <v>400033</v>
      </c>
      <c r="K67" s="302" t="s">
        <v>58</v>
      </c>
      <c r="L67" s="74" t="s">
        <v>55</v>
      </c>
      <c r="M67" s="74" t="s">
        <v>51</v>
      </c>
      <c r="N67" s="77" t="str">
        <f>VLOOKUP(C67,Schools!A:D,4,0)</f>
        <v>Secondary</v>
      </c>
      <c r="O67" s="74">
        <f t="shared" si="8"/>
        <v>11339</v>
      </c>
      <c r="P67" s="77">
        <f t="shared" si="10"/>
        <v>543965</v>
      </c>
      <c r="Q67" s="78">
        <v>0</v>
      </c>
      <c r="R67" s="78"/>
      <c r="S67" s="78"/>
      <c r="T67" s="78"/>
      <c r="U67" s="78"/>
      <c r="V67" s="78"/>
      <c r="W67" s="78"/>
      <c r="X67" s="78"/>
      <c r="Y67" s="78"/>
      <c r="Z67" s="78"/>
      <c r="AA67" s="78"/>
      <c r="AB67" s="78"/>
      <c r="AC67" s="51"/>
      <c r="AD67" s="51"/>
      <c r="AE67" s="78"/>
      <c r="AG67" s="51">
        <f t="shared" si="11"/>
        <v>0</v>
      </c>
      <c r="AH67" s="51">
        <f t="shared" si="12"/>
        <v>0</v>
      </c>
      <c r="AI67" s="51">
        <f t="shared" si="13"/>
        <v>0</v>
      </c>
      <c r="AJ67" s="51">
        <f t="shared" si="14"/>
        <v>0</v>
      </c>
      <c r="AK67"/>
      <c r="AL67"/>
      <c r="AM67"/>
      <c r="AN67"/>
      <c r="AO67"/>
      <c r="AP67"/>
      <c r="AQ67"/>
      <c r="AR67"/>
      <c r="AS67"/>
      <c r="AT67"/>
      <c r="AU67"/>
    </row>
    <row r="68" spans="1:47" x14ac:dyDescent="0.25">
      <c r="A68" t="str">
        <f t="shared" si="7"/>
        <v>GRANTS</v>
      </c>
      <c r="B68" s="75">
        <v>44027</v>
      </c>
      <c r="C68" s="74">
        <f>Schools!A135</f>
        <v>3027010</v>
      </c>
      <c r="D68" t="str">
        <f>VLOOKUP(C68,Schools!A:B,2,0)</f>
        <v>Mapledown</v>
      </c>
      <c r="E68" t="str">
        <f>VLOOKUP(C68,Schools!$A:$Z,3,0)</f>
        <v>M</v>
      </c>
      <c r="F68" s="76"/>
      <c r="G68" s="74" t="s">
        <v>3620</v>
      </c>
      <c r="H68" s="74"/>
      <c r="I68" t="str">
        <f t="shared" si="9"/>
        <v>11340/543965</v>
      </c>
      <c r="J68">
        <f>VLOOKUP(C68,Schools!$A:$Z,9,0)</f>
        <v>400063</v>
      </c>
      <c r="K68" s="302" t="s">
        <v>58</v>
      </c>
      <c r="L68" s="74" t="s">
        <v>55</v>
      </c>
      <c r="M68" s="74" t="s">
        <v>51</v>
      </c>
      <c r="N68" s="77" t="str">
        <f>VLOOKUP(C68,Schools!A:D,4,0)</f>
        <v>Special</v>
      </c>
      <c r="O68" s="74">
        <f t="shared" si="8"/>
        <v>11340</v>
      </c>
      <c r="P68" s="77">
        <f t="shared" si="10"/>
        <v>543965</v>
      </c>
      <c r="Q68" s="78">
        <v>0</v>
      </c>
      <c r="R68" s="78"/>
      <c r="S68" s="78"/>
      <c r="T68" s="78"/>
      <c r="U68" s="78"/>
      <c r="V68" s="78"/>
      <c r="W68" s="78"/>
      <c r="X68" s="78"/>
      <c r="Y68" s="78"/>
      <c r="Z68" s="78"/>
      <c r="AA68" s="78"/>
      <c r="AB68" s="78"/>
      <c r="AC68" s="51"/>
      <c r="AD68" s="51"/>
      <c r="AE68" s="78"/>
      <c r="AG68" s="51">
        <f t="shared" si="11"/>
        <v>0</v>
      </c>
      <c r="AH68" s="51">
        <f t="shared" si="12"/>
        <v>0</v>
      </c>
      <c r="AI68" s="51">
        <f t="shared" si="13"/>
        <v>0</v>
      </c>
      <c r="AJ68" s="51">
        <f t="shared" si="14"/>
        <v>0</v>
      </c>
      <c r="AK68"/>
      <c r="AL68"/>
      <c r="AM68"/>
      <c r="AN68"/>
      <c r="AO68"/>
      <c r="AP68"/>
      <c r="AQ68"/>
      <c r="AR68"/>
      <c r="AS68"/>
      <c r="AT68"/>
      <c r="AU68"/>
    </row>
    <row r="69" spans="1:47" x14ac:dyDescent="0.25">
      <c r="A69" t="str">
        <f t="shared" si="7"/>
        <v>GRANTS</v>
      </c>
      <c r="B69" s="75">
        <v>44027</v>
      </c>
      <c r="C69" s="74">
        <f>Schools!A136</f>
        <v>3027005</v>
      </c>
      <c r="D69" t="str">
        <f>VLOOKUP(C69,Schools!A:B,2,0)</f>
        <v>Northway</v>
      </c>
      <c r="E69" t="str">
        <f>VLOOKUP(C69,Schools!$A:$Z,3,0)</f>
        <v>M</v>
      </c>
      <c r="F69" s="76"/>
      <c r="G69" s="74" t="s">
        <v>3620</v>
      </c>
      <c r="H69" s="74"/>
      <c r="I69" t="str">
        <f t="shared" si="9"/>
        <v>11340/543965</v>
      </c>
      <c r="J69">
        <f>VLOOKUP(C69,Schools!$A:$Z,9,0)</f>
        <v>400034</v>
      </c>
      <c r="K69" s="302" t="s">
        <v>58</v>
      </c>
      <c r="L69" s="74" t="s">
        <v>55</v>
      </c>
      <c r="M69" s="74" t="s">
        <v>51</v>
      </c>
      <c r="N69" s="77" t="str">
        <f>VLOOKUP(C69,Schools!A:D,4,0)</f>
        <v>Special</v>
      </c>
      <c r="O69" s="74">
        <f t="shared" si="8"/>
        <v>11340</v>
      </c>
      <c r="P69" s="77">
        <f t="shared" si="10"/>
        <v>543965</v>
      </c>
      <c r="Q69" s="78">
        <v>0</v>
      </c>
      <c r="R69" s="78"/>
      <c r="S69" s="78"/>
      <c r="T69" s="78"/>
      <c r="U69" s="78"/>
      <c r="V69" s="78"/>
      <c r="W69" s="78"/>
      <c r="X69" s="78"/>
      <c r="Y69" s="78"/>
      <c r="Z69" s="78"/>
      <c r="AA69" s="78"/>
      <c r="AB69" s="78"/>
      <c r="AC69" s="51"/>
      <c r="AD69" s="51"/>
      <c r="AE69" s="78"/>
      <c r="AG69" s="51">
        <f t="shared" si="11"/>
        <v>0</v>
      </c>
      <c r="AH69" s="51">
        <f t="shared" si="12"/>
        <v>0</v>
      </c>
      <c r="AI69" s="51">
        <f t="shared" si="13"/>
        <v>0</v>
      </c>
      <c r="AJ69" s="51">
        <f t="shared" si="14"/>
        <v>0</v>
      </c>
      <c r="AK69"/>
      <c r="AL69"/>
      <c r="AM69"/>
      <c r="AN69"/>
      <c r="AO69"/>
      <c r="AP69"/>
      <c r="AQ69"/>
      <c r="AR69"/>
      <c r="AS69"/>
      <c r="AT69"/>
      <c r="AU69"/>
    </row>
    <row r="70" spans="1:47" x14ac:dyDescent="0.25">
      <c r="A70" t="str">
        <f t="shared" si="7"/>
        <v>GRANTS</v>
      </c>
      <c r="B70" s="75">
        <v>44027</v>
      </c>
      <c r="C70" s="74">
        <f>Schools!A139</f>
        <v>3027009</v>
      </c>
      <c r="D70" t="str">
        <f>VLOOKUP(C70,Schools!A:B,2,0)</f>
        <v>Oakleigh</v>
      </c>
      <c r="E70" t="str">
        <f>VLOOKUP(C70,Schools!$A:$Z,3,0)</f>
        <v>M</v>
      </c>
      <c r="F70" s="76"/>
      <c r="G70" s="74" t="s">
        <v>3620</v>
      </c>
      <c r="H70" s="74"/>
      <c r="I70" t="str">
        <f t="shared" si="9"/>
        <v>11340/543965</v>
      </c>
      <c r="J70">
        <f>VLOOKUP(C70,Schools!$A:$Z,9,0)</f>
        <v>400091</v>
      </c>
      <c r="K70" s="302" t="s">
        <v>58</v>
      </c>
      <c r="L70" s="74" t="s">
        <v>55</v>
      </c>
      <c r="M70" s="74" t="s">
        <v>51</v>
      </c>
      <c r="N70" s="77" t="str">
        <f>VLOOKUP(C70,Schools!A:D,4,0)</f>
        <v>Special</v>
      </c>
      <c r="O70" s="74">
        <f t="shared" si="8"/>
        <v>11340</v>
      </c>
      <c r="P70" s="77">
        <f t="shared" si="10"/>
        <v>543965</v>
      </c>
      <c r="Q70" s="78">
        <v>0</v>
      </c>
      <c r="R70" s="78"/>
      <c r="S70" s="78"/>
      <c r="T70" s="78"/>
      <c r="U70" s="78"/>
      <c r="V70" s="78"/>
      <c r="W70" s="78"/>
      <c r="X70" s="78"/>
      <c r="Y70" s="78"/>
      <c r="Z70" s="78"/>
      <c r="AA70" s="78"/>
      <c r="AB70" s="78"/>
      <c r="AC70" s="51"/>
      <c r="AD70" s="51"/>
      <c r="AE70" s="78"/>
      <c r="AG70" s="51">
        <f t="shared" si="11"/>
        <v>0</v>
      </c>
      <c r="AH70" s="51">
        <f t="shared" si="12"/>
        <v>0</v>
      </c>
      <c r="AI70" s="51">
        <f t="shared" si="13"/>
        <v>0</v>
      </c>
      <c r="AJ70" s="51">
        <f t="shared" si="14"/>
        <v>0</v>
      </c>
      <c r="AK70"/>
      <c r="AL70"/>
      <c r="AM70"/>
      <c r="AN70"/>
      <c r="AO70"/>
      <c r="AP70"/>
      <c r="AQ70"/>
      <c r="AR70"/>
      <c r="AS70"/>
      <c r="AT70"/>
      <c r="AU70"/>
    </row>
    <row r="71" spans="1:47" s="77" customFormat="1" x14ac:dyDescent="0.25">
      <c r="A71" s="159" t="str">
        <f t="shared" si="7"/>
        <v>GRANTS</v>
      </c>
      <c r="B71" s="225">
        <v>44273</v>
      </c>
      <c r="C71" s="159">
        <f>Schools!A14</f>
        <v>3023520</v>
      </c>
      <c r="D71" s="159" t="str">
        <f>VLOOKUP(C71,Schools!A:B,2,0)</f>
        <v>Akiva School</v>
      </c>
      <c r="E71" s="159" t="str">
        <f>VLOOKUP(C71,Schools!$A:$Z,3,0)</f>
        <v>M</v>
      </c>
      <c r="F71" s="226"/>
      <c r="G71" s="159" t="s">
        <v>4759</v>
      </c>
      <c r="H71" s="159"/>
      <c r="I71" s="159" t="str">
        <f t="shared" si="9"/>
        <v>10166/543965</v>
      </c>
      <c r="J71" s="159">
        <f>VLOOKUP(C71,Schools!$A:$Z,9,0)</f>
        <v>400125</v>
      </c>
      <c r="K71" s="159" t="s">
        <v>85</v>
      </c>
      <c r="L71" s="159" t="s">
        <v>83</v>
      </c>
      <c r="M71" s="159" t="s">
        <v>4038</v>
      </c>
      <c r="N71" s="159" t="str">
        <f>VLOOKUP(C71,Schools!A:D,4,0)</f>
        <v>Primary</v>
      </c>
      <c r="O71" s="159">
        <f t="shared" si="8"/>
        <v>10166</v>
      </c>
      <c r="P71" s="159">
        <f t="shared" si="10"/>
        <v>543965</v>
      </c>
      <c r="Q71" s="227">
        <f>F71/5</f>
        <v>0</v>
      </c>
      <c r="R71" s="227">
        <f>Q71</f>
        <v>0</v>
      </c>
      <c r="S71" s="227">
        <f>R71</f>
        <v>0</v>
      </c>
      <c r="T71" s="227">
        <f t="shared" ref="T71:U71" si="15">S71</f>
        <v>0</v>
      </c>
      <c r="U71" s="227">
        <f t="shared" si="15"/>
        <v>0</v>
      </c>
      <c r="V71" s="227"/>
      <c r="W71" s="227"/>
      <c r="X71" s="227"/>
      <c r="Y71" s="227"/>
      <c r="Z71" s="227"/>
      <c r="AA71" s="227"/>
      <c r="AB71" s="227"/>
      <c r="AC71" s="51">
        <f t="shared" ref="AC71:AC102" si="16">SUBTOTAL(9,Q71:AB71)</f>
        <v>0</v>
      </c>
      <c r="AD71" s="51">
        <f t="shared" ref="AD71:AD102" si="17">AC71-F71</f>
        <v>0</v>
      </c>
      <c r="AE71" s="227"/>
      <c r="AF71" s="159"/>
      <c r="AG71" s="51">
        <f t="shared" si="11"/>
        <v>0</v>
      </c>
      <c r="AH71" s="51">
        <f t="shared" si="12"/>
        <v>0</v>
      </c>
      <c r="AI71" s="51">
        <f t="shared" si="13"/>
        <v>0</v>
      </c>
      <c r="AJ71" s="51">
        <f t="shared" si="14"/>
        <v>0</v>
      </c>
    </row>
    <row r="72" spans="1:47" x14ac:dyDescent="0.25">
      <c r="A72" t="str">
        <f t="shared" si="7"/>
        <v>GRANTS</v>
      </c>
      <c r="B72" s="75">
        <v>44273</v>
      </c>
      <c r="C72" s="211">
        <f>Schools!A15</f>
        <v>3023300</v>
      </c>
      <c r="D72" t="str">
        <f>VLOOKUP(C72,Schools!A:B,2,0)</f>
        <v>All Saints' CE Primary School NW2</v>
      </c>
      <c r="E72" t="str">
        <f>VLOOKUP(C72,Schools!$A:$Z,3,0)</f>
        <v>M</v>
      </c>
      <c r="F72" s="226"/>
      <c r="G72" s="74" t="s">
        <v>4759</v>
      </c>
      <c r="H72" s="74"/>
      <c r="I72" t="str">
        <f t="shared" si="9"/>
        <v>10166/543965</v>
      </c>
      <c r="J72">
        <f>VLOOKUP(C72,Schools!$A:$Z,9,0)</f>
        <v>400069</v>
      </c>
      <c r="K72" s="74" t="s">
        <v>85</v>
      </c>
      <c r="L72" s="159" t="s">
        <v>83</v>
      </c>
      <c r="M72" s="74" t="s">
        <v>4038</v>
      </c>
      <c r="N72" s="77" t="str">
        <f>VLOOKUP(C72,Schools!A:D,4,0)</f>
        <v>Primary</v>
      </c>
      <c r="O72" s="74">
        <f t="shared" si="8"/>
        <v>10166</v>
      </c>
      <c r="P72" s="77">
        <f t="shared" si="10"/>
        <v>543965</v>
      </c>
      <c r="Q72" s="227">
        <f t="shared" ref="Q72:Q135" si="18">F72/5</f>
        <v>0</v>
      </c>
      <c r="R72" s="227">
        <f t="shared" ref="R72:R103" si="19">Q72</f>
        <v>0</v>
      </c>
      <c r="S72" s="227">
        <f t="shared" ref="S72:U135" si="20">R72</f>
        <v>0</v>
      </c>
      <c r="T72" s="227">
        <f t="shared" si="20"/>
        <v>0</v>
      </c>
      <c r="U72" s="227">
        <f t="shared" si="20"/>
        <v>0</v>
      </c>
      <c r="V72" s="227"/>
      <c r="W72" s="227"/>
      <c r="X72" s="227"/>
      <c r="Y72" s="227"/>
      <c r="Z72" s="227"/>
      <c r="AA72" s="227"/>
      <c r="AB72" s="227"/>
      <c r="AC72" s="51">
        <f t="shared" si="16"/>
        <v>0</v>
      </c>
      <c r="AD72" s="51">
        <f t="shared" si="17"/>
        <v>0</v>
      </c>
      <c r="AE72" s="78"/>
      <c r="AG72" s="51">
        <f t="shared" si="11"/>
        <v>0</v>
      </c>
      <c r="AH72" s="51">
        <f t="shared" si="12"/>
        <v>0</v>
      </c>
      <c r="AI72" s="51">
        <f t="shared" si="13"/>
        <v>0</v>
      </c>
      <c r="AJ72" s="51">
        <f t="shared" si="14"/>
        <v>0</v>
      </c>
      <c r="AK72"/>
      <c r="AL72"/>
      <c r="AM72"/>
      <c r="AN72"/>
      <c r="AO72"/>
      <c r="AP72"/>
      <c r="AQ72"/>
      <c r="AR72"/>
      <c r="AS72"/>
      <c r="AT72"/>
      <c r="AU72"/>
    </row>
    <row r="73" spans="1:47" x14ac:dyDescent="0.25">
      <c r="A73" t="str">
        <f t="shared" si="7"/>
        <v>GRANTS</v>
      </c>
      <c r="B73" s="75">
        <v>44273</v>
      </c>
      <c r="C73" s="211">
        <f>Schools!A16</f>
        <v>3023317</v>
      </c>
      <c r="D73" t="str">
        <f>VLOOKUP(C73,Schools!A:B,2,0)</f>
        <v>All Saints' CE Primary School, N20</v>
      </c>
      <c r="E73" t="str">
        <f>VLOOKUP(C73,Schools!$A:$Z,3,0)</f>
        <v>M</v>
      </c>
      <c r="F73" s="226"/>
      <c r="G73" s="74" t="s">
        <v>4759</v>
      </c>
      <c r="H73" s="74"/>
      <c r="I73" t="str">
        <f t="shared" si="9"/>
        <v>10166/543965</v>
      </c>
      <c r="J73">
        <f>VLOOKUP(C73,Schools!$A:$Z,9,0)</f>
        <v>400015</v>
      </c>
      <c r="K73" s="74" t="s">
        <v>85</v>
      </c>
      <c r="L73" s="159" t="s">
        <v>83</v>
      </c>
      <c r="M73" s="74" t="s">
        <v>4038</v>
      </c>
      <c r="N73" s="77" t="str">
        <f>VLOOKUP(C73,Schools!A:D,4,0)</f>
        <v>Primary</v>
      </c>
      <c r="O73" s="74">
        <f t="shared" si="8"/>
        <v>10166</v>
      </c>
      <c r="P73" s="77">
        <f t="shared" si="10"/>
        <v>543965</v>
      </c>
      <c r="Q73" s="227">
        <f t="shared" si="18"/>
        <v>0</v>
      </c>
      <c r="R73" s="227">
        <f t="shared" si="19"/>
        <v>0</v>
      </c>
      <c r="S73" s="227">
        <f t="shared" si="20"/>
        <v>0</v>
      </c>
      <c r="T73" s="227">
        <f t="shared" si="20"/>
        <v>0</v>
      </c>
      <c r="U73" s="227">
        <f t="shared" si="20"/>
        <v>0</v>
      </c>
      <c r="V73" s="227"/>
      <c r="W73" s="227"/>
      <c r="X73" s="227"/>
      <c r="Y73" s="227"/>
      <c r="Z73" s="227"/>
      <c r="AA73" s="227"/>
      <c r="AB73" s="227"/>
      <c r="AC73" s="51">
        <f t="shared" si="16"/>
        <v>0</v>
      </c>
      <c r="AD73" s="51">
        <f t="shared" si="17"/>
        <v>0</v>
      </c>
      <c r="AE73" s="78"/>
      <c r="AG73" s="51">
        <f t="shared" si="11"/>
        <v>0</v>
      </c>
      <c r="AH73" s="51">
        <f t="shared" si="12"/>
        <v>0</v>
      </c>
      <c r="AI73" s="51">
        <f t="shared" si="13"/>
        <v>0</v>
      </c>
      <c r="AJ73" s="51">
        <f t="shared" si="14"/>
        <v>0</v>
      </c>
      <c r="AK73"/>
      <c r="AL73"/>
      <c r="AM73"/>
      <c r="AN73"/>
      <c r="AO73"/>
      <c r="AP73"/>
      <c r="AQ73"/>
      <c r="AR73"/>
      <c r="AS73"/>
      <c r="AT73"/>
      <c r="AU73"/>
    </row>
    <row r="74" spans="1:47" x14ac:dyDescent="0.25">
      <c r="A74" t="str">
        <f t="shared" si="7"/>
        <v>GRANTS</v>
      </c>
      <c r="B74" s="75">
        <v>44273</v>
      </c>
      <c r="C74" s="211">
        <f>Schools!A18</f>
        <v>3023500</v>
      </c>
      <c r="D74" t="str">
        <f>VLOOKUP(C74,Schools!A:B,2,0)</f>
        <v>Annunciation Catholic Infant School</v>
      </c>
      <c r="E74" t="str">
        <f>VLOOKUP(C74,Schools!$A:$Z,3,0)</f>
        <v>M</v>
      </c>
      <c r="F74" s="226"/>
      <c r="G74" s="74" t="s">
        <v>4759</v>
      </c>
      <c r="H74" s="74"/>
      <c r="I74" t="str">
        <f t="shared" si="9"/>
        <v>10166/543965</v>
      </c>
      <c r="J74">
        <f>VLOOKUP(C74,Schools!$A:$Z,9,0)</f>
        <v>400023</v>
      </c>
      <c r="K74" s="74" t="s">
        <v>85</v>
      </c>
      <c r="L74" s="159" t="s">
        <v>83</v>
      </c>
      <c r="M74" s="74" t="s">
        <v>4038</v>
      </c>
      <c r="N74" s="77" t="str">
        <f>VLOOKUP(C74,Schools!A:D,4,0)</f>
        <v>Primary</v>
      </c>
      <c r="O74" s="74">
        <f t="shared" si="8"/>
        <v>10166</v>
      </c>
      <c r="P74" s="77">
        <f t="shared" si="10"/>
        <v>543965</v>
      </c>
      <c r="Q74" s="227">
        <f t="shared" si="18"/>
        <v>0</v>
      </c>
      <c r="R74" s="227">
        <f t="shared" si="19"/>
        <v>0</v>
      </c>
      <c r="S74" s="227">
        <f t="shared" si="20"/>
        <v>0</v>
      </c>
      <c r="T74" s="227">
        <f t="shared" si="20"/>
        <v>0</v>
      </c>
      <c r="U74" s="227">
        <f t="shared" si="20"/>
        <v>0</v>
      </c>
      <c r="V74" s="227"/>
      <c r="W74" s="227"/>
      <c r="X74" s="227"/>
      <c r="Y74" s="227"/>
      <c r="Z74" s="227"/>
      <c r="AA74" s="227"/>
      <c r="AB74" s="227"/>
      <c r="AC74" s="51">
        <f t="shared" si="16"/>
        <v>0</v>
      </c>
      <c r="AD74" s="51">
        <f t="shared" si="17"/>
        <v>0</v>
      </c>
      <c r="AE74" s="78"/>
      <c r="AG74" s="51">
        <f t="shared" si="11"/>
        <v>0</v>
      </c>
      <c r="AH74" s="51">
        <f t="shared" si="12"/>
        <v>0</v>
      </c>
      <c r="AI74" s="51">
        <f t="shared" si="13"/>
        <v>0</v>
      </c>
      <c r="AJ74" s="51">
        <f t="shared" si="14"/>
        <v>0</v>
      </c>
      <c r="AK74"/>
      <c r="AL74"/>
      <c r="AM74"/>
      <c r="AN74"/>
      <c r="AO74"/>
      <c r="AP74"/>
      <c r="AQ74"/>
      <c r="AR74"/>
      <c r="AS74"/>
      <c r="AT74"/>
      <c r="AU74"/>
    </row>
    <row r="75" spans="1:47" x14ac:dyDescent="0.25">
      <c r="A75" t="str">
        <f t="shared" si="7"/>
        <v>GRANTS</v>
      </c>
      <c r="B75" s="75">
        <v>44273</v>
      </c>
      <c r="C75" s="211">
        <f>Schools!A19</f>
        <v>3023514</v>
      </c>
      <c r="D75" t="str">
        <f>VLOOKUP(C75,Schools!A:B,2,0)</f>
        <v>Annunciation Catholic Junior School</v>
      </c>
      <c r="E75" t="str">
        <f>VLOOKUP(C75,Schools!$A:$Z,3,0)</f>
        <v>M</v>
      </c>
      <c r="F75" s="226"/>
      <c r="G75" s="74" t="s">
        <v>4759</v>
      </c>
      <c r="H75" s="74"/>
      <c r="I75" t="str">
        <f t="shared" si="9"/>
        <v>10166/543965</v>
      </c>
      <c r="J75">
        <f>VLOOKUP(C75,Schools!$A:$Z,9,0)</f>
        <v>400107</v>
      </c>
      <c r="K75" s="74" t="s">
        <v>85</v>
      </c>
      <c r="L75" s="159" t="s">
        <v>83</v>
      </c>
      <c r="M75" s="74" t="s">
        <v>4038</v>
      </c>
      <c r="N75" s="77" t="str">
        <f>VLOOKUP(C75,Schools!A:D,4,0)</f>
        <v>Primary</v>
      </c>
      <c r="O75" s="74">
        <f t="shared" si="8"/>
        <v>10166</v>
      </c>
      <c r="P75" s="77">
        <f t="shared" si="10"/>
        <v>543965</v>
      </c>
      <c r="Q75" s="227">
        <f t="shared" si="18"/>
        <v>0</v>
      </c>
      <c r="R75" s="227">
        <f t="shared" si="19"/>
        <v>0</v>
      </c>
      <c r="S75" s="227">
        <f t="shared" si="20"/>
        <v>0</v>
      </c>
      <c r="T75" s="227">
        <f t="shared" si="20"/>
        <v>0</v>
      </c>
      <c r="U75" s="227">
        <f t="shared" si="20"/>
        <v>0</v>
      </c>
      <c r="V75" s="227"/>
      <c r="W75" s="227"/>
      <c r="X75" s="227"/>
      <c r="Y75" s="227"/>
      <c r="Z75" s="227"/>
      <c r="AA75" s="227"/>
      <c r="AB75" s="227"/>
      <c r="AC75" s="51">
        <f t="shared" si="16"/>
        <v>0</v>
      </c>
      <c r="AD75" s="51">
        <f t="shared" si="17"/>
        <v>0</v>
      </c>
      <c r="AE75" s="78"/>
      <c r="AG75" s="51">
        <f t="shared" si="11"/>
        <v>0</v>
      </c>
      <c r="AH75" s="51">
        <f t="shared" si="12"/>
        <v>0</v>
      </c>
      <c r="AI75" s="51">
        <f t="shared" si="13"/>
        <v>0</v>
      </c>
      <c r="AJ75" s="51">
        <f t="shared" si="14"/>
        <v>0</v>
      </c>
      <c r="AK75"/>
      <c r="AL75"/>
      <c r="AM75"/>
      <c r="AN75"/>
      <c r="AO75"/>
      <c r="AP75"/>
      <c r="AQ75"/>
      <c r="AR75"/>
      <c r="AS75"/>
      <c r="AT75"/>
      <c r="AU75"/>
    </row>
    <row r="76" spans="1:47" x14ac:dyDescent="0.25">
      <c r="A76" t="str">
        <f t="shared" si="7"/>
        <v>GRANTS</v>
      </c>
      <c r="B76" s="75">
        <v>44273</v>
      </c>
      <c r="C76" s="211">
        <f>Schools!A21</f>
        <v>3022002</v>
      </c>
      <c r="D76" t="str">
        <f>VLOOKUP(C76,Schools!A:B,2,0)</f>
        <v>Barnfield School</v>
      </c>
      <c r="E76" t="str">
        <f>VLOOKUP(C76,Schools!$A:$Z,3,0)</f>
        <v>M</v>
      </c>
      <c r="F76" s="226"/>
      <c r="G76" s="74" t="s">
        <v>4759</v>
      </c>
      <c r="H76" s="74"/>
      <c r="I76" t="str">
        <f t="shared" si="9"/>
        <v>10166/543965</v>
      </c>
      <c r="J76">
        <f>VLOOKUP(C76,Schools!$A:$Z,9,0)</f>
        <v>400005</v>
      </c>
      <c r="K76" s="74" t="s">
        <v>85</v>
      </c>
      <c r="L76" s="159" t="s">
        <v>83</v>
      </c>
      <c r="M76" s="74" t="s">
        <v>4038</v>
      </c>
      <c r="N76" s="77" t="str">
        <f>VLOOKUP(C76,Schools!A:D,4,0)</f>
        <v>Primary</v>
      </c>
      <c r="O76" s="74">
        <f t="shared" si="8"/>
        <v>10166</v>
      </c>
      <c r="P76" s="77">
        <f t="shared" si="10"/>
        <v>543965</v>
      </c>
      <c r="Q76" s="227">
        <f t="shared" si="18"/>
        <v>0</v>
      </c>
      <c r="R76" s="227">
        <f t="shared" si="19"/>
        <v>0</v>
      </c>
      <c r="S76" s="227">
        <f t="shared" si="20"/>
        <v>0</v>
      </c>
      <c r="T76" s="227">
        <f t="shared" si="20"/>
        <v>0</v>
      </c>
      <c r="U76" s="227">
        <f t="shared" si="20"/>
        <v>0</v>
      </c>
      <c r="V76" s="227"/>
      <c r="W76" s="227"/>
      <c r="X76" s="227"/>
      <c r="Y76" s="227"/>
      <c r="Z76" s="227"/>
      <c r="AA76" s="227"/>
      <c r="AB76" s="227"/>
      <c r="AC76" s="51">
        <f t="shared" si="16"/>
        <v>0</v>
      </c>
      <c r="AD76" s="51">
        <f t="shared" si="17"/>
        <v>0</v>
      </c>
      <c r="AE76" s="78"/>
      <c r="AG76" s="51">
        <f t="shared" si="11"/>
        <v>0</v>
      </c>
      <c r="AH76" s="51">
        <f t="shared" si="12"/>
        <v>0</v>
      </c>
      <c r="AI76" s="51">
        <f t="shared" si="13"/>
        <v>0</v>
      </c>
      <c r="AJ76" s="51">
        <f t="shared" si="14"/>
        <v>0</v>
      </c>
      <c r="AK76"/>
      <c r="AL76"/>
      <c r="AM76"/>
      <c r="AN76"/>
      <c r="AO76"/>
      <c r="AP76"/>
      <c r="AQ76"/>
      <c r="AR76"/>
      <c r="AS76"/>
      <c r="AT76"/>
      <c r="AU76"/>
    </row>
    <row r="77" spans="1:47" x14ac:dyDescent="0.25">
      <c r="A77" t="str">
        <f t="shared" si="7"/>
        <v>GRANTS</v>
      </c>
      <c r="B77" s="75">
        <v>44273</v>
      </c>
      <c r="C77" s="211">
        <f>Schools!A22</f>
        <v>3022079</v>
      </c>
      <c r="D77" t="str">
        <f>VLOOKUP(C77,Schools!A:B,2,0)</f>
        <v>Beis Yaakov</v>
      </c>
      <c r="E77" t="str">
        <f>VLOOKUP(C77,Schools!$A:$Z,3,0)</f>
        <v>M</v>
      </c>
      <c r="F77" s="226"/>
      <c r="G77" s="74" t="s">
        <v>4759</v>
      </c>
      <c r="H77" s="74"/>
      <c r="I77" t="str">
        <f t="shared" si="9"/>
        <v>10166/543965</v>
      </c>
      <c r="J77">
        <f>VLOOKUP(C77,Schools!$A:$Z,9,0)</f>
        <v>400070</v>
      </c>
      <c r="K77" s="74" t="s">
        <v>85</v>
      </c>
      <c r="L77" s="159" t="s">
        <v>83</v>
      </c>
      <c r="M77" s="74" t="s">
        <v>4038</v>
      </c>
      <c r="N77" s="77" t="str">
        <f>VLOOKUP(C77,Schools!A:D,4,0)</f>
        <v>Primary</v>
      </c>
      <c r="O77" s="74">
        <f t="shared" si="8"/>
        <v>10166</v>
      </c>
      <c r="P77" s="77">
        <f t="shared" si="10"/>
        <v>543965</v>
      </c>
      <c r="Q77" s="227">
        <f t="shared" si="18"/>
        <v>0</v>
      </c>
      <c r="R77" s="227">
        <f t="shared" si="19"/>
        <v>0</v>
      </c>
      <c r="S77" s="227">
        <f t="shared" si="20"/>
        <v>0</v>
      </c>
      <c r="T77" s="227">
        <f t="shared" si="20"/>
        <v>0</v>
      </c>
      <c r="U77" s="227">
        <f t="shared" si="20"/>
        <v>0</v>
      </c>
      <c r="V77" s="227"/>
      <c r="W77" s="227"/>
      <c r="X77" s="227"/>
      <c r="Y77" s="227"/>
      <c r="Z77" s="227"/>
      <c r="AA77" s="227"/>
      <c r="AB77" s="227"/>
      <c r="AC77" s="51">
        <f t="shared" si="16"/>
        <v>0</v>
      </c>
      <c r="AD77" s="51">
        <f t="shared" si="17"/>
        <v>0</v>
      </c>
      <c r="AE77" s="78"/>
      <c r="AG77" s="51">
        <f t="shared" si="11"/>
        <v>0</v>
      </c>
      <c r="AH77" s="51">
        <f t="shared" si="12"/>
        <v>0</v>
      </c>
      <c r="AI77" s="51">
        <f t="shared" si="13"/>
        <v>0</v>
      </c>
      <c r="AJ77" s="51">
        <f t="shared" si="14"/>
        <v>0</v>
      </c>
      <c r="AK77"/>
      <c r="AL77"/>
      <c r="AM77"/>
      <c r="AN77"/>
      <c r="AO77"/>
      <c r="AP77"/>
      <c r="AQ77"/>
      <c r="AR77"/>
      <c r="AS77"/>
      <c r="AT77"/>
      <c r="AU77"/>
    </row>
    <row r="78" spans="1:47" x14ac:dyDescent="0.25">
      <c r="A78" t="str">
        <f t="shared" si="7"/>
        <v>GRANTS</v>
      </c>
      <c r="B78" s="75">
        <v>44273</v>
      </c>
      <c r="C78" s="211">
        <f>Schools!A23</f>
        <v>3023524</v>
      </c>
      <c r="D78" t="str">
        <f>VLOOKUP(C78,Schools!A:B,2,0)</f>
        <v>Beit Shvidler Primary School</v>
      </c>
      <c r="E78" t="str">
        <f>VLOOKUP(C78,Schools!$A:$Z,3,0)</f>
        <v>M</v>
      </c>
      <c r="F78" s="226"/>
      <c r="G78" s="74" t="s">
        <v>4759</v>
      </c>
      <c r="H78" s="74"/>
      <c r="I78" t="str">
        <f t="shared" si="9"/>
        <v>10166/543965</v>
      </c>
      <c r="J78">
        <f>VLOOKUP(C78,Schools!$A:$Z,9,0)</f>
        <v>400150</v>
      </c>
      <c r="K78" s="74" t="s">
        <v>85</v>
      </c>
      <c r="L78" s="159" t="s">
        <v>83</v>
      </c>
      <c r="M78" s="74" t="s">
        <v>4038</v>
      </c>
      <c r="N78" s="77" t="str">
        <f>VLOOKUP(C78,Schools!A:D,4,0)</f>
        <v>Primary</v>
      </c>
      <c r="O78" s="74">
        <f t="shared" si="8"/>
        <v>10166</v>
      </c>
      <c r="P78" s="77">
        <f t="shared" si="10"/>
        <v>543965</v>
      </c>
      <c r="Q78" s="227">
        <f t="shared" si="18"/>
        <v>0</v>
      </c>
      <c r="R78" s="227">
        <f t="shared" si="19"/>
        <v>0</v>
      </c>
      <c r="S78" s="227">
        <f t="shared" si="20"/>
        <v>0</v>
      </c>
      <c r="T78" s="227">
        <f t="shared" si="20"/>
        <v>0</v>
      </c>
      <c r="U78" s="227">
        <f t="shared" si="20"/>
        <v>0</v>
      </c>
      <c r="V78" s="227"/>
      <c r="W78" s="227"/>
      <c r="X78" s="227"/>
      <c r="Y78" s="227"/>
      <c r="Z78" s="227"/>
      <c r="AA78" s="227"/>
      <c r="AB78" s="227"/>
      <c r="AC78" s="51">
        <f t="shared" si="16"/>
        <v>0</v>
      </c>
      <c r="AD78" s="51">
        <f t="shared" si="17"/>
        <v>0</v>
      </c>
      <c r="AE78" s="78"/>
      <c r="AG78" s="51">
        <f t="shared" si="11"/>
        <v>0</v>
      </c>
      <c r="AH78" s="51">
        <f t="shared" si="12"/>
        <v>0</v>
      </c>
      <c r="AI78" s="51">
        <f t="shared" si="13"/>
        <v>0</v>
      </c>
      <c r="AJ78" s="51">
        <f t="shared" si="14"/>
        <v>0</v>
      </c>
      <c r="AK78"/>
      <c r="AL78"/>
      <c r="AM78"/>
      <c r="AN78"/>
      <c r="AO78"/>
      <c r="AP78"/>
      <c r="AQ78"/>
      <c r="AR78"/>
      <c r="AS78"/>
      <c r="AT78"/>
      <c r="AU78"/>
    </row>
    <row r="79" spans="1:47" x14ac:dyDescent="0.25">
      <c r="A79" t="str">
        <f t="shared" si="7"/>
        <v>GRANTS</v>
      </c>
      <c r="B79" s="75">
        <v>44273</v>
      </c>
      <c r="C79" s="211">
        <f>Schools!A24</f>
        <v>3022003</v>
      </c>
      <c r="D79" t="str">
        <f>VLOOKUP(C79,Schools!A:B,2,0)</f>
        <v>Bell Lane Primary School</v>
      </c>
      <c r="E79" t="str">
        <f>VLOOKUP(C79,Schools!$A:$Z,3,0)</f>
        <v>M</v>
      </c>
      <c r="F79" s="226"/>
      <c r="G79" s="74" t="s">
        <v>4759</v>
      </c>
      <c r="H79" s="74"/>
      <c r="I79" t="str">
        <f t="shared" si="9"/>
        <v>10166/543965</v>
      </c>
      <c r="J79">
        <f>VLOOKUP(C79,Schools!$A:$Z,9,0)</f>
        <v>400051</v>
      </c>
      <c r="K79" s="74" t="s">
        <v>85</v>
      </c>
      <c r="L79" s="159" t="s">
        <v>83</v>
      </c>
      <c r="M79" s="74" t="s">
        <v>4038</v>
      </c>
      <c r="N79" s="77" t="str">
        <f>VLOOKUP(C79,Schools!A:D,4,0)</f>
        <v>Primary</v>
      </c>
      <c r="O79" s="74">
        <f t="shared" si="8"/>
        <v>10166</v>
      </c>
      <c r="P79" s="77">
        <f t="shared" si="10"/>
        <v>543965</v>
      </c>
      <c r="Q79" s="227">
        <f t="shared" si="18"/>
        <v>0</v>
      </c>
      <c r="R79" s="227">
        <f t="shared" si="19"/>
        <v>0</v>
      </c>
      <c r="S79" s="227">
        <f t="shared" si="20"/>
        <v>0</v>
      </c>
      <c r="T79" s="227">
        <f t="shared" si="20"/>
        <v>0</v>
      </c>
      <c r="U79" s="227">
        <f t="shared" si="20"/>
        <v>0</v>
      </c>
      <c r="V79" s="227"/>
      <c r="W79" s="227"/>
      <c r="X79" s="227"/>
      <c r="Y79" s="227"/>
      <c r="Z79" s="227"/>
      <c r="AA79" s="227"/>
      <c r="AB79" s="227"/>
      <c r="AC79" s="51">
        <f t="shared" si="16"/>
        <v>0</v>
      </c>
      <c r="AD79" s="51">
        <f t="shared" si="17"/>
        <v>0</v>
      </c>
      <c r="AE79" s="78"/>
      <c r="AG79" s="51">
        <f t="shared" si="11"/>
        <v>0</v>
      </c>
      <c r="AH79" s="51">
        <f t="shared" si="12"/>
        <v>0</v>
      </c>
      <c r="AI79" s="51">
        <f t="shared" si="13"/>
        <v>0</v>
      </c>
      <c r="AJ79" s="51">
        <f t="shared" si="14"/>
        <v>0</v>
      </c>
      <c r="AK79"/>
      <c r="AL79"/>
      <c r="AM79"/>
      <c r="AN79"/>
      <c r="AO79"/>
      <c r="AP79"/>
      <c r="AQ79"/>
      <c r="AR79"/>
      <c r="AS79"/>
      <c r="AT79"/>
      <c r="AU79"/>
    </row>
    <row r="80" spans="1:47" x14ac:dyDescent="0.25">
      <c r="A80" t="str">
        <f t="shared" si="7"/>
        <v>GRANTS</v>
      </c>
      <c r="B80" s="75">
        <v>44273</v>
      </c>
      <c r="C80" s="211">
        <f>Schools!A25</f>
        <v>3023511</v>
      </c>
      <c r="D80" t="str">
        <f>VLOOKUP(C80,Schools!A:B,2,0)</f>
        <v>Blessed Dominic School</v>
      </c>
      <c r="E80" t="str">
        <f>VLOOKUP(C80,Schools!$A:$Z,3,0)</f>
        <v>M</v>
      </c>
      <c r="F80" s="226"/>
      <c r="G80" s="74" t="s">
        <v>4759</v>
      </c>
      <c r="H80" s="74"/>
      <c r="I80" t="str">
        <f t="shared" si="9"/>
        <v>10166/543965</v>
      </c>
      <c r="J80">
        <f>VLOOKUP(C80,Schools!$A:$Z,9,0)</f>
        <v>400024</v>
      </c>
      <c r="K80" s="74" t="s">
        <v>85</v>
      </c>
      <c r="L80" s="159" t="s">
        <v>83</v>
      </c>
      <c r="M80" s="74" t="s">
        <v>4038</v>
      </c>
      <c r="N80" s="77" t="str">
        <f>VLOOKUP(C80,Schools!A:D,4,0)</f>
        <v>Primary</v>
      </c>
      <c r="O80" s="74">
        <f t="shared" si="8"/>
        <v>10166</v>
      </c>
      <c r="P80" s="77">
        <f t="shared" si="10"/>
        <v>543965</v>
      </c>
      <c r="Q80" s="227">
        <f t="shared" si="18"/>
        <v>0</v>
      </c>
      <c r="R80" s="227">
        <f t="shared" si="19"/>
        <v>0</v>
      </c>
      <c r="S80" s="227">
        <f t="shared" si="20"/>
        <v>0</v>
      </c>
      <c r="T80" s="227">
        <f t="shared" si="20"/>
        <v>0</v>
      </c>
      <c r="U80" s="227">
        <f t="shared" si="20"/>
        <v>0</v>
      </c>
      <c r="V80" s="227"/>
      <c r="W80" s="227"/>
      <c r="X80" s="227"/>
      <c r="Y80" s="227"/>
      <c r="Z80" s="227"/>
      <c r="AA80" s="227"/>
      <c r="AB80" s="227"/>
      <c r="AC80" s="51">
        <f t="shared" si="16"/>
        <v>0</v>
      </c>
      <c r="AD80" s="51">
        <f t="shared" si="17"/>
        <v>0</v>
      </c>
      <c r="AE80" s="78"/>
      <c r="AG80" s="51">
        <f t="shared" si="11"/>
        <v>0</v>
      </c>
      <c r="AH80" s="51">
        <f t="shared" si="12"/>
        <v>0</v>
      </c>
      <c r="AI80" s="51">
        <f t="shared" si="13"/>
        <v>0</v>
      </c>
      <c r="AJ80" s="51">
        <f t="shared" si="14"/>
        <v>0</v>
      </c>
      <c r="AK80"/>
      <c r="AL80"/>
      <c r="AM80"/>
      <c r="AN80"/>
      <c r="AO80"/>
      <c r="AP80"/>
      <c r="AQ80"/>
      <c r="AR80"/>
      <c r="AS80"/>
      <c r="AT80"/>
      <c r="AU80"/>
    </row>
    <row r="81" spans="1:47" x14ac:dyDescent="0.25">
      <c r="A81" t="str">
        <f t="shared" ref="A81:A133" si="21">$B$3</f>
        <v>GRANTS</v>
      </c>
      <c r="B81" s="75">
        <v>44273</v>
      </c>
      <c r="C81" s="211">
        <f>Schools!A27</f>
        <v>3022008</v>
      </c>
      <c r="D81" t="str">
        <f>VLOOKUP(C81,Schools!A:B,2,0)</f>
        <v>Brookland Infant  &amp; Nursery School</v>
      </c>
      <c r="E81" t="str">
        <f>VLOOKUP(C81,Schools!$A:$Z,3,0)</f>
        <v>M</v>
      </c>
      <c r="F81" s="226"/>
      <c r="G81" s="74" t="s">
        <v>4759</v>
      </c>
      <c r="H81" s="74"/>
      <c r="I81" t="str">
        <f t="shared" si="9"/>
        <v>10166/543965</v>
      </c>
      <c r="J81">
        <f>VLOOKUP(C81,Schools!$A:$Z,9,0)</f>
        <v>400057</v>
      </c>
      <c r="K81" s="74" t="s">
        <v>85</v>
      </c>
      <c r="L81" s="159" t="s">
        <v>83</v>
      </c>
      <c r="M81" s="74" t="s">
        <v>4038</v>
      </c>
      <c r="N81" s="77" t="str">
        <f>VLOOKUP(C81,Schools!A:D,4,0)</f>
        <v>Primary</v>
      </c>
      <c r="O81" s="74">
        <f t="shared" si="8"/>
        <v>10166</v>
      </c>
      <c r="P81" s="77">
        <f t="shared" si="10"/>
        <v>543965</v>
      </c>
      <c r="Q81" s="227">
        <f t="shared" si="18"/>
        <v>0</v>
      </c>
      <c r="R81" s="227">
        <f t="shared" si="19"/>
        <v>0</v>
      </c>
      <c r="S81" s="227">
        <f t="shared" si="20"/>
        <v>0</v>
      </c>
      <c r="T81" s="227">
        <f t="shared" si="20"/>
        <v>0</v>
      </c>
      <c r="U81" s="227">
        <f t="shared" si="20"/>
        <v>0</v>
      </c>
      <c r="V81" s="227"/>
      <c r="W81" s="227"/>
      <c r="X81" s="227"/>
      <c r="Y81" s="227"/>
      <c r="Z81" s="227"/>
      <c r="AA81" s="227"/>
      <c r="AB81" s="227"/>
      <c r="AC81" s="51">
        <f t="shared" si="16"/>
        <v>0</v>
      </c>
      <c r="AD81" s="51">
        <f t="shared" si="17"/>
        <v>0</v>
      </c>
      <c r="AE81" s="78"/>
      <c r="AG81" s="51">
        <f t="shared" si="11"/>
        <v>0</v>
      </c>
      <c r="AH81" s="51">
        <f t="shared" si="12"/>
        <v>0</v>
      </c>
      <c r="AI81" s="51">
        <f t="shared" si="13"/>
        <v>0</v>
      </c>
      <c r="AJ81" s="51">
        <f t="shared" si="14"/>
        <v>0</v>
      </c>
      <c r="AK81"/>
      <c r="AL81"/>
      <c r="AM81"/>
      <c r="AN81"/>
      <c r="AO81"/>
      <c r="AP81"/>
      <c r="AQ81"/>
      <c r="AR81"/>
      <c r="AS81"/>
      <c r="AT81"/>
      <c r="AU81"/>
    </row>
    <row r="82" spans="1:47" x14ac:dyDescent="0.25">
      <c r="A82" t="str">
        <f t="shared" si="21"/>
        <v>GRANTS</v>
      </c>
      <c r="B82" s="75">
        <v>44273</v>
      </c>
      <c r="C82" s="211">
        <f>Schools!A28</f>
        <v>3022007</v>
      </c>
      <c r="D82" t="str">
        <f>VLOOKUP(C82,Schools!A:B,2,0)</f>
        <v>Brookland Junior School</v>
      </c>
      <c r="E82" t="str">
        <f>VLOOKUP(C82,Schools!$A:$Z,3,0)</f>
        <v>M</v>
      </c>
      <c r="F82" s="226"/>
      <c r="G82" s="74" t="s">
        <v>4759</v>
      </c>
      <c r="H82" s="74"/>
      <c r="I82" t="str">
        <f t="shared" ref="I82:I134" si="22">O82&amp;"/"&amp;P82</f>
        <v>10166/543965</v>
      </c>
      <c r="J82">
        <f>VLOOKUP(C82,Schools!$A:$Z,9,0)</f>
        <v>400040</v>
      </c>
      <c r="K82" s="74" t="s">
        <v>85</v>
      </c>
      <c r="L82" s="159" t="s">
        <v>83</v>
      </c>
      <c r="M82" s="74" t="s">
        <v>4038</v>
      </c>
      <c r="N82" s="77" t="str">
        <f>VLOOKUP(C82,Schools!A:D,4,0)</f>
        <v>Primary</v>
      </c>
      <c r="O82" s="74">
        <f t="shared" si="8"/>
        <v>10166</v>
      </c>
      <c r="P82" s="77">
        <f t="shared" ref="P82:P134" si="23">IF(E82="M",543965,516500)</f>
        <v>543965</v>
      </c>
      <c r="Q82" s="227">
        <f t="shared" si="18"/>
        <v>0</v>
      </c>
      <c r="R82" s="227">
        <f t="shared" si="19"/>
        <v>0</v>
      </c>
      <c r="S82" s="227">
        <f t="shared" si="20"/>
        <v>0</v>
      </c>
      <c r="T82" s="227">
        <f t="shared" si="20"/>
        <v>0</v>
      </c>
      <c r="U82" s="227">
        <f t="shared" si="20"/>
        <v>0</v>
      </c>
      <c r="V82" s="227"/>
      <c r="W82" s="227"/>
      <c r="X82" s="227"/>
      <c r="Y82" s="227"/>
      <c r="Z82" s="227"/>
      <c r="AA82" s="227"/>
      <c r="AB82" s="227"/>
      <c r="AC82" s="51">
        <f t="shared" si="16"/>
        <v>0</v>
      </c>
      <c r="AD82" s="51">
        <f t="shared" si="17"/>
        <v>0</v>
      </c>
      <c r="AE82" s="78"/>
      <c r="AG82" s="51">
        <f t="shared" si="11"/>
        <v>0</v>
      </c>
      <c r="AH82" s="51">
        <f t="shared" si="12"/>
        <v>0</v>
      </c>
      <c r="AI82" s="51">
        <f t="shared" si="13"/>
        <v>0</v>
      </c>
      <c r="AJ82" s="51">
        <f t="shared" si="14"/>
        <v>0</v>
      </c>
      <c r="AK82"/>
      <c r="AL82"/>
      <c r="AM82"/>
      <c r="AN82"/>
      <c r="AO82"/>
      <c r="AP82"/>
      <c r="AQ82"/>
      <c r="AR82"/>
      <c r="AS82"/>
      <c r="AT82"/>
      <c r="AU82"/>
    </row>
    <row r="83" spans="1:47" x14ac:dyDescent="0.25">
      <c r="A83" t="str">
        <f t="shared" si="21"/>
        <v>GRANTS</v>
      </c>
      <c r="B83" s="75">
        <v>44273</v>
      </c>
      <c r="C83" s="211">
        <f>Schools!A29</f>
        <v>3022009</v>
      </c>
      <c r="D83" t="str">
        <f>VLOOKUP(C83,Schools!A:B,2,0)</f>
        <v>Brunswick Park Primary &amp; Nursery School</v>
      </c>
      <c r="E83" t="str">
        <f>VLOOKUP(C83,Schools!$A:$Z,3,0)</f>
        <v>M</v>
      </c>
      <c r="F83" s="226"/>
      <c r="G83" s="74" t="s">
        <v>4759</v>
      </c>
      <c r="H83" s="74"/>
      <c r="I83" t="str">
        <f t="shared" si="22"/>
        <v>10166/543965</v>
      </c>
      <c r="J83">
        <f>VLOOKUP(C83,Schools!$A:$Z,9,0)</f>
        <v>400061</v>
      </c>
      <c r="K83" s="74" t="s">
        <v>85</v>
      </c>
      <c r="L83" s="159" t="s">
        <v>83</v>
      </c>
      <c r="M83" s="74" t="s">
        <v>4038</v>
      </c>
      <c r="N83" s="77" t="str">
        <f>VLOOKUP(C83,Schools!A:D,4,0)</f>
        <v>Primary</v>
      </c>
      <c r="O83" s="74">
        <f t="shared" si="8"/>
        <v>10166</v>
      </c>
      <c r="P83" s="77">
        <f t="shared" si="23"/>
        <v>543965</v>
      </c>
      <c r="Q83" s="227">
        <f t="shared" si="18"/>
        <v>0</v>
      </c>
      <c r="R83" s="227">
        <f t="shared" si="19"/>
        <v>0</v>
      </c>
      <c r="S83" s="227">
        <f t="shared" si="20"/>
        <v>0</v>
      </c>
      <c r="T83" s="227">
        <f t="shared" si="20"/>
        <v>0</v>
      </c>
      <c r="U83" s="227">
        <f t="shared" si="20"/>
        <v>0</v>
      </c>
      <c r="V83" s="227"/>
      <c r="W83" s="227"/>
      <c r="X83" s="227"/>
      <c r="Y83" s="227"/>
      <c r="Z83" s="227"/>
      <c r="AA83" s="227"/>
      <c r="AB83" s="227"/>
      <c r="AC83" s="51">
        <f t="shared" si="16"/>
        <v>0</v>
      </c>
      <c r="AD83" s="51">
        <f t="shared" si="17"/>
        <v>0</v>
      </c>
      <c r="AE83" s="78"/>
      <c r="AG83" s="51">
        <f t="shared" si="11"/>
        <v>0</v>
      </c>
      <c r="AH83" s="51">
        <f t="shared" si="12"/>
        <v>0</v>
      </c>
      <c r="AI83" s="51">
        <f t="shared" si="13"/>
        <v>0</v>
      </c>
      <c r="AJ83" s="51">
        <f t="shared" si="14"/>
        <v>0</v>
      </c>
      <c r="AK83"/>
      <c r="AL83"/>
      <c r="AM83"/>
      <c r="AN83"/>
      <c r="AO83"/>
      <c r="AP83"/>
      <c r="AQ83"/>
      <c r="AR83"/>
      <c r="AS83"/>
      <c r="AT83"/>
      <c r="AU83"/>
    </row>
    <row r="84" spans="1:47" x14ac:dyDescent="0.25">
      <c r="A84" t="str">
        <f t="shared" si="21"/>
        <v>GRANTS</v>
      </c>
      <c r="B84" s="75">
        <v>44273</v>
      </c>
      <c r="C84" s="211">
        <f>Schools!A30</f>
        <v>3022067</v>
      </c>
      <c r="D84" t="str">
        <f>VLOOKUP(C84,Schools!A:B,2,0)</f>
        <v>Chalgrove Primary School</v>
      </c>
      <c r="E84" t="str">
        <f>VLOOKUP(C84,Schools!$A:$Z,3,0)</f>
        <v>M</v>
      </c>
      <c r="F84" s="226"/>
      <c r="G84" s="74" t="s">
        <v>4759</v>
      </c>
      <c r="H84" s="74"/>
      <c r="I84" t="str">
        <f t="shared" si="22"/>
        <v>10166/543965</v>
      </c>
      <c r="J84">
        <f>VLOOKUP(C84,Schools!$A:$Z,9,0)</f>
        <v>400065</v>
      </c>
      <c r="K84" s="74" t="s">
        <v>85</v>
      </c>
      <c r="L84" s="159" t="s">
        <v>83</v>
      </c>
      <c r="M84" s="74" t="s">
        <v>4038</v>
      </c>
      <c r="N84" s="77" t="str">
        <f>VLOOKUP(C84,Schools!A:D,4,0)</f>
        <v>Primary</v>
      </c>
      <c r="O84" s="74">
        <f t="shared" ref="O84:O147" si="24">IF(M84="DFC",VLOOKUP(N84,$AI$1:$AJ$6,2,0),IF(E84="A","None",VLOOKUP(N84,$AG$1:$AH$7,2,0)))</f>
        <v>10166</v>
      </c>
      <c r="P84" s="77">
        <f t="shared" si="23"/>
        <v>543965</v>
      </c>
      <c r="Q84" s="227">
        <f t="shared" si="18"/>
        <v>0</v>
      </c>
      <c r="R84" s="227">
        <f t="shared" si="19"/>
        <v>0</v>
      </c>
      <c r="S84" s="227">
        <f t="shared" si="20"/>
        <v>0</v>
      </c>
      <c r="T84" s="227">
        <f t="shared" si="20"/>
        <v>0</v>
      </c>
      <c r="U84" s="227">
        <f t="shared" si="20"/>
        <v>0</v>
      </c>
      <c r="V84" s="227"/>
      <c r="W84" s="227"/>
      <c r="X84" s="227"/>
      <c r="Y84" s="227"/>
      <c r="Z84" s="227"/>
      <c r="AA84" s="227"/>
      <c r="AB84" s="227"/>
      <c r="AC84" s="51">
        <f t="shared" si="16"/>
        <v>0</v>
      </c>
      <c r="AD84" s="51">
        <f t="shared" si="17"/>
        <v>0</v>
      </c>
      <c r="AE84" s="78"/>
      <c r="AG84" s="51">
        <f t="shared" si="11"/>
        <v>0</v>
      </c>
      <c r="AH84" s="51">
        <f t="shared" si="12"/>
        <v>0</v>
      </c>
      <c r="AI84" s="51">
        <f t="shared" si="13"/>
        <v>0</v>
      </c>
      <c r="AJ84" s="51">
        <f t="shared" si="14"/>
        <v>0</v>
      </c>
      <c r="AK84"/>
      <c r="AL84"/>
      <c r="AM84"/>
      <c r="AN84"/>
      <c r="AO84"/>
      <c r="AP84"/>
      <c r="AQ84"/>
      <c r="AR84"/>
      <c r="AS84"/>
      <c r="AT84"/>
      <c r="AU84"/>
    </row>
    <row r="85" spans="1:47" x14ac:dyDescent="0.25">
      <c r="A85" t="str">
        <f t="shared" si="21"/>
        <v>GRANTS</v>
      </c>
      <c r="B85" s="75">
        <v>44273</v>
      </c>
      <c r="C85" s="211">
        <f>Schools!A32</f>
        <v>3023302</v>
      </c>
      <c r="D85" t="str">
        <f>VLOOKUP(C85,Schools!A:B,2,0)</f>
        <v>Christ Church CE Primary School</v>
      </c>
      <c r="E85" t="str">
        <f>VLOOKUP(C85,Schools!$A:$Z,3,0)</f>
        <v>M</v>
      </c>
      <c r="F85" s="226"/>
      <c r="G85" s="74" t="s">
        <v>4759</v>
      </c>
      <c r="H85" s="74"/>
      <c r="I85" t="str">
        <f t="shared" si="22"/>
        <v>10166/543965</v>
      </c>
      <c r="J85">
        <f>VLOOKUP(C85,Schools!$A:$Z,9,0)</f>
        <v>400039</v>
      </c>
      <c r="K85" s="74" t="s">
        <v>85</v>
      </c>
      <c r="L85" s="159" t="s">
        <v>83</v>
      </c>
      <c r="M85" s="74" t="s">
        <v>4038</v>
      </c>
      <c r="N85" s="77" t="str">
        <f>VLOOKUP(C85,Schools!A:D,4,0)</f>
        <v>Primary</v>
      </c>
      <c r="O85" s="74">
        <f t="shared" si="24"/>
        <v>10166</v>
      </c>
      <c r="P85" s="77">
        <f t="shared" si="23"/>
        <v>543965</v>
      </c>
      <c r="Q85" s="227">
        <f t="shared" si="18"/>
        <v>0</v>
      </c>
      <c r="R85" s="227">
        <f t="shared" si="19"/>
        <v>0</v>
      </c>
      <c r="S85" s="227">
        <f t="shared" si="20"/>
        <v>0</v>
      </c>
      <c r="T85" s="227">
        <f t="shared" si="20"/>
        <v>0</v>
      </c>
      <c r="U85" s="227">
        <f t="shared" si="20"/>
        <v>0</v>
      </c>
      <c r="V85" s="227"/>
      <c r="W85" s="227"/>
      <c r="X85" s="227"/>
      <c r="Y85" s="227"/>
      <c r="Z85" s="227"/>
      <c r="AA85" s="227"/>
      <c r="AB85" s="227"/>
      <c r="AC85" s="51">
        <f t="shared" si="16"/>
        <v>0</v>
      </c>
      <c r="AD85" s="51">
        <f t="shared" si="17"/>
        <v>0</v>
      </c>
      <c r="AE85" s="78"/>
      <c r="AG85" s="51">
        <f t="shared" ref="AG85:AG148" si="25">SUM(Q85:S85)</f>
        <v>0</v>
      </c>
      <c r="AH85" s="51">
        <f t="shared" ref="AH85:AH148" si="26">SUM(Q85:V85)</f>
        <v>0</v>
      </c>
      <c r="AI85" s="51">
        <f t="shared" ref="AI85:AI148" si="27">SUM(Q85:Y85)</f>
        <v>0</v>
      </c>
      <c r="AJ85" s="51">
        <f t="shared" ref="AJ85:AJ148" si="28">SUM(Q85:AB85)</f>
        <v>0</v>
      </c>
      <c r="AK85"/>
      <c r="AL85"/>
      <c r="AM85"/>
      <c r="AN85"/>
      <c r="AO85"/>
      <c r="AP85"/>
      <c r="AQ85"/>
      <c r="AR85"/>
      <c r="AS85"/>
      <c r="AT85"/>
      <c r="AU85"/>
    </row>
    <row r="86" spans="1:47" x14ac:dyDescent="0.25">
      <c r="A86" t="str">
        <f t="shared" si="21"/>
        <v>GRANTS</v>
      </c>
      <c r="B86" s="75">
        <v>44273</v>
      </c>
      <c r="C86" s="211">
        <f>Schools!A33</f>
        <v>3022011</v>
      </c>
      <c r="D86" t="str">
        <f>VLOOKUP(C86,Schools!A:B,2,0)</f>
        <v>Church Hill Primary School</v>
      </c>
      <c r="E86" t="str">
        <f>VLOOKUP(C86,Schools!$A:$Z,3,0)</f>
        <v>M</v>
      </c>
      <c r="F86" s="226"/>
      <c r="G86" s="74" t="s">
        <v>4759</v>
      </c>
      <c r="H86" s="74"/>
      <c r="I86" t="str">
        <f t="shared" si="22"/>
        <v>10166/543965</v>
      </c>
      <c r="J86">
        <f>VLOOKUP(C86,Schools!$A:$Z,9,0)</f>
        <v>400020</v>
      </c>
      <c r="K86" s="74" t="s">
        <v>85</v>
      </c>
      <c r="L86" s="159" t="s">
        <v>83</v>
      </c>
      <c r="M86" s="74" t="s">
        <v>4038</v>
      </c>
      <c r="N86" s="77" t="str">
        <f>VLOOKUP(C86,Schools!A:D,4,0)</f>
        <v>Primary</v>
      </c>
      <c r="O86" s="74">
        <f t="shared" si="24"/>
        <v>10166</v>
      </c>
      <c r="P86" s="77">
        <f t="shared" si="23"/>
        <v>543965</v>
      </c>
      <c r="Q86" s="227">
        <f t="shared" si="18"/>
        <v>0</v>
      </c>
      <c r="R86" s="227">
        <f t="shared" si="19"/>
        <v>0</v>
      </c>
      <c r="S86" s="227">
        <f t="shared" si="20"/>
        <v>0</v>
      </c>
      <c r="T86" s="227">
        <f t="shared" si="20"/>
        <v>0</v>
      </c>
      <c r="U86" s="227">
        <f t="shared" si="20"/>
        <v>0</v>
      </c>
      <c r="V86" s="227"/>
      <c r="W86" s="227"/>
      <c r="X86" s="227"/>
      <c r="Y86" s="227"/>
      <c r="Z86" s="227"/>
      <c r="AA86" s="227"/>
      <c r="AB86" s="227"/>
      <c r="AC86" s="51">
        <f t="shared" si="16"/>
        <v>0</v>
      </c>
      <c r="AD86" s="51">
        <f t="shared" si="17"/>
        <v>0</v>
      </c>
      <c r="AE86" s="78"/>
      <c r="AG86" s="51">
        <f t="shared" si="25"/>
        <v>0</v>
      </c>
      <c r="AH86" s="51">
        <f t="shared" si="26"/>
        <v>0</v>
      </c>
      <c r="AI86" s="51">
        <f t="shared" si="27"/>
        <v>0</v>
      </c>
      <c r="AJ86" s="51">
        <f t="shared" si="28"/>
        <v>0</v>
      </c>
      <c r="AK86"/>
      <c r="AL86"/>
      <c r="AM86"/>
      <c r="AN86"/>
      <c r="AO86"/>
      <c r="AP86"/>
      <c r="AQ86"/>
      <c r="AR86"/>
      <c r="AS86"/>
      <c r="AT86"/>
      <c r="AU86"/>
    </row>
    <row r="87" spans="1:47" x14ac:dyDescent="0.25">
      <c r="A87" t="str">
        <f t="shared" si="21"/>
        <v>GRANTS</v>
      </c>
      <c r="B87" s="75">
        <v>44273</v>
      </c>
      <c r="C87" s="211">
        <f>Schools!A35</f>
        <v>3022014</v>
      </c>
      <c r="D87" t="str">
        <f>VLOOKUP(C87,Schools!A:B,2,0)</f>
        <v>Colindale School</v>
      </c>
      <c r="E87" t="str">
        <f>VLOOKUP(C87,Schools!$A:$Z,3,0)</f>
        <v>M</v>
      </c>
      <c r="F87" s="226"/>
      <c r="G87" s="74" t="s">
        <v>4759</v>
      </c>
      <c r="H87" s="74"/>
      <c r="I87" t="str">
        <f t="shared" si="22"/>
        <v>10166/543965</v>
      </c>
      <c r="J87">
        <f>VLOOKUP(C87,Schools!$A:$Z,9,0)</f>
        <v>400050</v>
      </c>
      <c r="K87" s="74" t="s">
        <v>85</v>
      </c>
      <c r="L87" s="159" t="s">
        <v>83</v>
      </c>
      <c r="M87" s="74" t="s">
        <v>4038</v>
      </c>
      <c r="N87" s="77" t="str">
        <f>VLOOKUP(C87,Schools!A:D,4,0)</f>
        <v>Primary</v>
      </c>
      <c r="O87" s="74">
        <f t="shared" si="24"/>
        <v>10166</v>
      </c>
      <c r="P87" s="77">
        <f t="shared" si="23"/>
        <v>543965</v>
      </c>
      <c r="Q87" s="227">
        <f t="shared" si="18"/>
        <v>0</v>
      </c>
      <c r="R87" s="227">
        <f t="shared" si="19"/>
        <v>0</v>
      </c>
      <c r="S87" s="227">
        <f t="shared" si="20"/>
        <v>0</v>
      </c>
      <c r="T87" s="227">
        <f t="shared" si="20"/>
        <v>0</v>
      </c>
      <c r="U87" s="227">
        <f t="shared" si="20"/>
        <v>0</v>
      </c>
      <c r="V87" s="227"/>
      <c r="W87" s="227"/>
      <c r="X87" s="227"/>
      <c r="Y87" s="227"/>
      <c r="Z87" s="227"/>
      <c r="AA87" s="227"/>
      <c r="AB87" s="227"/>
      <c r="AC87" s="51">
        <f t="shared" si="16"/>
        <v>0</v>
      </c>
      <c r="AD87" s="51">
        <f t="shared" si="17"/>
        <v>0</v>
      </c>
      <c r="AE87" s="78"/>
      <c r="AG87" s="51">
        <f t="shared" si="25"/>
        <v>0</v>
      </c>
      <c r="AH87" s="51">
        <f t="shared" si="26"/>
        <v>0</v>
      </c>
      <c r="AI87" s="51">
        <f t="shared" si="27"/>
        <v>0</v>
      </c>
      <c r="AJ87" s="51">
        <f t="shared" si="28"/>
        <v>0</v>
      </c>
      <c r="AK87"/>
      <c r="AL87"/>
      <c r="AM87"/>
      <c r="AN87"/>
      <c r="AO87"/>
      <c r="AP87"/>
      <c r="AQ87"/>
      <c r="AR87"/>
      <c r="AS87"/>
      <c r="AT87"/>
      <c r="AU87"/>
    </row>
    <row r="88" spans="1:47" x14ac:dyDescent="0.25">
      <c r="A88" t="str">
        <f t="shared" si="21"/>
        <v>GRANTS</v>
      </c>
      <c r="B88" s="75">
        <v>44273</v>
      </c>
      <c r="C88" s="211">
        <f>Schools!A36</f>
        <v>3022015</v>
      </c>
      <c r="D88" t="str">
        <f>VLOOKUP(C88,Schools!A:B,2,0)</f>
        <v>Coppetts Wood</v>
      </c>
      <c r="E88" t="str">
        <f>VLOOKUP(C88,Schools!$A:$Z,3,0)</f>
        <v>M</v>
      </c>
      <c r="F88" s="226"/>
      <c r="G88" s="74" t="s">
        <v>4759</v>
      </c>
      <c r="H88" s="74"/>
      <c r="I88" t="str">
        <f t="shared" si="22"/>
        <v>10166/543965</v>
      </c>
      <c r="J88">
        <f>VLOOKUP(C88,Schools!$A:$Z,9,0)</f>
        <v>400059</v>
      </c>
      <c r="K88" s="74" t="s">
        <v>85</v>
      </c>
      <c r="L88" s="159" t="s">
        <v>83</v>
      </c>
      <c r="M88" s="74" t="s">
        <v>4038</v>
      </c>
      <c r="N88" s="77" t="str">
        <f>VLOOKUP(C88,Schools!A:D,4,0)</f>
        <v>Primary</v>
      </c>
      <c r="O88" s="74">
        <f t="shared" si="24"/>
        <v>10166</v>
      </c>
      <c r="P88" s="77">
        <f t="shared" si="23"/>
        <v>543965</v>
      </c>
      <c r="Q88" s="227">
        <f t="shared" si="18"/>
        <v>0</v>
      </c>
      <c r="R88" s="227">
        <f t="shared" si="19"/>
        <v>0</v>
      </c>
      <c r="S88" s="227">
        <f t="shared" si="20"/>
        <v>0</v>
      </c>
      <c r="T88" s="227">
        <f t="shared" si="20"/>
        <v>0</v>
      </c>
      <c r="U88" s="227">
        <f t="shared" si="20"/>
        <v>0</v>
      </c>
      <c r="V88" s="227"/>
      <c r="W88" s="227"/>
      <c r="X88" s="227"/>
      <c r="Y88" s="227"/>
      <c r="Z88" s="227"/>
      <c r="AA88" s="227"/>
      <c r="AB88" s="227"/>
      <c r="AC88" s="51">
        <f t="shared" si="16"/>
        <v>0</v>
      </c>
      <c r="AD88" s="51">
        <f t="shared" si="17"/>
        <v>0</v>
      </c>
      <c r="AE88" s="78"/>
      <c r="AG88" s="51">
        <f t="shared" si="25"/>
        <v>0</v>
      </c>
      <c r="AH88" s="51">
        <f t="shared" si="26"/>
        <v>0</v>
      </c>
      <c r="AI88" s="51">
        <f t="shared" si="27"/>
        <v>0</v>
      </c>
      <c r="AJ88" s="51">
        <f t="shared" si="28"/>
        <v>0</v>
      </c>
      <c r="AK88"/>
      <c r="AL88"/>
      <c r="AM88"/>
      <c r="AN88"/>
      <c r="AO88"/>
      <c r="AP88"/>
      <c r="AQ88"/>
      <c r="AR88"/>
      <c r="AS88"/>
      <c r="AT88"/>
      <c r="AU88"/>
    </row>
    <row r="89" spans="1:47" x14ac:dyDescent="0.25">
      <c r="A89" t="str">
        <f t="shared" si="21"/>
        <v>GRANTS</v>
      </c>
      <c r="B89" s="75">
        <v>44273</v>
      </c>
      <c r="C89" s="211">
        <f>Schools!A37</f>
        <v>3022016</v>
      </c>
      <c r="D89" t="str">
        <f>VLOOKUP(C89,Schools!A:B,2,0)</f>
        <v>Courtland School</v>
      </c>
      <c r="E89" t="str">
        <f>VLOOKUP(C89,Schools!$A:$Z,3,0)</f>
        <v>M</v>
      </c>
      <c r="F89" s="226"/>
      <c r="G89" s="74" t="s">
        <v>4759</v>
      </c>
      <c r="H89" s="74"/>
      <c r="I89" t="str">
        <f t="shared" si="22"/>
        <v>10166/543965</v>
      </c>
      <c r="J89">
        <f>VLOOKUP(C89,Schools!$A:$Z,9,0)</f>
        <v>400049</v>
      </c>
      <c r="K89" s="74" t="s">
        <v>85</v>
      </c>
      <c r="L89" s="159" t="s">
        <v>83</v>
      </c>
      <c r="M89" s="74" t="s">
        <v>4038</v>
      </c>
      <c r="N89" s="77" t="str">
        <f>VLOOKUP(C89,Schools!A:D,4,0)</f>
        <v>Primary</v>
      </c>
      <c r="O89" s="74">
        <f t="shared" si="24"/>
        <v>10166</v>
      </c>
      <c r="P89" s="77">
        <f t="shared" si="23"/>
        <v>543965</v>
      </c>
      <c r="Q89" s="227">
        <f t="shared" si="18"/>
        <v>0</v>
      </c>
      <c r="R89" s="227">
        <f t="shared" si="19"/>
        <v>0</v>
      </c>
      <c r="S89" s="227">
        <f t="shared" si="20"/>
        <v>0</v>
      </c>
      <c r="T89" s="227">
        <f t="shared" si="20"/>
        <v>0</v>
      </c>
      <c r="U89" s="227">
        <f t="shared" si="20"/>
        <v>0</v>
      </c>
      <c r="V89" s="227"/>
      <c r="W89" s="227"/>
      <c r="X89" s="227"/>
      <c r="Y89" s="227"/>
      <c r="Z89" s="227"/>
      <c r="AA89" s="227"/>
      <c r="AB89" s="227"/>
      <c r="AC89" s="51">
        <f t="shared" si="16"/>
        <v>0</v>
      </c>
      <c r="AD89" s="51">
        <f t="shared" si="17"/>
        <v>0</v>
      </c>
      <c r="AE89" s="78"/>
      <c r="AG89" s="51">
        <f t="shared" si="25"/>
        <v>0</v>
      </c>
      <c r="AH89" s="51">
        <f t="shared" si="26"/>
        <v>0</v>
      </c>
      <c r="AI89" s="51">
        <f t="shared" si="27"/>
        <v>0</v>
      </c>
      <c r="AJ89" s="51">
        <f t="shared" si="28"/>
        <v>0</v>
      </c>
      <c r="AK89"/>
      <c r="AL89"/>
      <c r="AM89"/>
      <c r="AN89"/>
      <c r="AO89"/>
      <c r="AP89"/>
      <c r="AQ89"/>
      <c r="AR89"/>
      <c r="AS89"/>
      <c r="AT89"/>
      <c r="AU89"/>
    </row>
    <row r="90" spans="1:47" x14ac:dyDescent="0.25">
      <c r="A90" t="str">
        <f t="shared" si="21"/>
        <v>GRANTS</v>
      </c>
      <c r="B90" s="75">
        <v>44273</v>
      </c>
      <c r="C90" s="211">
        <f>Schools!A38</f>
        <v>3022017</v>
      </c>
      <c r="D90" t="str">
        <f>VLOOKUP(C90,Schools!A:B,2,0)</f>
        <v>Cromer Road Primary School</v>
      </c>
      <c r="E90" t="str">
        <f>VLOOKUP(C90,Schools!$A:$Z,3,0)</f>
        <v>M</v>
      </c>
      <c r="F90" s="226"/>
      <c r="G90" s="74" t="s">
        <v>4759</v>
      </c>
      <c r="H90" s="74"/>
      <c r="I90" t="str">
        <f t="shared" si="22"/>
        <v>10166/543965</v>
      </c>
      <c r="J90">
        <f>VLOOKUP(C90,Schools!$A:$Z,9,0)</f>
        <v>400080</v>
      </c>
      <c r="K90" s="74" t="s">
        <v>85</v>
      </c>
      <c r="L90" s="159" t="s">
        <v>83</v>
      </c>
      <c r="M90" s="74" t="s">
        <v>4038</v>
      </c>
      <c r="N90" s="77" t="str">
        <f>VLOOKUP(C90,Schools!A:D,4,0)</f>
        <v>Primary</v>
      </c>
      <c r="O90" s="74">
        <f t="shared" si="24"/>
        <v>10166</v>
      </c>
      <c r="P90" s="77">
        <f t="shared" si="23"/>
        <v>543965</v>
      </c>
      <c r="Q90" s="227">
        <f t="shared" si="18"/>
        <v>0</v>
      </c>
      <c r="R90" s="227">
        <f t="shared" si="19"/>
        <v>0</v>
      </c>
      <c r="S90" s="227">
        <f t="shared" si="20"/>
        <v>0</v>
      </c>
      <c r="T90" s="227">
        <f t="shared" si="20"/>
        <v>0</v>
      </c>
      <c r="U90" s="227">
        <f t="shared" si="20"/>
        <v>0</v>
      </c>
      <c r="V90" s="227"/>
      <c r="W90" s="227"/>
      <c r="X90" s="227"/>
      <c r="Y90" s="227"/>
      <c r="Z90" s="227"/>
      <c r="AA90" s="227"/>
      <c r="AB90" s="227"/>
      <c r="AC90" s="51">
        <f t="shared" si="16"/>
        <v>0</v>
      </c>
      <c r="AD90" s="51">
        <f t="shared" si="17"/>
        <v>0</v>
      </c>
      <c r="AE90" s="78"/>
      <c r="AG90" s="51">
        <f t="shared" si="25"/>
        <v>0</v>
      </c>
      <c r="AH90" s="51">
        <f t="shared" si="26"/>
        <v>0</v>
      </c>
      <c r="AI90" s="51">
        <f t="shared" si="27"/>
        <v>0</v>
      </c>
      <c r="AJ90" s="51">
        <f t="shared" si="28"/>
        <v>0</v>
      </c>
      <c r="AK90"/>
      <c r="AL90"/>
      <c r="AM90"/>
      <c r="AN90"/>
      <c r="AO90"/>
      <c r="AP90"/>
      <c r="AQ90"/>
      <c r="AR90"/>
      <c r="AS90"/>
      <c r="AT90"/>
      <c r="AU90"/>
    </row>
    <row r="91" spans="1:47" x14ac:dyDescent="0.25">
      <c r="A91" t="str">
        <f t="shared" si="21"/>
        <v>GRANTS</v>
      </c>
      <c r="B91" s="75">
        <v>44273</v>
      </c>
      <c r="C91" s="211">
        <f>Schools!A39</f>
        <v>3022073</v>
      </c>
      <c r="D91" t="str">
        <f>VLOOKUP(C91,Schools!A:B,2,0)</f>
        <v>Danegrove JMI School</v>
      </c>
      <c r="E91" t="str">
        <f>VLOOKUP(C91,Schools!$A:$Z,3,0)</f>
        <v>M</v>
      </c>
      <c r="F91" s="226"/>
      <c r="G91" s="74" t="s">
        <v>4759</v>
      </c>
      <c r="H91" s="74"/>
      <c r="I91" t="str">
        <f t="shared" si="22"/>
        <v>10166/543965</v>
      </c>
      <c r="J91">
        <f>VLOOKUP(C91,Schools!$A:$Z,9,0)</f>
        <v>400105</v>
      </c>
      <c r="K91" s="74" t="s">
        <v>85</v>
      </c>
      <c r="L91" s="159" t="s">
        <v>83</v>
      </c>
      <c r="M91" s="74" t="s">
        <v>4038</v>
      </c>
      <c r="N91" s="77" t="str">
        <f>VLOOKUP(C91,Schools!A:D,4,0)</f>
        <v>Primary</v>
      </c>
      <c r="O91" s="74">
        <f t="shared" si="24"/>
        <v>10166</v>
      </c>
      <c r="P91" s="77">
        <f t="shared" si="23"/>
        <v>543965</v>
      </c>
      <c r="Q91" s="227">
        <f t="shared" si="18"/>
        <v>0</v>
      </c>
      <c r="R91" s="227">
        <f t="shared" si="19"/>
        <v>0</v>
      </c>
      <c r="S91" s="227">
        <f t="shared" si="20"/>
        <v>0</v>
      </c>
      <c r="T91" s="227">
        <f t="shared" si="20"/>
        <v>0</v>
      </c>
      <c r="U91" s="227">
        <f t="shared" si="20"/>
        <v>0</v>
      </c>
      <c r="V91" s="227"/>
      <c r="W91" s="227"/>
      <c r="X91" s="227"/>
      <c r="Y91" s="227"/>
      <c r="Z91" s="227"/>
      <c r="AA91" s="227"/>
      <c r="AB91" s="227"/>
      <c r="AC91" s="51">
        <f t="shared" si="16"/>
        <v>0</v>
      </c>
      <c r="AD91" s="51">
        <f t="shared" si="17"/>
        <v>0</v>
      </c>
      <c r="AE91" s="78"/>
      <c r="AG91" s="51">
        <f t="shared" si="25"/>
        <v>0</v>
      </c>
      <c r="AH91" s="51">
        <f t="shared" si="26"/>
        <v>0</v>
      </c>
      <c r="AI91" s="51">
        <f t="shared" si="27"/>
        <v>0</v>
      </c>
      <c r="AJ91" s="51">
        <f t="shared" si="28"/>
        <v>0</v>
      </c>
      <c r="AK91"/>
      <c r="AL91"/>
      <c r="AM91"/>
      <c r="AN91"/>
      <c r="AO91"/>
      <c r="AP91"/>
      <c r="AQ91"/>
      <c r="AR91"/>
      <c r="AS91"/>
      <c r="AT91"/>
      <c r="AU91"/>
    </row>
    <row r="92" spans="1:47" x14ac:dyDescent="0.25">
      <c r="A92" t="str">
        <f t="shared" si="21"/>
        <v>GRANTS</v>
      </c>
      <c r="B92" s="75">
        <v>44273</v>
      </c>
      <c r="C92" s="211">
        <f>Schools!A40</f>
        <v>3022019</v>
      </c>
      <c r="D92" t="str">
        <f>VLOOKUP(C92,Schools!A:B,2,0)</f>
        <v>Deansbrook Infant School</v>
      </c>
      <c r="E92" t="str">
        <f>VLOOKUP(C92,Schools!$A:$Z,3,0)</f>
        <v>M</v>
      </c>
      <c r="F92" s="226"/>
      <c r="G92" s="74" t="s">
        <v>4759</v>
      </c>
      <c r="H92" s="74"/>
      <c r="I92" t="str">
        <f t="shared" si="22"/>
        <v>10166/543965</v>
      </c>
      <c r="J92">
        <f>VLOOKUP(C92,Schools!$A:$Z,9,0)</f>
        <v>400036</v>
      </c>
      <c r="K92" s="74" t="s">
        <v>85</v>
      </c>
      <c r="L92" s="159" t="s">
        <v>83</v>
      </c>
      <c r="M92" s="74" t="s">
        <v>4038</v>
      </c>
      <c r="N92" s="77" t="str">
        <f>VLOOKUP(C92,Schools!A:D,4,0)</f>
        <v>Primary</v>
      </c>
      <c r="O92" s="74">
        <f t="shared" si="24"/>
        <v>10166</v>
      </c>
      <c r="P92" s="77">
        <f t="shared" si="23"/>
        <v>543965</v>
      </c>
      <c r="Q92" s="227">
        <f t="shared" si="18"/>
        <v>0</v>
      </c>
      <c r="R92" s="227">
        <f t="shared" si="19"/>
        <v>0</v>
      </c>
      <c r="S92" s="227">
        <f t="shared" si="20"/>
        <v>0</v>
      </c>
      <c r="T92" s="227">
        <f t="shared" si="20"/>
        <v>0</v>
      </c>
      <c r="U92" s="227">
        <f t="shared" si="20"/>
        <v>0</v>
      </c>
      <c r="V92" s="227"/>
      <c r="W92" s="227"/>
      <c r="X92" s="227"/>
      <c r="Y92" s="227"/>
      <c r="Z92" s="227"/>
      <c r="AA92" s="227"/>
      <c r="AB92" s="227"/>
      <c r="AC92" s="51">
        <f t="shared" si="16"/>
        <v>0</v>
      </c>
      <c r="AD92" s="51">
        <f t="shared" si="17"/>
        <v>0</v>
      </c>
      <c r="AE92" s="78"/>
      <c r="AG92" s="51">
        <f t="shared" si="25"/>
        <v>0</v>
      </c>
      <c r="AH92" s="51">
        <f t="shared" si="26"/>
        <v>0</v>
      </c>
      <c r="AI92" s="51">
        <f t="shared" si="27"/>
        <v>0</v>
      </c>
      <c r="AJ92" s="51">
        <f t="shared" si="28"/>
        <v>0</v>
      </c>
      <c r="AK92"/>
      <c r="AL92"/>
      <c r="AM92"/>
      <c r="AN92"/>
      <c r="AO92"/>
      <c r="AP92"/>
      <c r="AQ92"/>
      <c r="AR92"/>
      <c r="AS92"/>
      <c r="AT92"/>
      <c r="AU92"/>
    </row>
    <row r="93" spans="1:47" x14ac:dyDescent="0.25">
      <c r="A93" t="str">
        <f t="shared" si="21"/>
        <v>GRANTS</v>
      </c>
      <c r="B93" s="75">
        <v>44273</v>
      </c>
      <c r="C93" s="211">
        <f>Schools!A42</f>
        <v>3022021</v>
      </c>
      <c r="D93" t="str">
        <f>VLOOKUP(C93,Schools!A:B,2,0)</f>
        <v>Dollis Primary School</v>
      </c>
      <c r="E93" t="str">
        <f>VLOOKUP(C93,Schools!$A:$Z,3,0)</f>
        <v>M</v>
      </c>
      <c r="F93" s="226"/>
      <c r="G93" s="74" t="s">
        <v>4759</v>
      </c>
      <c r="H93" s="74"/>
      <c r="I93" t="str">
        <f t="shared" si="22"/>
        <v>10166/543965</v>
      </c>
      <c r="J93">
        <f>VLOOKUP(C93,Schools!$A:$Z,9,0)</f>
        <v>400042</v>
      </c>
      <c r="K93" s="74" t="s">
        <v>85</v>
      </c>
      <c r="L93" s="159" t="s">
        <v>83</v>
      </c>
      <c r="M93" s="74" t="s">
        <v>4038</v>
      </c>
      <c r="N93" s="77" t="str">
        <f>VLOOKUP(C93,Schools!A:D,4,0)</f>
        <v>Primary</v>
      </c>
      <c r="O93" s="74">
        <f t="shared" si="24"/>
        <v>10166</v>
      </c>
      <c r="P93" s="77">
        <f t="shared" si="23"/>
        <v>543965</v>
      </c>
      <c r="Q93" s="227">
        <f t="shared" si="18"/>
        <v>0</v>
      </c>
      <c r="R93" s="227">
        <f t="shared" si="19"/>
        <v>0</v>
      </c>
      <c r="S93" s="227">
        <f t="shared" si="20"/>
        <v>0</v>
      </c>
      <c r="T93" s="227">
        <f t="shared" si="20"/>
        <v>0</v>
      </c>
      <c r="U93" s="227">
        <f t="shared" si="20"/>
        <v>0</v>
      </c>
      <c r="V93" s="227"/>
      <c r="W93" s="227"/>
      <c r="X93" s="227"/>
      <c r="Y93" s="227"/>
      <c r="Z93" s="227"/>
      <c r="AA93" s="227"/>
      <c r="AB93" s="227"/>
      <c r="AC93" s="51">
        <f t="shared" si="16"/>
        <v>0</v>
      </c>
      <c r="AD93" s="51">
        <f t="shared" si="17"/>
        <v>0</v>
      </c>
      <c r="AE93" s="78"/>
      <c r="AG93" s="51">
        <f t="shared" si="25"/>
        <v>0</v>
      </c>
      <c r="AH93" s="51">
        <f t="shared" si="26"/>
        <v>0</v>
      </c>
      <c r="AI93" s="51">
        <f t="shared" si="27"/>
        <v>0</v>
      </c>
      <c r="AJ93" s="51">
        <f t="shared" si="28"/>
        <v>0</v>
      </c>
      <c r="AK93"/>
      <c r="AL93"/>
      <c r="AM93"/>
      <c r="AN93"/>
      <c r="AO93"/>
      <c r="AP93"/>
      <c r="AQ93"/>
      <c r="AR93"/>
      <c r="AS93"/>
      <c r="AT93"/>
      <c r="AU93"/>
    </row>
    <row r="94" spans="1:47" x14ac:dyDescent="0.25">
      <c r="A94" t="str">
        <f t="shared" si="21"/>
        <v>GRANTS</v>
      </c>
      <c r="B94" s="75">
        <v>44273</v>
      </c>
      <c r="C94" s="211">
        <f>Schools!A43</f>
        <v>3022023</v>
      </c>
      <c r="D94" t="str">
        <f>VLOOKUP(C94,Schools!A:B,2,0)</f>
        <v>Edgware Primary School</v>
      </c>
      <c r="E94" t="str">
        <f>VLOOKUP(C94,Schools!$A:$Z,3,0)</f>
        <v>M</v>
      </c>
      <c r="F94" s="226"/>
      <c r="G94" s="74" t="s">
        <v>4759</v>
      </c>
      <c r="H94" s="74"/>
      <c r="I94" t="str">
        <f t="shared" si="22"/>
        <v>10166/543965</v>
      </c>
      <c r="J94">
        <f>VLOOKUP(C94,Schools!$A:$Z,9,0)</f>
        <v>400159</v>
      </c>
      <c r="K94" s="74" t="s">
        <v>85</v>
      </c>
      <c r="L94" s="159" t="s">
        <v>83</v>
      </c>
      <c r="M94" s="74" t="s">
        <v>4038</v>
      </c>
      <c r="N94" s="77" t="str">
        <f>VLOOKUP(C94,Schools!A:D,4,0)</f>
        <v>Primary</v>
      </c>
      <c r="O94" s="74">
        <f t="shared" si="24"/>
        <v>10166</v>
      </c>
      <c r="P94" s="77">
        <f t="shared" si="23"/>
        <v>543965</v>
      </c>
      <c r="Q94" s="227">
        <f t="shared" si="18"/>
        <v>0</v>
      </c>
      <c r="R94" s="227">
        <f t="shared" si="19"/>
        <v>0</v>
      </c>
      <c r="S94" s="227">
        <f t="shared" si="20"/>
        <v>0</v>
      </c>
      <c r="T94" s="227">
        <f t="shared" ref="T94:U94" si="29">S94</f>
        <v>0</v>
      </c>
      <c r="U94" s="227">
        <f t="shared" si="29"/>
        <v>0</v>
      </c>
      <c r="V94" s="227"/>
      <c r="W94" s="227"/>
      <c r="X94" s="227"/>
      <c r="Y94" s="227"/>
      <c r="Z94" s="227"/>
      <c r="AA94" s="227"/>
      <c r="AB94" s="227"/>
      <c r="AC94" s="51">
        <f t="shared" si="16"/>
        <v>0</v>
      </c>
      <c r="AD94" s="51">
        <f t="shared" si="17"/>
        <v>0</v>
      </c>
      <c r="AE94" s="78"/>
      <c r="AG94" s="51">
        <f t="shared" si="25"/>
        <v>0</v>
      </c>
      <c r="AH94" s="51">
        <f t="shared" si="26"/>
        <v>0</v>
      </c>
      <c r="AI94" s="51">
        <f t="shared" si="27"/>
        <v>0</v>
      </c>
      <c r="AJ94" s="51">
        <f t="shared" si="28"/>
        <v>0</v>
      </c>
      <c r="AK94"/>
      <c r="AL94"/>
      <c r="AM94"/>
      <c r="AN94"/>
      <c r="AO94"/>
      <c r="AP94"/>
      <c r="AQ94"/>
      <c r="AR94"/>
      <c r="AS94"/>
      <c r="AT94"/>
      <c r="AU94"/>
    </row>
    <row r="95" spans="1:47" x14ac:dyDescent="0.25">
      <c r="A95" t="str">
        <f t="shared" si="21"/>
        <v>GRANTS</v>
      </c>
      <c r="B95" s="75">
        <v>44273</v>
      </c>
      <c r="C95" s="211">
        <f>Schools!A45</f>
        <v>3022024</v>
      </c>
      <c r="D95" t="str">
        <f>VLOOKUP(C95,Schools!A:B,2,0)</f>
        <v>Fairway Primary School</v>
      </c>
      <c r="E95" t="str">
        <f>VLOOKUP(C95,Schools!$A:$Z,3,0)</f>
        <v>M</v>
      </c>
      <c r="F95" s="226"/>
      <c r="G95" s="74" t="s">
        <v>4759</v>
      </c>
      <c r="H95" s="74"/>
      <c r="I95" t="str">
        <f t="shared" si="22"/>
        <v>10166/543965</v>
      </c>
      <c r="J95">
        <f>VLOOKUP(C95,Schools!$A:$Z,9,0)</f>
        <v>400047</v>
      </c>
      <c r="K95" s="74" t="s">
        <v>85</v>
      </c>
      <c r="L95" s="159" t="s">
        <v>83</v>
      </c>
      <c r="M95" s="74" t="s">
        <v>4038</v>
      </c>
      <c r="N95" s="77" t="str">
        <f>VLOOKUP(C95,Schools!A:D,4,0)</f>
        <v>Primary</v>
      </c>
      <c r="O95" s="74">
        <f t="shared" si="24"/>
        <v>10166</v>
      </c>
      <c r="P95" s="77">
        <f t="shared" si="23"/>
        <v>543965</v>
      </c>
      <c r="Q95" s="227">
        <f t="shared" si="18"/>
        <v>0</v>
      </c>
      <c r="R95" s="227">
        <f t="shared" si="19"/>
        <v>0</v>
      </c>
      <c r="S95" s="227">
        <f t="shared" si="20"/>
        <v>0</v>
      </c>
      <c r="T95" s="227">
        <f t="shared" ref="T95:U95" si="30">S95</f>
        <v>0</v>
      </c>
      <c r="U95" s="227">
        <f t="shared" si="30"/>
        <v>0</v>
      </c>
      <c r="V95" s="227"/>
      <c r="W95" s="227"/>
      <c r="X95" s="227"/>
      <c r="Y95" s="227"/>
      <c r="Z95" s="227"/>
      <c r="AA95" s="227"/>
      <c r="AB95" s="227"/>
      <c r="AC95" s="51">
        <f t="shared" si="16"/>
        <v>0</v>
      </c>
      <c r="AD95" s="51">
        <f t="shared" si="17"/>
        <v>0</v>
      </c>
      <c r="AE95" s="78"/>
      <c r="AG95" s="51">
        <f t="shared" si="25"/>
        <v>0</v>
      </c>
      <c r="AH95" s="51">
        <f t="shared" si="26"/>
        <v>0</v>
      </c>
      <c r="AI95" s="51">
        <f t="shared" si="27"/>
        <v>0</v>
      </c>
      <c r="AJ95" s="51">
        <f t="shared" si="28"/>
        <v>0</v>
      </c>
      <c r="AK95"/>
      <c r="AL95"/>
      <c r="AM95"/>
      <c r="AN95"/>
      <c r="AO95"/>
      <c r="AP95"/>
      <c r="AQ95"/>
      <c r="AR95"/>
      <c r="AS95"/>
      <c r="AT95"/>
      <c r="AU95"/>
    </row>
    <row r="96" spans="1:47" x14ac:dyDescent="0.25">
      <c r="A96" t="str">
        <f t="shared" si="21"/>
        <v>GRANTS</v>
      </c>
      <c r="B96" s="75">
        <v>44273</v>
      </c>
      <c r="C96" s="211">
        <f>Schools!A46</f>
        <v>3022025</v>
      </c>
      <c r="D96" t="str">
        <f>VLOOKUP(C96,Schools!A:B,2,0)</f>
        <v>Foulds</v>
      </c>
      <c r="E96" t="str">
        <f>VLOOKUP(C96,Schools!$A:$Z,3,0)</f>
        <v>M</v>
      </c>
      <c r="F96" s="226"/>
      <c r="G96" s="74" t="s">
        <v>4759</v>
      </c>
      <c r="H96" s="74"/>
      <c r="I96" t="str">
        <f t="shared" si="22"/>
        <v>10166/543965</v>
      </c>
      <c r="J96">
        <f>VLOOKUP(C96,Schools!$A:$Z,9,0)</f>
        <v>400001</v>
      </c>
      <c r="K96" s="74" t="s">
        <v>85</v>
      </c>
      <c r="L96" s="159" t="s">
        <v>83</v>
      </c>
      <c r="M96" s="74" t="s">
        <v>4038</v>
      </c>
      <c r="N96" s="77" t="str">
        <f>VLOOKUP(C96,Schools!A:D,4,0)</f>
        <v>Primary</v>
      </c>
      <c r="O96" s="74">
        <f t="shared" si="24"/>
        <v>10166</v>
      </c>
      <c r="P96" s="77">
        <f t="shared" si="23"/>
        <v>543965</v>
      </c>
      <c r="Q96" s="227">
        <f t="shared" si="18"/>
        <v>0</v>
      </c>
      <c r="R96" s="227">
        <f t="shared" si="19"/>
        <v>0</v>
      </c>
      <c r="S96" s="227">
        <f t="shared" si="20"/>
        <v>0</v>
      </c>
      <c r="T96" s="227">
        <f t="shared" ref="T96:U96" si="31">S96</f>
        <v>0</v>
      </c>
      <c r="U96" s="227">
        <f t="shared" si="31"/>
        <v>0</v>
      </c>
      <c r="V96" s="227"/>
      <c r="W96" s="227"/>
      <c r="X96" s="227"/>
      <c r="Y96" s="227"/>
      <c r="Z96" s="227"/>
      <c r="AA96" s="227"/>
      <c r="AB96" s="227"/>
      <c r="AC96" s="51">
        <f t="shared" si="16"/>
        <v>0</v>
      </c>
      <c r="AD96" s="51">
        <f t="shared" si="17"/>
        <v>0</v>
      </c>
      <c r="AE96" s="78"/>
      <c r="AG96" s="51">
        <f t="shared" si="25"/>
        <v>0</v>
      </c>
      <c r="AH96" s="51">
        <f t="shared" si="26"/>
        <v>0</v>
      </c>
      <c r="AI96" s="51">
        <f t="shared" si="27"/>
        <v>0</v>
      </c>
      <c r="AJ96" s="51">
        <f t="shared" si="28"/>
        <v>0</v>
      </c>
      <c r="AK96"/>
      <c r="AL96"/>
      <c r="AM96"/>
      <c r="AN96"/>
      <c r="AO96"/>
      <c r="AP96"/>
      <c r="AQ96"/>
      <c r="AR96"/>
      <c r="AS96"/>
      <c r="AT96"/>
      <c r="AU96"/>
    </row>
    <row r="97" spans="1:47" x14ac:dyDescent="0.25">
      <c r="A97" t="str">
        <f t="shared" si="21"/>
        <v>GRANTS</v>
      </c>
      <c r="B97" s="75">
        <v>44273</v>
      </c>
      <c r="C97" s="211">
        <f>Schools!A47</f>
        <v>3022026</v>
      </c>
      <c r="D97" t="str">
        <f>VLOOKUP(C97,Schools!A:B,2,0)</f>
        <v>Frith Manor School</v>
      </c>
      <c r="E97" t="str">
        <f>VLOOKUP(C97,Schools!$A:$Z,3,0)</f>
        <v>M</v>
      </c>
      <c r="F97" s="226"/>
      <c r="G97" s="74" t="s">
        <v>4759</v>
      </c>
      <c r="H97" s="74"/>
      <c r="I97" t="str">
        <f t="shared" si="22"/>
        <v>10166/543965</v>
      </c>
      <c r="J97">
        <f>VLOOKUP(C97,Schools!$A:$Z,9,0)</f>
        <v>400082</v>
      </c>
      <c r="K97" s="74" t="s">
        <v>85</v>
      </c>
      <c r="L97" s="159" t="s">
        <v>83</v>
      </c>
      <c r="M97" s="74" t="s">
        <v>4038</v>
      </c>
      <c r="N97" s="77" t="str">
        <f>VLOOKUP(C97,Schools!A:D,4,0)</f>
        <v>Primary</v>
      </c>
      <c r="O97" s="74">
        <f t="shared" si="24"/>
        <v>10166</v>
      </c>
      <c r="P97" s="77">
        <f t="shared" si="23"/>
        <v>543965</v>
      </c>
      <c r="Q97" s="227">
        <f t="shared" si="18"/>
        <v>0</v>
      </c>
      <c r="R97" s="227">
        <f t="shared" si="19"/>
        <v>0</v>
      </c>
      <c r="S97" s="227">
        <f t="shared" si="20"/>
        <v>0</v>
      </c>
      <c r="T97" s="227">
        <f t="shared" ref="T97:U97" si="32">S97</f>
        <v>0</v>
      </c>
      <c r="U97" s="227">
        <f t="shared" si="32"/>
        <v>0</v>
      </c>
      <c r="V97" s="227"/>
      <c r="W97" s="227"/>
      <c r="X97" s="227"/>
      <c r="Y97" s="227"/>
      <c r="Z97" s="227"/>
      <c r="AA97" s="227"/>
      <c r="AB97" s="227"/>
      <c r="AC97" s="51">
        <f t="shared" si="16"/>
        <v>0</v>
      </c>
      <c r="AD97" s="51">
        <f t="shared" si="17"/>
        <v>0</v>
      </c>
      <c r="AE97" s="78"/>
      <c r="AG97" s="51">
        <f t="shared" si="25"/>
        <v>0</v>
      </c>
      <c r="AH97" s="51">
        <f t="shared" si="26"/>
        <v>0</v>
      </c>
      <c r="AI97" s="51">
        <f t="shared" si="27"/>
        <v>0</v>
      </c>
      <c r="AJ97" s="51">
        <f t="shared" si="28"/>
        <v>0</v>
      </c>
      <c r="AK97"/>
      <c r="AL97"/>
      <c r="AM97"/>
      <c r="AN97"/>
      <c r="AO97"/>
      <c r="AP97"/>
      <c r="AQ97"/>
      <c r="AR97"/>
      <c r="AS97"/>
      <c r="AT97"/>
      <c r="AU97"/>
    </row>
    <row r="98" spans="1:47" x14ac:dyDescent="0.25">
      <c r="A98" t="str">
        <f t="shared" si="21"/>
        <v>GRANTS</v>
      </c>
      <c r="B98" s="75">
        <v>44273</v>
      </c>
      <c r="C98" s="211">
        <f>Schools!A48</f>
        <v>3022028</v>
      </c>
      <c r="D98" t="str">
        <f>VLOOKUP(C98,Schools!A:B,2,0)</f>
        <v>Garden Suburb Infant School</v>
      </c>
      <c r="E98" t="str">
        <f>VLOOKUP(C98,Schools!$A:$Z,3,0)</f>
        <v>M</v>
      </c>
      <c r="F98" s="226"/>
      <c r="G98" s="74" t="s">
        <v>4759</v>
      </c>
      <c r="H98" s="74"/>
      <c r="I98" t="str">
        <f t="shared" si="22"/>
        <v>10166/543965</v>
      </c>
      <c r="J98">
        <f>VLOOKUP(C98,Schools!$A:$Z,9,0)</f>
        <v>400067</v>
      </c>
      <c r="K98" s="74" t="s">
        <v>85</v>
      </c>
      <c r="L98" s="159" t="s">
        <v>83</v>
      </c>
      <c r="M98" s="74" t="s">
        <v>4038</v>
      </c>
      <c r="N98" s="77" t="str">
        <f>VLOOKUP(C98,Schools!A:D,4,0)</f>
        <v>Primary</v>
      </c>
      <c r="O98" s="74">
        <f t="shared" si="24"/>
        <v>10166</v>
      </c>
      <c r="P98" s="77">
        <f t="shared" si="23"/>
        <v>543965</v>
      </c>
      <c r="Q98" s="227">
        <f t="shared" si="18"/>
        <v>0</v>
      </c>
      <c r="R98" s="227">
        <f t="shared" si="19"/>
        <v>0</v>
      </c>
      <c r="S98" s="227">
        <f t="shared" si="20"/>
        <v>0</v>
      </c>
      <c r="T98" s="227">
        <f t="shared" ref="T98:U98" si="33">S98</f>
        <v>0</v>
      </c>
      <c r="U98" s="227">
        <f t="shared" si="33"/>
        <v>0</v>
      </c>
      <c r="V98" s="227"/>
      <c r="W98" s="227"/>
      <c r="X98" s="227"/>
      <c r="Y98" s="227"/>
      <c r="Z98" s="227"/>
      <c r="AA98" s="227"/>
      <c r="AB98" s="227"/>
      <c r="AC98" s="51">
        <f t="shared" si="16"/>
        <v>0</v>
      </c>
      <c r="AD98" s="51">
        <f t="shared" si="17"/>
        <v>0</v>
      </c>
      <c r="AE98" s="78"/>
      <c r="AG98" s="51">
        <f t="shared" si="25"/>
        <v>0</v>
      </c>
      <c r="AH98" s="51">
        <f t="shared" si="26"/>
        <v>0</v>
      </c>
      <c r="AI98" s="51">
        <f t="shared" si="27"/>
        <v>0</v>
      </c>
      <c r="AJ98" s="51">
        <f t="shared" si="28"/>
        <v>0</v>
      </c>
      <c r="AK98"/>
      <c r="AL98"/>
      <c r="AM98"/>
      <c r="AN98"/>
      <c r="AO98"/>
      <c r="AP98"/>
      <c r="AQ98"/>
      <c r="AR98"/>
      <c r="AS98"/>
      <c r="AT98"/>
      <c r="AU98"/>
    </row>
    <row r="99" spans="1:47" x14ac:dyDescent="0.25">
      <c r="A99" t="str">
        <f t="shared" si="21"/>
        <v>GRANTS</v>
      </c>
      <c r="B99" s="75">
        <v>44273</v>
      </c>
      <c r="C99" s="211">
        <f>Schools!A49</f>
        <v>3022027</v>
      </c>
      <c r="D99" t="str">
        <f>VLOOKUP(C99,Schools!A:B,2,0)</f>
        <v>Garden Suburb Junior</v>
      </c>
      <c r="E99" t="str">
        <f>VLOOKUP(C99,Schools!$A:$Z,3,0)</f>
        <v>M</v>
      </c>
      <c r="F99" s="226"/>
      <c r="G99" s="74" t="s">
        <v>4759</v>
      </c>
      <c r="H99" s="74"/>
      <c r="I99" t="str">
        <f t="shared" si="22"/>
        <v>10166/543965</v>
      </c>
      <c r="J99">
        <f>VLOOKUP(C99,Schools!$A:$Z,9,0)</f>
        <v>400002</v>
      </c>
      <c r="K99" s="74" t="s">
        <v>85</v>
      </c>
      <c r="L99" s="159" t="s">
        <v>83</v>
      </c>
      <c r="M99" s="74" t="s">
        <v>4038</v>
      </c>
      <c r="N99" s="77" t="str">
        <f>VLOOKUP(C99,Schools!A:D,4,0)</f>
        <v>Primary</v>
      </c>
      <c r="O99" s="74">
        <f t="shared" si="24"/>
        <v>10166</v>
      </c>
      <c r="P99" s="77">
        <f t="shared" si="23"/>
        <v>543965</v>
      </c>
      <c r="Q99" s="227">
        <f t="shared" si="18"/>
        <v>0</v>
      </c>
      <c r="R99" s="227">
        <f t="shared" si="19"/>
        <v>0</v>
      </c>
      <c r="S99" s="227">
        <f t="shared" si="20"/>
        <v>0</v>
      </c>
      <c r="T99" s="227">
        <f t="shared" ref="T99:U99" si="34">S99</f>
        <v>0</v>
      </c>
      <c r="U99" s="227">
        <f t="shared" si="34"/>
        <v>0</v>
      </c>
      <c r="V99" s="227"/>
      <c r="W99" s="227"/>
      <c r="X99" s="227"/>
      <c r="Y99" s="227"/>
      <c r="Z99" s="227"/>
      <c r="AA99" s="227"/>
      <c r="AB99" s="227"/>
      <c r="AC99" s="51">
        <f t="shared" si="16"/>
        <v>0</v>
      </c>
      <c r="AD99" s="51">
        <f t="shared" si="17"/>
        <v>0</v>
      </c>
      <c r="AE99" s="78"/>
      <c r="AG99" s="51">
        <f t="shared" si="25"/>
        <v>0</v>
      </c>
      <c r="AH99" s="51">
        <f t="shared" si="26"/>
        <v>0</v>
      </c>
      <c r="AI99" s="51">
        <f t="shared" si="27"/>
        <v>0</v>
      </c>
      <c r="AJ99" s="51">
        <f t="shared" si="28"/>
        <v>0</v>
      </c>
      <c r="AK99"/>
      <c r="AL99"/>
      <c r="AM99"/>
      <c r="AN99"/>
      <c r="AO99"/>
      <c r="AP99"/>
      <c r="AQ99"/>
      <c r="AR99"/>
      <c r="AS99"/>
      <c r="AT99"/>
      <c r="AU99"/>
    </row>
    <row r="100" spans="1:47" x14ac:dyDescent="0.25">
      <c r="A100" t="str">
        <f t="shared" si="21"/>
        <v>GRANTS</v>
      </c>
      <c r="B100" s="75">
        <v>44273</v>
      </c>
      <c r="C100" s="211">
        <f>Schools!A50</f>
        <v>3022029</v>
      </c>
      <c r="D100" t="str">
        <f>VLOOKUP(C100,Schools!A:B,2,0)</f>
        <v>Goldbeaters Primary School</v>
      </c>
      <c r="E100" t="str">
        <f>VLOOKUP(C100,Schools!$A:$Z,3,0)</f>
        <v>M</v>
      </c>
      <c r="F100" s="226"/>
      <c r="G100" s="74" t="s">
        <v>4759</v>
      </c>
      <c r="H100" s="74"/>
      <c r="I100" t="str">
        <f t="shared" si="22"/>
        <v>10166/543965</v>
      </c>
      <c r="J100">
        <f>VLOOKUP(C100,Schools!$A:$Z,9,0)</f>
        <v>400035</v>
      </c>
      <c r="K100" s="74" t="s">
        <v>85</v>
      </c>
      <c r="L100" s="159" t="s">
        <v>83</v>
      </c>
      <c r="M100" s="74" t="s">
        <v>4038</v>
      </c>
      <c r="N100" s="77" t="str">
        <f>VLOOKUP(C100,Schools!A:D,4,0)</f>
        <v>Primary</v>
      </c>
      <c r="O100" s="74">
        <f t="shared" si="24"/>
        <v>10166</v>
      </c>
      <c r="P100" s="77">
        <f t="shared" si="23"/>
        <v>543965</v>
      </c>
      <c r="Q100" s="227">
        <f t="shared" si="18"/>
        <v>0</v>
      </c>
      <c r="R100" s="227">
        <f t="shared" si="19"/>
        <v>0</v>
      </c>
      <c r="S100" s="227">
        <f t="shared" si="20"/>
        <v>0</v>
      </c>
      <c r="T100" s="227">
        <f t="shared" ref="T100:U100" si="35">S100</f>
        <v>0</v>
      </c>
      <c r="U100" s="227">
        <f t="shared" si="35"/>
        <v>0</v>
      </c>
      <c r="V100" s="227"/>
      <c r="W100" s="227"/>
      <c r="X100" s="227"/>
      <c r="Y100" s="227"/>
      <c r="Z100" s="227"/>
      <c r="AA100" s="227"/>
      <c r="AB100" s="227"/>
      <c r="AC100" s="51">
        <f t="shared" si="16"/>
        <v>0</v>
      </c>
      <c r="AD100" s="51">
        <f t="shared" si="17"/>
        <v>0</v>
      </c>
      <c r="AE100" s="78"/>
      <c r="AG100" s="51">
        <f t="shared" si="25"/>
        <v>0</v>
      </c>
      <c r="AH100" s="51">
        <f t="shared" si="26"/>
        <v>0</v>
      </c>
      <c r="AI100" s="51">
        <f t="shared" si="27"/>
        <v>0</v>
      </c>
      <c r="AJ100" s="51">
        <f t="shared" si="28"/>
        <v>0</v>
      </c>
      <c r="AK100"/>
      <c r="AL100"/>
      <c r="AM100"/>
      <c r="AN100"/>
      <c r="AO100"/>
      <c r="AP100"/>
      <c r="AQ100"/>
      <c r="AR100"/>
      <c r="AS100"/>
      <c r="AT100"/>
      <c r="AU100"/>
    </row>
    <row r="101" spans="1:47" x14ac:dyDescent="0.25">
      <c r="A101" t="str">
        <f t="shared" si="21"/>
        <v>GRANTS</v>
      </c>
      <c r="B101" s="75">
        <v>44273</v>
      </c>
      <c r="C101" s="211">
        <f>Schools!A52</f>
        <v>3023516</v>
      </c>
      <c r="D101" t="str">
        <f>VLOOKUP(C101,Schools!A:B,2,0)</f>
        <v>Hasmonean Primary School</v>
      </c>
      <c r="E101" t="str">
        <f>VLOOKUP(C101,Schools!$A:$Z,3,0)</f>
        <v>M</v>
      </c>
      <c r="F101" s="226"/>
      <c r="G101" s="74" t="s">
        <v>4759</v>
      </c>
      <c r="H101" s="74"/>
      <c r="I101" t="str">
        <f t="shared" si="22"/>
        <v>10166/543965</v>
      </c>
      <c r="J101">
        <f>VLOOKUP(C101,Schools!$A:$Z,9,0)</f>
        <v>400108</v>
      </c>
      <c r="K101" s="74" t="s">
        <v>85</v>
      </c>
      <c r="L101" s="159" t="s">
        <v>83</v>
      </c>
      <c r="M101" s="74" t="s">
        <v>4038</v>
      </c>
      <c r="N101" s="77" t="str">
        <f>VLOOKUP(C101,Schools!A:D,4,0)</f>
        <v>Primary</v>
      </c>
      <c r="O101" s="74">
        <f t="shared" si="24"/>
        <v>10166</v>
      </c>
      <c r="P101" s="77">
        <f t="shared" si="23"/>
        <v>543965</v>
      </c>
      <c r="Q101" s="227">
        <f t="shared" si="18"/>
        <v>0</v>
      </c>
      <c r="R101" s="227">
        <f t="shared" si="19"/>
        <v>0</v>
      </c>
      <c r="S101" s="227">
        <f t="shared" si="20"/>
        <v>0</v>
      </c>
      <c r="T101" s="227">
        <f t="shared" ref="T101:U101" si="36">S101</f>
        <v>0</v>
      </c>
      <c r="U101" s="227">
        <f t="shared" si="36"/>
        <v>0</v>
      </c>
      <c r="V101" s="227"/>
      <c r="W101" s="227"/>
      <c r="X101" s="227"/>
      <c r="Y101" s="227"/>
      <c r="Z101" s="227"/>
      <c r="AA101" s="227"/>
      <c r="AB101" s="227"/>
      <c r="AC101" s="51">
        <f t="shared" si="16"/>
        <v>0</v>
      </c>
      <c r="AD101" s="51">
        <f t="shared" si="17"/>
        <v>0</v>
      </c>
      <c r="AE101" s="78"/>
      <c r="AG101" s="51">
        <f t="shared" si="25"/>
        <v>0</v>
      </c>
      <c r="AH101" s="51">
        <f t="shared" si="26"/>
        <v>0</v>
      </c>
      <c r="AI101" s="51">
        <f t="shared" si="27"/>
        <v>0</v>
      </c>
      <c r="AJ101" s="51">
        <f t="shared" si="28"/>
        <v>0</v>
      </c>
      <c r="AK101"/>
      <c r="AL101"/>
      <c r="AM101"/>
      <c r="AN101"/>
      <c r="AO101"/>
      <c r="AP101"/>
      <c r="AQ101"/>
      <c r="AR101"/>
      <c r="AS101"/>
      <c r="AT101"/>
      <c r="AU101"/>
    </row>
    <row r="102" spans="1:47" x14ac:dyDescent="0.25">
      <c r="A102" t="str">
        <f t="shared" si="21"/>
        <v>GRANTS</v>
      </c>
      <c r="B102" s="75">
        <v>44273</v>
      </c>
      <c r="C102" s="211">
        <f>Schools!A53</f>
        <v>3022031</v>
      </c>
      <c r="D102" t="str">
        <f>VLOOKUP(C102,Schools!A:B,2,0)</f>
        <v>Hollickwood JMI School</v>
      </c>
      <c r="E102" t="str">
        <f>VLOOKUP(C102,Schools!$A:$Z,3,0)</f>
        <v>M</v>
      </c>
      <c r="F102" s="226"/>
      <c r="G102" s="74" t="s">
        <v>4759</v>
      </c>
      <c r="H102" s="74"/>
      <c r="I102" t="str">
        <f t="shared" si="22"/>
        <v>10166/543965</v>
      </c>
      <c r="J102">
        <f>VLOOKUP(C102,Schools!$A:$Z,9,0)</f>
        <v>400026</v>
      </c>
      <c r="K102" s="74" t="s">
        <v>85</v>
      </c>
      <c r="L102" s="159" t="s">
        <v>83</v>
      </c>
      <c r="M102" s="74" t="s">
        <v>4038</v>
      </c>
      <c r="N102" s="77" t="str">
        <f>VLOOKUP(C102,Schools!A:D,4,0)</f>
        <v>Primary</v>
      </c>
      <c r="O102" s="74">
        <f t="shared" si="24"/>
        <v>10166</v>
      </c>
      <c r="P102" s="77">
        <f t="shared" si="23"/>
        <v>543965</v>
      </c>
      <c r="Q102" s="227">
        <f t="shared" si="18"/>
        <v>0</v>
      </c>
      <c r="R102" s="227">
        <f t="shared" si="19"/>
        <v>0</v>
      </c>
      <c r="S102" s="227">
        <f t="shared" si="20"/>
        <v>0</v>
      </c>
      <c r="T102" s="227">
        <f t="shared" ref="T102:U102" si="37">S102</f>
        <v>0</v>
      </c>
      <c r="U102" s="227">
        <f t="shared" si="37"/>
        <v>0</v>
      </c>
      <c r="V102" s="227"/>
      <c r="W102" s="227"/>
      <c r="X102" s="227"/>
      <c r="Y102" s="227"/>
      <c r="Z102" s="227"/>
      <c r="AA102" s="227"/>
      <c r="AB102" s="227"/>
      <c r="AC102" s="51">
        <f t="shared" si="16"/>
        <v>0</v>
      </c>
      <c r="AD102" s="51">
        <f t="shared" si="17"/>
        <v>0</v>
      </c>
      <c r="AE102" s="78"/>
      <c r="AG102" s="51">
        <f t="shared" si="25"/>
        <v>0</v>
      </c>
      <c r="AH102" s="51">
        <f t="shared" si="26"/>
        <v>0</v>
      </c>
      <c r="AI102" s="51">
        <f t="shared" si="27"/>
        <v>0</v>
      </c>
      <c r="AJ102" s="51">
        <f t="shared" si="28"/>
        <v>0</v>
      </c>
      <c r="AK102"/>
      <c r="AL102"/>
      <c r="AM102"/>
      <c r="AN102"/>
      <c r="AO102"/>
      <c r="AP102"/>
      <c r="AQ102"/>
      <c r="AR102"/>
      <c r="AS102"/>
      <c r="AT102"/>
      <c r="AU102"/>
    </row>
    <row r="103" spans="1:47" x14ac:dyDescent="0.25">
      <c r="A103" t="str">
        <f t="shared" si="21"/>
        <v>GRANTS</v>
      </c>
      <c r="B103" s="75">
        <v>44273</v>
      </c>
      <c r="C103" s="211">
        <f>Schools!A54</f>
        <v>3022032</v>
      </c>
      <c r="D103" t="str">
        <f>VLOOKUP(C103,Schools!A:B,2,0)</f>
        <v>Holly Park School</v>
      </c>
      <c r="E103" t="str">
        <f>VLOOKUP(C103,Schools!$A:$Z,3,0)</f>
        <v>M</v>
      </c>
      <c r="F103" s="226"/>
      <c r="G103" s="74" t="s">
        <v>4759</v>
      </c>
      <c r="H103" s="74"/>
      <c r="I103" t="str">
        <f t="shared" si="22"/>
        <v>10166/543965</v>
      </c>
      <c r="J103">
        <f>VLOOKUP(C103,Schools!$A:$Z,9,0)</f>
        <v>400084</v>
      </c>
      <c r="K103" s="74" t="s">
        <v>85</v>
      </c>
      <c r="L103" s="159" t="s">
        <v>83</v>
      </c>
      <c r="M103" s="74" t="s">
        <v>4038</v>
      </c>
      <c r="N103" s="77" t="str">
        <f>VLOOKUP(C103,Schools!A:D,4,0)</f>
        <v>Primary</v>
      </c>
      <c r="O103" s="74">
        <f t="shared" si="24"/>
        <v>10166</v>
      </c>
      <c r="P103" s="77">
        <f t="shared" si="23"/>
        <v>543965</v>
      </c>
      <c r="Q103" s="227">
        <f t="shared" si="18"/>
        <v>0</v>
      </c>
      <c r="R103" s="227">
        <f t="shared" si="19"/>
        <v>0</v>
      </c>
      <c r="S103" s="227">
        <f t="shared" si="20"/>
        <v>0</v>
      </c>
      <c r="T103" s="227">
        <f t="shared" ref="T103:U103" si="38">S103</f>
        <v>0</v>
      </c>
      <c r="U103" s="227">
        <f t="shared" si="38"/>
        <v>0</v>
      </c>
      <c r="V103" s="227"/>
      <c r="W103" s="227"/>
      <c r="X103" s="227"/>
      <c r="Y103" s="227"/>
      <c r="Z103" s="227"/>
      <c r="AA103" s="227"/>
      <c r="AB103" s="227"/>
      <c r="AC103" s="51">
        <f t="shared" ref="AC103:AC134" si="39">SUBTOTAL(9,Q103:AB103)</f>
        <v>0</v>
      </c>
      <c r="AD103" s="51">
        <f t="shared" ref="AD103:AD134" si="40">AC103-F103</f>
        <v>0</v>
      </c>
      <c r="AE103" s="78"/>
      <c r="AG103" s="51">
        <f t="shared" si="25"/>
        <v>0</v>
      </c>
      <c r="AH103" s="51">
        <f t="shared" si="26"/>
        <v>0</v>
      </c>
      <c r="AI103" s="51">
        <f t="shared" si="27"/>
        <v>0</v>
      </c>
      <c r="AJ103" s="51">
        <f t="shared" si="28"/>
        <v>0</v>
      </c>
      <c r="AK103"/>
      <c r="AL103"/>
      <c r="AM103"/>
      <c r="AN103"/>
      <c r="AO103"/>
      <c r="AP103"/>
      <c r="AQ103"/>
      <c r="AR103"/>
      <c r="AS103"/>
      <c r="AT103"/>
      <c r="AU103"/>
    </row>
    <row r="104" spans="1:47" x14ac:dyDescent="0.25">
      <c r="A104" t="str">
        <f t="shared" si="21"/>
        <v>GRANTS</v>
      </c>
      <c r="B104" s="75">
        <v>44273</v>
      </c>
      <c r="C104" s="211">
        <f>Schools!A55</f>
        <v>3023304</v>
      </c>
      <c r="D104" t="str">
        <f>VLOOKUP(C104,Schools!A:B,2,0)</f>
        <v>Holy Trinity School</v>
      </c>
      <c r="E104" t="str">
        <f>VLOOKUP(C104,Schools!$A:$Z,3,0)</f>
        <v>M</v>
      </c>
      <c r="F104" s="226"/>
      <c r="G104" s="74" t="s">
        <v>4759</v>
      </c>
      <c r="H104" s="74"/>
      <c r="I104" t="str">
        <f t="shared" si="22"/>
        <v>10166/543965</v>
      </c>
      <c r="J104">
        <f>VLOOKUP(C104,Schools!$A:$Z,9,0)</f>
        <v>400008</v>
      </c>
      <c r="K104" s="74" t="s">
        <v>85</v>
      </c>
      <c r="L104" s="159" t="s">
        <v>83</v>
      </c>
      <c r="M104" s="74" t="s">
        <v>4038</v>
      </c>
      <c r="N104" s="77" t="str">
        <f>VLOOKUP(C104,Schools!A:D,4,0)</f>
        <v>Primary</v>
      </c>
      <c r="O104" s="74">
        <f t="shared" si="24"/>
        <v>10166</v>
      </c>
      <c r="P104" s="77">
        <f t="shared" si="23"/>
        <v>543965</v>
      </c>
      <c r="Q104" s="227">
        <f t="shared" si="18"/>
        <v>0</v>
      </c>
      <c r="R104" s="227">
        <f t="shared" ref="R104:R135" si="41">Q104</f>
        <v>0</v>
      </c>
      <c r="S104" s="227">
        <f t="shared" si="20"/>
        <v>0</v>
      </c>
      <c r="T104" s="227">
        <f t="shared" ref="T104:U104" si="42">S104</f>
        <v>0</v>
      </c>
      <c r="U104" s="227">
        <f t="shared" si="42"/>
        <v>0</v>
      </c>
      <c r="V104" s="227"/>
      <c r="W104" s="227"/>
      <c r="X104" s="227"/>
      <c r="Y104" s="227"/>
      <c r="Z104" s="227"/>
      <c r="AA104" s="227"/>
      <c r="AB104" s="227"/>
      <c r="AC104" s="51">
        <f t="shared" si="39"/>
        <v>0</v>
      </c>
      <c r="AD104" s="51">
        <f t="shared" si="40"/>
        <v>0</v>
      </c>
      <c r="AE104" s="78"/>
      <c r="AG104" s="51">
        <f t="shared" si="25"/>
        <v>0</v>
      </c>
      <c r="AH104" s="51">
        <f t="shared" si="26"/>
        <v>0</v>
      </c>
      <c r="AI104" s="51">
        <f t="shared" si="27"/>
        <v>0</v>
      </c>
      <c r="AJ104" s="51">
        <f t="shared" si="28"/>
        <v>0</v>
      </c>
      <c r="AK104"/>
      <c r="AL104"/>
      <c r="AM104"/>
      <c r="AN104"/>
      <c r="AO104"/>
      <c r="AP104"/>
      <c r="AQ104"/>
      <c r="AR104"/>
      <c r="AS104"/>
      <c r="AT104"/>
      <c r="AU104"/>
    </row>
    <row r="105" spans="1:47" x14ac:dyDescent="0.25">
      <c r="A105" t="str">
        <f t="shared" si="21"/>
        <v>GRANTS</v>
      </c>
      <c r="B105" s="75">
        <v>44273</v>
      </c>
      <c r="C105" s="211">
        <f>Schools!A58</f>
        <v>3022036</v>
      </c>
      <c r="D105" t="str">
        <f>VLOOKUP(C105,Schools!A:B,2,0)</f>
        <v>Livingstone School</v>
      </c>
      <c r="E105" t="str">
        <f>VLOOKUP(C105,Schools!$A:$Z,3,0)</f>
        <v>M</v>
      </c>
      <c r="F105" s="226"/>
      <c r="G105" s="74" t="s">
        <v>4759</v>
      </c>
      <c r="H105" s="74"/>
      <c r="I105" t="str">
        <f t="shared" si="22"/>
        <v>10166/543965</v>
      </c>
      <c r="J105">
        <f>VLOOKUP(C105,Schools!$A:$Z,9,0)</f>
        <v>400046</v>
      </c>
      <c r="K105" s="74" t="s">
        <v>85</v>
      </c>
      <c r="L105" s="159" t="s">
        <v>83</v>
      </c>
      <c r="M105" s="74" t="s">
        <v>4038</v>
      </c>
      <c r="N105" s="77" t="str">
        <f>VLOOKUP(C105,Schools!A:D,4,0)</f>
        <v>Primary</v>
      </c>
      <c r="O105" s="74">
        <f t="shared" si="24"/>
        <v>10166</v>
      </c>
      <c r="P105" s="77">
        <f t="shared" si="23"/>
        <v>543965</v>
      </c>
      <c r="Q105" s="227">
        <f t="shared" si="18"/>
        <v>0</v>
      </c>
      <c r="R105" s="227">
        <f t="shared" si="41"/>
        <v>0</v>
      </c>
      <c r="S105" s="227">
        <f t="shared" si="20"/>
        <v>0</v>
      </c>
      <c r="T105" s="227">
        <f t="shared" ref="T105:U105" si="43">S105</f>
        <v>0</v>
      </c>
      <c r="U105" s="227">
        <f t="shared" si="43"/>
        <v>0</v>
      </c>
      <c r="V105" s="227"/>
      <c r="W105" s="227"/>
      <c r="X105" s="227"/>
      <c r="Y105" s="227"/>
      <c r="Z105" s="227"/>
      <c r="AA105" s="227"/>
      <c r="AB105" s="227"/>
      <c r="AC105" s="51">
        <f t="shared" si="39"/>
        <v>0</v>
      </c>
      <c r="AD105" s="51">
        <f t="shared" si="40"/>
        <v>0</v>
      </c>
      <c r="AE105" s="78"/>
      <c r="AG105" s="51">
        <f t="shared" si="25"/>
        <v>0</v>
      </c>
      <c r="AH105" s="51">
        <f t="shared" si="26"/>
        <v>0</v>
      </c>
      <c r="AI105" s="51">
        <f t="shared" si="27"/>
        <v>0</v>
      </c>
      <c r="AJ105" s="51">
        <f t="shared" si="28"/>
        <v>0</v>
      </c>
      <c r="AK105"/>
      <c r="AL105"/>
      <c r="AM105"/>
      <c r="AN105"/>
      <c r="AO105"/>
      <c r="AP105"/>
      <c r="AQ105"/>
      <c r="AR105"/>
      <c r="AS105"/>
      <c r="AT105"/>
      <c r="AU105"/>
    </row>
    <row r="106" spans="1:47" x14ac:dyDescent="0.25">
      <c r="A106" t="str">
        <f t="shared" si="21"/>
        <v>GRANTS</v>
      </c>
      <c r="B106" s="75">
        <v>44273</v>
      </c>
      <c r="C106" s="211">
        <f>Schools!A59</f>
        <v>3022037</v>
      </c>
      <c r="D106" t="str">
        <f>VLOOKUP(C106,Schools!A:B,2,0)</f>
        <v>Manorside Primary School</v>
      </c>
      <c r="E106" t="str">
        <f>VLOOKUP(C106,Schools!$A:$Z,3,0)</f>
        <v>M</v>
      </c>
      <c r="F106" s="226"/>
      <c r="G106" s="74" t="s">
        <v>4759</v>
      </c>
      <c r="H106" s="74"/>
      <c r="I106" t="str">
        <f t="shared" si="22"/>
        <v>10166/543965</v>
      </c>
      <c r="J106">
        <f>VLOOKUP(C106,Schools!$A:$Z,9,0)</f>
        <v>400030</v>
      </c>
      <c r="K106" s="74" t="s">
        <v>85</v>
      </c>
      <c r="L106" s="159" t="s">
        <v>83</v>
      </c>
      <c r="M106" s="74" t="s">
        <v>4038</v>
      </c>
      <c r="N106" s="77" t="str">
        <f>VLOOKUP(C106,Schools!A:D,4,0)</f>
        <v>Primary</v>
      </c>
      <c r="O106" s="74">
        <f t="shared" si="24"/>
        <v>10166</v>
      </c>
      <c r="P106" s="77">
        <f t="shared" si="23"/>
        <v>543965</v>
      </c>
      <c r="Q106" s="227">
        <f t="shared" si="18"/>
        <v>0</v>
      </c>
      <c r="R106" s="227">
        <f t="shared" si="41"/>
        <v>0</v>
      </c>
      <c r="S106" s="227">
        <f t="shared" si="20"/>
        <v>0</v>
      </c>
      <c r="T106" s="227">
        <f t="shared" ref="T106:U106" si="44">S106</f>
        <v>0</v>
      </c>
      <c r="U106" s="227">
        <f t="shared" si="44"/>
        <v>0</v>
      </c>
      <c r="V106" s="227"/>
      <c r="W106" s="227"/>
      <c r="X106" s="227"/>
      <c r="Y106" s="227"/>
      <c r="Z106" s="227"/>
      <c r="AA106" s="227"/>
      <c r="AB106" s="227"/>
      <c r="AC106" s="51">
        <f t="shared" si="39"/>
        <v>0</v>
      </c>
      <c r="AD106" s="51">
        <f t="shared" si="40"/>
        <v>0</v>
      </c>
      <c r="AE106" s="78"/>
      <c r="AG106" s="51">
        <f t="shared" si="25"/>
        <v>0</v>
      </c>
      <c r="AH106" s="51">
        <f t="shared" si="26"/>
        <v>0</v>
      </c>
      <c r="AI106" s="51">
        <f t="shared" si="27"/>
        <v>0</v>
      </c>
      <c r="AJ106" s="51">
        <f t="shared" si="28"/>
        <v>0</v>
      </c>
      <c r="AK106"/>
      <c r="AL106"/>
      <c r="AM106"/>
      <c r="AN106"/>
      <c r="AO106"/>
      <c r="AP106"/>
      <c r="AQ106"/>
      <c r="AR106"/>
      <c r="AS106"/>
      <c r="AT106"/>
      <c r="AU106"/>
    </row>
    <row r="107" spans="1:47" x14ac:dyDescent="0.25">
      <c r="A107" t="str">
        <f t="shared" si="21"/>
        <v>GRANTS</v>
      </c>
      <c r="B107" s="75">
        <v>44273</v>
      </c>
      <c r="C107" s="211">
        <f>Schools!A60</f>
        <v>3023523</v>
      </c>
      <c r="D107" t="str">
        <f>VLOOKUP(C107,Schools!A:B,2,0)</f>
        <v>Martin Primary School</v>
      </c>
      <c r="E107" t="str">
        <f>VLOOKUP(C107,Schools!$A:$Z,3,0)</f>
        <v>M</v>
      </c>
      <c r="F107" s="226"/>
      <c r="G107" s="74" t="s">
        <v>4759</v>
      </c>
      <c r="H107" s="74"/>
      <c r="I107" t="str">
        <f t="shared" si="22"/>
        <v>10166/543965</v>
      </c>
      <c r="J107">
        <f>VLOOKUP(C107,Schools!$A:$Z,9,0)</f>
        <v>400130</v>
      </c>
      <c r="K107" s="74" t="s">
        <v>85</v>
      </c>
      <c r="L107" s="159" t="s">
        <v>83</v>
      </c>
      <c r="M107" s="74" t="s">
        <v>4038</v>
      </c>
      <c r="N107" s="77" t="str">
        <f>VLOOKUP(C107,Schools!A:D,4,0)</f>
        <v>Primary</v>
      </c>
      <c r="O107" s="74">
        <f t="shared" si="24"/>
        <v>10166</v>
      </c>
      <c r="P107" s="77">
        <f t="shared" si="23"/>
        <v>543965</v>
      </c>
      <c r="Q107" s="227">
        <f t="shared" si="18"/>
        <v>0</v>
      </c>
      <c r="R107" s="227">
        <f t="shared" si="41"/>
        <v>0</v>
      </c>
      <c r="S107" s="227">
        <f t="shared" si="20"/>
        <v>0</v>
      </c>
      <c r="T107" s="227">
        <f t="shared" ref="T107:U107" si="45">S107</f>
        <v>0</v>
      </c>
      <c r="U107" s="227">
        <f t="shared" si="45"/>
        <v>0</v>
      </c>
      <c r="V107" s="227"/>
      <c r="W107" s="227"/>
      <c r="X107" s="227"/>
      <c r="Y107" s="227"/>
      <c r="Z107" s="227"/>
      <c r="AA107" s="227"/>
      <c r="AB107" s="227"/>
      <c r="AC107" s="51">
        <f t="shared" si="39"/>
        <v>0</v>
      </c>
      <c r="AD107" s="51">
        <f t="shared" si="40"/>
        <v>0</v>
      </c>
      <c r="AE107" s="78"/>
      <c r="AG107" s="51">
        <f t="shared" si="25"/>
        <v>0</v>
      </c>
      <c r="AH107" s="51">
        <f t="shared" si="26"/>
        <v>0</v>
      </c>
      <c r="AI107" s="51">
        <f t="shared" si="27"/>
        <v>0</v>
      </c>
      <c r="AJ107" s="51">
        <f t="shared" si="28"/>
        <v>0</v>
      </c>
      <c r="AK107"/>
      <c r="AL107"/>
      <c r="AM107"/>
      <c r="AN107"/>
      <c r="AO107"/>
      <c r="AP107"/>
      <c r="AQ107"/>
      <c r="AR107"/>
      <c r="AS107"/>
      <c r="AT107"/>
      <c r="AU107"/>
    </row>
    <row r="108" spans="1:47" x14ac:dyDescent="0.25">
      <c r="A108" t="str">
        <f t="shared" si="21"/>
        <v>GRANTS</v>
      </c>
      <c r="B108" s="75">
        <v>44273</v>
      </c>
      <c r="C108" s="211">
        <f>Schools!A61</f>
        <v>3025948</v>
      </c>
      <c r="D108" t="str">
        <f>VLOOKUP(C108,Schools!A:B,2,0)</f>
        <v>Mathilda Marks-Kennedy School</v>
      </c>
      <c r="E108" t="str">
        <f>VLOOKUP(C108,Schools!$A:$Z,3,0)</f>
        <v>M</v>
      </c>
      <c r="F108" s="226"/>
      <c r="G108" s="74" t="s">
        <v>4759</v>
      </c>
      <c r="H108" s="74"/>
      <c r="I108" t="str">
        <f t="shared" si="22"/>
        <v>10166/543965</v>
      </c>
      <c r="J108">
        <f>VLOOKUP(C108,Schools!$A:$Z,9,0)</f>
        <v>400112</v>
      </c>
      <c r="K108" s="74" t="s">
        <v>85</v>
      </c>
      <c r="L108" s="159" t="s">
        <v>83</v>
      </c>
      <c r="M108" s="74" t="s">
        <v>4038</v>
      </c>
      <c r="N108" s="77" t="str">
        <f>VLOOKUP(C108,Schools!A:D,4,0)</f>
        <v>Primary</v>
      </c>
      <c r="O108" s="74">
        <f t="shared" si="24"/>
        <v>10166</v>
      </c>
      <c r="P108" s="77">
        <f t="shared" si="23"/>
        <v>543965</v>
      </c>
      <c r="Q108" s="227">
        <f t="shared" si="18"/>
        <v>0</v>
      </c>
      <c r="R108" s="227">
        <f t="shared" si="41"/>
        <v>0</v>
      </c>
      <c r="S108" s="227">
        <f t="shared" si="20"/>
        <v>0</v>
      </c>
      <c r="T108" s="227">
        <f t="shared" ref="T108:U108" si="46">S108</f>
        <v>0</v>
      </c>
      <c r="U108" s="227">
        <f t="shared" si="46"/>
        <v>0</v>
      </c>
      <c r="V108" s="227"/>
      <c r="W108" s="227"/>
      <c r="X108" s="227"/>
      <c r="Y108" s="227"/>
      <c r="Z108" s="227"/>
      <c r="AA108" s="227"/>
      <c r="AB108" s="227"/>
      <c r="AC108" s="51">
        <f t="shared" si="39"/>
        <v>0</v>
      </c>
      <c r="AD108" s="51">
        <f t="shared" si="40"/>
        <v>0</v>
      </c>
      <c r="AE108" s="78"/>
      <c r="AG108" s="51">
        <f t="shared" si="25"/>
        <v>0</v>
      </c>
      <c r="AH108" s="51">
        <f t="shared" si="26"/>
        <v>0</v>
      </c>
      <c r="AI108" s="51">
        <f t="shared" si="27"/>
        <v>0</v>
      </c>
      <c r="AJ108" s="51">
        <f t="shared" si="28"/>
        <v>0</v>
      </c>
      <c r="AK108"/>
      <c r="AL108"/>
      <c r="AM108"/>
      <c r="AN108"/>
      <c r="AO108"/>
      <c r="AP108"/>
      <c r="AQ108"/>
      <c r="AR108"/>
      <c r="AS108"/>
      <c r="AT108"/>
      <c r="AU108"/>
    </row>
    <row r="109" spans="1:47" x14ac:dyDescent="0.25">
      <c r="A109" t="str">
        <f t="shared" si="21"/>
        <v>GRANTS</v>
      </c>
      <c r="B109" s="75">
        <v>44273</v>
      </c>
      <c r="C109" s="211">
        <f>Schools!A62</f>
        <v>3025949</v>
      </c>
      <c r="D109" t="str">
        <f>VLOOKUP(C109,Schools!A:B,2,0)</f>
        <v>Menorah Foundation School</v>
      </c>
      <c r="E109" t="str">
        <f>VLOOKUP(C109,Schools!$A:$Z,3,0)</f>
        <v>M</v>
      </c>
      <c r="F109" s="226"/>
      <c r="G109" s="74" t="s">
        <v>4759</v>
      </c>
      <c r="H109" s="74"/>
      <c r="I109" t="str">
        <f t="shared" si="22"/>
        <v>10166/543965</v>
      </c>
      <c r="J109">
        <f>VLOOKUP(C109,Schools!$A:$Z,9,0)</f>
        <v>400110</v>
      </c>
      <c r="K109" s="74" t="s">
        <v>85</v>
      </c>
      <c r="L109" s="159" t="s">
        <v>83</v>
      </c>
      <c r="M109" s="74" t="s">
        <v>4038</v>
      </c>
      <c r="N109" s="77" t="str">
        <f>VLOOKUP(C109,Schools!A:D,4,0)</f>
        <v>Primary</v>
      </c>
      <c r="O109" s="74">
        <f t="shared" si="24"/>
        <v>10166</v>
      </c>
      <c r="P109" s="77">
        <f t="shared" si="23"/>
        <v>543965</v>
      </c>
      <c r="Q109" s="227">
        <f t="shared" si="18"/>
        <v>0</v>
      </c>
      <c r="R109" s="227">
        <f t="shared" si="41"/>
        <v>0</v>
      </c>
      <c r="S109" s="227">
        <f t="shared" si="20"/>
        <v>0</v>
      </c>
      <c r="T109" s="227">
        <f t="shared" ref="T109:U109" si="47">S109</f>
        <v>0</v>
      </c>
      <c r="U109" s="227">
        <f t="shared" si="47"/>
        <v>0</v>
      </c>
      <c r="V109" s="227"/>
      <c r="W109" s="227"/>
      <c r="X109" s="227"/>
      <c r="Y109" s="227"/>
      <c r="Z109" s="227"/>
      <c r="AA109" s="227"/>
      <c r="AB109" s="227"/>
      <c r="AC109" s="51">
        <f t="shared" si="39"/>
        <v>0</v>
      </c>
      <c r="AD109" s="51">
        <f t="shared" si="40"/>
        <v>0</v>
      </c>
      <c r="AE109" s="78"/>
      <c r="AG109" s="51">
        <f t="shared" si="25"/>
        <v>0</v>
      </c>
      <c r="AH109" s="51">
        <f t="shared" si="26"/>
        <v>0</v>
      </c>
      <c r="AI109" s="51">
        <f t="shared" si="27"/>
        <v>0</v>
      </c>
      <c r="AJ109" s="51">
        <f t="shared" si="28"/>
        <v>0</v>
      </c>
      <c r="AK109"/>
      <c r="AL109"/>
      <c r="AM109"/>
      <c r="AN109"/>
      <c r="AO109"/>
      <c r="AP109"/>
      <c r="AQ109"/>
      <c r="AR109"/>
      <c r="AS109"/>
      <c r="AT109"/>
      <c r="AU109"/>
    </row>
    <row r="110" spans="1:47" x14ac:dyDescent="0.25">
      <c r="A110" t="str">
        <f t="shared" si="21"/>
        <v>GRANTS</v>
      </c>
      <c r="B110" s="75">
        <v>44273</v>
      </c>
      <c r="C110" s="211">
        <f>Schools!A63</f>
        <v>3023513</v>
      </c>
      <c r="D110" t="str">
        <f>VLOOKUP(C110,Schools!A:B,2,0)</f>
        <v>Menorah Primary School</v>
      </c>
      <c r="E110" t="str">
        <f>VLOOKUP(C110,Schools!$A:$Z,3,0)</f>
        <v>M</v>
      </c>
      <c r="F110" s="226"/>
      <c r="G110" s="74" t="s">
        <v>4759</v>
      </c>
      <c r="H110" s="74"/>
      <c r="I110" t="str">
        <f t="shared" si="22"/>
        <v>10166/543965</v>
      </c>
      <c r="J110">
        <f>VLOOKUP(C110,Schools!$A:$Z,9,0)</f>
        <v>400007</v>
      </c>
      <c r="K110" s="74" t="s">
        <v>85</v>
      </c>
      <c r="L110" s="159" t="s">
        <v>83</v>
      </c>
      <c r="M110" s="74" t="s">
        <v>4038</v>
      </c>
      <c r="N110" s="77" t="str">
        <f>VLOOKUP(C110,Schools!A:D,4,0)</f>
        <v>Primary</v>
      </c>
      <c r="O110" s="74">
        <f t="shared" si="24"/>
        <v>10166</v>
      </c>
      <c r="P110" s="77">
        <f t="shared" si="23"/>
        <v>543965</v>
      </c>
      <c r="Q110" s="227">
        <f t="shared" si="18"/>
        <v>0</v>
      </c>
      <c r="R110" s="227">
        <f t="shared" si="41"/>
        <v>0</v>
      </c>
      <c r="S110" s="227">
        <f t="shared" si="20"/>
        <v>0</v>
      </c>
      <c r="T110" s="227">
        <f t="shared" ref="T110:U110" si="48">S110</f>
        <v>0</v>
      </c>
      <c r="U110" s="227">
        <f t="shared" si="48"/>
        <v>0</v>
      </c>
      <c r="V110" s="227"/>
      <c r="W110" s="227"/>
      <c r="X110" s="227"/>
      <c r="Y110" s="227"/>
      <c r="Z110" s="227"/>
      <c r="AA110" s="227"/>
      <c r="AB110" s="227"/>
      <c r="AC110" s="51">
        <f t="shared" si="39"/>
        <v>0</v>
      </c>
      <c r="AD110" s="51">
        <f t="shared" si="40"/>
        <v>0</v>
      </c>
      <c r="AE110" s="78"/>
      <c r="AG110" s="51">
        <f t="shared" si="25"/>
        <v>0</v>
      </c>
      <c r="AH110" s="51">
        <f t="shared" si="26"/>
        <v>0</v>
      </c>
      <c r="AI110" s="51">
        <f t="shared" si="27"/>
        <v>0</v>
      </c>
      <c r="AJ110" s="51">
        <f t="shared" si="28"/>
        <v>0</v>
      </c>
      <c r="AK110"/>
      <c r="AL110"/>
      <c r="AM110"/>
      <c r="AN110"/>
      <c r="AO110"/>
      <c r="AP110"/>
      <c r="AQ110"/>
      <c r="AR110"/>
      <c r="AS110"/>
      <c r="AT110"/>
      <c r="AU110"/>
    </row>
    <row r="111" spans="1:47" x14ac:dyDescent="0.25">
      <c r="A111" t="str">
        <f t="shared" si="21"/>
        <v>GRANTS</v>
      </c>
      <c r="B111" s="75">
        <v>44273</v>
      </c>
      <c r="C111" s="211">
        <f>Schools!A65</f>
        <v>3023305</v>
      </c>
      <c r="D111" t="str">
        <f>VLOOKUP(C111,Schools!A:B,2,0)</f>
        <v>Monken Hadley C E Primary School</v>
      </c>
      <c r="E111" t="str">
        <f>VLOOKUP(C111,Schools!$A:$Z,3,0)</f>
        <v>M</v>
      </c>
      <c r="F111" s="226"/>
      <c r="G111" s="74" t="s">
        <v>4759</v>
      </c>
      <c r="H111" s="74"/>
      <c r="I111" t="str">
        <f t="shared" si="22"/>
        <v>10166/543965</v>
      </c>
      <c r="J111">
        <f>VLOOKUP(C111,Schools!$A:$Z,9,0)</f>
        <v>400086</v>
      </c>
      <c r="K111" s="74" t="s">
        <v>85</v>
      </c>
      <c r="L111" s="159" t="s">
        <v>83</v>
      </c>
      <c r="M111" s="74" t="s">
        <v>4038</v>
      </c>
      <c r="N111" s="77" t="str">
        <f>VLOOKUP(C111,Schools!A:D,4,0)</f>
        <v>Primary</v>
      </c>
      <c r="O111" s="74">
        <f t="shared" si="24"/>
        <v>10166</v>
      </c>
      <c r="P111" s="77">
        <f t="shared" si="23"/>
        <v>543965</v>
      </c>
      <c r="Q111" s="227">
        <f t="shared" si="18"/>
        <v>0</v>
      </c>
      <c r="R111" s="227">
        <f t="shared" si="41"/>
        <v>0</v>
      </c>
      <c r="S111" s="227">
        <f t="shared" si="20"/>
        <v>0</v>
      </c>
      <c r="T111" s="227">
        <f t="shared" ref="T111:U111" si="49">S111</f>
        <v>0</v>
      </c>
      <c r="U111" s="227">
        <f t="shared" si="49"/>
        <v>0</v>
      </c>
      <c r="V111" s="227"/>
      <c r="W111" s="227"/>
      <c r="X111" s="227"/>
      <c r="Y111" s="227"/>
      <c r="Z111" s="227"/>
      <c r="AA111" s="227"/>
      <c r="AB111" s="227"/>
      <c r="AC111" s="51">
        <f t="shared" si="39"/>
        <v>0</v>
      </c>
      <c r="AD111" s="51">
        <f t="shared" si="40"/>
        <v>0</v>
      </c>
      <c r="AE111" s="78"/>
      <c r="AG111" s="51">
        <f t="shared" si="25"/>
        <v>0</v>
      </c>
      <c r="AH111" s="51">
        <f t="shared" si="26"/>
        <v>0</v>
      </c>
      <c r="AI111" s="51">
        <f t="shared" si="27"/>
        <v>0</v>
      </c>
      <c r="AJ111" s="51">
        <f t="shared" si="28"/>
        <v>0</v>
      </c>
      <c r="AK111"/>
      <c r="AL111"/>
      <c r="AM111"/>
      <c r="AN111"/>
      <c r="AO111"/>
      <c r="AP111"/>
      <c r="AQ111"/>
      <c r="AR111"/>
      <c r="AS111"/>
      <c r="AT111"/>
      <c r="AU111"/>
    </row>
    <row r="112" spans="1:47" x14ac:dyDescent="0.25">
      <c r="A112" t="str">
        <f t="shared" si="21"/>
        <v>GRANTS</v>
      </c>
      <c r="B112" s="75">
        <v>44273</v>
      </c>
      <c r="C112" s="211">
        <f>Schools!A66</f>
        <v>3022042</v>
      </c>
      <c r="D112" t="str">
        <f>VLOOKUP(C112,Schools!A:B,2,0)</f>
        <v>Monkfrith School</v>
      </c>
      <c r="E112" t="str">
        <f>VLOOKUP(C112,Schools!$A:$Z,3,0)</f>
        <v>M</v>
      </c>
      <c r="F112" s="226"/>
      <c r="G112" s="74" t="s">
        <v>4759</v>
      </c>
      <c r="H112" s="74"/>
      <c r="I112" t="str">
        <f t="shared" si="22"/>
        <v>10166/543965</v>
      </c>
      <c r="J112">
        <f>VLOOKUP(C112,Schools!$A:$Z,9,0)</f>
        <v>400048</v>
      </c>
      <c r="K112" s="74" t="s">
        <v>85</v>
      </c>
      <c r="L112" s="159" t="s">
        <v>83</v>
      </c>
      <c r="M112" s="74" t="s">
        <v>4038</v>
      </c>
      <c r="N112" s="77" t="str">
        <f>VLOOKUP(C112,Schools!A:D,4,0)</f>
        <v>Primary</v>
      </c>
      <c r="O112" s="74">
        <f t="shared" si="24"/>
        <v>10166</v>
      </c>
      <c r="P112" s="77">
        <f t="shared" si="23"/>
        <v>543965</v>
      </c>
      <c r="Q112" s="227">
        <f t="shared" si="18"/>
        <v>0</v>
      </c>
      <c r="R112" s="227">
        <f t="shared" si="41"/>
        <v>0</v>
      </c>
      <c r="S112" s="227">
        <f t="shared" si="20"/>
        <v>0</v>
      </c>
      <c r="T112" s="227">
        <f t="shared" ref="T112:U112" si="50">S112</f>
        <v>0</v>
      </c>
      <c r="U112" s="227">
        <f t="shared" si="50"/>
        <v>0</v>
      </c>
      <c r="V112" s="227"/>
      <c r="W112" s="227"/>
      <c r="X112" s="227"/>
      <c r="Y112" s="227"/>
      <c r="Z112" s="227"/>
      <c r="AA112" s="227"/>
      <c r="AB112" s="227"/>
      <c r="AC112" s="51">
        <f t="shared" si="39"/>
        <v>0</v>
      </c>
      <c r="AD112" s="51">
        <f t="shared" si="40"/>
        <v>0</v>
      </c>
      <c r="AE112" s="78"/>
      <c r="AG112" s="51">
        <f t="shared" si="25"/>
        <v>0</v>
      </c>
      <c r="AH112" s="51">
        <f t="shared" si="26"/>
        <v>0</v>
      </c>
      <c r="AI112" s="51">
        <f t="shared" si="27"/>
        <v>0</v>
      </c>
      <c r="AJ112" s="51">
        <f t="shared" si="28"/>
        <v>0</v>
      </c>
      <c r="AK112"/>
      <c r="AL112"/>
      <c r="AM112"/>
      <c r="AN112"/>
      <c r="AO112"/>
      <c r="AP112"/>
      <c r="AQ112"/>
      <c r="AR112"/>
      <c r="AS112"/>
      <c r="AT112"/>
      <c r="AU112"/>
    </row>
    <row r="113" spans="1:47" x14ac:dyDescent="0.25">
      <c r="A113" t="str">
        <f t="shared" si="21"/>
        <v>GRANTS</v>
      </c>
      <c r="B113" s="75">
        <v>44273</v>
      </c>
      <c r="C113" s="211">
        <f>Schools!A67</f>
        <v>3022044</v>
      </c>
      <c r="D113" t="str">
        <f>VLOOKUP(C113,Schools!A:B,2,0)</f>
        <v>Moss Hall Infant School</v>
      </c>
      <c r="E113" t="str">
        <f>VLOOKUP(C113,Schools!$A:$Z,3,0)</f>
        <v>M</v>
      </c>
      <c r="F113" s="226"/>
      <c r="G113" s="74" t="s">
        <v>4759</v>
      </c>
      <c r="H113" s="74"/>
      <c r="I113" t="str">
        <f t="shared" si="22"/>
        <v>10166/543965</v>
      </c>
      <c r="J113">
        <f>VLOOKUP(C113,Schools!$A:$Z,9,0)</f>
        <v>400087</v>
      </c>
      <c r="K113" s="74" t="s">
        <v>85</v>
      </c>
      <c r="L113" s="159" t="s">
        <v>83</v>
      </c>
      <c r="M113" s="74" t="s">
        <v>4038</v>
      </c>
      <c r="N113" s="77" t="str">
        <f>VLOOKUP(C113,Schools!A:D,4,0)</f>
        <v>Primary</v>
      </c>
      <c r="O113" s="74">
        <f t="shared" si="24"/>
        <v>10166</v>
      </c>
      <c r="P113" s="77">
        <f t="shared" si="23"/>
        <v>543965</v>
      </c>
      <c r="Q113" s="227">
        <f t="shared" si="18"/>
        <v>0</v>
      </c>
      <c r="R113" s="227">
        <f t="shared" si="41"/>
        <v>0</v>
      </c>
      <c r="S113" s="227">
        <f t="shared" si="20"/>
        <v>0</v>
      </c>
      <c r="T113" s="227">
        <f t="shared" ref="T113:U113" si="51">S113</f>
        <v>0</v>
      </c>
      <c r="U113" s="227">
        <f t="shared" si="51"/>
        <v>0</v>
      </c>
      <c r="V113" s="227"/>
      <c r="W113" s="227"/>
      <c r="X113" s="227"/>
      <c r="Y113" s="227"/>
      <c r="Z113" s="227"/>
      <c r="AA113" s="227"/>
      <c r="AB113" s="227"/>
      <c r="AC113" s="51">
        <f t="shared" si="39"/>
        <v>0</v>
      </c>
      <c r="AD113" s="51">
        <f t="shared" si="40"/>
        <v>0</v>
      </c>
      <c r="AE113" s="78"/>
      <c r="AG113" s="51">
        <f t="shared" si="25"/>
        <v>0</v>
      </c>
      <c r="AH113" s="51">
        <f t="shared" si="26"/>
        <v>0</v>
      </c>
      <c r="AI113" s="51">
        <f t="shared" si="27"/>
        <v>0</v>
      </c>
      <c r="AJ113" s="51">
        <f t="shared" si="28"/>
        <v>0</v>
      </c>
      <c r="AK113"/>
      <c r="AL113"/>
      <c r="AM113"/>
      <c r="AN113"/>
      <c r="AO113"/>
      <c r="AP113"/>
      <c r="AQ113"/>
      <c r="AR113"/>
      <c r="AS113"/>
      <c r="AT113"/>
      <c r="AU113"/>
    </row>
    <row r="114" spans="1:47" x14ac:dyDescent="0.25">
      <c r="A114" t="str">
        <f t="shared" si="21"/>
        <v>GRANTS</v>
      </c>
      <c r="B114" s="75">
        <v>44273</v>
      </c>
      <c r="C114" s="211">
        <f>Schools!A68</f>
        <v>3022043</v>
      </c>
      <c r="D114" t="str">
        <f>VLOOKUP(C114,Schools!A:B,2,0)</f>
        <v>Moss Hall Junior School</v>
      </c>
      <c r="E114" t="str">
        <f>VLOOKUP(C114,Schools!$A:$Z,3,0)</f>
        <v>M</v>
      </c>
      <c r="F114" s="226"/>
      <c r="G114" s="74" t="s">
        <v>4759</v>
      </c>
      <c r="H114" s="74"/>
      <c r="I114" t="str">
        <f t="shared" si="22"/>
        <v>10166/543965</v>
      </c>
      <c r="J114">
        <f>VLOOKUP(C114,Schools!$A:$Z,9,0)</f>
        <v>400088</v>
      </c>
      <c r="K114" s="74" t="s">
        <v>85</v>
      </c>
      <c r="L114" s="159" t="s">
        <v>83</v>
      </c>
      <c r="M114" s="74" t="s">
        <v>4038</v>
      </c>
      <c r="N114" s="77" t="str">
        <f>VLOOKUP(C114,Schools!A:D,4,0)</f>
        <v>Primary</v>
      </c>
      <c r="O114" s="74">
        <f t="shared" si="24"/>
        <v>10166</v>
      </c>
      <c r="P114" s="77">
        <f t="shared" si="23"/>
        <v>543965</v>
      </c>
      <c r="Q114" s="227">
        <f t="shared" si="18"/>
        <v>0</v>
      </c>
      <c r="R114" s="227">
        <f t="shared" si="41"/>
        <v>0</v>
      </c>
      <c r="S114" s="227">
        <f t="shared" si="20"/>
        <v>0</v>
      </c>
      <c r="T114" s="227">
        <f t="shared" ref="T114:U114" si="52">S114</f>
        <v>0</v>
      </c>
      <c r="U114" s="227">
        <f t="shared" si="52"/>
        <v>0</v>
      </c>
      <c r="V114" s="227"/>
      <c r="W114" s="227"/>
      <c r="X114" s="227"/>
      <c r="Y114" s="227"/>
      <c r="Z114" s="227"/>
      <c r="AA114" s="227"/>
      <c r="AB114" s="227"/>
      <c r="AC114" s="51">
        <f t="shared" si="39"/>
        <v>0</v>
      </c>
      <c r="AD114" s="51">
        <f t="shared" si="40"/>
        <v>0</v>
      </c>
      <c r="AE114" s="78"/>
      <c r="AG114" s="51">
        <f t="shared" si="25"/>
        <v>0</v>
      </c>
      <c r="AH114" s="51">
        <f t="shared" si="26"/>
        <v>0</v>
      </c>
      <c r="AI114" s="51">
        <f t="shared" si="27"/>
        <v>0</v>
      </c>
      <c r="AJ114" s="51">
        <f t="shared" si="28"/>
        <v>0</v>
      </c>
      <c r="AK114"/>
      <c r="AL114"/>
      <c r="AM114"/>
      <c r="AN114"/>
      <c r="AO114"/>
      <c r="AP114"/>
      <c r="AQ114"/>
      <c r="AR114"/>
      <c r="AS114"/>
      <c r="AT114"/>
      <c r="AU114"/>
    </row>
    <row r="115" spans="1:47" x14ac:dyDescent="0.25">
      <c r="A115" t="str">
        <f t="shared" si="21"/>
        <v>GRANTS</v>
      </c>
      <c r="B115" s="75">
        <v>44273</v>
      </c>
      <c r="C115" s="211">
        <f>Schools!A69</f>
        <v>3022053</v>
      </c>
      <c r="D115" t="str">
        <f>VLOOKUP(C115,Schools!A:B,2,0)</f>
        <v>Noam Primary School</v>
      </c>
      <c r="E115" t="str">
        <f>VLOOKUP(C115,Schools!$A:$Z,3,0)</f>
        <v>M</v>
      </c>
      <c r="F115" s="226"/>
      <c r="G115" s="74" t="s">
        <v>4759</v>
      </c>
      <c r="H115" s="74"/>
      <c r="I115" t="str">
        <f t="shared" si="22"/>
        <v>10166/543965</v>
      </c>
      <c r="J115">
        <f>VLOOKUP(C115,Schools!$A:$Z,9,0)</f>
        <v>158733</v>
      </c>
      <c r="K115" s="74" t="s">
        <v>85</v>
      </c>
      <c r="L115" s="159" t="s">
        <v>83</v>
      </c>
      <c r="M115" s="74" t="s">
        <v>4038</v>
      </c>
      <c r="N115" s="77" t="str">
        <f>VLOOKUP(C115,Schools!A:D,4,0)</f>
        <v>Primary</v>
      </c>
      <c r="O115" s="74">
        <f t="shared" si="24"/>
        <v>10166</v>
      </c>
      <c r="P115" s="77">
        <f t="shared" si="23"/>
        <v>543965</v>
      </c>
      <c r="Q115" s="227">
        <f t="shared" si="18"/>
        <v>0</v>
      </c>
      <c r="R115" s="227">
        <f t="shared" si="41"/>
        <v>0</v>
      </c>
      <c r="S115" s="227">
        <f t="shared" si="20"/>
        <v>0</v>
      </c>
      <c r="T115" s="227">
        <f t="shared" ref="T115:U115" si="53">S115</f>
        <v>0</v>
      </c>
      <c r="U115" s="227">
        <f t="shared" si="53"/>
        <v>0</v>
      </c>
      <c r="V115" s="227"/>
      <c r="W115" s="227"/>
      <c r="X115" s="227"/>
      <c r="Y115" s="227"/>
      <c r="Z115" s="227"/>
      <c r="AA115" s="227"/>
      <c r="AB115" s="227"/>
      <c r="AC115" s="51">
        <f t="shared" si="39"/>
        <v>0</v>
      </c>
      <c r="AD115" s="51">
        <f t="shared" si="40"/>
        <v>0</v>
      </c>
      <c r="AE115" s="78"/>
      <c r="AG115" s="51">
        <f t="shared" si="25"/>
        <v>0</v>
      </c>
      <c r="AH115" s="51">
        <f t="shared" si="26"/>
        <v>0</v>
      </c>
      <c r="AI115" s="51">
        <f t="shared" si="27"/>
        <v>0</v>
      </c>
      <c r="AJ115" s="51">
        <f t="shared" si="28"/>
        <v>0</v>
      </c>
      <c r="AK115"/>
      <c r="AL115"/>
      <c r="AM115"/>
      <c r="AN115"/>
      <c r="AO115"/>
      <c r="AP115"/>
      <c r="AQ115"/>
      <c r="AR115"/>
      <c r="AS115"/>
      <c r="AT115"/>
      <c r="AU115"/>
    </row>
    <row r="116" spans="1:47" x14ac:dyDescent="0.25">
      <c r="A116" t="str">
        <f t="shared" si="21"/>
        <v>GRANTS</v>
      </c>
      <c r="B116" s="75">
        <v>44273</v>
      </c>
      <c r="C116" s="211">
        <f>Schools!A70</f>
        <v>3022045</v>
      </c>
      <c r="D116" t="str">
        <f>VLOOKUP(C116,Schools!A:B,2,0)</f>
        <v>Northside School</v>
      </c>
      <c r="E116" t="str">
        <f>VLOOKUP(C116,Schools!$A:$Z,3,0)</f>
        <v>M</v>
      </c>
      <c r="F116" s="226"/>
      <c r="G116" s="74" t="s">
        <v>4759</v>
      </c>
      <c r="H116" s="74"/>
      <c r="I116" t="str">
        <f t="shared" si="22"/>
        <v>10166/543965</v>
      </c>
      <c r="J116">
        <f>VLOOKUP(C116,Schools!$A:$Z,9,0)</f>
        <v>400089</v>
      </c>
      <c r="K116" s="74" t="s">
        <v>85</v>
      </c>
      <c r="L116" s="159" t="s">
        <v>83</v>
      </c>
      <c r="M116" s="74" t="s">
        <v>4038</v>
      </c>
      <c r="N116" s="77" t="str">
        <f>VLOOKUP(C116,Schools!A:D,4,0)</f>
        <v>Primary</v>
      </c>
      <c r="O116" s="74">
        <f t="shared" si="24"/>
        <v>10166</v>
      </c>
      <c r="P116" s="77">
        <f t="shared" si="23"/>
        <v>543965</v>
      </c>
      <c r="Q116" s="227">
        <f t="shared" si="18"/>
        <v>0</v>
      </c>
      <c r="R116" s="227">
        <f t="shared" si="41"/>
        <v>0</v>
      </c>
      <c r="S116" s="227">
        <f t="shared" si="20"/>
        <v>0</v>
      </c>
      <c r="T116" s="227">
        <f t="shared" ref="T116:U116" si="54">S116</f>
        <v>0</v>
      </c>
      <c r="U116" s="227">
        <f t="shared" si="54"/>
        <v>0</v>
      </c>
      <c r="V116" s="227"/>
      <c r="W116" s="227"/>
      <c r="X116" s="227"/>
      <c r="Y116" s="227"/>
      <c r="Z116" s="227"/>
      <c r="AA116" s="227"/>
      <c r="AB116" s="227"/>
      <c r="AC116" s="51">
        <f t="shared" si="39"/>
        <v>0</v>
      </c>
      <c r="AD116" s="51">
        <f t="shared" si="40"/>
        <v>0</v>
      </c>
      <c r="AE116" s="78"/>
      <c r="AG116" s="51">
        <f t="shared" si="25"/>
        <v>0</v>
      </c>
      <c r="AH116" s="51">
        <f t="shared" si="26"/>
        <v>0</v>
      </c>
      <c r="AI116" s="51">
        <f t="shared" si="27"/>
        <v>0</v>
      </c>
      <c r="AJ116" s="51">
        <f t="shared" si="28"/>
        <v>0</v>
      </c>
      <c r="AK116"/>
      <c r="AL116"/>
      <c r="AM116"/>
      <c r="AN116"/>
      <c r="AO116"/>
      <c r="AP116"/>
      <c r="AQ116"/>
      <c r="AR116"/>
      <c r="AS116"/>
      <c r="AT116"/>
      <c r="AU116"/>
    </row>
    <row r="117" spans="1:47" x14ac:dyDescent="0.25">
      <c r="A117" t="str">
        <f t="shared" si="21"/>
        <v>GRANTS</v>
      </c>
      <c r="B117" s="75">
        <v>44273</v>
      </c>
      <c r="C117" s="211">
        <f>Schools!A71</f>
        <v>3022077</v>
      </c>
      <c r="D117" t="str">
        <f>VLOOKUP(C117,Schools!A:B,2,0)</f>
        <v>Orion Primary School</v>
      </c>
      <c r="E117" t="str">
        <f>VLOOKUP(C117,Schools!$A:$Z,3,0)</f>
        <v>M</v>
      </c>
      <c r="F117" s="226"/>
      <c r="G117" s="74" t="s">
        <v>4759</v>
      </c>
      <c r="H117" s="74"/>
      <c r="I117" t="str">
        <f t="shared" si="22"/>
        <v>10166/543965</v>
      </c>
      <c r="J117">
        <f>VLOOKUP(C117,Schools!$A:$Z,9,0)</f>
        <v>400113</v>
      </c>
      <c r="K117" s="74" t="s">
        <v>85</v>
      </c>
      <c r="L117" s="159" t="s">
        <v>83</v>
      </c>
      <c r="M117" s="74" t="s">
        <v>4038</v>
      </c>
      <c r="N117" s="77" t="str">
        <f>VLOOKUP(C117,Schools!A:D,4,0)</f>
        <v>Primary</v>
      </c>
      <c r="O117" s="74">
        <f t="shared" si="24"/>
        <v>10166</v>
      </c>
      <c r="P117" s="77">
        <f t="shared" si="23"/>
        <v>543965</v>
      </c>
      <c r="Q117" s="227">
        <f t="shared" si="18"/>
        <v>0</v>
      </c>
      <c r="R117" s="227">
        <f t="shared" si="41"/>
        <v>0</v>
      </c>
      <c r="S117" s="227">
        <f t="shared" si="20"/>
        <v>0</v>
      </c>
      <c r="T117" s="227">
        <f t="shared" ref="T117:U117" si="55">S117</f>
        <v>0</v>
      </c>
      <c r="U117" s="227">
        <f t="shared" si="55"/>
        <v>0</v>
      </c>
      <c r="V117" s="227"/>
      <c r="W117" s="227"/>
      <c r="X117" s="227"/>
      <c r="Y117" s="227"/>
      <c r="Z117" s="227"/>
      <c r="AA117" s="227"/>
      <c r="AB117" s="227"/>
      <c r="AC117" s="51">
        <f t="shared" si="39"/>
        <v>0</v>
      </c>
      <c r="AD117" s="51">
        <f t="shared" si="40"/>
        <v>0</v>
      </c>
      <c r="AE117" s="78"/>
      <c r="AG117" s="51">
        <f t="shared" si="25"/>
        <v>0</v>
      </c>
      <c r="AH117" s="51">
        <f t="shared" si="26"/>
        <v>0</v>
      </c>
      <c r="AI117" s="51">
        <f t="shared" si="27"/>
        <v>0</v>
      </c>
      <c r="AJ117" s="51">
        <f t="shared" si="28"/>
        <v>0</v>
      </c>
      <c r="AK117"/>
      <c r="AL117"/>
      <c r="AM117"/>
      <c r="AN117"/>
      <c r="AO117"/>
      <c r="AP117"/>
      <c r="AQ117"/>
      <c r="AR117"/>
      <c r="AS117"/>
      <c r="AT117"/>
      <c r="AU117"/>
    </row>
    <row r="118" spans="1:47" x14ac:dyDescent="0.25">
      <c r="A118" t="str">
        <f t="shared" si="21"/>
        <v>GRANTS</v>
      </c>
      <c r="B118" s="75">
        <v>44273</v>
      </c>
      <c r="C118" s="211">
        <f>Schools!A72</f>
        <v>3025201</v>
      </c>
      <c r="D118" t="str">
        <f>VLOOKUP(C118,Schools!A:B,2,0)</f>
        <v>Osidge Primary School</v>
      </c>
      <c r="E118" t="str">
        <f>VLOOKUP(C118,Schools!$A:$Z,3,0)</f>
        <v>M</v>
      </c>
      <c r="F118" s="226"/>
      <c r="G118" s="74" t="s">
        <v>4759</v>
      </c>
      <c r="H118" s="74"/>
      <c r="I118" t="str">
        <f t="shared" si="22"/>
        <v>10166/543965</v>
      </c>
      <c r="J118">
        <f>VLOOKUP(C118,Schools!$A:$Z,9,0)</f>
        <v>400021</v>
      </c>
      <c r="K118" s="74" t="s">
        <v>85</v>
      </c>
      <c r="L118" s="159" t="s">
        <v>83</v>
      </c>
      <c r="M118" s="74" t="s">
        <v>4038</v>
      </c>
      <c r="N118" s="77" t="str">
        <f>VLOOKUP(C118,Schools!A:D,4,0)</f>
        <v>Primary</v>
      </c>
      <c r="O118" s="74">
        <f t="shared" si="24"/>
        <v>10166</v>
      </c>
      <c r="P118" s="77">
        <f t="shared" si="23"/>
        <v>543965</v>
      </c>
      <c r="Q118" s="227">
        <f t="shared" si="18"/>
        <v>0</v>
      </c>
      <c r="R118" s="227">
        <f t="shared" si="41"/>
        <v>0</v>
      </c>
      <c r="S118" s="227">
        <f t="shared" si="20"/>
        <v>0</v>
      </c>
      <c r="T118" s="227">
        <f t="shared" ref="T118:U118" si="56">S118</f>
        <v>0</v>
      </c>
      <c r="U118" s="227">
        <f t="shared" si="56"/>
        <v>0</v>
      </c>
      <c r="V118" s="227"/>
      <c r="W118" s="227"/>
      <c r="X118" s="227"/>
      <c r="Y118" s="227"/>
      <c r="Z118" s="227"/>
      <c r="AA118" s="227"/>
      <c r="AB118" s="227"/>
      <c r="AC118" s="51">
        <f t="shared" si="39"/>
        <v>0</v>
      </c>
      <c r="AD118" s="51">
        <f t="shared" si="40"/>
        <v>0</v>
      </c>
      <c r="AE118" s="78"/>
      <c r="AG118" s="51">
        <f t="shared" si="25"/>
        <v>0</v>
      </c>
      <c r="AH118" s="51">
        <f t="shared" si="26"/>
        <v>0</v>
      </c>
      <c r="AI118" s="51">
        <f t="shared" si="27"/>
        <v>0</v>
      </c>
      <c r="AJ118" s="51">
        <f t="shared" si="28"/>
        <v>0</v>
      </c>
      <c r="AK118"/>
      <c r="AL118"/>
      <c r="AM118"/>
      <c r="AN118"/>
      <c r="AO118"/>
      <c r="AP118"/>
      <c r="AQ118"/>
      <c r="AR118"/>
      <c r="AS118"/>
      <c r="AT118"/>
      <c r="AU118"/>
    </row>
    <row r="119" spans="1:47" x14ac:dyDescent="0.25">
      <c r="A119" t="str">
        <f t="shared" si="21"/>
        <v>GRANTS</v>
      </c>
      <c r="B119" s="75">
        <v>44273</v>
      </c>
      <c r="C119" s="211">
        <f>Schools!A73</f>
        <v>3023501</v>
      </c>
      <c r="D119" t="str">
        <f>VLOOKUP(C119,Schools!A:B,2,0)</f>
        <v>Our Lady of Lourdes School</v>
      </c>
      <c r="E119" t="str">
        <f>VLOOKUP(C119,Schools!$A:$Z,3,0)</f>
        <v>M</v>
      </c>
      <c r="F119" s="226"/>
      <c r="G119" s="74" t="s">
        <v>4759</v>
      </c>
      <c r="H119" s="74"/>
      <c r="I119" t="str">
        <f t="shared" si="22"/>
        <v>10166/543965</v>
      </c>
      <c r="J119">
        <f>VLOOKUP(C119,Schools!$A:$Z,9,0)</f>
        <v>400003</v>
      </c>
      <c r="K119" s="74" t="s">
        <v>85</v>
      </c>
      <c r="L119" s="159" t="s">
        <v>83</v>
      </c>
      <c r="M119" s="74" t="s">
        <v>4038</v>
      </c>
      <c r="N119" s="77" t="str">
        <f>VLOOKUP(C119,Schools!A:D,4,0)</f>
        <v>Primary</v>
      </c>
      <c r="O119" s="74">
        <f t="shared" si="24"/>
        <v>10166</v>
      </c>
      <c r="P119" s="77">
        <f t="shared" si="23"/>
        <v>543965</v>
      </c>
      <c r="Q119" s="227">
        <f t="shared" si="18"/>
        <v>0</v>
      </c>
      <c r="R119" s="227">
        <f t="shared" si="41"/>
        <v>0</v>
      </c>
      <c r="S119" s="227">
        <f t="shared" si="20"/>
        <v>0</v>
      </c>
      <c r="T119" s="227">
        <f t="shared" ref="T119:U119" si="57">S119</f>
        <v>0</v>
      </c>
      <c r="U119" s="227">
        <f t="shared" si="57"/>
        <v>0</v>
      </c>
      <c r="V119" s="227"/>
      <c r="W119" s="227"/>
      <c r="X119" s="227"/>
      <c r="Y119" s="227"/>
      <c r="Z119" s="227"/>
      <c r="AA119" s="227"/>
      <c r="AB119" s="227"/>
      <c r="AC119" s="51">
        <f t="shared" si="39"/>
        <v>0</v>
      </c>
      <c r="AD119" s="51">
        <f t="shared" si="40"/>
        <v>0</v>
      </c>
      <c r="AE119" s="78"/>
      <c r="AG119" s="51">
        <f t="shared" si="25"/>
        <v>0</v>
      </c>
      <c r="AH119" s="51">
        <f t="shared" si="26"/>
        <v>0</v>
      </c>
      <c r="AI119" s="51">
        <f t="shared" si="27"/>
        <v>0</v>
      </c>
      <c r="AJ119" s="51">
        <f t="shared" si="28"/>
        <v>0</v>
      </c>
      <c r="AK119"/>
      <c r="AL119"/>
      <c r="AM119"/>
      <c r="AN119"/>
      <c r="AO119"/>
      <c r="AP119"/>
      <c r="AQ119"/>
      <c r="AR119"/>
      <c r="AS119"/>
      <c r="AT119"/>
      <c r="AU119"/>
    </row>
    <row r="120" spans="1:47" x14ac:dyDescent="0.25">
      <c r="A120" t="str">
        <f t="shared" si="21"/>
        <v>GRANTS</v>
      </c>
      <c r="B120" s="75">
        <v>44273</v>
      </c>
      <c r="C120" s="211">
        <f>Schools!A74</f>
        <v>3022078</v>
      </c>
      <c r="D120" t="str">
        <f>VLOOKUP(C120,Schools!A:B,2,0)</f>
        <v>Pardes House School</v>
      </c>
      <c r="E120" t="str">
        <f>VLOOKUP(C120,Schools!$A:$Z,3,0)</f>
        <v>M</v>
      </c>
      <c r="F120" s="226"/>
      <c r="G120" s="74" t="s">
        <v>4759</v>
      </c>
      <c r="H120" s="74"/>
      <c r="I120" t="str">
        <f t="shared" si="22"/>
        <v>10166/543965</v>
      </c>
      <c r="J120">
        <f>VLOOKUP(C120,Schools!$A:$Z,9,0)</f>
        <v>400014</v>
      </c>
      <c r="K120" s="74" t="s">
        <v>85</v>
      </c>
      <c r="L120" s="159" t="s">
        <v>83</v>
      </c>
      <c r="M120" s="74" t="s">
        <v>4038</v>
      </c>
      <c r="N120" s="77" t="str">
        <f>VLOOKUP(C120,Schools!A:D,4,0)</f>
        <v>Primary</v>
      </c>
      <c r="O120" s="74">
        <f t="shared" si="24"/>
        <v>10166</v>
      </c>
      <c r="P120" s="77">
        <f t="shared" si="23"/>
        <v>543965</v>
      </c>
      <c r="Q120" s="227">
        <f t="shared" si="18"/>
        <v>0</v>
      </c>
      <c r="R120" s="227">
        <f t="shared" si="41"/>
        <v>0</v>
      </c>
      <c r="S120" s="227">
        <f t="shared" si="20"/>
        <v>0</v>
      </c>
      <c r="T120" s="227">
        <f t="shared" ref="T120:U120" si="58">S120</f>
        <v>0</v>
      </c>
      <c r="U120" s="227">
        <f t="shared" si="58"/>
        <v>0</v>
      </c>
      <c r="V120" s="227"/>
      <c r="W120" s="227"/>
      <c r="X120" s="227"/>
      <c r="Y120" s="227"/>
      <c r="Z120" s="227"/>
      <c r="AA120" s="227"/>
      <c r="AB120" s="227"/>
      <c r="AC120" s="51">
        <f t="shared" si="39"/>
        <v>0</v>
      </c>
      <c r="AD120" s="51">
        <f t="shared" si="40"/>
        <v>0</v>
      </c>
      <c r="AE120" s="78"/>
      <c r="AG120" s="51">
        <f t="shared" si="25"/>
        <v>0</v>
      </c>
      <c r="AH120" s="51">
        <f t="shared" si="26"/>
        <v>0</v>
      </c>
      <c r="AI120" s="51">
        <f t="shared" si="27"/>
        <v>0</v>
      </c>
      <c r="AJ120" s="51">
        <f t="shared" si="28"/>
        <v>0</v>
      </c>
      <c r="AK120"/>
      <c r="AL120"/>
      <c r="AM120"/>
      <c r="AN120"/>
      <c r="AO120"/>
      <c r="AP120"/>
      <c r="AQ120"/>
      <c r="AR120"/>
      <c r="AS120"/>
      <c r="AT120"/>
      <c r="AU120"/>
    </row>
    <row r="121" spans="1:47" x14ac:dyDescent="0.25">
      <c r="A121" t="str">
        <f t="shared" si="21"/>
        <v>GRANTS</v>
      </c>
      <c r="B121" s="75">
        <v>44273</v>
      </c>
      <c r="C121" s="211">
        <f>Schools!A76</f>
        <v>3022071</v>
      </c>
      <c r="D121" t="str">
        <f>VLOOKUP(C121,Schools!A:B,2,0)</f>
        <v>Queenswell Infant and Nursery School</v>
      </c>
      <c r="E121" t="str">
        <f>VLOOKUP(C121,Schools!$A:$Z,3,0)</f>
        <v>M</v>
      </c>
      <c r="F121" s="226"/>
      <c r="G121" s="74" t="s">
        <v>4759</v>
      </c>
      <c r="H121" s="74"/>
      <c r="I121" t="str">
        <f t="shared" si="22"/>
        <v>10166/543965</v>
      </c>
      <c r="J121">
        <f>VLOOKUP(C121,Schools!$A:$Z,9,0)</f>
        <v>400010</v>
      </c>
      <c r="K121" s="74" t="s">
        <v>85</v>
      </c>
      <c r="L121" s="159" t="s">
        <v>83</v>
      </c>
      <c r="M121" s="74" t="s">
        <v>4038</v>
      </c>
      <c r="N121" s="77" t="str">
        <f>VLOOKUP(C121,Schools!A:D,4,0)</f>
        <v>Primary</v>
      </c>
      <c r="O121" s="74">
        <f t="shared" si="24"/>
        <v>10166</v>
      </c>
      <c r="P121" s="77">
        <f t="shared" si="23"/>
        <v>543965</v>
      </c>
      <c r="Q121" s="227">
        <f t="shared" si="18"/>
        <v>0</v>
      </c>
      <c r="R121" s="227">
        <f t="shared" si="41"/>
        <v>0</v>
      </c>
      <c r="S121" s="227">
        <f t="shared" si="20"/>
        <v>0</v>
      </c>
      <c r="T121" s="227">
        <f t="shared" ref="T121:U121" si="59">S121</f>
        <v>0</v>
      </c>
      <c r="U121" s="227">
        <f t="shared" si="59"/>
        <v>0</v>
      </c>
      <c r="V121" s="227"/>
      <c r="W121" s="227"/>
      <c r="X121" s="227"/>
      <c r="Y121" s="227"/>
      <c r="Z121" s="227"/>
      <c r="AA121" s="227"/>
      <c r="AB121" s="227"/>
      <c r="AC121" s="51">
        <f t="shared" si="39"/>
        <v>0</v>
      </c>
      <c r="AD121" s="51">
        <f t="shared" si="40"/>
        <v>0</v>
      </c>
      <c r="AE121" s="78"/>
      <c r="AG121" s="51">
        <f t="shared" si="25"/>
        <v>0</v>
      </c>
      <c r="AH121" s="51">
        <f t="shared" si="26"/>
        <v>0</v>
      </c>
      <c r="AI121" s="51">
        <f t="shared" si="27"/>
        <v>0</v>
      </c>
      <c r="AJ121" s="51">
        <f t="shared" si="28"/>
        <v>0</v>
      </c>
      <c r="AK121"/>
      <c r="AL121"/>
      <c r="AM121"/>
      <c r="AN121"/>
      <c r="AO121"/>
      <c r="AP121"/>
      <c r="AQ121"/>
      <c r="AR121"/>
      <c r="AS121"/>
      <c r="AT121"/>
      <c r="AU121"/>
    </row>
    <row r="122" spans="1:47" x14ac:dyDescent="0.25">
      <c r="A122" t="str">
        <f t="shared" si="21"/>
        <v>GRANTS</v>
      </c>
      <c r="B122" s="75">
        <v>44273</v>
      </c>
      <c r="C122" s="211">
        <f>Schools!A77</f>
        <v>3022072</v>
      </c>
      <c r="D122" t="str">
        <f>VLOOKUP(C122,Schools!A:B,2,0)</f>
        <v>Queenswell Junior School</v>
      </c>
      <c r="E122" t="str">
        <f>VLOOKUP(C122,Schools!$A:$Z,3,0)</f>
        <v>M</v>
      </c>
      <c r="F122" s="226"/>
      <c r="G122" s="74" t="s">
        <v>4759</v>
      </c>
      <c r="H122" s="74"/>
      <c r="I122" t="str">
        <f t="shared" si="22"/>
        <v>10166/543965</v>
      </c>
      <c r="J122">
        <f>VLOOKUP(C122,Schools!$A:$Z,9,0)</f>
        <v>400012</v>
      </c>
      <c r="K122" s="74" t="s">
        <v>85</v>
      </c>
      <c r="L122" s="159" t="s">
        <v>83</v>
      </c>
      <c r="M122" s="74" t="s">
        <v>4038</v>
      </c>
      <c r="N122" s="77" t="str">
        <f>VLOOKUP(C122,Schools!A:D,4,0)</f>
        <v>Primary</v>
      </c>
      <c r="O122" s="74">
        <f t="shared" si="24"/>
        <v>10166</v>
      </c>
      <c r="P122" s="77">
        <f t="shared" si="23"/>
        <v>543965</v>
      </c>
      <c r="Q122" s="227">
        <f t="shared" si="18"/>
        <v>0</v>
      </c>
      <c r="R122" s="227">
        <f t="shared" si="41"/>
        <v>0</v>
      </c>
      <c r="S122" s="227">
        <f t="shared" si="20"/>
        <v>0</v>
      </c>
      <c r="T122" s="227">
        <f t="shared" ref="T122:U122" si="60">S122</f>
        <v>0</v>
      </c>
      <c r="U122" s="227">
        <f t="shared" si="60"/>
        <v>0</v>
      </c>
      <c r="V122" s="227"/>
      <c r="W122" s="227"/>
      <c r="X122" s="227"/>
      <c r="Y122" s="227"/>
      <c r="Z122" s="227"/>
      <c r="AA122" s="227"/>
      <c r="AB122" s="227"/>
      <c r="AC122" s="51">
        <f t="shared" si="39"/>
        <v>0</v>
      </c>
      <c r="AD122" s="51">
        <f t="shared" si="40"/>
        <v>0</v>
      </c>
      <c r="AE122" s="78"/>
      <c r="AG122" s="51">
        <f t="shared" si="25"/>
        <v>0</v>
      </c>
      <c r="AH122" s="51">
        <f t="shared" si="26"/>
        <v>0</v>
      </c>
      <c r="AI122" s="51">
        <f t="shared" si="27"/>
        <v>0</v>
      </c>
      <c r="AJ122" s="51">
        <f t="shared" si="28"/>
        <v>0</v>
      </c>
      <c r="AK122"/>
      <c r="AL122"/>
      <c r="AM122"/>
      <c r="AN122"/>
      <c r="AO122"/>
      <c r="AP122"/>
      <c r="AQ122"/>
      <c r="AR122"/>
      <c r="AS122"/>
      <c r="AT122"/>
      <c r="AU122"/>
    </row>
    <row r="123" spans="1:47" x14ac:dyDescent="0.25">
      <c r="A123" t="str">
        <f t="shared" si="21"/>
        <v>GRANTS</v>
      </c>
      <c r="B123" s="75">
        <v>44273</v>
      </c>
      <c r="C123" s="211">
        <f>Schools!A79</f>
        <v>3023512</v>
      </c>
      <c r="D123" t="str">
        <f>VLOOKUP(C123,Schools!A:B,2,0)</f>
        <v>Rosh Pinah</v>
      </c>
      <c r="E123" t="str">
        <f>VLOOKUP(C123,Schools!$A:$Z,3,0)</f>
        <v>M</v>
      </c>
      <c r="F123" s="226"/>
      <c r="G123" s="74" t="s">
        <v>4759</v>
      </c>
      <c r="H123" s="74"/>
      <c r="I123" t="str">
        <f t="shared" si="22"/>
        <v>10166/543965</v>
      </c>
      <c r="J123">
        <f>VLOOKUP(C123,Schools!$A:$Z,9,0)</f>
        <v>400093</v>
      </c>
      <c r="K123" s="74" t="s">
        <v>85</v>
      </c>
      <c r="L123" s="159" t="s">
        <v>83</v>
      </c>
      <c r="M123" s="74" t="s">
        <v>4038</v>
      </c>
      <c r="N123" s="77" t="str">
        <f>VLOOKUP(C123,Schools!A:D,4,0)</f>
        <v>Primary</v>
      </c>
      <c r="O123" s="74">
        <f t="shared" si="24"/>
        <v>10166</v>
      </c>
      <c r="P123" s="77">
        <f t="shared" si="23"/>
        <v>543965</v>
      </c>
      <c r="Q123" s="227">
        <f t="shared" si="18"/>
        <v>0</v>
      </c>
      <c r="R123" s="227">
        <f t="shared" si="41"/>
        <v>0</v>
      </c>
      <c r="S123" s="227">
        <f t="shared" si="20"/>
        <v>0</v>
      </c>
      <c r="T123" s="227">
        <f t="shared" ref="T123:U123" si="61">S123</f>
        <v>0</v>
      </c>
      <c r="U123" s="227">
        <f t="shared" si="61"/>
        <v>0</v>
      </c>
      <c r="V123" s="227"/>
      <c r="W123" s="227"/>
      <c r="X123" s="227"/>
      <c r="Y123" s="227"/>
      <c r="Z123" s="227"/>
      <c r="AA123" s="227"/>
      <c r="AB123" s="227"/>
      <c r="AC123" s="51">
        <f t="shared" si="39"/>
        <v>0</v>
      </c>
      <c r="AD123" s="51">
        <f t="shared" si="40"/>
        <v>0</v>
      </c>
      <c r="AE123" s="78"/>
      <c r="AG123" s="51">
        <f t="shared" si="25"/>
        <v>0</v>
      </c>
      <c r="AH123" s="51">
        <f t="shared" si="26"/>
        <v>0</v>
      </c>
      <c r="AI123" s="51">
        <f t="shared" si="27"/>
        <v>0</v>
      </c>
      <c r="AJ123" s="51">
        <f t="shared" si="28"/>
        <v>0</v>
      </c>
      <c r="AK123"/>
      <c r="AL123"/>
      <c r="AM123"/>
      <c r="AN123"/>
      <c r="AO123"/>
      <c r="AP123"/>
      <c r="AQ123"/>
      <c r="AR123"/>
      <c r="AS123"/>
      <c r="AT123"/>
      <c r="AU123"/>
    </row>
    <row r="124" spans="1:47" x14ac:dyDescent="0.25">
      <c r="A124" t="str">
        <f t="shared" si="21"/>
        <v>GRANTS</v>
      </c>
      <c r="B124" s="75">
        <v>44273</v>
      </c>
      <c r="C124" s="211">
        <f>Schools!A81</f>
        <v>3023510</v>
      </c>
      <c r="D124" t="str">
        <f>VLOOKUP(C124,Schools!A:B,2,0)</f>
        <v>Sacred Heart School</v>
      </c>
      <c r="E124" t="str">
        <f>VLOOKUP(C124,Schools!$A:$Z,3,0)</f>
        <v>M</v>
      </c>
      <c r="F124" s="226"/>
      <c r="G124" s="74" t="s">
        <v>4759</v>
      </c>
      <c r="H124" s="74"/>
      <c r="I124" t="str">
        <f t="shared" si="22"/>
        <v>10166/543965</v>
      </c>
      <c r="J124">
        <f>VLOOKUP(C124,Schools!$A:$Z,9,0)</f>
        <v>400071</v>
      </c>
      <c r="K124" s="74" t="s">
        <v>85</v>
      </c>
      <c r="L124" s="159" t="s">
        <v>83</v>
      </c>
      <c r="M124" s="74" t="s">
        <v>4038</v>
      </c>
      <c r="N124" s="77" t="str">
        <f>VLOOKUP(C124,Schools!A:D,4,0)</f>
        <v>Primary</v>
      </c>
      <c r="O124" s="74">
        <f t="shared" si="24"/>
        <v>10166</v>
      </c>
      <c r="P124" s="77">
        <f t="shared" si="23"/>
        <v>543965</v>
      </c>
      <c r="Q124" s="227">
        <f t="shared" si="18"/>
        <v>0</v>
      </c>
      <c r="R124" s="227">
        <f t="shared" si="41"/>
        <v>0</v>
      </c>
      <c r="S124" s="227">
        <f t="shared" si="20"/>
        <v>0</v>
      </c>
      <c r="T124" s="227">
        <f t="shared" ref="T124:U124" si="62">S124</f>
        <v>0</v>
      </c>
      <c r="U124" s="227">
        <f t="shared" si="62"/>
        <v>0</v>
      </c>
      <c r="V124" s="227"/>
      <c r="W124" s="227"/>
      <c r="X124" s="227"/>
      <c r="Y124" s="227"/>
      <c r="Z124" s="227"/>
      <c r="AA124" s="227"/>
      <c r="AB124" s="227"/>
      <c r="AC124" s="51">
        <f t="shared" si="39"/>
        <v>0</v>
      </c>
      <c r="AD124" s="51">
        <f t="shared" si="40"/>
        <v>0</v>
      </c>
      <c r="AE124" s="78"/>
      <c r="AG124" s="51">
        <f t="shared" si="25"/>
        <v>0</v>
      </c>
      <c r="AH124" s="51">
        <f t="shared" si="26"/>
        <v>0</v>
      </c>
      <c r="AI124" s="51">
        <f t="shared" si="27"/>
        <v>0</v>
      </c>
      <c r="AJ124" s="51">
        <f t="shared" si="28"/>
        <v>0</v>
      </c>
      <c r="AK124"/>
      <c r="AL124"/>
      <c r="AM124"/>
      <c r="AN124"/>
      <c r="AO124"/>
      <c r="AP124"/>
      <c r="AQ124"/>
      <c r="AR124"/>
      <c r="AS124"/>
      <c r="AT124"/>
      <c r="AU124"/>
    </row>
    <row r="125" spans="1:47" x14ac:dyDescent="0.25">
      <c r="A125" t="str">
        <f t="shared" si="21"/>
        <v>GRANTS</v>
      </c>
      <c r="B125" s="75">
        <v>44273</v>
      </c>
      <c r="C125" s="211">
        <f>Schools!A82</f>
        <v>3023502</v>
      </c>
      <c r="D125" t="str">
        <f>VLOOKUP(C125,Schools!A:B,2,0)</f>
        <v>St Agnes RC Primary School</v>
      </c>
      <c r="E125" t="str">
        <f>VLOOKUP(C125,Schools!$A:$Z,3,0)</f>
        <v>M</v>
      </c>
      <c r="F125" s="226"/>
      <c r="G125" s="74" t="s">
        <v>4759</v>
      </c>
      <c r="H125" s="74"/>
      <c r="I125" t="str">
        <f t="shared" si="22"/>
        <v>10166/543965</v>
      </c>
      <c r="J125">
        <f>VLOOKUP(C125,Schools!$A:$Z,9,0)</f>
        <v>400096</v>
      </c>
      <c r="K125" s="74" t="s">
        <v>85</v>
      </c>
      <c r="L125" s="159" t="s">
        <v>83</v>
      </c>
      <c r="M125" s="74" t="s">
        <v>4038</v>
      </c>
      <c r="N125" s="77" t="str">
        <f>VLOOKUP(C125,Schools!A:D,4,0)</f>
        <v>Primary</v>
      </c>
      <c r="O125" s="74">
        <f t="shared" si="24"/>
        <v>10166</v>
      </c>
      <c r="P125" s="77">
        <f t="shared" si="23"/>
        <v>543965</v>
      </c>
      <c r="Q125" s="227">
        <f t="shared" si="18"/>
        <v>0</v>
      </c>
      <c r="R125" s="227">
        <f t="shared" si="41"/>
        <v>0</v>
      </c>
      <c r="S125" s="227">
        <f t="shared" si="20"/>
        <v>0</v>
      </c>
      <c r="T125" s="227">
        <f t="shared" ref="T125:U125" si="63">S125</f>
        <v>0</v>
      </c>
      <c r="U125" s="227">
        <f t="shared" si="63"/>
        <v>0</v>
      </c>
      <c r="V125" s="227"/>
      <c r="W125" s="227"/>
      <c r="X125" s="227"/>
      <c r="Y125" s="227"/>
      <c r="Z125" s="227"/>
      <c r="AA125" s="227"/>
      <c r="AB125" s="227"/>
      <c r="AC125" s="51">
        <f t="shared" si="39"/>
        <v>0</v>
      </c>
      <c r="AD125" s="51">
        <f t="shared" si="40"/>
        <v>0</v>
      </c>
      <c r="AE125" s="78"/>
      <c r="AG125" s="51">
        <f t="shared" si="25"/>
        <v>0</v>
      </c>
      <c r="AH125" s="51">
        <f t="shared" si="26"/>
        <v>0</v>
      </c>
      <c r="AI125" s="51">
        <f t="shared" si="27"/>
        <v>0</v>
      </c>
      <c r="AJ125" s="51">
        <f t="shared" si="28"/>
        <v>0</v>
      </c>
      <c r="AK125"/>
      <c r="AL125"/>
      <c r="AM125"/>
      <c r="AN125"/>
      <c r="AO125"/>
      <c r="AP125"/>
      <c r="AQ125"/>
      <c r="AR125"/>
      <c r="AS125"/>
      <c r="AT125"/>
      <c r="AU125"/>
    </row>
    <row r="126" spans="1:47" x14ac:dyDescent="0.25">
      <c r="A126" t="str">
        <f t="shared" si="21"/>
        <v>GRANTS</v>
      </c>
      <c r="B126" s="75">
        <v>44273</v>
      </c>
      <c r="C126" s="211">
        <f>Schools!A83</f>
        <v>3023315</v>
      </c>
      <c r="D126" t="str">
        <f>VLOOKUP(C126,Schools!A:B,2,0)</f>
        <v>St Andrew's C E</v>
      </c>
      <c r="E126" t="str">
        <f>VLOOKUP(C126,Schools!$A:$Z,3,0)</f>
        <v>M</v>
      </c>
      <c r="F126" s="226"/>
      <c r="G126" s="74" t="s">
        <v>4759</v>
      </c>
      <c r="H126" s="74"/>
      <c r="I126" t="str">
        <f t="shared" si="22"/>
        <v>10166/543965</v>
      </c>
      <c r="J126">
        <f>VLOOKUP(C126,Schools!$A:$Z,9,0)</f>
        <v>400062</v>
      </c>
      <c r="K126" s="74" t="s">
        <v>85</v>
      </c>
      <c r="L126" s="159" t="s">
        <v>83</v>
      </c>
      <c r="M126" s="74" t="s">
        <v>4038</v>
      </c>
      <c r="N126" s="77" t="str">
        <f>VLOOKUP(C126,Schools!A:D,4,0)</f>
        <v>Primary</v>
      </c>
      <c r="O126" s="74">
        <f t="shared" si="24"/>
        <v>10166</v>
      </c>
      <c r="P126" s="77">
        <f t="shared" si="23"/>
        <v>543965</v>
      </c>
      <c r="Q126" s="227">
        <f t="shared" si="18"/>
        <v>0</v>
      </c>
      <c r="R126" s="227">
        <f t="shared" si="41"/>
        <v>0</v>
      </c>
      <c r="S126" s="227">
        <f t="shared" si="20"/>
        <v>0</v>
      </c>
      <c r="T126" s="227">
        <f t="shared" ref="T126:U126" si="64">S126</f>
        <v>0</v>
      </c>
      <c r="U126" s="227">
        <f t="shared" si="64"/>
        <v>0</v>
      </c>
      <c r="V126" s="227"/>
      <c r="W126" s="227"/>
      <c r="X126" s="227"/>
      <c r="Y126" s="227"/>
      <c r="Z126" s="227"/>
      <c r="AA126" s="227"/>
      <c r="AB126" s="227"/>
      <c r="AC126" s="51">
        <f t="shared" si="39"/>
        <v>0</v>
      </c>
      <c r="AD126" s="51">
        <f t="shared" si="40"/>
        <v>0</v>
      </c>
      <c r="AE126" s="78"/>
      <c r="AG126" s="51">
        <f t="shared" si="25"/>
        <v>0</v>
      </c>
      <c r="AH126" s="51">
        <f t="shared" si="26"/>
        <v>0</v>
      </c>
      <c r="AI126" s="51">
        <f t="shared" si="27"/>
        <v>0</v>
      </c>
      <c r="AJ126" s="51">
        <f t="shared" si="28"/>
        <v>0</v>
      </c>
      <c r="AK126"/>
      <c r="AL126"/>
      <c r="AM126"/>
      <c r="AN126"/>
      <c r="AO126"/>
      <c r="AP126"/>
      <c r="AQ126"/>
      <c r="AR126"/>
      <c r="AS126"/>
      <c r="AT126"/>
      <c r="AU126"/>
    </row>
    <row r="127" spans="1:47" x14ac:dyDescent="0.25">
      <c r="A127" t="str">
        <f t="shared" si="21"/>
        <v>GRANTS</v>
      </c>
      <c r="B127" s="75">
        <v>44273</v>
      </c>
      <c r="C127" s="211">
        <f>Schools!A84</f>
        <v>3023504</v>
      </c>
      <c r="D127" t="str">
        <f>VLOOKUP(C127,Schools!A:B,2,0)</f>
        <v>St Catherines R C Primary</v>
      </c>
      <c r="E127" t="str">
        <f>VLOOKUP(C127,Schools!$A:$Z,3,0)</f>
        <v>M</v>
      </c>
      <c r="F127" s="226"/>
      <c r="G127" s="74" t="s">
        <v>4759</v>
      </c>
      <c r="H127" s="74"/>
      <c r="I127" t="str">
        <f t="shared" si="22"/>
        <v>10166/543965</v>
      </c>
      <c r="J127">
        <f>VLOOKUP(C127,Schools!$A:$Z,9,0)</f>
        <v>400064</v>
      </c>
      <c r="K127" s="74" t="s">
        <v>85</v>
      </c>
      <c r="L127" s="159" t="s">
        <v>83</v>
      </c>
      <c r="M127" s="74" t="s">
        <v>4038</v>
      </c>
      <c r="N127" s="77" t="str">
        <f>VLOOKUP(C127,Schools!A:D,4,0)</f>
        <v>Primary</v>
      </c>
      <c r="O127" s="74">
        <f t="shared" si="24"/>
        <v>10166</v>
      </c>
      <c r="P127" s="77">
        <f t="shared" si="23"/>
        <v>543965</v>
      </c>
      <c r="Q127" s="227">
        <f t="shared" si="18"/>
        <v>0</v>
      </c>
      <c r="R127" s="227">
        <f t="shared" si="41"/>
        <v>0</v>
      </c>
      <c r="S127" s="227">
        <f t="shared" si="20"/>
        <v>0</v>
      </c>
      <c r="T127" s="227">
        <f t="shared" ref="T127:U127" si="65">S127</f>
        <v>0</v>
      </c>
      <c r="U127" s="227">
        <f t="shared" si="65"/>
        <v>0</v>
      </c>
      <c r="V127" s="227"/>
      <c r="W127" s="227"/>
      <c r="X127" s="227"/>
      <c r="Y127" s="227"/>
      <c r="Z127" s="227"/>
      <c r="AA127" s="227"/>
      <c r="AB127" s="227"/>
      <c r="AC127" s="51">
        <f t="shared" si="39"/>
        <v>0</v>
      </c>
      <c r="AD127" s="51">
        <f t="shared" si="40"/>
        <v>0</v>
      </c>
      <c r="AE127" s="78"/>
      <c r="AG127" s="51">
        <f t="shared" si="25"/>
        <v>0</v>
      </c>
      <c r="AH127" s="51">
        <f t="shared" si="26"/>
        <v>0</v>
      </c>
      <c r="AI127" s="51">
        <f t="shared" si="27"/>
        <v>0</v>
      </c>
      <c r="AJ127" s="51">
        <f t="shared" si="28"/>
        <v>0</v>
      </c>
      <c r="AK127"/>
      <c r="AL127"/>
      <c r="AM127"/>
      <c r="AN127"/>
      <c r="AO127"/>
      <c r="AP127"/>
      <c r="AQ127"/>
      <c r="AR127"/>
      <c r="AS127"/>
      <c r="AT127"/>
      <c r="AU127"/>
    </row>
    <row r="128" spans="1:47" x14ac:dyDescent="0.25">
      <c r="A128" t="str">
        <f t="shared" si="21"/>
        <v>GRANTS</v>
      </c>
      <c r="B128" s="75">
        <v>44273</v>
      </c>
      <c r="C128" s="211">
        <f>Schools!A85</f>
        <v>3023309</v>
      </c>
      <c r="D128" t="str">
        <f>VLOOKUP(C128,Schools!A:B,2,0)</f>
        <v>St Johns CE N20</v>
      </c>
      <c r="E128" t="str">
        <f>VLOOKUP(C128,Schools!$A:$Z,3,0)</f>
        <v>M</v>
      </c>
      <c r="F128" s="226"/>
      <c r="G128" s="74" t="s">
        <v>4759</v>
      </c>
      <c r="H128" s="74"/>
      <c r="I128" t="str">
        <f t="shared" si="22"/>
        <v>10166/543965</v>
      </c>
      <c r="J128">
        <f>VLOOKUP(C128,Schools!$A:$Z,9,0)</f>
        <v>400098</v>
      </c>
      <c r="K128" s="74" t="s">
        <v>85</v>
      </c>
      <c r="L128" s="159" t="s">
        <v>83</v>
      </c>
      <c r="M128" s="74" t="s">
        <v>4038</v>
      </c>
      <c r="N128" s="77" t="str">
        <f>VLOOKUP(C128,Schools!A:D,4,0)</f>
        <v>Primary</v>
      </c>
      <c r="O128" s="74">
        <f t="shared" si="24"/>
        <v>10166</v>
      </c>
      <c r="P128" s="77">
        <f t="shared" si="23"/>
        <v>543965</v>
      </c>
      <c r="Q128" s="227">
        <f t="shared" si="18"/>
        <v>0</v>
      </c>
      <c r="R128" s="227">
        <f t="shared" si="41"/>
        <v>0</v>
      </c>
      <c r="S128" s="227">
        <f t="shared" si="20"/>
        <v>0</v>
      </c>
      <c r="T128" s="227">
        <f t="shared" ref="T128:U128" si="66">S128</f>
        <v>0</v>
      </c>
      <c r="U128" s="227">
        <f t="shared" si="66"/>
        <v>0</v>
      </c>
      <c r="V128" s="227"/>
      <c r="W128" s="227"/>
      <c r="X128" s="227"/>
      <c r="Y128" s="227"/>
      <c r="Z128" s="227"/>
      <c r="AA128" s="227"/>
      <c r="AB128" s="227"/>
      <c r="AC128" s="51">
        <f t="shared" si="39"/>
        <v>0</v>
      </c>
      <c r="AD128" s="51">
        <f t="shared" si="40"/>
        <v>0</v>
      </c>
      <c r="AE128" s="78"/>
      <c r="AG128" s="51">
        <f t="shared" si="25"/>
        <v>0</v>
      </c>
      <c r="AH128" s="51">
        <f t="shared" si="26"/>
        <v>0</v>
      </c>
      <c r="AI128" s="51">
        <f t="shared" si="27"/>
        <v>0</v>
      </c>
      <c r="AJ128" s="51">
        <f t="shared" si="28"/>
        <v>0</v>
      </c>
      <c r="AK128"/>
      <c r="AL128"/>
      <c r="AM128"/>
      <c r="AN128"/>
      <c r="AO128"/>
      <c r="AP128"/>
      <c r="AQ128"/>
      <c r="AR128"/>
      <c r="AS128"/>
      <c r="AT128"/>
      <c r="AU128"/>
    </row>
    <row r="129" spans="1:47" x14ac:dyDescent="0.25">
      <c r="A129" t="str">
        <f t="shared" si="21"/>
        <v>GRANTS</v>
      </c>
      <c r="B129" s="75">
        <v>44273</v>
      </c>
      <c r="C129" s="211">
        <f>Schools!A86</f>
        <v>3023307</v>
      </c>
      <c r="D129" t="str">
        <f>VLOOKUP(C129,Schools!A:B,2,0)</f>
        <v>St John's CE School N11</v>
      </c>
      <c r="E129" t="str">
        <f>VLOOKUP(C129,Schools!$A:$Z,3,0)</f>
        <v>M</v>
      </c>
      <c r="F129" s="226"/>
      <c r="G129" s="74" t="s">
        <v>4759</v>
      </c>
      <c r="H129" s="74"/>
      <c r="I129" t="str">
        <f t="shared" si="22"/>
        <v>10166/543965</v>
      </c>
      <c r="J129">
        <f>VLOOKUP(C129,Schools!$A:$Z,9,0)</f>
        <v>400114</v>
      </c>
      <c r="K129" s="74" t="s">
        <v>85</v>
      </c>
      <c r="L129" s="159" t="s">
        <v>83</v>
      </c>
      <c r="M129" s="74" t="s">
        <v>4038</v>
      </c>
      <c r="N129" s="77" t="str">
        <f>VLOOKUP(C129,Schools!A:D,4,0)</f>
        <v>Primary</v>
      </c>
      <c r="O129" s="74">
        <f t="shared" si="24"/>
        <v>10166</v>
      </c>
      <c r="P129" s="77">
        <f t="shared" si="23"/>
        <v>543965</v>
      </c>
      <c r="Q129" s="227">
        <f t="shared" si="18"/>
        <v>0</v>
      </c>
      <c r="R129" s="227">
        <f t="shared" si="41"/>
        <v>0</v>
      </c>
      <c r="S129" s="227">
        <f t="shared" si="20"/>
        <v>0</v>
      </c>
      <c r="T129" s="227">
        <f t="shared" ref="T129:U129" si="67">S129</f>
        <v>0</v>
      </c>
      <c r="U129" s="227">
        <f t="shared" si="67"/>
        <v>0</v>
      </c>
      <c r="V129" s="227"/>
      <c r="W129" s="227"/>
      <c r="X129" s="227"/>
      <c r="Y129" s="227"/>
      <c r="Z129" s="227"/>
      <c r="AA129" s="227"/>
      <c r="AB129" s="227"/>
      <c r="AC129" s="51">
        <f t="shared" si="39"/>
        <v>0</v>
      </c>
      <c r="AD129" s="51">
        <f t="shared" si="40"/>
        <v>0</v>
      </c>
      <c r="AE129" s="78"/>
      <c r="AG129" s="51">
        <f t="shared" si="25"/>
        <v>0</v>
      </c>
      <c r="AH129" s="51">
        <f t="shared" si="26"/>
        <v>0</v>
      </c>
      <c r="AI129" s="51">
        <f t="shared" si="27"/>
        <v>0</v>
      </c>
      <c r="AJ129" s="51">
        <f t="shared" si="28"/>
        <v>0</v>
      </c>
      <c r="AK129"/>
      <c r="AL129"/>
      <c r="AM129"/>
      <c r="AN129"/>
      <c r="AO129"/>
      <c r="AP129"/>
      <c r="AQ129"/>
      <c r="AR129"/>
      <c r="AS129"/>
      <c r="AT129"/>
      <c r="AU129"/>
    </row>
    <row r="130" spans="1:47" x14ac:dyDescent="0.25">
      <c r="A130" t="str">
        <f t="shared" si="21"/>
        <v>GRANTS</v>
      </c>
      <c r="B130" s="75">
        <v>44273</v>
      </c>
      <c r="C130" s="211">
        <f>Schools!A87</f>
        <v>3023509</v>
      </c>
      <c r="D130" t="str">
        <f>VLOOKUP(C130,Schools!A:B,2,0)</f>
        <v>St Joseph's Primary School</v>
      </c>
      <c r="E130" t="str">
        <f>VLOOKUP(C130,Schools!$A:$Z,3,0)</f>
        <v>M</v>
      </c>
      <c r="F130" s="226"/>
      <c r="G130" s="74" t="s">
        <v>4759</v>
      </c>
      <c r="H130" s="74"/>
      <c r="I130" t="str">
        <f t="shared" si="22"/>
        <v>10166/543965</v>
      </c>
      <c r="J130">
        <f>VLOOKUP(C130,Schools!$A:$Z,9,0)</f>
        <v>400066</v>
      </c>
      <c r="K130" s="74" t="s">
        <v>85</v>
      </c>
      <c r="L130" s="159" t="s">
        <v>83</v>
      </c>
      <c r="M130" s="74" t="s">
        <v>4038</v>
      </c>
      <c r="N130" s="77" t="str">
        <f>VLOOKUP(C130,Schools!A:D,4,0)</f>
        <v>Primary</v>
      </c>
      <c r="O130" s="74">
        <f t="shared" si="24"/>
        <v>10166</v>
      </c>
      <c r="P130" s="77">
        <f t="shared" si="23"/>
        <v>543965</v>
      </c>
      <c r="Q130" s="227">
        <f t="shared" si="18"/>
        <v>0</v>
      </c>
      <c r="R130" s="227">
        <f t="shared" si="41"/>
        <v>0</v>
      </c>
      <c r="S130" s="227">
        <f t="shared" si="20"/>
        <v>0</v>
      </c>
      <c r="T130" s="227">
        <f t="shared" ref="T130:U130" si="68">S130</f>
        <v>0</v>
      </c>
      <c r="U130" s="227">
        <f t="shared" si="68"/>
        <v>0</v>
      </c>
      <c r="V130" s="227"/>
      <c r="W130" s="227"/>
      <c r="X130" s="227"/>
      <c r="Y130" s="227"/>
      <c r="Z130" s="227"/>
      <c r="AA130" s="227"/>
      <c r="AB130" s="227"/>
      <c r="AC130" s="51">
        <f t="shared" si="39"/>
        <v>0</v>
      </c>
      <c r="AD130" s="51">
        <f t="shared" si="40"/>
        <v>0</v>
      </c>
      <c r="AE130" s="78"/>
      <c r="AG130" s="51">
        <f t="shared" si="25"/>
        <v>0</v>
      </c>
      <c r="AH130" s="51">
        <f t="shared" si="26"/>
        <v>0</v>
      </c>
      <c r="AI130" s="51">
        <f t="shared" si="27"/>
        <v>0</v>
      </c>
      <c r="AJ130" s="51">
        <f t="shared" si="28"/>
        <v>0</v>
      </c>
      <c r="AK130"/>
      <c r="AL130"/>
      <c r="AM130"/>
      <c r="AN130"/>
      <c r="AO130"/>
      <c r="AP130"/>
      <c r="AQ130"/>
      <c r="AR130"/>
      <c r="AS130"/>
      <c r="AT130"/>
      <c r="AU130"/>
    </row>
    <row r="131" spans="1:47" x14ac:dyDescent="0.25">
      <c r="A131" t="str">
        <f t="shared" si="21"/>
        <v>GRANTS</v>
      </c>
      <c r="B131" s="75">
        <v>44273</v>
      </c>
      <c r="C131" s="211">
        <f>Schools!A88</f>
        <v>3023311</v>
      </c>
      <c r="D131" t="str">
        <f>VLOOKUP(C131,Schools!A:B,2,0)</f>
        <v>St Mary's C E Primary School N3</v>
      </c>
      <c r="E131" t="str">
        <f>VLOOKUP(C131,Schools!$A:$Z,3,0)</f>
        <v>M</v>
      </c>
      <c r="F131" s="226"/>
      <c r="G131" s="74" t="s">
        <v>4759</v>
      </c>
      <c r="H131" s="74"/>
      <c r="I131" t="str">
        <f t="shared" si="22"/>
        <v>10166/543965</v>
      </c>
      <c r="J131">
        <f>VLOOKUP(C131,Schools!$A:$Z,9,0)</f>
        <v>400058</v>
      </c>
      <c r="K131" s="74" t="s">
        <v>85</v>
      </c>
      <c r="L131" s="159" t="s">
        <v>83</v>
      </c>
      <c r="M131" s="74" t="s">
        <v>4038</v>
      </c>
      <c r="N131" s="77" t="str">
        <f>VLOOKUP(C131,Schools!A:D,4,0)</f>
        <v>Primary</v>
      </c>
      <c r="O131" s="74">
        <f t="shared" si="24"/>
        <v>10166</v>
      </c>
      <c r="P131" s="77">
        <f t="shared" si="23"/>
        <v>543965</v>
      </c>
      <c r="Q131" s="227">
        <f t="shared" si="18"/>
        <v>0</v>
      </c>
      <c r="R131" s="227">
        <f t="shared" si="41"/>
        <v>0</v>
      </c>
      <c r="S131" s="227">
        <f t="shared" si="20"/>
        <v>0</v>
      </c>
      <c r="T131" s="227">
        <f t="shared" ref="T131:U131" si="69">S131</f>
        <v>0</v>
      </c>
      <c r="U131" s="227">
        <f t="shared" si="69"/>
        <v>0</v>
      </c>
      <c r="V131" s="227"/>
      <c r="W131" s="227"/>
      <c r="X131" s="227"/>
      <c r="Y131" s="227"/>
      <c r="Z131" s="227"/>
      <c r="AA131" s="227"/>
      <c r="AB131" s="227"/>
      <c r="AC131" s="51">
        <f t="shared" si="39"/>
        <v>0</v>
      </c>
      <c r="AD131" s="51">
        <f t="shared" si="40"/>
        <v>0</v>
      </c>
      <c r="AE131" s="78"/>
      <c r="AG131" s="51">
        <f t="shared" si="25"/>
        <v>0</v>
      </c>
      <c r="AH131" s="51">
        <f t="shared" si="26"/>
        <v>0</v>
      </c>
      <c r="AI131" s="51">
        <f t="shared" si="27"/>
        <v>0</v>
      </c>
      <c r="AJ131" s="51">
        <f t="shared" si="28"/>
        <v>0</v>
      </c>
      <c r="AK131"/>
      <c r="AL131"/>
      <c r="AM131"/>
      <c r="AN131"/>
      <c r="AO131"/>
      <c r="AP131"/>
      <c r="AQ131"/>
      <c r="AR131"/>
      <c r="AS131"/>
      <c r="AT131"/>
      <c r="AU131"/>
    </row>
    <row r="132" spans="1:47" x14ac:dyDescent="0.25">
      <c r="A132" t="str">
        <f t="shared" si="21"/>
        <v>GRANTS</v>
      </c>
      <c r="B132" s="75">
        <v>44273</v>
      </c>
      <c r="C132" s="211">
        <f>Schools!A89</f>
        <v>3023312</v>
      </c>
      <c r="D132" t="str">
        <f>VLOOKUP(C132,Schools!A:B,2,0)</f>
        <v>St Mary's School EN4</v>
      </c>
      <c r="E132" t="str">
        <f>VLOOKUP(C132,Schools!$A:$Z,3,0)</f>
        <v>M</v>
      </c>
      <c r="F132" s="226"/>
      <c r="G132" s="74" t="s">
        <v>4759</v>
      </c>
      <c r="H132" s="74"/>
      <c r="I132" t="str">
        <f t="shared" si="22"/>
        <v>10166/543965</v>
      </c>
      <c r="J132">
        <f>VLOOKUP(C132,Schools!$A:$Z,9,0)</f>
        <v>400017</v>
      </c>
      <c r="K132" s="74" t="s">
        <v>85</v>
      </c>
      <c r="L132" s="159" t="s">
        <v>83</v>
      </c>
      <c r="M132" s="74" t="s">
        <v>4038</v>
      </c>
      <c r="N132" s="77" t="str">
        <f>VLOOKUP(C132,Schools!A:D,4,0)</f>
        <v>Primary</v>
      </c>
      <c r="O132" s="74">
        <f t="shared" si="24"/>
        <v>10166</v>
      </c>
      <c r="P132" s="77">
        <f t="shared" si="23"/>
        <v>543965</v>
      </c>
      <c r="Q132" s="227">
        <f t="shared" si="18"/>
        <v>0</v>
      </c>
      <c r="R132" s="227">
        <f t="shared" si="41"/>
        <v>0</v>
      </c>
      <c r="S132" s="227">
        <f t="shared" si="20"/>
        <v>0</v>
      </c>
      <c r="T132" s="227">
        <f t="shared" ref="T132:U132" si="70">S132</f>
        <v>0</v>
      </c>
      <c r="U132" s="227">
        <f t="shared" si="70"/>
        <v>0</v>
      </c>
      <c r="V132" s="227"/>
      <c r="W132" s="227"/>
      <c r="X132" s="227"/>
      <c r="Y132" s="227"/>
      <c r="Z132" s="227"/>
      <c r="AA132" s="227"/>
      <c r="AB132" s="227"/>
      <c r="AC132" s="51">
        <f t="shared" si="39"/>
        <v>0</v>
      </c>
      <c r="AD132" s="51">
        <f t="shared" si="40"/>
        <v>0</v>
      </c>
      <c r="AE132" s="78"/>
      <c r="AG132" s="51">
        <f t="shared" si="25"/>
        <v>0</v>
      </c>
      <c r="AH132" s="51">
        <f t="shared" si="26"/>
        <v>0</v>
      </c>
      <c r="AI132" s="51">
        <f t="shared" si="27"/>
        <v>0</v>
      </c>
      <c r="AJ132" s="51">
        <f t="shared" si="28"/>
        <v>0</v>
      </c>
      <c r="AK132"/>
      <c r="AL132"/>
      <c r="AM132"/>
      <c r="AN132"/>
      <c r="AO132"/>
      <c r="AP132"/>
      <c r="AQ132"/>
      <c r="AR132"/>
      <c r="AS132"/>
      <c r="AT132"/>
      <c r="AU132"/>
    </row>
    <row r="133" spans="1:47" x14ac:dyDescent="0.25">
      <c r="A133" t="str">
        <f t="shared" si="21"/>
        <v>GRANTS</v>
      </c>
      <c r="B133" s="75">
        <v>44273</v>
      </c>
      <c r="C133" s="211">
        <f>Schools!A90</f>
        <v>3023314</v>
      </c>
      <c r="D133" t="str">
        <f>VLOOKUP(C133,Schools!A:B,2,0)</f>
        <v>St Pauls CE Primary, NW7</v>
      </c>
      <c r="E133" t="str">
        <f>VLOOKUP(C133,Schools!$A:$Z,3,0)</f>
        <v>M</v>
      </c>
      <c r="F133" s="226"/>
      <c r="G133" s="74" t="s">
        <v>4759</v>
      </c>
      <c r="H133" s="74"/>
      <c r="I133" t="str">
        <f t="shared" si="22"/>
        <v>10166/543965</v>
      </c>
      <c r="J133">
        <f>VLOOKUP(C133,Schools!$A:$Z,9,0)</f>
        <v>400094</v>
      </c>
      <c r="K133" s="74" t="s">
        <v>85</v>
      </c>
      <c r="L133" s="159" t="s">
        <v>83</v>
      </c>
      <c r="M133" s="74" t="s">
        <v>4038</v>
      </c>
      <c r="N133" s="77" t="str">
        <f>VLOOKUP(C133,Schools!A:D,4,0)</f>
        <v>Primary</v>
      </c>
      <c r="O133" s="74">
        <f t="shared" si="24"/>
        <v>10166</v>
      </c>
      <c r="P133" s="77">
        <f t="shared" si="23"/>
        <v>543965</v>
      </c>
      <c r="Q133" s="227">
        <f t="shared" si="18"/>
        <v>0</v>
      </c>
      <c r="R133" s="227">
        <f t="shared" si="41"/>
        <v>0</v>
      </c>
      <c r="S133" s="227">
        <f t="shared" si="20"/>
        <v>0</v>
      </c>
      <c r="T133" s="227">
        <f t="shared" ref="T133:U133" si="71">S133</f>
        <v>0</v>
      </c>
      <c r="U133" s="227">
        <f t="shared" si="71"/>
        <v>0</v>
      </c>
      <c r="V133" s="227"/>
      <c r="W133" s="227"/>
      <c r="X133" s="227"/>
      <c r="Y133" s="227"/>
      <c r="Z133" s="227"/>
      <c r="AA133" s="227"/>
      <c r="AB133" s="227"/>
      <c r="AC133" s="51">
        <f t="shared" si="39"/>
        <v>0</v>
      </c>
      <c r="AD133" s="51">
        <f t="shared" si="40"/>
        <v>0</v>
      </c>
      <c r="AE133" s="78"/>
      <c r="AG133" s="51">
        <f t="shared" si="25"/>
        <v>0</v>
      </c>
      <c r="AH133" s="51">
        <f t="shared" si="26"/>
        <v>0</v>
      </c>
      <c r="AI133" s="51">
        <f t="shared" si="27"/>
        <v>0</v>
      </c>
      <c r="AJ133" s="51">
        <f t="shared" si="28"/>
        <v>0</v>
      </c>
      <c r="AK133"/>
      <c r="AL133"/>
      <c r="AM133"/>
      <c r="AN133"/>
      <c r="AO133"/>
      <c r="AP133"/>
      <c r="AQ133"/>
      <c r="AR133"/>
      <c r="AS133"/>
      <c r="AT133"/>
      <c r="AU133"/>
    </row>
    <row r="134" spans="1:47" x14ac:dyDescent="0.25">
      <c r="A134" t="str">
        <f t="shared" ref="A134:A191" si="72">$B$3</f>
        <v>GRANTS</v>
      </c>
      <c r="B134" s="75">
        <v>44273</v>
      </c>
      <c r="C134" s="211">
        <f>Schools!A91</f>
        <v>3023313</v>
      </c>
      <c r="D134" t="str">
        <f>VLOOKUP(C134,Schools!A:B,2,0)</f>
        <v>St. Pauls CE Primary School (N11)</v>
      </c>
      <c r="E134" t="str">
        <f>VLOOKUP(C134,Schools!$A:$Z,3,0)</f>
        <v>M</v>
      </c>
      <c r="F134" s="226"/>
      <c r="G134" s="74" t="s">
        <v>4759</v>
      </c>
      <c r="H134" s="74"/>
      <c r="I134" t="str">
        <f t="shared" si="22"/>
        <v>10166/543965</v>
      </c>
      <c r="J134">
        <f>VLOOKUP(C134,Schools!$A:$Z,9,0)</f>
        <v>400006</v>
      </c>
      <c r="K134" s="74" t="s">
        <v>85</v>
      </c>
      <c r="L134" s="159" t="s">
        <v>83</v>
      </c>
      <c r="M134" s="74" t="s">
        <v>4038</v>
      </c>
      <c r="N134" s="77" t="str">
        <f>VLOOKUP(C134,Schools!A:D,4,0)</f>
        <v>Primary</v>
      </c>
      <c r="O134" s="74">
        <f t="shared" si="24"/>
        <v>10166</v>
      </c>
      <c r="P134" s="77">
        <f t="shared" si="23"/>
        <v>543965</v>
      </c>
      <c r="Q134" s="227">
        <f t="shared" si="18"/>
        <v>0</v>
      </c>
      <c r="R134" s="227">
        <f t="shared" si="41"/>
        <v>0</v>
      </c>
      <c r="S134" s="227">
        <f t="shared" si="20"/>
        <v>0</v>
      </c>
      <c r="T134" s="227">
        <f t="shared" ref="T134:U134" si="73">S134</f>
        <v>0</v>
      </c>
      <c r="U134" s="227">
        <f t="shared" si="73"/>
        <v>0</v>
      </c>
      <c r="V134" s="227"/>
      <c r="W134" s="227"/>
      <c r="X134" s="227"/>
      <c r="Y134" s="227"/>
      <c r="Z134" s="227"/>
      <c r="AA134" s="227"/>
      <c r="AB134" s="227"/>
      <c r="AC134" s="51">
        <f t="shared" si="39"/>
        <v>0</v>
      </c>
      <c r="AD134" s="51">
        <f t="shared" si="40"/>
        <v>0</v>
      </c>
      <c r="AE134" s="78"/>
      <c r="AG134" s="51">
        <f t="shared" si="25"/>
        <v>0</v>
      </c>
      <c r="AH134" s="51">
        <f t="shared" si="26"/>
        <v>0</v>
      </c>
      <c r="AI134" s="51">
        <f t="shared" si="27"/>
        <v>0</v>
      </c>
      <c r="AJ134" s="51">
        <f t="shared" si="28"/>
        <v>0</v>
      </c>
      <c r="AK134"/>
      <c r="AL134"/>
      <c r="AM134"/>
      <c r="AN134"/>
      <c r="AO134"/>
      <c r="AP134"/>
      <c r="AQ134"/>
      <c r="AR134"/>
      <c r="AS134"/>
      <c r="AT134"/>
      <c r="AU134"/>
    </row>
    <row r="135" spans="1:47" x14ac:dyDescent="0.25">
      <c r="A135" t="str">
        <f t="shared" si="72"/>
        <v>GRANTS</v>
      </c>
      <c r="B135" s="75">
        <v>44273</v>
      </c>
      <c r="C135" s="211">
        <f>Schools!A92</f>
        <v>3023507</v>
      </c>
      <c r="D135" t="str">
        <f>VLOOKUP(C135,Schools!A:B,2,0)</f>
        <v>St Theresa's R.C. Primary School</v>
      </c>
      <c r="E135" t="str">
        <f>VLOOKUP(C135,Schools!$A:$Z,3,0)</f>
        <v>M</v>
      </c>
      <c r="F135" s="226"/>
      <c r="G135" s="74" t="s">
        <v>4759</v>
      </c>
      <c r="H135" s="74"/>
      <c r="I135" t="str">
        <f t="shared" ref="I135:I192" si="74">O135&amp;"/"&amp;P135</f>
        <v>10166/543965</v>
      </c>
      <c r="J135">
        <f>VLOOKUP(C135,Schools!$A:$Z,9,0)</f>
        <v>400037</v>
      </c>
      <c r="K135" s="74" t="s">
        <v>85</v>
      </c>
      <c r="L135" s="159" t="s">
        <v>83</v>
      </c>
      <c r="M135" s="74" t="s">
        <v>4038</v>
      </c>
      <c r="N135" s="77" t="str">
        <f>VLOOKUP(C135,Schools!A:D,4,0)</f>
        <v>Primary</v>
      </c>
      <c r="O135" s="74">
        <f t="shared" si="24"/>
        <v>10166</v>
      </c>
      <c r="P135" s="77">
        <f t="shared" ref="P135:P192" si="75">IF(E135="M",543965,516500)</f>
        <v>543965</v>
      </c>
      <c r="Q135" s="227">
        <f t="shared" si="18"/>
        <v>0</v>
      </c>
      <c r="R135" s="227">
        <f t="shared" si="41"/>
        <v>0</v>
      </c>
      <c r="S135" s="227">
        <f t="shared" si="20"/>
        <v>0</v>
      </c>
      <c r="T135" s="227">
        <f t="shared" ref="T135:U135" si="76">S135</f>
        <v>0</v>
      </c>
      <c r="U135" s="227">
        <f t="shared" si="76"/>
        <v>0</v>
      </c>
      <c r="V135" s="227"/>
      <c r="W135" s="227"/>
      <c r="X135" s="227"/>
      <c r="Y135" s="227"/>
      <c r="Z135" s="227"/>
      <c r="AA135" s="227"/>
      <c r="AB135" s="227"/>
      <c r="AC135" s="51">
        <f t="shared" ref="AC135:AC148" si="77">SUBTOTAL(9,Q135:AB135)</f>
        <v>0</v>
      </c>
      <c r="AD135" s="51">
        <f t="shared" ref="AD135:AD148" si="78">AC135-F135</f>
        <v>0</v>
      </c>
      <c r="AE135" s="78"/>
      <c r="AG135" s="51">
        <f t="shared" si="25"/>
        <v>0</v>
      </c>
      <c r="AH135" s="51">
        <f t="shared" si="26"/>
        <v>0</v>
      </c>
      <c r="AI135" s="51">
        <f t="shared" si="27"/>
        <v>0</v>
      </c>
      <c r="AJ135" s="51">
        <f t="shared" si="28"/>
        <v>0</v>
      </c>
      <c r="AK135"/>
      <c r="AL135"/>
      <c r="AM135"/>
      <c r="AN135"/>
      <c r="AO135"/>
      <c r="AP135"/>
      <c r="AQ135"/>
      <c r="AR135"/>
      <c r="AS135"/>
      <c r="AT135"/>
      <c r="AU135"/>
    </row>
    <row r="136" spans="1:47" x14ac:dyDescent="0.25">
      <c r="A136" t="str">
        <f t="shared" si="72"/>
        <v>GRANTS</v>
      </c>
      <c r="B136" s="75">
        <v>44273</v>
      </c>
      <c r="C136" s="211">
        <f>Schools!A93</f>
        <v>3023506</v>
      </c>
      <c r="D136" t="str">
        <f>VLOOKUP(C136,Schools!A:B,2,0)</f>
        <v>St Vincent's Catholic Primary School</v>
      </c>
      <c r="E136" t="str">
        <f>VLOOKUP(C136,Schools!$A:$Z,3,0)</f>
        <v>M</v>
      </c>
      <c r="F136" s="226"/>
      <c r="G136" s="74" t="s">
        <v>4759</v>
      </c>
      <c r="H136" s="74"/>
      <c r="I136" t="str">
        <f t="shared" si="74"/>
        <v>10166/543965</v>
      </c>
      <c r="J136">
        <f>VLOOKUP(C136,Schools!$A:$Z,9,0)</f>
        <v>400009</v>
      </c>
      <c r="K136" s="74" t="s">
        <v>85</v>
      </c>
      <c r="L136" s="159" t="s">
        <v>83</v>
      </c>
      <c r="M136" s="74" t="s">
        <v>4038</v>
      </c>
      <c r="N136" s="77" t="str">
        <f>VLOOKUP(C136,Schools!A:D,4,0)</f>
        <v>Primary</v>
      </c>
      <c r="O136" s="74">
        <f t="shared" si="24"/>
        <v>10166</v>
      </c>
      <c r="P136" s="77">
        <f t="shared" si="75"/>
        <v>543965</v>
      </c>
      <c r="Q136" s="227">
        <f t="shared" ref="Q136:Q148" si="79">F136/5</f>
        <v>0</v>
      </c>
      <c r="R136" s="227">
        <f t="shared" ref="R136:R148" si="80">Q136</f>
        <v>0</v>
      </c>
      <c r="S136" s="227">
        <f t="shared" ref="S136:U148" si="81">R136</f>
        <v>0</v>
      </c>
      <c r="T136" s="227">
        <f t="shared" si="81"/>
        <v>0</v>
      </c>
      <c r="U136" s="227">
        <f t="shared" si="81"/>
        <v>0</v>
      </c>
      <c r="V136" s="227"/>
      <c r="W136" s="227"/>
      <c r="X136" s="227"/>
      <c r="Y136" s="227"/>
      <c r="Z136" s="227"/>
      <c r="AA136" s="227"/>
      <c r="AB136" s="227"/>
      <c r="AC136" s="51">
        <f t="shared" si="77"/>
        <v>0</v>
      </c>
      <c r="AD136" s="51">
        <f t="shared" si="78"/>
        <v>0</v>
      </c>
      <c r="AE136" s="78"/>
      <c r="AG136" s="51">
        <f t="shared" si="25"/>
        <v>0</v>
      </c>
      <c r="AH136" s="51">
        <f t="shared" si="26"/>
        <v>0</v>
      </c>
      <c r="AI136" s="51">
        <f t="shared" si="27"/>
        <v>0</v>
      </c>
      <c r="AJ136" s="51">
        <f t="shared" si="28"/>
        <v>0</v>
      </c>
      <c r="AK136"/>
      <c r="AL136"/>
      <c r="AM136"/>
      <c r="AN136"/>
      <c r="AO136"/>
      <c r="AP136"/>
      <c r="AQ136"/>
      <c r="AR136"/>
      <c r="AS136"/>
      <c r="AT136"/>
      <c r="AU136"/>
    </row>
    <row r="137" spans="1:47" x14ac:dyDescent="0.25">
      <c r="A137" t="str">
        <f t="shared" si="72"/>
        <v>GRANTS</v>
      </c>
      <c r="B137" s="75">
        <v>44273</v>
      </c>
      <c r="C137" s="211">
        <f>Schools!A95</f>
        <v>3022070</v>
      </c>
      <c r="D137" t="str">
        <f>VLOOKUP(C137,Schools!A:B,2,0)</f>
        <v>Sunnyfields Primary School</v>
      </c>
      <c r="E137" t="str">
        <f>VLOOKUP(C137,Schools!$A:$Z,3,0)</f>
        <v>M</v>
      </c>
      <c r="F137" s="226"/>
      <c r="G137" s="74" t="s">
        <v>4759</v>
      </c>
      <c r="H137" s="74"/>
      <c r="I137" t="str">
        <f t="shared" si="74"/>
        <v>10166/543965</v>
      </c>
      <c r="J137">
        <f>VLOOKUP(C137,Schools!$A:$Z,9,0)</f>
        <v>400038</v>
      </c>
      <c r="K137" s="74" t="s">
        <v>85</v>
      </c>
      <c r="L137" s="159" t="s">
        <v>83</v>
      </c>
      <c r="M137" s="74" t="s">
        <v>4038</v>
      </c>
      <c r="N137" s="77" t="str">
        <f>VLOOKUP(C137,Schools!A:D,4,0)</f>
        <v>Primary</v>
      </c>
      <c r="O137" s="74">
        <f t="shared" si="24"/>
        <v>10166</v>
      </c>
      <c r="P137" s="77">
        <f t="shared" si="75"/>
        <v>543965</v>
      </c>
      <c r="Q137" s="227">
        <f t="shared" si="79"/>
        <v>0</v>
      </c>
      <c r="R137" s="227">
        <f t="shared" si="80"/>
        <v>0</v>
      </c>
      <c r="S137" s="227">
        <f t="shared" si="81"/>
        <v>0</v>
      </c>
      <c r="T137" s="227">
        <f t="shared" si="81"/>
        <v>0</v>
      </c>
      <c r="U137" s="227">
        <f t="shared" si="81"/>
        <v>0</v>
      </c>
      <c r="V137" s="227"/>
      <c r="W137" s="227"/>
      <c r="X137" s="227"/>
      <c r="Y137" s="227"/>
      <c r="Z137" s="227"/>
      <c r="AA137" s="227"/>
      <c r="AB137" s="227"/>
      <c r="AC137" s="51">
        <f t="shared" si="77"/>
        <v>0</v>
      </c>
      <c r="AD137" s="51">
        <f t="shared" si="78"/>
        <v>0</v>
      </c>
      <c r="AE137" s="78"/>
      <c r="AG137" s="51">
        <f t="shared" si="25"/>
        <v>0</v>
      </c>
      <c r="AH137" s="51">
        <f t="shared" si="26"/>
        <v>0</v>
      </c>
      <c r="AI137" s="51">
        <f t="shared" si="27"/>
        <v>0</v>
      </c>
      <c r="AJ137" s="51">
        <f t="shared" si="28"/>
        <v>0</v>
      </c>
      <c r="AK137"/>
      <c r="AL137"/>
      <c r="AM137"/>
      <c r="AN137"/>
      <c r="AO137"/>
      <c r="AP137"/>
      <c r="AQ137"/>
      <c r="AR137"/>
      <c r="AS137"/>
      <c r="AT137"/>
      <c r="AU137"/>
    </row>
    <row r="138" spans="1:47" x14ac:dyDescent="0.25">
      <c r="A138" t="str">
        <f t="shared" si="72"/>
        <v>GRANTS</v>
      </c>
      <c r="B138" s="75">
        <v>44273</v>
      </c>
      <c r="C138" s="211">
        <f>Schools!A96</f>
        <v>3023316</v>
      </c>
      <c r="D138" t="str">
        <f>VLOOKUP(C138,Schools!A:B,2,0)</f>
        <v>Trent  C of E Primary School</v>
      </c>
      <c r="E138" t="str">
        <f>VLOOKUP(C138,Schools!$A:$Z,3,0)</f>
        <v>M</v>
      </c>
      <c r="F138" s="226"/>
      <c r="G138" s="74" t="s">
        <v>4759</v>
      </c>
      <c r="H138" s="74"/>
      <c r="I138" t="str">
        <f t="shared" si="74"/>
        <v>10166/543965</v>
      </c>
      <c r="J138">
        <f>VLOOKUP(C138,Schools!$A:$Z,9,0)</f>
        <v>400100</v>
      </c>
      <c r="K138" s="74" t="s">
        <v>85</v>
      </c>
      <c r="L138" s="159" t="s">
        <v>83</v>
      </c>
      <c r="M138" s="74" t="s">
        <v>4038</v>
      </c>
      <c r="N138" s="77" t="str">
        <f>VLOOKUP(C138,Schools!A:D,4,0)</f>
        <v>Primary</v>
      </c>
      <c r="O138" s="74">
        <f t="shared" si="24"/>
        <v>10166</v>
      </c>
      <c r="P138" s="77">
        <f t="shared" si="75"/>
        <v>543965</v>
      </c>
      <c r="Q138" s="227">
        <f t="shared" si="79"/>
        <v>0</v>
      </c>
      <c r="R138" s="227">
        <f t="shared" si="80"/>
        <v>0</v>
      </c>
      <c r="S138" s="227">
        <f t="shared" si="81"/>
        <v>0</v>
      </c>
      <c r="T138" s="227">
        <f t="shared" si="81"/>
        <v>0</v>
      </c>
      <c r="U138" s="227">
        <f t="shared" si="81"/>
        <v>0</v>
      </c>
      <c r="V138" s="227"/>
      <c r="W138" s="227"/>
      <c r="X138" s="227"/>
      <c r="Y138" s="227"/>
      <c r="Z138" s="227"/>
      <c r="AA138" s="227"/>
      <c r="AB138" s="227"/>
      <c r="AC138" s="51">
        <f t="shared" si="77"/>
        <v>0</v>
      </c>
      <c r="AD138" s="51">
        <f t="shared" si="78"/>
        <v>0</v>
      </c>
      <c r="AE138" s="78"/>
      <c r="AG138" s="51">
        <f t="shared" si="25"/>
        <v>0</v>
      </c>
      <c r="AH138" s="51">
        <f t="shared" si="26"/>
        <v>0</v>
      </c>
      <c r="AI138" s="51">
        <f t="shared" si="27"/>
        <v>0</v>
      </c>
      <c r="AJ138" s="51">
        <f t="shared" si="28"/>
        <v>0</v>
      </c>
      <c r="AK138"/>
      <c r="AL138"/>
      <c r="AM138"/>
      <c r="AN138"/>
      <c r="AO138"/>
      <c r="AP138"/>
      <c r="AQ138"/>
      <c r="AR138"/>
      <c r="AS138"/>
      <c r="AT138"/>
      <c r="AU138"/>
    </row>
    <row r="139" spans="1:47" x14ac:dyDescent="0.25">
      <c r="A139" t="str">
        <f t="shared" si="72"/>
        <v>GRANTS</v>
      </c>
      <c r="B139" s="75">
        <v>44273</v>
      </c>
      <c r="C139" s="211">
        <f>Schools!A97</f>
        <v>3022055</v>
      </c>
      <c r="D139" t="str">
        <f>VLOOKUP(C139,Schools!A:B,2,0)</f>
        <v>Tudor School</v>
      </c>
      <c r="E139" t="str">
        <f>VLOOKUP(C139,Schools!$A:$Z,3,0)</f>
        <v>M</v>
      </c>
      <c r="F139" s="226"/>
      <c r="G139" s="74" t="s">
        <v>4759</v>
      </c>
      <c r="H139" s="74"/>
      <c r="I139" t="str">
        <f t="shared" si="74"/>
        <v>10166/543965</v>
      </c>
      <c r="J139">
        <f>VLOOKUP(C139,Schools!$A:$Z,9,0)</f>
        <v>400101</v>
      </c>
      <c r="K139" s="74" t="s">
        <v>85</v>
      </c>
      <c r="L139" s="159" t="s">
        <v>83</v>
      </c>
      <c r="M139" s="74" t="s">
        <v>4038</v>
      </c>
      <c r="N139" s="77" t="str">
        <f>VLOOKUP(C139,Schools!A:D,4,0)</f>
        <v>Primary</v>
      </c>
      <c r="O139" s="74">
        <f t="shared" si="24"/>
        <v>10166</v>
      </c>
      <c r="P139" s="77">
        <f t="shared" si="75"/>
        <v>543965</v>
      </c>
      <c r="Q139" s="227">
        <f t="shared" si="79"/>
        <v>0</v>
      </c>
      <c r="R139" s="227">
        <f t="shared" si="80"/>
        <v>0</v>
      </c>
      <c r="S139" s="227">
        <f t="shared" si="81"/>
        <v>0</v>
      </c>
      <c r="T139" s="227">
        <f t="shared" si="81"/>
        <v>0</v>
      </c>
      <c r="U139" s="227">
        <f t="shared" si="81"/>
        <v>0</v>
      </c>
      <c r="V139" s="227"/>
      <c r="W139" s="227"/>
      <c r="X139" s="227"/>
      <c r="Y139" s="227"/>
      <c r="Z139" s="227"/>
      <c r="AA139" s="227"/>
      <c r="AB139" s="227"/>
      <c r="AC139" s="51">
        <f t="shared" si="77"/>
        <v>0</v>
      </c>
      <c r="AD139" s="51">
        <f t="shared" si="78"/>
        <v>0</v>
      </c>
      <c r="AE139" s="78"/>
      <c r="AG139" s="51">
        <f t="shared" si="25"/>
        <v>0</v>
      </c>
      <c r="AH139" s="51">
        <f t="shared" si="26"/>
        <v>0</v>
      </c>
      <c r="AI139" s="51">
        <f t="shared" si="27"/>
        <v>0</v>
      </c>
      <c r="AJ139" s="51">
        <f t="shared" si="28"/>
        <v>0</v>
      </c>
      <c r="AK139"/>
      <c r="AL139"/>
      <c r="AM139"/>
      <c r="AN139"/>
      <c r="AO139"/>
      <c r="AP139"/>
      <c r="AQ139"/>
      <c r="AR139"/>
      <c r="AS139"/>
      <c r="AT139"/>
      <c r="AU139"/>
    </row>
    <row r="140" spans="1:47" x14ac:dyDescent="0.25">
      <c r="A140" t="str">
        <f t="shared" si="72"/>
        <v>GRANTS</v>
      </c>
      <c r="B140" s="75">
        <v>44273</v>
      </c>
      <c r="C140" s="211">
        <f>Schools!A98</f>
        <v>3022057</v>
      </c>
      <c r="D140" t="str">
        <f>VLOOKUP(C140,Schools!A:B,2,0)</f>
        <v>Underhill School</v>
      </c>
      <c r="E140" t="str">
        <f>VLOOKUP(C140,Schools!$A:$Z,3,0)</f>
        <v>M</v>
      </c>
      <c r="F140" s="226"/>
      <c r="G140" s="74" t="s">
        <v>4759</v>
      </c>
      <c r="H140" s="74"/>
      <c r="I140" t="str">
        <f t="shared" si="74"/>
        <v>10166/543965</v>
      </c>
      <c r="J140">
        <f>VLOOKUP(C140,Schools!$A:$Z,9,0)</f>
        <v>400053</v>
      </c>
      <c r="K140" s="74" t="s">
        <v>85</v>
      </c>
      <c r="L140" s="159" t="s">
        <v>83</v>
      </c>
      <c r="M140" s="74" t="s">
        <v>4038</v>
      </c>
      <c r="N140" s="77" t="str">
        <f>VLOOKUP(C140,Schools!A:D,4,0)</f>
        <v>Primary</v>
      </c>
      <c r="O140" s="74">
        <f t="shared" si="24"/>
        <v>10166</v>
      </c>
      <c r="P140" s="77">
        <f t="shared" si="75"/>
        <v>543965</v>
      </c>
      <c r="Q140" s="227">
        <f t="shared" si="79"/>
        <v>0</v>
      </c>
      <c r="R140" s="227">
        <f t="shared" si="80"/>
        <v>0</v>
      </c>
      <c r="S140" s="227">
        <f t="shared" si="81"/>
        <v>0</v>
      </c>
      <c r="T140" s="227">
        <f t="shared" si="81"/>
        <v>0</v>
      </c>
      <c r="U140" s="227">
        <f t="shared" si="81"/>
        <v>0</v>
      </c>
      <c r="V140" s="227"/>
      <c r="W140" s="227"/>
      <c r="X140" s="227"/>
      <c r="Y140" s="227"/>
      <c r="Z140" s="227"/>
      <c r="AA140" s="227"/>
      <c r="AB140" s="227"/>
      <c r="AC140" s="51">
        <f t="shared" si="77"/>
        <v>0</v>
      </c>
      <c r="AD140" s="51">
        <f t="shared" si="78"/>
        <v>0</v>
      </c>
      <c r="AE140" s="78"/>
      <c r="AG140" s="51">
        <f t="shared" si="25"/>
        <v>0</v>
      </c>
      <c r="AH140" s="51">
        <f t="shared" si="26"/>
        <v>0</v>
      </c>
      <c r="AI140" s="51">
        <f t="shared" si="27"/>
        <v>0</v>
      </c>
      <c r="AJ140" s="51">
        <f t="shared" si="28"/>
        <v>0</v>
      </c>
      <c r="AK140"/>
      <c r="AL140"/>
      <c r="AM140"/>
      <c r="AN140"/>
      <c r="AO140"/>
      <c r="AP140"/>
      <c r="AQ140"/>
      <c r="AR140"/>
      <c r="AS140"/>
      <c r="AT140"/>
      <c r="AU140"/>
    </row>
    <row r="141" spans="1:47" x14ac:dyDescent="0.25">
      <c r="A141" t="str">
        <f t="shared" si="72"/>
        <v>GRANTS</v>
      </c>
      <c r="B141" s="75">
        <v>44273</v>
      </c>
      <c r="C141" s="211">
        <f>Schools!A100</f>
        <v>3022076</v>
      </c>
      <c r="D141" t="str">
        <f>VLOOKUP(C141,Schools!A:B,2,0)</f>
        <v>Wessex  Gardens Primary School</v>
      </c>
      <c r="E141" t="str">
        <f>VLOOKUP(C141,Schools!$A:$Z,3,0)</f>
        <v>M</v>
      </c>
      <c r="F141" s="226"/>
      <c r="G141" s="74" t="s">
        <v>4759</v>
      </c>
      <c r="H141" s="74"/>
      <c r="I141" t="str">
        <f t="shared" si="74"/>
        <v>10166/543965</v>
      </c>
      <c r="J141">
        <f>VLOOKUP(C141,Schools!$A:$Z,9,0)</f>
        <v>400111</v>
      </c>
      <c r="K141" s="74" t="s">
        <v>85</v>
      </c>
      <c r="L141" s="159" t="s">
        <v>83</v>
      </c>
      <c r="M141" s="74" t="s">
        <v>4038</v>
      </c>
      <c r="N141" s="77" t="str">
        <f>VLOOKUP(C141,Schools!A:D,4,0)</f>
        <v>Primary</v>
      </c>
      <c r="O141" s="74">
        <f t="shared" si="24"/>
        <v>10166</v>
      </c>
      <c r="P141" s="77">
        <f t="shared" si="75"/>
        <v>543965</v>
      </c>
      <c r="Q141" s="227">
        <f t="shared" si="79"/>
        <v>0</v>
      </c>
      <c r="R141" s="227">
        <f t="shared" si="80"/>
        <v>0</v>
      </c>
      <c r="S141" s="227">
        <f t="shared" si="81"/>
        <v>0</v>
      </c>
      <c r="T141" s="227">
        <f t="shared" si="81"/>
        <v>0</v>
      </c>
      <c r="U141" s="227">
        <f t="shared" si="81"/>
        <v>0</v>
      </c>
      <c r="V141" s="227"/>
      <c r="W141" s="227"/>
      <c r="X141" s="227"/>
      <c r="Y141" s="227"/>
      <c r="Z141" s="227"/>
      <c r="AA141" s="227"/>
      <c r="AB141" s="227"/>
      <c r="AC141" s="51">
        <f t="shared" si="77"/>
        <v>0</v>
      </c>
      <c r="AD141" s="51">
        <f t="shared" si="78"/>
        <v>0</v>
      </c>
      <c r="AE141" s="78"/>
      <c r="AG141" s="51">
        <f t="shared" si="25"/>
        <v>0</v>
      </c>
      <c r="AH141" s="51">
        <f t="shared" si="26"/>
        <v>0</v>
      </c>
      <c r="AI141" s="51">
        <f t="shared" si="27"/>
        <v>0</v>
      </c>
      <c r="AJ141" s="51">
        <f t="shared" si="28"/>
        <v>0</v>
      </c>
      <c r="AK141"/>
      <c r="AL141"/>
      <c r="AM141"/>
      <c r="AN141"/>
      <c r="AO141"/>
      <c r="AP141"/>
      <c r="AQ141"/>
      <c r="AR141"/>
      <c r="AS141"/>
      <c r="AT141"/>
      <c r="AU141"/>
    </row>
    <row r="142" spans="1:47" x14ac:dyDescent="0.25">
      <c r="A142" t="str">
        <f t="shared" si="72"/>
        <v>GRANTS</v>
      </c>
      <c r="B142" s="75">
        <v>44273</v>
      </c>
      <c r="C142" s="211">
        <f>Schools!A101</f>
        <v>3022060</v>
      </c>
      <c r="D142" t="str">
        <f>VLOOKUP(C142,Schools!A:B,2,0)</f>
        <v>Whitings Hill Primary School</v>
      </c>
      <c r="E142" t="str">
        <f>VLOOKUP(C142,Schools!$A:$Z,3,0)</f>
        <v>M</v>
      </c>
      <c r="F142" s="226"/>
      <c r="G142" s="74" t="s">
        <v>4759</v>
      </c>
      <c r="H142" s="74"/>
      <c r="I142" t="str">
        <f t="shared" si="74"/>
        <v>10166/543965</v>
      </c>
      <c r="J142">
        <f>VLOOKUP(C142,Schools!$A:$Z,9,0)</f>
        <v>400011</v>
      </c>
      <c r="K142" s="74" t="s">
        <v>85</v>
      </c>
      <c r="L142" s="159" t="s">
        <v>83</v>
      </c>
      <c r="M142" s="74" t="s">
        <v>4038</v>
      </c>
      <c r="N142" s="77" t="str">
        <f>VLOOKUP(C142,Schools!A:D,4,0)</f>
        <v>Primary</v>
      </c>
      <c r="O142" s="74">
        <f t="shared" si="24"/>
        <v>10166</v>
      </c>
      <c r="P142" s="77">
        <f t="shared" si="75"/>
        <v>543965</v>
      </c>
      <c r="Q142" s="227">
        <f t="shared" si="79"/>
        <v>0</v>
      </c>
      <c r="R142" s="227">
        <f t="shared" si="80"/>
        <v>0</v>
      </c>
      <c r="S142" s="227">
        <f t="shared" si="81"/>
        <v>0</v>
      </c>
      <c r="T142" s="227">
        <f t="shared" si="81"/>
        <v>0</v>
      </c>
      <c r="U142" s="227">
        <f t="shared" si="81"/>
        <v>0</v>
      </c>
      <c r="V142" s="227"/>
      <c r="W142" s="227"/>
      <c r="X142" s="227"/>
      <c r="Y142" s="227"/>
      <c r="Z142" s="227"/>
      <c r="AA142" s="227"/>
      <c r="AB142" s="227"/>
      <c r="AC142" s="51">
        <f t="shared" si="77"/>
        <v>0</v>
      </c>
      <c r="AD142" s="51">
        <f t="shared" si="78"/>
        <v>0</v>
      </c>
      <c r="AE142" s="78"/>
      <c r="AG142" s="51">
        <f t="shared" si="25"/>
        <v>0</v>
      </c>
      <c r="AH142" s="51">
        <f t="shared" si="26"/>
        <v>0</v>
      </c>
      <c r="AI142" s="51">
        <f t="shared" si="27"/>
        <v>0</v>
      </c>
      <c r="AJ142" s="51">
        <f t="shared" si="28"/>
        <v>0</v>
      </c>
      <c r="AK142"/>
      <c r="AL142"/>
      <c r="AM142"/>
      <c r="AN142"/>
      <c r="AO142"/>
      <c r="AP142"/>
      <c r="AQ142"/>
      <c r="AR142"/>
      <c r="AS142"/>
      <c r="AT142"/>
      <c r="AU142"/>
    </row>
    <row r="143" spans="1:47" x14ac:dyDescent="0.25">
      <c r="A143" t="str">
        <f t="shared" si="72"/>
        <v>GRANTS</v>
      </c>
      <c r="B143" s="75">
        <v>44273</v>
      </c>
      <c r="C143" s="211">
        <f>Schools!A102</f>
        <v>3023518</v>
      </c>
      <c r="D143" t="str">
        <f>VLOOKUP(C143,Schools!A:B,2,0)</f>
        <v>Woodcroft Primary School</v>
      </c>
      <c r="E143" t="str">
        <f>VLOOKUP(C143,Schools!$A:$Z,3,0)</f>
        <v>M</v>
      </c>
      <c r="F143" s="226"/>
      <c r="G143" s="74" t="s">
        <v>4759</v>
      </c>
      <c r="H143" s="74"/>
      <c r="I143" t="str">
        <f t="shared" si="74"/>
        <v>10166/543965</v>
      </c>
      <c r="J143">
        <f>VLOOKUP(C143,Schools!$A:$Z,9,0)</f>
        <v>400117</v>
      </c>
      <c r="K143" s="74" t="s">
        <v>85</v>
      </c>
      <c r="L143" s="159" t="s">
        <v>83</v>
      </c>
      <c r="M143" s="74" t="s">
        <v>4038</v>
      </c>
      <c r="N143" s="77" t="str">
        <f>VLOOKUP(C143,Schools!A:D,4,0)</f>
        <v>Primary</v>
      </c>
      <c r="O143" s="74">
        <f t="shared" si="24"/>
        <v>10166</v>
      </c>
      <c r="P143" s="77">
        <f t="shared" si="75"/>
        <v>543965</v>
      </c>
      <c r="Q143" s="227">
        <f t="shared" si="79"/>
        <v>0</v>
      </c>
      <c r="R143" s="227">
        <f t="shared" si="80"/>
        <v>0</v>
      </c>
      <c r="S143" s="227">
        <f t="shared" si="81"/>
        <v>0</v>
      </c>
      <c r="T143" s="227">
        <f t="shared" si="81"/>
        <v>0</v>
      </c>
      <c r="U143" s="227">
        <f t="shared" si="81"/>
        <v>0</v>
      </c>
      <c r="V143" s="227"/>
      <c r="W143" s="227"/>
      <c r="X143" s="227"/>
      <c r="Y143" s="227"/>
      <c r="Z143" s="227"/>
      <c r="AA143" s="227"/>
      <c r="AB143" s="227"/>
      <c r="AC143" s="51">
        <f t="shared" si="77"/>
        <v>0</v>
      </c>
      <c r="AD143" s="51">
        <f t="shared" si="78"/>
        <v>0</v>
      </c>
      <c r="AE143" s="78"/>
      <c r="AG143" s="51">
        <f t="shared" si="25"/>
        <v>0</v>
      </c>
      <c r="AH143" s="51">
        <f t="shared" si="26"/>
        <v>0</v>
      </c>
      <c r="AI143" s="51">
        <f t="shared" si="27"/>
        <v>0</v>
      </c>
      <c r="AJ143" s="51">
        <f t="shared" si="28"/>
        <v>0</v>
      </c>
      <c r="AK143"/>
      <c r="AL143"/>
      <c r="AM143"/>
      <c r="AN143"/>
      <c r="AO143"/>
      <c r="AP143"/>
      <c r="AQ143"/>
      <c r="AR143"/>
      <c r="AS143"/>
      <c r="AT143"/>
      <c r="AU143"/>
    </row>
    <row r="144" spans="1:47" x14ac:dyDescent="0.25">
      <c r="A144" t="str">
        <f t="shared" si="72"/>
        <v>GRANTS</v>
      </c>
      <c r="B144" s="75">
        <v>44273</v>
      </c>
      <c r="C144" s="211">
        <f>Schools!A103</f>
        <v>3022054</v>
      </c>
      <c r="D144" t="str">
        <f>VLOOKUP(C144,Schools!A:B,2,0)</f>
        <v>Woodridge  Primary School</v>
      </c>
      <c r="E144" t="str">
        <f>VLOOKUP(C144,Schools!$A:$Z,3,0)</f>
        <v>M</v>
      </c>
      <c r="F144" s="226"/>
      <c r="G144" s="74" t="s">
        <v>4759</v>
      </c>
      <c r="H144" s="74"/>
      <c r="I144" t="str">
        <f t="shared" si="74"/>
        <v>10166/543965</v>
      </c>
      <c r="J144">
        <f>VLOOKUP(C144,Schools!$A:$Z,9,0)</f>
        <v>400004</v>
      </c>
      <c r="K144" s="74" t="s">
        <v>85</v>
      </c>
      <c r="L144" s="159" t="s">
        <v>83</v>
      </c>
      <c r="M144" s="74" t="s">
        <v>4038</v>
      </c>
      <c r="N144" s="77" t="str">
        <f>VLOOKUP(C144,Schools!A:D,4,0)</f>
        <v>Primary</v>
      </c>
      <c r="O144" s="74">
        <f t="shared" si="24"/>
        <v>10166</v>
      </c>
      <c r="P144" s="77">
        <f t="shared" si="75"/>
        <v>543965</v>
      </c>
      <c r="Q144" s="227">
        <f t="shared" si="79"/>
        <v>0</v>
      </c>
      <c r="R144" s="227">
        <f t="shared" si="80"/>
        <v>0</v>
      </c>
      <c r="S144" s="227">
        <f t="shared" si="81"/>
        <v>0</v>
      </c>
      <c r="T144" s="227">
        <f t="shared" si="81"/>
        <v>0</v>
      </c>
      <c r="U144" s="227">
        <f t="shared" si="81"/>
        <v>0</v>
      </c>
      <c r="V144" s="227"/>
      <c r="W144" s="227"/>
      <c r="X144" s="227"/>
      <c r="Y144" s="227"/>
      <c r="Z144" s="227"/>
      <c r="AA144" s="227"/>
      <c r="AB144" s="227"/>
      <c r="AC144" s="51">
        <f t="shared" si="77"/>
        <v>0</v>
      </c>
      <c r="AD144" s="51">
        <f t="shared" si="78"/>
        <v>0</v>
      </c>
      <c r="AE144" s="78"/>
      <c r="AG144" s="51">
        <f t="shared" si="25"/>
        <v>0</v>
      </c>
      <c r="AH144" s="51">
        <f t="shared" si="26"/>
        <v>0</v>
      </c>
      <c r="AI144" s="51">
        <f t="shared" si="27"/>
        <v>0</v>
      </c>
      <c r="AJ144" s="51">
        <f t="shared" si="28"/>
        <v>0</v>
      </c>
      <c r="AK144"/>
      <c r="AL144"/>
      <c r="AM144"/>
      <c r="AN144"/>
      <c r="AO144"/>
      <c r="AP144"/>
      <c r="AQ144"/>
      <c r="AR144"/>
      <c r="AS144"/>
      <c r="AT144"/>
      <c r="AU144"/>
    </row>
    <row r="145" spans="1:47" x14ac:dyDescent="0.25">
      <c r="A145" t="str">
        <f t="shared" si="72"/>
        <v>GRANTS</v>
      </c>
      <c r="B145" s="75">
        <v>44273</v>
      </c>
      <c r="C145" s="211">
        <f>Schools!A106</f>
        <v>3021100</v>
      </c>
      <c r="D145" t="str">
        <f>VLOOKUP(C145,Schools!A:B,2,0)</f>
        <v>Pavilion</v>
      </c>
      <c r="E145" t="str">
        <f>VLOOKUP(C145,Schools!$A:$Z,3,0)</f>
        <v>M</v>
      </c>
      <c r="F145" s="226"/>
      <c r="G145" s="74" t="s">
        <v>4759</v>
      </c>
      <c r="H145" s="74"/>
      <c r="I145" t="str">
        <f t="shared" si="74"/>
        <v>10168/543965</v>
      </c>
      <c r="J145">
        <f>VLOOKUP(C145,Schools!$A:$Z,9,0)</f>
        <v>400156</v>
      </c>
      <c r="K145" s="74" t="s">
        <v>85</v>
      </c>
      <c r="L145" s="159" t="s">
        <v>83</v>
      </c>
      <c r="M145" s="74" t="s">
        <v>4038</v>
      </c>
      <c r="N145" s="77" t="str">
        <f>VLOOKUP(C145,Schools!A:D,4,0)</f>
        <v>PRU</v>
      </c>
      <c r="O145" s="74">
        <f t="shared" si="24"/>
        <v>10168</v>
      </c>
      <c r="P145" s="77">
        <f t="shared" si="75"/>
        <v>543965</v>
      </c>
      <c r="Q145" s="227">
        <f t="shared" si="79"/>
        <v>0</v>
      </c>
      <c r="R145" s="227">
        <f t="shared" si="80"/>
        <v>0</v>
      </c>
      <c r="S145" s="227">
        <f t="shared" si="81"/>
        <v>0</v>
      </c>
      <c r="T145" s="227">
        <f t="shared" si="81"/>
        <v>0</v>
      </c>
      <c r="U145" s="227">
        <f t="shared" si="81"/>
        <v>0</v>
      </c>
      <c r="V145" s="227"/>
      <c r="W145" s="227"/>
      <c r="X145" s="227"/>
      <c r="Y145" s="227"/>
      <c r="Z145" s="227"/>
      <c r="AA145" s="227"/>
      <c r="AB145" s="227"/>
      <c r="AC145" s="51">
        <f t="shared" si="77"/>
        <v>0</v>
      </c>
      <c r="AD145" s="51">
        <f t="shared" si="78"/>
        <v>0</v>
      </c>
      <c r="AE145" s="78"/>
      <c r="AG145" s="51">
        <f t="shared" si="25"/>
        <v>0</v>
      </c>
      <c r="AH145" s="51">
        <f t="shared" si="26"/>
        <v>0</v>
      </c>
      <c r="AI145" s="51">
        <f t="shared" si="27"/>
        <v>0</v>
      </c>
      <c r="AJ145" s="51">
        <f t="shared" si="28"/>
        <v>0</v>
      </c>
      <c r="AK145"/>
      <c r="AL145"/>
      <c r="AM145"/>
      <c r="AN145"/>
      <c r="AO145"/>
      <c r="AP145"/>
      <c r="AQ145"/>
      <c r="AR145"/>
      <c r="AS145"/>
      <c r="AT145"/>
      <c r="AU145"/>
    </row>
    <row r="146" spans="1:47" x14ac:dyDescent="0.25">
      <c r="A146" t="str">
        <f t="shared" si="72"/>
        <v>GRANTS</v>
      </c>
      <c r="B146" s="75">
        <v>44273</v>
      </c>
      <c r="C146" s="211">
        <f>Schools!A136</f>
        <v>3027005</v>
      </c>
      <c r="D146" t="str">
        <f>VLOOKUP(C146,Schools!A:B,2,0)</f>
        <v>Northway</v>
      </c>
      <c r="E146" t="str">
        <f>VLOOKUP(C146,Schools!$A:$Z,3,0)</f>
        <v>M</v>
      </c>
      <c r="F146" s="226"/>
      <c r="G146" s="74" t="s">
        <v>4759</v>
      </c>
      <c r="H146" s="74"/>
      <c r="I146" t="str">
        <f t="shared" si="74"/>
        <v>10168/543965</v>
      </c>
      <c r="J146">
        <f>VLOOKUP(C146,Schools!$A:$Z,9,0)</f>
        <v>400034</v>
      </c>
      <c r="K146" s="74" t="s">
        <v>85</v>
      </c>
      <c r="L146" s="159" t="s">
        <v>83</v>
      </c>
      <c r="M146" s="74" t="s">
        <v>4038</v>
      </c>
      <c r="N146" s="77" t="str">
        <f>VLOOKUP(C146,Schools!A:D,4,0)</f>
        <v>Special</v>
      </c>
      <c r="O146" s="74">
        <f t="shared" si="24"/>
        <v>10168</v>
      </c>
      <c r="P146" s="77">
        <f t="shared" si="75"/>
        <v>543965</v>
      </c>
      <c r="Q146" s="227">
        <f t="shared" si="79"/>
        <v>0</v>
      </c>
      <c r="R146" s="227">
        <f t="shared" si="80"/>
        <v>0</v>
      </c>
      <c r="S146" s="227">
        <f t="shared" si="81"/>
        <v>0</v>
      </c>
      <c r="T146" s="227">
        <f t="shared" si="81"/>
        <v>0</v>
      </c>
      <c r="U146" s="227">
        <f t="shared" si="81"/>
        <v>0</v>
      </c>
      <c r="V146" s="227"/>
      <c r="W146" s="227"/>
      <c r="X146" s="227"/>
      <c r="Y146" s="227"/>
      <c r="Z146" s="227"/>
      <c r="AA146" s="227"/>
      <c r="AB146" s="227"/>
      <c r="AC146" s="51">
        <f t="shared" si="77"/>
        <v>0</v>
      </c>
      <c r="AD146" s="51">
        <f t="shared" si="78"/>
        <v>0</v>
      </c>
      <c r="AE146" s="78"/>
      <c r="AG146" s="51">
        <f t="shared" si="25"/>
        <v>0</v>
      </c>
      <c r="AH146" s="51">
        <f t="shared" si="26"/>
        <v>0</v>
      </c>
      <c r="AI146" s="51">
        <f t="shared" si="27"/>
        <v>0</v>
      </c>
      <c r="AJ146" s="51">
        <f t="shared" si="28"/>
        <v>0</v>
      </c>
      <c r="AK146"/>
      <c r="AL146"/>
      <c r="AM146"/>
      <c r="AN146"/>
      <c r="AO146"/>
      <c r="AP146"/>
      <c r="AQ146"/>
      <c r="AR146"/>
      <c r="AS146"/>
      <c r="AT146"/>
      <c r="AU146"/>
    </row>
    <row r="147" spans="1:47" x14ac:dyDescent="0.25">
      <c r="A147" t="str">
        <f t="shared" si="72"/>
        <v>GRANTS</v>
      </c>
      <c r="B147" s="75">
        <v>44273</v>
      </c>
      <c r="C147" s="211">
        <f>Schools!A139</f>
        <v>3027009</v>
      </c>
      <c r="D147" t="str">
        <f>VLOOKUP(C147,Schools!A:B,2,0)</f>
        <v>Oakleigh</v>
      </c>
      <c r="E147" t="str">
        <f>VLOOKUP(C147,Schools!$A:$Z,3,0)</f>
        <v>M</v>
      </c>
      <c r="F147" s="226"/>
      <c r="G147" s="74" t="s">
        <v>4759</v>
      </c>
      <c r="H147" s="74"/>
      <c r="I147" t="str">
        <f t="shared" si="74"/>
        <v>10168/543965</v>
      </c>
      <c r="J147">
        <f>VLOOKUP(C147,Schools!$A:$Z,9,0)</f>
        <v>400091</v>
      </c>
      <c r="K147" s="74" t="s">
        <v>85</v>
      </c>
      <c r="L147" s="159" t="s">
        <v>83</v>
      </c>
      <c r="M147" s="74" t="s">
        <v>4038</v>
      </c>
      <c r="N147" s="77" t="str">
        <f>VLOOKUP(C147,Schools!A:D,4,0)</f>
        <v>Special</v>
      </c>
      <c r="O147" s="74">
        <f t="shared" si="24"/>
        <v>10168</v>
      </c>
      <c r="P147" s="77">
        <f t="shared" si="75"/>
        <v>543965</v>
      </c>
      <c r="Q147" s="227">
        <f t="shared" si="79"/>
        <v>0</v>
      </c>
      <c r="R147" s="227">
        <f t="shared" si="80"/>
        <v>0</v>
      </c>
      <c r="S147" s="227">
        <f t="shared" si="81"/>
        <v>0</v>
      </c>
      <c r="T147" s="227">
        <f t="shared" si="81"/>
        <v>0</v>
      </c>
      <c r="U147" s="227">
        <f t="shared" si="81"/>
        <v>0</v>
      </c>
      <c r="V147" s="227"/>
      <c r="W147" s="227"/>
      <c r="X147" s="227"/>
      <c r="Y147" s="227"/>
      <c r="Z147" s="227"/>
      <c r="AA147" s="227"/>
      <c r="AB147" s="227"/>
      <c r="AC147" s="51">
        <f t="shared" si="77"/>
        <v>0</v>
      </c>
      <c r="AD147" s="51">
        <f t="shared" si="78"/>
        <v>0</v>
      </c>
      <c r="AE147" s="78"/>
      <c r="AG147" s="51">
        <f t="shared" si="25"/>
        <v>0</v>
      </c>
      <c r="AH147" s="51">
        <f t="shared" si="26"/>
        <v>0</v>
      </c>
      <c r="AI147" s="51">
        <f t="shared" si="27"/>
        <v>0</v>
      </c>
      <c r="AJ147" s="51">
        <f t="shared" si="28"/>
        <v>0</v>
      </c>
      <c r="AK147"/>
      <c r="AL147"/>
      <c r="AM147"/>
      <c r="AN147"/>
      <c r="AO147"/>
      <c r="AP147"/>
      <c r="AQ147"/>
      <c r="AR147"/>
      <c r="AS147"/>
      <c r="AT147"/>
      <c r="AU147"/>
    </row>
    <row r="148" spans="1:47" x14ac:dyDescent="0.25">
      <c r="A148" t="str">
        <f t="shared" si="72"/>
        <v>GRANTS</v>
      </c>
      <c r="B148" s="75">
        <v>44273</v>
      </c>
      <c r="C148" s="211">
        <f>Schools!A142</f>
        <v>3023521</v>
      </c>
      <c r="D148" t="str">
        <f>VLOOKUP(C148,Schools!A:B,2,0)</f>
        <v>St Mary's &amp; St John's CE School</v>
      </c>
      <c r="E148" t="str">
        <f>VLOOKUP(C148,Schools!$A:$Z,3,0)</f>
        <v>M</v>
      </c>
      <c r="F148" s="226"/>
      <c r="G148" s="74" t="s">
        <v>4759</v>
      </c>
      <c r="H148" s="74"/>
      <c r="I148" t="str">
        <f t="shared" si="74"/>
        <v>11329/543965</v>
      </c>
      <c r="J148">
        <f>VLOOKUP(C148,Schools!$A:$Z,9,0)</f>
        <v>400135</v>
      </c>
      <c r="K148" s="74" t="s">
        <v>85</v>
      </c>
      <c r="L148" s="159" t="s">
        <v>83</v>
      </c>
      <c r="M148" s="74" t="s">
        <v>4038</v>
      </c>
      <c r="N148" s="77" t="str">
        <f>VLOOKUP(C148,Schools!A:D,4,0)</f>
        <v>All through</v>
      </c>
      <c r="O148" s="74">
        <f t="shared" ref="O148:O211" si="82">IF(M148="DFC",VLOOKUP(N148,$AI$1:$AJ$6,2,0),IF(E148="A","None",VLOOKUP(N148,$AG$1:$AH$7,2,0)))</f>
        <v>11329</v>
      </c>
      <c r="P148" s="77">
        <f t="shared" si="75"/>
        <v>543965</v>
      </c>
      <c r="Q148" s="227">
        <f t="shared" si="79"/>
        <v>0</v>
      </c>
      <c r="R148" s="227">
        <f t="shared" si="80"/>
        <v>0</v>
      </c>
      <c r="S148" s="227">
        <f t="shared" si="81"/>
        <v>0</v>
      </c>
      <c r="T148" s="227">
        <f t="shared" si="81"/>
        <v>0</v>
      </c>
      <c r="U148" s="227">
        <f t="shared" si="81"/>
        <v>0</v>
      </c>
      <c r="V148" s="227"/>
      <c r="W148" s="227"/>
      <c r="X148" s="227"/>
      <c r="Y148" s="227"/>
      <c r="Z148" s="227"/>
      <c r="AA148" s="227"/>
      <c r="AB148" s="227"/>
      <c r="AC148" s="51">
        <f t="shared" si="77"/>
        <v>0</v>
      </c>
      <c r="AD148" s="51">
        <f t="shared" si="78"/>
        <v>0</v>
      </c>
      <c r="AE148" s="78"/>
      <c r="AG148" s="51">
        <f t="shared" si="25"/>
        <v>0</v>
      </c>
      <c r="AH148" s="51">
        <f t="shared" si="26"/>
        <v>0</v>
      </c>
      <c r="AI148" s="51">
        <f t="shared" si="27"/>
        <v>0</v>
      </c>
      <c r="AJ148" s="51">
        <f t="shared" si="28"/>
        <v>0</v>
      </c>
      <c r="AK148"/>
      <c r="AL148"/>
      <c r="AM148"/>
      <c r="AN148"/>
      <c r="AO148"/>
      <c r="AP148"/>
      <c r="AQ148"/>
      <c r="AR148"/>
      <c r="AS148"/>
      <c r="AT148"/>
      <c r="AU148"/>
    </row>
    <row r="149" spans="1:47" s="228" customFormat="1" x14ac:dyDescent="0.25">
      <c r="A149" s="228" t="str">
        <f t="shared" si="72"/>
        <v>GRANTS</v>
      </c>
      <c r="B149" s="229">
        <v>44027</v>
      </c>
      <c r="C149" s="228">
        <f>Schools!A14</f>
        <v>3023520</v>
      </c>
      <c r="D149" s="228" t="str">
        <f>VLOOKUP(C149,Schools!A:B,2,0)</f>
        <v>Akiva School</v>
      </c>
      <c r="E149" s="228" t="str">
        <f>VLOOKUP(C149,Schools!$A:$Z,3,0)</f>
        <v>M</v>
      </c>
      <c r="F149" s="230"/>
      <c r="G149" s="228" t="s">
        <v>3620</v>
      </c>
      <c r="H149" s="74"/>
      <c r="I149" t="str">
        <f t="shared" si="74"/>
        <v>10166/543965</v>
      </c>
      <c r="J149" s="228">
        <f>VLOOKUP(C149,Schools!$A:$Z,9,0)</f>
        <v>400125</v>
      </c>
      <c r="K149" s="228" t="s">
        <v>85</v>
      </c>
      <c r="L149" s="228" t="s">
        <v>86</v>
      </c>
      <c r="M149" s="228" t="s">
        <v>4041</v>
      </c>
      <c r="N149" s="77" t="str">
        <f>VLOOKUP(C149,Schools!A:D,4,0)</f>
        <v>Primary</v>
      </c>
      <c r="O149" s="74">
        <f t="shared" si="82"/>
        <v>10166</v>
      </c>
      <c r="P149" s="77">
        <f t="shared" si="75"/>
        <v>543965</v>
      </c>
      <c r="Q149" s="227"/>
      <c r="R149" s="231"/>
      <c r="S149" s="231"/>
      <c r="T149" s="231"/>
      <c r="U149" s="231"/>
      <c r="V149" s="231"/>
      <c r="W149" s="78"/>
      <c r="X149" s="78"/>
      <c r="Y149" s="231"/>
      <c r="Z149" s="231"/>
      <c r="AA149" s="231"/>
      <c r="AB149" s="231"/>
      <c r="AC149" s="51"/>
      <c r="AD149" s="51"/>
      <c r="AE149" s="231"/>
      <c r="AG149" s="51">
        <f t="shared" ref="AG149:AG212" si="83">SUM(Q149:S149)</f>
        <v>0</v>
      </c>
      <c r="AH149" s="51">
        <f t="shared" ref="AH149:AH212" si="84">SUM(Q149:V149)</f>
        <v>0</v>
      </c>
      <c r="AI149" s="51">
        <f t="shared" ref="AI149:AI212" si="85">SUM(Q149:Y149)</f>
        <v>0</v>
      </c>
      <c r="AJ149" s="51">
        <f t="shared" ref="AJ149:AJ212" si="86">SUM(Q149:AB149)</f>
        <v>0</v>
      </c>
    </row>
    <row r="150" spans="1:47" x14ac:dyDescent="0.25">
      <c r="A150" t="str">
        <f t="shared" si="72"/>
        <v>GRANTS</v>
      </c>
      <c r="B150" s="75">
        <v>44027</v>
      </c>
      <c r="C150" s="228">
        <f>Schools!A15</f>
        <v>3023300</v>
      </c>
      <c r="D150" t="str">
        <f>VLOOKUP(C150,Schools!A:B,2,0)</f>
        <v>All Saints' CE Primary School NW2</v>
      </c>
      <c r="E150" t="str">
        <f>VLOOKUP(C150,Schools!$A:$Z,3,0)</f>
        <v>M</v>
      </c>
      <c r="F150" s="78"/>
      <c r="G150" s="74" t="s">
        <v>3620</v>
      </c>
      <c r="H150" s="74"/>
      <c r="I150" t="str">
        <f t="shared" si="74"/>
        <v>10166/543965</v>
      </c>
      <c r="J150">
        <f>VLOOKUP(C150,Schools!$A:$Z,9,0)</f>
        <v>400069</v>
      </c>
      <c r="K150" s="74" t="s">
        <v>85</v>
      </c>
      <c r="L150" s="159" t="s">
        <v>86</v>
      </c>
      <c r="M150" s="74" t="s">
        <v>4041</v>
      </c>
      <c r="N150" s="77" t="str">
        <f>VLOOKUP(C150,Schools!A:D,4,0)</f>
        <v>Primary</v>
      </c>
      <c r="O150" s="74">
        <f t="shared" si="82"/>
        <v>10166</v>
      </c>
      <c r="P150" s="77">
        <f t="shared" si="75"/>
        <v>543965</v>
      </c>
      <c r="Q150" s="227"/>
      <c r="R150" s="78"/>
      <c r="S150" s="78"/>
      <c r="T150" s="78"/>
      <c r="U150" s="78"/>
      <c r="V150" s="78"/>
      <c r="W150" s="78"/>
      <c r="X150" s="78"/>
      <c r="Y150" s="78"/>
      <c r="Z150" s="78"/>
      <c r="AA150" s="78"/>
      <c r="AB150" s="78"/>
      <c r="AC150" s="51"/>
      <c r="AD150" s="51"/>
      <c r="AE150" s="78"/>
      <c r="AG150" s="51">
        <f t="shared" si="83"/>
        <v>0</v>
      </c>
      <c r="AH150" s="51">
        <f t="shared" si="84"/>
        <v>0</v>
      </c>
      <c r="AI150" s="51">
        <f t="shared" si="85"/>
        <v>0</v>
      </c>
      <c r="AJ150" s="51">
        <f t="shared" si="86"/>
        <v>0</v>
      </c>
      <c r="AK150"/>
      <c r="AL150"/>
      <c r="AM150"/>
      <c r="AN150"/>
      <c r="AO150"/>
      <c r="AP150"/>
      <c r="AQ150"/>
      <c r="AR150"/>
      <c r="AS150"/>
      <c r="AT150"/>
      <c r="AU150"/>
    </row>
    <row r="151" spans="1:47" x14ac:dyDescent="0.25">
      <c r="A151" t="str">
        <f t="shared" si="72"/>
        <v>GRANTS</v>
      </c>
      <c r="B151" s="75">
        <v>44027</v>
      </c>
      <c r="C151" s="228">
        <f>Schools!A16</f>
        <v>3023317</v>
      </c>
      <c r="D151" t="str">
        <f>VLOOKUP(C151,Schools!A:B,2,0)</f>
        <v>All Saints' CE Primary School, N20</v>
      </c>
      <c r="E151" t="str">
        <f>VLOOKUP(C151,Schools!$A:$Z,3,0)</f>
        <v>M</v>
      </c>
      <c r="F151" s="78"/>
      <c r="G151" s="74" t="s">
        <v>3620</v>
      </c>
      <c r="H151" s="74"/>
      <c r="I151" t="str">
        <f t="shared" si="74"/>
        <v>10166/543965</v>
      </c>
      <c r="J151">
        <f>VLOOKUP(C151,Schools!$A:$Z,9,0)</f>
        <v>400015</v>
      </c>
      <c r="K151" s="74" t="s">
        <v>85</v>
      </c>
      <c r="L151" s="159" t="s">
        <v>86</v>
      </c>
      <c r="M151" s="74" t="s">
        <v>4041</v>
      </c>
      <c r="N151" s="77" t="str">
        <f>VLOOKUP(C151,Schools!A:D,4,0)</f>
        <v>Primary</v>
      </c>
      <c r="O151" s="74">
        <f t="shared" si="82"/>
        <v>10166</v>
      </c>
      <c r="P151" s="77">
        <f t="shared" si="75"/>
        <v>543965</v>
      </c>
      <c r="Q151" s="227"/>
      <c r="R151" s="78"/>
      <c r="S151" s="78"/>
      <c r="T151" s="78"/>
      <c r="U151" s="78"/>
      <c r="V151" s="78"/>
      <c r="W151" s="78"/>
      <c r="X151" s="78"/>
      <c r="Y151" s="78"/>
      <c r="Z151" s="78"/>
      <c r="AA151" s="78"/>
      <c r="AB151" s="78"/>
      <c r="AC151" s="51"/>
      <c r="AD151" s="51"/>
      <c r="AE151" s="78"/>
      <c r="AG151" s="51">
        <f t="shared" si="83"/>
        <v>0</v>
      </c>
      <c r="AH151" s="51">
        <f t="shared" si="84"/>
        <v>0</v>
      </c>
      <c r="AI151" s="51">
        <f t="shared" si="85"/>
        <v>0</v>
      </c>
      <c r="AJ151" s="51">
        <f t="shared" si="86"/>
        <v>0</v>
      </c>
      <c r="AK151"/>
      <c r="AL151"/>
      <c r="AM151"/>
      <c r="AN151"/>
      <c r="AO151"/>
      <c r="AP151"/>
      <c r="AQ151"/>
      <c r="AR151"/>
      <c r="AS151"/>
      <c r="AT151"/>
      <c r="AU151"/>
    </row>
    <row r="152" spans="1:47" x14ac:dyDescent="0.25">
      <c r="A152" t="str">
        <f t="shared" si="72"/>
        <v>GRANTS</v>
      </c>
      <c r="B152" s="75">
        <v>44027</v>
      </c>
      <c r="C152" s="228">
        <f>Schools!A18</f>
        <v>3023500</v>
      </c>
      <c r="D152" t="str">
        <f>VLOOKUP(C152,Schools!A:B,2,0)</f>
        <v>Annunciation Catholic Infant School</v>
      </c>
      <c r="E152" t="str">
        <f>VLOOKUP(C152,Schools!$A:$Z,3,0)</f>
        <v>M</v>
      </c>
      <c r="F152" s="78"/>
      <c r="G152" s="74" t="s">
        <v>3620</v>
      </c>
      <c r="H152" s="74"/>
      <c r="I152" t="str">
        <f t="shared" si="74"/>
        <v>10166/543965</v>
      </c>
      <c r="J152">
        <f>VLOOKUP(C152,Schools!$A:$Z,9,0)</f>
        <v>400023</v>
      </c>
      <c r="K152" s="74" t="s">
        <v>85</v>
      </c>
      <c r="L152" s="159" t="s">
        <v>86</v>
      </c>
      <c r="M152" s="74" t="s">
        <v>4041</v>
      </c>
      <c r="N152" s="77" t="str">
        <f>VLOOKUP(C152,Schools!A:D,4,0)</f>
        <v>Primary</v>
      </c>
      <c r="O152" s="74">
        <f t="shared" si="82"/>
        <v>10166</v>
      </c>
      <c r="P152" s="77">
        <f t="shared" si="75"/>
        <v>543965</v>
      </c>
      <c r="Q152" s="227"/>
      <c r="R152" s="78"/>
      <c r="S152" s="78"/>
      <c r="T152" s="78"/>
      <c r="U152" s="78"/>
      <c r="V152" s="78"/>
      <c r="W152" s="78"/>
      <c r="X152" s="78"/>
      <c r="Y152" s="78"/>
      <c r="Z152" s="78"/>
      <c r="AA152" s="78"/>
      <c r="AB152" s="78"/>
      <c r="AC152" s="51"/>
      <c r="AD152" s="51"/>
      <c r="AE152" s="78"/>
      <c r="AG152" s="51">
        <f t="shared" si="83"/>
        <v>0</v>
      </c>
      <c r="AH152" s="51">
        <f t="shared" si="84"/>
        <v>0</v>
      </c>
      <c r="AI152" s="51">
        <f t="shared" si="85"/>
        <v>0</v>
      </c>
      <c r="AJ152" s="51">
        <f t="shared" si="86"/>
        <v>0</v>
      </c>
      <c r="AK152"/>
      <c r="AL152"/>
      <c r="AM152"/>
      <c r="AN152"/>
      <c r="AO152"/>
      <c r="AP152"/>
      <c r="AQ152"/>
      <c r="AR152"/>
      <c r="AS152"/>
      <c r="AT152"/>
      <c r="AU152"/>
    </row>
    <row r="153" spans="1:47" x14ac:dyDescent="0.25">
      <c r="A153" t="str">
        <f t="shared" si="72"/>
        <v>GRANTS</v>
      </c>
      <c r="B153" s="75">
        <v>44027</v>
      </c>
      <c r="C153" s="228">
        <f>Schools!A21</f>
        <v>3022002</v>
      </c>
      <c r="D153" t="str">
        <f>VLOOKUP(C153,Schools!A:B,2,0)</f>
        <v>Barnfield School</v>
      </c>
      <c r="E153" t="str">
        <f>VLOOKUP(C153,Schools!$A:$Z,3,0)</f>
        <v>M</v>
      </c>
      <c r="F153" s="78"/>
      <c r="G153" s="74" t="s">
        <v>3620</v>
      </c>
      <c r="H153" s="74"/>
      <c r="I153" t="str">
        <f t="shared" si="74"/>
        <v>10166/543965</v>
      </c>
      <c r="J153">
        <f>VLOOKUP(C153,Schools!$A:$Z,9,0)</f>
        <v>400005</v>
      </c>
      <c r="K153" s="74" t="s">
        <v>85</v>
      </c>
      <c r="L153" s="159" t="s">
        <v>86</v>
      </c>
      <c r="M153" s="74" t="s">
        <v>4041</v>
      </c>
      <c r="N153" s="77" t="str">
        <f>VLOOKUP(C153,Schools!A:D,4,0)</f>
        <v>Primary</v>
      </c>
      <c r="O153" s="74">
        <f t="shared" si="82"/>
        <v>10166</v>
      </c>
      <c r="P153" s="77">
        <f t="shared" si="75"/>
        <v>543965</v>
      </c>
      <c r="Q153" s="227"/>
      <c r="R153" s="78"/>
      <c r="S153" s="78"/>
      <c r="T153" s="78"/>
      <c r="U153" s="78"/>
      <c r="V153" s="78"/>
      <c r="W153" s="78"/>
      <c r="X153" s="78"/>
      <c r="Y153" s="78"/>
      <c r="Z153" s="78"/>
      <c r="AA153" s="78"/>
      <c r="AB153" s="78"/>
      <c r="AC153" s="51"/>
      <c r="AD153" s="51"/>
      <c r="AE153" s="78"/>
      <c r="AG153" s="51">
        <f t="shared" si="83"/>
        <v>0</v>
      </c>
      <c r="AH153" s="51">
        <f t="shared" si="84"/>
        <v>0</v>
      </c>
      <c r="AI153" s="51">
        <f t="shared" si="85"/>
        <v>0</v>
      </c>
      <c r="AJ153" s="51">
        <f t="shared" si="86"/>
        <v>0</v>
      </c>
      <c r="AK153"/>
      <c r="AL153"/>
      <c r="AM153"/>
      <c r="AN153"/>
      <c r="AO153"/>
      <c r="AP153"/>
      <c r="AQ153"/>
      <c r="AR153"/>
      <c r="AS153"/>
      <c r="AT153"/>
      <c r="AU153"/>
    </row>
    <row r="154" spans="1:47" x14ac:dyDescent="0.25">
      <c r="A154" t="str">
        <f t="shared" si="72"/>
        <v>GRANTS</v>
      </c>
      <c r="B154" s="75">
        <v>44027</v>
      </c>
      <c r="C154" s="228">
        <f>Schools!A22</f>
        <v>3022079</v>
      </c>
      <c r="D154" t="str">
        <f>VLOOKUP(C154,Schools!A:B,2,0)</f>
        <v>Beis Yaakov</v>
      </c>
      <c r="E154" t="str">
        <f>VLOOKUP(C154,Schools!$A:$Z,3,0)</f>
        <v>M</v>
      </c>
      <c r="F154" s="78"/>
      <c r="G154" s="74" t="s">
        <v>3620</v>
      </c>
      <c r="H154" s="74"/>
      <c r="I154" t="str">
        <f t="shared" si="74"/>
        <v>10166/543965</v>
      </c>
      <c r="J154">
        <f>VLOOKUP(C154,Schools!$A:$Z,9,0)</f>
        <v>400070</v>
      </c>
      <c r="K154" s="74" t="s">
        <v>85</v>
      </c>
      <c r="L154" s="159" t="s">
        <v>86</v>
      </c>
      <c r="M154" s="74" t="s">
        <v>4041</v>
      </c>
      <c r="N154" s="77" t="str">
        <f>VLOOKUP(C154,Schools!A:D,4,0)</f>
        <v>Primary</v>
      </c>
      <c r="O154" s="74">
        <f t="shared" si="82"/>
        <v>10166</v>
      </c>
      <c r="P154" s="77">
        <f t="shared" si="75"/>
        <v>543965</v>
      </c>
      <c r="Q154" s="227"/>
      <c r="R154" s="78"/>
      <c r="S154" s="78"/>
      <c r="T154" s="78"/>
      <c r="U154" s="78"/>
      <c r="V154" s="78"/>
      <c r="W154" s="78"/>
      <c r="X154" s="78"/>
      <c r="Y154" s="78"/>
      <c r="Z154" s="78"/>
      <c r="AA154" s="78"/>
      <c r="AB154" s="78"/>
      <c r="AC154" s="51"/>
      <c r="AD154" s="51"/>
      <c r="AE154" s="78"/>
      <c r="AG154" s="51">
        <f t="shared" si="83"/>
        <v>0</v>
      </c>
      <c r="AH154" s="51">
        <f t="shared" si="84"/>
        <v>0</v>
      </c>
      <c r="AI154" s="51">
        <f t="shared" si="85"/>
        <v>0</v>
      </c>
      <c r="AJ154" s="51">
        <f t="shared" si="86"/>
        <v>0</v>
      </c>
      <c r="AK154"/>
      <c r="AL154"/>
      <c r="AM154"/>
      <c r="AN154"/>
      <c r="AO154"/>
      <c r="AP154"/>
      <c r="AQ154"/>
      <c r="AR154"/>
      <c r="AS154"/>
      <c r="AT154"/>
      <c r="AU154"/>
    </row>
    <row r="155" spans="1:47" x14ac:dyDescent="0.25">
      <c r="A155" t="str">
        <f t="shared" si="72"/>
        <v>GRANTS</v>
      </c>
      <c r="B155" s="75">
        <v>44027</v>
      </c>
      <c r="C155" s="228">
        <f>Schools!A23</f>
        <v>3023524</v>
      </c>
      <c r="D155" t="str">
        <f>VLOOKUP(C155,Schools!A:B,2,0)</f>
        <v>Beit Shvidler Primary School</v>
      </c>
      <c r="E155" t="str">
        <f>VLOOKUP(C155,Schools!$A:$Z,3,0)</f>
        <v>M</v>
      </c>
      <c r="F155" s="78"/>
      <c r="G155" s="74" t="s">
        <v>3620</v>
      </c>
      <c r="H155" s="74"/>
      <c r="I155" t="str">
        <f t="shared" si="74"/>
        <v>10166/543965</v>
      </c>
      <c r="J155">
        <f>VLOOKUP(C155,Schools!$A:$Z,9,0)</f>
        <v>400150</v>
      </c>
      <c r="K155" s="74" t="s">
        <v>85</v>
      </c>
      <c r="L155" s="159" t="s">
        <v>86</v>
      </c>
      <c r="M155" s="74" t="s">
        <v>4041</v>
      </c>
      <c r="N155" s="77" t="str">
        <f>VLOOKUP(C155,Schools!A:D,4,0)</f>
        <v>Primary</v>
      </c>
      <c r="O155" s="74">
        <f t="shared" si="82"/>
        <v>10166</v>
      </c>
      <c r="P155" s="77">
        <f t="shared" si="75"/>
        <v>543965</v>
      </c>
      <c r="Q155" s="227"/>
      <c r="R155" s="78"/>
      <c r="S155" s="78"/>
      <c r="T155" s="78"/>
      <c r="U155" s="78"/>
      <c r="V155" s="78"/>
      <c r="W155" s="78"/>
      <c r="X155" s="78"/>
      <c r="Y155" s="78"/>
      <c r="Z155" s="78"/>
      <c r="AA155" s="78"/>
      <c r="AB155" s="78"/>
      <c r="AC155" s="51"/>
      <c r="AD155" s="51"/>
      <c r="AE155" s="78"/>
      <c r="AG155" s="51">
        <f t="shared" si="83"/>
        <v>0</v>
      </c>
      <c r="AH155" s="51">
        <f t="shared" si="84"/>
        <v>0</v>
      </c>
      <c r="AI155" s="51">
        <f t="shared" si="85"/>
        <v>0</v>
      </c>
      <c r="AJ155" s="51">
        <f t="shared" si="86"/>
        <v>0</v>
      </c>
      <c r="AK155"/>
      <c r="AL155"/>
      <c r="AM155"/>
      <c r="AN155"/>
      <c r="AO155"/>
      <c r="AP155"/>
      <c r="AQ155"/>
      <c r="AR155"/>
      <c r="AS155"/>
      <c r="AT155"/>
      <c r="AU155"/>
    </row>
    <row r="156" spans="1:47" x14ac:dyDescent="0.25">
      <c r="A156" t="str">
        <f t="shared" si="72"/>
        <v>GRANTS</v>
      </c>
      <c r="B156" s="75">
        <v>44027</v>
      </c>
      <c r="C156" s="228">
        <f>Schools!A24</f>
        <v>3022003</v>
      </c>
      <c r="D156" t="str">
        <f>VLOOKUP(C156,Schools!A:B,2,0)</f>
        <v>Bell Lane Primary School</v>
      </c>
      <c r="E156" t="str">
        <f>VLOOKUP(C156,Schools!$A:$Z,3,0)</f>
        <v>M</v>
      </c>
      <c r="F156" s="78"/>
      <c r="G156" s="74" t="s">
        <v>3620</v>
      </c>
      <c r="H156" s="74"/>
      <c r="I156" t="str">
        <f t="shared" si="74"/>
        <v>10166/543965</v>
      </c>
      <c r="J156">
        <f>VLOOKUP(C156,Schools!$A:$Z,9,0)</f>
        <v>400051</v>
      </c>
      <c r="K156" s="74" t="s">
        <v>85</v>
      </c>
      <c r="L156" s="159" t="s">
        <v>86</v>
      </c>
      <c r="M156" s="74" t="s">
        <v>4041</v>
      </c>
      <c r="N156" s="77" t="str">
        <f>VLOOKUP(C156,Schools!A:D,4,0)</f>
        <v>Primary</v>
      </c>
      <c r="O156" s="74">
        <f t="shared" si="82"/>
        <v>10166</v>
      </c>
      <c r="P156" s="77">
        <f t="shared" si="75"/>
        <v>543965</v>
      </c>
      <c r="Q156" s="227"/>
      <c r="R156" s="78"/>
      <c r="S156" s="78"/>
      <c r="T156" s="78"/>
      <c r="U156" s="78"/>
      <c r="V156" s="78"/>
      <c r="W156" s="78"/>
      <c r="X156" s="78"/>
      <c r="Y156" s="78"/>
      <c r="Z156" s="78"/>
      <c r="AA156" s="78"/>
      <c r="AB156" s="78"/>
      <c r="AC156" s="51"/>
      <c r="AD156" s="51"/>
      <c r="AE156" s="78"/>
      <c r="AG156" s="51">
        <f t="shared" si="83"/>
        <v>0</v>
      </c>
      <c r="AH156" s="51">
        <f t="shared" si="84"/>
        <v>0</v>
      </c>
      <c r="AI156" s="51">
        <f t="shared" si="85"/>
        <v>0</v>
      </c>
      <c r="AJ156" s="51">
        <f t="shared" si="86"/>
        <v>0</v>
      </c>
      <c r="AK156"/>
      <c r="AL156"/>
      <c r="AM156"/>
      <c r="AN156"/>
      <c r="AO156"/>
      <c r="AP156"/>
      <c r="AQ156"/>
      <c r="AR156"/>
      <c r="AS156"/>
      <c r="AT156"/>
      <c r="AU156"/>
    </row>
    <row r="157" spans="1:47" x14ac:dyDescent="0.25">
      <c r="A157" t="str">
        <f t="shared" si="72"/>
        <v>GRANTS</v>
      </c>
      <c r="B157" s="75">
        <v>44027</v>
      </c>
      <c r="C157" s="228">
        <f>Schools!A25</f>
        <v>3023511</v>
      </c>
      <c r="D157" t="str">
        <f>VLOOKUP(C157,Schools!A:B,2,0)</f>
        <v>Blessed Dominic School</v>
      </c>
      <c r="E157" t="str">
        <f>VLOOKUP(C157,Schools!$A:$Z,3,0)</f>
        <v>M</v>
      </c>
      <c r="F157" s="78"/>
      <c r="G157" s="74" t="s">
        <v>3620</v>
      </c>
      <c r="H157" s="74"/>
      <c r="I157" t="str">
        <f t="shared" si="74"/>
        <v>10166/543965</v>
      </c>
      <c r="J157">
        <f>VLOOKUP(C157,Schools!$A:$Z,9,0)</f>
        <v>400024</v>
      </c>
      <c r="K157" s="74" t="s">
        <v>85</v>
      </c>
      <c r="L157" s="159" t="s">
        <v>86</v>
      </c>
      <c r="M157" s="74" t="s">
        <v>4041</v>
      </c>
      <c r="N157" s="77" t="str">
        <f>VLOOKUP(C157,Schools!A:D,4,0)</f>
        <v>Primary</v>
      </c>
      <c r="O157" s="74">
        <f t="shared" si="82"/>
        <v>10166</v>
      </c>
      <c r="P157" s="77">
        <f t="shared" si="75"/>
        <v>543965</v>
      </c>
      <c r="Q157" s="227"/>
      <c r="R157" s="78"/>
      <c r="S157" s="78"/>
      <c r="T157" s="78"/>
      <c r="U157" s="78"/>
      <c r="V157" s="78"/>
      <c r="W157" s="78"/>
      <c r="X157" s="78"/>
      <c r="Y157" s="78"/>
      <c r="Z157" s="78"/>
      <c r="AA157" s="78"/>
      <c r="AB157" s="78"/>
      <c r="AC157" s="51"/>
      <c r="AD157" s="51"/>
      <c r="AE157" s="78"/>
      <c r="AG157" s="51">
        <f t="shared" si="83"/>
        <v>0</v>
      </c>
      <c r="AH157" s="51">
        <f t="shared" si="84"/>
        <v>0</v>
      </c>
      <c r="AI157" s="51">
        <f t="shared" si="85"/>
        <v>0</v>
      </c>
      <c r="AJ157" s="51">
        <f t="shared" si="86"/>
        <v>0</v>
      </c>
      <c r="AK157"/>
      <c r="AL157"/>
      <c r="AM157"/>
      <c r="AN157"/>
      <c r="AO157"/>
      <c r="AP157"/>
      <c r="AQ157"/>
      <c r="AR157"/>
      <c r="AS157"/>
      <c r="AT157"/>
      <c r="AU157"/>
    </row>
    <row r="158" spans="1:47" x14ac:dyDescent="0.25">
      <c r="A158" t="str">
        <f t="shared" si="72"/>
        <v>GRANTS</v>
      </c>
      <c r="B158" s="75">
        <v>44027</v>
      </c>
      <c r="C158" s="228">
        <f>Schools!A27</f>
        <v>3022008</v>
      </c>
      <c r="D158" t="str">
        <f>VLOOKUP(C158,Schools!A:B,2,0)</f>
        <v>Brookland Infant  &amp; Nursery School</v>
      </c>
      <c r="E158" t="str">
        <f>VLOOKUP(C158,Schools!$A:$Z,3,0)</f>
        <v>M</v>
      </c>
      <c r="F158" s="78"/>
      <c r="G158" s="74" t="s">
        <v>3620</v>
      </c>
      <c r="H158" s="74"/>
      <c r="I158" t="str">
        <f t="shared" si="74"/>
        <v>10166/543965</v>
      </c>
      <c r="J158">
        <f>VLOOKUP(C158,Schools!$A:$Z,9,0)</f>
        <v>400057</v>
      </c>
      <c r="K158" s="74" t="s">
        <v>85</v>
      </c>
      <c r="L158" s="159" t="s">
        <v>86</v>
      </c>
      <c r="M158" s="74" t="s">
        <v>4041</v>
      </c>
      <c r="N158" s="77" t="str">
        <f>VLOOKUP(C158,Schools!A:D,4,0)</f>
        <v>Primary</v>
      </c>
      <c r="O158" s="74">
        <f t="shared" si="82"/>
        <v>10166</v>
      </c>
      <c r="P158" s="77">
        <f t="shared" si="75"/>
        <v>543965</v>
      </c>
      <c r="Q158" s="227"/>
      <c r="R158" s="78"/>
      <c r="S158" s="78"/>
      <c r="T158" s="78"/>
      <c r="U158" s="78"/>
      <c r="V158" s="78"/>
      <c r="W158" s="78"/>
      <c r="X158" s="78"/>
      <c r="Y158" s="78"/>
      <c r="Z158" s="78"/>
      <c r="AA158" s="78"/>
      <c r="AB158" s="78"/>
      <c r="AC158" s="51"/>
      <c r="AD158" s="51"/>
      <c r="AE158" s="78"/>
      <c r="AG158" s="51">
        <f t="shared" si="83"/>
        <v>0</v>
      </c>
      <c r="AH158" s="51">
        <f t="shared" si="84"/>
        <v>0</v>
      </c>
      <c r="AI158" s="51">
        <f t="shared" si="85"/>
        <v>0</v>
      </c>
      <c r="AJ158" s="51">
        <f t="shared" si="86"/>
        <v>0</v>
      </c>
      <c r="AK158"/>
      <c r="AL158"/>
      <c r="AM158"/>
      <c r="AN158"/>
      <c r="AO158"/>
      <c r="AP158"/>
      <c r="AQ158"/>
      <c r="AR158"/>
      <c r="AS158"/>
      <c r="AT158"/>
      <c r="AU158"/>
    </row>
    <row r="159" spans="1:47" x14ac:dyDescent="0.25">
      <c r="A159" t="str">
        <f t="shared" si="72"/>
        <v>GRANTS</v>
      </c>
      <c r="B159" s="75">
        <v>44027</v>
      </c>
      <c r="C159" s="228">
        <f>Schools!A29</f>
        <v>3022009</v>
      </c>
      <c r="D159" t="str">
        <f>VLOOKUP(C159,Schools!A:B,2,0)</f>
        <v>Brunswick Park Primary &amp; Nursery School</v>
      </c>
      <c r="E159" t="str">
        <f>VLOOKUP(C159,Schools!$A:$Z,3,0)</f>
        <v>M</v>
      </c>
      <c r="F159" s="78"/>
      <c r="G159" s="74" t="s">
        <v>3620</v>
      </c>
      <c r="H159" s="74"/>
      <c r="I159" t="str">
        <f t="shared" si="74"/>
        <v>10166/543965</v>
      </c>
      <c r="J159">
        <f>VLOOKUP(C159,Schools!$A:$Z,9,0)</f>
        <v>400061</v>
      </c>
      <c r="K159" s="74" t="s">
        <v>85</v>
      </c>
      <c r="L159" s="159" t="s">
        <v>86</v>
      </c>
      <c r="M159" s="74" t="s">
        <v>4041</v>
      </c>
      <c r="N159" s="77" t="str">
        <f>VLOOKUP(C159,Schools!A:D,4,0)</f>
        <v>Primary</v>
      </c>
      <c r="O159" s="74">
        <f t="shared" si="82"/>
        <v>10166</v>
      </c>
      <c r="P159" s="77">
        <f t="shared" si="75"/>
        <v>543965</v>
      </c>
      <c r="Q159" s="227"/>
      <c r="R159" s="78"/>
      <c r="S159" s="78"/>
      <c r="T159" s="78"/>
      <c r="U159" s="78"/>
      <c r="V159" s="78"/>
      <c r="W159" s="78"/>
      <c r="X159" s="78"/>
      <c r="Y159" s="78"/>
      <c r="Z159" s="78"/>
      <c r="AA159" s="78"/>
      <c r="AB159" s="78"/>
      <c r="AC159" s="51"/>
      <c r="AD159" s="51"/>
      <c r="AE159" s="78"/>
      <c r="AG159" s="51">
        <f t="shared" si="83"/>
        <v>0</v>
      </c>
      <c r="AH159" s="51">
        <f t="shared" si="84"/>
        <v>0</v>
      </c>
      <c r="AI159" s="51">
        <f t="shared" si="85"/>
        <v>0</v>
      </c>
      <c r="AJ159" s="51">
        <f t="shared" si="86"/>
        <v>0</v>
      </c>
      <c r="AK159"/>
      <c r="AL159"/>
      <c r="AM159"/>
      <c r="AN159"/>
      <c r="AO159"/>
      <c r="AP159"/>
      <c r="AQ159"/>
      <c r="AR159"/>
      <c r="AS159"/>
      <c r="AT159"/>
      <c r="AU159"/>
    </row>
    <row r="160" spans="1:47" x14ac:dyDescent="0.25">
      <c r="A160" t="str">
        <f t="shared" si="72"/>
        <v>GRANTS</v>
      </c>
      <c r="B160" s="75">
        <v>44027</v>
      </c>
      <c r="C160" s="228">
        <f>Schools!A30</f>
        <v>3022067</v>
      </c>
      <c r="D160" t="str">
        <f>VLOOKUP(C160,Schools!A:B,2,0)</f>
        <v>Chalgrove Primary School</v>
      </c>
      <c r="E160" t="str">
        <f>VLOOKUP(C160,Schools!$A:$Z,3,0)</f>
        <v>M</v>
      </c>
      <c r="F160" s="78"/>
      <c r="G160" s="74" t="s">
        <v>3620</v>
      </c>
      <c r="H160" s="74"/>
      <c r="I160" t="str">
        <f t="shared" si="74"/>
        <v>10166/543965</v>
      </c>
      <c r="J160">
        <f>VLOOKUP(C160,Schools!$A:$Z,9,0)</f>
        <v>400065</v>
      </c>
      <c r="K160" s="74" t="s">
        <v>85</v>
      </c>
      <c r="L160" s="159" t="s">
        <v>86</v>
      </c>
      <c r="M160" s="74" t="s">
        <v>4041</v>
      </c>
      <c r="N160" s="77" t="str">
        <f>VLOOKUP(C160,Schools!A:D,4,0)</f>
        <v>Primary</v>
      </c>
      <c r="O160" s="74">
        <f t="shared" si="82"/>
        <v>10166</v>
      </c>
      <c r="P160" s="77">
        <f t="shared" si="75"/>
        <v>543965</v>
      </c>
      <c r="Q160" s="227"/>
      <c r="R160" s="78"/>
      <c r="S160" s="78"/>
      <c r="T160" s="78"/>
      <c r="U160" s="78"/>
      <c r="V160" s="78"/>
      <c r="W160" s="78"/>
      <c r="X160" s="78"/>
      <c r="Y160" s="78"/>
      <c r="Z160" s="78"/>
      <c r="AA160" s="78"/>
      <c r="AB160" s="78"/>
      <c r="AC160" s="51"/>
      <c r="AD160" s="51"/>
      <c r="AE160" s="78"/>
      <c r="AG160" s="51">
        <f t="shared" si="83"/>
        <v>0</v>
      </c>
      <c r="AH160" s="51">
        <f t="shared" si="84"/>
        <v>0</v>
      </c>
      <c r="AI160" s="51">
        <f t="shared" si="85"/>
        <v>0</v>
      </c>
      <c r="AJ160" s="51">
        <f t="shared" si="86"/>
        <v>0</v>
      </c>
      <c r="AK160"/>
      <c r="AL160"/>
      <c r="AM160"/>
      <c r="AN160"/>
      <c r="AO160"/>
      <c r="AP160"/>
      <c r="AQ160"/>
      <c r="AR160"/>
      <c r="AS160"/>
      <c r="AT160"/>
      <c r="AU160"/>
    </row>
    <row r="161" spans="1:47" x14ac:dyDescent="0.25">
      <c r="A161" t="str">
        <f t="shared" si="72"/>
        <v>GRANTS</v>
      </c>
      <c r="B161" s="75">
        <v>44027</v>
      </c>
      <c r="C161" s="228">
        <f>Schools!A32</f>
        <v>3023302</v>
      </c>
      <c r="D161" t="str">
        <f>VLOOKUP(C161,Schools!A:B,2,0)</f>
        <v>Christ Church CE Primary School</v>
      </c>
      <c r="E161" t="str">
        <f>VLOOKUP(C161,Schools!$A:$Z,3,0)</f>
        <v>M</v>
      </c>
      <c r="F161" s="78"/>
      <c r="G161" s="74" t="s">
        <v>3620</v>
      </c>
      <c r="H161" s="74"/>
      <c r="I161" t="str">
        <f t="shared" si="74"/>
        <v>10166/543965</v>
      </c>
      <c r="J161">
        <f>VLOOKUP(C161,Schools!$A:$Z,9,0)</f>
        <v>400039</v>
      </c>
      <c r="K161" s="74" t="s">
        <v>85</v>
      </c>
      <c r="L161" s="159" t="s">
        <v>86</v>
      </c>
      <c r="M161" s="74" t="s">
        <v>4041</v>
      </c>
      <c r="N161" s="77" t="str">
        <f>VLOOKUP(C161,Schools!A:D,4,0)</f>
        <v>Primary</v>
      </c>
      <c r="O161" s="74">
        <f t="shared" si="82"/>
        <v>10166</v>
      </c>
      <c r="P161" s="77">
        <f t="shared" si="75"/>
        <v>543965</v>
      </c>
      <c r="Q161" s="227"/>
      <c r="R161" s="78"/>
      <c r="S161" s="78"/>
      <c r="T161" s="78"/>
      <c r="U161" s="78"/>
      <c r="V161" s="78"/>
      <c r="W161" s="78"/>
      <c r="X161" s="78"/>
      <c r="Y161" s="78"/>
      <c r="Z161" s="78"/>
      <c r="AA161" s="78"/>
      <c r="AB161" s="78"/>
      <c r="AC161" s="51"/>
      <c r="AD161" s="51"/>
      <c r="AE161" s="78"/>
      <c r="AG161" s="51">
        <f t="shared" si="83"/>
        <v>0</v>
      </c>
      <c r="AH161" s="51">
        <f t="shared" si="84"/>
        <v>0</v>
      </c>
      <c r="AI161" s="51">
        <f t="shared" si="85"/>
        <v>0</v>
      </c>
      <c r="AJ161" s="51">
        <f t="shared" si="86"/>
        <v>0</v>
      </c>
      <c r="AK161"/>
      <c r="AL161"/>
      <c r="AM161"/>
      <c r="AN161"/>
      <c r="AO161"/>
      <c r="AP161"/>
      <c r="AQ161"/>
      <c r="AR161"/>
      <c r="AS161"/>
      <c r="AT161"/>
      <c r="AU161"/>
    </row>
    <row r="162" spans="1:47" x14ac:dyDescent="0.25">
      <c r="A162" t="str">
        <f t="shared" si="72"/>
        <v>GRANTS</v>
      </c>
      <c r="B162" s="75">
        <v>44027</v>
      </c>
      <c r="C162" s="228">
        <f>Schools!A33</f>
        <v>3022011</v>
      </c>
      <c r="D162" t="str">
        <f>VLOOKUP(C162,Schools!A:B,2,0)</f>
        <v>Church Hill Primary School</v>
      </c>
      <c r="E162" t="str">
        <f>VLOOKUP(C162,Schools!$A:$Z,3,0)</f>
        <v>M</v>
      </c>
      <c r="F162" s="78"/>
      <c r="G162" s="74" t="s">
        <v>3620</v>
      </c>
      <c r="H162" s="74"/>
      <c r="I162" t="str">
        <f t="shared" si="74"/>
        <v>10166/543965</v>
      </c>
      <c r="J162">
        <f>VLOOKUP(C162,Schools!$A:$Z,9,0)</f>
        <v>400020</v>
      </c>
      <c r="K162" s="74" t="s">
        <v>85</v>
      </c>
      <c r="L162" s="159" t="s">
        <v>86</v>
      </c>
      <c r="M162" s="74" t="s">
        <v>4041</v>
      </c>
      <c r="N162" s="77" t="str">
        <f>VLOOKUP(C162,Schools!A:D,4,0)</f>
        <v>Primary</v>
      </c>
      <c r="O162" s="74">
        <f t="shared" si="82"/>
        <v>10166</v>
      </c>
      <c r="P162" s="77">
        <f t="shared" si="75"/>
        <v>543965</v>
      </c>
      <c r="Q162" s="227"/>
      <c r="R162" s="78"/>
      <c r="S162" s="78"/>
      <c r="T162" s="78"/>
      <c r="U162" s="78"/>
      <c r="V162" s="78"/>
      <c r="W162" s="78"/>
      <c r="X162" s="78"/>
      <c r="Y162" s="78"/>
      <c r="Z162" s="78"/>
      <c r="AA162" s="78"/>
      <c r="AB162" s="78"/>
      <c r="AC162" s="51"/>
      <c r="AD162" s="51"/>
      <c r="AE162" s="78"/>
      <c r="AG162" s="51">
        <f t="shared" si="83"/>
        <v>0</v>
      </c>
      <c r="AH162" s="51">
        <f t="shared" si="84"/>
        <v>0</v>
      </c>
      <c r="AI162" s="51">
        <f t="shared" si="85"/>
        <v>0</v>
      </c>
      <c r="AJ162" s="51">
        <f t="shared" si="86"/>
        <v>0</v>
      </c>
      <c r="AK162"/>
      <c r="AL162"/>
      <c r="AM162"/>
      <c r="AN162"/>
      <c r="AO162"/>
      <c r="AP162"/>
      <c r="AQ162"/>
      <c r="AR162"/>
      <c r="AS162"/>
      <c r="AT162"/>
      <c r="AU162"/>
    </row>
    <row r="163" spans="1:47" x14ac:dyDescent="0.25">
      <c r="A163" t="str">
        <f t="shared" si="72"/>
        <v>GRANTS</v>
      </c>
      <c r="B163" s="75">
        <v>44027</v>
      </c>
      <c r="C163" s="228">
        <f>Schools!A35</f>
        <v>3022014</v>
      </c>
      <c r="D163" t="str">
        <f>VLOOKUP(C163,Schools!A:B,2,0)</f>
        <v>Colindale School</v>
      </c>
      <c r="E163" t="str">
        <f>VLOOKUP(C163,Schools!$A:$Z,3,0)</f>
        <v>M</v>
      </c>
      <c r="F163" s="78"/>
      <c r="G163" s="74" t="s">
        <v>3620</v>
      </c>
      <c r="H163" s="74"/>
      <c r="I163" t="str">
        <f t="shared" si="74"/>
        <v>10166/543965</v>
      </c>
      <c r="J163">
        <f>VLOOKUP(C163,Schools!$A:$Z,9,0)</f>
        <v>400050</v>
      </c>
      <c r="K163" s="74" t="s">
        <v>85</v>
      </c>
      <c r="L163" s="159" t="s">
        <v>86</v>
      </c>
      <c r="M163" s="74" t="s">
        <v>4041</v>
      </c>
      <c r="N163" s="77" t="str">
        <f>VLOOKUP(C163,Schools!A:D,4,0)</f>
        <v>Primary</v>
      </c>
      <c r="O163" s="74">
        <f t="shared" si="82"/>
        <v>10166</v>
      </c>
      <c r="P163" s="77">
        <f t="shared" si="75"/>
        <v>543965</v>
      </c>
      <c r="Q163" s="227"/>
      <c r="R163" s="78"/>
      <c r="S163" s="78"/>
      <c r="T163" s="78"/>
      <c r="U163" s="78"/>
      <c r="V163" s="78"/>
      <c r="W163" s="78"/>
      <c r="X163" s="78"/>
      <c r="Y163" s="78"/>
      <c r="Z163" s="78"/>
      <c r="AA163" s="78"/>
      <c r="AB163" s="78"/>
      <c r="AC163" s="51"/>
      <c r="AD163" s="51"/>
      <c r="AE163" s="78"/>
      <c r="AG163" s="51">
        <f t="shared" si="83"/>
        <v>0</v>
      </c>
      <c r="AH163" s="51">
        <f t="shared" si="84"/>
        <v>0</v>
      </c>
      <c r="AI163" s="51">
        <f t="shared" si="85"/>
        <v>0</v>
      </c>
      <c r="AJ163" s="51">
        <f t="shared" si="86"/>
        <v>0</v>
      </c>
      <c r="AK163"/>
      <c r="AL163"/>
      <c r="AM163"/>
      <c r="AN163"/>
      <c r="AO163"/>
      <c r="AP163"/>
      <c r="AQ163"/>
      <c r="AR163"/>
      <c r="AS163"/>
      <c r="AT163"/>
      <c r="AU163"/>
    </row>
    <row r="164" spans="1:47" x14ac:dyDescent="0.25">
      <c r="A164" t="str">
        <f t="shared" si="72"/>
        <v>GRANTS</v>
      </c>
      <c r="B164" s="75">
        <v>44027</v>
      </c>
      <c r="C164" s="228">
        <f>Schools!A36</f>
        <v>3022015</v>
      </c>
      <c r="D164" t="str">
        <f>VLOOKUP(C164,Schools!A:B,2,0)</f>
        <v>Coppetts Wood</v>
      </c>
      <c r="E164" t="str">
        <f>VLOOKUP(C164,Schools!$A:$Z,3,0)</f>
        <v>M</v>
      </c>
      <c r="F164" s="78"/>
      <c r="G164" s="74" t="s">
        <v>3620</v>
      </c>
      <c r="H164" s="74"/>
      <c r="I164" t="str">
        <f t="shared" si="74"/>
        <v>10166/543965</v>
      </c>
      <c r="J164">
        <f>VLOOKUP(C164,Schools!$A:$Z,9,0)</f>
        <v>400059</v>
      </c>
      <c r="K164" s="74" t="s">
        <v>85</v>
      </c>
      <c r="L164" s="159" t="s">
        <v>86</v>
      </c>
      <c r="M164" s="74" t="s">
        <v>4041</v>
      </c>
      <c r="N164" s="77" t="str">
        <f>VLOOKUP(C164,Schools!A:D,4,0)</f>
        <v>Primary</v>
      </c>
      <c r="O164" s="74">
        <f t="shared" si="82"/>
        <v>10166</v>
      </c>
      <c r="P164" s="77">
        <f t="shared" si="75"/>
        <v>543965</v>
      </c>
      <c r="Q164" s="227"/>
      <c r="R164" s="78"/>
      <c r="S164" s="78"/>
      <c r="T164" s="78"/>
      <c r="U164" s="78"/>
      <c r="V164" s="78"/>
      <c r="W164" s="78"/>
      <c r="X164" s="78"/>
      <c r="Y164" s="78"/>
      <c r="Z164" s="78"/>
      <c r="AA164" s="78"/>
      <c r="AB164" s="78"/>
      <c r="AC164" s="51"/>
      <c r="AD164" s="51"/>
      <c r="AE164" s="78"/>
      <c r="AG164" s="51">
        <f t="shared" si="83"/>
        <v>0</v>
      </c>
      <c r="AH164" s="51">
        <f t="shared" si="84"/>
        <v>0</v>
      </c>
      <c r="AI164" s="51">
        <f t="shared" si="85"/>
        <v>0</v>
      </c>
      <c r="AJ164" s="51">
        <f t="shared" si="86"/>
        <v>0</v>
      </c>
      <c r="AK164"/>
      <c r="AL164"/>
      <c r="AM164"/>
      <c r="AN164"/>
      <c r="AO164"/>
      <c r="AP164"/>
      <c r="AQ164"/>
      <c r="AR164"/>
      <c r="AS164"/>
      <c r="AT164"/>
      <c r="AU164"/>
    </row>
    <row r="165" spans="1:47" x14ac:dyDescent="0.25">
      <c r="A165" t="str">
        <f t="shared" si="72"/>
        <v>GRANTS</v>
      </c>
      <c r="B165" s="75">
        <v>44027</v>
      </c>
      <c r="C165" s="228">
        <f>Schools!A37</f>
        <v>3022016</v>
      </c>
      <c r="D165" t="str">
        <f>VLOOKUP(C165,Schools!A:B,2,0)</f>
        <v>Courtland School</v>
      </c>
      <c r="E165" t="str">
        <f>VLOOKUP(C165,Schools!$A:$Z,3,0)</f>
        <v>M</v>
      </c>
      <c r="F165" s="78"/>
      <c r="G165" s="74" t="s">
        <v>3620</v>
      </c>
      <c r="H165" s="74"/>
      <c r="I165" t="str">
        <f t="shared" si="74"/>
        <v>10166/543965</v>
      </c>
      <c r="J165">
        <f>VLOOKUP(C165,Schools!$A:$Z,9,0)</f>
        <v>400049</v>
      </c>
      <c r="K165" s="74" t="s">
        <v>85</v>
      </c>
      <c r="L165" s="159" t="s">
        <v>86</v>
      </c>
      <c r="M165" s="74" t="s">
        <v>4041</v>
      </c>
      <c r="N165" s="77" t="str">
        <f>VLOOKUP(C165,Schools!A:D,4,0)</f>
        <v>Primary</v>
      </c>
      <c r="O165" s="74">
        <f t="shared" si="82"/>
        <v>10166</v>
      </c>
      <c r="P165" s="77">
        <f t="shared" si="75"/>
        <v>543965</v>
      </c>
      <c r="Q165" s="227"/>
      <c r="R165" s="78"/>
      <c r="S165" s="78"/>
      <c r="T165" s="78"/>
      <c r="U165" s="78"/>
      <c r="V165" s="78"/>
      <c r="W165" s="78"/>
      <c r="X165" s="78"/>
      <c r="Y165" s="78"/>
      <c r="Z165" s="78"/>
      <c r="AA165" s="78"/>
      <c r="AB165" s="78"/>
      <c r="AC165" s="51"/>
      <c r="AD165" s="51"/>
      <c r="AE165" s="78"/>
      <c r="AG165" s="51">
        <f t="shared" si="83"/>
        <v>0</v>
      </c>
      <c r="AH165" s="51">
        <f t="shared" si="84"/>
        <v>0</v>
      </c>
      <c r="AI165" s="51">
        <f t="shared" si="85"/>
        <v>0</v>
      </c>
      <c r="AJ165" s="51">
        <f t="shared" si="86"/>
        <v>0</v>
      </c>
      <c r="AK165"/>
      <c r="AL165"/>
      <c r="AM165"/>
      <c r="AN165"/>
      <c r="AO165"/>
      <c r="AP165"/>
      <c r="AQ165"/>
      <c r="AR165"/>
      <c r="AS165"/>
      <c r="AT165"/>
      <c r="AU165"/>
    </row>
    <row r="166" spans="1:47" x14ac:dyDescent="0.25">
      <c r="A166" t="str">
        <f t="shared" si="72"/>
        <v>GRANTS</v>
      </c>
      <c r="B166" s="75">
        <v>44027</v>
      </c>
      <c r="C166" s="228">
        <f>Schools!A38</f>
        <v>3022017</v>
      </c>
      <c r="D166" t="str">
        <f>VLOOKUP(C166,Schools!A:B,2,0)</f>
        <v>Cromer Road Primary School</v>
      </c>
      <c r="E166" t="str">
        <f>VLOOKUP(C166,Schools!$A:$Z,3,0)</f>
        <v>M</v>
      </c>
      <c r="F166" s="78"/>
      <c r="G166" s="74" t="s">
        <v>3620</v>
      </c>
      <c r="H166" s="74"/>
      <c r="I166" t="str">
        <f t="shared" si="74"/>
        <v>10166/543965</v>
      </c>
      <c r="J166">
        <f>VLOOKUP(C166,Schools!$A:$Z,9,0)</f>
        <v>400080</v>
      </c>
      <c r="K166" s="74" t="s">
        <v>85</v>
      </c>
      <c r="L166" s="159" t="s">
        <v>86</v>
      </c>
      <c r="M166" s="74" t="s">
        <v>4041</v>
      </c>
      <c r="N166" s="77" t="str">
        <f>VLOOKUP(C166,Schools!A:D,4,0)</f>
        <v>Primary</v>
      </c>
      <c r="O166" s="74">
        <f t="shared" si="82"/>
        <v>10166</v>
      </c>
      <c r="P166" s="77">
        <f t="shared" si="75"/>
        <v>543965</v>
      </c>
      <c r="Q166" s="227"/>
      <c r="R166" s="78"/>
      <c r="S166" s="78"/>
      <c r="T166" s="78"/>
      <c r="U166" s="78"/>
      <c r="V166" s="78"/>
      <c r="W166" s="78"/>
      <c r="X166" s="78"/>
      <c r="Y166" s="78"/>
      <c r="Z166" s="78"/>
      <c r="AA166" s="78"/>
      <c r="AB166" s="78"/>
      <c r="AC166" s="51"/>
      <c r="AD166" s="51"/>
      <c r="AE166" s="78"/>
      <c r="AG166" s="51">
        <f t="shared" si="83"/>
        <v>0</v>
      </c>
      <c r="AH166" s="51">
        <f t="shared" si="84"/>
        <v>0</v>
      </c>
      <c r="AI166" s="51">
        <f t="shared" si="85"/>
        <v>0</v>
      </c>
      <c r="AJ166" s="51">
        <f t="shared" si="86"/>
        <v>0</v>
      </c>
      <c r="AK166"/>
      <c r="AL166"/>
      <c r="AM166"/>
      <c r="AN166"/>
      <c r="AO166"/>
      <c r="AP166"/>
      <c r="AQ166"/>
      <c r="AR166"/>
      <c r="AS166"/>
      <c r="AT166"/>
      <c r="AU166"/>
    </row>
    <row r="167" spans="1:47" x14ac:dyDescent="0.25">
      <c r="A167" t="str">
        <f t="shared" si="72"/>
        <v>GRANTS</v>
      </c>
      <c r="B167" s="75">
        <v>44027</v>
      </c>
      <c r="C167" s="228">
        <f>Schools!A39</f>
        <v>3022073</v>
      </c>
      <c r="D167" t="str">
        <f>VLOOKUP(C167,Schools!A:B,2,0)</f>
        <v>Danegrove JMI School</v>
      </c>
      <c r="E167" t="str">
        <f>VLOOKUP(C167,Schools!$A:$Z,3,0)</f>
        <v>M</v>
      </c>
      <c r="F167" s="78"/>
      <c r="G167" s="74" t="s">
        <v>3620</v>
      </c>
      <c r="H167" s="74"/>
      <c r="I167" t="str">
        <f t="shared" si="74"/>
        <v>10166/543965</v>
      </c>
      <c r="J167">
        <f>VLOOKUP(C167,Schools!$A:$Z,9,0)</f>
        <v>400105</v>
      </c>
      <c r="K167" s="74" t="s">
        <v>85</v>
      </c>
      <c r="L167" s="159" t="s">
        <v>86</v>
      </c>
      <c r="M167" s="74" t="s">
        <v>4041</v>
      </c>
      <c r="N167" s="77" t="str">
        <f>VLOOKUP(C167,Schools!A:D,4,0)</f>
        <v>Primary</v>
      </c>
      <c r="O167" s="74">
        <f t="shared" si="82"/>
        <v>10166</v>
      </c>
      <c r="P167" s="77">
        <f t="shared" si="75"/>
        <v>543965</v>
      </c>
      <c r="Q167" s="227"/>
      <c r="R167" s="78"/>
      <c r="S167" s="78"/>
      <c r="T167" s="78"/>
      <c r="U167" s="78"/>
      <c r="V167" s="78"/>
      <c r="W167" s="78"/>
      <c r="X167" s="78"/>
      <c r="Y167" s="78"/>
      <c r="Z167" s="78"/>
      <c r="AA167" s="78"/>
      <c r="AB167" s="78"/>
      <c r="AC167" s="51"/>
      <c r="AD167" s="51"/>
      <c r="AE167" s="78"/>
      <c r="AG167" s="51">
        <f t="shared" si="83"/>
        <v>0</v>
      </c>
      <c r="AH167" s="51">
        <f t="shared" si="84"/>
        <v>0</v>
      </c>
      <c r="AI167" s="51">
        <f t="shared" si="85"/>
        <v>0</v>
      </c>
      <c r="AJ167" s="51">
        <f t="shared" si="86"/>
        <v>0</v>
      </c>
      <c r="AK167"/>
      <c r="AL167"/>
      <c r="AM167"/>
      <c r="AN167"/>
      <c r="AO167"/>
      <c r="AP167"/>
      <c r="AQ167"/>
      <c r="AR167"/>
      <c r="AS167"/>
      <c r="AT167"/>
      <c r="AU167"/>
    </row>
    <row r="168" spans="1:47" x14ac:dyDescent="0.25">
      <c r="A168" t="str">
        <f t="shared" si="72"/>
        <v>GRANTS</v>
      </c>
      <c r="B168" s="75">
        <v>44027</v>
      </c>
      <c r="C168" s="228">
        <f>Schools!A40</f>
        <v>3022019</v>
      </c>
      <c r="D168" t="str">
        <f>VLOOKUP(C168,Schools!A:B,2,0)</f>
        <v>Deansbrook Infant School</v>
      </c>
      <c r="E168" t="str">
        <f>VLOOKUP(C168,Schools!$A:$Z,3,0)</f>
        <v>M</v>
      </c>
      <c r="F168" s="78"/>
      <c r="G168" s="74" t="s">
        <v>3620</v>
      </c>
      <c r="H168" s="74"/>
      <c r="I168" t="str">
        <f t="shared" si="74"/>
        <v>10166/543965</v>
      </c>
      <c r="J168">
        <f>VLOOKUP(C168,Schools!$A:$Z,9,0)</f>
        <v>400036</v>
      </c>
      <c r="K168" s="74" t="s">
        <v>85</v>
      </c>
      <c r="L168" s="159" t="s">
        <v>86</v>
      </c>
      <c r="M168" s="74" t="s">
        <v>4041</v>
      </c>
      <c r="N168" s="77" t="str">
        <f>VLOOKUP(C168,Schools!A:D,4,0)</f>
        <v>Primary</v>
      </c>
      <c r="O168" s="74">
        <f t="shared" si="82"/>
        <v>10166</v>
      </c>
      <c r="P168" s="77">
        <f t="shared" si="75"/>
        <v>543965</v>
      </c>
      <c r="Q168" s="227"/>
      <c r="R168" s="78"/>
      <c r="S168" s="78"/>
      <c r="T168" s="78"/>
      <c r="U168" s="78"/>
      <c r="V168" s="78"/>
      <c r="W168" s="78"/>
      <c r="X168" s="78"/>
      <c r="Y168" s="78"/>
      <c r="Z168" s="78"/>
      <c r="AA168" s="78"/>
      <c r="AB168" s="78"/>
      <c r="AC168" s="51"/>
      <c r="AD168" s="51"/>
      <c r="AE168" s="78"/>
      <c r="AG168" s="51">
        <f t="shared" si="83"/>
        <v>0</v>
      </c>
      <c r="AH168" s="51">
        <f t="shared" si="84"/>
        <v>0</v>
      </c>
      <c r="AI168" s="51">
        <f t="shared" si="85"/>
        <v>0</v>
      </c>
      <c r="AJ168" s="51">
        <f t="shared" si="86"/>
        <v>0</v>
      </c>
      <c r="AK168"/>
      <c r="AL168"/>
      <c r="AM168"/>
      <c r="AN168"/>
      <c r="AO168"/>
      <c r="AP168"/>
      <c r="AQ168"/>
      <c r="AR168"/>
      <c r="AS168"/>
      <c r="AT168"/>
      <c r="AU168"/>
    </row>
    <row r="169" spans="1:47" x14ac:dyDescent="0.25">
      <c r="A169" t="str">
        <f t="shared" si="72"/>
        <v>GRANTS</v>
      </c>
      <c r="B169" s="75">
        <v>44027</v>
      </c>
      <c r="C169" s="228">
        <f>Schools!A42</f>
        <v>3022021</v>
      </c>
      <c r="D169" t="str">
        <f>VLOOKUP(C169,Schools!A:B,2,0)</f>
        <v>Dollis Primary School</v>
      </c>
      <c r="E169" t="str">
        <f>VLOOKUP(C169,Schools!$A:$Z,3,0)</f>
        <v>M</v>
      </c>
      <c r="F169" s="78"/>
      <c r="G169" s="74" t="s">
        <v>3620</v>
      </c>
      <c r="H169" s="74"/>
      <c r="I169" t="str">
        <f t="shared" si="74"/>
        <v>10166/543965</v>
      </c>
      <c r="J169">
        <f>VLOOKUP(C169,Schools!$A:$Z,9,0)</f>
        <v>400042</v>
      </c>
      <c r="K169" s="74" t="s">
        <v>85</v>
      </c>
      <c r="L169" s="159" t="s">
        <v>86</v>
      </c>
      <c r="M169" s="74" t="s">
        <v>4041</v>
      </c>
      <c r="N169" s="77" t="str">
        <f>VLOOKUP(C169,Schools!A:D,4,0)</f>
        <v>Primary</v>
      </c>
      <c r="O169" s="74">
        <f t="shared" si="82"/>
        <v>10166</v>
      </c>
      <c r="P169" s="77">
        <f t="shared" si="75"/>
        <v>543965</v>
      </c>
      <c r="Q169" s="227"/>
      <c r="R169" s="78"/>
      <c r="S169" s="78"/>
      <c r="T169" s="78"/>
      <c r="U169" s="78"/>
      <c r="V169" s="78"/>
      <c r="W169" s="78"/>
      <c r="X169" s="78"/>
      <c r="Y169" s="78"/>
      <c r="Z169" s="78"/>
      <c r="AA169" s="78"/>
      <c r="AB169" s="78"/>
      <c r="AC169" s="51"/>
      <c r="AD169" s="51"/>
      <c r="AE169" s="78"/>
      <c r="AG169" s="51">
        <f t="shared" si="83"/>
        <v>0</v>
      </c>
      <c r="AH169" s="51">
        <f t="shared" si="84"/>
        <v>0</v>
      </c>
      <c r="AI169" s="51">
        <f t="shared" si="85"/>
        <v>0</v>
      </c>
      <c r="AJ169" s="51">
        <f t="shared" si="86"/>
        <v>0</v>
      </c>
      <c r="AK169"/>
      <c r="AL169"/>
      <c r="AM169"/>
      <c r="AN169"/>
      <c r="AO169"/>
      <c r="AP169"/>
      <c r="AQ169"/>
      <c r="AR169"/>
      <c r="AS169"/>
      <c r="AT169"/>
      <c r="AU169"/>
    </row>
    <row r="170" spans="1:47" x14ac:dyDescent="0.25">
      <c r="A170" t="str">
        <f t="shared" si="72"/>
        <v>GRANTS</v>
      </c>
      <c r="B170" s="75">
        <v>44027</v>
      </c>
      <c r="C170" s="228">
        <f>Schools!A43</f>
        <v>3022023</v>
      </c>
      <c r="D170" t="str">
        <f>VLOOKUP(C170,Schools!A:B,2,0)</f>
        <v>Edgware Primary School</v>
      </c>
      <c r="E170" t="str">
        <f>VLOOKUP(C170,Schools!$A:$Z,3,0)</f>
        <v>M</v>
      </c>
      <c r="F170" s="78"/>
      <c r="G170" s="74" t="s">
        <v>3620</v>
      </c>
      <c r="H170" s="74"/>
      <c r="I170" t="str">
        <f t="shared" si="74"/>
        <v>10166/543965</v>
      </c>
      <c r="J170">
        <f>VLOOKUP(C170,Schools!$A:$Z,9,0)</f>
        <v>400159</v>
      </c>
      <c r="K170" s="74" t="s">
        <v>85</v>
      </c>
      <c r="L170" s="159" t="s">
        <v>86</v>
      </c>
      <c r="M170" s="74" t="s">
        <v>4041</v>
      </c>
      <c r="N170" s="77" t="str">
        <f>VLOOKUP(C170,Schools!A:D,4,0)</f>
        <v>Primary</v>
      </c>
      <c r="O170" s="74">
        <f t="shared" si="82"/>
        <v>10166</v>
      </c>
      <c r="P170" s="77">
        <f t="shared" si="75"/>
        <v>543965</v>
      </c>
      <c r="Q170" s="227"/>
      <c r="R170" s="78"/>
      <c r="S170" s="78"/>
      <c r="T170" s="78"/>
      <c r="U170" s="78"/>
      <c r="V170" s="78"/>
      <c r="W170" s="78"/>
      <c r="X170" s="78"/>
      <c r="Y170" s="78"/>
      <c r="Z170" s="78"/>
      <c r="AA170" s="78"/>
      <c r="AB170" s="78"/>
      <c r="AC170" s="51"/>
      <c r="AD170" s="51"/>
      <c r="AE170" s="78"/>
      <c r="AG170" s="51">
        <f t="shared" si="83"/>
        <v>0</v>
      </c>
      <c r="AH170" s="51">
        <f t="shared" si="84"/>
        <v>0</v>
      </c>
      <c r="AI170" s="51">
        <f t="shared" si="85"/>
        <v>0</v>
      </c>
      <c r="AJ170" s="51">
        <f t="shared" si="86"/>
        <v>0</v>
      </c>
      <c r="AK170"/>
      <c r="AL170"/>
      <c r="AM170"/>
      <c r="AN170"/>
      <c r="AO170"/>
      <c r="AP170"/>
      <c r="AQ170"/>
      <c r="AR170"/>
      <c r="AS170"/>
      <c r="AT170"/>
      <c r="AU170"/>
    </row>
    <row r="171" spans="1:47" x14ac:dyDescent="0.25">
      <c r="A171" t="str">
        <f t="shared" si="72"/>
        <v>GRANTS</v>
      </c>
      <c r="B171" s="75">
        <v>44027</v>
      </c>
      <c r="C171" s="228">
        <f>Schools!A45</f>
        <v>3022024</v>
      </c>
      <c r="D171" t="str">
        <f>VLOOKUP(C171,Schools!A:B,2,0)</f>
        <v>Fairway Primary School</v>
      </c>
      <c r="E171" t="str">
        <f>VLOOKUP(C171,Schools!$A:$Z,3,0)</f>
        <v>M</v>
      </c>
      <c r="F171" s="78"/>
      <c r="G171" s="74" t="s">
        <v>3620</v>
      </c>
      <c r="H171" s="74"/>
      <c r="I171" t="str">
        <f t="shared" si="74"/>
        <v>10166/543965</v>
      </c>
      <c r="J171">
        <f>VLOOKUP(C171,Schools!$A:$Z,9,0)</f>
        <v>400047</v>
      </c>
      <c r="K171" s="74" t="s">
        <v>85</v>
      </c>
      <c r="L171" s="159" t="s">
        <v>86</v>
      </c>
      <c r="M171" s="74" t="s">
        <v>4041</v>
      </c>
      <c r="N171" s="77" t="str">
        <f>VLOOKUP(C171,Schools!A:D,4,0)</f>
        <v>Primary</v>
      </c>
      <c r="O171" s="74">
        <f t="shared" si="82"/>
        <v>10166</v>
      </c>
      <c r="P171" s="77">
        <f t="shared" si="75"/>
        <v>543965</v>
      </c>
      <c r="Q171" s="227"/>
      <c r="R171" s="78"/>
      <c r="S171" s="78"/>
      <c r="T171" s="78"/>
      <c r="U171" s="78"/>
      <c r="V171" s="78"/>
      <c r="W171" s="78"/>
      <c r="X171" s="78"/>
      <c r="Y171" s="78"/>
      <c r="Z171" s="78"/>
      <c r="AA171" s="78"/>
      <c r="AB171" s="78"/>
      <c r="AC171" s="51"/>
      <c r="AD171" s="51"/>
      <c r="AE171" s="78"/>
      <c r="AG171" s="51">
        <f t="shared" si="83"/>
        <v>0</v>
      </c>
      <c r="AH171" s="51">
        <f t="shared" si="84"/>
        <v>0</v>
      </c>
      <c r="AI171" s="51">
        <f t="shared" si="85"/>
        <v>0</v>
      </c>
      <c r="AJ171" s="51">
        <f t="shared" si="86"/>
        <v>0</v>
      </c>
      <c r="AK171"/>
      <c r="AL171"/>
      <c r="AM171"/>
      <c r="AN171"/>
      <c r="AO171"/>
      <c r="AP171"/>
      <c r="AQ171"/>
      <c r="AR171"/>
      <c r="AS171"/>
      <c r="AT171"/>
      <c r="AU171"/>
    </row>
    <row r="172" spans="1:47" x14ac:dyDescent="0.25">
      <c r="A172" t="str">
        <f t="shared" si="72"/>
        <v>GRANTS</v>
      </c>
      <c r="B172" s="75">
        <v>44027</v>
      </c>
      <c r="C172" s="228">
        <f>Schools!A46</f>
        <v>3022025</v>
      </c>
      <c r="D172" t="str">
        <f>VLOOKUP(C172,Schools!A:B,2,0)</f>
        <v>Foulds</v>
      </c>
      <c r="E172" t="str">
        <f>VLOOKUP(C172,Schools!$A:$Z,3,0)</f>
        <v>M</v>
      </c>
      <c r="F172" s="78"/>
      <c r="G172" s="74" t="s">
        <v>3620</v>
      </c>
      <c r="H172" s="74"/>
      <c r="I172" t="str">
        <f t="shared" si="74"/>
        <v>10166/543965</v>
      </c>
      <c r="J172">
        <f>VLOOKUP(C172,Schools!$A:$Z,9,0)</f>
        <v>400001</v>
      </c>
      <c r="K172" s="74" t="s">
        <v>85</v>
      </c>
      <c r="L172" s="159" t="s">
        <v>86</v>
      </c>
      <c r="M172" s="74" t="s">
        <v>4041</v>
      </c>
      <c r="N172" s="77" t="str">
        <f>VLOOKUP(C172,Schools!A:D,4,0)</f>
        <v>Primary</v>
      </c>
      <c r="O172" s="74">
        <f t="shared" si="82"/>
        <v>10166</v>
      </c>
      <c r="P172" s="77">
        <f t="shared" si="75"/>
        <v>543965</v>
      </c>
      <c r="Q172" s="227"/>
      <c r="R172" s="78"/>
      <c r="S172" s="78"/>
      <c r="T172" s="78"/>
      <c r="U172" s="78"/>
      <c r="V172" s="78"/>
      <c r="W172" s="78"/>
      <c r="X172" s="78"/>
      <c r="Y172" s="78"/>
      <c r="Z172" s="78"/>
      <c r="AA172" s="78"/>
      <c r="AB172" s="78"/>
      <c r="AC172" s="51"/>
      <c r="AD172" s="51"/>
      <c r="AE172" s="78"/>
      <c r="AG172" s="51">
        <f t="shared" si="83"/>
        <v>0</v>
      </c>
      <c r="AH172" s="51">
        <f t="shared" si="84"/>
        <v>0</v>
      </c>
      <c r="AI172" s="51">
        <f t="shared" si="85"/>
        <v>0</v>
      </c>
      <c r="AJ172" s="51">
        <f t="shared" si="86"/>
        <v>0</v>
      </c>
      <c r="AK172"/>
      <c r="AL172"/>
      <c r="AM172"/>
      <c r="AN172"/>
      <c r="AO172"/>
      <c r="AP172"/>
      <c r="AQ172"/>
      <c r="AR172"/>
      <c r="AS172"/>
      <c r="AT172"/>
      <c r="AU172"/>
    </row>
    <row r="173" spans="1:47" x14ac:dyDescent="0.25">
      <c r="A173" t="str">
        <f t="shared" si="72"/>
        <v>GRANTS</v>
      </c>
      <c r="B173" s="75">
        <v>44027</v>
      </c>
      <c r="C173" s="228">
        <f>Schools!A47</f>
        <v>3022026</v>
      </c>
      <c r="D173" t="str">
        <f>VLOOKUP(C173,Schools!A:B,2,0)</f>
        <v>Frith Manor School</v>
      </c>
      <c r="E173" t="str">
        <f>VLOOKUP(C173,Schools!$A:$Z,3,0)</f>
        <v>M</v>
      </c>
      <c r="F173" s="78"/>
      <c r="G173" s="74" t="s">
        <v>3620</v>
      </c>
      <c r="H173" s="74"/>
      <c r="I173" t="str">
        <f t="shared" si="74"/>
        <v>10166/543965</v>
      </c>
      <c r="J173">
        <f>VLOOKUP(C173,Schools!$A:$Z,9,0)</f>
        <v>400082</v>
      </c>
      <c r="K173" s="74" t="s">
        <v>85</v>
      </c>
      <c r="L173" s="159" t="s">
        <v>86</v>
      </c>
      <c r="M173" s="74" t="s">
        <v>4041</v>
      </c>
      <c r="N173" s="77" t="str">
        <f>VLOOKUP(C173,Schools!A:D,4,0)</f>
        <v>Primary</v>
      </c>
      <c r="O173" s="74">
        <f t="shared" si="82"/>
        <v>10166</v>
      </c>
      <c r="P173" s="77">
        <f t="shared" si="75"/>
        <v>543965</v>
      </c>
      <c r="Q173" s="227"/>
      <c r="R173" s="78"/>
      <c r="S173" s="78"/>
      <c r="T173" s="78"/>
      <c r="U173" s="78"/>
      <c r="V173" s="78"/>
      <c r="W173" s="78"/>
      <c r="X173" s="78"/>
      <c r="Y173" s="78"/>
      <c r="Z173" s="78"/>
      <c r="AA173" s="78"/>
      <c r="AB173" s="78"/>
      <c r="AC173" s="51"/>
      <c r="AD173" s="51"/>
      <c r="AE173" s="78"/>
      <c r="AG173" s="51">
        <f t="shared" si="83"/>
        <v>0</v>
      </c>
      <c r="AH173" s="51">
        <f t="shared" si="84"/>
        <v>0</v>
      </c>
      <c r="AI173" s="51">
        <f t="shared" si="85"/>
        <v>0</v>
      </c>
      <c r="AJ173" s="51">
        <f t="shared" si="86"/>
        <v>0</v>
      </c>
      <c r="AK173"/>
      <c r="AL173"/>
      <c r="AM173"/>
      <c r="AN173"/>
      <c r="AO173"/>
      <c r="AP173"/>
      <c r="AQ173"/>
      <c r="AR173"/>
      <c r="AS173"/>
      <c r="AT173"/>
      <c r="AU173"/>
    </row>
    <row r="174" spans="1:47" x14ac:dyDescent="0.25">
      <c r="A174" t="str">
        <f t="shared" si="72"/>
        <v>GRANTS</v>
      </c>
      <c r="B174" s="75">
        <v>44027</v>
      </c>
      <c r="C174" s="228">
        <f>Schools!A48</f>
        <v>3022028</v>
      </c>
      <c r="D174" t="str">
        <f>VLOOKUP(C174,Schools!A:B,2,0)</f>
        <v>Garden Suburb Infant School</v>
      </c>
      <c r="E174" t="str">
        <f>VLOOKUP(C174,Schools!$A:$Z,3,0)</f>
        <v>M</v>
      </c>
      <c r="F174" s="78"/>
      <c r="G174" s="74" t="s">
        <v>3620</v>
      </c>
      <c r="H174" s="74"/>
      <c r="I174" t="str">
        <f t="shared" si="74"/>
        <v>10166/543965</v>
      </c>
      <c r="J174">
        <f>VLOOKUP(C174,Schools!$A:$Z,9,0)</f>
        <v>400067</v>
      </c>
      <c r="K174" s="74" t="s">
        <v>85</v>
      </c>
      <c r="L174" s="159" t="s">
        <v>86</v>
      </c>
      <c r="M174" s="74" t="s">
        <v>4041</v>
      </c>
      <c r="N174" s="77" t="str">
        <f>VLOOKUP(C174,Schools!A:D,4,0)</f>
        <v>Primary</v>
      </c>
      <c r="O174" s="74">
        <f t="shared" si="82"/>
        <v>10166</v>
      </c>
      <c r="P174" s="77">
        <f t="shared" si="75"/>
        <v>543965</v>
      </c>
      <c r="Q174" s="227"/>
      <c r="R174" s="78"/>
      <c r="S174" s="78"/>
      <c r="T174" s="78"/>
      <c r="U174" s="78"/>
      <c r="V174" s="78"/>
      <c r="W174" s="78"/>
      <c r="X174" s="78"/>
      <c r="Y174" s="78"/>
      <c r="Z174" s="78"/>
      <c r="AA174" s="78"/>
      <c r="AB174" s="78"/>
      <c r="AC174" s="51"/>
      <c r="AD174" s="51"/>
      <c r="AE174" s="78"/>
      <c r="AG174" s="51">
        <f t="shared" si="83"/>
        <v>0</v>
      </c>
      <c r="AH174" s="51">
        <f t="shared" si="84"/>
        <v>0</v>
      </c>
      <c r="AI174" s="51">
        <f t="shared" si="85"/>
        <v>0</v>
      </c>
      <c r="AJ174" s="51">
        <f t="shared" si="86"/>
        <v>0</v>
      </c>
      <c r="AK174"/>
      <c r="AL174"/>
      <c r="AM174"/>
      <c r="AN174"/>
      <c r="AO174"/>
      <c r="AP174"/>
      <c r="AQ174"/>
      <c r="AR174"/>
      <c r="AS174"/>
      <c r="AT174"/>
      <c r="AU174"/>
    </row>
    <row r="175" spans="1:47" x14ac:dyDescent="0.25">
      <c r="A175" t="str">
        <f t="shared" si="72"/>
        <v>GRANTS</v>
      </c>
      <c r="B175" s="75">
        <v>44027</v>
      </c>
      <c r="C175" s="228">
        <f>Schools!A50</f>
        <v>3022029</v>
      </c>
      <c r="D175" t="str">
        <f>VLOOKUP(C175,Schools!A:B,2,0)</f>
        <v>Goldbeaters Primary School</v>
      </c>
      <c r="E175" t="str">
        <f>VLOOKUP(C175,Schools!$A:$Z,3,0)</f>
        <v>M</v>
      </c>
      <c r="F175" s="78"/>
      <c r="G175" s="74" t="s">
        <v>3620</v>
      </c>
      <c r="H175" s="74"/>
      <c r="I175" t="str">
        <f t="shared" si="74"/>
        <v>10166/543965</v>
      </c>
      <c r="J175">
        <f>VLOOKUP(C175,Schools!$A:$Z,9,0)</f>
        <v>400035</v>
      </c>
      <c r="K175" s="74" t="s">
        <v>85</v>
      </c>
      <c r="L175" s="159" t="s">
        <v>86</v>
      </c>
      <c r="M175" s="74" t="s">
        <v>4041</v>
      </c>
      <c r="N175" s="77" t="str">
        <f>VLOOKUP(C175,Schools!A:D,4,0)</f>
        <v>Primary</v>
      </c>
      <c r="O175" s="74">
        <f t="shared" si="82"/>
        <v>10166</v>
      </c>
      <c r="P175" s="77">
        <f t="shared" si="75"/>
        <v>543965</v>
      </c>
      <c r="Q175" s="227"/>
      <c r="R175" s="78"/>
      <c r="S175" s="78"/>
      <c r="T175" s="78"/>
      <c r="U175" s="78"/>
      <c r="V175" s="78"/>
      <c r="W175" s="78"/>
      <c r="X175" s="78"/>
      <c r="Y175" s="78"/>
      <c r="Z175" s="78"/>
      <c r="AA175" s="78"/>
      <c r="AB175" s="78"/>
      <c r="AC175" s="51"/>
      <c r="AD175" s="51"/>
      <c r="AE175" s="78"/>
      <c r="AG175" s="51">
        <f t="shared" si="83"/>
        <v>0</v>
      </c>
      <c r="AH175" s="51">
        <f t="shared" si="84"/>
        <v>0</v>
      </c>
      <c r="AI175" s="51">
        <f t="shared" si="85"/>
        <v>0</v>
      </c>
      <c r="AJ175" s="51">
        <f t="shared" si="86"/>
        <v>0</v>
      </c>
      <c r="AK175"/>
      <c r="AL175"/>
      <c r="AM175"/>
      <c r="AN175"/>
      <c r="AO175"/>
      <c r="AP175"/>
      <c r="AQ175"/>
      <c r="AR175"/>
      <c r="AS175"/>
      <c r="AT175"/>
      <c r="AU175"/>
    </row>
    <row r="176" spans="1:47" x14ac:dyDescent="0.25">
      <c r="A176" t="str">
        <f t="shared" si="72"/>
        <v>GRANTS</v>
      </c>
      <c r="B176" s="75">
        <v>44027</v>
      </c>
      <c r="C176" s="228">
        <f>Schools!A52</f>
        <v>3023516</v>
      </c>
      <c r="D176" t="str">
        <f>VLOOKUP(C176,Schools!A:B,2,0)</f>
        <v>Hasmonean Primary School</v>
      </c>
      <c r="E176" t="str">
        <f>VLOOKUP(C176,Schools!$A:$Z,3,0)</f>
        <v>M</v>
      </c>
      <c r="F176" s="78"/>
      <c r="G176" s="74" t="s">
        <v>3620</v>
      </c>
      <c r="H176" s="74"/>
      <c r="I176" t="str">
        <f t="shared" si="74"/>
        <v>10166/543965</v>
      </c>
      <c r="J176">
        <f>VLOOKUP(C176,Schools!$A:$Z,9,0)</f>
        <v>400108</v>
      </c>
      <c r="K176" s="74" t="s">
        <v>85</v>
      </c>
      <c r="L176" s="159" t="s">
        <v>86</v>
      </c>
      <c r="M176" s="74" t="s">
        <v>4041</v>
      </c>
      <c r="N176" s="77" t="str">
        <f>VLOOKUP(C176,Schools!A:D,4,0)</f>
        <v>Primary</v>
      </c>
      <c r="O176" s="74">
        <f t="shared" si="82"/>
        <v>10166</v>
      </c>
      <c r="P176" s="77">
        <f t="shared" si="75"/>
        <v>543965</v>
      </c>
      <c r="Q176" s="227"/>
      <c r="R176" s="78"/>
      <c r="S176" s="78"/>
      <c r="T176" s="78"/>
      <c r="U176" s="78"/>
      <c r="V176" s="78"/>
      <c r="W176" s="78"/>
      <c r="X176" s="78"/>
      <c r="Y176" s="78"/>
      <c r="Z176" s="78"/>
      <c r="AA176" s="78"/>
      <c r="AB176" s="78"/>
      <c r="AC176" s="51"/>
      <c r="AD176" s="51"/>
      <c r="AE176" s="78"/>
      <c r="AG176" s="51">
        <f t="shared" si="83"/>
        <v>0</v>
      </c>
      <c r="AH176" s="51">
        <f t="shared" si="84"/>
        <v>0</v>
      </c>
      <c r="AI176" s="51">
        <f t="shared" si="85"/>
        <v>0</v>
      </c>
      <c r="AJ176" s="51">
        <f t="shared" si="86"/>
        <v>0</v>
      </c>
      <c r="AK176"/>
      <c r="AL176"/>
      <c r="AM176"/>
      <c r="AN176"/>
      <c r="AO176"/>
      <c r="AP176"/>
      <c r="AQ176"/>
      <c r="AR176"/>
      <c r="AS176"/>
      <c r="AT176"/>
      <c r="AU176"/>
    </row>
    <row r="177" spans="1:47" x14ac:dyDescent="0.25">
      <c r="A177" t="str">
        <f t="shared" si="72"/>
        <v>GRANTS</v>
      </c>
      <c r="B177" s="75">
        <v>44027</v>
      </c>
      <c r="C177" s="228">
        <f>Schools!A53</f>
        <v>3022031</v>
      </c>
      <c r="D177" t="str">
        <f>VLOOKUP(C177,Schools!A:B,2,0)</f>
        <v>Hollickwood JMI School</v>
      </c>
      <c r="E177" t="str">
        <f>VLOOKUP(C177,Schools!$A:$Z,3,0)</f>
        <v>M</v>
      </c>
      <c r="F177" s="78"/>
      <c r="G177" s="74" t="s">
        <v>3620</v>
      </c>
      <c r="H177" s="74"/>
      <c r="I177" t="str">
        <f t="shared" si="74"/>
        <v>10166/543965</v>
      </c>
      <c r="J177">
        <f>VLOOKUP(C177,Schools!$A:$Z,9,0)</f>
        <v>400026</v>
      </c>
      <c r="K177" s="74" t="s">
        <v>85</v>
      </c>
      <c r="L177" s="159" t="s">
        <v>86</v>
      </c>
      <c r="M177" s="74" t="s">
        <v>4041</v>
      </c>
      <c r="N177" s="77" t="str">
        <f>VLOOKUP(C177,Schools!A:D,4,0)</f>
        <v>Primary</v>
      </c>
      <c r="O177" s="74">
        <f t="shared" si="82"/>
        <v>10166</v>
      </c>
      <c r="P177" s="77">
        <f t="shared" si="75"/>
        <v>543965</v>
      </c>
      <c r="Q177" s="227"/>
      <c r="R177" s="78"/>
      <c r="S177" s="78"/>
      <c r="T177" s="78"/>
      <c r="U177" s="78"/>
      <c r="V177" s="78"/>
      <c r="W177" s="78"/>
      <c r="X177" s="78"/>
      <c r="Y177" s="78"/>
      <c r="Z177" s="78"/>
      <c r="AA177" s="78"/>
      <c r="AB177" s="78"/>
      <c r="AC177" s="51"/>
      <c r="AD177" s="51"/>
      <c r="AE177" s="78"/>
      <c r="AG177" s="51">
        <f t="shared" si="83"/>
        <v>0</v>
      </c>
      <c r="AH177" s="51">
        <f t="shared" si="84"/>
        <v>0</v>
      </c>
      <c r="AI177" s="51">
        <f t="shared" si="85"/>
        <v>0</v>
      </c>
      <c r="AJ177" s="51">
        <f t="shared" si="86"/>
        <v>0</v>
      </c>
      <c r="AK177"/>
      <c r="AL177"/>
      <c r="AM177"/>
      <c r="AN177"/>
      <c r="AO177"/>
      <c r="AP177"/>
      <c r="AQ177"/>
      <c r="AR177"/>
      <c r="AS177"/>
      <c r="AT177"/>
      <c r="AU177"/>
    </row>
    <row r="178" spans="1:47" x14ac:dyDescent="0.25">
      <c r="A178" t="str">
        <f t="shared" si="72"/>
        <v>GRANTS</v>
      </c>
      <c r="B178" s="75">
        <v>44027</v>
      </c>
      <c r="C178" s="228">
        <f>Schools!A54</f>
        <v>3022032</v>
      </c>
      <c r="D178" t="str">
        <f>VLOOKUP(C178,Schools!A:B,2,0)</f>
        <v>Holly Park School</v>
      </c>
      <c r="E178" t="str">
        <f>VLOOKUP(C178,Schools!$A:$Z,3,0)</f>
        <v>M</v>
      </c>
      <c r="F178" s="78"/>
      <c r="G178" s="74" t="s">
        <v>3620</v>
      </c>
      <c r="H178" s="74"/>
      <c r="I178" t="str">
        <f t="shared" si="74"/>
        <v>10166/543965</v>
      </c>
      <c r="J178">
        <f>VLOOKUP(C178,Schools!$A:$Z,9,0)</f>
        <v>400084</v>
      </c>
      <c r="K178" s="74" t="s">
        <v>85</v>
      </c>
      <c r="L178" s="159" t="s">
        <v>86</v>
      </c>
      <c r="M178" s="74" t="s">
        <v>4041</v>
      </c>
      <c r="N178" s="77" t="str">
        <f>VLOOKUP(C178,Schools!A:D,4,0)</f>
        <v>Primary</v>
      </c>
      <c r="O178" s="74">
        <f t="shared" si="82"/>
        <v>10166</v>
      </c>
      <c r="P178" s="77">
        <f t="shared" si="75"/>
        <v>543965</v>
      </c>
      <c r="Q178" s="227"/>
      <c r="R178" s="78"/>
      <c r="S178" s="78"/>
      <c r="T178" s="78"/>
      <c r="U178" s="78"/>
      <c r="V178" s="78"/>
      <c r="W178" s="78"/>
      <c r="X178" s="78"/>
      <c r="Y178" s="78"/>
      <c r="Z178" s="78"/>
      <c r="AA178" s="78"/>
      <c r="AB178" s="78"/>
      <c r="AC178" s="51"/>
      <c r="AD178" s="51"/>
      <c r="AE178" s="78"/>
      <c r="AG178" s="51">
        <f t="shared" si="83"/>
        <v>0</v>
      </c>
      <c r="AH178" s="51">
        <f t="shared" si="84"/>
        <v>0</v>
      </c>
      <c r="AI178" s="51">
        <f t="shared" si="85"/>
        <v>0</v>
      </c>
      <c r="AJ178" s="51">
        <f t="shared" si="86"/>
        <v>0</v>
      </c>
      <c r="AK178"/>
      <c r="AL178"/>
      <c r="AM178"/>
      <c r="AN178"/>
      <c r="AO178"/>
      <c r="AP178"/>
      <c r="AQ178"/>
      <c r="AR178"/>
      <c r="AS178"/>
      <c r="AT178"/>
      <c r="AU178"/>
    </row>
    <row r="179" spans="1:47" x14ac:dyDescent="0.25">
      <c r="A179" t="str">
        <f t="shared" si="72"/>
        <v>GRANTS</v>
      </c>
      <c r="B179" s="75">
        <v>44027</v>
      </c>
      <c r="C179" s="228">
        <f>Schools!A55</f>
        <v>3023304</v>
      </c>
      <c r="D179" t="str">
        <f>VLOOKUP(C179,Schools!A:B,2,0)</f>
        <v>Holy Trinity School</v>
      </c>
      <c r="E179" t="str">
        <f>VLOOKUP(C179,Schools!$A:$Z,3,0)</f>
        <v>M</v>
      </c>
      <c r="F179" s="78"/>
      <c r="G179" s="74" t="s">
        <v>3620</v>
      </c>
      <c r="H179" s="74"/>
      <c r="I179" t="str">
        <f t="shared" si="74"/>
        <v>10166/543965</v>
      </c>
      <c r="J179">
        <f>VLOOKUP(C179,Schools!$A:$Z,9,0)</f>
        <v>400008</v>
      </c>
      <c r="K179" s="74" t="s">
        <v>85</v>
      </c>
      <c r="L179" s="159" t="s">
        <v>86</v>
      </c>
      <c r="M179" s="74" t="s">
        <v>4041</v>
      </c>
      <c r="N179" s="77" t="str">
        <f>VLOOKUP(C179,Schools!A:D,4,0)</f>
        <v>Primary</v>
      </c>
      <c r="O179" s="74">
        <f t="shared" si="82"/>
        <v>10166</v>
      </c>
      <c r="P179" s="77">
        <f t="shared" si="75"/>
        <v>543965</v>
      </c>
      <c r="Q179" s="227"/>
      <c r="R179" s="78"/>
      <c r="S179" s="78"/>
      <c r="T179" s="78"/>
      <c r="U179" s="78"/>
      <c r="V179" s="78"/>
      <c r="W179" s="78"/>
      <c r="X179" s="78"/>
      <c r="Y179" s="78"/>
      <c r="Z179" s="78"/>
      <c r="AA179" s="78"/>
      <c r="AB179" s="78"/>
      <c r="AC179" s="51"/>
      <c r="AD179" s="51"/>
      <c r="AE179" s="78"/>
      <c r="AG179" s="51">
        <f t="shared" si="83"/>
        <v>0</v>
      </c>
      <c r="AH179" s="51">
        <f t="shared" si="84"/>
        <v>0</v>
      </c>
      <c r="AI179" s="51">
        <f t="shared" si="85"/>
        <v>0</v>
      </c>
      <c r="AJ179" s="51">
        <f t="shared" si="86"/>
        <v>0</v>
      </c>
      <c r="AK179"/>
      <c r="AL179"/>
      <c r="AM179"/>
      <c r="AN179"/>
      <c r="AO179"/>
      <c r="AP179"/>
      <c r="AQ179"/>
      <c r="AR179"/>
      <c r="AS179"/>
      <c r="AT179"/>
      <c r="AU179"/>
    </row>
    <row r="180" spans="1:47" x14ac:dyDescent="0.25">
      <c r="A180" t="str">
        <f t="shared" si="72"/>
        <v>GRANTS</v>
      </c>
      <c r="B180" s="75">
        <v>44027</v>
      </c>
      <c r="C180" s="228">
        <f>Schools!A58</f>
        <v>3022036</v>
      </c>
      <c r="D180" t="str">
        <f>VLOOKUP(C180,Schools!A:B,2,0)</f>
        <v>Livingstone School</v>
      </c>
      <c r="E180" t="str">
        <f>VLOOKUP(C180,Schools!$A:$Z,3,0)</f>
        <v>M</v>
      </c>
      <c r="F180" s="78"/>
      <c r="G180" s="74" t="s">
        <v>3620</v>
      </c>
      <c r="H180" s="74"/>
      <c r="I180" t="str">
        <f t="shared" si="74"/>
        <v>10166/543965</v>
      </c>
      <c r="J180">
        <f>VLOOKUP(C180,Schools!$A:$Z,9,0)</f>
        <v>400046</v>
      </c>
      <c r="K180" s="74" t="s">
        <v>85</v>
      </c>
      <c r="L180" s="159" t="s">
        <v>86</v>
      </c>
      <c r="M180" s="74" t="s">
        <v>4041</v>
      </c>
      <c r="N180" s="77" t="str">
        <f>VLOOKUP(C180,Schools!A:D,4,0)</f>
        <v>Primary</v>
      </c>
      <c r="O180" s="74">
        <f t="shared" si="82"/>
        <v>10166</v>
      </c>
      <c r="P180" s="77">
        <f t="shared" si="75"/>
        <v>543965</v>
      </c>
      <c r="Q180" s="227"/>
      <c r="R180" s="78"/>
      <c r="S180" s="78"/>
      <c r="T180" s="78"/>
      <c r="U180" s="78"/>
      <c r="V180" s="78"/>
      <c r="W180" s="78"/>
      <c r="X180" s="78"/>
      <c r="Y180" s="78"/>
      <c r="Z180" s="78"/>
      <c r="AA180" s="78"/>
      <c r="AB180" s="78"/>
      <c r="AC180" s="51"/>
      <c r="AD180" s="51"/>
      <c r="AE180" s="78"/>
      <c r="AG180" s="51">
        <f t="shared" si="83"/>
        <v>0</v>
      </c>
      <c r="AH180" s="51">
        <f t="shared" si="84"/>
        <v>0</v>
      </c>
      <c r="AI180" s="51">
        <f t="shared" si="85"/>
        <v>0</v>
      </c>
      <c r="AJ180" s="51">
        <f t="shared" si="86"/>
        <v>0</v>
      </c>
      <c r="AK180"/>
      <c r="AL180"/>
      <c r="AM180"/>
      <c r="AN180"/>
      <c r="AO180"/>
      <c r="AP180"/>
      <c r="AQ180"/>
      <c r="AR180"/>
      <c r="AS180"/>
      <c r="AT180"/>
      <c r="AU180"/>
    </row>
    <row r="181" spans="1:47" x14ac:dyDescent="0.25">
      <c r="A181" t="str">
        <f t="shared" si="72"/>
        <v>GRANTS</v>
      </c>
      <c r="B181" s="75">
        <v>44027</v>
      </c>
      <c r="C181" s="228">
        <f>Schools!A59</f>
        <v>3022037</v>
      </c>
      <c r="D181" t="str">
        <f>VLOOKUP(C181,Schools!A:B,2,0)</f>
        <v>Manorside Primary School</v>
      </c>
      <c r="E181" t="str">
        <f>VLOOKUP(C181,Schools!$A:$Z,3,0)</f>
        <v>M</v>
      </c>
      <c r="F181" s="78"/>
      <c r="G181" s="74" t="s">
        <v>3620</v>
      </c>
      <c r="H181" s="74"/>
      <c r="I181" t="str">
        <f t="shared" si="74"/>
        <v>10166/543965</v>
      </c>
      <c r="J181">
        <f>VLOOKUP(C181,Schools!$A:$Z,9,0)</f>
        <v>400030</v>
      </c>
      <c r="K181" s="74" t="s">
        <v>85</v>
      </c>
      <c r="L181" s="159" t="s">
        <v>86</v>
      </c>
      <c r="M181" s="74" t="s">
        <v>4041</v>
      </c>
      <c r="N181" s="77" t="str">
        <f>VLOOKUP(C181,Schools!A:D,4,0)</f>
        <v>Primary</v>
      </c>
      <c r="O181" s="74">
        <f t="shared" si="82"/>
        <v>10166</v>
      </c>
      <c r="P181" s="77">
        <f t="shared" si="75"/>
        <v>543965</v>
      </c>
      <c r="Q181" s="227"/>
      <c r="R181" s="78"/>
      <c r="S181" s="78"/>
      <c r="T181" s="78"/>
      <c r="U181" s="78"/>
      <c r="V181" s="78"/>
      <c r="W181" s="78"/>
      <c r="X181" s="78"/>
      <c r="Y181" s="78"/>
      <c r="Z181" s="78"/>
      <c r="AA181" s="78"/>
      <c r="AB181" s="78"/>
      <c r="AC181" s="51"/>
      <c r="AD181" s="51"/>
      <c r="AE181" s="78"/>
      <c r="AG181" s="51">
        <f t="shared" si="83"/>
        <v>0</v>
      </c>
      <c r="AH181" s="51">
        <f t="shared" si="84"/>
        <v>0</v>
      </c>
      <c r="AI181" s="51">
        <f t="shared" si="85"/>
        <v>0</v>
      </c>
      <c r="AJ181" s="51">
        <f t="shared" si="86"/>
        <v>0</v>
      </c>
      <c r="AK181"/>
      <c r="AL181"/>
      <c r="AM181"/>
      <c r="AN181"/>
      <c r="AO181"/>
      <c r="AP181"/>
      <c r="AQ181"/>
      <c r="AR181"/>
      <c r="AS181"/>
      <c r="AT181"/>
      <c r="AU181"/>
    </row>
    <row r="182" spans="1:47" x14ac:dyDescent="0.25">
      <c r="A182" t="str">
        <f t="shared" si="72"/>
        <v>GRANTS</v>
      </c>
      <c r="B182" s="75">
        <v>44027</v>
      </c>
      <c r="C182" s="228">
        <f>Schools!A60</f>
        <v>3023523</v>
      </c>
      <c r="D182" t="str">
        <f>VLOOKUP(C182,Schools!A:B,2,0)</f>
        <v>Martin Primary School</v>
      </c>
      <c r="E182" t="str">
        <f>VLOOKUP(C182,Schools!$A:$Z,3,0)</f>
        <v>M</v>
      </c>
      <c r="F182" s="78"/>
      <c r="G182" s="74" t="s">
        <v>3620</v>
      </c>
      <c r="H182" s="74"/>
      <c r="I182" t="str">
        <f t="shared" si="74"/>
        <v>10166/543965</v>
      </c>
      <c r="J182">
        <f>VLOOKUP(C182,Schools!$A:$Z,9,0)</f>
        <v>400130</v>
      </c>
      <c r="K182" s="74" t="s">
        <v>85</v>
      </c>
      <c r="L182" s="159" t="s">
        <v>86</v>
      </c>
      <c r="M182" s="74" t="s">
        <v>4041</v>
      </c>
      <c r="N182" s="77" t="str">
        <f>VLOOKUP(C182,Schools!A:D,4,0)</f>
        <v>Primary</v>
      </c>
      <c r="O182" s="74">
        <f t="shared" si="82"/>
        <v>10166</v>
      </c>
      <c r="P182" s="77">
        <f t="shared" si="75"/>
        <v>543965</v>
      </c>
      <c r="Q182" s="227"/>
      <c r="R182" s="78"/>
      <c r="S182" s="78"/>
      <c r="T182" s="78"/>
      <c r="U182" s="78"/>
      <c r="V182" s="78"/>
      <c r="W182" s="78"/>
      <c r="X182" s="78"/>
      <c r="Y182" s="78"/>
      <c r="Z182" s="78"/>
      <c r="AA182" s="78"/>
      <c r="AB182" s="78"/>
      <c r="AC182" s="51"/>
      <c r="AD182" s="51"/>
      <c r="AE182" s="78"/>
      <c r="AG182" s="51">
        <f t="shared" si="83"/>
        <v>0</v>
      </c>
      <c r="AH182" s="51">
        <f t="shared" si="84"/>
        <v>0</v>
      </c>
      <c r="AI182" s="51">
        <f t="shared" si="85"/>
        <v>0</v>
      </c>
      <c r="AJ182" s="51">
        <f t="shared" si="86"/>
        <v>0</v>
      </c>
      <c r="AK182"/>
      <c r="AL182"/>
      <c r="AM182"/>
      <c r="AN182"/>
      <c r="AO182"/>
      <c r="AP182"/>
      <c r="AQ182"/>
      <c r="AR182"/>
      <c r="AS182"/>
      <c r="AT182"/>
      <c r="AU182"/>
    </row>
    <row r="183" spans="1:47" x14ac:dyDescent="0.25">
      <c r="A183" t="str">
        <f t="shared" si="72"/>
        <v>GRANTS</v>
      </c>
      <c r="B183" s="75">
        <v>44027</v>
      </c>
      <c r="C183" s="228">
        <f>Schools!A61</f>
        <v>3025948</v>
      </c>
      <c r="D183" t="str">
        <f>VLOOKUP(C183,Schools!A:B,2,0)</f>
        <v>Mathilda Marks-Kennedy School</v>
      </c>
      <c r="E183" t="str">
        <f>VLOOKUP(C183,Schools!$A:$Z,3,0)</f>
        <v>M</v>
      </c>
      <c r="F183" s="78"/>
      <c r="G183" s="74" t="s">
        <v>3620</v>
      </c>
      <c r="H183" s="74"/>
      <c r="I183" t="str">
        <f t="shared" si="74"/>
        <v>10166/543965</v>
      </c>
      <c r="J183">
        <f>VLOOKUP(C183,Schools!$A:$Z,9,0)</f>
        <v>400112</v>
      </c>
      <c r="K183" s="74" t="s">
        <v>85</v>
      </c>
      <c r="L183" s="159" t="s">
        <v>86</v>
      </c>
      <c r="M183" s="74" t="s">
        <v>4041</v>
      </c>
      <c r="N183" s="77" t="str">
        <f>VLOOKUP(C183,Schools!A:D,4,0)</f>
        <v>Primary</v>
      </c>
      <c r="O183" s="74">
        <f t="shared" si="82"/>
        <v>10166</v>
      </c>
      <c r="P183" s="77">
        <f t="shared" si="75"/>
        <v>543965</v>
      </c>
      <c r="Q183" s="227"/>
      <c r="R183" s="78"/>
      <c r="S183" s="78"/>
      <c r="T183" s="78"/>
      <c r="U183" s="78"/>
      <c r="V183" s="78"/>
      <c r="W183" s="78"/>
      <c r="X183" s="78"/>
      <c r="Y183" s="78"/>
      <c r="Z183" s="78"/>
      <c r="AA183" s="78"/>
      <c r="AB183" s="78"/>
      <c r="AC183" s="51"/>
      <c r="AD183" s="51"/>
      <c r="AE183" s="78"/>
      <c r="AG183" s="51">
        <f t="shared" si="83"/>
        <v>0</v>
      </c>
      <c r="AH183" s="51">
        <f t="shared" si="84"/>
        <v>0</v>
      </c>
      <c r="AI183" s="51">
        <f t="shared" si="85"/>
        <v>0</v>
      </c>
      <c r="AJ183" s="51">
        <f t="shared" si="86"/>
        <v>0</v>
      </c>
      <c r="AK183"/>
      <c r="AL183"/>
      <c r="AM183"/>
      <c r="AN183"/>
      <c r="AO183"/>
      <c r="AP183"/>
      <c r="AQ183"/>
      <c r="AR183"/>
      <c r="AS183"/>
      <c r="AT183"/>
      <c r="AU183"/>
    </row>
    <row r="184" spans="1:47" x14ac:dyDescent="0.25">
      <c r="A184" t="str">
        <f t="shared" si="72"/>
        <v>GRANTS</v>
      </c>
      <c r="B184" s="75">
        <v>44027</v>
      </c>
      <c r="C184" s="228">
        <f>Schools!A62</f>
        <v>3025949</v>
      </c>
      <c r="D184" t="str">
        <f>VLOOKUP(C184,Schools!A:B,2,0)</f>
        <v>Menorah Foundation School</v>
      </c>
      <c r="E184" t="str">
        <f>VLOOKUP(C184,Schools!$A:$Z,3,0)</f>
        <v>M</v>
      </c>
      <c r="F184" s="78"/>
      <c r="G184" s="74" t="s">
        <v>3620</v>
      </c>
      <c r="H184" s="74"/>
      <c r="I184" t="str">
        <f t="shared" si="74"/>
        <v>10166/543965</v>
      </c>
      <c r="J184">
        <f>VLOOKUP(C184,Schools!$A:$Z,9,0)</f>
        <v>400110</v>
      </c>
      <c r="K184" s="74" t="s">
        <v>85</v>
      </c>
      <c r="L184" s="159" t="s">
        <v>86</v>
      </c>
      <c r="M184" s="74" t="s">
        <v>4041</v>
      </c>
      <c r="N184" s="77" t="str">
        <f>VLOOKUP(C184,Schools!A:D,4,0)</f>
        <v>Primary</v>
      </c>
      <c r="O184" s="74">
        <f t="shared" si="82"/>
        <v>10166</v>
      </c>
      <c r="P184" s="77">
        <f t="shared" si="75"/>
        <v>543965</v>
      </c>
      <c r="Q184" s="227"/>
      <c r="R184" s="78"/>
      <c r="S184" s="78"/>
      <c r="T184" s="78"/>
      <c r="U184" s="78"/>
      <c r="V184" s="78"/>
      <c r="W184" s="78"/>
      <c r="X184" s="78"/>
      <c r="Y184" s="78"/>
      <c r="Z184" s="78"/>
      <c r="AA184" s="78"/>
      <c r="AB184" s="78"/>
      <c r="AC184" s="51"/>
      <c r="AD184" s="51"/>
      <c r="AE184" s="78"/>
      <c r="AG184" s="51">
        <f t="shared" si="83"/>
        <v>0</v>
      </c>
      <c r="AH184" s="51">
        <f t="shared" si="84"/>
        <v>0</v>
      </c>
      <c r="AI184" s="51">
        <f t="shared" si="85"/>
        <v>0</v>
      </c>
      <c r="AJ184" s="51">
        <f t="shared" si="86"/>
        <v>0</v>
      </c>
      <c r="AK184"/>
      <c r="AL184"/>
      <c r="AM184"/>
      <c r="AN184"/>
      <c r="AO184"/>
      <c r="AP184"/>
      <c r="AQ184"/>
      <c r="AR184"/>
      <c r="AS184"/>
      <c r="AT184"/>
      <c r="AU184"/>
    </row>
    <row r="185" spans="1:47" x14ac:dyDescent="0.25">
      <c r="A185" t="str">
        <f t="shared" si="72"/>
        <v>GRANTS</v>
      </c>
      <c r="B185" s="75">
        <v>44027</v>
      </c>
      <c r="C185" s="228">
        <f>Schools!A63</f>
        <v>3023513</v>
      </c>
      <c r="D185" t="str">
        <f>VLOOKUP(C185,Schools!A:B,2,0)</f>
        <v>Menorah Primary School</v>
      </c>
      <c r="E185" t="str">
        <f>VLOOKUP(C185,Schools!$A:$Z,3,0)</f>
        <v>M</v>
      </c>
      <c r="F185" s="78"/>
      <c r="G185" s="74" t="s">
        <v>3620</v>
      </c>
      <c r="H185" s="74"/>
      <c r="I185" t="str">
        <f t="shared" si="74"/>
        <v>10166/543965</v>
      </c>
      <c r="J185">
        <f>VLOOKUP(C185,Schools!$A:$Z,9,0)</f>
        <v>400007</v>
      </c>
      <c r="K185" s="74" t="s">
        <v>85</v>
      </c>
      <c r="L185" s="159" t="s">
        <v>86</v>
      </c>
      <c r="M185" s="74" t="s">
        <v>4041</v>
      </c>
      <c r="N185" s="77" t="str">
        <f>VLOOKUP(C185,Schools!A:D,4,0)</f>
        <v>Primary</v>
      </c>
      <c r="O185" s="74">
        <f t="shared" si="82"/>
        <v>10166</v>
      </c>
      <c r="P185" s="77">
        <f t="shared" si="75"/>
        <v>543965</v>
      </c>
      <c r="Q185" s="227"/>
      <c r="R185" s="78"/>
      <c r="S185" s="78"/>
      <c r="T185" s="78"/>
      <c r="U185" s="78"/>
      <c r="V185" s="78"/>
      <c r="W185" s="78"/>
      <c r="X185" s="78"/>
      <c r="Y185" s="78"/>
      <c r="Z185" s="78"/>
      <c r="AA185" s="78"/>
      <c r="AB185" s="78"/>
      <c r="AC185" s="51"/>
      <c r="AD185" s="51"/>
      <c r="AE185" s="78"/>
      <c r="AG185" s="51">
        <f t="shared" si="83"/>
        <v>0</v>
      </c>
      <c r="AH185" s="51">
        <f t="shared" si="84"/>
        <v>0</v>
      </c>
      <c r="AI185" s="51">
        <f t="shared" si="85"/>
        <v>0</v>
      </c>
      <c r="AJ185" s="51">
        <f t="shared" si="86"/>
        <v>0</v>
      </c>
      <c r="AK185"/>
      <c r="AL185"/>
      <c r="AM185"/>
      <c r="AN185"/>
      <c r="AO185"/>
      <c r="AP185"/>
      <c r="AQ185"/>
      <c r="AR185"/>
      <c r="AS185"/>
      <c r="AT185"/>
      <c r="AU185"/>
    </row>
    <row r="186" spans="1:47" x14ac:dyDescent="0.25">
      <c r="A186" t="str">
        <f t="shared" si="72"/>
        <v>GRANTS</v>
      </c>
      <c r="B186" s="75">
        <v>44027</v>
      </c>
      <c r="C186" s="228">
        <f>Schools!A65</f>
        <v>3023305</v>
      </c>
      <c r="D186" t="str">
        <f>VLOOKUP(C186,Schools!A:B,2,0)</f>
        <v>Monken Hadley C E Primary School</v>
      </c>
      <c r="E186" t="str">
        <f>VLOOKUP(C186,Schools!$A:$Z,3,0)</f>
        <v>M</v>
      </c>
      <c r="F186" s="78"/>
      <c r="G186" s="74" t="s">
        <v>3620</v>
      </c>
      <c r="H186" s="74"/>
      <c r="I186" t="str">
        <f t="shared" si="74"/>
        <v>10166/543965</v>
      </c>
      <c r="J186">
        <f>VLOOKUP(C186,Schools!$A:$Z,9,0)</f>
        <v>400086</v>
      </c>
      <c r="K186" s="74" t="s">
        <v>85</v>
      </c>
      <c r="L186" s="159" t="s">
        <v>86</v>
      </c>
      <c r="M186" s="74" t="s">
        <v>4041</v>
      </c>
      <c r="N186" s="77" t="str">
        <f>VLOOKUP(C186,Schools!A:D,4,0)</f>
        <v>Primary</v>
      </c>
      <c r="O186" s="74">
        <f t="shared" si="82"/>
        <v>10166</v>
      </c>
      <c r="P186" s="77">
        <f t="shared" si="75"/>
        <v>543965</v>
      </c>
      <c r="Q186" s="227"/>
      <c r="R186" s="78"/>
      <c r="S186" s="78"/>
      <c r="T186" s="78"/>
      <c r="U186" s="78"/>
      <c r="V186" s="78"/>
      <c r="W186" s="78"/>
      <c r="X186" s="78"/>
      <c r="Y186" s="78"/>
      <c r="Z186" s="78"/>
      <c r="AA186" s="78"/>
      <c r="AB186" s="78"/>
      <c r="AC186" s="51"/>
      <c r="AD186" s="51"/>
      <c r="AE186" s="78"/>
      <c r="AG186" s="51">
        <f t="shared" si="83"/>
        <v>0</v>
      </c>
      <c r="AH186" s="51">
        <f t="shared" si="84"/>
        <v>0</v>
      </c>
      <c r="AI186" s="51">
        <f t="shared" si="85"/>
        <v>0</v>
      </c>
      <c r="AJ186" s="51">
        <f t="shared" si="86"/>
        <v>0</v>
      </c>
      <c r="AK186"/>
      <c r="AL186"/>
      <c r="AM186"/>
      <c r="AN186"/>
      <c r="AO186"/>
      <c r="AP186"/>
      <c r="AQ186"/>
      <c r="AR186"/>
      <c r="AS186"/>
      <c r="AT186"/>
      <c r="AU186"/>
    </row>
    <row r="187" spans="1:47" x14ac:dyDescent="0.25">
      <c r="A187" t="str">
        <f t="shared" si="72"/>
        <v>GRANTS</v>
      </c>
      <c r="B187" s="75">
        <v>44027</v>
      </c>
      <c r="C187" s="228">
        <f>Schools!A66</f>
        <v>3022042</v>
      </c>
      <c r="D187" t="str">
        <f>VLOOKUP(C187,Schools!A:B,2,0)</f>
        <v>Monkfrith School</v>
      </c>
      <c r="E187" t="str">
        <f>VLOOKUP(C187,Schools!$A:$Z,3,0)</f>
        <v>M</v>
      </c>
      <c r="F187" s="78"/>
      <c r="G187" s="74" t="s">
        <v>3620</v>
      </c>
      <c r="H187" s="74"/>
      <c r="I187" t="str">
        <f t="shared" si="74"/>
        <v>10166/543965</v>
      </c>
      <c r="J187">
        <f>VLOOKUP(C187,Schools!$A:$Z,9,0)</f>
        <v>400048</v>
      </c>
      <c r="K187" s="74" t="s">
        <v>85</v>
      </c>
      <c r="L187" s="159" t="s">
        <v>86</v>
      </c>
      <c r="M187" s="74" t="s">
        <v>4041</v>
      </c>
      <c r="N187" s="77" t="str">
        <f>VLOOKUP(C187,Schools!A:D,4,0)</f>
        <v>Primary</v>
      </c>
      <c r="O187" s="74">
        <f t="shared" si="82"/>
        <v>10166</v>
      </c>
      <c r="P187" s="77">
        <f t="shared" si="75"/>
        <v>543965</v>
      </c>
      <c r="Q187" s="227"/>
      <c r="R187" s="78"/>
      <c r="S187" s="78"/>
      <c r="T187" s="78"/>
      <c r="U187" s="78"/>
      <c r="V187" s="78"/>
      <c r="W187" s="78"/>
      <c r="X187" s="78"/>
      <c r="Y187" s="78"/>
      <c r="Z187" s="78"/>
      <c r="AA187" s="78"/>
      <c r="AB187" s="78"/>
      <c r="AC187" s="51"/>
      <c r="AD187" s="51"/>
      <c r="AE187" s="78"/>
      <c r="AG187" s="51">
        <f t="shared" si="83"/>
        <v>0</v>
      </c>
      <c r="AH187" s="51">
        <f t="shared" si="84"/>
        <v>0</v>
      </c>
      <c r="AI187" s="51">
        <f t="shared" si="85"/>
        <v>0</v>
      </c>
      <c r="AJ187" s="51">
        <f t="shared" si="86"/>
        <v>0</v>
      </c>
      <c r="AK187"/>
      <c r="AL187"/>
      <c r="AM187"/>
      <c r="AN187"/>
      <c r="AO187"/>
      <c r="AP187"/>
      <c r="AQ187"/>
      <c r="AR187"/>
      <c r="AS187"/>
      <c r="AT187"/>
      <c r="AU187"/>
    </row>
    <row r="188" spans="1:47" x14ac:dyDescent="0.25">
      <c r="A188" t="str">
        <f t="shared" si="72"/>
        <v>GRANTS</v>
      </c>
      <c r="B188" s="75">
        <v>44027</v>
      </c>
      <c r="C188" s="228">
        <f>Schools!A67</f>
        <v>3022044</v>
      </c>
      <c r="D188" t="str">
        <f>VLOOKUP(C188,Schools!A:B,2,0)</f>
        <v>Moss Hall Infant School</v>
      </c>
      <c r="E188" t="str">
        <f>VLOOKUP(C188,Schools!$A:$Z,3,0)</f>
        <v>M</v>
      </c>
      <c r="F188" s="78"/>
      <c r="G188" s="74" t="s">
        <v>3620</v>
      </c>
      <c r="H188" s="74"/>
      <c r="I188" t="str">
        <f t="shared" si="74"/>
        <v>10166/543965</v>
      </c>
      <c r="J188">
        <f>VLOOKUP(C188,Schools!$A:$Z,9,0)</f>
        <v>400087</v>
      </c>
      <c r="K188" s="74" t="s">
        <v>85</v>
      </c>
      <c r="L188" s="159" t="s">
        <v>86</v>
      </c>
      <c r="M188" s="74" t="s">
        <v>4041</v>
      </c>
      <c r="N188" s="77" t="str">
        <f>VLOOKUP(C188,Schools!A:D,4,0)</f>
        <v>Primary</v>
      </c>
      <c r="O188" s="74">
        <f t="shared" si="82"/>
        <v>10166</v>
      </c>
      <c r="P188" s="77">
        <f t="shared" si="75"/>
        <v>543965</v>
      </c>
      <c r="Q188" s="227"/>
      <c r="R188" s="78"/>
      <c r="S188" s="78"/>
      <c r="T188" s="78"/>
      <c r="U188" s="78"/>
      <c r="V188" s="78"/>
      <c r="W188" s="78"/>
      <c r="X188" s="78"/>
      <c r="Y188" s="78"/>
      <c r="Z188" s="78"/>
      <c r="AA188" s="78"/>
      <c r="AB188" s="78"/>
      <c r="AC188" s="51"/>
      <c r="AD188" s="51"/>
      <c r="AE188" s="78"/>
      <c r="AG188" s="51">
        <f t="shared" si="83"/>
        <v>0</v>
      </c>
      <c r="AH188" s="51">
        <f t="shared" si="84"/>
        <v>0</v>
      </c>
      <c r="AI188" s="51">
        <f t="shared" si="85"/>
        <v>0</v>
      </c>
      <c r="AJ188" s="51">
        <f t="shared" si="86"/>
        <v>0</v>
      </c>
      <c r="AK188"/>
      <c r="AL188"/>
      <c r="AM188"/>
      <c r="AN188"/>
      <c r="AO188"/>
      <c r="AP188"/>
      <c r="AQ188"/>
      <c r="AR188"/>
      <c r="AS188"/>
      <c r="AT188"/>
      <c r="AU188"/>
    </row>
    <row r="189" spans="1:47" x14ac:dyDescent="0.25">
      <c r="A189" t="str">
        <f t="shared" si="72"/>
        <v>GRANTS</v>
      </c>
      <c r="B189" s="75">
        <v>44027</v>
      </c>
      <c r="C189" s="228">
        <f>Schools!A69</f>
        <v>3022053</v>
      </c>
      <c r="D189" t="str">
        <f>VLOOKUP(C189,Schools!A:B,2,0)</f>
        <v>Noam Primary School</v>
      </c>
      <c r="E189" t="str">
        <f>VLOOKUP(C189,Schools!$A:$Z,3,0)</f>
        <v>M</v>
      </c>
      <c r="F189" s="78"/>
      <c r="G189" s="74" t="s">
        <v>3620</v>
      </c>
      <c r="H189" s="74"/>
      <c r="I189" t="str">
        <f t="shared" si="74"/>
        <v>10166/543965</v>
      </c>
      <c r="J189">
        <f>VLOOKUP(C189,Schools!$A:$Z,9,0)</f>
        <v>158733</v>
      </c>
      <c r="K189" s="74" t="s">
        <v>85</v>
      </c>
      <c r="L189" s="159" t="s">
        <v>86</v>
      </c>
      <c r="M189" s="74" t="s">
        <v>4041</v>
      </c>
      <c r="N189" s="77" t="str">
        <f>VLOOKUP(C189,Schools!A:D,4,0)</f>
        <v>Primary</v>
      </c>
      <c r="O189" s="74">
        <f t="shared" si="82"/>
        <v>10166</v>
      </c>
      <c r="P189" s="77">
        <f t="shared" si="75"/>
        <v>543965</v>
      </c>
      <c r="Q189" s="227"/>
      <c r="R189" s="78"/>
      <c r="S189" s="78"/>
      <c r="T189" s="78"/>
      <c r="U189" s="78"/>
      <c r="V189" s="78"/>
      <c r="W189" s="78"/>
      <c r="X189" s="78"/>
      <c r="Y189" s="78"/>
      <c r="Z189" s="78"/>
      <c r="AA189" s="78"/>
      <c r="AB189" s="78"/>
      <c r="AC189" s="51"/>
      <c r="AD189" s="51"/>
      <c r="AE189" s="78"/>
      <c r="AG189" s="51">
        <f t="shared" si="83"/>
        <v>0</v>
      </c>
      <c r="AH189" s="51">
        <f t="shared" si="84"/>
        <v>0</v>
      </c>
      <c r="AI189" s="51">
        <f t="shared" si="85"/>
        <v>0</v>
      </c>
      <c r="AJ189" s="51">
        <f t="shared" si="86"/>
        <v>0</v>
      </c>
      <c r="AK189"/>
      <c r="AL189"/>
      <c r="AM189"/>
      <c r="AN189"/>
      <c r="AO189"/>
      <c r="AP189"/>
      <c r="AQ189"/>
      <c r="AR189"/>
      <c r="AS189"/>
      <c r="AT189"/>
      <c r="AU189"/>
    </row>
    <row r="190" spans="1:47" x14ac:dyDescent="0.25">
      <c r="A190" t="str">
        <f t="shared" si="72"/>
        <v>GRANTS</v>
      </c>
      <c r="B190" s="75">
        <v>44027</v>
      </c>
      <c r="C190" s="228">
        <f>Schools!A70</f>
        <v>3022045</v>
      </c>
      <c r="D190" t="str">
        <f>VLOOKUP(C190,Schools!A:B,2,0)</f>
        <v>Northside School</v>
      </c>
      <c r="E190" t="str">
        <f>VLOOKUP(C190,Schools!$A:$Z,3,0)</f>
        <v>M</v>
      </c>
      <c r="F190" s="78"/>
      <c r="G190" s="74" t="s">
        <v>3620</v>
      </c>
      <c r="H190" s="74"/>
      <c r="I190" t="str">
        <f t="shared" si="74"/>
        <v>10166/543965</v>
      </c>
      <c r="J190">
        <f>VLOOKUP(C190,Schools!$A:$Z,9,0)</f>
        <v>400089</v>
      </c>
      <c r="K190" s="74" t="s">
        <v>85</v>
      </c>
      <c r="L190" s="159" t="s">
        <v>86</v>
      </c>
      <c r="M190" s="74" t="s">
        <v>4041</v>
      </c>
      <c r="N190" s="77" t="str">
        <f>VLOOKUP(C190,Schools!A:D,4,0)</f>
        <v>Primary</v>
      </c>
      <c r="O190" s="74">
        <f t="shared" si="82"/>
        <v>10166</v>
      </c>
      <c r="P190" s="77">
        <f t="shared" si="75"/>
        <v>543965</v>
      </c>
      <c r="Q190" s="227"/>
      <c r="R190" s="78"/>
      <c r="S190" s="78"/>
      <c r="T190" s="78"/>
      <c r="U190" s="78"/>
      <c r="V190" s="78"/>
      <c r="W190" s="78"/>
      <c r="X190" s="78"/>
      <c r="Y190" s="78"/>
      <c r="Z190" s="78"/>
      <c r="AA190" s="78"/>
      <c r="AB190" s="78"/>
      <c r="AC190" s="51"/>
      <c r="AD190" s="51"/>
      <c r="AE190" s="78"/>
      <c r="AG190" s="51">
        <f t="shared" si="83"/>
        <v>0</v>
      </c>
      <c r="AH190" s="51">
        <f t="shared" si="84"/>
        <v>0</v>
      </c>
      <c r="AI190" s="51">
        <f t="shared" si="85"/>
        <v>0</v>
      </c>
      <c r="AJ190" s="51">
        <f t="shared" si="86"/>
        <v>0</v>
      </c>
      <c r="AK190"/>
      <c r="AL190"/>
      <c r="AM190"/>
      <c r="AN190"/>
      <c r="AO190"/>
      <c r="AP190"/>
      <c r="AQ190"/>
      <c r="AR190"/>
      <c r="AS190"/>
      <c r="AT190"/>
      <c r="AU190"/>
    </row>
    <row r="191" spans="1:47" x14ac:dyDescent="0.25">
      <c r="A191" t="str">
        <f t="shared" si="72"/>
        <v>GRANTS</v>
      </c>
      <c r="B191" s="75">
        <v>44027</v>
      </c>
      <c r="C191" s="228">
        <f>Schools!A71</f>
        <v>3022077</v>
      </c>
      <c r="D191" t="str">
        <f>VLOOKUP(C191,Schools!A:B,2,0)</f>
        <v>Orion Primary School</v>
      </c>
      <c r="E191" t="str">
        <f>VLOOKUP(C191,Schools!$A:$Z,3,0)</f>
        <v>M</v>
      </c>
      <c r="F191" s="78"/>
      <c r="G191" s="74" t="s">
        <v>3620</v>
      </c>
      <c r="H191" s="74"/>
      <c r="I191" t="str">
        <f t="shared" si="74"/>
        <v>10166/543965</v>
      </c>
      <c r="J191">
        <f>VLOOKUP(C191,Schools!$A:$Z,9,0)</f>
        <v>400113</v>
      </c>
      <c r="K191" s="74" t="s">
        <v>85</v>
      </c>
      <c r="L191" s="159" t="s">
        <v>86</v>
      </c>
      <c r="M191" s="74" t="s">
        <v>4041</v>
      </c>
      <c r="N191" s="77" t="str">
        <f>VLOOKUP(C191,Schools!A:D,4,0)</f>
        <v>Primary</v>
      </c>
      <c r="O191" s="74">
        <f t="shared" si="82"/>
        <v>10166</v>
      </c>
      <c r="P191" s="77">
        <f t="shared" si="75"/>
        <v>543965</v>
      </c>
      <c r="Q191" s="227"/>
      <c r="R191" s="78"/>
      <c r="S191" s="78"/>
      <c r="T191" s="78"/>
      <c r="U191" s="78"/>
      <c r="V191" s="78"/>
      <c r="W191" s="78"/>
      <c r="X191" s="78"/>
      <c r="Y191" s="78"/>
      <c r="Z191" s="78"/>
      <c r="AA191" s="78"/>
      <c r="AB191" s="78"/>
      <c r="AC191" s="51"/>
      <c r="AD191" s="51"/>
      <c r="AE191" s="78"/>
      <c r="AG191" s="51">
        <f t="shared" si="83"/>
        <v>0</v>
      </c>
      <c r="AH191" s="51">
        <f t="shared" si="84"/>
        <v>0</v>
      </c>
      <c r="AI191" s="51">
        <f t="shared" si="85"/>
        <v>0</v>
      </c>
      <c r="AJ191" s="51">
        <f t="shared" si="86"/>
        <v>0</v>
      </c>
      <c r="AK191"/>
      <c r="AL191"/>
      <c r="AM191"/>
      <c r="AN191"/>
      <c r="AO191"/>
      <c r="AP191"/>
      <c r="AQ191"/>
      <c r="AR191"/>
      <c r="AS191"/>
      <c r="AT191"/>
      <c r="AU191"/>
    </row>
    <row r="192" spans="1:47" x14ac:dyDescent="0.25">
      <c r="A192" t="str">
        <f t="shared" ref="A192:A220" si="87">$B$3</f>
        <v>GRANTS</v>
      </c>
      <c r="B192" s="75">
        <v>44027</v>
      </c>
      <c r="C192" s="228">
        <f>Schools!A72</f>
        <v>3025201</v>
      </c>
      <c r="D192" t="str">
        <f>VLOOKUP(C192,Schools!A:B,2,0)</f>
        <v>Osidge Primary School</v>
      </c>
      <c r="E192" t="str">
        <f>VLOOKUP(C192,Schools!$A:$Z,3,0)</f>
        <v>M</v>
      </c>
      <c r="F192" s="78"/>
      <c r="G192" s="74" t="s">
        <v>3620</v>
      </c>
      <c r="H192" s="74"/>
      <c r="I192" t="str">
        <f t="shared" si="74"/>
        <v>10166/543965</v>
      </c>
      <c r="J192">
        <f>VLOOKUP(C192,Schools!$A:$Z,9,0)</f>
        <v>400021</v>
      </c>
      <c r="K192" s="74" t="s">
        <v>85</v>
      </c>
      <c r="L192" s="159" t="s">
        <v>86</v>
      </c>
      <c r="M192" s="74" t="s">
        <v>4041</v>
      </c>
      <c r="N192" s="77" t="str">
        <f>VLOOKUP(C192,Schools!A:D,4,0)</f>
        <v>Primary</v>
      </c>
      <c r="O192" s="74">
        <f t="shared" si="82"/>
        <v>10166</v>
      </c>
      <c r="P192" s="77">
        <f t="shared" si="75"/>
        <v>543965</v>
      </c>
      <c r="Q192" s="227"/>
      <c r="R192" s="78"/>
      <c r="S192" s="78"/>
      <c r="T192" s="78"/>
      <c r="U192" s="78"/>
      <c r="V192" s="78"/>
      <c r="W192" s="78"/>
      <c r="X192" s="78"/>
      <c r="Y192" s="78"/>
      <c r="Z192" s="78"/>
      <c r="AA192" s="78"/>
      <c r="AB192" s="78"/>
      <c r="AC192" s="51"/>
      <c r="AD192" s="51"/>
      <c r="AE192" s="78"/>
      <c r="AG192" s="51">
        <f t="shared" si="83"/>
        <v>0</v>
      </c>
      <c r="AH192" s="51">
        <f t="shared" si="84"/>
        <v>0</v>
      </c>
      <c r="AI192" s="51">
        <f t="shared" si="85"/>
        <v>0</v>
      </c>
      <c r="AJ192" s="51">
        <f t="shared" si="86"/>
        <v>0</v>
      </c>
      <c r="AK192"/>
      <c r="AL192"/>
      <c r="AM192"/>
      <c r="AN192"/>
      <c r="AO192"/>
      <c r="AP192"/>
      <c r="AQ192"/>
      <c r="AR192"/>
      <c r="AS192"/>
      <c r="AT192"/>
      <c r="AU192"/>
    </row>
    <row r="193" spans="1:47" x14ac:dyDescent="0.25">
      <c r="A193" t="str">
        <f t="shared" si="87"/>
        <v>GRANTS</v>
      </c>
      <c r="B193" s="75">
        <v>44027</v>
      </c>
      <c r="C193" s="228">
        <f>Schools!A73</f>
        <v>3023501</v>
      </c>
      <c r="D193" t="str">
        <f>VLOOKUP(C193,Schools!A:B,2,0)</f>
        <v>Our Lady of Lourdes School</v>
      </c>
      <c r="E193" t="str">
        <f>VLOOKUP(C193,Schools!$A:$Z,3,0)</f>
        <v>M</v>
      </c>
      <c r="F193" s="78"/>
      <c r="G193" s="74" t="s">
        <v>3620</v>
      </c>
      <c r="H193" s="74"/>
      <c r="I193" t="str">
        <f t="shared" ref="I193:I220" si="88">O193&amp;"/"&amp;P193</f>
        <v>10166/543965</v>
      </c>
      <c r="J193">
        <f>VLOOKUP(C193,Schools!$A:$Z,9,0)</f>
        <v>400003</v>
      </c>
      <c r="K193" s="74" t="s">
        <v>85</v>
      </c>
      <c r="L193" s="159" t="s">
        <v>86</v>
      </c>
      <c r="M193" s="74" t="s">
        <v>4041</v>
      </c>
      <c r="N193" s="77" t="str">
        <f>VLOOKUP(C193,Schools!A:D,4,0)</f>
        <v>Primary</v>
      </c>
      <c r="O193" s="74">
        <f t="shared" si="82"/>
        <v>10166</v>
      </c>
      <c r="P193" s="77">
        <f t="shared" ref="P193:P220" si="89">IF(E193="M",543965,516500)</f>
        <v>543965</v>
      </c>
      <c r="Q193" s="227"/>
      <c r="R193" s="78"/>
      <c r="S193" s="78"/>
      <c r="T193" s="78"/>
      <c r="U193" s="78"/>
      <c r="V193" s="78"/>
      <c r="W193" s="78"/>
      <c r="X193" s="78"/>
      <c r="Y193" s="78"/>
      <c r="Z193" s="78"/>
      <c r="AA193" s="78"/>
      <c r="AB193" s="78"/>
      <c r="AC193" s="51"/>
      <c r="AD193" s="51"/>
      <c r="AE193" s="78"/>
      <c r="AG193" s="51">
        <f t="shared" si="83"/>
        <v>0</v>
      </c>
      <c r="AH193" s="51">
        <f t="shared" si="84"/>
        <v>0</v>
      </c>
      <c r="AI193" s="51">
        <f t="shared" si="85"/>
        <v>0</v>
      </c>
      <c r="AJ193" s="51">
        <f t="shared" si="86"/>
        <v>0</v>
      </c>
      <c r="AK193"/>
      <c r="AL193"/>
      <c r="AM193"/>
      <c r="AN193"/>
      <c r="AO193"/>
      <c r="AP193"/>
      <c r="AQ193"/>
      <c r="AR193"/>
      <c r="AS193"/>
      <c r="AT193"/>
      <c r="AU193"/>
    </row>
    <row r="194" spans="1:47" x14ac:dyDescent="0.25">
      <c r="A194" t="str">
        <f t="shared" si="87"/>
        <v>GRANTS</v>
      </c>
      <c r="B194" s="75">
        <v>44027</v>
      </c>
      <c r="C194" s="228">
        <f>Schools!A74</f>
        <v>3022078</v>
      </c>
      <c r="D194" t="str">
        <f>VLOOKUP(C194,Schools!A:B,2,0)</f>
        <v>Pardes House School</v>
      </c>
      <c r="E194" t="str">
        <f>VLOOKUP(C194,Schools!$A:$Z,3,0)</f>
        <v>M</v>
      </c>
      <c r="F194" s="78"/>
      <c r="G194" s="74" t="s">
        <v>3620</v>
      </c>
      <c r="H194" s="74"/>
      <c r="I194" t="str">
        <f t="shared" si="88"/>
        <v>10166/543965</v>
      </c>
      <c r="J194">
        <f>VLOOKUP(C194,Schools!$A:$Z,9,0)</f>
        <v>400014</v>
      </c>
      <c r="K194" s="74" t="s">
        <v>85</v>
      </c>
      <c r="L194" s="159" t="s">
        <v>86</v>
      </c>
      <c r="M194" s="74" t="s">
        <v>4041</v>
      </c>
      <c r="N194" s="77" t="str">
        <f>VLOOKUP(C194,Schools!A:D,4,0)</f>
        <v>Primary</v>
      </c>
      <c r="O194" s="74">
        <f t="shared" si="82"/>
        <v>10166</v>
      </c>
      <c r="P194" s="77">
        <f t="shared" si="89"/>
        <v>543965</v>
      </c>
      <c r="Q194" s="227"/>
      <c r="R194" s="78"/>
      <c r="S194" s="78"/>
      <c r="T194" s="78"/>
      <c r="U194" s="78"/>
      <c r="V194" s="78"/>
      <c r="W194" s="78"/>
      <c r="X194" s="78"/>
      <c r="Y194" s="78"/>
      <c r="Z194" s="78"/>
      <c r="AA194" s="78"/>
      <c r="AB194" s="78"/>
      <c r="AC194" s="51"/>
      <c r="AD194" s="51"/>
      <c r="AE194" s="78"/>
      <c r="AG194" s="51">
        <f t="shared" si="83"/>
        <v>0</v>
      </c>
      <c r="AH194" s="51">
        <f t="shared" si="84"/>
        <v>0</v>
      </c>
      <c r="AI194" s="51">
        <f t="shared" si="85"/>
        <v>0</v>
      </c>
      <c r="AJ194" s="51">
        <f t="shared" si="86"/>
        <v>0</v>
      </c>
      <c r="AK194"/>
      <c r="AL194"/>
      <c r="AM194"/>
      <c r="AN194"/>
      <c r="AO194"/>
      <c r="AP194"/>
      <c r="AQ194"/>
      <c r="AR194"/>
      <c r="AS194"/>
      <c r="AT194"/>
      <c r="AU194"/>
    </row>
    <row r="195" spans="1:47" x14ac:dyDescent="0.25">
      <c r="A195" t="str">
        <f t="shared" si="87"/>
        <v>GRANTS</v>
      </c>
      <c r="B195" s="75">
        <v>44027</v>
      </c>
      <c r="C195" s="228">
        <f>Schools!A76</f>
        <v>3022071</v>
      </c>
      <c r="D195" t="str">
        <f>VLOOKUP(C195,Schools!A:B,2,0)</f>
        <v>Queenswell Infant and Nursery School</v>
      </c>
      <c r="E195" t="str">
        <f>VLOOKUP(C195,Schools!$A:$Z,3,0)</f>
        <v>M</v>
      </c>
      <c r="F195" s="78"/>
      <c r="G195" s="74" t="s">
        <v>3620</v>
      </c>
      <c r="H195" s="74"/>
      <c r="I195" t="str">
        <f t="shared" si="88"/>
        <v>10166/543965</v>
      </c>
      <c r="J195">
        <f>VLOOKUP(C195,Schools!$A:$Z,9,0)</f>
        <v>400010</v>
      </c>
      <c r="K195" s="74" t="s">
        <v>85</v>
      </c>
      <c r="L195" s="159" t="s">
        <v>86</v>
      </c>
      <c r="M195" s="74" t="s">
        <v>4041</v>
      </c>
      <c r="N195" s="77" t="str">
        <f>VLOOKUP(C195,Schools!A:D,4,0)</f>
        <v>Primary</v>
      </c>
      <c r="O195" s="74">
        <f t="shared" si="82"/>
        <v>10166</v>
      </c>
      <c r="P195" s="77">
        <f t="shared" si="89"/>
        <v>543965</v>
      </c>
      <c r="Q195" s="227"/>
      <c r="R195" s="78"/>
      <c r="S195" s="78"/>
      <c r="T195" s="78"/>
      <c r="U195" s="78"/>
      <c r="V195" s="78"/>
      <c r="W195" s="78"/>
      <c r="X195" s="78"/>
      <c r="Y195" s="78"/>
      <c r="Z195" s="78"/>
      <c r="AA195" s="78"/>
      <c r="AB195" s="78"/>
      <c r="AC195" s="51"/>
      <c r="AD195" s="51"/>
      <c r="AE195" s="78"/>
      <c r="AG195" s="51">
        <f t="shared" si="83"/>
        <v>0</v>
      </c>
      <c r="AH195" s="51">
        <f t="shared" si="84"/>
        <v>0</v>
      </c>
      <c r="AI195" s="51">
        <f t="shared" si="85"/>
        <v>0</v>
      </c>
      <c r="AJ195" s="51">
        <f t="shared" si="86"/>
        <v>0</v>
      </c>
      <c r="AK195"/>
      <c r="AL195"/>
      <c r="AM195"/>
      <c r="AN195"/>
      <c r="AO195"/>
      <c r="AP195"/>
      <c r="AQ195"/>
      <c r="AR195"/>
      <c r="AS195"/>
      <c r="AT195"/>
      <c r="AU195"/>
    </row>
    <row r="196" spans="1:47" x14ac:dyDescent="0.25">
      <c r="A196" t="str">
        <f t="shared" si="87"/>
        <v>GRANTS</v>
      </c>
      <c r="B196" s="75">
        <v>44027</v>
      </c>
      <c r="C196" s="228">
        <f>Schools!A79</f>
        <v>3023512</v>
      </c>
      <c r="D196" t="str">
        <f>VLOOKUP(C196,Schools!A:B,2,0)</f>
        <v>Rosh Pinah</v>
      </c>
      <c r="E196" t="str">
        <f>VLOOKUP(C196,Schools!$A:$Z,3,0)</f>
        <v>M</v>
      </c>
      <c r="F196" s="78"/>
      <c r="G196" s="74" t="s">
        <v>3620</v>
      </c>
      <c r="H196" s="74"/>
      <c r="I196" t="str">
        <f t="shared" si="88"/>
        <v>10166/543965</v>
      </c>
      <c r="J196">
        <f>VLOOKUP(C196,Schools!$A:$Z,9,0)</f>
        <v>400093</v>
      </c>
      <c r="K196" s="74" t="s">
        <v>85</v>
      </c>
      <c r="L196" s="159" t="s">
        <v>86</v>
      </c>
      <c r="M196" s="74" t="s">
        <v>4041</v>
      </c>
      <c r="N196" s="77" t="str">
        <f>VLOOKUP(C196,Schools!A:D,4,0)</f>
        <v>Primary</v>
      </c>
      <c r="O196" s="74">
        <f t="shared" si="82"/>
        <v>10166</v>
      </c>
      <c r="P196" s="77">
        <f t="shared" si="89"/>
        <v>543965</v>
      </c>
      <c r="Q196" s="227"/>
      <c r="R196" s="78"/>
      <c r="S196" s="78"/>
      <c r="T196" s="78"/>
      <c r="U196" s="78"/>
      <c r="V196" s="78"/>
      <c r="W196" s="78"/>
      <c r="X196" s="78"/>
      <c r="Y196" s="78"/>
      <c r="Z196" s="78"/>
      <c r="AA196" s="78"/>
      <c r="AB196" s="78"/>
      <c r="AC196" s="51"/>
      <c r="AD196" s="51"/>
      <c r="AE196" s="78"/>
      <c r="AG196" s="51">
        <f t="shared" si="83"/>
        <v>0</v>
      </c>
      <c r="AH196" s="51">
        <f t="shared" si="84"/>
        <v>0</v>
      </c>
      <c r="AI196" s="51">
        <f t="shared" si="85"/>
        <v>0</v>
      </c>
      <c r="AJ196" s="51">
        <f t="shared" si="86"/>
        <v>0</v>
      </c>
      <c r="AK196"/>
      <c r="AL196"/>
      <c r="AM196"/>
      <c r="AN196"/>
      <c r="AO196"/>
      <c r="AP196"/>
      <c r="AQ196"/>
      <c r="AR196"/>
      <c r="AS196"/>
      <c r="AT196"/>
      <c r="AU196"/>
    </row>
    <row r="197" spans="1:47" x14ac:dyDescent="0.25">
      <c r="A197" t="str">
        <f t="shared" si="87"/>
        <v>GRANTS</v>
      </c>
      <c r="B197" s="75">
        <v>44027</v>
      </c>
      <c r="C197" s="228">
        <f>Schools!A81</f>
        <v>3023510</v>
      </c>
      <c r="D197" t="str">
        <f>VLOOKUP(C197,Schools!A:B,2,0)</f>
        <v>Sacred Heart School</v>
      </c>
      <c r="E197" t="str">
        <f>VLOOKUP(C197,Schools!$A:$Z,3,0)</f>
        <v>M</v>
      </c>
      <c r="F197" s="78"/>
      <c r="G197" s="74" t="s">
        <v>3620</v>
      </c>
      <c r="H197" s="74"/>
      <c r="I197" t="str">
        <f t="shared" si="88"/>
        <v>10166/543965</v>
      </c>
      <c r="J197">
        <f>VLOOKUP(C197,Schools!$A:$Z,9,0)</f>
        <v>400071</v>
      </c>
      <c r="K197" s="74" t="s">
        <v>85</v>
      </c>
      <c r="L197" s="159" t="s">
        <v>86</v>
      </c>
      <c r="M197" s="74" t="s">
        <v>4041</v>
      </c>
      <c r="N197" s="77" t="str">
        <f>VLOOKUP(C197,Schools!A:D,4,0)</f>
        <v>Primary</v>
      </c>
      <c r="O197" s="74">
        <f t="shared" si="82"/>
        <v>10166</v>
      </c>
      <c r="P197" s="77">
        <f t="shared" si="89"/>
        <v>543965</v>
      </c>
      <c r="Q197" s="227"/>
      <c r="R197" s="78"/>
      <c r="S197" s="78"/>
      <c r="T197" s="78"/>
      <c r="U197" s="78"/>
      <c r="V197" s="78"/>
      <c r="W197" s="78"/>
      <c r="X197" s="78"/>
      <c r="Y197" s="78"/>
      <c r="Z197" s="78"/>
      <c r="AA197" s="78"/>
      <c r="AB197" s="78"/>
      <c r="AC197" s="51"/>
      <c r="AD197" s="51"/>
      <c r="AE197" s="78"/>
      <c r="AG197" s="51">
        <f t="shared" si="83"/>
        <v>0</v>
      </c>
      <c r="AH197" s="51">
        <f t="shared" si="84"/>
        <v>0</v>
      </c>
      <c r="AI197" s="51">
        <f t="shared" si="85"/>
        <v>0</v>
      </c>
      <c r="AJ197" s="51">
        <f t="shared" si="86"/>
        <v>0</v>
      </c>
      <c r="AK197"/>
      <c r="AL197"/>
      <c r="AM197"/>
      <c r="AN197"/>
      <c r="AO197"/>
      <c r="AP197"/>
      <c r="AQ197"/>
      <c r="AR197"/>
      <c r="AS197"/>
      <c r="AT197"/>
      <c r="AU197"/>
    </row>
    <row r="198" spans="1:47" x14ac:dyDescent="0.25">
      <c r="A198" t="str">
        <f t="shared" si="87"/>
        <v>GRANTS</v>
      </c>
      <c r="B198" s="75">
        <v>44027</v>
      </c>
      <c r="C198" s="228">
        <f>Schools!A82</f>
        <v>3023502</v>
      </c>
      <c r="D198" t="str">
        <f>VLOOKUP(C198,Schools!A:B,2,0)</f>
        <v>St Agnes RC Primary School</v>
      </c>
      <c r="E198" t="str">
        <f>VLOOKUP(C198,Schools!$A:$Z,3,0)</f>
        <v>M</v>
      </c>
      <c r="F198" s="78"/>
      <c r="G198" s="74" t="s">
        <v>3620</v>
      </c>
      <c r="H198" s="74"/>
      <c r="I198" t="str">
        <f t="shared" si="88"/>
        <v>10166/543965</v>
      </c>
      <c r="J198">
        <f>VLOOKUP(C198,Schools!$A:$Z,9,0)</f>
        <v>400096</v>
      </c>
      <c r="K198" s="74" t="s">
        <v>85</v>
      </c>
      <c r="L198" s="159" t="s">
        <v>86</v>
      </c>
      <c r="M198" s="74" t="s">
        <v>4041</v>
      </c>
      <c r="N198" s="77" t="str">
        <f>VLOOKUP(C198,Schools!A:D,4,0)</f>
        <v>Primary</v>
      </c>
      <c r="O198" s="74">
        <f t="shared" si="82"/>
        <v>10166</v>
      </c>
      <c r="P198" s="77">
        <f t="shared" si="89"/>
        <v>543965</v>
      </c>
      <c r="Q198" s="227"/>
      <c r="R198" s="78"/>
      <c r="S198" s="78"/>
      <c r="T198" s="78"/>
      <c r="U198" s="78"/>
      <c r="V198" s="78"/>
      <c r="W198" s="78"/>
      <c r="X198" s="78"/>
      <c r="Y198" s="78"/>
      <c r="Z198" s="78"/>
      <c r="AA198" s="78"/>
      <c r="AB198" s="78"/>
      <c r="AC198" s="51"/>
      <c r="AD198" s="51"/>
      <c r="AE198" s="78"/>
      <c r="AG198" s="51">
        <f t="shared" si="83"/>
        <v>0</v>
      </c>
      <c r="AH198" s="51">
        <f t="shared" si="84"/>
        <v>0</v>
      </c>
      <c r="AI198" s="51">
        <f t="shared" si="85"/>
        <v>0</v>
      </c>
      <c r="AJ198" s="51">
        <f t="shared" si="86"/>
        <v>0</v>
      </c>
      <c r="AK198"/>
      <c r="AL198"/>
      <c r="AM198"/>
      <c r="AN198"/>
      <c r="AO198"/>
      <c r="AP198"/>
      <c r="AQ198"/>
      <c r="AR198"/>
      <c r="AS198"/>
      <c r="AT198"/>
      <c r="AU198"/>
    </row>
    <row r="199" spans="1:47" x14ac:dyDescent="0.25">
      <c r="A199" t="str">
        <f t="shared" si="87"/>
        <v>GRANTS</v>
      </c>
      <c r="B199" s="75">
        <v>44027</v>
      </c>
      <c r="C199" s="228">
        <f>Schools!A83</f>
        <v>3023315</v>
      </c>
      <c r="D199" t="str">
        <f>VLOOKUP(C199,Schools!A:B,2,0)</f>
        <v>St Andrew's C E</v>
      </c>
      <c r="E199" t="str">
        <f>VLOOKUP(C199,Schools!$A:$Z,3,0)</f>
        <v>M</v>
      </c>
      <c r="F199" s="78"/>
      <c r="G199" s="74" t="s">
        <v>3620</v>
      </c>
      <c r="H199" s="74"/>
      <c r="I199" t="str">
        <f t="shared" si="88"/>
        <v>10166/543965</v>
      </c>
      <c r="J199">
        <f>VLOOKUP(C199,Schools!$A:$Z,9,0)</f>
        <v>400062</v>
      </c>
      <c r="K199" s="74" t="s">
        <v>85</v>
      </c>
      <c r="L199" s="159" t="s">
        <v>86</v>
      </c>
      <c r="M199" s="74" t="s">
        <v>4041</v>
      </c>
      <c r="N199" s="77" t="str">
        <f>VLOOKUP(C199,Schools!A:D,4,0)</f>
        <v>Primary</v>
      </c>
      <c r="O199" s="74">
        <f t="shared" si="82"/>
        <v>10166</v>
      </c>
      <c r="P199" s="77">
        <f t="shared" si="89"/>
        <v>543965</v>
      </c>
      <c r="Q199" s="227"/>
      <c r="R199" s="78"/>
      <c r="S199" s="78"/>
      <c r="T199" s="78"/>
      <c r="U199" s="78"/>
      <c r="V199" s="78"/>
      <c r="W199" s="78"/>
      <c r="X199" s="78"/>
      <c r="Y199" s="78"/>
      <c r="Z199" s="78"/>
      <c r="AA199" s="78"/>
      <c r="AB199" s="78"/>
      <c r="AC199" s="51"/>
      <c r="AD199" s="51"/>
      <c r="AE199" s="78"/>
      <c r="AG199" s="51">
        <f t="shared" si="83"/>
        <v>0</v>
      </c>
      <c r="AH199" s="51">
        <f t="shared" si="84"/>
        <v>0</v>
      </c>
      <c r="AI199" s="51">
        <f t="shared" si="85"/>
        <v>0</v>
      </c>
      <c r="AJ199" s="51">
        <f t="shared" si="86"/>
        <v>0</v>
      </c>
      <c r="AK199"/>
      <c r="AL199"/>
      <c r="AM199"/>
      <c r="AN199"/>
      <c r="AO199"/>
      <c r="AP199"/>
      <c r="AQ199"/>
      <c r="AR199"/>
      <c r="AS199"/>
      <c r="AT199"/>
      <c r="AU199"/>
    </row>
    <row r="200" spans="1:47" x14ac:dyDescent="0.25">
      <c r="A200" t="str">
        <f t="shared" si="87"/>
        <v>GRANTS</v>
      </c>
      <c r="B200" s="75">
        <v>44027</v>
      </c>
      <c r="C200" s="228">
        <f>Schools!A84</f>
        <v>3023504</v>
      </c>
      <c r="D200" t="str">
        <f>VLOOKUP(C200,Schools!A:B,2,0)</f>
        <v>St Catherines R C Primary</v>
      </c>
      <c r="E200" t="str">
        <f>VLOOKUP(C200,Schools!$A:$Z,3,0)</f>
        <v>M</v>
      </c>
      <c r="F200" s="78"/>
      <c r="G200" s="74" t="s">
        <v>3620</v>
      </c>
      <c r="H200" s="74"/>
      <c r="I200" t="str">
        <f t="shared" si="88"/>
        <v>10166/543965</v>
      </c>
      <c r="J200">
        <f>VLOOKUP(C200,Schools!$A:$Z,9,0)</f>
        <v>400064</v>
      </c>
      <c r="K200" s="74" t="s">
        <v>85</v>
      </c>
      <c r="L200" s="159" t="s">
        <v>86</v>
      </c>
      <c r="M200" s="74" t="s">
        <v>4041</v>
      </c>
      <c r="N200" s="77" t="str">
        <f>VLOOKUP(C200,Schools!A:D,4,0)</f>
        <v>Primary</v>
      </c>
      <c r="O200" s="74">
        <f t="shared" si="82"/>
        <v>10166</v>
      </c>
      <c r="P200" s="77">
        <f t="shared" si="89"/>
        <v>543965</v>
      </c>
      <c r="Q200" s="227"/>
      <c r="R200" s="78"/>
      <c r="S200" s="78"/>
      <c r="T200" s="78"/>
      <c r="U200" s="78"/>
      <c r="V200" s="78"/>
      <c r="W200" s="78"/>
      <c r="X200" s="78"/>
      <c r="Y200" s="78"/>
      <c r="Z200" s="78"/>
      <c r="AA200" s="78"/>
      <c r="AB200" s="78"/>
      <c r="AC200" s="51"/>
      <c r="AD200" s="51"/>
      <c r="AE200" s="78"/>
      <c r="AG200" s="51">
        <f t="shared" si="83"/>
        <v>0</v>
      </c>
      <c r="AH200" s="51">
        <f t="shared" si="84"/>
        <v>0</v>
      </c>
      <c r="AI200" s="51">
        <f t="shared" si="85"/>
        <v>0</v>
      </c>
      <c r="AJ200" s="51">
        <f t="shared" si="86"/>
        <v>0</v>
      </c>
      <c r="AK200"/>
      <c r="AL200"/>
      <c r="AM200"/>
      <c r="AN200"/>
      <c r="AO200"/>
      <c r="AP200"/>
      <c r="AQ200"/>
      <c r="AR200"/>
      <c r="AS200"/>
      <c r="AT200"/>
      <c r="AU200"/>
    </row>
    <row r="201" spans="1:47" x14ac:dyDescent="0.25">
      <c r="A201" t="str">
        <f t="shared" si="87"/>
        <v>GRANTS</v>
      </c>
      <c r="B201" s="75">
        <v>44027</v>
      </c>
      <c r="C201" s="228">
        <f>Schools!A85</f>
        <v>3023309</v>
      </c>
      <c r="D201" t="str">
        <f>VLOOKUP(C201,Schools!A:B,2,0)</f>
        <v>St Johns CE N20</v>
      </c>
      <c r="E201" t="str">
        <f>VLOOKUP(C201,Schools!$A:$Z,3,0)</f>
        <v>M</v>
      </c>
      <c r="F201" s="78"/>
      <c r="G201" s="74" t="s">
        <v>3620</v>
      </c>
      <c r="H201" s="74"/>
      <c r="I201" t="str">
        <f t="shared" si="88"/>
        <v>10166/543965</v>
      </c>
      <c r="J201">
        <f>VLOOKUP(C201,Schools!$A:$Z,9,0)</f>
        <v>400098</v>
      </c>
      <c r="K201" s="74" t="s">
        <v>85</v>
      </c>
      <c r="L201" s="159" t="s">
        <v>86</v>
      </c>
      <c r="M201" s="74" t="s">
        <v>4041</v>
      </c>
      <c r="N201" s="77" t="str">
        <f>VLOOKUP(C201,Schools!A:D,4,0)</f>
        <v>Primary</v>
      </c>
      <c r="O201" s="74">
        <f t="shared" si="82"/>
        <v>10166</v>
      </c>
      <c r="P201" s="77">
        <f t="shared" si="89"/>
        <v>543965</v>
      </c>
      <c r="Q201" s="227"/>
      <c r="R201" s="78"/>
      <c r="S201" s="78"/>
      <c r="T201" s="78"/>
      <c r="U201" s="78"/>
      <c r="V201" s="78"/>
      <c r="W201" s="78"/>
      <c r="X201" s="78"/>
      <c r="Y201" s="78"/>
      <c r="Z201" s="78"/>
      <c r="AA201" s="78"/>
      <c r="AB201" s="78"/>
      <c r="AC201" s="51"/>
      <c r="AD201" s="51"/>
      <c r="AE201" s="78"/>
      <c r="AG201" s="51">
        <f t="shared" si="83"/>
        <v>0</v>
      </c>
      <c r="AH201" s="51">
        <f t="shared" si="84"/>
        <v>0</v>
      </c>
      <c r="AI201" s="51">
        <f t="shared" si="85"/>
        <v>0</v>
      </c>
      <c r="AJ201" s="51">
        <f t="shared" si="86"/>
        <v>0</v>
      </c>
      <c r="AK201"/>
      <c r="AL201"/>
      <c r="AM201"/>
      <c r="AN201"/>
      <c r="AO201"/>
      <c r="AP201"/>
      <c r="AQ201"/>
      <c r="AR201"/>
      <c r="AS201"/>
      <c r="AT201"/>
      <c r="AU201"/>
    </row>
    <row r="202" spans="1:47" x14ac:dyDescent="0.25">
      <c r="A202" t="str">
        <f t="shared" si="87"/>
        <v>GRANTS</v>
      </c>
      <c r="B202" s="75">
        <v>44027</v>
      </c>
      <c r="C202" s="228">
        <f>Schools!A86</f>
        <v>3023307</v>
      </c>
      <c r="D202" t="str">
        <f>VLOOKUP(C202,Schools!A:B,2,0)</f>
        <v>St John's CE School N11</v>
      </c>
      <c r="E202" t="str">
        <f>VLOOKUP(C202,Schools!$A:$Z,3,0)</f>
        <v>M</v>
      </c>
      <c r="F202" s="78"/>
      <c r="G202" s="74" t="s">
        <v>3620</v>
      </c>
      <c r="H202" s="74"/>
      <c r="I202" t="str">
        <f t="shared" si="88"/>
        <v>10166/543965</v>
      </c>
      <c r="J202">
        <f>VLOOKUP(C202,Schools!$A:$Z,9,0)</f>
        <v>400114</v>
      </c>
      <c r="K202" s="74" t="s">
        <v>85</v>
      </c>
      <c r="L202" s="159" t="s">
        <v>86</v>
      </c>
      <c r="M202" s="74" t="s">
        <v>4041</v>
      </c>
      <c r="N202" s="77" t="str">
        <f>VLOOKUP(C202,Schools!A:D,4,0)</f>
        <v>Primary</v>
      </c>
      <c r="O202" s="74">
        <f t="shared" si="82"/>
        <v>10166</v>
      </c>
      <c r="P202" s="77">
        <f t="shared" si="89"/>
        <v>543965</v>
      </c>
      <c r="Q202" s="227"/>
      <c r="R202" s="78"/>
      <c r="S202" s="78"/>
      <c r="T202" s="78"/>
      <c r="U202" s="78"/>
      <c r="V202" s="78"/>
      <c r="W202" s="78"/>
      <c r="X202" s="78"/>
      <c r="Y202" s="78"/>
      <c r="Z202" s="78"/>
      <c r="AA202" s="78"/>
      <c r="AB202" s="78"/>
      <c r="AC202" s="51"/>
      <c r="AD202" s="51"/>
      <c r="AE202" s="78"/>
      <c r="AG202" s="51">
        <f t="shared" si="83"/>
        <v>0</v>
      </c>
      <c r="AH202" s="51">
        <f t="shared" si="84"/>
        <v>0</v>
      </c>
      <c r="AI202" s="51">
        <f t="shared" si="85"/>
        <v>0</v>
      </c>
      <c r="AJ202" s="51">
        <f t="shared" si="86"/>
        <v>0</v>
      </c>
      <c r="AK202"/>
      <c r="AL202"/>
      <c r="AM202"/>
      <c r="AN202"/>
      <c r="AO202"/>
      <c r="AP202"/>
      <c r="AQ202"/>
      <c r="AR202"/>
      <c r="AS202"/>
      <c r="AT202"/>
      <c r="AU202"/>
    </row>
    <row r="203" spans="1:47" x14ac:dyDescent="0.25">
      <c r="A203" t="str">
        <f t="shared" si="87"/>
        <v>GRANTS</v>
      </c>
      <c r="B203" s="75">
        <v>44027</v>
      </c>
      <c r="C203" s="228">
        <f>Schools!A87</f>
        <v>3023509</v>
      </c>
      <c r="D203" t="str">
        <f>VLOOKUP(C203,Schools!A:B,2,0)</f>
        <v>St Joseph's Primary School</v>
      </c>
      <c r="E203" t="str">
        <f>VLOOKUP(C203,Schools!$A:$Z,3,0)</f>
        <v>M</v>
      </c>
      <c r="F203" s="78"/>
      <c r="G203" s="74" t="s">
        <v>3620</v>
      </c>
      <c r="H203" s="74"/>
      <c r="I203" t="str">
        <f t="shared" si="88"/>
        <v>10166/543965</v>
      </c>
      <c r="J203">
        <f>VLOOKUP(C203,Schools!$A:$Z,9,0)</f>
        <v>400066</v>
      </c>
      <c r="K203" s="74" t="s">
        <v>85</v>
      </c>
      <c r="L203" s="159" t="s">
        <v>86</v>
      </c>
      <c r="M203" s="74" t="s">
        <v>4041</v>
      </c>
      <c r="N203" s="77" t="str">
        <f>VLOOKUP(C203,Schools!A:D,4,0)</f>
        <v>Primary</v>
      </c>
      <c r="O203" s="74">
        <f t="shared" si="82"/>
        <v>10166</v>
      </c>
      <c r="P203" s="77">
        <f t="shared" si="89"/>
        <v>543965</v>
      </c>
      <c r="Q203" s="227"/>
      <c r="R203" s="78"/>
      <c r="S203" s="78"/>
      <c r="T203" s="78"/>
      <c r="U203" s="78"/>
      <c r="V203" s="78"/>
      <c r="W203" s="78"/>
      <c r="X203" s="78"/>
      <c r="Y203" s="78"/>
      <c r="Z203" s="78"/>
      <c r="AA203" s="78"/>
      <c r="AB203" s="78"/>
      <c r="AC203" s="51"/>
      <c r="AD203" s="51"/>
      <c r="AE203" s="78"/>
      <c r="AG203" s="51">
        <f t="shared" si="83"/>
        <v>0</v>
      </c>
      <c r="AH203" s="51">
        <f t="shared" si="84"/>
        <v>0</v>
      </c>
      <c r="AI203" s="51">
        <f t="shared" si="85"/>
        <v>0</v>
      </c>
      <c r="AJ203" s="51">
        <f t="shared" si="86"/>
        <v>0</v>
      </c>
      <c r="AK203"/>
      <c r="AL203"/>
      <c r="AM203"/>
      <c r="AN203"/>
      <c r="AO203"/>
      <c r="AP203"/>
      <c r="AQ203"/>
      <c r="AR203"/>
      <c r="AS203"/>
      <c r="AT203"/>
      <c r="AU203"/>
    </row>
    <row r="204" spans="1:47" x14ac:dyDescent="0.25">
      <c r="A204" t="str">
        <f t="shared" si="87"/>
        <v>GRANTS</v>
      </c>
      <c r="B204" s="75">
        <v>44027</v>
      </c>
      <c r="C204" s="228">
        <f>Schools!A88</f>
        <v>3023311</v>
      </c>
      <c r="D204" t="str">
        <f>VLOOKUP(C204,Schools!A:B,2,0)</f>
        <v>St Mary's C E Primary School N3</v>
      </c>
      <c r="E204" t="str">
        <f>VLOOKUP(C204,Schools!$A:$Z,3,0)</f>
        <v>M</v>
      </c>
      <c r="F204" s="78"/>
      <c r="G204" s="74" t="s">
        <v>3620</v>
      </c>
      <c r="H204" s="74"/>
      <c r="I204" t="str">
        <f t="shared" si="88"/>
        <v>10166/543965</v>
      </c>
      <c r="J204">
        <f>VLOOKUP(C204,Schools!$A:$Z,9,0)</f>
        <v>400058</v>
      </c>
      <c r="K204" s="74" t="s">
        <v>85</v>
      </c>
      <c r="L204" s="159" t="s">
        <v>86</v>
      </c>
      <c r="M204" s="74" t="s">
        <v>4041</v>
      </c>
      <c r="N204" s="77" t="str">
        <f>VLOOKUP(C204,Schools!A:D,4,0)</f>
        <v>Primary</v>
      </c>
      <c r="O204" s="74">
        <f t="shared" si="82"/>
        <v>10166</v>
      </c>
      <c r="P204" s="77">
        <f t="shared" si="89"/>
        <v>543965</v>
      </c>
      <c r="Q204" s="227"/>
      <c r="R204" s="78"/>
      <c r="S204" s="78"/>
      <c r="T204" s="78"/>
      <c r="U204" s="78"/>
      <c r="V204" s="78"/>
      <c r="W204" s="78"/>
      <c r="X204" s="78"/>
      <c r="Y204" s="78"/>
      <c r="Z204" s="78"/>
      <c r="AA204" s="78"/>
      <c r="AB204" s="78"/>
      <c r="AC204" s="51"/>
      <c r="AD204" s="51"/>
      <c r="AE204" s="78"/>
      <c r="AG204" s="51">
        <f t="shared" si="83"/>
        <v>0</v>
      </c>
      <c r="AH204" s="51">
        <f t="shared" si="84"/>
        <v>0</v>
      </c>
      <c r="AI204" s="51">
        <f t="shared" si="85"/>
        <v>0</v>
      </c>
      <c r="AJ204" s="51">
        <f t="shared" si="86"/>
        <v>0</v>
      </c>
      <c r="AK204"/>
      <c r="AL204"/>
      <c r="AM204"/>
      <c r="AN204"/>
      <c r="AO204"/>
      <c r="AP204"/>
      <c r="AQ204"/>
      <c r="AR204"/>
      <c r="AS204"/>
      <c r="AT204"/>
      <c r="AU204"/>
    </row>
    <row r="205" spans="1:47" x14ac:dyDescent="0.25">
      <c r="A205" t="str">
        <f t="shared" si="87"/>
        <v>GRANTS</v>
      </c>
      <c r="B205" s="75">
        <v>44027</v>
      </c>
      <c r="C205" s="228">
        <f>Schools!A89</f>
        <v>3023312</v>
      </c>
      <c r="D205" t="str">
        <f>VLOOKUP(C205,Schools!A:B,2,0)</f>
        <v>St Mary's School EN4</v>
      </c>
      <c r="E205" t="str">
        <f>VLOOKUP(C205,Schools!$A:$Z,3,0)</f>
        <v>M</v>
      </c>
      <c r="F205" s="78"/>
      <c r="G205" s="74" t="s">
        <v>3620</v>
      </c>
      <c r="H205" s="74"/>
      <c r="I205" t="str">
        <f t="shared" si="88"/>
        <v>10166/543965</v>
      </c>
      <c r="J205">
        <f>VLOOKUP(C205,Schools!$A:$Z,9,0)</f>
        <v>400017</v>
      </c>
      <c r="K205" s="74" t="s">
        <v>85</v>
      </c>
      <c r="L205" s="159" t="s">
        <v>86</v>
      </c>
      <c r="M205" s="74" t="s">
        <v>4041</v>
      </c>
      <c r="N205" s="77" t="str">
        <f>VLOOKUP(C205,Schools!A:D,4,0)</f>
        <v>Primary</v>
      </c>
      <c r="O205" s="74">
        <f t="shared" si="82"/>
        <v>10166</v>
      </c>
      <c r="P205" s="77">
        <f t="shared" si="89"/>
        <v>543965</v>
      </c>
      <c r="Q205" s="227"/>
      <c r="R205" s="78"/>
      <c r="S205" s="78"/>
      <c r="T205" s="78"/>
      <c r="U205" s="78"/>
      <c r="V205" s="78"/>
      <c r="W205" s="78"/>
      <c r="X205" s="78"/>
      <c r="Y205" s="78"/>
      <c r="Z205" s="78"/>
      <c r="AA205" s="78"/>
      <c r="AB205" s="78"/>
      <c r="AC205" s="51"/>
      <c r="AD205" s="51"/>
      <c r="AE205" s="78"/>
      <c r="AG205" s="51">
        <f t="shared" si="83"/>
        <v>0</v>
      </c>
      <c r="AH205" s="51">
        <f t="shared" si="84"/>
        <v>0</v>
      </c>
      <c r="AI205" s="51">
        <f t="shared" si="85"/>
        <v>0</v>
      </c>
      <c r="AJ205" s="51">
        <f t="shared" si="86"/>
        <v>0</v>
      </c>
      <c r="AK205"/>
      <c r="AL205"/>
      <c r="AM205"/>
      <c r="AN205"/>
      <c r="AO205"/>
      <c r="AP205"/>
      <c r="AQ205"/>
      <c r="AR205"/>
      <c r="AS205"/>
      <c r="AT205"/>
      <c r="AU205"/>
    </row>
    <row r="206" spans="1:47" x14ac:dyDescent="0.25">
      <c r="A206" t="str">
        <f t="shared" si="87"/>
        <v>GRANTS</v>
      </c>
      <c r="B206" s="75">
        <v>44027</v>
      </c>
      <c r="C206" s="228">
        <f>Schools!A90</f>
        <v>3023314</v>
      </c>
      <c r="D206" t="str">
        <f>VLOOKUP(C206,Schools!A:B,2,0)</f>
        <v>St Pauls CE Primary, NW7</v>
      </c>
      <c r="E206" t="str">
        <f>VLOOKUP(C206,Schools!$A:$Z,3,0)</f>
        <v>M</v>
      </c>
      <c r="F206" s="78"/>
      <c r="G206" s="74" t="s">
        <v>3620</v>
      </c>
      <c r="H206" s="74"/>
      <c r="I206" t="str">
        <f t="shared" si="88"/>
        <v>10166/543965</v>
      </c>
      <c r="J206">
        <f>VLOOKUP(C206,Schools!$A:$Z,9,0)</f>
        <v>400094</v>
      </c>
      <c r="K206" s="74" t="s">
        <v>85</v>
      </c>
      <c r="L206" s="159" t="s">
        <v>86</v>
      </c>
      <c r="M206" s="74" t="s">
        <v>4041</v>
      </c>
      <c r="N206" s="77" t="str">
        <f>VLOOKUP(C206,Schools!A:D,4,0)</f>
        <v>Primary</v>
      </c>
      <c r="O206" s="74">
        <f t="shared" si="82"/>
        <v>10166</v>
      </c>
      <c r="P206" s="77">
        <f t="shared" si="89"/>
        <v>543965</v>
      </c>
      <c r="Q206" s="227"/>
      <c r="R206" s="78"/>
      <c r="S206" s="78"/>
      <c r="T206" s="78"/>
      <c r="U206" s="78"/>
      <c r="V206" s="78"/>
      <c r="W206" s="78"/>
      <c r="X206" s="78"/>
      <c r="Y206" s="78"/>
      <c r="Z206" s="78"/>
      <c r="AA206" s="78"/>
      <c r="AB206" s="78"/>
      <c r="AC206" s="51"/>
      <c r="AD206" s="51"/>
      <c r="AE206" s="78"/>
      <c r="AG206" s="51">
        <f t="shared" si="83"/>
        <v>0</v>
      </c>
      <c r="AH206" s="51">
        <f t="shared" si="84"/>
        <v>0</v>
      </c>
      <c r="AI206" s="51">
        <f t="shared" si="85"/>
        <v>0</v>
      </c>
      <c r="AJ206" s="51">
        <f t="shared" si="86"/>
        <v>0</v>
      </c>
      <c r="AK206"/>
      <c r="AL206"/>
      <c r="AM206"/>
      <c r="AN206"/>
      <c r="AO206"/>
      <c r="AP206"/>
      <c r="AQ206"/>
      <c r="AR206"/>
      <c r="AS206"/>
      <c r="AT206"/>
      <c r="AU206"/>
    </row>
    <row r="207" spans="1:47" x14ac:dyDescent="0.25">
      <c r="A207" t="str">
        <f t="shared" si="87"/>
        <v>GRANTS</v>
      </c>
      <c r="B207" s="75">
        <v>44027</v>
      </c>
      <c r="C207" s="228">
        <f>Schools!A91</f>
        <v>3023313</v>
      </c>
      <c r="D207" t="str">
        <f>VLOOKUP(C207,Schools!A:B,2,0)</f>
        <v>St. Pauls CE Primary School (N11)</v>
      </c>
      <c r="E207" t="str">
        <f>VLOOKUP(C207,Schools!$A:$Z,3,0)</f>
        <v>M</v>
      </c>
      <c r="F207" s="78"/>
      <c r="G207" s="74" t="s">
        <v>3620</v>
      </c>
      <c r="H207" s="74"/>
      <c r="I207" t="str">
        <f t="shared" si="88"/>
        <v>10166/543965</v>
      </c>
      <c r="J207">
        <f>VLOOKUP(C207,Schools!$A:$Z,9,0)</f>
        <v>400006</v>
      </c>
      <c r="K207" s="74" t="s">
        <v>85</v>
      </c>
      <c r="L207" s="159" t="s">
        <v>86</v>
      </c>
      <c r="M207" s="74" t="s">
        <v>4041</v>
      </c>
      <c r="N207" s="77" t="str">
        <f>VLOOKUP(C207,Schools!A:D,4,0)</f>
        <v>Primary</v>
      </c>
      <c r="O207" s="74">
        <f t="shared" si="82"/>
        <v>10166</v>
      </c>
      <c r="P207" s="77">
        <f t="shared" si="89"/>
        <v>543965</v>
      </c>
      <c r="Q207" s="227"/>
      <c r="R207" s="78"/>
      <c r="S207" s="78"/>
      <c r="T207" s="78"/>
      <c r="U207" s="78"/>
      <c r="V207" s="78"/>
      <c r="W207" s="78"/>
      <c r="X207" s="78"/>
      <c r="Y207" s="78"/>
      <c r="Z207" s="78"/>
      <c r="AA207" s="78"/>
      <c r="AB207" s="78"/>
      <c r="AC207" s="51"/>
      <c r="AD207" s="51"/>
      <c r="AE207" s="78"/>
      <c r="AG207" s="51">
        <f t="shared" si="83"/>
        <v>0</v>
      </c>
      <c r="AH207" s="51">
        <f t="shared" si="84"/>
        <v>0</v>
      </c>
      <c r="AI207" s="51">
        <f t="shared" si="85"/>
        <v>0</v>
      </c>
      <c r="AJ207" s="51">
        <f t="shared" si="86"/>
        <v>0</v>
      </c>
      <c r="AK207"/>
      <c r="AL207"/>
      <c r="AM207"/>
      <c r="AN207"/>
      <c r="AO207"/>
      <c r="AP207"/>
      <c r="AQ207"/>
      <c r="AR207"/>
      <c r="AS207"/>
      <c r="AT207"/>
      <c r="AU207"/>
    </row>
    <row r="208" spans="1:47" x14ac:dyDescent="0.25">
      <c r="A208" t="str">
        <f t="shared" si="87"/>
        <v>GRANTS</v>
      </c>
      <c r="B208" s="75">
        <v>44027</v>
      </c>
      <c r="C208" s="228">
        <f>Schools!A92</f>
        <v>3023507</v>
      </c>
      <c r="D208" t="str">
        <f>VLOOKUP(C208,Schools!A:B,2,0)</f>
        <v>St Theresa's R.C. Primary School</v>
      </c>
      <c r="E208" t="str">
        <f>VLOOKUP(C208,Schools!$A:$Z,3,0)</f>
        <v>M</v>
      </c>
      <c r="F208" s="78"/>
      <c r="G208" s="74" t="s">
        <v>3620</v>
      </c>
      <c r="H208" s="74"/>
      <c r="I208" t="str">
        <f t="shared" si="88"/>
        <v>10166/543965</v>
      </c>
      <c r="J208">
        <f>VLOOKUP(C208,Schools!$A:$Z,9,0)</f>
        <v>400037</v>
      </c>
      <c r="K208" s="74" t="s">
        <v>85</v>
      </c>
      <c r="L208" s="159" t="s">
        <v>86</v>
      </c>
      <c r="M208" s="74" t="s">
        <v>4041</v>
      </c>
      <c r="N208" s="77" t="str">
        <f>VLOOKUP(C208,Schools!A:D,4,0)</f>
        <v>Primary</v>
      </c>
      <c r="O208" s="74">
        <f t="shared" si="82"/>
        <v>10166</v>
      </c>
      <c r="P208" s="77">
        <f t="shared" si="89"/>
        <v>543965</v>
      </c>
      <c r="Q208" s="227"/>
      <c r="R208" s="78"/>
      <c r="S208" s="78"/>
      <c r="T208" s="78"/>
      <c r="U208" s="78"/>
      <c r="V208" s="78"/>
      <c r="W208" s="78"/>
      <c r="X208" s="78"/>
      <c r="Y208" s="78"/>
      <c r="Z208" s="78"/>
      <c r="AA208" s="78"/>
      <c r="AB208" s="78"/>
      <c r="AC208" s="51"/>
      <c r="AD208" s="51"/>
      <c r="AE208" s="78"/>
      <c r="AG208" s="51">
        <f t="shared" si="83"/>
        <v>0</v>
      </c>
      <c r="AH208" s="51">
        <f t="shared" si="84"/>
        <v>0</v>
      </c>
      <c r="AI208" s="51">
        <f t="shared" si="85"/>
        <v>0</v>
      </c>
      <c r="AJ208" s="51">
        <f t="shared" si="86"/>
        <v>0</v>
      </c>
      <c r="AK208"/>
      <c r="AL208"/>
      <c r="AM208"/>
      <c r="AN208"/>
      <c r="AO208"/>
      <c r="AP208"/>
      <c r="AQ208"/>
      <c r="AR208"/>
      <c r="AS208"/>
      <c r="AT208"/>
      <c r="AU208"/>
    </row>
    <row r="209" spans="1:47" x14ac:dyDescent="0.25">
      <c r="A209" t="str">
        <f t="shared" si="87"/>
        <v>GRANTS</v>
      </c>
      <c r="B209" s="75">
        <v>44027</v>
      </c>
      <c r="C209" s="228">
        <f>Schools!A93</f>
        <v>3023506</v>
      </c>
      <c r="D209" t="str">
        <f>VLOOKUP(C209,Schools!A:B,2,0)</f>
        <v>St Vincent's Catholic Primary School</v>
      </c>
      <c r="E209" t="str">
        <f>VLOOKUP(C209,Schools!$A:$Z,3,0)</f>
        <v>M</v>
      </c>
      <c r="F209" s="78"/>
      <c r="G209" s="74" t="s">
        <v>3620</v>
      </c>
      <c r="H209" s="74"/>
      <c r="I209" t="str">
        <f t="shared" si="88"/>
        <v>10166/543965</v>
      </c>
      <c r="J209">
        <f>VLOOKUP(C209,Schools!$A:$Z,9,0)</f>
        <v>400009</v>
      </c>
      <c r="K209" s="74" t="s">
        <v>85</v>
      </c>
      <c r="L209" s="159" t="s">
        <v>86</v>
      </c>
      <c r="M209" s="74" t="s">
        <v>4041</v>
      </c>
      <c r="N209" s="77" t="str">
        <f>VLOOKUP(C209,Schools!A:D,4,0)</f>
        <v>Primary</v>
      </c>
      <c r="O209" s="74">
        <f t="shared" si="82"/>
        <v>10166</v>
      </c>
      <c r="P209" s="77">
        <f t="shared" si="89"/>
        <v>543965</v>
      </c>
      <c r="Q209" s="227"/>
      <c r="R209" s="78"/>
      <c r="S209" s="78"/>
      <c r="T209" s="78"/>
      <c r="U209" s="78"/>
      <c r="V209" s="78"/>
      <c r="W209" s="78"/>
      <c r="X209" s="78"/>
      <c r="Y209" s="78"/>
      <c r="Z209" s="78"/>
      <c r="AA209" s="78"/>
      <c r="AB209" s="78"/>
      <c r="AC209" s="51"/>
      <c r="AD209" s="51"/>
      <c r="AE209" s="78"/>
      <c r="AG209" s="51">
        <f t="shared" si="83"/>
        <v>0</v>
      </c>
      <c r="AH209" s="51">
        <f t="shared" si="84"/>
        <v>0</v>
      </c>
      <c r="AI209" s="51">
        <f t="shared" si="85"/>
        <v>0</v>
      </c>
      <c r="AJ209" s="51">
        <f t="shared" si="86"/>
        <v>0</v>
      </c>
      <c r="AK209"/>
      <c r="AL209"/>
      <c r="AM209"/>
      <c r="AN209"/>
      <c r="AO209"/>
      <c r="AP209"/>
      <c r="AQ209"/>
      <c r="AR209"/>
      <c r="AS209"/>
      <c r="AT209"/>
      <c r="AU209"/>
    </row>
    <row r="210" spans="1:47" x14ac:dyDescent="0.25">
      <c r="A210" t="str">
        <f t="shared" si="87"/>
        <v>GRANTS</v>
      </c>
      <c r="B210" s="75">
        <v>44027</v>
      </c>
      <c r="C210" s="228">
        <f>Schools!A95</f>
        <v>3022070</v>
      </c>
      <c r="D210" t="str">
        <f>VLOOKUP(C210,Schools!A:B,2,0)</f>
        <v>Sunnyfields Primary School</v>
      </c>
      <c r="E210" t="str">
        <f>VLOOKUP(C210,Schools!$A:$Z,3,0)</f>
        <v>M</v>
      </c>
      <c r="F210" s="78"/>
      <c r="G210" s="74" t="s">
        <v>3620</v>
      </c>
      <c r="H210" s="74"/>
      <c r="I210" t="str">
        <f t="shared" si="88"/>
        <v>10166/543965</v>
      </c>
      <c r="J210">
        <f>VLOOKUP(C210,Schools!$A:$Z,9,0)</f>
        <v>400038</v>
      </c>
      <c r="K210" s="74" t="s">
        <v>85</v>
      </c>
      <c r="L210" s="159" t="s">
        <v>86</v>
      </c>
      <c r="M210" s="74" t="s">
        <v>4041</v>
      </c>
      <c r="N210" s="77" t="str">
        <f>VLOOKUP(C210,Schools!A:D,4,0)</f>
        <v>Primary</v>
      </c>
      <c r="O210" s="74">
        <f t="shared" si="82"/>
        <v>10166</v>
      </c>
      <c r="P210" s="77">
        <f t="shared" si="89"/>
        <v>543965</v>
      </c>
      <c r="Q210" s="227"/>
      <c r="R210" s="78"/>
      <c r="S210" s="78"/>
      <c r="T210" s="78"/>
      <c r="U210" s="78"/>
      <c r="V210" s="78"/>
      <c r="W210" s="78"/>
      <c r="X210" s="78"/>
      <c r="Y210" s="78"/>
      <c r="Z210" s="78"/>
      <c r="AA210" s="78"/>
      <c r="AB210" s="78"/>
      <c r="AC210" s="51"/>
      <c r="AD210" s="51"/>
      <c r="AE210" s="78"/>
      <c r="AG210" s="51">
        <f t="shared" si="83"/>
        <v>0</v>
      </c>
      <c r="AH210" s="51">
        <f t="shared" si="84"/>
        <v>0</v>
      </c>
      <c r="AI210" s="51">
        <f t="shared" si="85"/>
        <v>0</v>
      </c>
      <c r="AJ210" s="51">
        <f t="shared" si="86"/>
        <v>0</v>
      </c>
      <c r="AK210"/>
      <c r="AL210"/>
      <c r="AM210"/>
      <c r="AN210"/>
      <c r="AO210"/>
      <c r="AP210"/>
      <c r="AQ210"/>
      <c r="AR210"/>
      <c r="AS210"/>
      <c r="AT210"/>
      <c r="AU210"/>
    </row>
    <row r="211" spans="1:47" x14ac:dyDescent="0.25">
      <c r="A211" t="str">
        <f t="shared" si="87"/>
        <v>GRANTS</v>
      </c>
      <c r="B211" s="75">
        <v>44027</v>
      </c>
      <c r="C211" s="228">
        <f>Schools!A96</f>
        <v>3023316</v>
      </c>
      <c r="D211" t="str">
        <f>VLOOKUP(C211,Schools!A:B,2,0)</f>
        <v>Trent  C of E Primary School</v>
      </c>
      <c r="E211" t="str">
        <f>VLOOKUP(C211,Schools!$A:$Z,3,0)</f>
        <v>M</v>
      </c>
      <c r="F211" s="78"/>
      <c r="G211" s="74" t="s">
        <v>3620</v>
      </c>
      <c r="H211" s="74"/>
      <c r="I211" t="str">
        <f t="shared" si="88"/>
        <v>10166/543965</v>
      </c>
      <c r="J211">
        <f>VLOOKUP(C211,Schools!$A:$Z,9,0)</f>
        <v>400100</v>
      </c>
      <c r="K211" s="74" t="s">
        <v>85</v>
      </c>
      <c r="L211" s="159" t="s">
        <v>86</v>
      </c>
      <c r="M211" s="74" t="s">
        <v>4041</v>
      </c>
      <c r="N211" s="77" t="str">
        <f>VLOOKUP(C211,Schools!A:D,4,0)</f>
        <v>Primary</v>
      </c>
      <c r="O211" s="74">
        <f t="shared" si="82"/>
        <v>10166</v>
      </c>
      <c r="P211" s="77">
        <f t="shared" si="89"/>
        <v>543965</v>
      </c>
      <c r="Q211" s="227"/>
      <c r="R211" s="78"/>
      <c r="S211" s="78"/>
      <c r="T211" s="78"/>
      <c r="U211" s="78"/>
      <c r="V211" s="78"/>
      <c r="W211" s="78"/>
      <c r="X211" s="78"/>
      <c r="Y211" s="78"/>
      <c r="Z211" s="78"/>
      <c r="AA211" s="78"/>
      <c r="AB211" s="78"/>
      <c r="AC211" s="51"/>
      <c r="AD211" s="51"/>
      <c r="AE211" s="78"/>
      <c r="AG211" s="51">
        <f t="shared" si="83"/>
        <v>0</v>
      </c>
      <c r="AH211" s="51">
        <f t="shared" si="84"/>
        <v>0</v>
      </c>
      <c r="AI211" s="51">
        <f t="shared" si="85"/>
        <v>0</v>
      </c>
      <c r="AJ211" s="51">
        <f t="shared" si="86"/>
        <v>0</v>
      </c>
      <c r="AK211"/>
      <c r="AL211"/>
      <c r="AM211"/>
      <c r="AN211"/>
      <c r="AO211"/>
      <c r="AP211"/>
      <c r="AQ211"/>
      <c r="AR211"/>
      <c r="AS211"/>
      <c r="AT211"/>
      <c r="AU211"/>
    </row>
    <row r="212" spans="1:47" x14ac:dyDescent="0.25">
      <c r="A212" t="str">
        <f t="shared" si="87"/>
        <v>GRANTS</v>
      </c>
      <c r="B212" s="75">
        <v>44027</v>
      </c>
      <c r="C212" s="228">
        <f>Schools!A97</f>
        <v>3022055</v>
      </c>
      <c r="D212" t="str">
        <f>VLOOKUP(C212,Schools!A:B,2,0)</f>
        <v>Tudor School</v>
      </c>
      <c r="E212" t="str">
        <f>VLOOKUP(C212,Schools!$A:$Z,3,0)</f>
        <v>M</v>
      </c>
      <c r="F212" s="78"/>
      <c r="G212" s="74" t="s">
        <v>3620</v>
      </c>
      <c r="H212" s="74"/>
      <c r="I212" t="str">
        <f t="shared" si="88"/>
        <v>10166/543965</v>
      </c>
      <c r="J212">
        <f>VLOOKUP(C212,Schools!$A:$Z,9,0)</f>
        <v>400101</v>
      </c>
      <c r="K212" s="74" t="s">
        <v>85</v>
      </c>
      <c r="L212" s="159" t="s">
        <v>86</v>
      </c>
      <c r="M212" s="74" t="s">
        <v>4041</v>
      </c>
      <c r="N212" s="77" t="str">
        <f>VLOOKUP(C212,Schools!A:D,4,0)</f>
        <v>Primary</v>
      </c>
      <c r="O212" s="74">
        <f t="shared" ref="O212:O220" si="90">IF(M212="DFC",VLOOKUP(N212,$AI$1:$AJ$6,2,0),IF(E212="A","None",VLOOKUP(N212,$AG$1:$AH$7,2,0)))</f>
        <v>10166</v>
      </c>
      <c r="P212" s="77">
        <f t="shared" si="89"/>
        <v>543965</v>
      </c>
      <c r="Q212" s="227"/>
      <c r="R212" s="78"/>
      <c r="S212" s="78"/>
      <c r="T212" s="78"/>
      <c r="U212" s="78"/>
      <c r="V212" s="78"/>
      <c r="W212" s="78"/>
      <c r="X212" s="78"/>
      <c r="Y212" s="78"/>
      <c r="Z212" s="78"/>
      <c r="AA212" s="78"/>
      <c r="AB212" s="78"/>
      <c r="AC212" s="51"/>
      <c r="AD212" s="51"/>
      <c r="AE212" s="78"/>
      <c r="AG212" s="51">
        <f t="shared" si="83"/>
        <v>0</v>
      </c>
      <c r="AH212" s="51">
        <f t="shared" si="84"/>
        <v>0</v>
      </c>
      <c r="AI212" s="51">
        <f t="shared" si="85"/>
        <v>0</v>
      </c>
      <c r="AJ212" s="51">
        <f t="shared" si="86"/>
        <v>0</v>
      </c>
      <c r="AK212"/>
      <c r="AL212"/>
      <c r="AM212"/>
      <c r="AN212"/>
      <c r="AO212"/>
      <c r="AP212"/>
      <c r="AQ212"/>
      <c r="AR212"/>
      <c r="AS212"/>
      <c r="AT212"/>
      <c r="AU212"/>
    </row>
    <row r="213" spans="1:47" x14ac:dyDescent="0.25">
      <c r="A213" t="str">
        <f t="shared" si="87"/>
        <v>GRANTS</v>
      </c>
      <c r="B213" s="75">
        <v>44027</v>
      </c>
      <c r="C213" s="228">
        <f>Schools!A98</f>
        <v>3022057</v>
      </c>
      <c r="D213" t="str">
        <f>VLOOKUP(C213,Schools!A:B,2,0)</f>
        <v>Underhill School</v>
      </c>
      <c r="E213" t="str">
        <f>VLOOKUP(C213,Schools!$A:$Z,3,0)</f>
        <v>M</v>
      </c>
      <c r="F213" s="78"/>
      <c r="G213" s="74" t="s">
        <v>3620</v>
      </c>
      <c r="H213" s="74"/>
      <c r="I213" t="str">
        <f t="shared" si="88"/>
        <v>10166/543965</v>
      </c>
      <c r="J213">
        <f>VLOOKUP(C213,Schools!$A:$Z,9,0)</f>
        <v>400053</v>
      </c>
      <c r="K213" s="74" t="s">
        <v>85</v>
      </c>
      <c r="L213" s="159" t="s">
        <v>86</v>
      </c>
      <c r="M213" s="74" t="s">
        <v>4041</v>
      </c>
      <c r="N213" s="77" t="str">
        <f>VLOOKUP(C213,Schools!A:D,4,0)</f>
        <v>Primary</v>
      </c>
      <c r="O213" s="74">
        <f t="shared" si="90"/>
        <v>10166</v>
      </c>
      <c r="P213" s="77">
        <f t="shared" si="89"/>
        <v>543965</v>
      </c>
      <c r="Q213" s="227"/>
      <c r="R213" s="78"/>
      <c r="S213" s="78"/>
      <c r="T213" s="78"/>
      <c r="U213" s="78"/>
      <c r="V213" s="78"/>
      <c r="W213" s="78"/>
      <c r="X213" s="78"/>
      <c r="Y213" s="78"/>
      <c r="Z213" s="78"/>
      <c r="AA213" s="78"/>
      <c r="AB213" s="78"/>
      <c r="AC213" s="51"/>
      <c r="AD213" s="51"/>
      <c r="AE213" s="78"/>
      <c r="AG213" s="51">
        <f t="shared" ref="AG213:AG220" si="91">SUM(Q213:S213)</f>
        <v>0</v>
      </c>
      <c r="AH213" s="51">
        <f t="shared" ref="AH213:AH220" si="92">SUM(Q213:V213)</f>
        <v>0</v>
      </c>
      <c r="AI213" s="51">
        <f t="shared" ref="AI213:AI220" si="93">SUM(Q213:Y213)</f>
        <v>0</v>
      </c>
      <c r="AJ213" s="51">
        <f t="shared" ref="AJ213:AJ220" si="94">SUM(Q213:AB213)</f>
        <v>0</v>
      </c>
      <c r="AK213"/>
      <c r="AL213"/>
      <c r="AM213"/>
      <c r="AN213"/>
      <c r="AO213"/>
      <c r="AP213"/>
      <c r="AQ213"/>
      <c r="AR213"/>
      <c r="AS213"/>
      <c r="AT213"/>
      <c r="AU213"/>
    </row>
    <row r="214" spans="1:47" x14ac:dyDescent="0.25">
      <c r="A214" t="str">
        <f t="shared" si="87"/>
        <v>GRANTS</v>
      </c>
      <c r="B214" s="75">
        <v>44027</v>
      </c>
      <c r="C214" s="228">
        <f>Schools!A100</f>
        <v>3022076</v>
      </c>
      <c r="D214" t="str">
        <f>VLOOKUP(C214,Schools!A:B,2,0)</f>
        <v>Wessex  Gardens Primary School</v>
      </c>
      <c r="E214" t="str">
        <f>VLOOKUP(C214,Schools!$A:$Z,3,0)</f>
        <v>M</v>
      </c>
      <c r="F214" s="78"/>
      <c r="G214" s="74" t="s">
        <v>3620</v>
      </c>
      <c r="H214" s="74"/>
      <c r="I214" t="str">
        <f t="shared" si="88"/>
        <v>10166/543965</v>
      </c>
      <c r="J214">
        <f>VLOOKUP(C214,Schools!$A:$Z,9,0)</f>
        <v>400111</v>
      </c>
      <c r="K214" s="74" t="s">
        <v>85</v>
      </c>
      <c r="L214" s="159" t="s">
        <v>86</v>
      </c>
      <c r="M214" s="74" t="s">
        <v>4041</v>
      </c>
      <c r="N214" s="77" t="str">
        <f>VLOOKUP(C214,Schools!A:D,4,0)</f>
        <v>Primary</v>
      </c>
      <c r="O214" s="74">
        <f t="shared" si="90"/>
        <v>10166</v>
      </c>
      <c r="P214" s="77">
        <f t="shared" si="89"/>
        <v>543965</v>
      </c>
      <c r="Q214" s="227"/>
      <c r="R214" s="78"/>
      <c r="S214" s="78"/>
      <c r="T214" s="78"/>
      <c r="U214" s="78"/>
      <c r="V214" s="78"/>
      <c r="W214" s="78"/>
      <c r="X214" s="78"/>
      <c r="Y214" s="78"/>
      <c r="Z214" s="78"/>
      <c r="AA214" s="78"/>
      <c r="AB214" s="78"/>
      <c r="AC214" s="51"/>
      <c r="AD214" s="51"/>
      <c r="AE214" s="78"/>
      <c r="AG214" s="51">
        <f t="shared" si="91"/>
        <v>0</v>
      </c>
      <c r="AH214" s="51">
        <f t="shared" si="92"/>
        <v>0</v>
      </c>
      <c r="AI214" s="51">
        <f t="shared" si="93"/>
        <v>0</v>
      </c>
      <c r="AJ214" s="51">
        <f t="shared" si="94"/>
        <v>0</v>
      </c>
      <c r="AK214"/>
      <c r="AL214"/>
      <c r="AM214"/>
      <c r="AN214"/>
      <c r="AO214"/>
      <c r="AP214"/>
      <c r="AQ214"/>
      <c r="AR214"/>
      <c r="AS214"/>
      <c r="AT214"/>
      <c r="AU214"/>
    </row>
    <row r="215" spans="1:47" x14ac:dyDescent="0.25">
      <c r="A215" t="str">
        <f t="shared" si="87"/>
        <v>GRANTS</v>
      </c>
      <c r="B215" s="75">
        <v>44027</v>
      </c>
      <c r="C215" s="228">
        <f>Schools!A101</f>
        <v>3022060</v>
      </c>
      <c r="D215" t="str">
        <f>VLOOKUP(C215,Schools!A:B,2,0)</f>
        <v>Whitings Hill Primary School</v>
      </c>
      <c r="E215" t="str">
        <f>VLOOKUP(C215,Schools!$A:$Z,3,0)</f>
        <v>M</v>
      </c>
      <c r="F215" s="78"/>
      <c r="G215" s="74" t="s">
        <v>3620</v>
      </c>
      <c r="H215" s="74"/>
      <c r="I215" t="str">
        <f t="shared" si="88"/>
        <v>10166/543965</v>
      </c>
      <c r="J215">
        <f>VLOOKUP(C215,Schools!$A:$Z,9,0)</f>
        <v>400011</v>
      </c>
      <c r="K215" s="74" t="s">
        <v>85</v>
      </c>
      <c r="L215" s="159" t="s">
        <v>86</v>
      </c>
      <c r="M215" s="74" t="s">
        <v>4041</v>
      </c>
      <c r="N215" s="77" t="str">
        <f>VLOOKUP(C215,Schools!A:D,4,0)</f>
        <v>Primary</v>
      </c>
      <c r="O215" s="74">
        <f t="shared" si="90"/>
        <v>10166</v>
      </c>
      <c r="P215" s="77">
        <f t="shared" si="89"/>
        <v>543965</v>
      </c>
      <c r="Q215" s="227"/>
      <c r="R215" s="78"/>
      <c r="S215" s="78"/>
      <c r="T215" s="78"/>
      <c r="U215" s="78"/>
      <c r="V215" s="78"/>
      <c r="W215" s="78"/>
      <c r="X215" s="78"/>
      <c r="Y215" s="78"/>
      <c r="Z215" s="78"/>
      <c r="AA215" s="78"/>
      <c r="AB215" s="78"/>
      <c r="AC215" s="51"/>
      <c r="AD215" s="51"/>
      <c r="AE215" s="78"/>
      <c r="AG215" s="51">
        <f t="shared" si="91"/>
        <v>0</v>
      </c>
      <c r="AH215" s="51">
        <f t="shared" si="92"/>
        <v>0</v>
      </c>
      <c r="AI215" s="51">
        <f t="shared" si="93"/>
        <v>0</v>
      </c>
      <c r="AJ215" s="51">
        <f t="shared" si="94"/>
        <v>0</v>
      </c>
      <c r="AK215"/>
      <c r="AL215"/>
      <c r="AM215"/>
      <c r="AN215"/>
      <c r="AO215"/>
      <c r="AP215"/>
      <c r="AQ215"/>
      <c r="AR215"/>
      <c r="AS215"/>
      <c r="AT215"/>
      <c r="AU215"/>
    </row>
    <row r="216" spans="1:47" x14ac:dyDescent="0.25">
      <c r="A216" t="str">
        <f t="shared" si="87"/>
        <v>GRANTS</v>
      </c>
      <c r="B216" s="75">
        <v>44027</v>
      </c>
      <c r="C216" s="228">
        <f>Schools!A102</f>
        <v>3023518</v>
      </c>
      <c r="D216" t="str">
        <f>VLOOKUP(C216,Schools!A:B,2,0)</f>
        <v>Woodcroft Primary School</v>
      </c>
      <c r="E216" t="str">
        <f>VLOOKUP(C216,Schools!$A:$Z,3,0)</f>
        <v>M</v>
      </c>
      <c r="F216" s="78"/>
      <c r="G216" s="74" t="s">
        <v>3620</v>
      </c>
      <c r="H216" s="74"/>
      <c r="I216" t="str">
        <f t="shared" si="88"/>
        <v>10166/543965</v>
      </c>
      <c r="J216">
        <f>VLOOKUP(C216,Schools!$A:$Z,9,0)</f>
        <v>400117</v>
      </c>
      <c r="K216" s="74" t="s">
        <v>85</v>
      </c>
      <c r="L216" s="159" t="s">
        <v>86</v>
      </c>
      <c r="M216" s="74" t="s">
        <v>4041</v>
      </c>
      <c r="N216" s="77" t="str">
        <f>VLOOKUP(C216,Schools!A:D,4,0)</f>
        <v>Primary</v>
      </c>
      <c r="O216" s="74">
        <f t="shared" si="90"/>
        <v>10166</v>
      </c>
      <c r="P216" s="77">
        <f t="shared" si="89"/>
        <v>543965</v>
      </c>
      <c r="Q216" s="227"/>
      <c r="R216" s="78"/>
      <c r="S216" s="78"/>
      <c r="T216" s="78"/>
      <c r="U216" s="78"/>
      <c r="V216" s="78"/>
      <c r="W216" s="78"/>
      <c r="X216" s="78"/>
      <c r="Y216" s="78"/>
      <c r="Z216" s="78"/>
      <c r="AA216" s="78"/>
      <c r="AB216" s="78"/>
      <c r="AC216" s="51"/>
      <c r="AD216" s="51"/>
      <c r="AE216" s="78"/>
      <c r="AG216" s="51">
        <f t="shared" si="91"/>
        <v>0</v>
      </c>
      <c r="AH216" s="51">
        <f t="shared" si="92"/>
        <v>0</v>
      </c>
      <c r="AI216" s="51">
        <f t="shared" si="93"/>
        <v>0</v>
      </c>
      <c r="AJ216" s="51">
        <f t="shared" si="94"/>
        <v>0</v>
      </c>
      <c r="AK216"/>
      <c r="AL216"/>
      <c r="AM216"/>
      <c r="AN216"/>
      <c r="AO216"/>
      <c r="AP216"/>
      <c r="AQ216"/>
      <c r="AR216"/>
      <c r="AS216"/>
      <c r="AT216"/>
      <c r="AU216"/>
    </row>
    <row r="217" spans="1:47" x14ac:dyDescent="0.25">
      <c r="A217" t="str">
        <f t="shared" si="87"/>
        <v>GRANTS</v>
      </c>
      <c r="B217" s="75">
        <v>44027</v>
      </c>
      <c r="C217" s="228">
        <f>Schools!A103</f>
        <v>3022054</v>
      </c>
      <c r="D217" t="str">
        <f>VLOOKUP(C217,Schools!A:B,2,0)</f>
        <v>Woodridge  Primary School</v>
      </c>
      <c r="E217" t="str">
        <f>VLOOKUP(C217,Schools!$A:$Z,3,0)</f>
        <v>M</v>
      </c>
      <c r="F217" s="78"/>
      <c r="G217" s="74" t="s">
        <v>3620</v>
      </c>
      <c r="H217" s="74"/>
      <c r="I217" t="str">
        <f t="shared" si="88"/>
        <v>10166/543965</v>
      </c>
      <c r="J217">
        <f>VLOOKUP(C217,Schools!$A:$Z,9,0)</f>
        <v>400004</v>
      </c>
      <c r="K217" s="74" t="s">
        <v>85</v>
      </c>
      <c r="L217" s="159" t="s">
        <v>86</v>
      </c>
      <c r="M217" s="74" t="s">
        <v>4041</v>
      </c>
      <c r="N217" s="77" t="str">
        <f>VLOOKUP(C217,Schools!A:D,4,0)</f>
        <v>Primary</v>
      </c>
      <c r="O217" s="74">
        <f t="shared" si="90"/>
        <v>10166</v>
      </c>
      <c r="P217" s="77">
        <f t="shared" si="89"/>
        <v>543965</v>
      </c>
      <c r="Q217" s="227"/>
      <c r="R217" s="78"/>
      <c r="S217" s="78"/>
      <c r="T217" s="78"/>
      <c r="U217" s="78"/>
      <c r="V217" s="78"/>
      <c r="W217" s="78"/>
      <c r="X217" s="78"/>
      <c r="Y217" s="78"/>
      <c r="Z217" s="78"/>
      <c r="AA217" s="78"/>
      <c r="AB217" s="78"/>
      <c r="AC217" s="51"/>
      <c r="AD217" s="51"/>
      <c r="AE217" s="78"/>
      <c r="AG217" s="51">
        <f t="shared" si="91"/>
        <v>0</v>
      </c>
      <c r="AH217" s="51">
        <f t="shared" si="92"/>
        <v>0</v>
      </c>
      <c r="AI217" s="51">
        <f t="shared" si="93"/>
        <v>0</v>
      </c>
      <c r="AJ217" s="51">
        <f t="shared" si="94"/>
        <v>0</v>
      </c>
      <c r="AK217"/>
      <c r="AL217"/>
      <c r="AM217"/>
      <c r="AN217"/>
      <c r="AO217"/>
      <c r="AP217"/>
      <c r="AQ217"/>
      <c r="AR217"/>
      <c r="AS217"/>
      <c r="AT217"/>
      <c r="AU217"/>
    </row>
    <row r="218" spans="1:47" x14ac:dyDescent="0.25">
      <c r="A218" t="str">
        <f t="shared" si="87"/>
        <v>GRANTS</v>
      </c>
      <c r="B218" s="75">
        <v>44027</v>
      </c>
      <c r="C218" s="228">
        <f>Schools!A136</f>
        <v>3027005</v>
      </c>
      <c r="D218" t="str">
        <f>VLOOKUP(C218,Schools!A:B,2,0)</f>
        <v>Northway</v>
      </c>
      <c r="E218" t="str">
        <f>VLOOKUP(C218,Schools!$A:$Z,3,0)</f>
        <v>M</v>
      </c>
      <c r="F218" s="78"/>
      <c r="G218" s="74" t="s">
        <v>3620</v>
      </c>
      <c r="H218" s="74"/>
      <c r="I218" t="str">
        <f t="shared" si="88"/>
        <v>10168/543965</v>
      </c>
      <c r="J218">
        <f>VLOOKUP(C218,Schools!$A:$Z,9,0)</f>
        <v>400034</v>
      </c>
      <c r="K218" s="74" t="s">
        <v>85</v>
      </c>
      <c r="L218" s="159" t="s">
        <v>86</v>
      </c>
      <c r="M218" s="74" t="s">
        <v>4041</v>
      </c>
      <c r="N218" s="77" t="str">
        <f>VLOOKUP(C218,Schools!A:D,4,0)</f>
        <v>Special</v>
      </c>
      <c r="O218" s="74">
        <f t="shared" si="90"/>
        <v>10168</v>
      </c>
      <c r="P218" s="77">
        <f t="shared" si="89"/>
        <v>543965</v>
      </c>
      <c r="Q218" s="227"/>
      <c r="R218" s="78"/>
      <c r="S218" s="78"/>
      <c r="T218" s="78"/>
      <c r="U218" s="78"/>
      <c r="V218" s="78"/>
      <c r="W218" s="78"/>
      <c r="X218" s="78"/>
      <c r="Y218" s="78"/>
      <c r="Z218" s="78"/>
      <c r="AA218" s="78"/>
      <c r="AB218" s="78"/>
      <c r="AC218" s="51"/>
      <c r="AD218" s="51"/>
      <c r="AE218" s="78"/>
      <c r="AG218" s="51">
        <f t="shared" si="91"/>
        <v>0</v>
      </c>
      <c r="AH218" s="51">
        <f t="shared" si="92"/>
        <v>0</v>
      </c>
      <c r="AI218" s="51">
        <f t="shared" si="93"/>
        <v>0</v>
      </c>
      <c r="AJ218" s="51">
        <f t="shared" si="94"/>
        <v>0</v>
      </c>
      <c r="AK218"/>
      <c r="AL218"/>
      <c r="AM218"/>
      <c r="AN218"/>
      <c r="AO218"/>
      <c r="AP218"/>
      <c r="AQ218"/>
      <c r="AR218"/>
      <c r="AS218"/>
      <c r="AT218"/>
      <c r="AU218"/>
    </row>
    <row r="219" spans="1:47" x14ac:dyDescent="0.25">
      <c r="A219" t="str">
        <f t="shared" si="87"/>
        <v>GRANTS</v>
      </c>
      <c r="B219" s="75">
        <v>44027</v>
      </c>
      <c r="C219" s="228">
        <f>Schools!A139</f>
        <v>3027009</v>
      </c>
      <c r="D219" t="str">
        <f>VLOOKUP(C219,Schools!A:B,2,0)</f>
        <v>Oakleigh</v>
      </c>
      <c r="E219" t="str">
        <f>VLOOKUP(C219,Schools!$A:$Z,3,0)</f>
        <v>M</v>
      </c>
      <c r="F219" s="78"/>
      <c r="G219" s="74" t="s">
        <v>3620</v>
      </c>
      <c r="H219" s="74"/>
      <c r="I219" t="str">
        <f t="shared" si="88"/>
        <v>10168/543965</v>
      </c>
      <c r="J219">
        <f>VLOOKUP(C219,Schools!$A:$Z,9,0)</f>
        <v>400091</v>
      </c>
      <c r="K219" s="74" t="s">
        <v>85</v>
      </c>
      <c r="L219" s="159" t="s">
        <v>86</v>
      </c>
      <c r="M219" s="74" t="s">
        <v>4041</v>
      </c>
      <c r="N219" s="77" t="str">
        <f>VLOOKUP(C219,Schools!A:D,4,0)</f>
        <v>Special</v>
      </c>
      <c r="O219" s="74">
        <f t="shared" si="90"/>
        <v>10168</v>
      </c>
      <c r="P219" s="77">
        <f t="shared" si="89"/>
        <v>543965</v>
      </c>
      <c r="Q219" s="227"/>
      <c r="R219" s="78"/>
      <c r="S219" s="78"/>
      <c r="T219" s="78"/>
      <c r="U219" s="78"/>
      <c r="V219" s="78"/>
      <c r="W219" s="78"/>
      <c r="X219" s="78"/>
      <c r="Y219" s="78"/>
      <c r="Z219" s="78"/>
      <c r="AA219" s="78"/>
      <c r="AB219" s="78"/>
      <c r="AC219" s="51"/>
      <c r="AD219" s="51"/>
      <c r="AE219" s="78"/>
      <c r="AG219" s="51">
        <f t="shared" si="91"/>
        <v>0</v>
      </c>
      <c r="AH219" s="51">
        <f t="shared" si="92"/>
        <v>0</v>
      </c>
      <c r="AI219" s="51">
        <f t="shared" si="93"/>
        <v>0</v>
      </c>
      <c r="AJ219" s="51">
        <f t="shared" si="94"/>
        <v>0</v>
      </c>
      <c r="AK219"/>
      <c r="AL219"/>
      <c r="AM219"/>
      <c r="AN219"/>
      <c r="AO219"/>
      <c r="AP219"/>
      <c r="AQ219"/>
      <c r="AR219"/>
      <c r="AS219"/>
      <c r="AT219"/>
      <c r="AU219"/>
    </row>
    <row r="220" spans="1:47" x14ac:dyDescent="0.25">
      <c r="A220" t="str">
        <f t="shared" si="87"/>
        <v>GRANTS</v>
      </c>
      <c r="B220" s="75">
        <v>44027</v>
      </c>
      <c r="C220" s="228">
        <f>Schools!A142</f>
        <v>3023521</v>
      </c>
      <c r="D220" t="str">
        <f>VLOOKUP(C220,Schools!A:B,2,0)</f>
        <v>St Mary's &amp; St John's CE School</v>
      </c>
      <c r="E220" t="str">
        <f>VLOOKUP(C220,Schools!$A:$Z,3,0)</f>
        <v>M</v>
      </c>
      <c r="F220" s="230"/>
      <c r="G220" s="74" t="s">
        <v>3620</v>
      </c>
      <c r="H220" s="74"/>
      <c r="I220" t="str">
        <f t="shared" si="88"/>
        <v>11329/543965</v>
      </c>
      <c r="J220">
        <f>VLOOKUP(C220,Schools!$A:$Z,9,0)</f>
        <v>400135</v>
      </c>
      <c r="K220" s="74" t="s">
        <v>85</v>
      </c>
      <c r="L220" s="159" t="s">
        <v>86</v>
      </c>
      <c r="M220" s="74" t="s">
        <v>4041</v>
      </c>
      <c r="N220" s="77" t="str">
        <f>VLOOKUP(C220,Schools!A:D,4,0)</f>
        <v>All through</v>
      </c>
      <c r="O220" s="74">
        <f t="shared" si="90"/>
        <v>11329</v>
      </c>
      <c r="P220" s="77">
        <f t="shared" si="89"/>
        <v>543965</v>
      </c>
      <c r="Q220" s="227"/>
      <c r="R220" s="78"/>
      <c r="S220" s="78"/>
      <c r="T220" s="78"/>
      <c r="U220" s="78"/>
      <c r="V220" s="78"/>
      <c r="W220" s="78"/>
      <c r="X220" s="78"/>
      <c r="Y220" s="78"/>
      <c r="Z220" s="78"/>
      <c r="AA220" s="78"/>
      <c r="AB220" s="78"/>
      <c r="AC220" s="51"/>
      <c r="AD220" s="51"/>
      <c r="AE220" s="78"/>
      <c r="AG220" s="51">
        <f t="shared" si="91"/>
        <v>0</v>
      </c>
      <c r="AH220" s="51">
        <f t="shared" si="92"/>
        <v>0</v>
      </c>
      <c r="AI220" s="51">
        <f t="shared" si="93"/>
        <v>0</v>
      </c>
      <c r="AJ220" s="51">
        <f t="shared" si="94"/>
        <v>0</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20"/>
  <mergeCells count="27">
    <mergeCell ref="B6:C6"/>
    <mergeCell ref="D6:E6"/>
    <mergeCell ref="A1:N1"/>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R17:AC17"/>
    <mergeCell ref="B14:E14"/>
    <mergeCell ref="F14:N14"/>
    <mergeCell ref="B15:E15"/>
    <mergeCell ref="F15:N15"/>
    <mergeCell ref="B16:E16"/>
    <mergeCell ref="F16:N16"/>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V243"/>
  <sheetViews>
    <sheetView topLeftCell="A4" workbookViewId="0">
      <selection activeCell="B10" sqref="B1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65</v>
      </c>
      <c r="C3" s="525"/>
      <c r="D3" s="525"/>
      <c r="E3" s="526"/>
      <c r="F3" s="82"/>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SUMIF(GRANTS!Q20:Q220,"&gt;0")</f>
        <v>0</v>
      </c>
      <c r="C7" s="529" t="str">
        <f>IF(ROUND(ABS(B7-B8),0)&gt;0,"Error","OK")</f>
        <v>OK</v>
      </c>
      <c r="D7" s="530"/>
      <c r="P7" s="30" t="s">
        <v>3639</v>
      </c>
      <c r="Q7" s="30">
        <v>21</v>
      </c>
      <c r="R7" s="30" t="s">
        <v>4775</v>
      </c>
      <c r="S7" s="30" t="s">
        <v>3630</v>
      </c>
    </row>
    <row r="8" spans="1:22" ht="16.5" thickTop="1" thickBot="1" x14ac:dyDescent="0.3">
      <c r="A8" s="83" t="s">
        <v>3642</v>
      </c>
      <c r="B8" s="85">
        <f>SUM(G20:G565)</f>
        <v>0</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COUNTIF(GRANTS!Q20:Q220,"&gt;0")</f>
        <v>0</v>
      </c>
      <c r="C10" s="529" t="str">
        <f>IF(ROUND(ABS(B10-B11),0)&gt;0,"Error","OK")</f>
        <v>Error</v>
      </c>
      <c r="D10" s="530"/>
      <c r="P10" s="30" t="s">
        <v>3650</v>
      </c>
      <c r="Q10" s="30">
        <v>24</v>
      </c>
      <c r="R10" s="30" t="s">
        <v>4778</v>
      </c>
      <c r="S10" s="30" t="s">
        <v>3641</v>
      </c>
    </row>
    <row r="11" spans="1:22" ht="16.5" thickTop="1" thickBot="1" x14ac:dyDescent="0.3">
      <c r="A11" s="83" t="s">
        <v>3653</v>
      </c>
      <c r="B11" s="83">
        <f>COUNTIF(C20:C220,"&gt;0")</f>
        <v>201</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GRANTS!J20</f>
        <v>400102</v>
      </c>
      <c r="D20" s="120" t="b">
        <v>1</v>
      </c>
      <c r="E20" s="121" t="str">
        <f>RIGHT(GRANTS!C20,4)&amp;"."&amp;GRANTS!M20&amp;"."&amp;GRANTS!K20&amp;"."&amp;$C$5</f>
        <v>1000.DFC.CI01.Ap21</v>
      </c>
      <c r="F20" s="122">
        <f ca="1">TODAY()</f>
        <v>44309</v>
      </c>
      <c r="G20" s="123">
        <f>GRANTS!Q20</f>
        <v>0</v>
      </c>
      <c r="H20" s="124">
        <f ca="1">F20</f>
        <v>44309</v>
      </c>
      <c r="I20" s="125">
        <v>0</v>
      </c>
      <c r="J20" s="121" t="str">
        <f>LEFT(GRANTS!D20,20)&amp;"."&amp;GRANTSPAY!E20</f>
        <v>Brookhill Nursery.1000.DFC.CI01.Ap21</v>
      </c>
      <c r="K20" s="120" t="b">
        <v>1</v>
      </c>
      <c r="L20" s="126" t="s">
        <v>3686</v>
      </c>
      <c r="M20" s="120" t="b">
        <v>1</v>
      </c>
      <c r="N20" s="120" t="s">
        <v>3687</v>
      </c>
      <c r="O20" s="127" t="str">
        <f>GRANTS!I20</f>
        <v>11327/543965</v>
      </c>
      <c r="P20" s="120" t="b">
        <v>1</v>
      </c>
      <c r="Q20" s="120" t="b">
        <v>1</v>
      </c>
      <c r="R20" s="120" t="b">
        <v>1</v>
      </c>
      <c r="T20" s="11">
        <f>LEN(E20)</f>
        <v>18</v>
      </c>
      <c r="U20" s="1">
        <f>LEN(J20)</f>
        <v>36</v>
      </c>
    </row>
    <row r="21" spans="1:21" x14ac:dyDescent="0.25">
      <c r="A21" s="117">
        <v>1</v>
      </c>
      <c r="B21" s="118">
        <v>2</v>
      </c>
      <c r="C21" s="315">
        <f>GRANTS!J21</f>
        <v>400102</v>
      </c>
      <c r="D21" s="120" t="b">
        <v>1</v>
      </c>
      <c r="E21" s="316" t="str">
        <f>RIGHT(GRANTS!C21,4)&amp;"."&amp;GRANTS!M21&amp;"."&amp;GRANTS!K21&amp;"."&amp;$C$5</f>
        <v>1001.DFC.CI01.Ap21</v>
      </c>
      <c r="F21" s="317">
        <f t="shared" ref="F21:F84" ca="1" si="0">TODAY()</f>
        <v>44309</v>
      </c>
      <c r="G21" s="318">
        <f>GRANTS!Q21</f>
        <v>0</v>
      </c>
      <c r="H21" s="124">
        <f t="shared" ref="H21:H84" ca="1" si="1">F21</f>
        <v>44309</v>
      </c>
      <c r="I21" s="125">
        <v>0</v>
      </c>
      <c r="J21" s="316" t="str">
        <f>LEFT(GRANTS!D21,20)&amp;"."&amp;GRANTSPAY!E21</f>
        <v>Hampden Way Nursery.1001.DFC.CI01.Ap21</v>
      </c>
      <c r="K21" s="120" t="b">
        <v>1</v>
      </c>
      <c r="L21" s="126" t="s">
        <v>3686</v>
      </c>
      <c r="M21" s="120" t="b">
        <v>1</v>
      </c>
      <c r="N21" s="120" t="s">
        <v>3687</v>
      </c>
      <c r="O21" s="319" t="str">
        <f>GRANTS!I21</f>
        <v>11327/543965</v>
      </c>
      <c r="P21" s="120" t="b">
        <v>1</v>
      </c>
      <c r="Q21" s="120" t="b">
        <v>1</v>
      </c>
      <c r="R21" s="120" t="b">
        <v>1</v>
      </c>
      <c r="T21" s="11">
        <f t="shared" ref="T21:T84" si="2">LEN(E21)</f>
        <v>18</v>
      </c>
      <c r="U21" s="1">
        <f t="shared" ref="U21:U84" si="3">LEN(J21)</f>
        <v>38</v>
      </c>
    </row>
    <row r="22" spans="1:21" x14ac:dyDescent="0.25">
      <c r="A22" s="117">
        <v>1</v>
      </c>
      <c r="B22" s="118">
        <v>2</v>
      </c>
      <c r="C22" s="315">
        <f>GRANTS!J22</f>
        <v>400102</v>
      </c>
      <c r="D22" s="120" t="b">
        <v>1</v>
      </c>
      <c r="E22" s="316" t="str">
        <f>RIGHT(GRANTS!C22,4)&amp;"."&amp;GRANTS!M22&amp;"."&amp;GRANTS!K22&amp;"."&amp;$C$5</f>
        <v>1003.DFC.CI01.Ap21</v>
      </c>
      <c r="F22" s="317">
        <f t="shared" ca="1" si="0"/>
        <v>44309</v>
      </c>
      <c r="G22" s="318">
        <f>GRANTS!Q22</f>
        <v>0</v>
      </c>
      <c r="H22" s="124">
        <f t="shared" ca="1" si="1"/>
        <v>44309</v>
      </c>
      <c r="I22" s="125">
        <v>0</v>
      </c>
      <c r="J22" s="316" t="str">
        <f>LEFT(GRANTS!D22,20)&amp;"."&amp;GRANTSPAY!E22</f>
        <v>St Margaret's Nurser.1003.DFC.CI01.Ap21</v>
      </c>
      <c r="K22" s="120" t="b">
        <v>1</v>
      </c>
      <c r="L22" s="126" t="s">
        <v>3686</v>
      </c>
      <c r="M22" s="120" t="b">
        <v>1</v>
      </c>
      <c r="N22" s="120" t="s">
        <v>3687</v>
      </c>
      <c r="O22" s="319" t="str">
        <f>GRANTS!I22</f>
        <v>11327/543965</v>
      </c>
      <c r="P22" s="120" t="b">
        <v>1</v>
      </c>
      <c r="Q22" s="120" t="b">
        <v>1</v>
      </c>
      <c r="R22" s="120" t="b">
        <v>1</v>
      </c>
      <c r="T22" s="11">
        <f t="shared" si="2"/>
        <v>18</v>
      </c>
      <c r="U22" s="1">
        <f t="shared" si="3"/>
        <v>39</v>
      </c>
    </row>
    <row r="23" spans="1:21" x14ac:dyDescent="0.25">
      <c r="A23" s="117">
        <v>1</v>
      </c>
      <c r="B23" s="118">
        <v>2</v>
      </c>
      <c r="C23" s="315">
        <f>GRANTS!J23</f>
        <v>400072</v>
      </c>
      <c r="D23" s="120" t="b">
        <v>1</v>
      </c>
      <c r="E23" s="316" t="str">
        <f>RIGHT(GRANTS!C23,4)&amp;"."&amp;GRANTS!M23&amp;"."&amp;GRANTS!K23&amp;"."&amp;$C$5</f>
        <v>1002.DFC.CI01.Ap21</v>
      </c>
      <c r="F23" s="317">
        <f t="shared" ca="1" si="0"/>
        <v>44309</v>
      </c>
      <c r="G23" s="318">
        <f>GRANTS!Q23</f>
        <v>0</v>
      </c>
      <c r="H23" s="124">
        <f t="shared" ca="1" si="1"/>
        <v>44309</v>
      </c>
      <c r="I23" s="125">
        <v>0</v>
      </c>
      <c r="J23" s="316" t="str">
        <f>LEFT(GRANTS!D23,20)&amp;"."&amp;GRANTSPAY!E23</f>
        <v>Moss Hall Nursery.1002.DFC.CI01.Ap21</v>
      </c>
      <c r="K23" s="120" t="b">
        <v>1</v>
      </c>
      <c r="L23" s="126" t="s">
        <v>3686</v>
      </c>
      <c r="M23" s="120" t="b">
        <v>1</v>
      </c>
      <c r="N23" s="120" t="s">
        <v>3687</v>
      </c>
      <c r="O23" s="319" t="str">
        <f>GRANTS!I23</f>
        <v>11327/543965</v>
      </c>
      <c r="P23" s="120" t="b">
        <v>1</v>
      </c>
      <c r="Q23" s="120" t="b">
        <v>1</v>
      </c>
      <c r="R23" s="120" t="b">
        <v>1</v>
      </c>
      <c r="T23" s="11">
        <f t="shared" si="2"/>
        <v>18</v>
      </c>
      <c r="U23" s="1">
        <f t="shared" si="3"/>
        <v>36</v>
      </c>
    </row>
    <row r="24" spans="1:21" x14ac:dyDescent="0.25">
      <c r="A24" s="117">
        <v>1</v>
      </c>
      <c r="B24" s="118">
        <v>2</v>
      </c>
      <c r="C24" s="315">
        <f>GRANTS!J24</f>
        <v>400005</v>
      </c>
      <c r="D24" s="120" t="b">
        <v>1</v>
      </c>
      <c r="E24" s="316" t="str">
        <f>RIGHT(GRANTS!C24,4)&amp;"."&amp;GRANTS!M24&amp;"."&amp;GRANTS!K24&amp;"."&amp;$C$5</f>
        <v>2002.DFC.CI01.Ap21</v>
      </c>
      <c r="F24" s="317">
        <f t="shared" ca="1" si="0"/>
        <v>44309</v>
      </c>
      <c r="G24" s="318">
        <f>GRANTS!Q24</f>
        <v>0</v>
      </c>
      <c r="H24" s="124">
        <f t="shared" ca="1" si="1"/>
        <v>44309</v>
      </c>
      <c r="I24" s="125">
        <v>0</v>
      </c>
      <c r="J24" s="316" t="str">
        <f>LEFT(GRANTS!D24,20)&amp;"."&amp;GRANTSPAY!E24</f>
        <v>Barnfield School.2002.DFC.CI01.Ap21</v>
      </c>
      <c r="K24" s="120" t="b">
        <v>1</v>
      </c>
      <c r="L24" s="126" t="s">
        <v>3686</v>
      </c>
      <c r="M24" s="120" t="b">
        <v>1</v>
      </c>
      <c r="N24" s="120" t="s">
        <v>3687</v>
      </c>
      <c r="O24" s="319" t="str">
        <f>GRANTS!I24</f>
        <v>11331/543965</v>
      </c>
      <c r="P24" s="120" t="b">
        <v>1</v>
      </c>
      <c r="Q24" s="120" t="b">
        <v>1</v>
      </c>
      <c r="R24" s="120" t="b">
        <v>1</v>
      </c>
      <c r="T24" s="11">
        <f t="shared" si="2"/>
        <v>18</v>
      </c>
      <c r="U24" s="1">
        <f t="shared" si="3"/>
        <v>35</v>
      </c>
    </row>
    <row r="25" spans="1:21" x14ac:dyDescent="0.25">
      <c r="A25" s="117">
        <v>1</v>
      </c>
      <c r="B25" s="118">
        <v>2</v>
      </c>
      <c r="C25" s="315">
        <f>GRANTS!J25</f>
        <v>400051</v>
      </c>
      <c r="D25" s="120" t="b">
        <v>1</v>
      </c>
      <c r="E25" s="316" t="str">
        <f>RIGHT(GRANTS!C25,4)&amp;"."&amp;GRANTS!M25&amp;"."&amp;GRANTS!K25&amp;"."&amp;$C$5</f>
        <v>2003.DFC.CI01.Ap21</v>
      </c>
      <c r="F25" s="317">
        <f t="shared" ca="1" si="0"/>
        <v>44309</v>
      </c>
      <c r="G25" s="318">
        <f>GRANTS!Q25</f>
        <v>0</v>
      </c>
      <c r="H25" s="124">
        <f t="shared" ca="1" si="1"/>
        <v>44309</v>
      </c>
      <c r="I25" s="125">
        <v>0</v>
      </c>
      <c r="J25" s="316" t="str">
        <f>LEFT(GRANTS!D25,20)&amp;"."&amp;GRANTSPAY!E25</f>
        <v>Bell Lane Primary Sc.2003.DFC.CI01.Ap21</v>
      </c>
      <c r="K25" s="120" t="b">
        <v>1</v>
      </c>
      <c r="L25" s="126" t="s">
        <v>3686</v>
      </c>
      <c r="M25" s="120" t="b">
        <v>1</v>
      </c>
      <c r="N25" s="120" t="s">
        <v>3687</v>
      </c>
      <c r="O25" s="319" t="str">
        <f>GRANTS!I25</f>
        <v>11331/543965</v>
      </c>
      <c r="P25" s="120" t="b">
        <v>1</v>
      </c>
      <c r="Q25" s="120" t="b">
        <v>1</v>
      </c>
      <c r="R25" s="120" t="b">
        <v>1</v>
      </c>
      <c r="T25" s="11">
        <f t="shared" si="2"/>
        <v>18</v>
      </c>
      <c r="U25" s="1">
        <f t="shared" si="3"/>
        <v>39</v>
      </c>
    </row>
    <row r="26" spans="1:21" x14ac:dyDescent="0.25">
      <c r="A26" s="117">
        <v>1</v>
      </c>
      <c r="B26" s="118">
        <v>2</v>
      </c>
      <c r="C26" s="315">
        <f>GRANTS!J26</f>
        <v>400057</v>
      </c>
      <c r="D26" s="120" t="b">
        <v>1</v>
      </c>
      <c r="E26" s="316" t="str">
        <f>RIGHT(GRANTS!C26,4)&amp;"."&amp;GRANTS!M26&amp;"."&amp;GRANTS!K26&amp;"."&amp;$C$5</f>
        <v>2008.DFC.CI01.Ap21</v>
      </c>
      <c r="F26" s="317">
        <f t="shared" ca="1" si="0"/>
        <v>44309</v>
      </c>
      <c r="G26" s="318">
        <f>GRANTS!Q26</f>
        <v>0</v>
      </c>
      <c r="H26" s="124">
        <f t="shared" ca="1" si="1"/>
        <v>44309</v>
      </c>
      <c r="I26" s="125">
        <v>0</v>
      </c>
      <c r="J26" s="316" t="str">
        <f>LEFT(GRANTS!D26,20)&amp;"."&amp;GRANTSPAY!E26</f>
        <v>Brookland Infant  &amp; .2008.DFC.CI01.Ap21</v>
      </c>
      <c r="K26" s="120" t="b">
        <v>1</v>
      </c>
      <c r="L26" s="126" t="s">
        <v>3686</v>
      </c>
      <c r="M26" s="120" t="b">
        <v>1</v>
      </c>
      <c r="N26" s="120" t="s">
        <v>3687</v>
      </c>
      <c r="O26" s="319" t="str">
        <f>GRANTS!I26</f>
        <v>11331/543965</v>
      </c>
      <c r="P26" s="120" t="b">
        <v>1</v>
      </c>
      <c r="Q26" s="120" t="b">
        <v>1</v>
      </c>
      <c r="R26" s="120" t="b">
        <v>1</v>
      </c>
      <c r="T26" s="11">
        <f t="shared" si="2"/>
        <v>18</v>
      </c>
      <c r="U26" s="1">
        <f t="shared" si="3"/>
        <v>39</v>
      </c>
    </row>
    <row r="27" spans="1:21" x14ac:dyDescent="0.25">
      <c r="A27" s="117">
        <v>1</v>
      </c>
      <c r="B27" s="118">
        <v>2</v>
      </c>
      <c r="C27" s="315">
        <f>GRANTS!J27</f>
        <v>400040</v>
      </c>
      <c r="D27" s="120" t="b">
        <v>1</v>
      </c>
      <c r="E27" s="316" t="str">
        <f>RIGHT(GRANTS!C27,4)&amp;"."&amp;GRANTS!M27&amp;"."&amp;GRANTS!K27&amp;"."&amp;$C$5</f>
        <v>2007.DFC.CI01.Ap21</v>
      </c>
      <c r="F27" s="317">
        <f t="shared" ca="1" si="0"/>
        <v>44309</v>
      </c>
      <c r="G27" s="318">
        <f>GRANTS!Q27</f>
        <v>0</v>
      </c>
      <c r="H27" s="124">
        <f t="shared" ca="1" si="1"/>
        <v>44309</v>
      </c>
      <c r="I27" s="125">
        <v>0</v>
      </c>
      <c r="J27" s="316" t="str">
        <f>LEFT(GRANTS!D27,20)&amp;"."&amp;GRANTSPAY!E27</f>
        <v>Brookland Junior Sch.2007.DFC.CI01.Ap21</v>
      </c>
      <c r="K27" s="120" t="b">
        <v>1</v>
      </c>
      <c r="L27" s="126" t="s">
        <v>3686</v>
      </c>
      <c r="M27" s="120" t="b">
        <v>1</v>
      </c>
      <c r="N27" s="120" t="s">
        <v>3687</v>
      </c>
      <c r="O27" s="319" t="str">
        <f>GRANTS!I27</f>
        <v>11331/543965</v>
      </c>
      <c r="P27" s="120" t="b">
        <v>1</v>
      </c>
      <c r="Q27" s="120" t="b">
        <v>1</v>
      </c>
      <c r="R27" s="120" t="b">
        <v>1</v>
      </c>
      <c r="T27" s="11">
        <f t="shared" si="2"/>
        <v>18</v>
      </c>
      <c r="U27" s="1">
        <f t="shared" si="3"/>
        <v>39</v>
      </c>
    </row>
    <row r="28" spans="1:21" x14ac:dyDescent="0.25">
      <c r="A28" s="117">
        <v>1</v>
      </c>
      <c r="B28" s="118">
        <v>2</v>
      </c>
      <c r="C28" s="315">
        <f>GRANTS!J28</f>
        <v>400061</v>
      </c>
      <c r="D28" s="120" t="b">
        <v>1</v>
      </c>
      <c r="E28" s="316" t="str">
        <f>RIGHT(GRANTS!C28,4)&amp;"."&amp;GRANTS!M28&amp;"."&amp;GRANTS!K28&amp;"."&amp;$C$5</f>
        <v>2009.DFC.CI01.Ap21</v>
      </c>
      <c r="F28" s="317">
        <f t="shared" ca="1" si="0"/>
        <v>44309</v>
      </c>
      <c r="G28" s="318">
        <f>GRANTS!Q28</f>
        <v>0</v>
      </c>
      <c r="H28" s="124">
        <f t="shared" ca="1" si="1"/>
        <v>44309</v>
      </c>
      <c r="I28" s="125">
        <v>0</v>
      </c>
      <c r="J28" s="316" t="str">
        <f>LEFT(GRANTS!D28,20)&amp;"."&amp;GRANTSPAY!E28</f>
        <v>Brunswick Park Prima.2009.DFC.CI01.Ap21</v>
      </c>
      <c r="K28" s="120" t="b">
        <v>1</v>
      </c>
      <c r="L28" s="126" t="s">
        <v>3686</v>
      </c>
      <c r="M28" s="120" t="b">
        <v>1</v>
      </c>
      <c r="N28" s="120" t="s">
        <v>3687</v>
      </c>
      <c r="O28" s="319" t="str">
        <f>GRANTS!I28</f>
        <v>11331/543965</v>
      </c>
      <c r="P28" s="120" t="b">
        <v>1</v>
      </c>
      <c r="Q28" s="120" t="b">
        <v>1</v>
      </c>
      <c r="R28" s="120" t="b">
        <v>1</v>
      </c>
      <c r="T28" s="11">
        <f t="shared" si="2"/>
        <v>18</v>
      </c>
      <c r="U28" s="1">
        <f t="shared" si="3"/>
        <v>39</v>
      </c>
    </row>
    <row r="29" spans="1:21" x14ac:dyDescent="0.25">
      <c r="A29" s="117">
        <v>1</v>
      </c>
      <c r="B29" s="118">
        <v>2</v>
      </c>
      <c r="C29" s="315">
        <f>GRANTS!J29</f>
        <v>400065</v>
      </c>
      <c r="D29" s="120" t="b">
        <v>1</v>
      </c>
      <c r="E29" s="316" t="str">
        <f>RIGHT(GRANTS!C29,4)&amp;"."&amp;GRANTS!M29&amp;"."&amp;GRANTS!K29&amp;"."&amp;$C$5</f>
        <v>2067.DFC.CI01.Ap21</v>
      </c>
      <c r="F29" s="317">
        <f t="shared" ca="1" si="0"/>
        <v>44309</v>
      </c>
      <c r="G29" s="318">
        <f>GRANTS!Q29</f>
        <v>0</v>
      </c>
      <c r="H29" s="124">
        <f t="shared" ca="1" si="1"/>
        <v>44309</v>
      </c>
      <c r="I29" s="125">
        <v>0</v>
      </c>
      <c r="J29" s="316" t="str">
        <f>LEFT(GRANTS!D29,20)&amp;"."&amp;GRANTSPAY!E29</f>
        <v>Chalgrove Primary Sc.2067.DFC.CI01.Ap21</v>
      </c>
      <c r="K29" s="120" t="b">
        <v>1</v>
      </c>
      <c r="L29" s="126" t="s">
        <v>3686</v>
      </c>
      <c r="M29" s="120" t="b">
        <v>1</v>
      </c>
      <c r="N29" s="120" t="s">
        <v>3687</v>
      </c>
      <c r="O29" s="319" t="str">
        <f>GRANTS!I29</f>
        <v>11331/543965</v>
      </c>
      <c r="P29" s="120" t="b">
        <v>1</v>
      </c>
      <c r="Q29" s="120" t="b">
        <v>1</v>
      </c>
      <c r="R29" s="120" t="b">
        <v>1</v>
      </c>
      <c r="T29" s="11">
        <f t="shared" si="2"/>
        <v>18</v>
      </c>
      <c r="U29" s="1">
        <f t="shared" si="3"/>
        <v>39</v>
      </c>
    </row>
    <row r="30" spans="1:21" x14ac:dyDescent="0.25">
      <c r="A30" s="117">
        <v>1</v>
      </c>
      <c r="B30" s="118">
        <v>2</v>
      </c>
      <c r="C30" s="315">
        <f>GRANTS!J30</f>
        <v>400020</v>
      </c>
      <c r="D30" s="120" t="b">
        <v>1</v>
      </c>
      <c r="E30" s="316" t="str">
        <f>RIGHT(GRANTS!C30,4)&amp;"."&amp;GRANTS!M30&amp;"."&amp;GRANTS!K30&amp;"."&amp;$C$5</f>
        <v>2011.DFC.CI01.Ap21</v>
      </c>
      <c r="F30" s="317">
        <f t="shared" ca="1" si="0"/>
        <v>44309</v>
      </c>
      <c r="G30" s="318">
        <f>GRANTS!Q30</f>
        <v>0</v>
      </c>
      <c r="H30" s="124">
        <f t="shared" ca="1" si="1"/>
        <v>44309</v>
      </c>
      <c r="I30" s="125">
        <v>0</v>
      </c>
      <c r="J30" s="316" t="str">
        <f>LEFT(GRANTS!D30,20)&amp;"."&amp;GRANTSPAY!E30</f>
        <v>Church Hill Primary .2011.DFC.CI01.Ap21</v>
      </c>
      <c r="K30" s="120" t="b">
        <v>1</v>
      </c>
      <c r="L30" s="126" t="s">
        <v>3686</v>
      </c>
      <c r="M30" s="120" t="b">
        <v>1</v>
      </c>
      <c r="N30" s="120" t="s">
        <v>3687</v>
      </c>
      <c r="O30" s="319" t="str">
        <f>GRANTS!I30</f>
        <v>11331/543965</v>
      </c>
      <c r="P30" s="120" t="b">
        <v>1</v>
      </c>
      <c r="Q30" s="120" t="b">
        <v>1</v>
      </c>
      <c r="R30" s="120" t="b">
        <v>1</v>
      </c>
      <c r="T30" s="11">
        <f t="shared" si="2"/>
        <v>18</v>
      </c>
      <c r="U30" s="1">
        <f t="shared" si="3"/>
        <v>39</v>
      </c>
    </row>
    <row r="31" spans="1:21" x14ac:dyDescent="0.25">
      <c r="A31" s="117">
        <v>1</v>
      </c>
      <c r="B31" s="118">
        <v>2</v>
      </c>
      <c r="C31" s="315">
        <f>GRANTS!J31</f>
        <v>400050</v>
      </c>
      <c r="D31" s="120" t="b">
        <v>1</v>
      </c>
      <c r="E31" s="316" t="str">
        <f>RIGHT(GRANTS!C31,4)&amp;"."&amp;GRANTS!M31&amp;"."&amp;GRANTS!K31&amp;"."&amp;$C$5</f>
        <v>2014.DFC.CI01.Ap21</v>
      </c>
      <c r="F31" s="317">
        <f t="shared" ca="1" si="0"/>
        <v>44309</v>
      </c>
      <c r="G31" s="318">
        <f>GRANTS!Q31</f>
        <v>0</v>
      </c>
      <c r="H31" s="124">
        <f t="shared" ca="1" si="1"/>
        <v>44309</v>
      </c>
      <c r="I31" s="125">
        <v>0</v>
      </c>
      <c r="J31" s="316" t="str">
        <f>LEFT(GRANTS!D31,20)&amp;"."&amp;GRANTSPAY!E31</f>
        <v>Colindale School.2014.DFC.CI01.Ap21</v>
      </c>
      <c r="K31" s="120" t="b">
        <v>1</v>
      </c>
      <c r="L31" s="126" t="s">
        <v>3686</v>
      </c>
      <c r="M31" s="120" t="b">
        <v>1</v>
      </c>
      <c r="N31" s="120" t="s">
        <v>3687</v>
      </c>
      <c r="O31" s="319" t="str">
        <f>GRANTS!I31</f>
        <v>11331/543965</v>
      </c>
      <c r="P31" s="120" t="b">
        <v>1</v>
      </c>
      <c r="Q31" s="120" t="b">
        <v>1</v>
      </c>
      <c r="R31" s="120" t="b">
        <v>1</v>
      </c>
      <c r="T31" s="11">
        <f t="shared" si="2"/>
        <v>18</v>
      </c>
      <c r="U31" s="1">
        <f t="shared" si="3"/>
        <v>35</v>
      </c>
    </row>
    <row r="32" spans="1:21" x14ac:dyDescent="0.25">
      <c r="A32" s="117">
        <v>1</v>
      </c>
      <c r="B32" s="118">
        <v>2</v>
      </c>
      <c r="C32" s="315">
        <f>GRANTS!J32</f>
        <v>400059</v>
      </c>
      <c r="D32" s="120" t="b">
        <v>1</v>
      </c>
      <c r="E32" s="316" t="str">
        <f>RIGHT(GRANTS!C32,4)&amp;"."&amp;GRANTS!M32&amp;"."&amp;GRANTS!K32&amp;"."&amp;$C$5</f>
        <v>2015.DFC.CI01.Ap21</v>
      </c>
      <c r="F32" s="317">
        <f t="shared" ca="1" si="0"/>
        <v>44309</v>
      </c>
      <c r="G32" s="318">
        <f>GRANTS!Q32</f>
        <v>0</v>
      </c>
      <c r="H32" s="124">
        <f t="shared" ca="1" si="1"/>
        <v>44309</v>
      </c>
      <c r="I32" s="125">
        <v>0</v>
      </c>
      <c r="J32" s="316" t="str">
        <f>LEFT(GRANTS!D32,20)&amp;"."&amp;GRANTSPAY!E32</f>
        <v>Coppetts Wood.2015.DFC.CI01.Ap21</v>
      </c>
      <c r="K32" s="120" t="b">
        <v>1</v>
      </c>
      <c r="L32" s="126" t="s">
        <v>3686</v>
      </c>
      <c r="M32" s="120" t="b">
        <v>1</v>
      </c>
      <c r="N32" s="120" t="s">
        <v>3687</v>
      </c>
      <c r="O32" s="319" t="str">
        <f>GRANTS!I32</f>
        <v>11331/543965</v>
      </c>
      <c r="P32" s="120" t="b">
        <v>1</v>
      </c>
      <c r="Q32" s="120" t="b">
        <v>1</v>
      </c>
      <c r="R32" s="120" t="b">
        <v>1</v>
      </c>
      <c r="T32" s="11">
        <f t="shared" si="2"/>
        <v>18</v>
      </c>
      <c r="U32" s="1">
        <f t="shared" si="3"/>
        <v>32</v>
      </c>
    </row>
    <row r="33" spans="1:21" x14ac:dyDescent="0.25">
      <c r="A33" s="117">
        <v>1</v>
      </c>
      <c r="B33" s="118">
        <v>2</v>
      </c>
      <c r="C33" s="315">
        <f>GRANTS!J33</f>
        <v>400049</v>
      </c>
      <c r="D33" s="120" t="b">
        <v>1</v>
      </c>
      <c r="E33" s="316" t="str">
        <f>RIGHT(GRANTS!C33,4)&amp;"."&amp;GRANTS!M33&amp;"."&amp;GRANTS!K33&amp;"."&amp;$C$5</f>
        <v>2016.DFC.CI01.Ap21</v>
      </c>
      <c r="F33" s="317">
        <f t="shared" ca="1" si="0"/>
        <v>44309</v>
      </c>
      <c r="G33" s="318">
        <f>GRANTS!Q33</f>
        <v>0</v>
      </c>
      <c r="H33" s="124">
        <f t="shared" ca="1" si="1"/>
        <v>44309</v>
      </c>
      <c r="I33" s="125">
        <v>0</v>
      </c>
      <c r="J33" s="316" t="str">
        <f>LEFT(GRANTS!D33,20)&amp;"."&amp;GRANTSPAY!E33</f>
        <v>Courtland School.2016.DFC.CI01.Ap21</v>
      </c>
      <c r="K33" s="120" t="b">
        <v>1</v>
      </c>
      <c r="L33" s="126" t="s">
        <v>3686</v>
      </c>
      <c r="M33" s="120" t="b">
        <v>1</v>
      </c>
      <c r="N33" s="120" t="s">
        <v>3687</v>
      </c>
      <c r="O33" s="319" t="str">
        <f>GRANTS!I33</f>
        <v>11331/543965</v>
      </c>
      <c r="P33" s="120" t="b">
        <v>1</v>
      </c>
      <c r="Q33" s="120" t="b">
        <v>1</v>
      </c>
      <c r="R33" s="120" t="b">
        <v>1</v>
      </c>
      <c r="T33" s="11">
        <f t="shared" si="2"/>
        <v>18</v>
      </c>
      <c r="U33" s="1">
        <f t="shared" si="3"/>
        <v>35</v>
      </c>
    </row>
    <row r="34" spans="1:21" x14ac:dyDescent="0.25">
      <c r="A34" s="117">
        <v>1</v>
      </c>
      <c r="B34" s="118">
        <v>2</v>
      </c>
      <c r="C34" s="315">
        <f>GRANTS!J34</f>
        <v>400080</v>
      </c>
      <c r="D34" s="120" t="b">
        <v>1</v>
      </c>
      <c r="E34" s="316" t="str">
        <f>RIGHT(GRANTS!C34,4)&amp;"."&amp;GRANTS!M34&amp;"."&amp;GRANTS!K34&amp;"."&amp;$C$5</f>
        <v>2017.DFC.CI01.Ap21</v>
      </c>
      <c r="F34" s="317">
        <f t="shared" ca="1" si="0"/>
        <v>44309</v>
      </c>
      <c r="G34" s="318">
        <f>GRANTS!Q34</f>
        <v>0</v>
      </c>
      <c r="H34" s="124">
        <f t="shared" ca="1" si="1"/>
        <v>44309</v>
      </c>
      <c r="I34" s="125">
        <v>0</v>
      </c>
      <c r="J34" s="316" t="str">
        <f>LEFT(GRANTS!D34,20)&amp;"."&amp;GRANTSPAY!E34</f>
        <v>Cromer Road Primary .2017.DFC.CI01.Ap21</v>
      </c>
      <c r="K34" s="120" t="b">
        <v>1</v>
      </c>
      <c r="L34" s="126" t="s">
        <v>3686</v>
      </c>
      <c r="M34" s="120" t="b">
        <v>1</v>
      </c>
      <c r="N34" s="120" t="s">
        <v>3687</v>
      </c>
      <c r="O34" s="319" t="str">
        <f>GRANTS!I34</f>
        <v>11331/543965</v>
      </c>
      <c r="P34" s="120" t="b">
        <v>1</v>
      </c>
      <c r="Q34" s="120" t="b">
        <v>1</v>
      </c>
      <c r="R34" s="120" t="b">
        <v>1</v>
      </c>
      <c r="T34" s="11">
        <f t="shared" si="2"/>
        <v>18</v>
      </c>
      <c r="U34" s="1">
        <f t="shared" si="3"/>
        <v>39</v>
      </c>
    </row>
    <row r="35" spans="1:21" x14ac:dyDescent="0.25">
      <c r="A35" s="117">
        <v>1</v>
      </c>
      <c r="B35" s="118">
        <v>2</v>
      </c>
      <c r="C35" s="315">
        <f>GRANTS!J35</f>
        <v>400105</v>
      </c>
      <c r="D35" s="120" t="b">
        <v>1</v>
      </c>
      <c r="E35" s="316" t="str">
        <f>RIGHT(GRANTS!C35,4)&amp;"."&amp;GRANTS!M35&amp;"."&amp;GRANTS!K35&amp;"."&amp;$C$5</f>
        <v>2073.DFC.CI01.Ap21</v>
      </c>
      <c r="F35" s="317">
        <f t="shared" ca="1" si="0"/>
        <v>44309</v>
      </c>
      <c r="G35" s="318">
        <f>GRANTS!Q35</f>
        <v>0</v>
      </c>
      <c r="H35" s="124">
        <f t="shared" ca="1" si="1"/>
        <v>44309</v>
      </c>
      <c r="I35" s="125">
        <v>0</v>
      </c>
      <c r="J35" s="316" t="str">
        <f>LEFT(GRANTS!D35,20)&amp;"."&amp;GRANTSPAY!E35</f>
        <v>Danegrove JMI School.2073.DFC.CI01.Ap21</v>
      </c>
      <c r="K35" s="120" t="b">
        <v>1</v>
      </c>
      <c r="L35" s="126" t="s">
        <v>3686</v>
      </c>
      <c r="M35" s="120" t="b">
        <v>1</v>
      </c>
      <c r="N35" s="120" t="s">
        <v>3687</v>
      </c>
      <c r="O35" s="319" t="str">
        <f>GRANTS!I35</f>
        <v>11331/543965</v>
      </c>
      <c r="P35" s="120" t="b">
        <v>1</v>
      </c>
      <c r="Q35" s="120" t="b">
        <v>1</v>
      </c>
      <c r="R35" s="120" t="b">
        <v>1</v>
      </c>
      <c r="T35" s="11">
        <f t="shared" si="2"/>
        <v>18</v>
      </c>
      <c r="U35" s="1">
        <f t="shared" si="3"/>
        <v>39</v>
      </c>
    </row>
    <row r="36" spans="1:21" x14ac:dyDescent="0.25">
      <c r="A36" s="117">
        <v>1</v>
      </c>
      <c r="B36" s="118">
        <v>2</v>
      </c>
      <c r="C36" s="315">
        <f>GRANTS!J36</f>
        <v>400036</v>
      </c>
      <c r="D36" s="120" t="b">
        <v>1</v>
      </c>
      <c r="E36" s="316" t="str">
        <f>RIGHT(GRANTS!C36,4)&amp;"."&amp;GRANTS!M36&amp;"."&amp;GRANTS!K36&amp;"."&amp;$C$5</f>
        <v>2019.DFC.CI01.Ap21</v>
      </c>
      <c r="F36" s="317">
        <f t="shared" ca="1" si="0"/>
        <v>44309</v>
      </c>
      <c r="G36" s="318">
        <f>GRANTS!Q36</f>
        <v>0</v>
      </c>
      <c r="H36" s="124">
        <f t="shared" ca="1" si="1"/>
        <v>44309</v>
      </c>
      <c r="I36" s="125">
        <v>0</v>
      </c>
      <c r="J36" s="316" t="str">
        <f>LEFT(GRANTS!D36,20)&amp;"."&amp;GRANTSPAY!E36</f>
        <v>Deansbrook Infant Sc.2019.DFC.CI01.Ap21</v>
      </c>
      <c r="K36" s="120" t="b">
        <v>1</v>
      </c>
      <c r="L36" s="126" t="s">
        <v>3686</v>
      </c>
      <c r="M36" s="120" t="b">
        <v>1</v>
      </c>
      <c r="N36" s="120" t="s">
        <v>3687</v>
      </c>
      <c r="O36" s="319" t="str">
        <f>GRANTS!I36</f>
        <v>11331/543965</v>
      </c>
      <c r="P36" s="120" t="b">
        <v>1</v>
      </c>
      <c r="Q36" s="120" t="b">
        <v>1</v>
      </c>
      <c r="R36" s="120" t="b">
        <v>1</v>
      </c>
      <c r="T36" s="11">
        <f t="shared" si="2"/>
        <v>18</v>
      </c>
      <c r="U36" s="1">
        <f t="shared" si="3"/>
        <v>39</v>
      </c>
    </row>
    <row r="37" spans="1:21" x14ac:dyDescent="0.25">
      <c r="A37" s="117">
        <v>1</v>
      </c>
      <c r="B37" s="118">
        <v>2</v>
      </c>
      <c r="C37" s="315">
        <f>GRANTS!J37</f>
        <v>400042</v>
      </c>
      <c r="D37" s="120" t="b">
        <v>1</v>
      </c>
      <c r="E37" s="316" t="str">
        <f>RIGHT(GRANTS!C37,4)&amp;"."&amp;GRANTS!M37&amp;"."&amp;GRANTS!K37&amp;"."&amp;$C$5</f>
        <v>2021.DFC.CI01.Ap21</v>
      </c>
      <c r="F37" s="317">
        <f t="shared" ca="1" si="0"/>
        <v>44309</v>
      </c>
      <c r="G37" s="318">
        <f>GRANTS!Q37</f>
        <v>0</v>
      </c>
      <c r="H37" s="124">
        <f t="shared" ca="1" si="1"/>
        <v>44309</v>
      </c>
      <c r="I37" s="125">
        <v>0</v>
      </c>
      <c r="J37" s="316" t="str">
        <f>LEFT(GRANTS!D37,20)&amp;"."&amp;GRANTSPAY!E37</f>
        <v>Dollis Primary Schoo.2021.DFC.CI01.Ap21</v>
      </c>
      <c r="K37" s="120" t="b">
        <v>1</v>
      </c>
      <c r="L37" s="126" t="s">
        <v>3686</v>
      </c>
      <c r="M37" s="120" t="b">
        <v>1</v>
      </c>
      <c r="N37" s="120" t="s">
        <v>3687</v>
      </c>
      <c r="O37" s="319" t="str">
        <f>GRANTS!I37</f>
        <v>11331/543965</v>
      </c>
      <c r="P37" s="120" t="b">
        <v>1</v>
      </c>
      <c r="Q37" s="120" t="b">
        <v>1</v>
      </c>
      <c r="R37" s="120" t="b">
        <v>1</v>
      </c>
      <c r="T37" s="11">
        <f t="shared" si="2"/>
        <v>18</v>
      </c>
      <c r="U37" s="1">
        <f t="shared" si="3"/>
        <v>39</v>
      </c>
    </row>
    <row r="38" spans="1:21" x14ac:dyDescent="0.25">
      <c r="A38" s="117">
        <v>1</v>
      </c>
      <c r="B38" s="118">
        <v>2</v>
      </c>
      <c r="C38" s="315">
        <f>GRANTS!J38</f>
        <v>400159</v>
      </c>
      <c r="D38" s="120" t="b">
        <v>1</v>
      </c>
      <c r="E38" s="316" t="str">
        <f>RIGHT(GRANTS!C38,4)&amp;"."&amp;GRANTS!M38&amp;"."&amp;GRANTS!K38&amp;"."&amp;$C$5</f>
        <v>2023.DFC.CI01.Ap21</v>
      </c>
      <c r="F38" s="317">
        <f t="shared" ca="1" si="0"/>
        <v>44309</v>
      </c>
      <c r="G38" s="318">
        <f>GRANTS!Q38</f>
        <v>0</v>
      </c>
      <c r="H38" s="124">
        <f t="shared" ca="1" si="1"/>
        <v>44309</v>
      </c>
      <c r="I38" s="125">
        <v>0</v>
      </c>
      <c r="J38" s="316" t="str">
        <f>LEFT(GRANTS!D38,20)&amp;"."&amp;GRANTSPAY!E38</f>
        <v>Edgware Primary Scho.2023.DFC.CI01.Ap21</v>
      </c>
      <c r="K38" s="120" t="b">
        <v>1</v>
      </c>
      <c r="L38" s="126" t="s">
        <v>3686</v>
      </c>
      <c r="M38" s="120" t="b">
        <v>1</v>
      </c>
      <c r="N38" s="120" t="s">
        <v>3687</v>
      </c>
      <c r="O38" s="319" t="str">
        <f>GRANTS!I38</f>
        <v>11331/543965</v>
      </c>
      <c r="P38" s="120" t="b">
        <v>1</v>
      </c>
      <c r="Q38" s="120" t="b">
        <v>1</v>
      </c>
      <c r="R38" s="120" t="b">
        <v>1</v>
      </c>
      <c r="T38" s="11">
        <f t="shared" si="2"/>
        <v>18</v>
      </c>
      <c r="U38" s="1">
        <f t="shared" si="3"/>
        <v>39</v>
      </c>
    </row>
    <row r="39" spans="1:21" x14ac:dyDescent="0.25">
      <c r="A39" s="117">
        <v>1</v>
      </c>
      <c r="B39" s="118">
        <v>2</v>
      </c>
      <c r="C39" s="315">
        <f>GRANTS!J39</f>
        <v>400047</v>
      </c>
      <c r="D39" s="120" t="b">
        <v>1</v>
      </c>
      <c r="E39" s="316" t="str">
        <f>RIGHT(GRANTS!C39,4)&amp;"."&amp;GRANTS!M39&amp;"."&amp;GRANTS!K39&amp;"."&amp;$C$5</f>
        <v>2024.DFC.CI01.Ap21</v>
      </c>
      <c r="F39" s="317">
        <f t="shared" ca="1" si="0"/>
        <v>44309</v>
      </c>
      <c r="G39" s="318">
        <f>GRANTS!Q39</f>
        <v>0</v>
      </c>
      <c r="H39" s="124">
        <f t="shared" ca="1" si="1"/>
        <v>44309</v>
      </c>
      <c r="I39" s="125">
        <v>0</v>
      </c>
      <c r="J39" s="316" t="str">
        <f>LEFT(GRANTS!D39,20)&amp;"."&amp;GRANTSPAY!E39</f>
        <v>Fairway Primary Scho.2024.DFC.CI01.Ap21</v>
      </c>
      <c r="K39" s="120" t="b">
        <v>1</v>
      </c>
      <c r="L39" s="126" t="s">
        <v>3686</v>
      </c>
      <c r="M39" s="120" t="b">
        <v>1</v>
      </c>
      <c r="N39" s="120" t="s">
        <v>3687</v>
      </c>
      <c r="O39" s="319" t="str">
        <f>GRANTS!I39</f>
        <v>11331/543965</v>
      </c>
      <c r="P39" s="120" t="b">
        <v>1</v>
      </c>
      <c r="Q39" s="120" t="b">
        <v>1</v>
      </c>
      <c r="R39" s="120" t="b">
        <v>1</v>
      </c>
      <c r="T39" s="11">
        <f t="shared" si="2"/>
        <v>18</v>
      </c>
      <c r="U39" s="1">
        <f t="shared" si="3"/>
        <v>39</v>
      </c>
    </row>
    <row r="40" spans="1:21" x14ac:dyDescent="0.25">
      <c r="A40" s="117">
        <v>1</v>
      </c>
      <c r="B40" s="118">
        <v>2</v>
      </c>
      <c r="C40" s="315">
        <f>GRANTS!J40</f>
        <v>400001</v>
      </c>
      <c r="D40" s="120" t="b">
        <v>1</v>
      </c>
      <c r="E40" s="316" t="str">
        <f>RIGHT(GRANTS!C40,4)&amp;"."&amp;GRANTS!M40&amp;"."&amp;GRANTS!K40&amp;"."&amp;$C$5</f>
        <v>2025.DFC.CI01.Ap21</v>
      </c>
      <c r="F40" s="317">
        <f t="shared" ca="1" si="0"/>
        <v>44309</v>
      </c>
      <c r="G40" s="318">
        <f>GRANTS!Q40</f>
        <v>0</v>
      </c>
      <c r="H40" s="124">
        <f t="shared" ca="1" si="1"/>
        <v>44309</v>
      </c>
      <c r="I40" s="125">
        <v>0</v>
      </c>
      <c r="J40" s="316" t="str">
        <f>LEFT(GRANTS!D40,20)&amp;"."&amp;GRANTSPAY!E40</f>
        <v>Foulds.2025.DFC.CI01.Ap21</v>
      </c>
      <c r="K40" s="120" t="b">
        <v>1</v>
      </c>
      <c r="L40" s="126" t="s">
        <v>3686</v>
      </c>
      <c r="M40" s="120" t="b">
        <v>1</v>
      </c>
      <c r="N40" s="120" t="s">
        <v>3687</v>
      </c>
      <c r="O40" s="319" t="str">
        <f>GRANTS!I40</f>
        <v>11331/543965</v>
      </c>
      <c r="P40" s="120" t="b">
        <v>1</v>
      </c>
      <c r="Q40" s="120" t="b">
        <v>1</v>
      </c>
      <c r="R40" s="120" t="b">
        <v>1</v>
      </c>
      <c r="T40" s="11">
        <f t="shared" si="2"/>
        <v>18</v>
      </c>
      <c r="U40" s="1">
        <f t="shared" si="3"/>
        <v>25</v>
      </c>
    </row>
    <row r="41" spans="1:21" x14ac:dyDescent="0.25">
      <c r="A41" s="117">
        <v>1</v>
      </c>
      <c r="B41" s="118">
        <v>2</v>
      </c>
      <c r="C41" s="315">
        <f>GRANTS!J41</f>
        <v>400082</v>
      </c>
      <c r="D41" s="120" t="b">
        <v>1</v>
      </c>
      <c r="E41" s="316" t="str">
        <f>RIGHT(GRANTS!C41,4)&amp;"."&amp;GRANTS!M41&amp;"."&amp;GRANTS!K41&amp;"."&amp;$C$5</f>
        <v>2026.DFC.CI01.Ap21</v>
      </c>
      <c r="F41" s="317">
        <f t="shared" ca="1" si="0"/>
        <v>44309</v>
      </c>
      <c r="G41" s="318">
        <f>GRANTS!Q41</f>
        <v>0</v>
      </c>
      <c r="H41" s="124">
        <f t="shared" ca="1" si="1"/>
        <v>44309</v>
      </c>
      <c r="I41" s="125">
        <v>0</v>
      </c>
      <c r="J41" s="316" t="str">
        <f>LEFT(GRANTS!D41,20)&amp;"."&amp;GRANTSPAY!E41</f>
        <v>Frith Manor School.2026.DFC.CI01.Ap21</v>
      </c>
      <c r="K41" s="120" t="b">
        <v>1</v>
      </c>
      <c r="L41" s="126" t="s">
        <v>3686</v>
      </c>
      <c r="M41" s="120" t="b">
        <v>1</v>
      </c>
      <c r="N41" s="120" t="s">
        <v>3687</v>
      </c>
      <c r="O41" s="319" t="str">
        <f>GRANTS!I41</f>
        <v>11331/543965</v>
      </c>
      <c r="P41" s="120" t="b">
        <v>1</v>
      </c>
      <c r="Q41" s="120" t="b">
        <v>1</v>
      </c>
      <c r="R41" s="120" t="b">
        <v>1</v>
      </c>
      <c r="T41" s="11">
        <f t="shared" si="2"/>
        <v>18</v>
      </c>
      <c r="U41" s="1">
        <f t="shared" si="3"/>
        <v>37</v>
      </c>
    </row>
    <row r="42" spans="1:21" x14ac:dyDescent="0.25">
      <c r="A42" s="117">
        <v>1</v>
      </c>
      <c r="B42" s="118">
        <v>2</v>
      </c>
      <c r="C42" s="315">
        <f>GRANTS!J42</f>
        <v>400067</v>
      </c>
      <c r="D42" s="120" t="b">
        <v>1</v>
      </c>
      <c r="E42" s="316" t="str">
        <f>RIGHT(GRANTS!C42,4)&amp;"."&amp;GRANTS!M42&amp;"."&amp;GRANTS!K42&amp;"."&amp;$C$5</f>
        <v>2028.DFC.CI01.Ap21</v>
      </c>
      <c r="F42" s="317">
        <f t="shared" ca="1" si="0"/>
        <v>44309</v>
      </c>
      <c r="G42" s="318">
        <f>GRANTS!Q42</f>
        <v>0</v>
      </c>
      <c r="H42" s="124">
        <f t="shared" ca="1" si="1"/>
        <v>44309</v>
      </c>
      <c r="I42" s="125">
        <v>0</v>
      </c>
      <c r="J42" s="316" t="str">
        <f>LEFT(GRANTS!D42,20)&amp;"."&amp;GRANTSPAY!E42</f>
        <v>Garden Suburb Infant.2028.DFC.CI01.Ap21</v>
      </c>
      <c r="K42" s="120" t="b">
        <v>1</v>
      </c>
      <c r="L42" s="126" t="s">
        <v>3686</v>
      </c>
      <c r="M42" s="120" t="b">
        <v>1</v>
      </c>
      <c r="N42" s="120" t="s">
        <v>3687</v>
      </c>
      <c r="O42" s="319" t="str">
        <f>GRANTS!I42</f>
        <v>11331/543965</v>
      </c>
      <c r="P42" s="120" t="b">
        <v>1</v>
      </c>
      <c r="Q42" s="120" t="b">
        <v>1</v>
      </c>
      <c r="R42" s="120" t="b">
        <v>1</v>
      </c>
      <c r="T42" s="11">
        <f t="shared" si="2"/>
        <v>18</v>
      </c>
      <c r="U42" s="1">
        <f t="shared" si="3"/>
        <v>39</v>
      </c>
    </row>
    <row r="43" spans="1:21" x14ac:dyDescent="0.25">
      <c r="A43" s="117">
        <v>1</v>
      </c>
      <c r="B43" s="118">
        <v>2</v>
      </c>
      <c r="C43" s="315">
        <f>GRANTS!J43</f>
        <v>400002</v>
      </c>
      <c r="D43" s="120" t="b">
        <v>1</v>
      </c>
      <c r="E43" s="316" t="str">
        <f>RIGHT(GRANTS!C43,4)&amp;"."&amp;GRANTS!M43&amp;"."&amp;GRANTS!K43&amp;"."&amp;$C$5</f>
        <v>2027.DFC.CI01.Ap21</v>
      </c>
      <c r="F43" s="317">
        <f t="shared" ca="1" si="0"/>
        <v>44309</v>
      </c>
      <c r="G43" s="318">
        <f>GRANTS!Q43</f>
        <v>0</v>
      </c>
      <c r="H43" s="124">
        <f t="shared" ca="1" si="1"/>
        <v>44309</v>
      </c>
      <c r="I43" s="125">
        <v>0</v>
      </c>
      <c r="J43" s="316" t="str">
        <f>LEFT(GRANTS!D43,20)&amp;"."&amp;GRANTSPAY!E43</f>
        <v>Garden Suburb Junior.2027.DFC.CI01.Ap21</v>
      </c>
      <c r="K43" s="120" t="b">
        <v>1</v>
      </c>
      <c r="L43" s="126" t="s">
        <v>3686</v>
      </c>
      <c r="M43" s="120" t="b">
        <v>1</v>
      </c>
      <c r="N43" s="120" t="s">
        <v>3687</v>
      </c>
      <c r="O43" s="319" t="str">
        <f>GRANTS!I43</f>
        <v>11331/543965</v>
      </c>
      <c r="P43" s="120" t="b">
        <v>1</v>
      </c>
      <c r="Q43" s="120" t="b">
        <v>1</v>
      </c>
      <c r="R43" s="120" t="b">
        <v>1</v>
      </c>
      <c r="T43" s="11">
        <f t="shared" si="2"/>
        <v>18</v>
      </c>
      <c r="U43" s="1">
        <f t="shared" si="3"/>
        <v>39</v>
      </c>
    </row>
    <row r="44" spans="1:21" x14ac:dyDescent="0.25">
      <c r="A44" s="117">
        <v>1</v>
      </c>
      <c r="B44" s="118">
        <v>2</v>
      </c>
      <c r="C44" s="315">
        <f>GRANTS!J44</f>
        <v>400035</v>
      </c>
      <c r="D44" s="120" t="b">
        <v>1</v>
      </c>
      <c r="E44" s="316" t="str">
        <f>RIGHT(GRANTS!C44,4)&amp;"."&amp;GRANTS!M44&amp;"."&amp;GRANTS!K44&amp;"."&amp;$C$5</f>
        <v>2029.DFC.CI01.Ap21</v>
      </c>
      <c r="F44" s="317">
        <f t="shared" ca="1" si="0"/>
        <v>44309</v>
      </c>
      <c r="G44" s="318">
        <f>GRANTS!Q44</f>
        <v>0</v>
      </c>
      <c r="H44" s="124">
        <f t="shared" ca="1" si="1"/>
        <v>44309</v>
      </c>
      <c r="I44" s="125">
        <v>0</v>
      </c>
      <c r="J44" s="316" t="str">
        <f>LEFT(GRANTS!D44,20)&amp;"."&amp;GRANTSPAY!E44</f>
        <v>Goldbeaters Primary .2029.DFC.CI01.Ap21</v>
      </c>
      <c r="K44" s="120" t="b">
        <v>1</v>
      </c>
      <c r="L44" s="126" t="s">
        <v>3686</v>
      </c>
      <c r="M44" s="120" t="b">
        <v>1</v>
      </c>
      <c r="N44" s="120" t="s">
        <v>3687</v>
      </c>
      <c r="O44" s="319" t="str">
        <f>GRANTS!I44</f>
        <v>11331/543965</v>
      </c>
      <c r="P44" s="120" t="b">
        <v>1</v>
      </c>
      <c r="Q44" s="120" t="b">
        <v>1</v>
      </c>
      <c r="R44" s="120" t="b">
        <v>1</v>
      </c>
      <c r="T44" s="11">
        <f t="shared" si="2"/>
        <v>18</v>
      </c>
      <c r="U44" s="1">
        <f t="shared" si="3"/>
        <v>39</v>
      </c>
    </row>
    <row r="45" spans="1:21" x14ac:dyDescent="0.25">
      <c r="A45" s="117">
        <v>1</v>
      </c>
      <c r="B45" s="118">
        <v>2</v>
      </c>
      <c r="C45" s="315">
        <f>GRANTS!J45</f>
        <v>400026</v>
      </c>
      <c r="D45" s="120" t="b">
        <v>1</v>
      </c>
      <c r="E45" s="316" t="str">
        <f>RIGHT(GRANTS!C45,4)&amp;"."&amp;GRANTS!M45&amp;"."&amp;GRANTS!K45&amp;"."&amp;$C$5</f>
        <v>2031.DFC.CI01.Ap21</v>
      </c>
      <c r="F45" s="317">
        <f t="shared" ca="1" si="0"/>
        <v>44309</v>
      </c>
      <c r="G45" s="318">
        <f>GRANTS!Q45</f>
        <v>0</v>
      </c>
      <c r="H45" s="124">
        <f t="shared" ca="1" si="1"/>
        <v>44309</v>
      </c>
      <c r="I45" s="125">
        <v>0</v>
      </c>
      <c r="J45" s="316" t="str">
        <f>LEFT(GRANTS!D45,20)&amp;"."&amp;GRANTSPAY!E45</f>
        <v>Hollickwood JMI Scho.2031.DFC.CI01.Ap21</v>
      </c>
      <c r="K45" s="120" t="b">
        <v>1</v>
      </c>
      <c r="L45" s="126" t="s">
        <v>3686</v>
      </c>
      <c r="M45" s="120" t="b">
        <v>1</v>
      </c>
      <c r="N45" s="120" t="s">
        <v>3687</v>
      </c>
      <c r="O45" s="319" t="str">
        <f>GRANTS!I45</f>
        <v>11331/543965</v>
      </c>
      <c r="P45" s="120" t="b">
        <v>1</v>
      </c>
      <c r="Q45" s="120" t="b">
        <v>1</v>
      </c>
      <c r="R45" s="120" t="b">
        <v>1</v>
      </c>
      <c r="T45" s="11">
        <f t="shared" si="2"/>
        <v>18</v>
      </c>
      <c r="U45" s="1">
        <f t="shared" si="3"/>
        <v>39</v>
      </c>
    </row>
    <row r="46" spans="1:21" x14ac:dyDescent="0.25">
      <c r="A46" s="117">
        <v>1</v>
      </c>
      <c r="B46" s="118">
        <v>2</v>
      </c>
      <c r="C46" s="315">
        <f>GRANTS!J46</f>
        <v>400084</v>
      </c>
      <c r="D46" s="120" t="b">
        <v>1</v>
      </c>
      <c r="E46" s="316" t="str">
        <f>RIGHT(GRANTS!C46,4)&amp;"."&amp;GRANTS!M46&amp;"."&amp;GRANTS!K46&amp;"."&amp;$C$5</f>
        <v>2032.DFC.CI01.Ap21</v>
      </c>
      <c r="F46" s="317">
        <f t="shared" ca="1" si="0"/>
        <v>44309</v>
      </c>
      <c r="G46" s="318">
        <f>GRANTS!Q46</f>
        <v>0</v>
      </c>
      <c r="H46" s="124">
        <f t="shared" ca="1" si="1"/>
        <v>44309</v>
      </c>
      <c r="I46" s="125">
        <v>0</v>
      </c>
      <c r="J46" s="316" t="str">
        <f>LEFT(GRANTS!D46,20)&amp;"."&amp;GRANTSPAY!E46</f>
        <v>Holly Park School.2032.DFC.CI01.Ap21</v>
      </c>
      <c r="K46" s="120" t="b">
        <v>1</v>
      </c>
      <c r="L46" s="126" t="s">
        <v>3686</v>
      </c>
      <c r="M46" s="120" t="b">
        <v>1</v>
      </c>
      <c r="N46" s="120" t="s">
        <v>3687</v>
      </c>
      <c r="O46" s="319" t="str">
        <f>GRANTS!I46</f>
        <v>11331/543965</v>
      </c>
      <c r="P46" s="120" t="b">
        <v>1</v>
      </c>
      <c r="Q46" s="120" t="b">
        <v>1</v>
      </c>
      <c r="R46" s="120" t="b">
        <v>1</v>
      </c>
      <c r="T46" s="11">
        <f t="shared" si="2"/>
        <v>18</v>
      </c>
      <c r="U46" s="1">
        <f t="shared" si="3"/>
        <v>36</v>
      </c>
    </row>
    <row r="47" spans="1:21" x14ac:dyDescent="0.25">
      <c r="A47" s="117">
        <v>1</v>
      </c>
      <c r="B47" s="118">
        <v>2</v>
      </c>
      <c r="C47" s="315">
        <f>GRANTS!J47</f>
        <v>400046</v>
      </c>
      <c r="D47" s="120" t="b">
        <v>1</v>
      </c>
      <c r="E47" s="316" t="str">
        <f>RIGHT(GRANTS!C47,4)&amp;"."&amp;GRANTS!M47&amp;"."&amp;GRANTS!K47&amp;"."&amp;$C$5</f>
        <v>2036.DFC.CI01.Ap21</v>
      </c>
      <c r="F47" s="317">
        <f t="shared" ca="1" si="0"/>
        <v>44309</v>
      </c>
      <c r="G47" s="318">
        <f>GRANTS!Q47</f>
        <v>0</v>
      </c>
      <c r="H47" s="124">
        <f t="shared" ca="1" si="1"/>
        <v>44309</v>
      </c>
      <c r="I47" s="125">
        <v>0</v>
      </c>
      <c r="J47" s="316" t="str">
        <f>LEFT(GRANTS!D47,20)&amp;"."&amp;GRANTSPAY!E47</f>
        <v>Livingstone School.2036.DFC.CI01.Ap21</v>
      </c>
      <c r="K47" s="120" t="b">
        <v>1</v>
      </c>
      <c r="L47" s="126" t="s">
        <v>3686</v>
      </c>
      <c r="M47" s="120" t="b">
        <v>1</v>
      </c>
      <c r="N47" s="120" t="s">
        <v>3687</v>
      </c>
      <c r="O47" s="319" t="str">
        <f>GRANTS!I47</f>
        <v>11331/543965</v>
      </c>
      <c r="P47" s="120" t="b">
        <v>1</v>
      </c>
      <c r="Q47" s="120" t="b">
        <v>1</v>
      </c>
      <c r="R47" s="120" t="b">
        <v>1</v>
      </c>
      <c r="T47" s="11">
        <f t="shared" si="2"/>
        <v>18</v>
      </c>
      <c r="U47" s="1">
        <f t="shared" si="3"/>
        <v>37</v>
      </c>
    </row>
    <row r="48" spans="1:21" x14ac:dyDescent="0.25">
      <c r="A48" s="117">
        <v>1</v>
      </c>
      <c r="B48" s="118">
        <v>2</v>
      </c>
      <c r="C48" s="315">
        <f>GRANTS!J48</f>
        <v>400030</v>
      </c>
      <c r="D48" s="120" t="b">
        <v>1</v>
      </c>
      <c r="E48" s="316" t="str">
        <f>RIGHT(GRANTS!C48,4)&amp;"."&amp;GRANTS!M48&amp;"."&amp;GRANTS!K48&amp;"."&amp;$C$5</f>
        <v>2037.DFC.CI01.Ap21</v>
      </c>
      <c r="F48" s="317">
        <f t="shared" ca="1" si="0"/>
        <v>44309</v>
      </c>
      <c r="G48" s="318">
        <f>GRANTS!Q48</f>
        <v>0</v>
      </c>
      <c r="H48" s="124">
        <f t="shared" ca="1" si="1"/>
        <v>44309</v>
      </c>
      <c r="I48" s="125">
        <v>0</v>
      </c>
      <c r="J48" s="316" t="str">
        <f>LEFT(GRANTS!D48,20)&amp;"."&amp;GRANTSPAY!E48</f>
        <v>Manorside Primary Sc.2037.DFC.CI01.Ap21</v>
      </c>
      <c r="K48" s="120" t="b">
        <v>1</v>
      </c>
      <c r="L48" s="126" t="s">
        <v>3686</v>
      </c>
      <c r="M48" s="120" t="b">
        <v>1</v>
      </c>
      <c r="N48" s="120" t="s">
        <v>3687</v>
      </c>
      <c r="O48" s="319" t="str">
        <f>GRANTS!I48</f>
        <v>11331/543965</v>
      </c>
      <c r="P48" s="120" t="b">
        <v>1</v>
      </c>
      <c r="Q48" s="120" t="b">
        <v>1</v>
      </c>
      <c r="R48" s="120" t="b">
        <v>1</v>
      </c>
      <c r="T48" s="11">
        <f t="shared" si="2"/>
        <v>18</v>
      </c>
      <c r="U48" s="1">
        <f t="shared" si="3"/>
        <v>39</v>
      </c>
    </row>
    <row r="49" spans="1:21" x14ac:dyDescent="0.25">
      <c r="A49" s="117">
        <v>1</v>
      </c>
      <c r="B49" s="118">
        <v>2</v>
      </c>
      <c r="C49" s="315">
        <f>GRANTS!J49</f>
        <v>400130</v>
      </c>
      <c r="D49" s="120" t="b">
        <v>1</v>
      </c>
      <c r="E49" s="316" t="str">
        <f>RIGHT(GRANTS!C49,4)&amp;"."&amp;GRANTS!M49&amp;"."&amp;GRANTS!K49&amp;"."&amp;$C$5</f>
        <v>3523.DFC.CI01.Ap21</v>
      </c>
      <c r="F49" s="317">
        <f t="shared" ca="1" si="0"/>
        <v>44309</v>
      </c>
      <c r="G49" s="318">
        <f>GRANTS!Q49</f>
        <v>0</v>
      </c>
      <c r="H49" s="124">
        <f t="shared" ca="1" si="1"/>
        <v>44309</v>
      </c>
      <c r="I49" s="125">
        <v>0</v>
      </c>
      <c r="J49" s="316" t="str">
        <f>LEFT(GRANTS!D49,20)&amp;"."&amp;GRANTSPAY!E49</f>
        <v>Martin Primary Schoo.3523.DFC.CI01.Ap21</v>
      </c>
      <c r="K49" s="120" t="b">
        <v>1</v>
      </c>
      <c r="L49" s="126" t="s">
        <v>3686</v>
      </c>
      <c r="M49" s="120" t="b">
        <v>1</v>
      </c>
      <c r="N49" s="120" t="s">
        <v>3687</v>
      </c>
      <c r="O49" s="319" t="str">
        <f>GRANTS!I49</f>
        <v>11331/543965</v>
      </c>
      <c r="P49" s="120" t="b">
        <v>1</v>
      </c>
      <c r="Q49" s="120" t="b">
        <v>1</v>
      </c>
      <c r="R49" s="120" t="b">
        <v>1</v>
      </c>
      <c r="T49" s="11">
        <f t="shared" si="2"/>
        <v>18</v>
      </c>
      <c r="U49" s="1">
        <f t="shared" si="3"/>
        <v>39</v>
      </c>
    </row>
    <row r="50" spans="1:21" x14ac:dyDescent="0.25">
      <c r="A50" s="117">
        <v>1</v>
      </c>
      <c r="B50" s="118">
        <v>2</v>
      </c>
      <c r="C50" s="315">
        <f>GRANTS!J50</f>
        <v>400048</v>
      </c>
      <c r="D50" s="120" t="b">
        <v>1</v>
      </c>
      <c r="E50" s="316" t="str">
        <f>RIGHT(GRANTS!C50,4)&amp;"."&amp;GRANTS!M50&amp;"."&amp;GRANTS!K50&amp;"."&amp;$C$5</f>
        <v>2042.DFC.CI01.Ap21</v>
      </c>
      <c r="F50" s="317">
        <f t="shared" ca="1" si="0"/>
        <v>44309</v>
      </c>
      <c r="G50" s="318">
        <f>GRANTS!Q50</f>
        <v>0</v>
      </c>
      <c r="H50" s="124">
        <f t="shared" ca="1" si="1"/>
        <v>44309</v>
      </c>
      <c r="I50" s="125">
        <v>0</v>
      </c>
      <c r="J50" s="316" t="str">
        <f>LEFT(GRANTS!D50,20)&amp;"."&amp;GRANTSPAY!E50</f>
        <v>Monkfrith School.2042.DFC.CI01.Ap21</v>
      </c>
      <c r="K50" s="120" t="b">
        <v>1</v>
      </c>
      <c r="L50" s="126" t="s">
        <v>3686</v>
      </c>
      <c r="M50" s="120" t="b">
        <v>1</v>
      </c>
      <c r="N50" s="120" t="s">
        <v>3687</v>
      </c>
      <c r="O50" s="319" t="str">
        <f>GRANTS!I50</f>
        <v>11331/543965</v>
      </c>
      <c r="P50" s="120" t="b">
        <v>1</v>
      </c>
      <c r="Q50" s="120" t="b">
        <v>1</v>
      </c>
      <c r="R50" s="120" t="b">
        <v>1</v>
      </c>
      <c r="T50" s="11">
        <f t="shared" si="2"/>
        <v>18</v>
      </c>
      <c r="U50" s="1">
        <f t="shared" si="3"/>
        <v>35</v>
      </c>
    </row>
    <row r="51" spans="1:21" x14ac:dyDescent="0.25">
      <c r="A51" s="117">
        <v>1</v>
      </c>
      <c r="B51" s="118">
        <v>2</v>
      </c>
      <c r="C51" s="315">
        <f>GRANTS!J51</f>
        <v>400087</v>
      </c>
      <c r="D51" s="120" t="b">
        <v>1</v>
      </c>
      <c r="E51" s="316" t="str">
        <f>RIGHT(GRANTS!C51,4)&amp;"."&amp;GRANTS!M51&amp;"."&amp;GRANTS!K51&amp;"."&amp;$C$5</f>
        <v>2044.DFC.CI01.Ap21</v>
      </c>
      <c r="F51" s="317">
        <f t="shared" ca="1" si="0"/>
        <v>44309</v>
      </c>
      <c r="G51" s="318">
        <f>GRANTS!Q51</f>
        <v>0</v>
      </c>
      <c r="H51" s="124">
        <f t="shared" ca="1" si="1"/>
        <v>44309</v>
      </c>
      <c r="I51" s="125">
        <v>0</v>
      </c>
      <c r="J51" s="316" t="str">
        <f>LEFT(GRANTS!D51,20)&amp;"."&amp;GRANTSPAY!E51</f>
        <v>Moss Hall Infant Sch.2044.DFC.CI01.Ap21</v>
      </c>
      <c r="K51" s="120" t="b">
        <v>1</v>
      </c>
      <c r="L51" s="126" t="s">
        <v>3686</v>
      </c>
      <c r="M51" s="120" t="b">
        <v>1</v>
      </c>
      <c r="N51" s="120" t="s">
        <v>3687</v>
      </c>
      <c r="O51" s="319" t="str">
        <f>GRANTS!I51</f>
        <v>11331/543965</v>
      </c>
      <c r="P51" s="120" t="b">
        <v>1</v>
      </c>
      <c r="Q51" s="120" t="b">
        <v>1</v>
      </c>
      <c r="R51" s="120" t="b">
        <v>1</v>
      </c>
      <c r="T51" s="11">
        <f t="shared" si="2"/>
        <v>18</v>
      </c>
      <c r="U51" s="1">
        <f t="shared" si="3"/>
        <v>39</v>
      </c>
    </row>
    <row r="52" spans="1:21" x14ac:dyDescent="0.25">
      <c r="A52" s="117">
        <v>1</v>
      </c>
      <c r="B52" s="118">
        <v>2</v>
      </c>
      <c r="C52" s="315">
        <f>GRANTS!J52</f>
        <v>400088</v>
      </c>
      <c r="D52" s="120" t="b">
        <v>1</v>
      </c>
      <c r="E52" s="316" t="str">
        <f>RIGHT(GRANTS!C52,4)&amp;"."&amp;GRANTS!M52&amp;"."&amp;GRANTS!K52&amp;"."&amp;$C$5</f>
        <v>2043.DFC.CI01.Ap21</v>
      </c>
      <c r="F52" s="317">
        <f t="shared" ca="1" si="0"/>
        <v>44309</v>
      </c>
      <c r="G52" s="318">
        <f>GRANTS!Q52</f>
        <v>0</v>
      </c>
      <c r="H52" s="124">
        <f t="shared" ca="1" si="1"/>
        <v>44309</v>
      </c>
      <c r="I52" s="125">
        <v>0</v>
      </c>
      <c r="J52" s="316" t="str">
        <f>LEFT(GRANTS!D52,20)&amp;"."&amp;GRANTSPAY!E52</f>
        <v>Moss Hall Junior Sch.2043.DFC.CI01.Ap21</v>
      </c>
      <c r="K52" s="120" t="b">
        <v>1</v>
      </c>
      <c r="L52" s="126" t="s">
        <v>3686</v>
      </c>
      <c r="M52" s="120" t="b">
        <v>1</v>
      </c>
      <c r="N52" s="120" t="s">
        <v>3687</v>
      </c>
      <c r="O52" s="319" t="str">
        <f>GRANTS!I52</f>
        <v>11331/543965</v>
      </c>
      <c r="P52" s="120" t="b">
        <v>1</v>
      </c>
      <c r="Q52" s="120" t="b">
        <v>1</v>
      </c>
      <c r="R52" s="120" t="b">
        <v>1</v>
      </c>
      <c r="T52" s="11">
        <f t="shared" si="2"/>
        <v>18</v>
      </c>
      <c r="U52" s="1">
        <f t="shared" si="3"/>
        <v>39</v>
      </c>
    </row>
    <row r="53" spans="1:21" x14ac:dyDescent="0.25">
      <c r="A53" s="117">
        <v>1</v>
      </c>
      <c r="B53" s="118">
        <v>2</v>
      </c>
      <c r="C53" s="315">
        <f>GRANTS!J53</f>
        <v>400089</v>
      </c>
      <c r="D53" s="120" t="b">
        <v>1</v>
      </c>
      <c r="E53" s="316" t="str">
        <f>RIGHT(GRANTS!C53,4)&amp;"."&amp;GRANTS!M53&amp;"."&amp;GRANTS!K53&amp;"."&amp;$C$5</f>
        <v>2045.DFC.CI01.Ap21</v>
      </c>
      <c r="F53" s="317">
        <f t="shared" ca="1" si="0"/>
        <v>44309</v>
      </c>
      <c r="G53" s="318">
        <f>GRANTS!Q53</f>
        <v>0</v>
      </c>
      <c r="H53" s="124">
        <f t="shared" ca="1" si="1"/>
        <v>44309</v>
      </c>
      <c r="I53" s="125">
        <v>0</v>
      </c>
      <c r="J53" s="316" t="str">
        <f>LEFT(GRANTS!D53,20)&amp;"."&amp;GRANTSPAY!E53</f>
        <v>Northside School.2045.DFC.CI01.Ap21</v>
      </c>
      <c r="K53" s="120" t="b">
        <v>1</v>
      </c>
      <c r="L53" s="126" t="s">
        <v>3686</v>
      </c>
      <c r="M53" s="120" t="b">
        <v>1</v>
      </c>
      <c r="N53" s="120" t="s">
        <v>3687</v>
      </c>
      <c r="O53" s="319" t="str">
        <f>GRANTS!I53</f>
        <v>11331/543965</v>
      </c>
      <c r="P53" s="120" t="b">
        <v>1</v>
      </c>
      <c r="Q53" s="120" t="b">
        <v>1</v>
      </c>
      <c r="R53" s="120" t="b">
        <v>1</v>
      </c>
      <c r="T53" s="11">
        <f t="shared" si="2"/>
        <v>18</v>
      </c>
      <c r="U53" s="1">
        <f t="shared" si="3"/>
        <v>35</v>
      </c>
    </row>
    <row r="54" spans="1:21" x14ac:dyDescent="0.25">
      <c r="A54" s="117">
        <v>1</v>
      </c>
      <c r="B54" s="118">
        <v>2</v>
      </c>
      <c r="C54" s="315">
        <f>GRANTS!J54</f>
        <v>400113</v>
      </c>
      <c r="D54" s="120" t="b">
        <v>1</v>
      </c>
      <c r="E54" s="316" t="str">
        <f>RIGHT(GRANTS!C54,4)&amp;"."&amp;GRANTS!M54&amp;"."&amp;GRANTS!K54&amp;"."&amp;$C$5</f>
        <v>2077.DFC.CI01.Ap21</v>
      </c>
      <c r="F54" s="317">
        <f t="shared" ca="1" si="0"/>
        <v>44309</v>
      </c>
      <c r="G54" s="318">
        <f>GRANTS!Q54</f>
        <v>0</v>
      </c>
      <c r="H54" s="124">
        <f t="shared" ca="1" si="1"/>
        <v>44309</v>
      </c>
      <c r="I54" s="125">
        <v>0</v>
      </c>
      <c r="J54" s="316" t="str">
        <f>LEFT(GRANTS!D54,20)&amp;"."&amp;GRANTSPAY!E54</f>
        <v>Orion Primary School.2077.DFC.CI01.Ap21</v>
      </c>
      <c r="K54" s="120" t="b">
        <v>1</v>
      </c>
      <c r="L54" s="126" t="s">
        <v>3686</v>
      </c>
      <c r="M54" s="120" t="b">
        <v>1</v>
      </c>
      <c r="N54" s="120" t="s">
        <v>3687</v>
      </c>
      <c r="O54" s="319" t="str">
        <f>GRANTS!I54</f>
        <v>11331/543965</v>
      </c>
      <c r="P54" s="120" t="b">
        <v>1</v>
      </c>
      <c r="Q54" s="120" t="b">
        <v>1</v>
      </c>
      <c r="R54" s="120" t="b">
        <v>1</v>
      </c>
      <c r="T54" s="11">
        <f t="shared" si="2"/>
        <v>18</v>
      </c>
      <c r="U54" s="1">
        <f t="shared" si="3"/>
        <v>39</v>
      </c>
    </row>
    <row r="55" spans="1:21" x14ac:dyDescent="0.25">
      <c r="A55" s="117">
        <v>1</v>
      </c>
      <c r="B55" s="118">
        <v>2</v>
      </c>
      <c r="C55" s="315">
        <f>GRANTS!J55</f>
        <v>400021</v>
      </c>
      <c r="D55" s="120" t="b">
        <v>1</v>
      </c>
      <c r="E55" s="316" t="str">
        <f>RIGHT(GRANTS!C55,4)&amp;"."&amp;GRANTS!M55&amp;"."&amp;GRANTS!K55&amp;"."&amp;$C$5</f>
        <v>5201.DFC.CI01.Ap21</v>
      </c>
      <c r="F55" s="317">
        <f t="shared" ca="1" si="0"/>
        <v>44309</v>
      </c>
      <c r="G55" s="318">
        <f>GRANTS!Q55</f>
        <v>0</v>
      </c>
      <c r="H55" s="124">
        <f t="shared" ca="1" si="1"/>
        <v>44309</v>
      </c>
      <c r="I55" s="125">
        <v>0</v>
      </c>
      <c r="J55" s="316" t="str">
        <f>LEFT(GRANTS!D55,20)&amp;"."&amp;GRANTSPAY!E55</f>
        <v>Osidge Primary Schoo.5201.DFC.CI01.Ap21</v>
      </c>
      <c r="K55" s="120" t="b">
        <v>1</v>
      </c>
      <c r="L55" s="126" t="s">
        <v>3686</v>
      </c>
      <c r="M55" s="120" t="b">
        <v>1</v>
      </c>
      <c r="N55" s="120" t="s">
        <v>3687</v>
      </c>
      <c r="O55" s="319" t="str">
        <f>GRANTS!I55</f>
        <v>11331/543965</v>
      </c>
      <c r="P55" s="120" t="b">
        <v>1</v>
      </c>
      <c r="Q55" s="120" t="b">
        <v>1</v>
      </c>
      <c r="R55" s="120" t="b">
        <v>1</v>
      </c>
      <c r="T55" s="11">
        <f t="shared" si="2"/>
        <v>18</v>
      </c>
      <c r="U55" s="1">
        <f t="shared" si="3"/>
        <v>39</v>
      </c>
    </row>
    <row r="56" spans="1:21" x14ac:dyDescent="0.25">
      <c r="A56" s="117">
        <v>1</v>
      </c>
      <c r="B56" s="118">
        <v>2</v>
      </c>
      <c r="C56" s="315">
        <f>GRANTS!J56</f>
        <v>400010</v>
      </c>
      <c r="D56" s="120" t="b">
        <v>1</v>
      </c>
      <c r="E56" s="316" t="str">
        <f>RIGHT(GRANTS!C56,4)&amp;"."&amp;GRANTS!M56&amp;"."&amp;GRANTS!K56&amp;"."&amp;$C$5</f>
        <v>2071.DFC.CI01.Ap21</v>
      </c>
      <c r="F56" s="317">
        <f t="shared" ca="1" si="0"/>
        <v>44309</v>
      </c>
      <c r="G56" s="318">
        <f>GRANTS!Q56</f>
        <v>0</v>
      </c>
      <c r="H56" s="124">
        <f t="shared" ca="1" si="1"/>
        <v>44309</v>
      </c>
      <c r="I56" s="125">
        <v>0</v>
      </c>
      <c r="J56" s="316" t="str">
        <f>LEFT(GRANTS!D56,20)&amp;"."&amp;GRANTSPAY!E56</f>
        <v>Queenswell Infant an.2071.DFC.CI01.Ap21</v>
      </c>
      <c r="K56" s="120" t="b">
        <v>1</v>
      </c>
      <c r="L56" s="126" t="s">
        <v>3686</v>
      </c>
      <c r="M56" s="120" t="b">
        <v>1</v>
      </c>
      <c r="N56" s="120" t="s">
        <v>3687</v>
      </c>
      <c r="O56" s="319" t="str">
        <f>GRANTS!I56</f>
        <v>11331/543965</v>
      </c>
      <c r="P56" s="120" t="b">
        <v>1</v>
      </c>
      <c r="Q56" s="120" t="b">
        <v>1</v>
      </c>
      <c r="R56" s="120" t="b">
        <v>1</v>
      </c>
      <c r="T56" s="11">
        <f t="shared" si="2"/>
        <v>18</v>
      </c>
      <c r="U56" s="1">
        <f t="shared" si="3"/>
        <v>39</v>
      </c>
    </row>
    <row r="57" spans="1:21" x14ac:dyDescent="0.25">
      <c r="A57" s="117">
        <v>1</v>
      </c>
      <c r="B57" s="118">
        <v>2</v>
      </c>
      <c r="C57" s="315">
        <f>GRANTS!J57</f>
        <v>400012</v>
      </c>
      <c r="D57" s="120" t="b">
        <v>1</v>
      </c>
      <c r="E57" s="316" t="str">
        <f>RIGHT(GRANTS!C57,4)&amp;"."&amp;GRANTS!M57&amp;"."&amp;GRANTS!K57&amp;"."&amp;$C$5</f>
        <v>2072.DFC.CI01.Ap21</v>
      </c>
      <c r="F57" s="317">
        <f t="shared" ca="1" si="0"/>
        <v>44309</v>
      </c>
      <c r="G57" s="318">
        <f>GRANTS!Q57</f>
        <v>0</v>
      </c>
      <c r="H57" s="124">
        <f t="shared" ca="1" si="1"/>
        <v>44309</v>
      </c>
      <c r="I57" s="125">
        <v>0</v>
      </c>
      <c r="J57" s="316" t="str">
        <f>LEFT(GRANTS!D57,20)&amp;"."&amp;GRANTSPAY!E57</f>
        <v>Queenswell Junior Sc.2072.DFC.CI01.Ap21</v>
      </c>
      <c r="K57" s="120" t="b">
        <v>1</v>
      </c>
      <c r="L57" s="126" t="s">
        <v>3686</v>
      </c>
      <c r="M57" s="120" t="b">
        <v>1</v>
      </c>
      <c r="N57" s="120" t="s">
        <v>3687</v>
      </c>
      <c r="O57" s="319" t="str">
        <f>GRANTS!I57</f>
        <v>11331/543965</v>
      </c>
      <c r="P57" s="120" t="b">
        <v>1</v>
      </c>
      <c r="Q57" s="120" t="b">
        <v>1</v>
      </c>
      <c r="R57" s="120" t="b">
        <v>1</v>
      </c>
      <c r="T57" s="11">
        <f t="shared" si="2"/>
        <v>18</v>
      </c>
      <c r="U57" s="1">
        <f t="shared" si="3"/>
        <v>39</v>
      </c>
    </row>
    <row r="58" spans="1:21" x14ac:dyDescent="0.25">
      <c r="A58" s="117">
        <v>1</v>
      </c>
      <c r="B58" s="118">
        <v>2</v>
      </c>
      <c r="C58" s="315">
        <f>GRANTS!J58</f>
        <v>400038</v>
      </c>
      <c r="D58" s="120" t="b">
        <v>1</v>
      </c>
      <c r="E58" s="316" t="str">
        <f>RIGHT(GRANTS!C58,4)&amp;"."&amp;GRANTS!M58&amp;"."&amp;GRANTS!K58&amp;"."&amp;$C$5</f>
        <v>2070.DFC.CI01.Ap21</v>
      </c>
      <c r="F58" s="317">
        <f t="shared" ca="1" si="0"/>
        <v>44309</v>
      </c>
      <c r="G58" s="318">
        <f>GRANTS!Q58</f>
        <v>0</v>
      </c>
      <c r="H58" s="124">
        <f t="shared" ca="1" si="1"/>
        <v>44309</v>
      </c>
      <c r="I58" s="125">
        <v>0</v>
      </c>
      <c r="J58" s="316" t="str">
        <f>LEFT(GRANTS!D58,20)&amp;"."&amp;GRANTSPAY!E58</f>
        <v>Sunnyfields Primary .2070.DFC.CI01.Ap21</v>
      </c>
      <c r="K58" s="120" t="b">
        <v>1</v>
      </c>
      <c r="L58" s="126" t="s">
        <v>3686</v>
      </c>
      <c r="M58" s="120" t="b">
        <v>1</v>
      </c>
      <c r="N58" s="120" t="s">
        <v>3687</v>
      </c>
      <c r="O58" s="319" t="str">
        <f>GRANTS!I58</f>
        <v>11331/543965</v>
      </c>
      <c r="P58" s="120" t="b">
        <v>1</v>
      </c>
      <c r="Q58" s="120" t="b">
        <v>1</v>
      </c>
      <c r="R58" s="120" t="b">
        <v>1</v>
      </c>
      <c r="T58" s="11">
        <f t="shared" si="2"/>
        <v>18</v>
      </c>
      <c r="U58" s="1">
        <f t="shared" si="3"/>
        <v>39</v>
      </c>
    </row>
    <row r="59" spans="1:21" x14ac:dyDescent="0.25">
      <c r="A59" s="117">
        <v>1</v>
      </c>
      <c r="B59" s="118">
        <v>2</v>
      </c>
      <c r="C59" s="315">
        <f>GRANTS!J59</f>
        <v>400101</v>
      </c>
      <c r="D59" s="120" t="b">
        <v>1</v>
      </c>
      <c r="E59" s="316" t="str">
        <f>RIGHT(GRANTS!C59,4)&amp;"."&amp;GRANTS!M59&amp;"."&amp;GRANTS!K59&amp;"."&amp;$C$5</f>
        <v>2055.DFC.CI01.Ap21</v>
      </c>
      <c r="F59" s="317">
        <f t="shared" ca="1" si="0"/>
        <v>44309</v>
      </c>
      <c r="G59" s="318">
        <f>GRANTS!Q59</f>
        <v>0</v>
      </c>
      <c r="H59" s="124">
        <f t="shared" ca="1" si="1"/>
        <v>44309</v>
      </c>
      <c r="I59" s="125">
        <v>0</v>
      </c>
      <c r="J59" s="316" t="str">
        <f>LEFT(GRANTS!D59,20)&amp;"."&amp;GRANTSPAY!E59</f>
        <v>Tudor School.2055.DFC.CI01.Ap21</v>
      </c>
      <c r="K59" s="120" t="b">
        <v>1</v>
      </c>
      <c r="L59" s="126" t="s">
        <v>3686</v>
      </c>
      <c r="M59" s="120" t="b">
        <v>1</v>
      </c>
      <c r="N59" s="120" t="s">
        <v>3687</v>
      </c>
      <c r="O59" s="319" t="str">
        <f>GRANTS!I59</f>
        <v>11331/543965</v>
      </c>
      <c r="P59" s="120" t="b">
        <v>1</v>
      </c>
      <c r="Q59" s="120" t="b">
        <v>1</v>
      </c>
      <c r="R59" s="120" t="b">
        <v>1</v>
      </c>
      <c r="T59" s="11">
        <f t="shared" si="2"/>
        <v>18</v>
      </c>
      <c r="U59" s="1">
        <f t="shared" si="3"/>
        <v>31</v>
      </c>
    </row>
    <row r="60" spans="1:21" x14ac:dyDescent="0.25">
      <c r="A60" s="117">
        <v>1</v>
      </c>
      <c r="B60" s="118">
        <v>2</v>
      </c>
      <c r="C60" s="315">
        <f>GRANTS!J60</f>
        <v>400053</v>
      </c>
      <c r="D60" s="120" t="b">
        <v>1</v>
      </c>
      <c r="E60" s="316" t="str">
        <f>RIGHT(GRANTS!C60,4)&amp;"."&amp;GRANTS!M60&amp;"."&amp;GRANTS!K60&amp;"."&amp;$C$5</f>
        <v>2057.DFC.CI01.Ap21</v>
      </c>
      <c r="F60" s="317">
        <f t="shared" ca="1" si="0"/>
        <v>44309</v>
      </c>
      <c r="G60" s="318">
        <f>GRANTS!Q60</f>
        <v>0</v>
      </c>
      <c r="H60" s="124">
        <f t="shared" ca="1" si="1"/>
        <v>44309</v>
      </c>
      <c r="I60" s="125">
        <v>0</v>
      </c>
      <c r="J60" s="316" t="str">
        <f>LEFT(GRANTS!D60,20)&amp;"."&amp;GRANTSPAY!E60</f>
        <v>Underhill School.2057.DFC.CI01.Ap21</v>
      </c>
      <c r="K60" s="120" t="b">
        <v>1</v>
      </c>
      <c r="L60" s="126" t="s">
        <v>3686</v>
      </c>
      <c r="M60" s="120" t="b">
        <v>1</v>
      </c>
      <c r="N60" s="120" t="s">
        <v>3687</v>
      </c>
      <c r="O60" s="319" t="str">
        <f>GRANTS!I60</f>
        <v>11331/543965</v>
      </c>
      <c r="P60" s="120" t="b">
        <v>1</v>
      </c>
      <c r="Q60" s="120" t="b">
        <v>1</v>
      </c>
      <c r="R60" s="120" t="b">
        <v>1</v>
      </c>
      <c r="T60" s="11">
        <f t="shared" si="2"/>
        <v>18</v>
      </c>
      <c r="U60" s="1">
        <f t="shared" si="3"/>
        <v>35</v>
      </c>
    </row>
    <row r="61" spans="1:21" x14ac:dyDescent="0.25">
      <c r="A61" s="117">
        <v>1</v>
      </c>
      <c r="B61" s="118">
        <v>2</v>
      </c>
      <c r="C61" s="315">
        <f>GRANTS!J61</f>
        <v>400111</v>
      </c>
      <c r="D61" s="120" t="b">
        <v>1</v>
      </c>
      <c r="E61" s="316" t="str">
        <f>RIGHT(GRANTS!C61,4)&amp;"."&amp;GRANTS!M61&amp;"."&amp;GRANTS!K61&amp;"."&amp;$C$5</f>
        <v>2076.DFC.CI01.Ap21</v>
      </c>
      <c r="F61" s="317">
        <f t="shared" ca="1" si="0"/>
        <v>44309</v>
      </c>
      <c r="G61" s="318">
        <f>GRANTS!Q61</f>
        <v>0</v>
      </c>
      <c r="H61" s="124">
        <f t="shared" ca="1" si="1"/>
        <v>44309</v>
      </c>
      <c r="I61" s="125">
        <v>0</v>
      </c>
      <c r="J61" s="316" t="str">
        <f>LEFT(GRANTS!D61,20)&amp;"."&amp;GRANTSPAY!E61</f>
        <v>Wessex  Gardens Prim.2076.DFC.CI01.Ap21</v>
      </c>
      <c r="K61" s="120" t="b">
        <v>1</v>
      </c>
      <c r="L61" s="126" t="s">
        <v>3686</v>
      </c>
      <c r="M61" s="120" t="b">
        <v>1</v>
      </c>
      <c r="N61" s="120" t="s">
        <v>3687</v>
      </c>
      <c r="O61" s="319" t="str">
        <f>GRANTS!I61</f>
        <v>11331/543965</v>
      </c>
      <c r="P61" s="120" t="b">
        <v>1</v>
      </c>
      <c r="Q61" s="120" t="b">
        <v>1</v>
      </c>
      <c r="R61" s="120" t="b">
        <v>1</v>
      </c>
      <c r="T61" s="11">
        <f t="shared" si="2"/>
        <v>18</v>
      </c>
      <c r="U61" s="1">
        <f t="shared" si="3"/>
        <v>39</v>
      </c>
    </row>
    <row r="62" spans="1:21" x14ac:dyDescent="0.25">
      <c r="A62" s="117">
        <v>1</v>
      </c>
      <c r="B62" s="118">
        <v>2</v>
      </c>
      <c r="C62" s="315">
        <f>GRANTS!J62</f>
        <v>400011</v>
      </c>
      <c r="D62" s="120" t="b">
        <v>1</v>
      </c>
      <c r="E62" s="316" t="str">
        <f>RIGHT(GRANTS!C62,4)&amp;"."&amp;GRANTS!M62&amp;"."&amp;GRANTS!K62&amp;"."&amp;$C$5</f>
        <v>2060.DFC.CI01.Ap21</v>
      </c>
      <c r="F62" s="317">
        <f t="shared" ca="1" si="0"/>
        <v>44309</v>
      </c>
      <c r="G62" s="318">
        <f>GRANTS!Q62</f>
        <v>0</v>
      </c>
      <c r="H62" s="124">
        <f t="shared" ca="1" si="1"/>
        <v>44309</v>
      </c>
      <c r="I62" s="125">
        <v>0</v>
      </c>
      <c r="J62" s="316" t="str">
        <f>LEFT(GRANTS!D62,20)&amp;"."&amp;GRANTSPAY!E62</f>
        <v>Whitings Hill Primar.2060.DFC.CI01.Ap21</v>
      </c>
      <c r="K62" s="120" t="b">
        <v>1</v>
      </c>
      <c r="L62" s="126" t="s">
        <v>3686</v>
      </c>
      <c r="M62" s="120" t="b">
        <v>1</v>
      </c>
      <c r="N62" s="120" t="s">
        <v>3687</v>
      </c>
      <c r="O62" s="319" t="str">
        <f>GRANTS!I62</f>
        <v>11331/543965</v>
      </c>
      <c r="P62" s="120" t="b">
        <v>1</v>
      </c>
      <c r="Q62" s="120" t="b">
        <v>1</v>
      </c>
      <c r="R62" s="120" t="b">
        <v>1</v>
      </c>
      <c r="T62" s="11">
        <f t="shared" si="2"/>
        <v>18</v>
      </c>
      <c r="U62" s="1">
        <f t="shared" si="3"/>
        <v>39</v>
      </c>
    </row>
    <row r="63" spans="1:21" x14ac:dyDescent="0.25">
      <c r="A63" s="117">
        <v>1</v>
      </c>
      <c r="B63" s="118">
        <v>2</v>
      </c>
      <c r="C63" s="315">
        <f>GRANTS!J63</f>
        <v>400117</v>
      </c>
      <c r="D63" s="120" t="b">
        <v>1</v>
      </c>
      <c r="E63" s="316" t="str">
        <f>RIGHT(GRANTS!C63,4)&amp;"."&amp;GRANTS!M63&amp;"."&amp;GRANTS!K63&amp;"."&amp;$C$5</f>
        <v>3518.DFC.CI01.Ap21</v>
      </c>
      <c r="F63" s="317">
        <f t="shared" ca="1" si="0"/>
        <v>44309</v>
      </c>
      <c r="G63" s="318">
        <f>GRANTS!Q63</f>
        <v>0</v>
      </c>
      <c r="H63" s="124">
        <f t="shared" ca="1" si="1"/>
        <v>44309</v>
      </c>
      <c r="I63" s="125">
        <v>0</v>
      </c>
      <c r="J63" s="316" t="str">
        <f>LEFT(GRANTS!D63,20)&amp;"."&amp;GRANTSPAY!E63</f>
        <v>Woodcroft Primary Sc.3518.DFC.CI01.Ap21</v>
      </c>
      <c r="K63" s="120" t="b">
        <v>1</v>
      </c>
      <c r="L63" s="126" t="s">
        <v>3686</v>
      </c>
      <c r="M63" s="120" t="b">
        <v>1</v>
      </c>
      <c r="N63" s="120" t="s">
        <v>3687</v>
      </c>
      <c r="O63" s="319" t="str">
        <f>GRANTS!I63</f>
        <v>11331/543965</v>
      </c>
      <c r="P63" s="120" t="b">
        <v>1</v>
      </c>
      <c r="Q63" s="120" t="b">
        <v>1</v>
      </c>
      <c r="R63" s="120" t="b">
        <v>1</v>
      </c>
      <c r="T63" s="11">
        <f t="shared" si="2"/>
        <v>18</v>
      </c>
      <c r="U63" s="1">
        <f t="shared" si="3"/>
        <v>39</v>
      </c>
    </row>
    <row r="64" spans="1:21" x14ac:dyDescent="0.25">
      <c r="A64" s="117">
        <v>1</v>
      </c>
      <c r="B64" s="118">
        <v>2</v>
      </c>
      <c r="C64" s="315">
        <f>GRANTS!J64</f>
        <v>400004</v>
      </c>
      <c r="D64" s="120" t="b">
        <v>1</v>
      </c>
      <c r="E64" s="316" t="str">
        <f>RIGHT(GRANTS!C64,4)&amp;"."&amp;GRANTS!M64&amp;"."&amp;GRANTS!K64&amp;"."&amp;$C$5</f>
        <v>2054.DFC.CI01.Ap21</v>
      </c>
      <c r="F64" s="317">
        <f t="shared" ca="1" si="0"/>
        <v>44309</v>
      </c>
      <c r="G64" s="318">
        <f>GRANTS!Q64</f>
        <v>0</v>
      </c>
      <c r="H64" s="124">
        <f t="shared" ca="1" si="1"/>
        <v>44309</v>
      </c>
      <c r="I64" s="125">
        <v>0</v>
      </c>
      <c r="J64" s="316" t="str">
        <f>LEFT(GRANTS!D64,20)&amp;"."&amp;GRANTSPAY!E64</f>
        <v>Woodridge  Primary S.2054.DFC.CI01.Ap21</v>
      </c>
      <c r="K64" s="120" t="b">
        <v>1</v>
      </c>
      <c r="L64" s="126" t="s">
        <v>3686</v>
      </c>
      <c r="M64" s="120" t="b">
        <v>1</v>
      </c>
      <c r="N64" s="120" t="s">
        <v>3687</v>
      </c>
      <c r="O64" s="319" t="str">
        <f>GRANTS!I64</f>
        <v>11331/543965</v>
      </c>
      <c r="P64" s="120" t="b">
        <v>1</v>
      </c>
      <c r="Q64" s="120" t="b">
        <v>1</v>
      </c>
      <c r="R64" s="120" t="b">
        <v>1</v>
      </c>
      <c r="T64" s="11">
        <f t="shared" si="2"/>
        <v>18</v>
      </c>
      <c r="U64" s="1">
        <f t="shared" si="3"/>
        <v>39</v>
      </c>
    </row>
    <row r="65" spans="1:21" x14ac:dyDescent="0.25">
      <c r="A65" s="117">
        <v>1</v>
      </c>
      <c r="B65" s="118">
        <v>2</v>
      </c>
      <c r="C65" s="315">
        <f>GRANTS!J65</f>
        <v>400157</v>
      </c>
      <c r="D65" s="120" t="b">
        <v>1</v>
      </c>
      <c r="E65" s="316" t="str">
        <f>RIGHT(GRANTS!C65,4)&amp;"."&amp;GRANTS!M65&amp;"."&amp;GRANTS!K65&amp;"."&amp;$C$5</f>
        <v>1102.DFC.CI01.Ap21</v>
      </c>
      <c r="F65" s="317">
        <f t="shared" ca="1" si="0"/>
        <v>44309</v>
      </c>
      <c r="G65" s="318">
        <f>GRANTS!Q65</f>
        <v>0</v>
      </c>
      <c r="H65" s="124">
        <f t="shared" ca="1" si="1"/>
        <v>44309</v>
      </c>
      <c r="I65" s="125">
        <v>0</v>
      </c>
      <c r="J65" s="316" t="str">
        <f>LEFT(GRANTS!D65,20)&amp;"."&amp;GRANTSPAY!E65</f>
        <v>Northgate.1102.DFC.CI01.Ap21</v>
      </c>
      <c r="K65" s="120" t="b">
        <v>1</v>
      </c>
      <c r="L65" s="126" t="s">
        <v>3686</v>
      </c>
      <c r="M65" s="120" t="b">
        <v>1</v>
      </c>
      <c r="N65" s="120" t="s">
        <v>3687</v>
      </c>
      <c r="O65" s="319" t="str">
        <f>GRANTS!I65</f>
        <v>11340/543965</v>
      </c>
      <c r="P65" s="120" t="b">
        <v>1</v>
      </c>
      <c r="Q65" s="120" t="b">
        <v>1</v>
      </c>
      <c r="R65" s="120" t="b">
        <v>1</v>
      </c>
      <c r="T65" s="11">
        <f t="shared" si="2"/>
        <v>18</v>
      </c>
      <c r="U65" s="1">
        <f t="shared" si="3"/>
        <v>28</v>
      </c>
    </row>
    <row r="66" spans="1:21" x14ac:dyDescent="0.25">
      <c r="A66" s="117">
        <v>1</v>
      </c>
      <c r="B66" s="118">
        <v>2</v>
      </c>
      <c r="C66" s="315">
        <f>GRANTS!J66</f>
        <v>400156</v>
      </c>
      <c r="D66" s="120" t="b">
        <v>1</v>
      </c>
      <c r="E66" s="316" t="str">
        <f>RIGHT(GRANTS!C66,4)&amp;"."&amp;GRANTS!M66&amp;"."&amp;GRANTS!K66&amp;"."&amp;$C$5</f>
        <v>1100.DFC.CI01.Ap21</v>
      </c>
      <c r="F66" s="317">
        <f t="shared" ca="1" si="0"/>
        <v>44309</v>
      </c>
      <c r="G66" s="318">
        <f>GRANTS!Q66</f>
        <v>0</v>
      </c>
      <c r="H66" s="124">
        <f t="shared" ca="1" si="1"/>
        <v>44309</v>
      </c>
      <c r="I66" s="125">
        <v>0</v>
      </c>
      <c r="J66" s="316" t="str">
        <f>LEFT(GRANTS!D66,20)&amp;"."&amp;GRANTSPAY!E66</f>
        <v>Pavilion.1100.DFC.CI01.Ap21</v>
      </c>
      <c r="K66" s="120" t="b">
        <v>1</v>
      </c>
      <c r="L66" s="126" t="s">
        <v>3686</v>
      </c>
      <c r="M66" s="120" t="b">
        <v>1</v>
      </c>
      <c r="N66" s="120" t="s">
        <v>3687</v>
      </c>
      <c r="O66" s="319" t="str">
        <f>GRANTS!I66</f>
        <v>11340/543965</v>
      </c>
      <c r="P66" s="120" t="b">
        <v>1</v>
      </c>
      <c r="Q66" s="120" t="b">
        <v>1</v>
      </c>
      <c r="R66" s="120" t="b">
        <v>1</v>
      </c>
      <c r="T66" s="11">
        <f t="shared" si="2"/>
        <v>18</v>
      </c>
      <c r="U66" s="1">
        <f t="shared" si="3"/>
        <v>27</v>
      </c>
    </row>
    <row r="67" spans="1:21" x14ac:dyDescent="0.25">
      <c r="A67" s="117">
        <v>1</v>
      </c>
      <c r="B67" s="118">
        <v>2</v>
      </c>
      <c r="C67" s="315">
        <f>GRANTS!J67</f>
        <v>400033</v>
      </c>
      <c r="D67" s="120" t="b">
        <v>1</v>
      </c>
      <c r="E67" s="316" t="str">
        <f>RIGHT(GRANTS!C67,4)&amp;"."&amp;GRANTS!M67&amp;"."&amp;GRANTS!K67&amp;"."&amp;$C$5</f>
        <v>4003.DFC.CI01.Ap21</v>
      </c>
      <c r="F67" s="317">
        <f t="shared" ca="1" si="0"/>
        <v>44309</v>
      </c>
      <c r="G67" s="318">
        <f>GRANTS!Q67</f>
        <v>0</v>
      </c>
      <c r="H67" s="124">
        <f t="shared" ca="1" si="1"/>
        <v>44309</v>
      </c>
      <c r="I67" s="125">
        <v>0</v>
      </c>
      <c r="J67" s="316" t="str">
        <f>LEFT(GRANTS!D67,20)&amp;"."&amp;GRANTSPAY!E67</f>
        <v>Friern Barnet School.4003.DFC.CI01.Ap21</v>
      </c>
      <c r="K67" s="120" t="b">
        <v>1</v>
      </c>
      <c r="L67" s="126" t="s">
        <v>3686</v>
      </c>
      <c r="M67" s="120" t="b">
        <v>1</v>
      </c>
      <c r="N67" s="120" t="s">
        <v>3687</v>
      </c>
      <c r="O67" s="319" t="str">
        <f>GRANTS!I67</f>
        <v>11339/543965</v>
      </c>
      <c r="P67" s="120" t="b">
        <v>1</v>
      </c>
      <c r="Q67" s="120" t="b">
        <v>1</v>
      </c>
      <c r="R67" s="120" t="b">
        <v>1</v>
      </c>
      <c r="T67" s="11">
        <f t="shared" si="2"/>
        <v>18</v>
      </c>
      <c r="U67" s="1">
        <f t="shared" si="3"/>
        <v>39</v>
      </c>
    </row>
    <row r="68" spans="1:21" x14ac:dyDescent="0.25">
      <c r="A68" s="117">
        <v>1</v>
      </c>
      <c r="B68" s="118">
        <v>2</v>
      </c>
      <c r="C68" s="315">
        <f>GRANTS!J68</f>
        <v>400063</v>
      </c>
      <c r="D68" s="120" t="b">
        <v>1</v>
      </c>
      <c r="E68" s="316" t="str">
        <f>RIGHT(GRANTS!C68,4)&amp;"."&amp;GRANTS!M68&amp;"."&amp;GRANTS!K68&amp;"."&amp;$C$5</f>
        <v>7010.DFC.CI01.Ap21</v>
      </c>
      <c r="F68" s="317">
        <f t="shared" ca="1" si="0"/>
        <v>44309</v>
      </c>
      <c r="G68" s="318">
        <f>GRANTS!Q68</f>
        <v>0</v>
      </c>
      <c r="H68" s="124">
        <f t="shared" ca="1" si="1"/>
        <v>44309</v>
      </c>
      <c r="I68" s="125">
        <v>0</v>
      </c>
      <c r="J68" s="316" t="str">
        <f>LEFT(GRANTS!D68,20)&amp;"."&amp;GRANTSPAY!E68</f>
        <v>Mapledown.7010.DFC.CI01.Ap21</v>
      </c>
      <c r="K68" s="120" t="b">
        <v>1</v>
      </c>
      <c r="L68" s="126" t="s">
        <v>3686</v>
      </c>
      <c r="M68" s="120" t="b">
        <v>1</v>
      </c>
      <c r="N68" s="120" t="s">
        <v>3687</v>
      </c>
      <c r="O68" s="319" t="str">
        <f>GRANTS!I68</f>
        <v>11340/543965</v>
      </c>
      <c r="P68" s="120" t="b">
        <v>1</v>
      </c>
      <c r="Q68" s="120" t="b">
        <v>1</v>
      </c>
      <c r="R68" s="120" t="b">
        <v>1</v>
      </c>
      <c r="T68" s="11">
        <f t="shared" si="2"/>
        <v>18</v>
      </c>
      <c r="U68" s="1">
        <f t="shared" si="3"/>
        <v>28</v>
      </c>
    </row>
    <row r="69" spans="1:21" x14ac:dyDescent="0.25">
      <c r="A69" s="117">
        <v>1</v>
      </c>
      <c r="B69" s="118">
        <v>2</v>
      </c>
      <c r="C69" s="315">
        <f>GRANTS!J69</f>
        <v>400034</v>
      </c>
      <c r="D69" s="120" t="b">
        <v>1</v>
      </c>
      <c r="E69" s="316" t="str">
        <f>RIGHT(GRANTS!C69,4)&amp;"."&amp;GRANTS!M69&amp;"."&amp;GRANTS!K69&amp;"."&amp;$C$5</f>
        <v>7005.DFC.CI01.Ap21</v>
      </c>
      <c r="F69" s="317">
        <f t="shared" ca="1" si="0"/>
        <v>44309</v>
      </c>
      <c r="G69" s="318">
        <f>GRANTS!Q69</f>
        <v>0</v>
      </c>
      <c r="H69" s="124">
        <f t="shared" ca="1" si="1"/>
        <v>44309</v>
      </c>
      <c r="I69" s="125">
        <v>0</v>
      </c>
      <c r="J69" s="316" t="str">
        <f>LEFT(GRANTS!D69,20)&amp;"."&amp;GRANTSPAY!E69</f>
        <v>Northway.7005.DFC.CI01.Ap21</v>
      </c>
      <c r="K69" s="120" t="b">
        <v>1</v>
      </c>
      <c r="L69" s="126" t="s">
        <v>3686</v>
      </c>
      <c r="M69" s="120" t="b">
        <v>1</v>
      </c>
      <c r="N69" s="120" t="s">
        <v>3687</v>
      </c>
      <c r="O69" s="319" t="str">
        <f>GRANTS!I69</f>
        <v>11340/543965</v>
      </c>
      <c r="P69" s="120" t="b">
        <v>1</v>
      </c>
      <c r="Q69" s="120" t="b">
        <v>1</v>
      </c>
      <c r="R69" s="120" t="b">
        <v>1</v>
      </c>
      <c r="T69" s="11">
        <f t="shared" si="2"/>
        <v>18</v>
      </c>
      <c r="U69" s="1">
        <f t="shared" si="3"/>
        <v>27</v>
      </c>
    </row>
    <row r="70" spans="1:21" x14ac:dyDescent="0.25">
      <c r="A70" s="117">
        <v>1</v>
      </c>
      <c r="B70" s="118">
        <v>2</v>
      </c>
      <c r="C70" s="315">
        <f>GRANTS!J70</f>
        <v>400091</v>
      </c>
      <c r="D70" s="120" t="b">
        <v>1</v>
      </c>
      <c r="E70" s="316" t="str">
        <f>RIGHT(GRANTS!C70,4)&amp;"."&amp;GRANTS!M70&amp;"."&amp;GRANTS!K70&amp;"."&amp;$C$5</f>
        <v>7009.DFC.CI01.Ap21</v>
      </c>
      <c r="F70" s="317">
        <f t="shared" ca="1" si="0"/>
        <v>44309</v>
      </c>
      <c r="G70" s="318">
        <f>GRANTS!Q70</f>
        <v>0</v>
      </c>
      <c r="H70" s="124">
        <f t="shared" ca="1" si="1"/>
        <v>44309</v>
      </c>
      <c r="I70" s="125">
        <v>0</v>
      </c>
      <c r="J70" s="316" t="str">
        <f>LEFT(GRANTS!D70,20)&amp;"."&amp;GRANTSPAY!E70</f>
        <v>Oakleigh.7009.DFC.CI01.Ap21</v>
      </c>
      <c r="K70" s="120" t="b">
        <v>1</v>
      </c>
      <c r="L70" s="126" t="s">
        <v>3686</v>
      </c>
      <c r="M70" s="120" t="b">
        <v>1</v>
      </c>
      <c r="N70" s="120" t="s">
        <v>3687</v>
      </c>
      <c r="O70" s="319" t="str">
        <f>GRANTS!I70</f>
        <v>11340/543965</v>
      </c>
      <c r="P70" s="120" t="b">
        <v>1</v>
      </c>
      <c r="Q70" s="120" t="b">
        <v>1</v>
      </c>
      <c r="R70" s="120" t="b">
        <v>1</v>
      </c>
      <c r="T70" s="11">
        <f t="shared" si="2"/>
        <v>18</v>
      </c>
      <c r="U70" s="1">
        <f t="shared" si="3"/>
        <v>27</v>
      </c>
    </row>
    <row r="71" spans="1:21" x14ac:dyDescent="0.25">
      <c r="A71" s="117">
        <v>1</v>
      </c>
      <c r="B71" s="118">
        <v>2</v>
      </c>
      <c r="C71" s="315">
        <f>GRANTS!J71</f>
        <v>400125</v>
      </c>
      <c r="D71" s="120" t="b">
        <v>1</v>
      </c>
      <c r="E71" s="316" t="str">
        <f>RIGHT(GRANTS!C71,4)&amp;"."&amp;GRANTS!M71&amp;"."&amp;GRANTS!K71&amp;"."&amp;$C$5</f>
        <v>3520.PEGrt.I18.Ap21</v>
      </c>
      <c r="F71" s="317">
        <f t="shared" ca="1" si="0"/>
        <v>44309</v>
      </c>
      <c r="G71" s="318">
        <f>GRANTS!Q71</f>
        <v>0</v>
      </c>
      <c r="H71" s="124">
        <f t="shared" ca="1" si="1"/>
        <v>44309</v>
      </c>
      <c r="I71" s="125">
        <v>0</v>
      </c>
      <c r="J71" s="316" t="str">
        <f>LEFT(GRANTS!D71,20)&amp;"."&amp;GRANTSPAY!E71</f>
        <v>Akiva School.3520.PEGrt.I18.Ap21</v>
      </c>
      <c r="K71" s="120" t="b">
        <v>1</v>
      </c>
      <c r="L71" s="126" t="s">
        <v>3686</v>
      </c>
      <c r="M71" s="120" t="b">
        <v>1</v>
      </c>
      <c r="N71" s="120" t="s">
        <v>3687</v>
      </c>
      <c r="O71" s="319" t="str">
        <f>GRANTS!I71</f>
        <v>10166/543965</v>
      </c>
      <c r="P71" s="120" t="b">
        <v>1</v>
      </c>
      <c r="Q71" s="120" t="b">
        <v>1</v>
      </c>
      <c r="R71" s="120" t="b">
        <v>1</v>
      </c>
      <c r="T71" s="11">
        <f t="shared" si="2"/>
        <v>19</v>
      </c>
      <c r="U71" s="1">
        <f t="shared" si="3"/>
        <v>32</v>
      </c>
    </row>
    <row r="72" spans="1:21" x14ac:dyDescent="0.25">
      <c r="A72" s="117">
        <v>1</v>
      </c>
      <c r="B72" s="118">
        <v>2</v>
      </c>
      <c r="C72" s="315">
        <f>GRANTS!J72</f>
        <v>400069</v>
      </c>
      <c r="D72" s="120" t="b">
        <v>1</v>
      </c>
      <c r="E72" s="316" t="str">
        <f>RIGHT(GRANTS!C72,4)&amp;"."&amp;GRANTS!M72&amp;"."&amp;GRANTS!K72&amp;"."&amp;$C$5</f>
        <v>3300.PEGrt.I18.Ap21</v>
      </c>
      <c r="F72" s="317">
        <f t="shared" ca="1" si="0"/>
        <v>44309</v>
      </c>
      <c r="G72" s="318">
        <f>GRANTS!Q72</f>
        <v>0</v>
      </c>
      <c r="H72" s="124">
        <f t="shared" ca="1" si="1"/>
        <v>44309</v>
      </c>
      <c r="I72" s="125">
        <v>0</v>
      </c>
      <c r="J72" s="316" t="str">
        <f>LEFT(GRANTS!D72,20)&amp;"."&amp;GRANTSPAY!E72</f>
        <v>All Saints' CE Prima.3300.PEGrt.I18.Ap21</v>
      </c>
      <c r="K72" s="120" t="b">
        <v>1</v>
      </c>
      <c r="L72" s="126" t="s">
        <v>3686</v>
      </c>
      <c r="M72" s="120" t="b">
        <v>1</v>
      </c>
      <c r="N72" s="120" t="s">
        <v>3687</v>
      </c>
      <c r="O72" s="319" t="str">
        <f>GRANTS!I72</f>
        <v>10166/543965</v>
      </c>
      <c r="P72" s="120" t="b">
        <v>1</v>
      </c>
      <c r="Q72" s="120" t="b">
        <v>1</v>
      </c>
      <c r="R72" s="120" t="b">
        <v>1</v>
      </c>
      <c r="T72" s="11">
        <f t="shared" si="2"/>
        <v>19</v>
      </c>
      <c r="U72" s="1">
        <f t="shared" si="3"/>
        <v>40</v>
      </c>
    </row>
    <row r="73" spans="1:21" x14ac:dyDescent="0.25">
      <c r="A73" s="117">
        <v>1</v>
      </c>
      <c r="B73" s="118">
        <v>2</v>
      </c>
      <c r="C73" s="315">
        <f>GRANTS!J73</f>
        <v>400015</v>
      </c>
      <c r="D73" s="120" t="b">
        <v>1</v>
      </c>
      <c r="E73" s="316" t="str">
        <f>RIGHT(GRANTS!C73,4)&amp;"."&amp;GRANTS!M73&amp;"."&amp;GRANTS!K73&amp;"."&amp;$C$5</f>
        <v>3317.PEGrt.I18.Ap21</v>
      </c>
      <c r="F73" s="317">
        <f t="shared" ca="1" si="0"/>
        <v>44309</v>
      </c>
      <c r="G73" s="318">
        <f>GRANTS!Q73</f>
        <v>0</v>
      </c>
      <c r="H73" s="124">
        <f t="shared" ca="1" si="1"/>
        <v>44309</v>
      </c>
      <c r="I73" s="125">
        <v>0</v>
      </c>
      <c r="J73" s="316" t="str">
        <f>LEFT(GRANTS!D73,20)&amp;"."&amp;GRANTSPAY!E73</f>
        <v>All Saints' CE Prima.3317.PEGrt.I18.Ap21</v>
      </c>
      <c r="K73" s="120" t="b">
        <v>1</v>
      </c>
      <c r="L73" s="126" t="s">
        <v>3686</v>
      </c>
      <c r="M73" s="120" t="b">
        <v>1</v>
      </c>
      <c r="N73" s="120" t="s">
        <v>3687</v>
      </c>
      <c r="O73" s="319" t="str">
        <f>GRANTS!I73</f>
        <v>10166/543965</v>
      </c>
      <c r="P73" s="120" t="b">
        <v>1</v>
      </c>
      <c r="Q73" s="120" t="b">
        <v>1</v>
      </c>
      <c r="R73" s="120" t="b">
        <v>1</v>
      </c>
      <c r="T73" s="11">
        <f t="shared" si="2"/>
        <v>19</v>
      </c>
      <c r="U73" s="1">
        <f t="shared" si="3"/>
        <v>40</v>
      </c>
    </row>
    <row r="74" spans="1:21" x14ac:dyDescent="0.25">
      <c r="A74" s="117">
        <v>1</v>
      </c>
      <c r="B74" s="118">
        <v>2</v>
      </c>
      <c r="C74" s="315">
        <f>GRANTS!J74</f>
        <v>400023</v>
      </c>
      <c r="D74" s="120" t="b">
        <v>1</v>
      </c>
      <c r="E74" s="316" t="str">
        <f>RIGHT(GRANTS!C74,4)&amp;"."&amp;GRANTS!M74&amp;"."&amp;GRANTS!K74&amp;"."&amp;$C$5</f>
        <v>3500.PEGrt.I18.Ap21</v>
      </c>
      <c r="F74" s="317">
        <f t="shared" ca="1" si="0"/>
        <v>44309</v>
      </c>
      <c r="G74" s="318">
        <f>GRANTS!Q74</f>
        <v>0</v>
      </c>
      <c r="H74" s="124">
        <f t="shared" ca="1" si="1"/>
        <v>44309</v>
      </c>
      <c r="I74" s="125">
        <v>0</v>
      </c>
      <c r="J74" s="316" t="str">
        <f>LEFT(GRANTS!D74,20)&amp;"."&amp;GRANTSPAY!E74</f>
        <v>Annunciation Catholi.3500.PEGrt.I18.Ap21</v>
      </c>
      <c r="K74" s="120" t="b">
        <v>1</v>
      </c>
      <c r="L74" s="126" t="s">
        <v>3686</v>
      </c>
      <c r="M74" s="120" t="b">
        <v>1</v>
      </c>
      <c r="N74" s="120" t="s">
        <v>3687</v>
      </c>
      <c r="O74" s="319" t="str">
        <f>GRANTS!I74</f>
        <v>10166/543965</v>
      </c>
      <c r="P74" s="120" t="b">
        <v>1</v>
      </c>
      <c r="Q74" s="120" t="b">
        <v>1</v>
      </c>
      <c r="R74" s="120" t="b">
        <v>1</v>
      </c>
      <c r="T74" s="11">
        <f t="shared" si="2"/>
        <v>19</v>
      </c>
      <c r="U74" s="1">
        <f t="shared" si="3"/>
        <v>40</v>
      </c>
    </row>
    <row r="75" spans="1:21" x14ac:dyDescent="0.25">
      <c r="A75" s="117">
        <v>1</v>
      </c>
      <c r="B75" s="118">
        <v>2</v>
      </c>
      <c r="C75" s="315">
        <f>GRANTS!J75</f>
        <v>400107</v>
      </c>
      <c r="D75" s="120" t="b">
        <v>1</v>
      </c>
      <c r="E75" s="316" t="str">
        <f>RIGHT(GRANTS!C75,4)&amp;"."&amp;GRANTS!M75&amp;"."&amp;GRANTS!K75&amp;"."&amp;$C$5</f>
        <v>3514.PEGrt.I18.Ap21</v>
      </c>
      <c r="F75" s="317">
        <f t="shared" ca="1" si="0"/>
        <v>44309</v>
      </c>
      <c r="G75" s="318">
        <f>GRANTS!Q75</f>
        <v>0</v>
      </c>
      <c r="H75" s="124">
        <f t="shared" ca="1" si="1"/>
        <v>44309</v>
      </c>
      <c r="I75" s="125">
        <v>0</v>
      </c>
      <c r="J75" s="316" t="str">
        <f>LEFT(GRANTS!D75,20)&amp;"."&amp;GRANTSPAY!E75</f>
        <v>Annunciation Catholi.3514.PEGrt.I18.Ap21</v>
      </c>
      <c r="K75" s="120" t="b">
        <v>1</v>
      </c>
      <c r="L75" s="126" t="s">
        <v>3686</v>
      </c>
      <c r="M75" s="120" t="b">
        <v>1</v>
      </c>
      <c r="N75" s="120" t="s">
        <v>3687</v>
      </c>
      <c r="O75" s="319" t="str">
        <f>GRANTS!I75</f>
        <v>10166/543965</v>
      </c>
      <c r="P75" s="120" t="b">
        <v>1</v>
      </c>
      <c r="Q75" s="120" t="b">
        <v>1</v>
      </c>
      <c r="R75" s="120" t="b">
        <v>1</v>
      </c>
      <c r="T75" s="11">
        <f t="shared" si="2"/>
        <v>19</v>
      </c>
      <c r="U75" s="1">
        <f t="shared" si="3"/>
        <v>40</v>
      </c>
    </row>
    <row r="76" spans="1:21" x14ac:dyDescent="0.25">
      <c r="A76" s="117">
        <v>1</v>
      </c>
      <c r="B76" s="118">
        <v>2</v>
      </c>
      <c r="C76" s="315">
        <f>GRANTS!J76</f>
        <v>400005</v>
      </c>
      <c r="D76" s="120" t="b">
        <v>1</v>
      </c>
      <c r="E76" s="316" t="str">
        <f>RIGHT(GRANTS!C76,4)&amp;"."&amp;GRANTS!M76&amp;"."&amp;GRANTS!K76&amp;"."&amp;$C$5</f>
        <v>2002.PEGrt.I18.Ap21</v>
      </c>
      <c r="F76" s="317">
        <f t="shared" ca="1" si="0"/>
        <v>44309</v>
      </c>
      <c r="G76" s="318">
        <f>GRANTS!Q76</f>
        <v>0</v>
      </c>
      <c r="H76" s="124">
        <f t="shared" ca="1" si="1"/>
        <v>44309</v>
      </c>
      <c r="I76" s="125">
        <v>0</v>
      </c>
      <c r="J76" s="316" t="str">
        <f>LEFT(GRANTS!D76,20)&amp;"."&amp;GRANTSPAY!E76</f>
        <v>Barnfield School.2002.PEGrt.I18.Ap21</v>
      </c>
      <c r="K76" s="120" t="b">
        <v>1</v>
      </c>
      <c r="L76" s="126" t="s">
        <v>3686</v>
      </c>
      <c r="M76" s="120" t="b">
        <v>1</v>
      </c>
      <c r="N76" s="120" t="s">
        <v>3687</v>
      </c>
      <c r="O76" s="319" t="str">
        <f>GRANTS!I76</f>
        <v>10166/543965</v>
      </c>
      <c r="P76" s="120" t="b">
        <v>1</v>
      </c>
      <c r="Q76" s="120" t="b">
        <v>1</v>
      </c>
      <c r="R76" s="120" t="b">
        <v>1</v>
      </c>
      <c r="T76" s="11">
        <f t="shared" si="2"/>
        <v>19</v>
      </c>
      <c r="U76" s="1">
        <f t="shared" si="3"/>
        <v>36</v>
      </c>
    </row>
    <row r="77" spans="1:21" x14ac:dyDescent="0.25">
      <c r="A77" s="117">
        <v>1</v>
      </c>
      <c r="B77" s="118">
        <v>2</v>
      </c>
      <c r="C77" s="315">
        <f>GRANTS!J77</f>
        <v>400070</v>
      </c>
      <c r="D77" s="120" t="b">
        <v>1</v>
      </c>
      <c r="E77" s="316" t="str">
        <f>RIGHT(GRANTS!C77,4)&amp;"."&amp;GRANTS!M77&amp;"."&amp;GRANTS!K77&amp;"."&amp;$C$5</f>
        <v>2079.PEGrt.I18.Ap21</v>
      </c>
      <c r="F77" s="317">
        <f t="shared" ca="1" si="0"/>
        <v>44309</v>
      </c>
      <c r="G77" s="318">
        <f>GRANTS!Q77</f>
        <v>0</v>
      </c>
      <c r="H77" s="124">
        <f t="shared" ca="1" si="1"/>
        <v>44309</v>
      </c>
      <c r="I77" s="125">
        <v>0</v>
      </c>
      <c r="J77" s="316" t="str">
        <f>LEFT(GRANTS!D77,20)&amp;"."&amp;GRANTSPAY!E77</f>
        <v>Beis Yaakov.2079.PEGrt.I18.Ap21</v>
      </c>
      <c r="K77" s="120" t="b">
        <v>1</v>
      </c>
      <c r="L77" s="126" t="s">
        <v>3686</v>
      </c>
      <c r="M77" s="120" t="b">
        <v>1</v>
      </c>
      <c r="N77" s="120" t="s">
        <v>3687</v>
      </c>
      <c r="O77" s="319" t="str">
        <f>GRANTS!I77</f>
        <v>10166/543965</v>
      </c>
      <c r="P77" s="120" t="b">
        <v>1</v>
      </c>
      <c r="Q77" s="120" t="b">
        <v>1</v>
      </c>
      <c r="R77" s="120" t="b">
        <v>1</v>
      </c>
      <c r="T77" s="11">
        <f t="shared" si="2"/>
        <v>19</v>
      </c>
      <c r="U77" s="1">
        <f t="shared" si="3"/>
        <v>31</v>
      </c>
    </row>
    <row r="78" spans="1:21" x14ac:dyDescent="0.25">
      <c r="A78" s="117">
        <v>1</v>
      </c>
      <c r="B78" s="118">
        <v>2</v>
      </c>
      <c r="C78" s="315">
        <f>GRANTS!J78</f>
        <v>400150</v>
      </c>
      <c r="D78" s="120" t="b">
        <v>1</v>
      </c>
      <c r="E78" s="316" t="str">
        <f>RIGHT(GRANTS!C78,4)&amp;"."&amp;GRANTS!M78&amp;"."&amp;GRANTS!K78&amp;"."&amp;$C$5</f>
        <v>3524.PEGrt.I18.Ap21</v>
      </c>
      <c r="F78" s="317">
        <f t="shared" ca="1" si="0"/>
        <v>44309</v>
      </c>
      <c r="G78" s="318">
        <f>GRANTS!Q78</f>
        <v>0</v>
      </c>
      <c r="H78" s="124">
        <f t="shared" ca="1" si="1"/>
        <v>44309</v>
      </c>
      <c r="I78" s="125">
        <v>0</v>
      </c>
      <c r="J78" s="316" t="str">
        <f>LEFT(GRANTS!D78,20)&amp;"."&amp;GRANTSPAY!E78</f>
        <v>Beit Shvidler Primar.3524.PEGrt.I18.Ap21</v>
      </c>
      <c r="K78" s="120" t="b">
        <v>1</v>
      </c>
      <c r="L78" s="126" t="s">
        <v>3686</v>
      </c>
      <c r="M78" s="120" t="b">
        <v>1</v>
      </c>
      <c r="N78" s="120" t="s">
        <v>3687</v>
      </c>
      <c r="O78" s="319" t="str">
        <f>GRANTS!I78</f>
        <v>10166/543965</v>
      </c>
      <c r="P78" s="120" t="b">
        <v>1</v>
      </c>
      <c r="Q78" s="120" t="b">
        <v>1</v>
      </c>
      <c r="R78" s="120" t="b">
        <v>1</v>
      </c>
      <c r="T78" s="11">
        <f t="shared" si="2"/>
        <v>19</v>
      </c>
      <c r="U78" s="1">
        <f t="shared" si="3"/>
        <v>40</v>
      </c>
    </row>
    <row r="79" spans="1:21" x14ac:dyDescent="0.25">
      <c r="A79" s="117">
        <v>1</v>
      </c>
      <c r="B79" s="118">
        <v>2</v>
      </c>
      <c r="C79" s="315">
        <f>GRANTS!J79</f>
        <v>400051</v>
      </c>
      <c r="D79" s="120" t="b">
        <v>1</v>
      </c>
      <c r="E79" s="316" t="str">
        <f>RIGHT(GRANTS!C79,4)&amp;"."&amp;GRANTS!M79&amp;"."&amp;GRANTS!K79&amp;"."&amp;$C$5</f>
        <v>2003.PEGrt.I18.Ap21</v>
      </c>
      <c r="F79" s="317">
        <f t="shared" ca="1" si="0"/>
        <v>44309</v>
      </c>
      <c r="G79" s="318">
        <f>GRANTS!Q79</f>
        <v>0</v>
      </c>
      <c r="H79" s="124">
        <f t="shared" ca="1" si="1"/>
        <v>44309</v>
      </c>
      <c r="I79" s="125">
        <v>0</v>
      </c>
      <c r="J79" s="316" t="str">
        <f>LEFT(GRANTS!D79,20)&amp;"."&amp;GRANTSPAY!E79</f>
        <v>Bell Lane Primary Sc.2003.PEGrt.I18.Ap21</v>
      </c>
      <c r="K79" s="120" t="b">
        <v>1</v>
      </c>
      <c r="L79" s="126" t="s">
        <v>3686</v>
      </c>
      <c r="M79" s="120" t="b">
        <v>1</v>
      </c>
      <c r="N79" s="120" t="s">
        <v>3687</v>
      </c>
      <c r="O79" s="319" t="str">
        <f>GRANTS!I79</f>
        <v>10166/543965</v>
      </c>
      <c r="P79" s="120" t="b">
        <v>1</v>
      </c>
      <c r="Q79" s="120" t="b">
        <v>1</v>
      </c>
      <c r="R79" s="120" t="b">
        <v>1</v>
      </c>
      <c r="T79" s="11">
        <f t="shared" si="2"/>
        <v>19</v>
      </c>
      <c r="U79" s="1">
        <f t="shared" si="3"/>
        <v>40</v>
      </c>
    </row>
    <row r="80" spans="1:21" x14ac:dyDescent="0.25">
      <c r="A80" s="117">
        <v>1</v>
      </c>
      <c r="B80" s="118">
        <v>2</v>
      </c>
      <c r="C80" s="315">
        <f>GRANTS!J80</f>
        <v>400024</v>
      </c>
      <c r="D80" s="120" t="b">
        <v>1</v>
      </c>
      <c r="E80" s="316" t="str">
        <f>RIGHT(GRANTS!C80,4)&amp;"."&amp;GRANTS!M80&amp;"."&amp;GRANTS!K80&amp;"."&amp;$C$5</f>
        <v>3511.PEGrt.I18.Ap21</v>
      </c>
      <c r="F80" s="317">
        <f t="shared" ca="1" si="0"/>
        <v>44309</v>
      </c>
      <c r="G80" s="318">
        <f>GRANTS!Q80</f>
        <v>0</v>
      </c>
      <c r="H80" s="124">
        <f t="shared" ca="1" si="1"/>
        <v>44309</v>
      </c>
      <c r="I80" s="125">
        <v>0</v>
      </c>
      <c r="J80" s="316" t="str">
        <f>LEFT(GRANTS!D80,20)&amp;"."&amp;GRANTSPAY!E80</f>
        <v>Blessed Dominic Scho.3511.PEGrt.I18.Ap21</v>
      </c>
      <c r="K80" s="120" t="b">
        <v>1</v>
      </c>
      <c r="L80" s="126" t="s">
        <v>3686</v>
      </c>
      <c r="M80" s="120" t="b">
        <v>1</v>
      </c>
      <c r="N80" s="120" t="s">
        <v>3687</v>
      </c>
      <c r="O80" s="319" t="str">
        <f>GRANTS!I80</f>
        <v>10166/543965</v>
      </c>
      <c r="P80" s="120" t="b">
        <v>1</v>
      </c>
      <c r="Q80" s="120" t="b">
        <v>1</v>
      </c>
      <c r="R80" s="120" t="b">
        <v>1</v>
      </c>
      <c r="T80" s="11">
        <f t="shared" si="2"/>
        <v>19</v>
      </c>
      <c r="U80" s="1">
        <f t="shared" si="3"/>
        <v>40</v>
      </c>
    </row>
    <row r="81" spans="1:21" x14ac:dyDescent="0.25">
      <c r="A81" s="117">
        <v>1</v>
      </c>
      <c r="B81" s="118">
        <v>2</v>
      </c>
      <c r="C81" s="315">
        <f>GRANTS!J81</f>
        <v>400057</v>
      </c>
      <c r="D81" s="120" t="b">
        <v>1</v>
      </c>
      <c r="E81" s="316" t="str">
        <f>RIGHT(GRANTS!C81,4)&amp;"."&amp;GRANTS!M81&amp;"."&amp;GRANTS!K81&amp;"."&amp;$C$5</f>
        <v>2008.PEGrt.I18.Ap21</v>
      </c>
      <c r="F81" s="317">
        <f t="shared" ca="1" si="0"/>
        <v>44309</v>
      </c>
      <c r="G81" s="318">
        <f>GRANTS!Q81</f>
        <v>0</v>
      </c>
      <c r="H81" s="124">
        <f t="shared" ca="1" si="1"/>
        <v>44309</v>
      </c>
      <c r="I81" s="125">
        <v>0</v>
      </c>
      <c r="J81" s="316" t="str">
        <f>LEFT(GRANTS!D81,20)&amp;"."&amp;GRANTSPAY!E81</f>
        <v>Brookland Infant  &amp; .2008.PEGrt.I18.Ap21</v>
      </c>
      <c r="K81" s="120" t="b">
        <v>1</v>
      </c>
      <c r="L81" s="126" t="s">
        <v>3686</v>
      </c>
      <c r="M81" s="120" t="b">
        <v>1</v>
      </c>
      <c r="N81" s="120" t="s">
        <v>3687</v>
      </c>
      <c r="O81" s="319" t="str">
        <f>GRANTS!I81</f>
        <v>10166/543965</v>
      </c>
      <c r="P81" s="120" t="b">
        <v>1</v>
      </c>
      <c r="Q81" s="120" t="b">
        <v>1</v>
      </c>
      <c r="R81" s="120" t="b">
        <v>1</v>
      </c>
      <c r="T81" s="11">
        <f t="shared" si="2"/>
        <v>19</v>
      </c>
      <c r="U81" s="1">
        <f t="shared" si="3"/>
        <v>40</v>
      </c>
    </row>
    <row r="82" spans="1:21" x14ac:dyDescent="0.25">
      <c r="A82" s="117">
        <v>1</v>
      </c>
      <c r="B82" s="118">
        <v>2</v>
      </c>
      <c r="C82" s="315">
        <f>GRANTS!J82</f>
        <v>400040</v>
      </c>
      <c r="D82" s="120" t="b">
        <v>1</v>
      </c>
      <c r="E82" s="316" t="str">
        <f>RIGHT(GRANTS!C82,4)&amp;"."&amp;GRANTS!M82&amp;"."&amp;GRANTS!K82&amp;"."&amp;$C$5</f>
        <v>2007.PEGrt.I18.Ap21</v>
      </c>
      <c r="F82" s="317">
        <f t="shared" ca="1" si="0"/>
        <v>44309</v>
      </c>
      <c r="G82" s="318">
        <f>GRANTS!Q82</f>
        <v>0</v>
      </c>
      <c r="H82" s="124">
        <f t="shared" ca="1" si="1"/>
        <v>44309</v>
      </c>
      <c r="I82" s="125">
        <v>0</v>
      </c>
      <c r="J82" s="316" t="str">
        <f>LEFT(GRANTS!D82,20)&amp;"."&amp;GRANTSPAY!E82</f>
        <v>Brookland Junior Sch.2007.PEGrt.I18.Ap21</v>
      </c>
      <c r="K82" s="120" t="b">
        <v>1</v>
      </c>
      <c r="L82" s="126" t="s">
        <v>3686</v>
      </c>
      <c r="M82" s="120" t="b">
        <v>1</v>
      </c>
      <c r="N82" s="120" t="s">
        <v>3687</v>
      </c>
      <c r="O82" s="319" t="str">
        <f>GRANTS!I82</f>
        <v>10166/543965</v>
      </c>
      <c r="P82" s="120" t="b">
        <v>1</v>
      </c>
      <c r="Q82" s="120" t="b">
        <v>1</v>
      </c>
      <c r="R82" s="120" t="b">
        <v>1</v>
      </c>
      <c r="T82" s="11">
        <f t="shared" si="2"/>
        <v>19</v>
      </c>
      <c r="U82" s="1">
        <f t="shared" si="3"/>
        <v>40</v>
      </c>
    </row>
    <row r="83" spans="1:21" x14ac:dyDescent="0.25">
      <c r="A83" s="117">
        <v>1</v>
      </c>
      <c r="B83" s="118">
        <v>2</v>
      </c>
      <c r="C83" s="315">
        <f>GRANTS!J83</f>
        <v>400061</v>
      </c>
      <c r="D83" s="120" t="b">
        <v>1</v>
      </c>
      <c r="E83" s="316" t="str">
        <f>RIGHT(GRANTS!C83,4)&amp;"."&amp;GRANTS!M83&amp;"."&amp;GRANTS!K83&amp;"."&amp;$C$5</f>
        <v>2009.PEGrt.I18.Ap21</v>
      </c>
      <c r="F83" s="317">
        <f t="shared" ca="1" si="0"/>
        <v>44309</v>
      </c>
      <c r="G83" s="318">
        <f>GRANTS!Q83</f>
        <v>0</v>
      </c>
      <c r="H83" s="124">
        <f t="shared" ca="1" si="1"/>
        <v>44309</v>
      </c>
      <c r="I83" s="125">
        <v>0</v>
      </c>
      <c r="J83" s="316" t="str">
        <f>LEFT(GRANTS!D83,20)&amp;"."&amp;GRANTSPAY!E83</f>
        <v>Brunswick Park Prima.2009.PEGrt.I18.Ap21</v>
      </c>
      <c r="K83" s="120" t="b">
        <v>1</v>
      </c>
      <c r="L83" s="126" t="s">
        <v>3686</v>
      </c>
      <c r="M83" s="120" t="b">
        <v>1</v>
      </c>
      <c r="N83" s="120" t="s">
        <v>3687</v>
      </c>
      <c r="O83" s="319" t="str">
        <f>GRANTS!I83</f>
        <v>10166/543965</v>
      </c>
      <c r="P83" s="120" t="b">
        <v>1</v>
      </c>
      <c r="Q83" s="120" t="b">
        <v>1</v>
      </c>
      <c r="R83" s="120" t="b">
        <v>1</v>
      </c>
      <c r="T83" s="11">
        <f t="shared" si="2"/>
        <v>19</v>
      </c>
      <c r="U83" s="1">
        <f t="shared" si="3"/>
        <v>40</v>
      </c>
    </row>
    <row r="84" spans="1:21" x14ac:dyDescent="0.25">
      <c r="A84" s="117">
        <v>1</v>
      </c>
      <c r="B84" s="118">
        <v>2</v>
      </c>
      <c r="C84" s="315">
        <f>GRANTS!J84</f>
        <v>400065</v>
      </c>
      <c r="D84" s="120" t="b">
        <v>1</v>
      </c>
      <c r="E84" s="316" t="str">
        <f>RIGHT(GRANTS!C84,4)&amp;"."&amp;GRANTS!M84&amp;"."&amp;GRANTS!K84&amp;"."&amp;$C$5</f>
        <v>2067.PEGrt.I18.Ap21</v>
      </c>
      <c r="F84" s="317">
        <f t="shared" ca="1" si="0"/>
        <v>44309</v>
      </c>
      <c r="G84" s="318">
        <f>GRANTS!Q84</f>
        <v>0</v>
      </c>
      <c r="H84" s="124">
        <f t="shared" ca="1" si="1"/>
        <v>44309</v>
      </c>
      <c r="I84" s="125">
        <v>0</v>
      </c>
      <c r="J84" s="316" t="str">
        <f>LEFT(GRANTS!D84,20)&amp;"."&amp;GRANTSPAY!E84</f>
        <v>Chalgrove Primary Sc.2067.PEGrt.I18.Ap21</v>
      </c>
      <c r="K84" s="120" t="b">
        <v>1</v>
      </c>
      <c r="L84" s="126" t="s">
        <v>3686</v>
      </c>
      <c r="M84" s="120" t="b">
        <v>1</v>
      </c>
      <c r="N84" s="120" t="s">
        <v>3687</v>
      </c>
      <c r="O84" s="319" t="str">
        <f>GRANTS!I84</f>
        <v>10166/543965</v>
      </c>
      <c r="P84" s="120" t="b">
        <v>1</v>
      </c>
      <c r="Q84" s="120" t="b">
        <v>1</v>
      </c>
      <c r="R84" s="120" t="b">
        <v>1</v>
      </c>
      <c r="T84" s="11">
        <f t="shared" si="2"/>
        <v>19</v>
      </c>
      <c r="U84" s="1">
        <f t="shared" si="3"/>
        <v>40</v>
      </c>
    </row>
    <row r="85" spans="1:21" x14ac:dyDescent="0.25">
      <c r="A85" s="117">
        <v>1</v>
      </c>
      <c r="B85" s="118">
        <v>2</v>
      </c>
      <c r="C85" s="315">
        <f>GRANTS!J85</f>
        <v>400039</v>
      </c>
      <c r="D85" s="120" t="b">
        <v>1</v>
      </c>
      <c r="E85" s="316" t="str">
        <f>RIGHT(GRANTS!C85,4)&amp;"."&amp;GRANTS!M85&amp;"."&amp;GRANTS!K85&amp;"."&amp;$C$5</f>
        <v>3302.PEGrt.I18.Ap21</v>
      </c>
      <c r="F85" s="317">
        <f t="shared" ref="F85:F148" ca="1" si="4">TODAY()</f>
        <v>44309</v>
      </c>
      <c r="G85" s="318">
        <f>GRANTS!Q85</f>
        <v>0</v>
      </c>
      <c r="H85" s="124">
        <f t="shared" ref="H85:H148" ca="1" si="5">F85</f>
        <v>44309</v>
      </c>
      <c r="I85" s="125">
        <v>0</v>
      </c>
      <c r="J85" s="316" t="str">
        <f>LEFT(GRANTS!D85,20)&amp;"."&amp;GRANTSPAY!E85</f>
        <v>Christ Church CE Pri.3302.PEGrt.I18.Ap21</v>
      </c>
      <c r="K85" s="120" t="b">
        <v>1</v>
      </c>
      <c r="L85" s="126" t="s">
        <v>3686</v>
      </c>
      <c r="M85" s="120" t="b">
        <v>1</v>
      </c>
      <c r="N85" s="120" t="s">
        <v>3687</v>
      </c>
      <c r="O85" s="319" t="str">
        <f>GRANTS!I85</f>
        <v>10166/543965</v>
      </c>
      <c r="P85" s="120" t="b">
        <v>1</v>
      </c>
      <c r="Q85" s="120" t="b">
        <v>1</v>
      </c>
      <c r="R85" s="120" t="b">
        <v>1</v>
      </c>
      <c r="T85" s="11">
        <f t="shared" ref="T85:T148" si="6">LEN(E85)</f>
        <v>19</v>
      </c>
      <c r="U85" s="1">
        <f t="shared" ref="U85:U148" si="7">LEN(J85)</f>
        <v>40</v>
      </c>
    </row>
    <row r="86" spans="1:21" x14ac:dyDescent="0.25">
      <c r="A86" s="117">
        <v>1</v>
      </c>
      <c r="B86" s="118">
        <v>2</v>
      </c>
      <c r="C86" s="315">
        <f>GRANTS!J86</f>
        <v>400020</v>
      </c>
      <c r="D86" s="120" t="b">
        <v>1</v>
      </c>
      <c r="E86" s="316" t="str">
        <f>RIGHT(GRANTS!C86,4)&amp;"."&amp;GRANTS!M86&amp;"."&amp;GRANTS!K86&amp;"."&amp;$C$5</f>
        <v>2011.PEGrt.I18.Ap21</v>
      </c>
      <c r="F86" s="317">
        <f t="shared" ca="1" si="4"/>
        <v>44309</v>
      </c>
      <c r="G86" s="318">
        <f>GRANTS!Q86</f>
        <v>0</v>
      </c>
      <c r="H86" s="124">
        <f t="shared" ca="1" si="5"/>
        <v>44309</v>
      </c>
      <c r="I86" s="125">
        <v>0</v>
      </c>
      <c r="J86" s="316" t="str">
        <f>LEFT(GRANTS!D86,20)&amp;"."&amp;GRANTSPAY!E86</f>
        <v>Church Hill Primary .2011.PEGrt.I18.Ap21</v>
      </c>
      <c r="K86" s="120" t="b">
        <v>1</v>
      </c>
      <c r="L86" s="126" t="s">
        <v>3686</v>
      </c>
      <c r="M86" s="120" t="b">
        <v>1</v>
      </c>
      <c r="N86" s="120" t="s">
        <v>3687</v>
      </c>
      <c r="O86" s="319" t="str">
        <f>GRANTS!I86</f>
        <v>10166/543965</v>
      </c>
      <c r="P86" s="120" t="b">
        <v>1</v>
      </c>
      <c r="Q86" s="120" t="b">
        <v>1</v>
      </c>
      <c r="R86" s="120" t="b">
        <v>1</v>
      </c>
      <c r="T86" s="11">
        <f t="shared" si="6"/>
        <v>19</v>
      </c>
      <c r="U86" s="1">
        <f t="shared" si="7"/>
        <v>40</v>
      </c>
    </row>
    <row r="87" spans="1:21" x14ac:dyDescent="0.25">
      <c r="A87" s="117">
        <v>1</v>
      </c>
      <c r="B87" s="118">
        <v>2</v>
      </c>
      <c r="C87" s="315">
        <f>GRANTS!J87</f>
        <v>400050</v>
      </c>
      <c r="D87" s="120" t="b">
        <v>1</v>
      </c>
      <c r="E87" s="316" t="str">
        <f>RIGHT(GRANTS!C87,4)&amp;"."&amp;GRANTS!M87&amp;"."&amp;GRANTS!K87&amp;"."&amp;$C$5</f>
        <v>2014.PEGrt.I18.Ap21</v>
      </c>
      <c r="F87" s="317">
        <f t="shared" ca="1" si="4"/>
        <v>44309</v>
      </c>
      <c r="G87" s="318">
        <f>GRANTS!Q87</f>
        <v>0</v>
      </c>
      <c r="H87" s="124">
        <f t="shared" ca="1" si="5"/>
        <v>44309</v>
      </c>
      <c r="I87" s="125">
        <v>0</v>
      </c>
      <c r="J87" s="316" t="str">
        <f>LEFT(GRANTS!D87,20)&amp;"."&amp;GRANTSPAY!E87</f>
        <v>Colindale School.2014.PEGrt.I18.Ap21</v>
      </c>
      <c r="K87" s="120" t="b">
        <v>1</v>
      </c>
      <c r="L87" s="126" t="s">
        <v>3686</v>
      </c>
      <c r="M87" s="120" t="b">
        <v>1</v>
      </c>
      <c r="N87" s="120" t="s">
        <v>3687</v>
      </c>
      <c r="O87" s="319" t="str">
        <f>GRANTS!I87</f>
        <v>10166/543965</v>
      </c>
      <c r="P87" s="120" t="b">
        <v>1</v>
      </c>
      <c r="Q87" s="120" t="b">
        <v>1</v>
      </c>
      <c r="R87" s="120" t="b">
        <v>1</v>
      </c>
      <c r="T87" s="11">
        <f t="shared" si="6"/>
        <v>19</v>
      </c>
      <c r="U87" s="1">
        <f t="shared" si="7"/>
        <v>36</v>
      </c>
    </row>
    <row r="88" spans="1:21" x14ac:dyDescent="0.25">
      <c r="A88" s="117">
        <v>1</v>
      </c>
      <c r="B88" s="118">
        <v>2</v>
      </c>
      <c r="C88" s="315">
        <f>GRANTS!J88</f>
        <v>400059</v>
      </c>
      <c r="D88" s="120" t="b">
        <v>1</v>
      </c>
      <c r="E88" s="316" t="str">
        <f>RIGHT(GRANTS!C88,4)&amp;"."&amp;GRANTS!M88&amp;"."&amp;GRANTS!K88&amp;"."&amp;$C$5</f>
        <v>2015.PEGrt.I18.Ap21</v>
      </c>
      <c r="F88" s="317">
        <f t="shared" ca="1" si="4"/>
        <v>44309</v>
      </c>
      <c r="G88" s="318">
        <f>GRANTS!Q88</f>
        <v>0</v>
      </c>
      <c r="H88" s="124">
        <f t="shared" ca="1" si="5"/>
        <v>44309</v>
      </c>
      <c r="I88" s="125">
        <v>0</v>
      </c>
      <c r="J88" s="316" t="str">
        <f>LEFT(GRANTS!D88,20)&amp;"."&amp;GRANTSPAY!E88</f>
        <v>Coppetts Wood.2015.PEGrt.I18.Ap21</v>
      </c>
      <c r="K88" s="120" t="b">
        <v>1</v>
      </c>
      <c r="L88" s="126" t="s">
        <v>3686</v>
      </c>
      <c r="M88" s="120" t="b">
        <v>1</v>
      </c>
      <c r="N88" s="120" t="s">
        <v>3687</v>
      </c>
      <c r="O88" s="319" t="str">
        <f>GRANTS!I88</f>
        <v>10166/543965</v>
      </c>
      <c r="P88" s="120" t="b">
        <v>1</v>
      </c>
      <c r="Q88" s="120" t="b">
        <v>1</v>
      </c>
      <c r="R88" s="120" t="b">
        <v>1</v>
      </c>
      <c r="T88" s="11">
        <f t="shared" si="6"/>
        <v>19</v>
      </c>
      <c r="U88" s="1">
        <f t="shared" si="7"/>
        <v>33</v>
      </c>
    </row>
    <row r="89" spans="1:21" x14ac:dyDescent="0.25">
      <c r="A89" s="117">
        <v>1</v>
      </c>
      <c r="B89" s="118">
        <v>2</v>
      </c>
      <c r="C89" s="315">
        <f>GRANTS!J89</f>
        <v>400049</v>
      </c>
      <c r="D89" s="120" t="b">
        <v>1</v>
      </c>
      <c r="E89" s="316" t="str">
        <f>RIGHT(GRANTS!C89,4)&amp;"."&amp;GRANTS!M89&amp;"."&amp;GRANTS!K89&amp;"."&amp;$C$5</f>
        <v>2016.PEGrt.I18.Ap21</v>
      </c>
      <c r="F89" s="317">
        <f t="shared" ca="1" si="4"/>
        <v>44309</v>
      </c>
      <c r="G89" s="318">
        <f>GRANTS!Q89</f>
        <v>0</v>
      </c>
      <c r="H89" s="124">
        <f t="shared" ca="1" si="5"/>
        <v>44309</v>
      </c>
      <c r="I89" s="125">
        <v>0</v>
      </c>
      <c r="J89" s="316" t="str">
        <f>LEFT(GRANTS!D89,20)&amp;"."&amp;GRANTSPAY!E89</f>
        <v>Courtland School.2016.PEGrt.I18.Ap21</v>
      </c>
      <c r="K89" s="120" t="b">
        <v>1</v>
      </c>
      <c r="L89" s="126" t="s">
        <v>3686</v>
      </c>
      <c r="M89" s="120" t="b">
        <v>1</v>
      </c>
      <c r="N89" s="120" t="s">
        <v>3687</v>
      </c>
      <c r="O89" s="319" t="str">
        <f>GRANTS!I89</f>
        <v>10166/543965</v>
      </c>
      <c r="P89" s="120" t="b">
        <v>1</v>
      </c>
      <c r="Q89" s="120" t="b">
        <v>1</v>
      </c>
      <c r="R89" s="120" t="b">
        <v>1</v>
      </c>
      <c r="T89" s="11">
        <f t="shared" si="6"/>
        <v>19</v>
      </c>
      <c r="U89" s="1">
        <f t="shared" si="7"/>
        <v>36</v>
      </c>
    </row>
    <row r="90" spans="1:21" x14ac:dyDescent="0.25">
      <c r="A90" s="117">
        <v>1</v>
      </c>
      <c r="B90" s="118">
        <v>2</v>
      </c>
      <c r="C90" s="315">
        <f>GRANTS!J90</f>
        <v>400080</v>
      </c>
      <c r="D90" s="120" t="b">
        <v>1</v>
      </c>
      <c r="E90" s="316" t="str">
        <f>RIGHT(GRANTS!C90,4)&amp;"."&amp;GRANTS!M90&amp;"."&amp;GRANTS!K90&amp;"."&amp;$C$5</f>
        <v>2017.PEGrt.I18.Ap21</v>
      </c>
      <c r="F90" s="317">
        <f t="shared" ca="1" si="4"/>
        <v>44309</v>
      </c>
      <c r="G90" s="318">
        <f>GRANTS!Q90</f>
        <v>0</v>
      </c>
      <c r="H90" s="124">
        <f t="shared" ca="1" si="5"/>
        <v>44309</v>
      </c>
      <c r="I90" s="125">
        <v>0</v>
      </c>
      <c r="J90" s="316" t="str">
        <f>LEFT(GRANTS!D90,20)&amp;"."&amp;GRANTSPAY!E90</f>
        <v>Cromer Road Primary .2017.PEGrt.I18.Ap21</v>
      </c>
      <c r="K90" s="120" t="b">
        <v>1</v>
      </c>
      <c r="L90" s="126" t="s">
        <v>3686</v>
      </c>
      <c r="M90" s="120" t="b">
        <v>1</v>
      </c>
      <c r="N90" s="120" t="s">
        <v>3687</v>
      </c>
      <c r="O90" s="319" t="str">
        <f>GRANTS!I90</f>
        <v>10166/543965</v>
      </c>
      <c r="P90" s="120" t="b">
        <v>1</v>
      </c>
      <c r="Q90" s="120" t="b">
        <v>1</v>
      </c>
      <c r="R90" s="120" t="b">
        <v>1</v>
      </c>
      <c r="T90" s="11">
        <f t="shared" si="6"/>
        <v>19</v>
      </c>
      <c r="U90" s="1">
        <f t="shared" si="7"/>
        <v>40</v>
      </c>
    </row>
    <row r="91" spans="1:21" x14ac:dyDescent="0.25">
      <c r="A91" s="117">
        <v>1</v>
      </c>
      <c r="B91" s="118">
        <v>2</v>
      </c>
      <c r="C91" s="315">
        <f>GRANTS!J91</f>
        <v>400105</v>
      </c>
      <c r="D91" s="120" t="b">
        <v>1</v>
      </c>
      <c r="E91" s="316" t="str">
        <f>RIGHT(GRANTS!C91,4)&amp;"."&amp;GRANTS!M91&amp;"."&amp;GRANTS!K91&amp;"."&amp;$C$5</f>
        <v>2073.PEGrt.I18.Ap21</v>
      </c>
      <c r="F91" s="317">
        <f t="shared" ca="1" si="4"/>
        <v>44309</v>
      </c>
      <c r="G91" s="318">
        <f>GRANTS!Q91</f>
        <v>0</v>
      </c>
      <c r="H91" s="124">
        <f t="shared" ca="1" si="5"/>
        <v>44309</v>
      </c>
      <c r="I91" s="125">
        <v>0</v>
      </c>
      <c r="J91" s="316" t="str">
        <f>LEFT(GRANTS!D91,20)&amp;"."&amp;GRANTSPAY!E91</f>
        <v>Danegrove JMI School.2073.PEGrt.I18.Ap21</v>
      </c>
      <c r="K91" s="120" t="b">
        <v>1</v>
      </c>
      <c r="L91" s="126" t="s">
        <v>3686</v>
      </c>
      <c r="M91" s="120" t="b">
        <v>1</v>
      </c>
      <c r="N91" s="120" t="s">
        <v>3687</v>
      </c>
      <c r="O91" s="319" t="str">
        <f>GRANTS!I91</f>
        <v>10166/543965</v>
      </c>
      <c r="P91" s="120" t="b">
        <v>1</v>
      </c>
      <c r="Q91" s="120" t="b">
        <v>1</v>
      </c>
      <c r="R91" s="120" t="b">
        <v>1</v>
      </c>
      <c r="T91" s="11">
        <f t="shared" si="6"/>
        <v>19</v>
      </c>
      <c r="U91" s="1">
        <f t="shared" si="7"/>
        <v>40</v>
      </c>
    </row>
    <row r="92" spans="1:21" x14ac:dyDescent="0.25">
      <c r="A92" s="117">
        <v>1</v>
      </c>
      <c r="B92" s="118">
        <v>2</v>
      </c>
      <c r="C92" s="315">
        <f>GRANTS!J92</f>
        <v>400036</v>
      </c>
      <c r="D92" s="120" t="b">
        <v>1</v>
      </c>
      <c r="E92" s="316" t="str">
        <f>RIGHT(GRANTS!C92,4)&amp;"."&amp;GRANTS!M92&amp;"."&amp;GRANTS!K92&amp;"."&amp;$C$5</f>
        <v>2019.PEGrt.I18.Ap21</v>
      </c>
      <c r="F92" s="317">
        <f t="shared" ca="1" si="4"/>
        <v>44309</v>
      </c>
      <c r="G92" s="318">
        <f>GRANTS!Q92</f>
        <v>0</v>
      </c>
      <c r="H92" s="124">
        <f t="shared" ca="1" si="5"/>
        <v>44309</v>
      </c>
      <c r="I92" s="125">
        <v>0</v>
      </c>
      <c r="J92" s="316" t="str">
        <f>LEFT(GRANTS!D92,20)&amp;"."&amp;GRANTSPAY!E92</f>
        <v>Deansbrook Infant Sc.2019.PEGrt.I18.Ap21</v>
      </c>
      <c r="K92" s="120" t="b">
        <v>1</v>
      </c>
      <c r="L92" s="126" t="s">
        <v>3686</v>
      </c>
      <c r="M92" s="120" t="b">
        <v>1</v>
      </c>
      <c r="N92" s="120" t="s">
        <v>3687</v>
      </c>
      <c r="O92" s="319" t="str">
        <f>GRANTS!I92</f>
        <v>10166/543965</v>
      </c>
      <c r="P92" s="120" t="b">
        <v>1</v>
      </c>
      <c r="Q92" s="120" t="b">
        <v>1</v>
      </c>
      <c r="R92" s="120" t="b">
        <v>1</v>
      </c>
      <c r="T92" s="11">
        <f t="shared" si="6"/>
        <v>19</v>
      </c>
      <c r="U92" s="1">
        <f t="shared" si="7"/>
        <v>40</v>
      </c>
    </row>
    <row r="93" spans="1:21" x14ac:dyDescent="0.25">
      <c r="A93" s="117">
        <v>1</v>
      </c>
      <c r="B93" s="118">
        <v>2</v>
      </c>
      <c r="C93" s="315">
        <f>GRANTS!J93</f>
        <v>400042</v>
      </c>
      <c r="D93" s="120" t="b">
        <v>1</v>
      </c>
      <c r="E93" s="316" t="str">
        <f>RIGHT(GRANTS!C93,4)&amp;"."&amp;GRANTS!M93&amp;"."&amp;GRANTS!K93&amp;"."&amp;$C$5</f>
        <v>2021.PEGrt.I18.Ap21</v>
      </c>
      <c r="F93" s="317">
        <f t="shared" ca="1" si="4"/>
        <v>44309</v>
      </c>
      <c r="G93" s="318">
        <f>GRANTS!Q93</f>
        <v>0</v>
      </c>
      <c r="H93" s="124">
        <f t="shared" ca="1" si="5"/>
        <v>44309</v>
      </c>
      <c r="I93" s="125">
        <v>0</v>
      </c>
      <c r="J93" s="316" t="str">
        <f>LEFT(GRANTS!D93,20)&amp;"."&amp;GRANTSPAY!E93</f>
        <v>Dollis Primary Schoo.2021.PEGrt.I18.Ap21</v>
      </c>
      <c r="K93" s="120" t="b">
        <v>1</v>
      </c>
      <c r="L93" s="126" t="s">
        <v>3686</v>
      </c>
      <c r="M93" s="120" t="b">
        <v>1</v>
      </c>
      <c r="N93" s="120" t="s">
        <v>3687</v>
      </c>
      <c r="O93" s="319" t="str">
        <f>GRANTS!I93</f>
        <v>10166/543965</v>
      </c>
      <c r="P93" s="120" t="b">
        <v>1</v>
      </c>
      <c r="Q93" s="120" t="b">
        <v>1</v>
      </c>
      <c r="R93" s="120" t="b">
        <v>1</v>
      </c>
      <c r="T93" s="11">
        <f t="shared" si="6"/>
        <v>19</v>
      </c>
      <c r="U93" s="1">
        <f t="shared" si="7"/>
        <v>40</v>
      </c>
    </row>
    <row r="94" spans="1:21" x14ac:dyDescent="0.25">
      <c r="A94" s="117">
        <v>1</v>
      </c>
      <c r="B94" s="118">
        <v>2</v>
      </c>
      <c r="C94" s="315">
        <f>GRANTS!J94</f>
        <v>400159</v>
      </c>
      <c r="D94" s="120" t="b">
        <v>1</v>
      </c>
      <c r="E94" s="316" t="str">
        <f>RIGHT(GRANTS!C94,4)&amp;"."&amp;GRANTS!M94&amp;"."&amp;GRANTS!K94&amp;"."&amp;$C$5</f>
        <v>2023.PEGrt.I18.Ap21</v>
      </c>
      <c r="F94" s="317">
        <f t="shared" ca="1" si="4"/>
        <v>44309</v>
      </c>
      <c r="G94" s="318">
        <f>GRANTS!Q94</f>
        <v>0</v>
      </c>
      <c r="H94" s="124">
        <f t="shared" ca="1" si="5"/>
        <v>44309</v>
      </c>
      <c r="I94" s="125">
        <v>0</v>
      </c>
      <c r="J94" s="316" t="str">
        <f>LEFT(GRANTS!D94,20)&amp;"."&amp;GRANTSPAY!E94</f>
        <v>Edgware Primary Scho.2023.PEGrt.I18.Ap21</v>
      </c>
      <c r="K94" s="120" t="b">
        <v>1</v>
      </c>
      <c r="L94" s="126" t="s">
        <v>3686</v>
      </c>
      <c r="M94" s="120" t="b">
        <v>1</v>
      </c>
      <c r="N94" s="120" t="s">
        <v>3687</v>
      </c>
      <c r="O94" s="319" t="str">
        <f>GRANTS!I94</f>
        <v>10166/543965</v>
      </c>
      <c r="P94" s="120" t="b">
        <v>1</v>
      </c>
      <c r="Q94" s="120" t="b">
        <v>1</v>
      </c>
      <c r="R94" s="120" t="b">
        <v>1</v>
      </c>
      <c r="T94" s="11">
        <f t="shared" si="6"/>
        <v>19</v>
      </c>
      <c r="U94" s="1">
        <f t="shared" si="7"/>
        <v>40</v>
      </c>
    </row>
    <row r="95" spans="1:21" x14ac:dyDescent="0.25">
      <c r="A95" s="117">
        <v>1</v>
      </c>
      <c r="B95" s="118">
        <v>2</v>
      </c>
      <c r="C95" s="315">
        <f>GRANTS!J95</f>
        <v>400047</v>
      </c>
      <c r="D95" s="120" t="b">
        <v>1</v>
      </c>
      <c r="E95" s="316" t="str">
        <f>RIGHT(GRANTS!C95,4)&amp;"."&amp;GRANTS!M95&amp;"."&amp;GRANTS!K95&amp;"."&amp;$C$5</f>
        <v>2024.PEGrt.I18.Ap21</v>
      </c>
      <c r="F95" s="317">
        <f t="shared" ca="1" si="4"/>
        <v>44309</v>
      </c>
      <c r="G95" s="318">
        <f>GRANTS!Q95</f>
        <v>0</v>
      </c>
      <c r="H95" s="124">
        <f t="shared" ca="1" si="5"/>
        <v>44309</v>
      </c>
      <c r="I95" s="125">
        <v>0</v>
      </c>
      <c r="J95" s="316" t="str">
        <f>LEFT(GRANTS!D95,20)&amp;"."&amp;GRANTSPAY!E95</f>
        <v>Fairway Primary Scho.2024.PEGrt.I18.Ap21</v>
      </c>
      <c r="K95" s="120" t="b">
        <v>1</v>
      </c>
      <c r="L95" s="126" t="s">
        <v>3686</v>
      </c>
      <c r="M95" s="120" t="b">
        <v>1</v>
      </c>
      <c r="N95" s="120" t="s">
        <v>3687</v>
      </c>
      <c r="O95" s="319" t="str">
        <f>GRANTS!I95</f>
        <v>10166/543965</v>
      </c>
      <c r="P95" s="120" t="b">
        <v>1</v>
      </c>
      <c r="Q95" s="120" t="b">
        <v>1</v>
      </c>
      <c r="R95" s="120" t="b">
        <v>1</v>
      </c>
      <c r="T95" s="11">
        <f t="shared" si="6"/>
        <v>19</v>
      </c>
      <c r="U95" s="1">
        <f t="shared" si="7"/>
        <v>40</v>
      </c>
    </row>
    <row r="96" spans="1:21" x14ac:dyDescent="0.25">
      <c r="A96" s="117">
        <v>1</v>
      </c>
      <c r="B96" s="118">
        <v>2</v>
      </c>
      <c r="C96" s="315">
        <f>GRANTS!J96</f>
        <v>400001</v>
      </c>
      <c r="D96" s="120" t="b">
        <v>1</v>
      </c>
      <c r="E96" s="316" t="str">
        <f>RIGHT(GRANTS!C96,4)&amp;"."&amp;GRANTS!M96&amp;"."&amp;GRANTS!K96&amp;"."&amp;$C$5</f>
        <v>2025.PEGrt.I18.Ap21</v>
      </c>
      <c r="F96" s="317">
        <f t="shared" ca="1" si="4"/>
        <v>44309</v>
      </c>
      <c r="G96" s="318">
        <f>GRANTS!Q96</f>
        <v>0</v>
      </c>
      <c r="H96" s="124">
        <f t="shared" ca="1" si="5"/>
        <v>44309</v>
      </c>
      <c r="I96" s="125">
        <v>0</v>
      </c>
      <c r="J96" s="316" t="str">
        <f>LEFT(GRANTS!D96,20)&amp;"."&amp;GRANTSPAY!E96</f>
        <v>Foulds.2025.PEGrt.I18.Ap21</v>
      </c>
      <c r="K96" s="120" t="b">
        <v>1</v>
      </c>
      <c r="L96" s="126" t="s">
        <v>3686</v>
      </c>
      <c r="M96" s="120" t="b">
        <v>1</v>
      </c>
      <c r="N96" s="120" t="s">
        <v>3687</v>
      </c>
      <c r="O96" s="319" t="str">
        <f>GRANTS!I96</f>
        <v>10166/543965</v>
      </c>
      <c r="P96" s="120" t="b">
        <v>1</v>
      </c>
      <c r="Q96" s="120" t="b">
        <v>1</v>
      </c>
      <c r="R96" s="120" t="b">
        <v>1</v>
      </c>
      <c r="T96" s="11">
        <f t="shared" si="6"/>
        <v>19</v>
      </c>
      <c r="U96" s="1">
        <f t="shared" si="7"/>
        <v>26</v>
      </c>
    </row>
    <row r="97" spans="1:21" x14ac:dyDescent="0.25">
      <c r="A97" s="117">
        <v>1</v>
      </c>
      <c r="B97" s="118">
        <v>2</v>
      </c>
      <c r="C97" s="315">
        <f>GRANTS!J97</f>
        <v>400082</v>
      </c>
      <c r="D97" s="120" t="b">
        <v>1</v>
      </c>
      <c r="E97" s="316" t="str">
        <f>RIGHT(GRANTS!C97,4)&amp;"."&amp;GRANTS!M97&amp;"."&amp;GRANTS!K97&amp;"."&amp;$C$5</f>
        <v>2026.PEGrt.I18.Ap21</v>
      </c>
      <c r="F97" s="317">
        <f t="shared" ca="1" si="4"/>
        <v>44309</v>
      </c>
      <c r="G97" s="318">
        <f>GRANTS!Q97</f>
        <v>0</v>
      </c>
      <c r="H97" s="124">
        <f t="shared" ca="1" si="5"/>
        <v>44309</v>
      </c>
      <c r="I97" s="125">
        <v>0</v>
      </c>
      <c r="J97" s="316" t="str">
        <f>LEFT(GRANTS!D97,20)&amp;"."&amp;GRANTSPAY!E97</f>
        <v>Frith Manor School.2026.PEGrt.I18.Ap21</v>
      </c>
      <c r="K97" s="120" t="b">
        <v>1</v>
      </c>
      <c r="L97" s="126" t="s">
        <v>3686</v>
      </c>
      <c r="M97" s="120" t="b">
        <v>1</v>
      </c>
      <c r="N97" s="120" t="s">
        <v>3687</v>
      </c>
      <c r="O97" s="319" t="str">
        <f>GRANTS!I97</f>
        <v>10166/543965</v>
      </c>
      <c r="P97" s="120" t="b">
        <v>1</v>
      </c>
      <c r="Q97" s="120" t="b">
        <v>1</v>
      </c>
      <c r="R97" s="120" t="b">
        <v>1</v>
      </c>
      <c r="T97" s="11">
        <f t="shared" si="6"/>
        <v>19</v>
      </c>
      <c r="U97" s="1">
        <f t="shared" si="7"/>
        <v>38</v>
      </c>
    </row>
    <row r="98" spans="1:21" x14ac:dyDescent="0.25">
      <c r="A98" s="117">
        <v>1</v>
      </c>
      <c r="B98" s="118">
        <v>2</v>
      </c>
      <c r="C98" s="315">
        <f>GRANTS!J98</f>
        <v>400067</v>
      </c>
      <c r="D98" s="120" t="b">
        <v>1</v>
      </c>
      <c r="E98" s="316" t="str">
        <f>RIGHT(GRANTS!C98,4)&amp;"."&amp;GRANTS!M98&amp;"."&amp;GRANTS!K98&amp;"."&amp;$C$5</f>
        <v>2028.PEGrt.I18.Ap21</v>
      </c>
      <c r="F98" s="317">
        <f t="shared" ca="1" si="4"/>
        <v>44309</v>
      </c>
      <c r="G98" s="318">
        <f>GRANTS!Q98</f>
        <v>0</v>
      </c>
      <c r="H98" s="124">
        <f t="shared" ca="1" si="5"/>
        <v>44309</v>
      </c>
      <c r="I98" s="125">
        <v>0</v>
      </c>
      <c r="J98" s="316" t="str">
        <f>LEFT(GRANTS!D98,20)&amp;"."&amp;GRANTSPAY!E98</f>
        <v>Garden Suburb Infant.2028.PEGrt.I18.Ap21</v>
      </c>
      <c r="K98" s="120" t="b">
        <v>1</v>
      </c>
      <c r="L98" s="126" t="s">
        <v>3686</v>
      </c>
      <c r="M98" s="120" t="b">
        <v>1</v>
      </c>
      <c r="N98" s="120" t="s">
        <v>3687</v>
      </c>
      <c r="O98" s="319" t="str">
        <f>GRANTS!I98</f>
        <v>10166/543965</v>
      </c>
      <c r="P98" s="120" t="b">
        <v>1</v>
      </c>
      <c r="Q98" s="120" t="b">
        <v>1</v>
      </c>
      <c r="R98" s="120" t="b">
        <v>1</v>
      </c>
      <c r="T98" s="11">
        <f t="shared" si="6"/>
        <v>19</v>
      </c>
      <c r="U98" s="1">
        <f t="shared" si="7"/>
        <v>40</v>
      </c>
    </row>
    <row r="99" spans="1:21" x14ac:dyDescent="0.25">
      <c r="A99" s="117">
        <v>1</v>
      </c>
      <c r="B99" s="118">
        <v>2</v>
      </c>
      <c r="C99" s="315">
        <f>GRANTS!J99</f>
        <v>400002</v>
      </c>
      <c r="D99" s="120" t="b">
        <v>1</v>
      </c>
      <c r="E99" s="316" t="str">
        <f>RIGHT(GRANTS!C99,4)&amp;"."&amp;GRANTS!M99&amp;"."&amp;GRANTS!K99&amp;"."&amp;$C$5</f>
        <v>2027.PEGrt.I18.Ap21</v>
      </c>
      <c r="F99" s="317">
        <f t="shared" ca="1" si="4"/>
        <v>44309</v>
      </c>
      <c r="G99" s="318">
        <f>GRANTS!Q99</f>
        <v>0</v>
      </c>
      <c r="H99" s="124">
        <f t="shared" ca="1" si="5"/>
        <v>44309</v>
      </c>
      <c r="I99" s="125">
        <v>0</v>
      </c>
      <c r="J99" s="316" t="str">
        <f>LEFT(GRANTS!D99,20)&amp;"."&amp;GRANTSPAY!E99</f>
        <v>Garden Suburb Junior.2027.PEGrt.I18.Ap21</v>
      </c>
      <c r="K99" s="120" t="b">
        <v>1</v>
      </c>
      <c r="L99" s="126" t="s">
        <v>3686</v>
      </c>
      <c r="M99" s="120" t="b">
        <v>1</v>
      </c>
      <c r="N99" s="120" t="s">
        <v>3687</v>
      </c>
      <c r="O99" s="319" t="str">
        <f>GRANTS!I99</f>
        <v>10166/543965</v>
      </c>
      <c r="P99" s="120" t="b">
        <v>1</v>
      </c>
      <c r="Q99" s="120" t="b">
        <v>1</v>
      </c>
      <c r="R99" s="120" t="b">
        <v>1</v>
      </c>
      <c r="T99" s="11">
        <f t="shared" si="6"/>
        <v>19</v>
      </c>
      <c r="U99" s="1">
        <f t="shared" si="7"/>
        <v>40</v>
      </c>
    </row>
    <row r="100" spans="1:21" x14ac:dyDescent="0.25">
      <c r="A100" s="117">
        <v>1</v>
      </c>
      <c r="B100" s="118">
        <v>2</v>
      </c>
      <c r="C100" s="315">
        <f>GRANTS!J100</f>
        <v>400035</v>
      </c>
      <c r="D100" s="120" t="b">
        <v>1</v>
      </c>
      <c r="E100" s="316" t="str">
        <f>RIGHT(GRANTS!C100,4)&amp;"."&amp;GRANTS!M100&amp;"."&amp;GRANTS!K100&amp;"."&amp;$C$5</f>
        <v>2029.PEGrt.I18.Ap21</v>
      </c>
      <c r="F100" s="317">
        <f t="shared" ca="1" si="4"/>
        <v>44309</v>
      </c>
      <c r="G100" s="318">
        <f>GRANTS!Q100</f>
        <v>0</v>
      </c>
      <c r="H100" s="124">
        <f t="shared" ca="1" si="5"/>
        <v>44309</v>
      </c>
      <c r="I100" s="125">
        <v>0</v>
      </c>
      <c r="J100" s="316" t="str">
        <f>LEFT(GRANTS!D100,20)&amp;"."&amp;GRANTSPAY!E100</f>
        <v>Goldbeaters Primary .2029.PEGrt.I18.Ap21</v>
      </c>
      <c r="K100" s="120" t="b">
        <v>1</v>
      </c>
      <c r="L100" s="126" t="s">
        <v>3686</v>
      </c>
      <c r="M100" s="120" t="b">
        <v>1</v>
      </c>
      <c r="N100" s="120" t="s">
        <v>3687</v>
      </c>
      <c r="O100" s="319" t="str">
        <f>GRANTS!I100</f>
        <v>10166/543965</v>
      </c>
      <c r="P100" s="120" t="b">
        <v>1</v>
      </c>
      <c r="Q100" s="120" t="b">
        <v>1</v>
      </c>
      <c r="R100" s="120" t="b">
        <v>1</v>
      </c>
      <c r="T100" s="11">
        <f t="shared" si="6"/>
        <v>19</v>
      </c>
      <c r="U100" s="1">
        <f t="shared" si="7"/>
        <v>40</v>
      </c>
    </row>
    <row r="101" spans="1:21" x14ac:dyDescent="0.25">
      <c r="A101" s="117">
        <v>1</v>
      </c>
      <c r="B101" s="118">
        <v>2</v>
      </c>
      <c r="C101" s="315">
        <f>GRANTS!J101</f>
        <v>400108</v>
      </c>
      <c r="D101" s="120" t="b">
        <v>1</v>
      </c>
      <c r="E101" s="316" t="str">
        <f>RIGHT(GRANTS!C101,4)&amp;"."&amp;GRANTS!M101&amp;"."&amp;GRANTS!K101&amp;"."&amp;$C$5</f>
        <v>3516.PEGrt.I18.Ap21</v>
      </c>
      <c r="F101" s="317">
        <f t="shared" ca="1" si="4"/>
        <v>44309</v>
      </c>
      <c r="G101" s="318">
        <f>GRANTS!Q101</f>
        <v>0</v>
      </c>
      <c r="H101" s="124">
        <f t="shared" ca="1" si="5"/>
        <v>44309</v>
      </c>
      <c r="I101" s="125">
        <v>0</v>
      </c>
      <c r="J101" s="316" t="str">
        <f>LEFT(GRANTS!D101,20)&amp;"."&amp;GRANTSPAY!E101</f>
        <v>Hasmonean Primary Sc.3516.PEGrt.I18.Ap21</v>
      </c>
      <c r="K101" s="120" t="b">
        <v>1</v>
      </c>
      <c r="L101" s="126" t="s">
        <v>3686</v>
      </c>
      <c r="M101" s="120" t="b">
        <v>1</v>
      </c>
      <c r="N101" s="120" t="s">
        <v>3687</v>
      </c>
      <c r="O101" s="319" t="str">
        <f>GRANTS!I101</f>
        <v>10166/543965</v>
      </c>
      <c r="P101" s="120" t="b">
        <v>1</v>
      </c>
      <c r="Q101" s="120" t="b">
        <v>1</v>
      </c>
      <c r="R101" s="120" t="b">
        <v>1</v>
      </c>
      <c r="T101" s="11">
        <f t="shared" si="6"/>
        <v>19</v>
      </c>
      <c r="U101" s="1">
        <f t="shared" si="7"/>
        <v>40</v>
      </c>
    </row>
    <row r="102" spans="1:21" x14ac:dyDescent="0.25">
      <c r="A102" s="117">
        <v>1</v>
      </c>
      <c r="B102" s="118">
        <v>2</v>
      </c>
      <c r="C102" s="315">
        <f>GRANTS!J102</f>
        <v>400026</v>
      </c>
      <c r="D102" s="120" t="b">
        <v>1</v>
      </c>
      <c r="E102" s="316" t="str">
        <f>RIGHT(GRANTS!C102,4)&amp;"."&amp;GRANTS!M102&amp;"."&amp;GRANTS!K102&amp;"."&amp;$C$5</f>
        <v>2031.PEGrt.I18.Ap21</v>
      </c>
      <c r="F102" s="317">
        <f t="shared" ca="1" si="4"/>
        <v>44309</v>
      </c>
      <c r="G102" s="318">
        <f>GRANTS!Q102</f>
        <v>0</v>
      </c>
      <c r="H102" s="124">
        <f t="shared" ca="1" si="5"/>
        <v>44309</v>
      </c>
      <c r="I102" s="125">
        <v>0</v>
      </c>
      <c r="J102" s="316" t="str">
        <f>LEFT(GRANTS!D102,20)&amp;"."&amp;GRANTSPAY!E102</f>
        <v>Hollickwood JMI Scho.2031.PEGrt.I18.Ap21</v>
      </c>
      <c r="K102" s="120" t="b">
        <v>1</v>
      </c>
      <c r="L102" s="126" t="s">
        <v>3686</v>
      </c>
      <c r="M102" s="120" t="b">
        <v>1</v>
      </c>
      <c r="N102" s="120" t="s">
        <v>3687</v>
      </c>
      <c r="O102" s="319" t="str">
        <f>GRANTS!I102</f>
        <v>10166/543965</v>
      </c>
      <c r="P102" s="120" t="b">
        <v>1</v>
      </c>
      <c r="Q102" s="120" t="b">
        <v>1</v>
      </c>
      <c r="R102" s="120" t="b">
        <v>1</v>
      </c>
      <c r="T102" s="11">
        <f t="shared" si="6"/>
        <v>19</v>
      </c>
      <c r="U102" s="1">
        <f t="shared" si="7"/>
        <v>40</v>
      </c>
    </row>
    <row r="103" spans="1:21" x14ac:dyDescent="0.25">
      <c r="A103" s="117">
        <v>1</v>
      </c>
      <c r="B103" s="118">
        <v>2</v>
      </c>
      <c r="C103" s="315">
        <f>GRANTS!J103</f>
        <v>400084</v>
      </c>
      <c r="D103" s="120" t="b">
        <v>1</v>
      </c>
      <c r="E103" s="316" t="str">
        <f>RIGHT(GRANTS!C103,4)&amp;"."&amp;GRANTS!M103&amp;"."&amp;GRANTS!K103&amp;"."&amp;$C$5</f>
        <v>2032.PEGrt.I18.Ap21</v>
      </c>
      <c r="F103" s="317">
        <f t="shared" ca="1" si="4"/>
        <v>44309</v>
      </c>
      <c r="G103" s="318">
        <f>GRANTS!Q103</f>
        <v>0</v>
      </c>
      <c r="H103" s="124">
        <f t="shared" ca="1" si="5"/>
        <v>44309</v>
      </c>
      <c r="I103" s="125">
        <v>0</v>
      </c>
      <c r="J103" s="316" t="str">
        <f>LEFT(GRANTS!D103,20)&amp;"."&amp;GRANTSPAY!E103</f>
        <v>Holly Park School.2032.PEGrt.I18.Ap21</v>
      </c>
      <c r="K103" s="120" t="b">
        <v>1</v>
      </c>
      <c r="L103" s="126" t="s">
        <v>3686</v>
      </c>
      <c r="M103" s="120" t="b">
        <v>1</v>
      </c>
      <c r="N103" s="120" t="s">
        <v>3687</v>
      </c>
      <c r="O103" s="319" t="str">
        <f>GRANTS!I103</f>
        <v>10166/543965</v>
      </c>
      <c r="P103" s="120" t="b">
        <v>1</v>
      </c>
      <c r="Q103" s="120" t="b">
        <v>1</v>
      </c>
      <c r="R103" s="120" t="b">
        <v>1</v>
      </c>
      <c r="T103" s="11">
        <f t="shared" si="6"/>
        <v>19</v>
      </c>
      <c r="U103" s="1">
        <f t="shared" si="7"/>
        <v>37</v>
      </c>
    </row>
    <row r="104" spans="1:21" x14ac:dyDescent="0.25">
      <c r="A104" s="117">
        <v>1</v>
      </c>
      <c r="B104" s="118">
        <v>2</v>
      </c>
      <c r="C104" s="315">
        <f>GRANTS!J104</f>
        <v>400008</v>
      </c>
      <c r="D104" s="120" t="b">
        <v>1</v>
      </c>
      <c r="E104" s="316" t="str">
        <f>RIGHT(GRANTS!C104,4)&amp;"."&amp;GRANTS!M104&amp;"."&amp;GRANTS!K104&amp;"."&amp;$C$5</f>
        <v>3304.PEGrt.I18.Ap21</v>
      </c>
      <c r="F104" s="317">
        <f t="shared" ca="1" si="4"/>
        <v>44309</v>
      </c>
      <c r="G104" s="318">
        <f>GRANTS!Q104</f>
        <v>0</v>
      </c>
      <c r="H104" s="124">
        <f t="shared" ca="1" si="5"/>
        <v>44309</v>
      </c>
      <c r="I104" s="125">
        <v>0</v>
      </c>
      <c r="J104" s="316" t="str">
        <f>LEFT(GRANTS!D104,20)&amp;"."&amp;GRANTSPAY!E104</f>
        <v>Holy Trinity School.3304.PEGrt.I18.Ap21</v>
      </c>
      <c r="K104" s="120" t="b">
        <v>1</v>
      </c>
      <c r="L104" s="126" t="s">
        <v>3686</v>
      </c>
      <c r="M104" s="120" t="b">
        <v>1</v>
      </c>
      <c r="N104" s="120" t="s">
        <v>3687</v>
      </c>
      <c r="O104" s="319" t="str">
        <f>GRANTS!I104</f>
        <v>10166/543965</v>
      </c>
      <c r="P104" s="120" t="b">
        <v>1</v>
      </c>
      <c r="Q104" s="120" t="b">
        <v>1</v>
      </c>
      <c r="R104" s="120" t="b">
        <v>1</v>
      </c>
      <c r="T104" s="11">
        <f t="shared" si="6"/>
        <v>19</v>
      </c>
      <c r="U104" s="1">
        <f t="shared" si="7"/>
        <v>39</v>
      </c>
    </row>
    <row r="105" spans="1:21" x14ac:dyDescent="0.25">
      <c r="A105" s="117">
        <v>1</v>
      </c>
      <c r="B105" s="118">
        <v>2</v>
      </c>
      <c r="C105" s="315">
        <f>GRANTS!J105</f>
        <v>400046</v>
      </c>
      <c r="D105" s="120" t="b">
        <v>1</v>
      </c>
      <c r="E105" s="316" t="str">
        <f>RIGHT(GRANTS!C105,4)&amp;"."&amp;GRANTS!M105&amp;"."&amp;GRANTS!K105&amp;"."&amp;$C$5</f>
        <v>2036.PEGrt.I18.Ap21</v>
      </c>
      <c r="F105" s="317">
        <f t="shared" ca="1" si="4"/>
        <v>44309</v>
      </c>
      <c r="G105" s="318">
        <f>GRANTS!Q105</f>
        <v>0</v>
      </c>
      <c r="H105" s="124">
        <f t="shared" ca="1" si="5"/>
        <v>44309</v>
      </c>
      <c r="I105" s="125">
        <v>0</v>
      </c>
      <c r="J105" s="316" t="str">
        <f>LEFT(GRANTS!D105,20)&amp;"."&amp;GRANTSPAY!E105</f>
        <v>Livingstone School.2036.PEGrt.I18.Ap21</v>
      </c>
      <c r="K105" s="120" t="b">
        <v>1</v>
      </c>
      <c r="L105" s="126" t="s">
        <v>3686</v>
      </c>
      <c r="M105" s="120" t="b">
        <v>1</v>
      </c>
      <c r="N105" s="120" t="s">
        <v>3687</v>
      </c>
      <c r="O105" s="319" t="str">
        <f>GRANTS!I105</f>
        <v>10166/543965</v>
      </c>
      <c r="P105" s="120" t="b">
        <v>1</v>
      </c>
      <c r="Q105" s="120" t="b">
        <v>1</v>
      </c>
      <c r="R105" s="120" t="b">
        <v>1</v>
      </c>
      <c r="T105" s="11">
        <f t="shared" si="6"/>
        <v>19</v>
      </c>
      <c r="U105" s="1">
        <f t="shared" si="7"/>
        <v>38</v>
      </c>
    </row>
    <row r="106" spans="1:21" x14ac:dyDescent="0.25">
      <c r="A106" s="117">
        <v>1</v>
      </c>
      <c r="B106" s="118">
        <v>2</v>
      </c>
      <c r="C106" s="315">
        <f>GRANTS!J106</f>
        <v>400030</v>
      </c>
      <c r="D106" s="120" t="b">
        <v>1</v>
      </c>
      <c r="E106" s="316" t="str">
        <f>RIGHT(GRANTS!C106,4)&amp;"."&amp;GRANTS!M106&amp;"."&amp;GRANTS!K106&amp;"."&amp;$C$5</f>
        <v>2037.PEGrt.I18.Ap21</v>
      </c>
      <c r="F106" s="317">
        <f t="shared" ca="1" si="4"/>
        <v>44309</v>
      </c>
      <c r="G106" s="318">
        <f>GRANTS!Q106</f>
        <v>0</v>
      </c>
      <c r="H106" s="124">
        <f t="shared" ca="1" si="5"/>
        <v>44309</v>
      </c>
      <c r="I106" s="125">
        <v>0</v>
      </c>
      <c r="J106" s="316" t="str">
        <f>LEFT(GRANTS!D106,20)&amp;"."&amp;GRANTSPAY!E106</f>
        <v>Manorside Primary Sc.2037.PEGrt.I18.Ap21</v>
      </c>
      <c r="K106" s="120" t="b">
        <v>1</v>
      </c>
      <c r="L106" s="126" t="s">
        <v>3686</v>
      </c>
      <c r="M106" s="120" t="b">
        <v>1</v>
      </c>
      <c r="N106" s="120" t="s">
        <v>3687</v>
      </c>
      <c r="O106" s="319" t="str">
        <f>GRANTS!I106</f>
        <v>10166/543965</v>
      </c>
      <c r="P106" s="120" t="b">
        <v>1</v>
      </c>
      <c r="Q106" s="120" t="b">
        <v>1</v>
      </c>
      <c r="R106" s="120" t="b">
        <v>1</v>
      </c>
      <c r="T106" s="11">
        <f t="shared" si="6"/>
        <v>19</v>
      </c>
      <c r="U106" s="1">
        <f t="shared" si="7"/>
        <v>40</v>
      </c>
    </row>
    <row r="107" spans="1:21" x14ac:dyDescent="0.25">
      <c r="A107" s="117">
        <v>1</v>
      </c>
      <c r="B107" s="118">
        <v>2</v>
      </c>
      <c r="C107" s="315">
        <f>GRANTS!J107</f>
        <v>400130</v>
      </c>
      <c r="D107" s="120" t="b">
        <v>1</v>
      </c>
      <c r="E107" s="316" t="str">
        <f>RIGHT(GRANTS!C107,4)&amp;"."&amp;GRANTS!M107&amp;"."&amp;GRANTS!K107&amp;"."&amp;$C$5</f>
        <v>3523.PEGrt.I18.Ap21</v>
      </c>
      <c r="F107" s="317">
        <f t="shared" ca="1" si="4"/>
        <v>44309</v>
      </c>
      <c r="G107" s="318">
        <f>GRANTS!Q107</f>
        <v>0</v>
      </c>
      <c r="H107" s="124">
        <f t="shared" ca="1" si="5"/>
        <v>44309</v>
      </c>
      <c r="I107" s="125">
        <v>0</v>
      </c>
      <c r="J107" s="316" t="str">
        <f>LEFT(GRANTS!D107,20)&amp;"."&amp;GRANTSPAY!E107</f>
        <v>Martin Primary Schoo.3523.PEGrt.I18.Ap21</v>
      </c>
      <c r="K107" s="120" t="b">
        <v>1</v>
      </c>
      <c r="L107" s="126" t="s">
        <v>3686</v>
      </c>
      <c r="M107" s="120" t="b">
        <v>1</v>
      </c>
      <c r="N107" s="120" t="s">
        <v>3687</v>
      </c>
      <c r="O107" s="319" t="str">
        <f>GRANTS!I107</f>
        <v>10166/543965</v>
      </c>
      <c r="P107" s="120" t="b">
        <v>1</v>
      </c>
      <c r="Q107" s="120" t="b">
        <v>1</v>
      </c>
      <c r="R107" s="120" t="b">
        <v>1</v>
      </c>
      <c r="T107" s="11">
        <f t="shared" si="6"/>
        <v>19</v>
      </c>
      <c r="U107" s="1">
        <f t="shared" si="7"/>
        <v>40</v>
      </c>
    </row>
    <row r="108" spans="1:21" x14ac:dyDescent="0.25">
      <c r="A108" s="117">
        <v>1</v>
      </c>
      <c r="B108" s="118">
        <v>2</v>
      </c>
      <c r="C108" s="315">
        <f>GRANTS!J108</f>
        <v>400112</v>
      </c>
      <c r="D108" s="120" t="b">
        <v>1</v>
      </c>
      <c r="E108" s="316" t="str">
        <f>RIGHT(GRANTS!C108,4)&amp;"."&amp;GRANTS!M108&amp;"."&amp;GRANTS!K108&amp;"."&amp;$C$5</f>
        <v>5948.PEGrt.I18.Ap21</v>
      </c>
      <c r="F108" s="317">
        <f t="shared" ca="1" si="4"/>
        <v>44309</v>
      </c>
      <c r="G108" s="318">
        <f>GRANTS!Q108</f>
        <v>0</v>
      </c>
      <c r="H108" s="124">
        <f t="shared" ca="1" si="5"/>
        <v>44309</v>
      </c>
      <c r="I108" s="125">
        <v>0</v>
      </c>
      <c r="J108" s="316" t="str">
        <f>LEFT(GRANTS!D108,20)&amp;"."&amp;GRANTSPAY!E108</f>
        <v>Mathilda Marks-Kenne.5948.PEGrt.I18.Ap21</v>
      </c>
      <c r="K108" s="120" t="b">
        <v>1</v>
      </c>
      <c r="L108" s="126" t="s">
        <v>3686</v>
      </c>
      <c r="M108" s="120" t="b">
        <v>1</v>
      </c>
      <c r="N108" s="120" t="s">
        <v>3687</v>
      </c>
      <c r="O108" s="319" t="str">
        <f>GRANTS!I108</f>
        <v>10166/543965</v>
      </c>
      <c r="P108" s="120" t="b">
        <v>1</v>
      </c>
      <c r="Q108" s="120" t="b">
        <v>1</v>
      </c>
      <c r="R108" s="120" t="b">
        <v>1</v>
      </c>
      <c r="T108" s="11">
        <f t="shared" si="6"/>
        <v>19</v>
      </c>
      <c r="U108" s="1">
        <f t="shared" si="7"/>
        <v>40</v>
      </c>
    </row>
    <row r="109" spans="1:21" x14ac:dyDescent="0.25">
      <c r="A109" s="117">
        <v>1</v>
      </c>
      <c r="B109" s="118">
        <v>2</v>
      </c>
      <c r="C109" s="315">
        <f>GRANTS!J109</f>
        <v>400110</v>
      </c>
      <c r="D109" s="120" t="b">
        <v>1</v>
      </c>
      <c r="E109" s="316" t="str">
        <f>RIGHT(GRANTS!C109,4)&amp;"."&amp;GRANTS!M109&amp;"."&amp;GRANTS!K109&amp;"."&amp;$C$5</f>
        <v>5949.PEGrt.I18.Ap21</v>
      </c>
      <c r="F109" s="317">
        <f t="shared" ca="1" si="4"/>
        <v>44309</v>
      </c>
      <c r="G109" s="318">
        <f>GRANTS!Q109</f>
        <v>0</v>
      </c>
      <c r="H109" s="124">
        <f t="shared" ca="1" si="5"/>
        <v>44309</v>
      </c>
      <c r="I109" s="125">
        <v>0</v>
      </c>
      <c r="J109" s="316" t="str">
        <f>LEFT(GRANTS!D109,20)&amp;"."&amp;GRANTSPAY!E109</f>
        <v>Menorah Foundation S.5949.PEGrt.I18.Ap21</v>
      </c>
      <c r="K109" s="120" t="b">
        <v>1</v>
      </c>
      <c r="L109" s="126" t="s">
        <v>3686</v>
      </c>
      <c r="M109" s="120" t="b">
        <v>1</v>
      </c>
      <c r="N109" s="120" t="s">
        <v>3687</v>
      </c>
      <c r="O109" s="319" t="str">
        <f>GRANTS!I109</f>
        <v>10166/543965</v>
      </c>
      <c r="P109" s="120" t="b">
        <v>1</v>
      </c>
      <c r="Q109" s="120" t="b">
        <v>1</v>
      </c>
      <c r="R109" s="120" t="b">
        <v>1</v>
      </c>
      <c r="T109" s="11">
        <f t="shared" si="6"/>
        <v>19</v>
      </c>
      <c r="U109" s="1">
        <f t="shared" si="7"/>
        <v>40</v>
      </c>
    </row>
    <row r="110" spans="1:21" x14ac:dyDescent="0.25">
      <c r="A110" s="117">
        <v>1</v>
      </c>
      <c r="B110" s="118">
        <v>2</v>
      </c>
      <c r="C110" s="315">
        <f>GRANTS!J110</f>
        <v>400007</v>
      </c>
      <c r="D110" s="120" t="b">
        <v>1</v>
      </c>
      <c r="E110" s="316" t="str">
        <f>RIGHT(GRANTS!C110,4)&amp;"."&amp;GRANTS!M110&amp;"."&amp;GRANTS!K110&amp;"."&amp;$C$5</f>
        <v>3513.PEGrt.I18.Ap21</v>
      </c>
      <c r="F110" s="317">
        <f t="shared" ca="1" si="4"/>
        <v>44309</v>
      </c>
      <c r="G110" s="318">
        <f>GRANTS!Q110</f>
        <v>0</v>
      </c>
      <c r="H110" s="124">
        <f t="shared" ca="1" si="5"/>
        <v>44309</v>
      </c>
      <c r="I110" s="125">
        <v>0</v>
      </c>
      <c r="J110" s="316" t="str">
        <f>LEFT(GRANTS!D110,20)&amp;"."&amp;GRANTSPAY!E110</f>
        <v>Menorah Primary Scho.3513.PEGrt.I18.Ap21</v>
      </c>
      <c r="K110" s="120" t="b">
        <v>1</v>
      </c>
      <c r="L110" s="126" t="s">
        <v>3686</v>
      </c>
      <c r="M110" s="120" t="b">
        <v>1</v>
      </c>
      <c r="N110" s="120" t="s">
        <v>3687</v>
      </c>
      <c r="O110" s="319" t="str">
        <f>GRANTS!I110</f>
        <v>10166/543965</v>
      </c>
      <c r="P110" s="120" t="b">
        <v>1</v>
      </c>
      <c r="Q110" s="120" t="b">
        <v>1</v>
      </c>
      <c r="R110" s="120" t="b">
        <v>1</v>
      </c>
      <c r="T110" s="11">
        <f t="shared" si="6"/>
        <v>19</v>
      </c>
      <c r="U110" s="1">
        <f t="shared" si="7"/>
        <v>40</v>
      </c>
    </row>
    <row r="111" spans="1:21" x14ac:dyDescent="0.25">
      <c r="A111" s="117">
        <v>1</v>
      </c>
      <c r="B111" s="118">
        <v>2</v>
      </c>
      <c r="C111" s="315">
        <f>GRANTS!J111</f>
        <v>400086</v>
      </c>
      <c r="D111" s="120" t="b">
        <v>1</v>
      </c>
      <c r="E111" s="316" t="str">
        <f>RIGHT(GRANTS!C111,4)&amp;"."&amp;GRANTS!M111&amp;"."&amp;GRANTS!K111&amp;"."&amp;$C$5</f>
        <v>3305.PEGrt.I18.Ap21</v>
      </c>
      <c r="F111" s="317">
        <f t="shared" ca="1" si="4"/>
        <v>44309</v>
      </c>
      <c r="G111" s="318">
        <f>GRANTS!Q111</f>
        <v>0</v>
      </c>
      <c r="H111" s="124">
        <f t="shared" ca="1" si="5"/>
        <v>44309</v>
      </c>
      <c r="I111" s="125">
        <v>0</v>
      </c>
      <c r="J111" s="316" t="str">
        <f>LEFT(GRANTS!D111,20)&amp;"."&amp;GRANTSPAY!E111</f>
        <v>Monken Hadley C E Pr.3305.PEGrt.I18.Ap21</v>
      </c>
      <c r="K111" s="120" t="b">
        <v>1</v>
      </c>
      <c r="L111" s="126" t="s">
        <v>3686</v>
      </c>
      <c r="M111" s="120" t="b">
        <v>1</v>
      </c>
      <c r="N111" s="120" t="s">
        <v>3687</v>
      </c>
      <c r="O111" s="319" t="str">
        <f>GRANTS!I111</f>
        <v>10166/543965</v>
      </c>
      <c r="P111" s="120" t="b">
        <v>1</v>
      </c>
      <c r="Q111" s="120" t="b">
        <v>1</v>
      </c>
      <c r="R111" s="120" t="b">
        <v>1</v>
      </c>
      <c r="T111" s="11">
        <f t="shared" si="6"/>
        <v>19</v>
      </c>
      <c r="U111" s="1">
        <f t="shared" si="7"/>
        <v>40</v>
      </c>
    </row>
    <row r="112" spans="1:21" x14ac:dyDescent="0.25">
      <c r="A112" s="117">
        <v>1</v>
      </c>
      <c r="B112" s="118">
        <v>2</v>
      </c>
      <c r="C112" s="315">
        <f>GRANTS!J112</f>
        <v>400048</v>
      </c>
      <c r="D112" s="120" t="b">
        <v>1</v>
      </c>
      <c r="E112" s="316" t="str">
        <f>RIGHT(GRANTS!C112,4)&amp;"."&amp;GRANTS!M112&amp;"."&amp;GRANTS!K112&amp;"."&amp;$C$5</f>
        <v>2042.PEGrt.I18.Ap21</v>
      </c>
      <c r="F112" s="317">
        <f t="shared" ca="1" si="4"/>
        <v>44309</v>
      </c>
      <c r="G112" s="318">
        <f>GRANTS!Q112</f>
        <v>0</v>
      </c>
      <c r="H112" s="124">
        <f t="shared" ca="1" si="5"/>
        <v>44309</v>
      </c>
      <c r="I112" s="125">
        <v>0</v>
      </c>
      <c r="J112" s="316" t="str">
        <f>LEFT(GRANTS!D112,20)&amp;"."&amp;GRANTSPAY!E112</f>
        <v>Monkfrith School.2042.PEGrt.I18.Ap21</v>
      </c>
      <c r="K112" s="120" t="b">
        <v>1</v>
      </c>
      <c r="L112" s="126" t="s">
        <v>3686</v>
      </c>
      <c r="M112" s="120" t="b">
        <v>1</v>
      </c>
      <c r="N112" s="120" t="s">
        <v>3687</v>
      </c>
      <c r="O112" s="319" t="str">
        <f>GRANTS!I112</f>
        <v>10166/543965</v>
      </c>
      <c r="P112" s="120" t="b">
        <v>1</v>
      </c>
      <c r="Q112" s="120" t="b">
        <v>1</v>
      </c>
      <c r="R112" s="120" t="b">
        <v>1</v>
      </c>
      <c r="T112" s="11">
        <f t="shared" si="6"/>
        <v>19</v>
      </c>
      <c r="U112" s="1">
        <f t="shared" si="7"/>
        <v>36</v>
      </c>
    </row>
    <row r="113" spans="1:21" x14ac:dyDescent="0.25">
      <c r="A113" s="117">
        <v>1</v>
      </c>
      <c r="B113" s="118">
        <v>2</v>
      </c>
      <c r="C113" s="315">
        <f>GRANTS!J113</f>
        <v>400087</v>
      </c>
      <c r="D113" s="120" t="b">
        <v>1</v>
      </c>
      <c r="E113" s="316" t="str">
        <f>RIGHT(GRANTS!C113,4)&amp;"."&amp;GRANTS!M113&amp;"."&amp;GRANTS!K113&amp;"."&amp;$C$5</f>
        <v>2044.PEGrt.I18.Ap21</v>
      </c>
      <c r="F113" s="317">
        <f t="shared" ca="1" si="4"/>
        <v>44309</v>
      </c>
      <c r="G113" s="318">
        <f>GRANTS!Q113</f>
        <v>0</v>
      </c>
      <c r="H113" s="124">
        <f t="shared" ca="1" si="5"/>
        <v>44309</v>
      </c>
      <c r="I113" s="125">
        <v>0</v>
      </c>
      <c r="J113" s="316" t="str">
        <f>LEFT(GRANTS!D113,20)&amp;"."&amp;GRANTSPAY!E113</f>
        <v>Moss Hall Infant Sch.2044.PEGrt.I18.Ap21</v>
      </c>
      <c r="K113" s="120" t="b">
        <v>1</v>
      </c>
      <c r="L113" s="126" t="s">
        <v>3686</v>
      </c>
      <c r="M113" s="120" t="b">
        <v>1</v>
      </c>
      <c r="N113" s="120" t="s">
        <v>3687</v>
      </c>
      <c r="O113" s="319" t="str">
        <f>GRANTS!I113</f>
        <v>10166/543965</v>
      </c>
      <c r="P113" s="120" t="b">
        <v>1</v>
      </c>
      <c r="Q113" s="120" t="b">
        <v>1</v>
      </c>
      <c r="R113" s="120" t="b">
        <v>1</v>
      </c>
      <c r="T113" s="11">
        <f t="shared" si="6"/>
        <v>19</v>
      </c>
      <c r="U113" s="1">
        <f t="shared" si="7"/>
        <v>40</v>
      </c>
    </row>
    <row r="114" spans="1:21" x14ac:dyDescent="0.25">
      <c r="A114" s="117">
        <v>1</v>
      </c>
      <c r="B114" s="118">
        <v>2</v>
      </c>
      <c r="C114" s="315">
        <f>GRANTS!J114</f>
        <v>400088</v>
      </c>
      <c r="D114" s="120" t="b">
        <v>1</v>
      </c>
      <c r="E114" s="316" t="str">
        <f>RIGHT(GRANTS!C114,4)&amp;"."&amp;GRANTS!M114&amp;"."&amp;GRANTS!K114&amp;"."&amp;$C$5</f>
        <v>2043.PEGrt.I18.Ap21</v>
      </c>
      <c r="F114" s="317">
        <f t="shared" ca="1" si="4"/>
        <v>44309</v>
      </c>
      <c r="G114" s="318">
        <f>GRANTS!Q114</f>
        <v>0</v>
      </c>
      <c r="H114" s="124">
        <f t="shared" ca="1" si="5"/>
        <v>44309</v>
      </c>
      <c r="I114" s="125">
        <v>0</v>
      </c>
      <c r="J114" s="316" t="str">
        <f>LEFT(GRANTS!D114,20)&amp;"."&amp;GRANTSPAY!E114</f>
        <v>Moss Hall Junior Sch.2043.PEGrt.I18.Ap21</v>
      </c>
      <c r="K114" s="120" t="b">
        <v>1</v>
      </c>
      <c r="L114" s="126" t="s">
        <v>3686</v>
      </c>
      <c r="M114" s="120" t="b">
        <v>1</v>
      </c>
      <c r="N114" s="120" t="s">
        <v>3687</v>
      </c>
      <c r="O114" s="319" t="str">
        <f>GRANTS!I114</f>
        <v>10166/543965</v>
      </c>
      <c r="P114" s="120" t="b">
        <v>1</v>
      </c>
      <c r="Q114" s="120" t="b">
        <v>1</v>
      </c>
      <c r="R114" s="120" t="b">
        <v>1</v>
      </c>
      <c r="T114" s="11">
        <f t="shared" si="6"/>
        <v>19</v>
      </c>
      <c r="U114" s="1">
        <f t="shared" si="7"/>
        <v>40</v>
      </c>
    </row>
    <row r="115" spans="1:21" x14ac:dyDescent="0.25">
      <c r="A115" s="117">
        <v>1</v>
      </c>
      <c r="B115" s="118">
        <v>2</v>
      </c>
      <c r="C115" s="315">
        <f>GRANTS!J115</f>
        <v>158733</v>
      </c>
      <c r="D115" s="120" t="b">
        <v>1</v>
      </c>
      <c r="E115" s="316" t="str">
        <f>RIGHT(GRANTS!C115,4)&amp;"."&amp;GRANTS!M115&amp;"."&amp;GRANTS!K115&amp;"."&amp;$C$5</f>
        <v>2053.PEGrt.I18.Ap21</v>
      </c>
      <c r="F115" s="317">
        <f t="shared" ca="1" si="4"/>
        <v>44309</v>
      </c>
      <c r="G115" s="318">
        <f>GRANTS!Q115</f>
        <v>0</v>
      </c>
      <c r="H115" s="124">
        <f t="shared" ca="1" si="5"/>
        <v>44309</v>
      </c>
      <c r="I115" s="125">
        <v>0</v>
      </c>
      <c r="J115" s="316" t="str">
        <f>LEFT(GRANTS!D115,20)&amp;"."&amp;GRANTSPAY!E115</f>
        <v>Noam Primary School.2053.PEGrt.I18.Ap21</v>
      </c>
      <c r="K115" s="120" t="b">
        <v>1</v>
      </c>
      <c r="L115" s="126" t="s">
        <v>3686</v>
      </c>
      <c r="M115" s="120" t="b">
        <v>1</v>
      </c>
      <c r="N115" s="120" t="s">
        <v>3687</v>
      </c>
      <c r="O115" s="319" t="str">
        <f>GRANTS!I115</f>
        <v>10166/543965</v>
      </c>
      <c r="P115" s="120" t="b">
        <v>1</v>
      </c>
      <c r="Q115" s="120" t="b">
        <v>1</v>
      </c>
      <c r="R115" s="120" t="b">
        <v>1</v>
      </c>
      <c r="T115" s="11">
        <f t="shared" si="6"/>
        <v>19</v>
      </c>
      <c r="U115" s="1">
        <f t="shared" si="7"/>
        <v>39</v>
      </c>
    </row>
    <row r="116" spans="1:21" x14ac:dyDescent="0.25">
      <c r="A116" s="117">
        <v>1</v>
      </c>
      <c r="B116" s="118">
        <v>2</v>
      </c>
      <c r="C116" s="315">
        <f>GRANTS!J116</f>
        <v>400089</v>
      </c>
      <c r="D116" s="120" t="b">
        <v>1</v>
      </c>
      <c r="E116" s="316" t="str">
        <f>RIGHT(GRANTS!C116,4)&amp;"."&amp;GRANTS!M116&amp;"."&amp;GRANTS!K116&amp;"."&amp;$C$5</f>
        <v>2045.PEGrt.I18.Ap21</v>
      </c>
      <c r="F116" s="317">
        <f t="shared" ca="1" si="4"/>
        <v>44309</v>
      </c>
      <c r="G116" s="318">
        <f>GRANTS!Q116</f>
        <v>0</v>
      </c>
      <c r="H116" s="124">
        <f t="shared" ca="1" si="5"/>
        <v>44309</v>
      </c>
      <c r="I116" s="125">
        <v>0</v>
      </c>
      <c r="J116" s="316" t="str">
        <f>LEFT(GRANTS!D116,20)&amp;"."&amp;GRANTSPAY!E116</f>
        <v>Northside School.2045.PEGrt.I18.Ap21</v>
      </c>
      <c r="K116" s="120" t="b">
        <v>1</v>
      </c>
      <c r="L116" s="126" t="s">
        <v>3686</v>
      </c>
      <c r="M116" s="120" t="b">
        <v>1</v>
      </c>
      <c r="N116" s="120" t="s">
        <v>3687</v>
      </c>
      <c r="O116" s="319" t="str">
        <f>GRANTS!I116</f>
        <v>10166/543965</v>
      </c>
      <c r="P116" s="120" t="b">
        <v>1</v>
      </c>
      <c r="Q116" s="120" t="b">
        <v>1</v>
      </c>
      <c r="R116" s="120" t="b">
        <v>1</v>
      </c>
      <c r="T116" s="11">
        <f t="shared" si="6"/>
        <v>19</v>
      </c>
      <c r="U116" s="1">
        <f t="shared" si="7"/>
        <v>36</v>
      </c>
    </row>
    <row r="117" spans="1:21" x14ac:dyDescent="0.25">
      <c r="A117" s="117">
        <v>1</v>
      </c>
      <c r="B117" s="118">
        <v>2</v>
      </c>
      <c r="C117" s="315">
        <f>GRANTS!J117</f>
        <v>400113</v>
      </c>
      <c r="D117" s="120" t="b">
        <v>1</v>
      </c>
      <c r="E117" s="316" t="str">
        <f>RIGHT(GRANTS!C117,4)&amp;"."&amp;GRANTS!M117&amp;"."&amp;GRANTS!K117&amp;"."&amp;$C$5</f>
        <v>2077.PEGrt.I18.Ap21</v>
      </c>
      <c r="F117" s="317">
        <f t="shared" ca="1" si="4"/>
        <v>44309</v>
      </c>
      <c r="G117" s="318">
        <f>GRANTS!Q117</f>
        <v>0</v>
      </c>
      <c r="H117" s="124">
        <f t="shared" ca="1" si="5"/>
        <v>44309</v>
      </c>
      <c r="I117" s="125">
        <v>0</v>
      </c>
      <c r="J117" s="316" t="str">
        <f>LEFT(GRANTS!D117,20)&amp;"."&amp;GRANTSPAY!E117</f>
        <v>Orion Primary School.2077.PEGrt.I18.Ap21</v>
      </c>
      <c r="K117" s="120" t="b">
        <v>1</v>
      </c>
      <c r="L117" s="126" t="s">
        <v>3686</v>
      </c>
      <c r="M117" s="120" t="b">
        <v>1</v>
      </c>
      <c r="N117" s="120" t="s">
        <v>3687</v>
      </c>
      <c r="O117" s="319" t="str">
        <f>GRANTS!I117</f>
        <v>10166/543965</v>
      </c>
      <c r="P117" s="120" t="b">
        <v>1</v>
      </c>
      <c r="Q117" s="120" t="b">
        <v>1</v>
      </c>
      <c r="R117" s="120" t="b">
        <v>1</v>
      </c>
      <c r="T117" s="11">
        <f t="shared" si="6"/>
        <v>19</v>
      </c>
      <c r="U117" s="1">
        <f t="shared" si="7"/>
        <v>40</v>
      </c>
    </row>
    <row r="118" spans="1:21" x14ac:dyDescent="0.25">
      <c r="A118" s="117">
        <v>1</v>
      </c>
      <c r="B118" s="118">
        <v>2</v>
      </c>
      <c r="C118" s="315">
        <f>GRANTS!J118</f>
        <v>400021</v>
      </c>
      <c r="D118" s="120" t="b">
        <v>1</v>
      </c>
      <c r="E118" s="316" t="str">
        <f>RIGHT(GRANTS!C118,4)&amp;"."&amp;GRANTS!M118&amp;"."&amp;GRANTS!K118&amp;"."&amp;$C$5</f>
        <v>5201.PEGrt.I18.Ap21</v>
      </c>
      <c r="F118" s="317">
        <f t="shared" ca="1" si="4"/>
        <v>44309</v>
      </c>
      <c r="G118" s="318">
        <f>GRANTS!Q118</f>
        <v>0</v>
      </c>
      <c r="H118" s="124">
        <f t="shared" ca="1" si="5"/>
        <v>44309</v>
      </c>
      <c r="I118" s="125">
        <v>0</v>
      </c>
      <c r="J118" s="316" t="str">
        <f>LEFT(GRANTS!D118,20)&amp;"."&amp;GRANTSPAY!E118</f>
        <v>Osidge Primary Schoo.5201.PEGrt.I18.Ap21</v>
      </c>
      <c r="K118" s="120" t="b">
        <v>1</v>
      </c>
      <c r="L118" s="126" t="s">
        <v>3686</v>
      </c>
      <c r="M118" s="120" t="b">
        <v>1</v>
      </c>
      <c r="N118" s="120" t="s">
        <v>3687</v>
      </c>
      <c r="O118" s="319" t="str">
        <f>GRANTS!I118</f>
        <v>10166/543965</v>
      </c>
      <c r="P118" s="120" t="b">
        <v>1</v>
      </c>
      <c r="Q118" s="120" t="b">
        <v>1</v>
      </c>
      <c r="R118" s="120" t="b">
        <v>1</v>
      </c>
      <c r="T118" s="11">
        <f t="shared" si="6"/>
        <v>19</v>
      </c>
      <c r="U118" s="1">
        <f t="shared" si="7"/>
        <v>40</v>
      </c>
    </row>
    <row r="119" spans="1:21" x14ac:dyDescent="0.25">
      <c r="A119" s="117">
        <v>1</v>
      </c>
      <c r="B119" s="118">
        <v>2</v>
      </c>
      <c r="C119" s="315">
        <f>GRANTS!J119</f>
        <v>400003</v>
      </c>
      <c r="D119" s="120" t="b">
        <v>1</v>
      </c>
      <c r="E119" s="316" t="str">
        <f>RIGHT(GRANTS!C119,4)&amp;"."&amp;GRANTS!M119&amp;"."&amp;GRANTS!K119&amp;"."&amp;$C$5</f>
        <v>3501.PEGrt.I18.Ap21</v>
      </c>
      <c r="F119" s="317">
        <f t="shared" ca="1" si="4"/>
        <v>44309</v>
      </c>
      <c r="G119" s="318">
        <f>GRANTS!Q119</f>
        <v>0</v>
      </c>
      <c r="H119" s="124">
        <f t="shared" ca="1" si="5"/>
        <v>44309</v>
      </c>
      <c r="I119" s="125">
        <v>0</v>
      </c>
      <c r="J119" s="316" t="str">
        <f>LEFT(GRANTS!D119,20)&amp;"."&amp;GRANTSPAY!E119</f>
        <v>Our Lady of Lourdes .3501.PEGrt.I18.Ap21</v>
      </c>
      <c r="K119" s="120" t="b">
        <v>1</v>
      </c>
      <c r="L119" s="126" t="s">
        <v>3686</v>
      </c>
      <c r="M119" s="120" t="b">
        <v>1</v>
      </c>
      <c r="N119" s="120" t="s">
        <v>3687</v>
      </c>
      <c r="O119" s="319" t="str">
        <f>GRANTS!I119</f>
        <v>10166/543965</v>
      </c>
      <c r="P119" s="120" t="b">
        <v>1</v>
      </c>
      <c r="Q119" s="120" t="b">
        <v>1</v>
      </c>
      <c r="R119" s="120" t="b">
        <v>1</v>
      </c>
      <c r="T119" s="11">
        <f t="shared" si="6"/>
        <v>19</v>
      </c>
      <c r="U119" s="1">
        <f t="shared" si="7"/>
        <v>40</v>
      </c>
    </row>
    <row r="120" spans="1:21" x14ac:dyDescent="0.25">
      <c r="A120" s="117">
        <v>1</v>
      </c>
      <c r="B120" s="118">
        <v>2</v>
      </c>
      <c r="C120" s="315">
        <f>GRANTS!J120</f>
        <v>400014</v>
      </c>
      <c r="D120" s="120" t="b">
        <v>1</v>
      </c>
      <c r="E120" s="316" t="str">
        <f>RIGHT(GRANTS!C120,4)&amp;"."&amp;GRANTS!M120&amp;"."&amp;GRANTS!K120&amp;"."&amp;$C$5</f>
        <v>2078.PEGrt.I18.Ap21</v>
      </c>
      <c r="F120" s="317">
        <f t="shared" ca="1" si="4"/>
        <v>44309</v>
      </c>
      <c r="G120" s="318">
        <f>GRANTS!Q120</f>
        <v>0</v>
      </c>
      <c r="H120" s="124">
        <f t="shared" ca="1" si="5"/>
        <v>44309</v>
      </c>
      <c r="I120" s="125">
        <v>0</v>
      </c>
      <c r="J120" s="316" t="str">
        <f>LEFT(GRANTS!D120,20)&amp;"."&amp;GRANTSPAY!E120</f>
        <v>Pardes House School.2078.PEGrt.I18.Ap21</v>
      </c>
      <c r="K120" s="120" t="b">
        <v>1</v>
      </c>
      <c r="L120" s="126" t="s">
        <v>3686</v>
      </c>
      <c r="M120" s="120" t="b">
        <v>1</v>
      </c>
      <c r="N120" s="120" t="s">
        <v>3687</v>
      </c>
      <c r="O120" s="319" t="str">
        <f>GRANTS!I120</f>
        <v>10166/543965</v>
      </c>
      <c r="P120" s="120" t="b">
        <v>1</v>
      </c>
      <c r="Q120" s="120" t="b">
        <v>1</v>
      </c>
      <c r="R120" s="120" t="b">
        <v>1</v>
      </c>
      <c r="T120" s="11">
        <f t="shared" si="6"/>
        <v>19</v>
      </c>
      <c r="U120" s="1">
        <f t="shared" si="7"/>
        <v>39</v>
      </c>
    </row>
    <row r="121" spans="1:21" x14ac:dyDescent="0.25">
      <c r="A121" s="117">
        <v>1</v>
      </c>
      <c r="B121" s="118">
        <v>2</v>
      </c>
      <c r="C121" s="315">
        <f>GRANTS!J121</f>
        <v>400010</v>
      </c>
      <c r="D121" s="120" t="b">
        <v>1</v>
      </c>
      <c r="E121" s="316" t="str">
        <f>RIGHT(GRANTS!C121,4)&amp;"."&amp;GRANTS!M121&amp;"."&amp;GRANTS!K121&amp;"."&amp;$C$5</f>
        <v>2071.PEGrt.I18.Ap21</v>
      </c>
      <c r="F121" s="317">
        <f t="shared" ca="1" si="4"/>
        <v>44309</v>
      </c>
      <c r="G121" s="318">
        <f>GRANTS!Q121</f>
        <v>0</v>
      </c>
      <c r="H121" s="124">
        <f t="shared" ca="1" si="5"/>
        <v>44309</v>
      </c>
      <c r="I121" s="125">
        <v>0</v>
      </c>
      <c r="J121" s="316" t="str">
        <f>LEFT(GRANTS!D121,20)&amp;"."&amp;GRANTSPAY!E121</f>
        <v>Queenswell Infant an.2071.PEGrt.I18.Ap21</v>
      </c>
      <c r="K121" s="120" t="b">
        <v>1</v>
      </c>
      <c r="L121" s="126" t="s">
        <v>3686</v>
      </c>
      <c r="M121" s="120" t="b">
        <v>1</v>
      </c>
      <c r="N121" s="120" t="s">
        <v>3687</v>
      </c>
      <c r="O121" s="319" t="str">
        <f>GRANTS!I121</f>
        <v>10166/543965</v>
      </c>
      <c r="P121" s="120" t="b">
        <v>1</v>
      </c>
      <c r="Q121" s="120" t="b">
        <v>1</v>
      </c>
      <c r="R121" s="120" t="b">
        <v>1</v>
      </c>
      <c r="T121" s="11">
        <f t="shared" si="6"/>
        <v>19</v>
      </c>
      <c r="U121" s="1">
        <f t="shared" si="7"/>
        <v>40</v>
      </c>
    </row>
    <row r="122" spans="1:21" x14ac:dyDescent="0.25">
      <c r="A122" s="117">
        <v>1</v>
      </c>
      <c r="B122" s="118">
        <v>2</v>
      </c>
      <c r="C122" s="315">
        <f>GRANTS!J122</f>
        <v>400012</v>
      </c>
      <c r="D122" s="120" t="b">
        <v>1</v>
      </c>
      <c r="E122" s="316" t="str">
        <f>RIGHT(GRANTS!C122,4)&amp;"."&amp;GRANTS!M122&amp;"."&amp;GRANTS!K122&amp;"."&amp;$C$5</f>
        <v>2072.PEGrt.I18.Ap21</v>
      </c>
      <c r="F122" s="317">
        <f t="shared" ca="1" si="4"/>
        <v>44309</v>
      </c>
      <c r="G122" s="318">
        <f>GRANTS!Q122</f>
        <v>0</v>
      </c>
      <c r="H122" s="124">
        <f t="shared" ca="1" si="5"/>
        <v>44309</v>
      </c>
      <c r="I122" s="125">
        <v>0</v>
      </c>
      <c r="J122" s="316" t="str">
        <f>LEFT(GRANTS!D122,20)&amp;"."&amp;GRANTSPAY!E122</f>
        <v>Queenswell Junior Sc.2072.PEGrt.I18.Ap21</v>
      </c>
      <c r="K122" s="120" t="b">
        <v>1</v>
      </c>
      <c r="L122" s="126" t="s">
        <v>3686</v>
      </c>
      <c r="M122" s="120" t="b">
        <v>1</v>
      </c>
      <c r="N122" s="120" t="s">
        <v>3687</v>
      </c>
      <c r="O122" s="319" t="str">
        <f>GRANTS!I122</f>
        <v>10166/543965</v>
      </c>
      <c r="P122" s="120" t="b">
        <v>1</v>
      </c>
      <c r="Q122" s="120" t="b">
        <v>1</v>
      </c>
      <c r="R122" s="120" t="b">
        <v>1</v>
      </c>
      <c r="T122" s="11">
        <f t="shared" si="6"/>
        <v>19</v>
      </c>
      <c r="U122" s="1">
        <f t="shared" si="7"/>
        <v>40</v>
      </c>
    </row>
    <row r="123" spans="1:21" x14ac:dyDescent="0.25">
      <c r="A123" s="117">
        <v>1</v>
      </c>
      <c r="B123" s="118">
        <v>2</v>
      </c>
      <c r="C123" s="315">
        <f>GRANTS!J123</f>
        <v>400093</v>
      </c>
      <c r="D123" s="120" t="b">
        <v>1</v>
      </c>
      <c r="E123" s="316" t="str">
        <f>RIGHT(GRANTS!C123,4)&amp;"."&amp;GRANTS!M123&amp;"."&amp;GRANTS!K123&amp;"."&amp;$C$5</f>
        <v>3512.PEGrt.I18.Ap21</v>
      </c>
      <c r="F123" s="317">
        <f t="shared" ca="1" si="4"/>
        <v>44309</v>
      </c>
      <c r="G123" s="318">
        <f>GRANTS!Q123</f>
        <v>0</v>
      </c>
      <c r="H123" s="124">
        <f t="shared" ca="1" si="5"/>
        <v>44309</v>
      </c>
      <c r="I123" s="125">
        <v>0</v>
      </c>
      <c r="J123" s="316" t="str">
        <f>LEFT(GRANTS!D123,20)&amp;"."&amp;GRANTSPAY!E123</f>
        <v>Rosh Pinah.3512.PEGrt.I18.Ap21</v>
      </c>
      <c r="K123" s="120" t="b">
        <v>1</v>
      </c>
      <c r="L123" s="126" t="s">
        <v>3686</v>
      </c>
      <c r="M123" s="120" t="b">
        <v>1</v>
      </c>
      <c r="N123" s="120" t="s">
        <v>3687</v>
      </c>
      <c r="O123" s="319" t="str">
        <f>GRANTS!I123</f>
        <v>10166/543965</v>
      </c>
      <c r="P123" s="120" t="b">
        <v>1</v>
      </c>
      <c r="Q123" s="120" t="b">
        <v>1</v>
      </c>
      <c r="R123" s="120" t="b">
        <v>1</v>
      </c>
      <c r="T123" s="11">
        <f t="shared" si="6"/>
        <v>19</v>
      </c>
      <c r="U123" s="1">
        <f t="shared" si="7"/>
        <v>30</v>
      </c>
    </row>
    <row r="124" spans="1:21" x14ac:dyDescent="0.25">
      <c r="A124" s="117">
        <v>1</v>
      </c>
      <c r="B124" s="118">
        <v>2</v>
      </c>
      <c r="C124" s="315">
        <f>GRANTS!J124</f>
        <v>400071</v>
      </c>
      <c r="D124" s="120" t="b">
        <v>1</v>
      </c>
      <c r="E124" s="316" t="str">
        <f>RIGHT(GRANTS!C124,4)&amp;"."&amp;GRANTS!M124&amp;"."&amp;GRANTS!K124&amp;"."&amp;$C$5</f>
        <v>3510.PEGrt.I18.Ap21</v>
      </c>
      <c r="F124" s="317">
        <f t="shared" ca="1" si="4"/>
        <v>44309</v>
      </c>
      <c r="G124" s="318">
        <f>GRANTS!Q124</f>
        <v>0</v>
      </c>
      <c r="H124" s="124">
        <f t="shared" ca="1" si="5"/>
        <v>44309</v>
      </c>
      <c r="I124" s="125">
        <v>0</v>
      </c>
      <c r="J124" s="316" t="str">
        <f>LEFT(GRANTS!D124,20)&amp;"."&amp;GRANTSPAY!E124</f>
        <v>Sacred Heart School.3510.PEGrt.I18.Ap21</v>
      </c>
      <c r="K124" s="120" t="b">
        <v>1</v>
      </c>
      <c r="L124" s="126" t="s">
        <v>3686</v>
      </c>
      <c r="M124" s="120" t="b">
        <v>1</v>
      </c>
      <c r="N124" s="120" t="s">
        <v>3687</v>
      </c>
      <c r="O124" s="319" t="str">
        <f>GRANTS!I124</f>
        <v>10166/543965</v>
      </c>
      <c r="P124" s="120" t="b">
        <v>1</v>
      </c>
      <c r="Q124" s="120" t="b">
        <v>1</v>
      </c>
      <c r="R124" s="120" t="b">
        <v>1</v>
      </c>
      <c r="T124" s="11">
        <f t="shared" si="6"/>
        <v>19</v>
      </c>
      <c r="U124" s="1">
        <f t="shared" si="7"/>
        <v>39</v>
      </c>
    </row>
    <row r="125" spans="1:21" x14ac:dyDescent="0.25">
      <c r="A125" s="117">
        <v>1</v>
      </c>
      <c r="B125" s="118">
        <v>2</v>
      </c>
      <c r="C125" s="315">
        <f>GRANTS!J125</f>
        <v>400096</v>
      </c>
      <c r="D125" s="120" t="b">
        <v>1</v>
      </c>
      <c r="E125" s="316" t="str">
        <f>RIGHT(GRANTS!C125,4)&amp;"."&amp;GRANTS!M125&amp;"."&amp;GRANTS!K125&amp;"."&amp;$C$5</f>
        <v>3502.PEGrt.I18.Ap21</v>
      </c>
      <c r="F125" s="317">
        <f t="shared" ca="1" si="4"/>
        <v>44309</v>
      </c>
      <c r="G125" s="318">
        <f>GRANTS!Q125</f>
        <v>0</v>
      </c>
      <c r="H125" s="124">
        <f t="shared" ca="1" si="5"/>
        <v>44309</v>
      </c>
      <c r="I125" s="125">
        <v>0</v>
      </c>
      <c r="J125" s="316" t="str">
        <f>LEFT(GRANTS!D125,20)&amp;"."&amp;GRANTSPAY!E125</f>
        <v>St Agnes RC Primary .3502.PEGrt.I18.Ap21</v>
      </c>
      <c r="K125" s="120" t="b">
        <v>1</v>
      </c>
      <c r="L125" s="126" t="s">
        <v>3686</v>
      </c>
      <c r="M125" s="120" t="b">
        <v>1</v>
      </c>
      <c r="N125" s="120" t="s">
        <v>3687</v>
      </c>
      <c r="O125" s="319" t="str">
        <f>GRANTS!I125</f>
        <v>10166/543965</v>
      </c>
      <c r="P125" s="120" t="b">
        <v>1</v>
      </c>
      <c r="Q125" s="120" t="b">
        <v>1</v>
      </c>
      <c r="R125" s="120" t="b">
        <v>1</v>
      </c>
      <c r="T125" s="11">
        <f t="shared" si="6"/>
        <v>19</v>
      </c>
      <c r="U125" s="1">
        <f t="shared" si="7"/>
        <v>40</v>
      </c>
    </row>
    <row r="126" spans="1:21" x14ac:dyDescent="0.25">
      <c r="A126" s="117">
        <v>1</v>
      </c>
      <c r="B126" s="118">
        <v>2</v>
      </c>
      <c r="C126" s="315">
        <f>GRANTS!J126</f>
        <v>400062</v>
      </c>
      <c r="D126" s="120" t="b">
        <v>1</v>
      </c>
      <c r="E126" s="316" t="str">
        <f>RIGHT(GRANTS!C126,4)&amp;"."&amp;GRANTS!M126&amp;"."&amp;GRANTS!K126&amp;"."&amp;$C$5</f>
        <v>3315.PEGrt.I18.Ap21</v>
      </c>
      <c r="F126" s="317">
        <f t="shared" ca="1" si="4"/>
        <v>44309</v>
      </c>
      <c r="G126" s="318">
        <f>GRANTS!Q126</f>
        <v>0</v>
      </c>
      <c r="H126" s="124">
        <f t="shared" ca="1" si="5"/>
        <v>44309</v>
      </c>
      <c r="I126" s="125">
        <v>0</v>
      </c>
      <c r="J126" s="316" t="str">
        <f>LEFT(GRANTS!D126,20)&amp;"."&amp;GRANTSPAY!E126</f>
        <v>St Andrew's C E.3315.PEGrt.I18.Ap21</v>
      </c>
      <c r="K126" s="120" t="b">
        <v>1</v>
      </c>
      <c r="L126" s="126" t="s">
        <v>3686</v>
      </c>
      <c r="M126" s="120" t="b">
        <v>1</v>
      </c>
      <c r="N126" s="120" t="s">
        <v>3687</v>
      </c>
      <c r="O126" s="319" t="str">
        <f>GRANTS!I126</f>
        <v>10166/543965</v>
      </c>
      <c r="P126" s="120" t="b">
        <v>1</v>
      </c>
      <c r="Q126" s="120" t="b">
        <v>1</v>
      </c>
      <c r="R126" s="120" t="b">
        <v>1</v>
      </c>
      <c r="T126" s="11">
        <f t="shared" si="6"/>
        <v>19</v>
      </c>
      <c r="U126" s="1">
        <f t="shared" si="7"/>
        <v>35</v>
      </c>
    </row>
    <row r="127" spans="1:21" x14ac:dyDescent="0.25">
      <c r="A127" s="117">
        <v>1</v>
      </c>
      <c r="B127" s="118">
        <v>2</v>
      </c>
      <c r="C127" s="315">
        <f>GRANTS!J127</f>
        <v>400064</v>
      </c>
      <c r="D127" s="120" t="b">
        <v>1</v>
      </c>
      <c r="E127" s="316" t="str">
        <f>RIGHT(GRANTS!C127,4)&amp;"."&amp;GRANTS!M127&amp;"."&amp;GRANTS!K127&amp;"."&amp;$C$5</f>
        <v>3504.PEGrt.I18.Ap21</v>
      </c>
      <c r="F127" s="317">
        <f t="shared" ca="1" si="4"/>
        <v>44309</v>
      </c>
      <c r="G127" s="318">
        <f>GRANTS!Q127</f>
        <v>0</v>
      </c>
      <c r="H127" s="124">
        <f t="shared" ca="1" si="5"/>
        <v>44309</v>
      </c>
      <c r="I127" s="125">
        <v>0</v>
      </c>
      <c r="J127" s="316" t="str">
        <f>LEFT(GRANTS!D127,20)&amp;"."&amp;GRANTSPAY!E127</f>
        <v>St Catherines R C Pr.3504.PEGrt.I18.Ap21</v>
      </c>
      <c r="K127" s="120" t="b">
        <v>1</v>
      </c>
      <c r="L127" s="126" t="s">
        <v>3686</v>
      </c>
      <c r="M127" s="120" t="b">
        <v>1</v>
      </c>
      <c r="N127" s="120" t="s">
        <v>3687</v>
      </c>
      <c r="O127" s="319" t="str">
        <f>GRANTS!I127</f>
        <v>10166/543965</v>
      </c>
      <c r="P127" s="120" t="b">
        <v>1</v>
      </c>
      <c r="Q127" s="120" t="b">
        <v>1</v>
      </c>
      <c r="R127" s="120" t="b">
        <v>1</v>
      </c>
      <c r="T127" s="11">
        <f t="shared" si="6"/>
        <v>19</v>
      </c>
      <c r="U127" s="1">
        <f t="shared" si="7"/>
        <v>40</v>
      </c>
    </row>
    <row r="128" spans="1:21" x14ac:dyDescent="0.25">
      <c r="A128" s="117">
        <v>1</v>
      </c>
      <c r="B128" s="118">
        <v>2</v>
      </c>
      <c r="C128" s="315">
        <f>GRANTS!J128</f>
        <v>400098</v>
      </c>
      <c r="D128" s="120" t="b">
        <v>1</v>
      </c>
      <c r="E128" s="316" t="str">
        <f>RIGHT(GRANTS!C128,4)&amp;"."&amp;GRANTS!M128&amp;"."&amp;GRANTS!K128&amp;"."&amp;$C$5</f>
        <v>3309.PEGrt.I18.Ap21</v>
      </c>
      <c r="F128" s="317">
        <f t="shared" ca="1" si="4"/>
        <v>44309</v>
      </c>
      <c r="G128" s="318">
        <f>GRANTS!Q128</f>
        <v>0</v>
      </c>
      <c r="H128" s="124">
        <f t="shared" ca="1" si="5"/>
        <v>44309</v>
      </c>
      <c r="I128" s="125">
        <v>0</v>
      </c>
      <c r="J128" s="316" t="str">
        <f>LEFT(GRANTS!D128,20)&amp;"."&amp;GRANTSPAY!E128</f>
        <v>St Johns CE N20.3309.PEGrt.I18.Ap21</v>
      </c>
      <c r="K128" s="120" t="b">
        <v>1</v>
      </c>
      <c r="L128" s="126" t="s">
        <v>3686</v>
      </c>
      <c r="M128" s="120" t="b">
        <v>1</v>
      </c>
      <c r="N128" s="120" t="s">
        <v>3687</v>
      </c>
      <c r="O128" s="319" t="str">
        <f>GRANTS!I128</f>
        <v>10166/543965</v>
      </c>
      <c r="P128" s="120" t="b">
        <v>1</v>
      </c>
      <c r="Q128" s="120" t="b">
        <v>1</v>
      </c>
      <c r="R128" s="120" t="b">
        <v>1</v>
      </c>
      <c r="T128" s="11">
        <f t="shared" si="6"/>
        <v>19</v>
      </c>
      <c r="U128" s="1">
        <f t="shared" si="7"/>
        <v>35</v>
      </c>
    </row>
    <row r="129" spans="1:21" x14ac:dyDescent="0.25">
      <c r="A129" s="117">
        <v>1</v>
      </c>
      <c r="B129" s="118">
        <v>2</v>
      </c>
      <c r="C129" s="315">
        <f>GRANTS!J129</f>
        <v>400114</v>
      </c>
      <c r="D129" s="120" t="b">
        <v>1</v>
      </c>
      <c r="E129" s="316" t="str">
        <f>RIGHT(GRANTS!C129,4)&amp;"."&amp;GRANTS!M129&amp;"."&amp;GRANTS!K129&amp;"."&amp;$C$5</f>
        <v>3307.PEGrt.I18.Ap21</v>
      </c>
      <c r="F129" s="317">
        <f t="shared" ca="1" si="4"/>
        <v>44309</v>
      </c>
      <c r="G129" s="318">
        <f>GRANTS!Q129</f>
        <v>0</v>
      </c>
      <c r="H129" s="124">
        <f t="shared" ca="1" si="5"/>
        <v>44309</v>
      </c>
      <c r="I129" s="125">
        <v>0</v>
      </c>
      <c r="J129" s="316" t="str">
        <f>LEFT(GRANTS!D129,20)&amp;"."&amp;GRANTSPAY!E129</f>
        <v>St John's CE School .3307.PEGrt.I18.Ap21</v>
      </c>
      <c r="K129" s="120" t="b">
        <v>1</v>
      </c>
      <c r="L129" s="126" t="s">
        <v>3686</v>
      </c>
      <c r="M129" s="120" t="b">
        <v>1</v>
      </c>
      <c r="N129" s="120" t="s">
        <v>3687</v>
      </c>
      <c r="O129" s="319" t="str">
        <f>GRANTS!I129</f>
        <v>10166/543965</v>
      </c>
      <c r="P129" s="120" t="b">
        <v>1</v>
      </c>
      <c r="Q129" s="120" t="b">
        <v>1</v>
      </c>
      <c r="R129" s="120" t="b">
        <v>1</v>
      </c>
      <c r="T129" s="11">
        <f t="shared" si="6"/>
        <v>19</v>
      </c>
      <c r="U129" s="1">
        <f t="shared" si="7"/>
        <v>40</v>
      </c>
    </row>
    <row r="130" spans="1:21" x14ac:dyDescent="0.25">
      <c r="A130" s="117">
        <v>1</v>
      </c>
      <c r="B130" s="118">
        <v>2</v>
      </c>
      <c r="C130" s="315">
        <f>GRANTS!J130</f>
        <v>400066</v>
      </c>
      <c r="D130" s="120" t="b">
        <v>1</v>
      </c>
      <c r="E130" s="316" t="str">
        <f>RIGHT(GRANTS!C130,4)&amp;"."&amp;GRANTS!M130&amp;"."&amp;GRANTS!K130&amp;"."&amp;$C$5</f>
        <v>3509.PEGrt.I18.Ap21</v>
      </c>
      <c r="F130" s="317">
        <f t="shared" ca="1" si="4"/>
        <v>44309</v>
      </c>
      <c r="G130" s="318">
        <f>GRANTS!Q130</f>
        <v>0</v>
      </c>
      <c r="H130" s="124">
        <f t="shared" ca="1" si="5"/>
        <v>44309</v>
      </c>
      <c r="I130" s="125">
        <v>0</v>
      </c>
      <c r="J130" s="316" t="str">
        <f>LEFT(GRANTS!D130,20)&amp;"."&amp;GRANTSPAY!E130</f>
        <v>St Joseph's Primary .3509.PEGrt.I18.Ap21</v>
      </c>
      <c r="K130" s="120" t="b">
        <v>1</v>
      </c>
      <c r="L130" s="126" t="s">
        <v>3686</v>
      </c>
      <c r="M130" s="120" t="b">
        <v>1</v>
      </c>
      <c r="N130" s="120" t="s">
        <v>3687</v>
      </c>
      <c r="O130" s="319" t="str">
        <f>GRANTS!I130</f>
        <v>10166/543965</v>
      </c>
      <c r="P130" s="120" t="b">
        <v>1</v>
      </c>
      <c r="Q130" s="120" t="b">
        <v>1</v>
      </c>
      <c r="R130" s="120" t="b">
        <v>1</v>
      </c>
      <c r="T130" s="11">
        <f t="shared" si="6"/>
        <v>19</v>
      </c>
      <c r="U130" s="1">
        <f t="shared" si="7"/>
        <v>40</v>
      </c>
    </row>
    <row r="131" spans="1:21" x14ac:dyDescent="0.25">
      <c r="A131" s="117">
        <v>1</v>
      </c>
      <c r="B131" s="118">
        <v>2</v>
      </c>
      <c r="C131" s="315">
        <f>GRANTS!J131</f>
        <v>400058</v>
      </c>
      <c r="D131" s="120" t="b">
        <v>1</v>
      </c>
      <c r="E131" s="316" t="str">
        <f>RIGHT(GRANTS!C131,4)&amp;"."&amp;GRANTS!M131&amp;"."&amp;GRANTS!K131&amp;"."&amp;$C$5</f>
        <v>3311.PEGrt.I18.Ap21</v>
      </c>
      <c r="F131" s="317">
        <f t="shared" ca="1" si="4"/>
        <v>44309</v>
      </c>
      <c r="G131" s="318">
        <f>GRANTS!Q131</f>
        <v>0</v>
      </c>
      <c r="H131" s="124">
        <f t="shared" ca="1" si="5"/>
        <v>44309</v>
      </c>
      <c r="I131" s="125">
        <v>0</v>
      </c>
      <c r="J131" s="316" t="str">
        <f>LEFT(GRANTS!D131,20)&amp;"."&amp;GRANTSPAY!E131</f>
        <v>St Mary's C E Primar.3311.PEGrt.I18.Ap21</v>
      </c>
      <c r="K131" s="120" t="b">
        <v>1</v>
      </c>
      <c r="L131" s="126" t="s">
        <v>3686</v>
      </c>
      <c r="M131" s="120" t="b">
        <v>1</v>
      </c>
      <c r="N131" s="120" t="s">
        <v>3687</v>
      </c>
      <c r="O131" s="319" t="str">
        <f>GRANTS!I131</f>
        <v>10166/543965</v>
      </c>
      <c r="P131" s="120" t="b">
        <v>1</v>
      </c>
      <c r="Q131" s="120" t="b">
        <v>1</v>
      </c>
      <c r="R131" s="120" t="b">
        <v>1</v>
      </c>
      <c r="T131" s="11">
        <f t="shared" si="6"/>
        <v>19</v>
      </c>
      <c r="U131" s="1">
        <f t="shared" si="7"/>
        <v>40</v>
      </c>
    </row>
    <row r="132" spans="1:21" x14ac:dyDescent="0.25">
      <c r="A132" s="117">
        <v>1</v>
      </c>
      <c r="B132" s="118">
        <v>2</v>
      </c>
      <c r="C132" s="315">
        <f>GRANTS!J132</f>
        <v>400017</v>
      </c>
      <c r="D132" s="120" t="b">
        <v>1</v>
      </c>
      <c r="E132" s="316" t="str">
        <f>RIGHT(GRANTS!C132,4)&amp;"."&amp;GRANTS!M132&amp;"."&amp;GRANTS!K132&amp;"."&amp;$C$5</f>
        <v>3312.PEGrt.I18.Ap21</v>
      </c>
      <c r="F132" s="317">
        <f t="shared" ca="1" si="4"/>
        <v>44309</v>
      </c>
      <c r="G132" s="318">
        <f>GRANTS!Q132</f>
        <v>0</v>
      </c>
      <c r="H132" s="124">
        <f t="shared" ca="1" si="5"/>
        <v>44309</v>
      </c>
      <c r="I132" s="125">
        <v>0</v>
      </c>
      <c r="J132" s="316" t="str">
        <f>LEFT(GRANTS!D132,20)&amp;"."&amp;GRANTSPAY!E132</f>
        <v>St Mary's School EN4.3312.PEGrt.I18.Ap21</v>
      </c>
      <c r="K132" s="120" t="b">
        <v>1</v>
      </c>
      <c r="L132" s="126" t="s">
        <v>3686</v>
      </c>
      <c r="M132" s="120" t="b">
        <v>1</v>
      </c>
      <c r="N132" s="120" t="s">
        <v>3687</v>
      </c>
      <c r="O132" s="319" t="str">
        <f>GRANTS!I132</f>
        <v>10166/543965</v>
      </c>
      <c r="P132" s="120" t="b">
        <v>1</v>
      </c>
      <c r="Q132" s="120" t="b">
        <v>1</v>
      </c>
      <c r="R132" s="120" t="b">
        <v>1</v>
      </c>
      <c r="T132" s="11">
        <f t="shared" si="6"/>
        <v>19</v>
      </c>
      <c r="U132" s="1">
        <f t="shared" si="7"/>
        <v>40</v>
      </c>
    </row>
    <row r="133" spans="1:21" x14ac:dyDescent="0.25">
      <c r="A133" s="117">
        <v>1</v>
      </c>
      <c r="B133" s="118">
        <v>2</v>
      </c>
      <c r="C133" s="315">
        <f>GRANTS!J133</f>
        <v>400094</v>
      </c>
      <c r="D133" s="120" t="b">
        <v>1</v>
      </c>
      <c r="E133" s="316" t="str">
        <f>RIGHT(GRANTS!C133,4)&amp;"."&amp;GRANTS!M133&amp;"."&amp;GRANTS!K133&amp;"."&amp;$C$5</f>
        <v>3314.PEGrt.I18.Ap21</v>
      </c>
      <c r="F133" s="317">
        <f t="shared" ca="1" si="4"/>
        <v>44309</v>
      </c>
      <c r="G133" s="318">
        <f>GRANTS!Q133</f>
        <v>0</v>
      </c>
      <c r="H133" s="124">
        <f t="shared" ca="1" si="5"/>
        <v>44309</v>
      </c>
      <c r="I133" s="125">
        <v>0</v>
      </c>
      <c r="J133" s="316" t="str">
        <f>LEFT(GRANTS!D133,20)&amp;"."&amp;GRANTSPAY!E133</f>
        <v>St Pauls CE Primary,.3314.PEGrt.I18.Ap21</v>
      </c>
      <c r="K133" s="120" t="b">
        <v>1</v>
      </c>
      <c r="L133" s="126" t="s">
        <v>3686</v>
      </c>
      <c r="M133" s="120" t="b">
        <v>1</v>
      </c>
      <c r="N133" s="120" t="s">
        <v>3687</v>
      </c>
      <c r="O133" s="319" t="str">
        <f>GRANTS!I133</f>
        <v>10166/543965</v>
      </c>
      <c r="P133" s="120" t="b">
        <v>1</v>
      </c>
      <c r="Q133" s="120" t="b">
        <v>1</v>
      </c>
      <c r="R133" s="120" t="b">
        <v>1</v>
      </c>
      <c r="T133" s="11">
        <f t="shared" si="6"/>
        <v>19</v>
      </c>
      <c r="U133" s="1">
        <f t="shared" si="7"/>
        <v>40</v>
      </c>
    </row>
    <row r="134" spans="1:21" x14ac:dyDescent="0.25">
      <c r="A134" s="117">
        <v>1</v>
      </c>
      <c r="B134" s="118">
        <v>2</v>
      </c>
      <c r="C134" s="315">
        <f>GRANTS!J134</f>
        <v>400006</v>
      </c>
      <c r="D134" s="120" t="b">
        <v>1</v>
      </c>
      <c r="E134" s="316" t="str">
        <f>RIGHT(GRANTS!C134,4)&amp;"."&amp;GRANTS!M134&amp;"."&amp;GRANTS!K134&amp;"."&amp;$C$5</f>
        <v>3313.PEGrt.I18.Ap21</v>
      </c>
      <c r="F134" s="317">
        <f t="shared" ca="1" si="4"/>
        <v>44309</v>
      </c>
      <c r="G134" s="318">
        <f>GRANTS!Q134</f>
        <v>0</v>
      </c>
      <c r="H134" s="124">
        <f t="shared" ca="1" si="5"/>
        <v>44309</v>
      </c>
      <c r="I134" s="125">
        <v>0</v>
      </c>
      <c r="J134" s="316" t="str">
        <f>LEFT(GRANTS!D134,20)&amp;"."&amp;GRANTSPAY!E134</f>
        <v>St. Pauls CE Primary.3313.PEGrt.I18.Ap21</v>
      </c>
      <c r="K134" s="120" t="b">
        <v>1</v>
      </c>
      <c r="L134" s="126" t="s">
        <v>3686</v>
      </c>
      <c r="M134" s="120" t="b">
        <v>1</v>
      </c>
      <c r="N134" s="120" t="s">
        <v>3687</v>
      </c>
      <c r="O134" s="319" t="str">
        <f>GRANTS!I134</f>
        <v>10166/543965</v>
      </c>
      <c r="P134" s="120" t="b">
        <v>1</v>
      </c>
      <c r="Q134" s="120" t="b">
        <v>1</v>
      </c>
      <c r="R134" s="120" t="b">
        <v>1</v>
      </c>
      <c r="T134" s="11">
        <f t="shared" si="6"/>
        <v>19</v>
      </c>
      <c r="U134" s="1">
        <f t="shared" si="7"/>
        <v>40</v>
      </c>
    </row>
    <row r="135" spans="1:21" x14ac:dyDescent="0.25">
      <c r="A135" s="117">
        <v>1</v>
      </c>
      <c r="B135" s="118">
        <v>2</v>
      </c>
      <c r="C135" s="315">
        <f>GRANTS!J135</f>
        <v>400037</v>
      </c>
      <c r="D135" s="120" t="b">
        <v>1</v>
      </c>
      <c r="E135" s="316" t="str">
        <f>RIGHT(GRANTS!C135,4)&amp;"."&amp;GRANTS!M135&amp;"."&amp;GRANTS!K135&amp;"."&amp;$C$5</f>
        <v>3507.PEGrt.I18.Ap21</v>
      </c>
      <c r="F135" s="317">
        <f t="shared" ca="1" si="4"/>
        <v>44309</v>
      </c>
      <c r="G135" s="318">
        <f>GRANTS!Q135</f>
        <v>0</v>
      </c>
      <c r="H135" s="124">
        <f t="shared" ca="1" si="5"/>
        <v>44309</v>
      </c>
      <c r="I135" s="125">
        <v>0</v>
      </c>
      <c r="J135" s="316" t="str">
        <f>LEFT(GRANTS!D135,20)&amp;"."&amp;GRANTSPAY!E135</f>
        <v>St Theresa's R.C. Pr.3507.PEGrt.I18.Ap21</v>
      </c>
      <c r="K135" s="120" t="b">
        <v>1</v>
      </c>
      <c r="L135" s="126" t="s">
        <v>3686</v>
      </c>
      <c r="M135" s="120" t="b">
        <v>1</v>
      </c>
      <c r="N135" s="120" t="s">
        <v>3687</v>
      </c>
      <c r="O135" s="319" t="str">
        <f>GRANTS!I135</f>
        <v>10166/543965</v>
      </c>
      <c r="P135" s="120" t="b">
        <v>1</v>
      </c>
      <c r="Q135" s="120" t="b">
        <v>1</v>
      </c>
      <c r="R135" s="120" t="b">
        <v>1</v>
      </c>
      <c r="T135" s="11">
        <f t="shared" si="6"/>
        <v>19</v>
      </c>
      <c r="U135" s="1">
        <f t="shared" si="7"/>
        <v>40</v>
      </c>
    </row>
    <row r="136" spans="1:21" x14ac:dyDescent="0.25">
      <c r="A136" s="117">
        <v>1</v>
      </c>
      <c r="B136" s="118">
        <v>2</v>
      </c>
      <c r="C136" s="315">
        <f>GRANTS!J136</f>
        <v>400009</v>
      </c>
      <c r="D136" s="120" t="b">
        <v>1</v>
      </c>
      <c r="E136" s="316" t="str">
        <f>RIGHT(GRANTS!C136,4)&amp;"."&amp;GRANTS!M136&amp;"."&amp;GRANTS!K136&amp;"."&amp;$C$5</f>
        <v>3506.PEGrt.I18.Ap21</v>
      </c>
      <c r="F136" s="317">
        <f t="shared" ca="1" si="4"/>
        <v>44309</v>
      </c>
      <c r="G136" s="318">
        <f>GRANTS!Q136</f>
        <v>0</v>
      </c>
      <c r="H136" s="124">
        <f t="shared" ca="1" si="5"/>
        <v>44309</v>
      </c>
      <c r="I136" s="125">
        <v>0</v>
      </c>
      <c r="J136" s="316" t="str">
        <f>LEFT(GRANTS!D136,20)&amp;"."&amp;GRANTSPAY!E136</f>
        <v>St Vincent's Catholi.3506.PEGrt.I18.Ap21</v>
      </c>
      <c r="K136" s="120" t="b">
        <v>1</v>
      </c>
      <c r="L136" s="126" t="s">
        <v>3686</v>
      </c>
      <c r="M136" s="120" t="b">
        <v>1</v>
      </c>
      <c r="N136" s="120" t="s">
        <v>3687</v>
      </c>
      <c r="O136" s="319" t="str">
        <f>GRANTS!I136</f>
        <v>10166/543965</v>
      </c>
      <c r="P136" s="120" t="b">
        <v>1</v>
      </c>
      <c r="Q136" s="120" t="b">
        <v>1</v>
      </c>
      <c r="R136" s="120" t="b">
        <v>1</v>
      </c>
      <c r="T136" s="11">
        <f t="shared" si="6"/>
        <v>19</v>
      </c>
      <c r="U136" s="1">
        <f t="shared" si="7"/>
        <v>40</v>
      </c>
    </row>
    <row r="137" spans="1:21" x14ac:dyDescent="0.25">
      <c r="A137" s="117">
        <v>1</v>
      </c>
      <c r="B137" s="118">
        <v>2</v>
      </c>
      <c r="C137" s="315">
        <f>GRANTS!J137</f>
        <v>400038</v>
      </c>
      <c r="D137" s="120" t="b">
        <v>1</v>
      </c>
      <c r="E137" s="316" t="str">
        <f>RIGHT(GRANTS!C137,4)&amp;"."&amp;GRANTS!M137&amp;"."&amp;GRANTS!K137&amp;"."&amp;$C$5</f>
        <v>2070.PEGrt.I18.Ap21</v>
      </c>
      <c r="F137" s="317">
        <f t="shared" ca="1" si="4"/>
        <v>44309</v>
      </c>
      <c r="G137" s="318">
        <f>GRANTS!Q137</f>
        <v>0</v>
      </c>
      <c r="H137" s="124">
        <f t="shared" ca="1" si="5"/>
        <v>44309</v>
      </c>
      <c r="I137" s="125">
        <v>0</v>
      </c>
      <c r="J137" s="316" t="str">
        <f>LEFT(GRANTS!D137,20)&amp;"."&amp;GRANTSPAY!E137</f>
        <v>Sunnyfields Primary .2070.PEGrt.I18.Ap21</v>
      </c>
      <c r="K137" s="120" t="b">
        <v>1</v>
      </c>
      <c r="L137" s="126" t="s">
        <v>3686</v>
      </c>
      <c r="M137" s="120" t="b">
        <v>1</v>
      </c>
      <c r="N137" s="120" t="s">
        <v>3687</v>
      </c>
      <c r="O137" s="319" t="str">
        <f>GRANTS!I137</f>
        <v>10166/543965</v>
      </c>
      <c r="P137" s="120" t="b">
        <v>1</v>
      </c>
      <c r="Q137" s="120" t="b">
        <v>1</v>
      </c>
      <c r="R137" s="120" t="b">
        <v>1</v>
      </c>
      <c r="T137" s="11">
        <f t="shared" si="6"/>
        <v>19</v>
      </c>
      <c r="U137" s="1">
        <f t="shared" si="7"/>
        <v>40</v>
      </c>
    </row>
    <row r="138" spans="1:21" x14ac:dyDescent="0.25">
      <c r="A138" s="117">
        <v>1</v>
      </c>
      <c r="B138" s="118">
        <v>2</v>
      </c>
      <c r="C138" s="315">
        <f>GRANTS!J138</f>
        <v>400100</v>
      </c>
      <c r="D138" s="120" t="b">
        <v>1</v>
      </c>
      <c r="E138" s="316" t="str">
        <f>RIGHT(GRANTS!C138,4)&amp;"."&amp;GRANTS!M138&amp;"."&amp;GRANTS!K138&amp;"."&amp;$C$5</f>
        <v>3316.PEGrt.I18.Ap21</v>
      </c>
      <c r="F138" s="317">
        <f t="shared" ca="1" si="4"/>
        <v>44309</v>
      </c>
      <c r="G138" s="318">
        <f>GRANTS!Q138</f>
        <v>0</v>
      </c>
      <c r="H138" s="124">
        <f t="shared" ca="1" si="5"/>
        <v>44309</v>
      </c>
      <c r="I138" s="125">
        <v>0</v>
      </c>
      <c r="J138" s="316" t="str">
        <f>LEFT(GRANTS!D138,20)&amp;"."&amp;GRANTSPAY!E138</f>
        <v>Trent  C of E Primar.3316.PEGrt.I18.Ap21</v>
      </c>
      <c r="K138" s="120" t="b">
        <v>1</v>
      </c>
      <c r="L138" s="126" t="s">
        <v>3686</v>
      </c>
      <c r="M138" s="120" t="b">
        <v>1</v>
      </c>
      <c r="N138" s="120" t="s">
        <v>3687</v>
      </c>
      <c r="O138" s="319" t="str">
        <f>GRANTS!I138</f>
        <v>10166/543965</v>
      </c>
      <c r="P138" s="120" t="b">
        <v>1</v>
      </c>
      <c r="Q138" s="120" t="b">
        <v>1</v>
      </c>
      <c r="R138" s="120" t="b">
        <v>1</v>
      </c>
      <c r="T138" s="11">
        <f t="shared" si="6"/>
        <v>19</v>
      </c>
      <c r="U138" s="1">
        <f t="shared" si="7"/>
        <v>40</v>
      </c>
    </row>
    <row r="139" spans="1:21" x14ac:dyDescent="0.25">
      <c r="A139" s="117">
        <v>1</v>
      </c>
      <c r="B139" s="118">
        <v>2</v>
      </c>
      <c r="C139" s="315">
        <f>GRANTS!J139</f>
        <v>400101</v>
      </c>
      <c r="D139" s="120" t="b">
        <v>1</v>
      </c>
      <c r="E139" s="316" t="str">
        <f>RIGHT(GRANTS!C139,4)&amp;"."&amp;GRANTS!M139&amp;"."&amp;GRANTS!K139&amp;"."&amp;$C$5</f>
        <v>2055.PEGrt.I18.Ap21</v>
      </c>
      <c r="F139" s="317">
        <f t="shared" ca="1" si="4"/>
        <v>44309</v>
      </c>
      <c r="G139" s="318">
        <f>GRANTS!Q139</f>
        <v>0</v>
      </c>
      <c r="H139" s="124">
        <f t="shared" ca="1" si="5"/>
        <v>44309</v>
      </c>
      <c r="I139" s="125">
        <v>0</v>
      </c>
      <c r="J139" s="316" t="str">
        <f>LEFT(GRANTS!D139,20)&amp;"."&amp;GRANTSPAY!E139</f>
        <v>Tudor School.2055.PEGrt.I18.Ap21</v>
      </c>
      <c r="K139" s="120" t="b">
        <v>1</v>
      </c>
      <c r="L139" s="126" t="s">
        <v>3686</v>
      </c>
      <c r="M139" s="120" t="b">
        <v>1</v>
      </c>
      <c r="N139" s="120" t="s">
        <v>3687</v>
      </c>
      <c r="O139" s="319" t="str">
        <f>GRANTS!I139</f>
        <v>10166/543965</v>
      </c>
      <c r="P139" s="120" t="b">
        <v>1</v>
      </c>
      <c r="Q139" s="120" t="b">
        <v>1</v>
      </c>
      <c r="R139" s="120" t="b">
        <v>1</v>
      </c>
      <c r="T139" s="11">
        <f t="shared" si="6"/>
        <v>19</v>
      </c>
      <c r="U139" s="1">
        <f t="shared" si="7"/>
        <v>32</v>
      </c>
    </row>
    <row r="140" spans="1:21" x14ac:dyDescent="0.25">
      <c r="A140" s="117">
        <v>1</v>
      </c>
      <c r="B140" s="118">
        <v>2</v>
      </c>
      <c r="C140" s="315">
        <f>GRANTS!J140</f>
        <v>400053</v>
      </c>
      <c r="D140" s="120" t="b">
        <v>1</v>
      </c>
      <c r="E140" s="316" t="str">
        <f>RIGHT(GRANTS!C140,4)&amp;"."&amp;GRANTS!M140&amp;"."&amp;GRANTS!K140&amp;"."&amp;$C$5</f>
        <v>2057.PEGrt.I18.Ap21</v>
      </c>
      <c r="F140" s="317">
        <f t="shared" ca="1" si="4"/>
        <v>44309</v>
      </c>
      <c r="G140" s="318">
        <f>GRANTS!Q140</f>
        <v>0</v>
      </c>
      <c r="H140" s="124">
        <f t="shared" ca="1" si="5"/>
        <v>44309</v>
      </c>
      <c r="I140" s="125">
        <v>0</v>
      </c>
      <c r="J140" s="316" t="str">
        <f>LEFT(GRANTS!D140,20)&amp;"."&amp;GRANTSPAY!E140</f>
        <v>Underhill School.2057.PEGrt.I18.Ap21</v>
      </c>
      <c r="K140" s="120" t="b">
        <v>1</v>
      </c>
      <c r="L140" s="126" t="s">
        <v>3686</v>
      </c>
      <c r="M140" s="120" t="b">
        <v>1</v>
      </c>
      <c r="N140" s="120" t="s">
        <v>3687</v>
      </c>
      <c r="O140" s="319" t="str">
        <f>GRANTS!I140</f>
        <v>10166/543965</v>
      </c>
      <c r="P140" s="120" t="b">
        <v>1</v>
      </c>
      <c r="Q140" s="120" t="b">
        <v>1</v>
      </c>
      <c r="R140" s="120" t="b">
        <v>1</v>
      </c>
      <c r="T140" s="11">
        <f t="shared" si="6"/>
        <v>19</v>
      </c>
      <c r="U140" s="1">
        <f t="shared" si="7"/>
        <v>36</v>
      </c>
    </row>
    <row r="141" spans="1:21" x14ac:dyDescent="0.25">
      <c r="A141" s="117">
        <v>1</v>
      </c>
      <c r="B141" s="118">
        <v>2</v>
      </c>
      <c r="C141" s="315">
        <f>GRANTS!J141</f>
        <v>400111</v>
      </c>
      <c r="D141" s="120" t="b">
        <v>1</v>
      </c>
      <c r="E141" s="316" t="str">
        <f>RIGHT(GRANTS!C141,4)&amp;"."&amp;GRANTS!M141&amp;"."&amp;GRANTS!K141&amp;"."&amp;$C$5</f>
        <v>2076.PEGrt.I18.Ap21</v>
      </c>
      <c r="F141" s="317">
        <f t="shared" ca="1" si="4"/>
        <v>44309</v>
      </c>
      <c r="G141" s="318">
        <f>GRANTS!Q141</f>
        <v>0</v>
      </c>
      <c r="H141" s="124">
        <f t="shared" ca="1" si="5"/>
        <v>44309</v>
      </c>
      <c r="I141" s="125">
        <v>0</v>
      </c>
      <c r="J141" s="316" t="str">
        <f>LEFT(GRANTS!D141,20)&amp;"."&amp;GRANTSPAY!E141</f>
        <v>Wessex  Gardens Prim.2076.PEGrt.I18.Ap21</v>
      </c>
      <c r="K141" s="120" t="b">
        <v>1</v>
      </c>
      <c r="L141" s="126" t="s">
        <v>3686</v>
      </c>
      <c r="M141" s="120" t="b">
        <v>1</v>
      </c>
      <c r="N141" s="120" t="s">
        <v>3687</v>
      </c>
      <c r="O141" s="319" t="str">
        <f>GRANTS!I141</f>
        <v>10166/543965</v>
      </c>
      <c r="P141" s="120" t="b">
        <v>1</v>
      </c>
      <c r="Q141" s="120" t="b">
        <v>1</v>
      </c>
      <c r="R141" s="120" t="b">
        <v>1</v>
      </c>
      <c r="T141" s="11">
        <f t="shared" si="6"/>
        <v>19</v>
      </c>
      <c r="U141" s="1">
        <f t="shared" si="7"/>
        <v>40</v>
      </c>
    </row>
    <row r="142" spans="1:21" x14ac:dyDescent="0.25">
      <c r="A142" s="117">
        <v>1</v>
      </c>
      <c r="B142" s="118">
        <v>2</v>
      </c>
      <c r="C142" s="315">
        <f>GRANTS!J142</f>
        <v>400011</v>
      </c>
      <c r="D142" s="120" t="b">
        <v>1</v>
      </c>
      <c r="E142" s="316" t="str">
        <f>RIGHT(GRANTS!C142,4)&amp;"."&amp;GRANTS!M142&amp;"."&amp;GRANTS!K142&amp;"."&amp;$C$5</f>
        <v>2060.PEGrt.I18.Ap21</v>
      </c>
      <c r="F142" s="317">
        <f t="shared" ca="1" si="4"/>
        <v>44309</v>
      </c>
      <c r="G142" s="318">
        <f>GRANTS!Q142</f>
        <v>0</v>
      </c>
      <c r="H142" s="124">
        <f t="shared" ca="1" si="5"/>
        <v>44309</v>
      </c>
      <c r="I142" s="125">
        <v>0</v>
      </c>
      <c r="J142" s="316" t="str">
        <f>LEFT(GRANTS!D142,20)&amp;"."&amp;GRANTSPAY!E142</f>
        <v>Whitings Hill Primar.2060.PEGrt.I18.Ap21</v>
      </c>
      <c r="K142" s="120" t="b">
        <v>1</v>
      </c>
      <c r="L142" s="126" t="s">
        <v>3686</v>
      </c>
      <c r="M142" s="120" t="b">
        <v>1</v>
      </c>
      <c r="N142" s="120" t="s">
        <v>3687</v>
      </c>
      <c r="O142" s="319" t="str">
        <f>GRANTS!I142</f>
        <v>10166/543965</v>
      </c>
      <c r="P142" s="120" t="b">
        <v>1</v>
      </c>
      <c r="Q142" s="120" t="b">
        <v>1</v>
      </c>
      <c r="R142" s="120" t="b">
        <v>1</v>
      </c>
      <c r="T142" s="11">
        <f t="shared" si="6"/>
        <v>19</v>
      </c>
      <c r="U142" s="1">
        <f t="shared" si="7"/>
        <v>40</v>
      </c>
    </row>
    <row r="143" spans="1:21" x14ac:dyDescent="0.25">
      <c r="A143" s="117">
        <v>1</v>
      </c>
      <c r="B143" s="118">
        <v>2</v>
      </c>
      <c r="C143" s="315">
        <f>GRANTS!J143</f>
        <v>400117</v>
      </c>
      <c r="D143" s="120" t="b">
        <v>1</v>
      </c>
      <c r="E143" s="316" t="str">
        <f>RIGHT(GRANTS!C143,4)&amp;"."&amp;GRANTS!M143&amp;"."&amp;GRANTS!K143&amp;"."&amp;$C$5</f>
        <v>3518.PEGrt.I18.Ap21</v>
      </c>
      <c r="F143" s="317">
        <f t="shared" ca="1" si="4"/>
        <v>44309</v>
      </c>
      <c r="G143" s="318">
        <f>GRANTS!Q143</f>
        <v>0</v>
      </c>
      <c r="H143" s="124">
        <f t="shared" ca="1" si="5"/>
        <v>44309</v>
      </c>
      <c r="I143" s="125">
        <v>0</v>
      </c>
      <c r="J143" s="316" t="str">
        <f>LEFT(GRANTS!D143,20)&amp;"."&amp;GRANTSPAY!E143</f>
        <v>Woodcroft Primary Sc.3518.PEGrt.I18.Ap21</v>
      </c>
      <c r="K143" s="120" t="b">
        <v>1</v>
      </c>
      <c r="L143" s="126" t="s">
        <v>3686</v>
      </c>
      <c r="M143" s="120" t="b">
        <v>1</v>
      </c>
      <c r="N143" s="120" t="s">
        <v>3687</v>
      </c>
      <c r="O143" s="319" t="str">
        <f>GRANTS!I143</f>
        <v>10166/543965</v>
      </c>
      <c r="P143" s="120" t="b">
        <v>1</v>
      </c>
      <c r="Q143" s="120" t="b">
        <v>1</v>
      </c>
      <c r="R143" s="120" t="b">
        <v>1</v>
      </c>
      <c r="T143" s="11">
        <f t="shared" si="6"/>
        <v>19</v>
      </c>
      <c r="U143" s="1">
        <f t="shared" si="7"/>
        <v>40</v>
      </c>
    </row>
    <row r="144" spans="1:21" x14ac:dyDescent="0.25">
      <c r="A144" s="117">
        <v>1</v>
      </c>
      <c r="B144" s="118">
        <v>2</v>
      </c>
      <c r="C144" s="315">
        <f>GRANTS!J144</f>
        <v>400004</v>
      </c>
      <c r="D144" s="120" t="b">
        <v>1</v>
      </c>
      <c r="E144" s="316" t="str">
        <f>RIGHT(GRANTS!C144,4)&amp;"."&amp;GRANTS!M144&amp;"."&amp;GRANTS!K144&amp;"."&amp;$C$5</f>
        <v>2054.PEGrt.I18.Ap21</v>
      </c>
      <c r="F144" s="317">
        <f t="shared" ca="1" si="4"/>
        <v>44309</v>
      </c>
      <c r="G144" s="318">
        <f>GRANTS!Q144</f>
        <v>0</v>
      </c>
      <c r="H144" s="124">
        <f t="shared" ca="1" si="5"/>
        <v>44309</v>
      </c>
      <c r="I144" s="125">
        <v>0</v>
      </c>
      <c r="J144" s="316" t="str">
        <f>LEFT(GRANTS!D144,20)&amp;"."&amp;GRANTSPAY!E144</f>
        <v>Woodridge  Primary S.2054.PEGrt.I18.Ap21</v>
      </c>
      <c r="K144" s="120" t="b">
        <v>1</v>
      </c>
      <c r="L144" s="126" t="s">
        <v>3686</v>
      </c>
      <c r="M144" s="120" t="b">
        <v>1</v>
      </c>
      <c r="N144" s="120" t="s">
        <v>3687</v>
      </c>
      <c r="O144" s="319" t="str">
        <f>GRANTS!I144</f>
        <v>10166/543965</v>
      </c>
      <c r="P144" s="120" t="b">
        <v>1</v>
      </c>
      <c r="Q144" s="120" t="b">
        <v>1</v>
      </c>
      <c r="R144" s="120" t="b">
        <v>1</v>
      </c>
      <c r="T144" s="11">
        <f t="shared" si="6"/>
        <v>19</v>
      </c>
      <c r="U144" s="1">
        <f t="shared" si="7"/>
        <v>40</v>
      </c>
    </row>
    <row r="145" spans="1:21" x14ac:dyDescent="0.25">
      <c r="A145" s="117">
        <v>1</v>
      </c>
      <c r="B145" s="118">
        <v>2</v>
      </c>
      <c r="C145" s="315">
        <f>GRANTS!J145</f>
        <v>400156</v>
      </c>
      <c r="D145" s="120" t="b">
        <v>1</v>
      </c>
      <c r="E145" s="316" t="str">
        <f>RIGHT(GRANTS!C145,4)&amp;"."&amp;GRANTS!M145&amp;"."&amp;GRANTS!K145&amp;"."&amp;$C$5</f>
        <v>1100.PEGrt.I18.Ap21</v>
      </c>
      <c r="F145" s="317">
        <f t="shared" ca="1" si="4"/>
        <v>44309</v>
      </c>
      <c r="G145" s="318">
        <f>GRANTS!Q145</f>
        <v>0</v>
      </c>
      <c r="H145" s="124">
        <f t="shared" ca="1" si="5"/>
        <v>44309</v>
      </c>
      <c r="I145" s="125">
        <v>0</v>
      </c>
      <c r="J145" s="316" t="str">
        <f>LEFT(GRANTS!D145,20)&amp;"."&amp;GRANTSPAY!E145</f>
        <v>Pavilion.1100.PEGrt.I18.Ap21</v>
      </c>
      <c r="K145" s="120" t="b">
        <v>1</v>
      </c>
      <c r="L145" s="126" t="s">
        <v>3686</v>
      </c>
      <c r="M145" s="120" t="b">
        <v>1</v>
      </c>
      <c r="N145" s="120" t="s">
        <v>3687</v>
      </c>
      <c r="O145" s="319" t="str">
        <f>GRANTS!I145</f>
        <v>10168/543965</v>
      </c>
      <c r="P145" s="120" t="b">
        <v>1</v>
      </c>
      <c r="Q145" s="120" t="b">
        <v>1</v>
      </c>
      <c r="R145" s="120" t="b">
        <v>1</v>
      </c>
      <c r="T145" s="11">
        <f t="shared" si="6"/>
        <v>19</v>
      </c>
      <c r="U145" s="1">
        <f t="shared" si="7"/>
        <v>28</v>
      </c>
    </row>
    <row r="146" spans="1:21" x14ac:dyDescent="0.25">
      <c r="A146" s="117">
        <v>1</v>
      </c>
      <c r="B146" s="118">
        <v>2</v>
      </c>
      <c r="C146" s="315">
        <f>GRANTS!J146</f>
        <v>400034</v>
      </c>
      <c r="D146" s="120" t="b">
        <v>1</v>
      </c>
      <c r="E146" s="316" t="str">
        <f>RIGHT(GRANTS!C146,4)&amp;"."&amp;GRANTS!M146&amp;"."&amp;GRANTS!K146&amp;"."&amp;$C$5</f>
        <v>7005.PEGrt.I18.Ap21</v>
      </c>
      <c r="F146" s="317">
        <f t="shared" ca="1" si="4"/>
        <v>44309</v>
      </c>
      <c r="G146" s="318">
        <f>GRANTS!Q146</f>
        <v>0</v>
      </c>
      <c r="H146" s="124">
        <f t="shared" ca="1" si="5"/>
        <v>44309</v>
      </c>
      <c r="I146" s="125">
        <v>0</v>
      </c>
      <c r="J146" s="316" t="str">
        <f>LEFT(GRANTS!D146,20)&amp;"."&amp;GRANTSPAY!E146</f>
        <v>Northway.7005.PEGrt.I18.Ap21</v>
      </c>
      <c r="K146" s="120" t="b">
        <v>1</v>
      </c>
      <c r="L146" s="126" t="s">
        <v>3686</v>
      </c>
      <c r="M146" s="120" t="b">
        <v>1</v>
      </c>
      <c r="N146" s="120" t="s">
        <v>3687</v>
      </c>
      <c r="O146" s="319" t="str">
        <f>GRANTS!I146</f>
        <v>10168/543965</v>
      </c>
      <c r="P146" s="120" t="b">
        <v>1</v>
      </c>
      <c r="Q146" s="120" t="b">
        <v>1</v>
      </c>
      <c r="R146" s="120" t="b">
        <v>1</v>
      </c>
      <c r="T146" s="11">
        <f t="shared" si="6"/>
        <v>19</v>
      </c>
      <c r="U146" s="1">
        <f t="shared" si="7"/>
        <v>28</v>
      </c>
    </row>
    <row r="147" spans="1:21" x14ac:dyDescent="0.25">
      <c r="A147" s="117">
        <v>1</v>
      </c>
      <c r="B147" s="118">
        <v>2</v>
      </c>
      <c r="C147" s="315">
        <f>GRANTS!J147</f>
        <v>400091</v>
      </c>
      <c r="D147" s="120" t="b">
        <v>1</v>
      </c>
      <c r="E147" s="316" t="str">
        <f>RIGHT(GRANTS!C147,4)&amp;"."&amp;GRANTS!M147&amp;"."&amp;GRANTS!K147&amp;"."&amp;$C$5</f>
        <v>7009.PEGrt.I18.Ap21</v>
      </c>
      <c r="F147" s="317">
        <f t="shared" ca="1" si="4"/>
        <v>44309</v>
      </c>
      <c r="G147" s="318">
        <f>GRANTS!Q147</f>
        <v>0</v>
      </c>
      <c r="H147" s="124">
        <f t="shared" ca="1" si="5"/>
        <v>44309</v>
      </c>
      <c r="I147" s="125">
        <v>0</v>
      </c>
      <c r="J147" s="316" t="str">
        <f>LEFT(GRANTS!D147,20)&amp;"."&amp;GRANTSPAY!E147</f>
        <v>Oakleigh.7009.PEGrt.I18.Ap21</v>
      </c>
      <c r="K147" s="120" t="b">
        <v>1</v>
      </c>
      <c r="L147" s="126" t="s">
        <v>3686</v>
      </c>
      <c r="M147" s="120" t="b">
        <v>1</v>
      </c>
      <c r="N147" s="120" t="s">
        <v>3687</v>
      </c>
      <c r="O147" s="319" t="str">
        <f>GRANTS!I147</f>
        <v>10168/543965</v>
      </c>
      <c r="P147" s="120" t="b">
        <v>1</v>
      </c>
      <c r="Q147" s="120" t="b">
        <v>1</v>
      </c>
      <c r="R147" s="120" t="b">
        <v>1</v>
      </c>
      <c r="T147" s="11">
        <f t="shared" si="6"/>
        <v>19</v>
      </c>
      <c r="U147" s="1">
        <f t="shared" si="7"/>
        <v>28</v>
      </c>
    </row>
    <row r="148" spans="1:21" x14ac:dyDescent="0.25">
      <c r="A148" s="117">
        <v>1</v>
      </c>
      <c r="B148" s="118">
        <v>2</v>
      </c>
      <c r="C148" s="315">
        <f>GRANTS!J148</f>
        <v>400135</v>
      </c>
      <c r="D148" s="120" t="b">
        <v>1</v>
      </c>
      <c r="E148" s="316" t="str">
        <f>RIGHT(GRANTS!C148,4)&amp;"."&amp;GRANTS!M148&amp;"."&amp;GRANTS!K148&amp;"."&amp;$C$5</f>
        <v>3521.PEGrt.I18.Ap21</v>
      </c>
      <c r="F148" s="317">
        <f t="shared" ca="1" si="4"/>
        <v>44309</v>
      </c>
      <c r="G148" s="318">
        <f>GRANTS!Q148</f>
        <v>0</v>
      </c>
      <c r="H148" s="124">
        <f t="shared" ca="1" si="5"/>
        <v>44309</v>
      </c>
      <c r="I148" s="125">
        <v>0</v>
      </c>
      <c r="J148" s="316" t="str">
        <f>LEFT(GRANTS!D148,20)&amp;"."&amp;GRANTSPAY!E148</f>
        <v>St Mary's &amp; St John'.3521.PEGrt.I18.Ap21</v>
      </c>
      <c r="K148" s="120" t="b">
        <v>1</v>
      </c>
      <c r="L148" s="126" t="s">
        <v>3686</v>
      </c>
      <c r="M148" s="120" t="b">
        <v>1</v>
      </c>
      <c r="N148" s="120" t="s">
        <v>3687</v>
      </c>
      <c r="O148" s="319" t="str">
        <f>GRANTS!I148</f>
        <v>11329/543965</v>
      </c>
      <c r="P148" s="120" t="b">
        <v>1</v>
      </c>
      <c r="Q148" s="120" t="b">
        <v>1</v>
      </c>
      <c r="R148" s="120" t="b">
        <v>1</v>
      </c>
      <c r="T148" s="11">
        <f t="shared" si="6"/>
        <v>19</v>
      </c>
      <c r="U148" s="1">
        <f t="shared" si="7"/>
        <v>40</v>
      </c>
    </row>
    <row r="149" spans="1:21" x14ac:dyDescent="0.25">
      <c r="A149" s="117">
        <v>1</v>
      </c>
      <c r="B149" s="118">
        <v>2</v>
      </c>
      <c r="C149" s="315">
        <f>GRANTS!J149</f>
        <v>400125</v>
      </c>
      <c r="D149" s="120" t="b">
        <v>1</v>
      </c>
      <c r="E149" s="316" t="str">
        <f>RIGHT(GRANTS!C149,4)&amp;"."&amp;GRANTS!M149&amp;"."&amp;GRANTS!K149&amp;"."&amp;$C$5</f>
        <v>3520.uifsm.I18.Ap21</v>
      </c>
      <c r="F149" s="317">
        <f t="shared" ref="F149:F212" ca="1" si="8">TODAY()</f>
        <v>44309</v>
      </c>
      <c r="G149" s="318">
        <f>GRANTS!Q149</f>
        <v>0</v>
      </c>
      <c r="H149" s="124">
        <f t="shared" ref="H149:H212" ca="1" si="9">F149</f>
        <v>44309</v>
      </c>
      <c r="I149" s="125">
        <v>0</v>
      </c>
      <c r="J149" s="316" t="str">
        <f>LEFT(GRANTS!D149,20)&amp;"."&amp;GRANTSPAY!E149</f>
        <v>Akiva School.3520.uifsm.I18.Ap21</v>
      </c>
      <c r="K149" s="120" t="b">
        <v>1</v>
      </c>
      <c r="L149" s="126" t="s">
        <v>3686</v>
      </c>
      <c r="M149" s="120" t="b">
        <v>1</v>
      </c>
      <c r="N149" s="120" t="s">
        <v>3687</v>
      </c>
      <c r="O149" s="319" t="str">
        <f>GRANTS!I149</f>
        <v>10166/543965</v>
      </c>
      <c r="P149" s="120" t="b">
        <v>1</v>
      </c>
      <c r="Q149" s="120" t="b">
        <v>1</v>
      </c>
      <c r="R149" s="120" t="b">
        <v>1</v>
      </c>
      <c r="T149" s="11">
        <f t="shared" ref="T149:T212" si="10">LEN(E149)</f>
        <v>19</v>
      </c>
      <c r="U149" s="1">
        <f t="shared" ref="U149:U212" si="11">LEN(J149)</f>
        <v>32</v>
      </c>
    </row>
    <row r="150" spans="1:21" x14ac:dyDescent="0.25">
      <c r="A150" s="117">
        <v>1</v>
      </c>
      <c r="B150" s="118">
        <v>2</v>
      </c>
      <c r="C150" s="315">
        <f>GRANTS!J150</f>
        <v>400069</v>
      </c>
      <c r="D150" s="120" t="b">
        <v>1</v>
      </c>
      <c r="E150" s="316" t="str">
        <f>RIGHT(GRANTS!C150,4)&amp;"."&amp;GRANTS!M150&amp;"."&amp;GRANTS!K150&amp;"."&amp;$C$5</f>
        <v>3300.uifsm.I18.Ap21</v>
      </c>
      <c r="F150" s="317">
        <f t="shared" ca="1" si="8"/>
        <v>44309</v>
      </c>
      <c r="G150" s="318">
        <f>GRANTS!Q150</f>
        <v>0</v>
      </c>
      <c r="H150" s="124">
        <f t="shared" ca="1" si="9"/>
        <v>44309</v>
      </c>
      <c r="I150" s="125">
        <v>0</v>
      </c>
      <c r="J150" s="316" t="str">
        <f>LEFT(GRANTS!D150,20)&amp;"."&amp;GRANTSPAY!E150</f>
        <v>All Saints' CE Prima.3300.uifsm.I18.Ap21</v>
      </c>
      <c r="K150" s="120" t="b">
        <v>1</v>
      </c>
      <c r="L150" s="126" t="s">
        <v>3686</v>
      </c>
      <c r="M150" s="120" t="b">
        <v>1</v>
      </c>
      <c r="N150" s="120" t="s">
        <v>3687</v>
      </c>
      <c r="O150" s="319" t="str">
        <f>GRANTS!I150</f>
        <v>10166/543965</v>
      </c>
      <c r="P150" s="120" t="b">
        <v>1</v>
      </c>
      <c r="Q150" s="120" t="b">
        <v>1</v>
      </c>
      <c r="R150" s="120" t="b">
        <v>1</v>
      </c>
      <c r="T150" s="11">
        <f t="shared" si="10"/>
        <v>19</v>
      </c>
      <c r="U150" s="1">
        <f t="shared" si="11"/>
        <v>40</v>
      </c>
    </row>
    <row r="151" spans="1:21" x14ac:dyDescent="0.25">
      <c r="A151" s="117">
        <v>1</v>
      </c>
      <c r="B151" s="118">
        <v>2</v>
      </c>
      <c r="C151" s="315">
        <f>GRANTS!J151</f>
        <v>400015</v>
      </c>
      <c r="D151" s="120" t="b">
        <v>1</v>
      </c>
      <c r="E151" s="316" t="str">
        <f>RIGHT(GRANTS!C151,4)&amp;"."&amp;GRANTS!M151&amp;"."&amp;GRANTS!K151&amp;"."&amp;$C$5</f>
        <v>3317.uifsm.I18.Ap21</v>
      </c>
      <c r="F151" s="317">
        <f t="shared" ca="1" si="8"/>
        <v>44309</v>
      </c>
      <c r="G151" s="318">
        <f>GRANTS!Q151</f>
        <v>0</v>
      </c>
      <c r="H151" s="124">
        <f t="shared" ca="1" si="9"/>
        <v>44309</v>
      </c>
      <c r="I151" s="125">
        <v>0</v>
      </c>
      <c r="J151" s="316" t="str">
        <f>LEFT(GRANTS!D151,20)&amp;"."&amp;GRANTSPAY!E151</f>
        <v>All Saints' CE Prima.3317.uifsm.I18.Ap21</v>
      </c>
      <c r="K151" s="120" t="b">
        <v>1</v>
      </c>
      <c r="L151" s="126" t="s">
        <v>3686</v>
      </c>
      <c r="M151" s="120" t="b">
        <v>1</v>
      </c>
      <c r="N151" s="120" t="s">
        <v>3687</v>
      </c>
      <c r="O151" s="319" t="str">
        <f>GRANTS!I151</f>
        <v>10166/543965</v>
      </c>
      <c r="P151" s="120" t="b">
        <v>1</v>
      </c>
      <c r="Q151" s="120" t="b">
        <v>1</v>
      </c>
      <c r="R151" s="120" t="b">
        <v>1</v>
      </c>
      <c r="T151" s="11">
        <f t="shared" si="10"/>
        <v>19</v>
      </c>
      <c r="U151" s="1">
        <f t="shared" si="11"/>
        <v>40</v>
      </c>
    </row>
    <row r="152" spans="1:21" x14ac:dyDescent="0.25">
      <c r="A152" s="117">
        <v>1</v>
      </c>
      <c r="B152" s="118">
        <v>2</v>
      </c>
      <c r="C152" s="315">
        <f>GRANTS!J152</f>
        <v>400023</v>
      </c>
      <c r="D152" s="120" t="b">
        <v>1</v>
      </c>
      <c r="E152" s="316" t="str">
        <f>RIGHT(GRANTS!C152,4)&amp;"."&amp;GRANTS!M152&amp;"."&amp;GRANTS!K152&amp;"."&amp;$C$5</f>
        <v>3500.uifsm.I18.Ap21</v>
      </c>
      <c r="F152" s="317">
        <f t="shared" ca="1" si="8"/>
        <v>44309</v>
      </c>
      <c r="G152" s="318">
        <f>GRANTS!Q152</f>
        <v>0</v>
      </c>
      <c r="H152" s="124">
        <f t="shared" ca="1" si="9"/>
        <v>44309</v>
      </c>
      <c r="I152" s="125">
        <v>0</v>
      </c>
      <c r="J152" s="316" t="str">
        <f>LEFT(GRANTS!D152,20)&amp;"."&amp;GRANTSPAY!E152</f>
        <v>Annunciation Catholi.3500.uifsm.I18.Ap21</v>
      </c>
      <c r="K152" s="120" t="b">
        <v>1</v>
      </c>
      <c r="L152" s="126" t="s">
        <v>3686</v>
      </c>
      <c r="M152" s="120" t="b">
        <v>1</v>
      </c>
      <c r="N152" s="120" t="s">
        <v>3687</v>
      </c>
      <c r="O152" s="319" t="str">
        <f>GRANTS!I152</f>
        <v>10166/543965</v>
      </c>
      <c r="P152" s="120" t="b">
        <v>1</v>
      </c>
      <c r="Q152" s="120" t="b">
        <v>1</v>
      </c>
      <c r="R152" s="120" t="b">
        <v>1</v>
      </c>
      <c r="T152" s="11">
        <f t="shared" si="10"/>
        <v>19</v>
      </c>
      <c r="U152" s="1">
        <f t="shared" si="11"/>
        <v>40</v>
      </c>
    </row>
    <row r="153" spans="1:21" x14ac:dyDescent="0.25">
      <c r="A153" s="117">
        <v>1</v>
      </c>
      <c r="B153" s="118">
        <v>2</v>
      </c>
      <c r="C153" s="315">
        <f>GRANTS!J153</f>
        <v>400005</v>
      </c>
      <c r="D153" s="120" t="b">
        <v>1</v>
      </c>
      <c r="E153" s="316" t="str">
        <f>RIGHT(GRANTS!C153,4)&amp;"."&amp;GRANTS!M153&amp;"."&amp;GRANTS!K153&amp;"."&amp;$C$5</f>
        <v>2002.uifsm.I18.Ap21</v>
      </c>
      <c r="F153" s="317">
        <f t="shared" ca="1" si="8"/>
        <v>44309</v>
      </c>
      <c r="G153" s="318">
        <f>GRANTS!Q153</f>
        <v>0</v>
      </c>
      <c r="H153" s="124">
        <f t="shared" ca="1" si="9"/>
        <v>44309</v>
      </c>
      <c r="I153" s="125">
        <v>0</v>
      </c>
      <c r="J153" s="316" t="str">
        <f>LEFT(GRANTS!D153,20)&amp;"."&amp;GRANTSPAY!E153</f>
        <v>Barnfield School.2002.uifsm.I18.Ap21</v>
      </c>
      <c r="K153" s="120" t="b">
        <v>1</v>
      </c>
      <c r="L153" s="126" t="s">
        <v>3686</v>
      </c>
      <c r="M153" s="120" t="b">
        <v>1</v>
      </c>
      <c r="N153" s="120" t="s">
        <v>3687</v>
      </c>
      <c r="O153" s="319" t="str">
        <f>GRANTS!I153</f>
        <v>10166/543965</v>
      </c>
      <c r="P153" s="120" t="b">
        <v>1</v>
      </c>
      <c r="Q153" s="120" t="b">
        <v>1</v>
      </c>
      <c r="R153" s="120" t="b">
        <v>1</v>
      </c>
      <c r="T153" s="11">
        <f t="shared" si="10"/>
        <v>19</v>
      </c>
      <c r="U153" s="1">
        <f t="shared" si="11"/>
        <v>36</v>
      </c>
    </row>
    <row r="154" spans="1:21" x14ac:dyDescent="0.25">
      <c r="A154" s="117">
        <v>1</v>
      </c>
      <c r="B154" s="118">
        <v>2</v>
      </c>
      <c r="C154" s="315">
        <f>GRANTS!J154</f>
        <v>400070</v>
      </c>
      <c r="D154" s="120" t="b">
        <v>1</v>
      </c>
      <c r="E154" s="316" t="str">
        <f>RIGHT(GRANTS!C154,4)&amp;"."&amp;GRANTS!M154&amp;"."&amp;GRANTS!K154&amp;"."&amp;$C$5</f>
        <v>2079.uifsm.I18.Ap21</v>
      </c>
      <c r="F154" s="317">
        <f t="shared" ca="1" si="8"/>
        <v>44309</v>
      </c>
      <c r="G154" s="318">
        <f>GRANTS!Q154</f>
        <v>0</v>
      </c>
      <c r="H154" s="124">
        <f t="shared" ca="1" si="9"/>
        <v>44309</v>
      </c>
      <c r="I154" s="125">
        <v>0</v>
      </c>
      <c r="J154" s="316" t="str">
        <f>LEFT(GRANTS!D154,20)&amp;"."&amp;GRANTSPAY!E154</f>
        <v>Beis Yaakov.2079.uifsm.I18.Ap21</v>
      </c>
      <c r="K154" s="120" t="b">
        <v>1</v>
      </c>
      <c r="L154" s="126" t="s">
        <v>3686</v>
      </c>
      <c r="M154" s="120" t="b">
        <v>1</v>
      </c>
      <c r="N154" s="120" t="s">
        <v>3687</v>
      </c>
      <c r="O154" s="319" t="str">
        <f>GRANTS!I154</f>
        <v>10166/543965</v>
      </c>
      <c r="P154" s="120" t="b">
        <v>1</v>
      </c>
      <c r="Q154" s="120" t="b">
        <v>1</v>
      </c>
      <c r="R154" s="120" t="b">
        <v>1</v>
      </c>
      <c r="T154" s="11">
        <f t="shared" si="10"/>
        <v>19</v>
      </c>
      <c r="U154" s="1">
        <f t="shared" si="11"/>
        <v>31</v>
      </c>
    </row>
    <row r="155" spans="1:21" x14ac:dyDescent="0.25">
      <c r="A155" s="117">
        <v>1</v>
      </c>
      <c r="B155" s="118">
        <v>2</v>
      </c>
      <c r="C155" s="315">
        <f>GRANTS!J155</f>
        <v>400150</v>
      </c>
      <c r="D155" s="120" t="b">
        <v>1</v>
      </c>
      <c r="E155" s="316" t="str">
        <f>RIGHT(GRANTS!C155,4)&amp;"."&amp;GRANTS!M155&amp;"."&amp;GRANTS!K155&amp;"."&amp;$C$5</f>
        <v>3524.uifsm.I18.Ap21</v>
      </c>
      <c r="F155" s="317">
        <f t="shared" ca="1" si="8"/>
        <v>44309</v>
      </c>
      <c r="G155" s="318">
        <f>GRANTS!Q155</f>
        <v>0</v>
      </c>
      <c r="H155" s="124">
        <f t="shared" ca="1" si="9"/>
        <v>44309</v>
      </c>
      <c r="I155" s="125">
        <v>0</v>
      </c>
      <c r="J155" s="316" t="str">
        <f>LEFT(GRANTS!D155,20)&amp;"."&amp;GRANTSPAY!E155</f>
        <v>Beit Shvidler Primar.3524.uifsm.I18.Ap21</v>
      </c>
      <c r="K155" s="120" t="b">
        <v>1</v>
      </c>
      <c r="L155" s="126" t="s">
        <v>3686</v>
      </c>
      <c r="M155" s="120" t="b">
        <v>1</v>
      </c>
      <c r="N155" s="120" t="s">
        <v>3687</v>
      </c>
      <c r="O155" s="319" t="str">
        <f>GRANTS!I155</f>
        <v>10166/543965</v>
      </c>
      <c r="P155" s="120" t="b">
        <v>1</v>
      </c>
      <c r="Q155" s="120" t="b">
        <v>1</v>
      </c>
      <c r="R155" s="120" t="b">
        <v>1</v>
      </c>
      <c r="T155" s="11">
        <f t="shared" si="10"/>
        <v>19</v>
      </c>
      <c r="U155" s="1">
        <f t="shared" si="11"/>
        <v>40</v>
      </c>
    </row>
    <row r="156" spans="1:21" x14ac:dyDescent="0.25">
      <c r="A156" s="117">
        <v>1</v>
      </c>
      <c r="B156" s="118">
        <v>2</v>
      </c>
      <c r="C156" s="315">
        <f>GRANTS!J156</f>
        <v>400051</v>
      </c>
      <c r="D156" s="120" t="b">
        <v>1</v>
      </c>
      <c r="E156" s="316" t="str">
        <f>RIGHT(GRANTS!C156,4)&amp;"."&amp;GRANTS!M156&amp;"."&amp;GRANTS!K156&amp;"."&amp;$C$5</f>
        <v>2003.uifsm.I18.Ap21</v>
      </c>
      <c r="F156" s="317">
        <f t="shared" ca="1" si="8"/>
        <v>44309</v>
      </c>
      <c r="G156" s="318">
        <f>GRANTS!Q156</f>
        <v>0</v>
      </c>
      <c r="H156" s="124">
        <f t="shared" ca="1" si="9"/>
        <v>44309</v>
      </c>
      <c r="I156" s="125">
        <v>0</v>
      </c>
      <c r="J156" s="316" t="str">
        <f>LEFT(GRANTS!D156,20)&amp;"."&amp;GRANTSPAY!E156</f>
        <v>Bell Lane Primary Sc.2003.uifsm.I18.Ap21</v>
      </c>
      <c r="K156" s="120" t="b">
        <v>1</v>
      </c>
      <c r="L156" s="126" t="s">
        <v>3686</v>
      </c>
      <c r="M156" s="120" t="b">
        <v>1</v>
      </c>
      <c r="N156" s="120" t="s">
        <v>3687</v>
      </c>
      <c r="O156" s="319" t="str">
        <f>GRANTS!I156</f>
        <v>10166/543965</v>
      </c>
      <c r="P156" s="120" t="b">
        <v>1</v>
      </c>
      <c r="Q156" s="120" t="b">
        <v>1</v>
      </c>
      <c r="R156" s="120" t="b">
        <v>1</v>
      </c>
      <c r="T156" s="11">
        <f t="shared" si="10"/>
        <v>19</v>
      </c>
      <c r="U156" s="1">
        <f t="shared" si="11"/>
        <v>40</v>
      </c>
    </row>
    <row r="157" spans="1:21" x14ac:dyDescent="0.25">
      <c r="A157" s="117">
        <v>1</v>
      </c>
      <c r="B157" s="118">
        <v>2</v>
      </c>
      <c r="C157" s="315">
        <f>GRANTS!J157</f>
        <v>400024</v>
      </c>
      <c r="D157" s="120" t="b">
        <v>1</v>
      </c>
      <c r="E157" s="316" t="str">
        <f>RIGHT(GRANTS!C157,4)&amp;"."&amp;GRANTS!M157&amp;"."&amp;GRANTS!K157&amp;"."&amp;$C$5</f>
        <v>3511.uifsm.I18.Ap21</v>
      </c>
      <c r="F157" s="317">
        <f t="shared" ca="1" si="8"/>
        <v>44309</v>
      </c>
      <c r="G157" s="318">
        <f>GRANTS!Q157</f>
        <v>0</v>
      </c>
      <c r="H157" s="124">
        <f t="shared" ca="1" si="9"/>
        <v>44309</v>
      </c>
      <c r="I157" s="125">
        <v>0</v>
      </c>
      <c r="J157" s="316" t="str">
        <f>LEFT(GRANTS!D157,20)&amp;"."&amp;GRANTSPAY!E157</f>
        <v>Blessed Dominic Scho.3511.uifsm.I18.Ap21</v>
      </c>
      <c r="K157" s="120" t="b">
        <v>1</v>
      </c>
      <c r="L157" s="126" t="s">
        <v>3686</v>
      </c>
      <c r="M157" s="120" t="b">
        <v>1</v>
      </c>
      <c r="N157" s="120" t="s">
        <v>3687</v>
      </c>
      <c r="O157" s="319" t="str">
        <f>GRANTS!I157</f>
        <v>10166/543965</v>
      </c>
      <c r="P157" s="120" t="b">
        <v>1</v>
      </c>
      <c r="Q157" s="120" t="b">
        <v>1</v>
      </c>
      <c r="R157" s="120" t="b">
        <v>1</v>
      </c>
      <c r="T157" s="11">
        <f t="shared" si="10"/>
        <v>19</v>
      </c>
      <c r="U157" s="1">
        <f t="shared" si="11"/>
        <v>40</v>
      </c>
    </row>
    <row r="158" spans="1:21" x14ac:dyDescent="0.25">
      <c r="A158" s="117">
        <v>1</v>
      </c>
      <c r="B158" s="118">
        <v>2</v>
      </c>
      <c r="C158" s="315">
        <f>GRANTS!J158</f>
        <v>400057</v>
      </c>
      <c r="D158" s="120" t="b">
        <v>1</v>
      </c>
      <c r="E158" s="316" t="str">
        <f>RIGHT(GRANTS!C158,4)&amp;"."&amp;GRANTS!M158&amp;"."&amp;GRANTS!K158&amp;"."&amp;$C$5</f>
        <v>2008.uifsm.I18.Ap21</v>
      </c>
      <c r="F158" s="317">
        <f t="shared" ca="1" si="8"/>
        <v>44309</v>
      </c>
      <c r="G158" s="318">
        <f>GRANTS!Q158</f>
        <v>0</v>
      </c>
      <c r="H158" s="124">
        <f t="shared" ca="1" si="9"/>
        <v>44309</v>
      </c>
      <c r="I158" s="125">
        <v>0</v>
      </c>
      <c r="J158" s="316" t="str">
        <f>LEFT(GRANTS!D158,20)&amp;"."&amp;GRANTSPAY!E158</f>
        <v>Brookland Infant  &amp; .2008.uifsm.I18.Ap21</v>
      </c>
      <c r="K158" s="120" t="b">
        <v>1</v>
      </c>
      <c r="L158" s="126" t="s">
        <v>3686</v>
      </c>
      <c r="M158" s="120" t="b">
        <v>1</v>
      </c>
      <c r="N158" s="120" t="s">
        <v>3687</v>
      </c>
      <c r="O158" s="319" t="str">
        <f>GRANTS!I158</f>
        <v>10166/543965</v>
      </c>
      <c r="P158" s="120" t="b">
        <v>1</v>
      </c>
      <c r="Q158" s="120" t="b">
        <v>1</v>
      </c>
      <c r="R158" s="120" t="b">
        <v>1</v>
      </c>
      <c r="T158" s="11">
        <f t="shared" si="10"/>
        <v>19</v>
      </c>
      <c r="U158" s="1">
        <f t="shared" si="11"/>
        <v>40</v>
      </c>
    </row>
    <row r="159" spans="1:21" x14ac:dyDescent="0.25">
      <c r="A159" s="117">
        <v>1</v>
      </c>
      <c r="B159" s="118">
        <v>2</v>
      </c>
      <c r="C159" s="315">
        <f>GRANTS!J159</f>
        <v>400061</v>
      </c>
      <c r="D159" s="120" t="b">
        <v>1</v>
      </c>
      <c r="E159" s="316" t="str">
        <f>RIGHT(GRANTS!C159,4)&amp;"."&amp;GRANTS!M159&amp;"."&amp;GRANTS!K159&amp;"."&amp;$C$5</f>
        <v>2009.uifsm.I18.Ap21</v>
      </c>
      <c r="F159" s="317">
        <f t="shared" ca="1" si="8"/>
        <v>44309</v>
      </c>
      <c r="G159" s="318">
        <f>GRANTS!Q159</f>
        <v>0</v>
      </c>
      <c r="H159" s="124">
        <f t="shared" ca="1" si="9"/>
        <v>44309</v>
      </c>
      <c r="I159" s="125">
        <v>0</v>
      </c>
      <c r="J159" s="316" t="str">
        <f>LEFT(GRANTS!D159,20)&amp;"."&amp;GRANTSPAY!E159</f>
        <v>Brunswick Park Prima.2009.uifsm.I18.Ap21</v>
      </c>
      <c r="K159" s="120" t="b">
        <v>1</v>
      </c>
      <c r="L159" s="126" t="s">
        <v>3686</v>
      </c>
      <c r="M159" s="120" t="b">
        <v>1</v>
      </c>
      <c r="N159" s="120" t="s">
        <v>3687</v>
      </c>
      <c r="O159" s="319" t="str">
        <f>GRANTS!I159</f>
        <v>10166/543965</v>
      </c>
      <c r="P159" s="120" t="b">
        <v>1</v>
      </c>
      <c r="Q159" s="120" t="b">
        <v>1</v>
      </c>
      <c r="R159" s="120" t="b">
        <v>1</v>
      </c>
      <c r="T159" s="11">
        <f t="shared" si="10"/>
        <v>19</v>
      </c>
      <c r="U159" s="1">
        <f t="shared" si="11"/>
        <v>40</v>
      </c>
    </row>
    <row r="160" spans="1:21" x14ac:dyDescent="0.25">
      <c r="A160" s="117">
        <v>1</v>
      </c>
      <c r="B160" s="118">
        <v>2</v>
      </c>
      <c r="C160" s="315">
        <f>GRANTS!J160</f>
        <v>400065</v>
      </c>
      <c r="D160" s="120" t="b">
        <v>1</v>
      </c>
      <c r="E160" s="316" t="str">
        <f>RIGHT(GRANTS!C160,4)&amp;"."&amp;GRANTS!M160&amp;"."&amp;GRANTS!K160&amp;"."&amp;$C$5</f>
        <v>2067.uifsm.I18.Ap21</v>
      </c>
      <c r="F160" s="317">
        <f t="shared" ca="1" si="8"/>
        <v>44309</v>
      </c>
      <c r="G160" s="318">
        <f>GRANTS!Q160</f>
        <v>0</v>
      </c>
      <c r="H160" s="124">
        <f t="shared" ca="1" si="9"/>
        <v>44309</v>
      </c>
      <c r="I160" s="125">
        <v>0</v>
      </c>
      <c r="J160" s="316" t="str">
        <f>LEFT(GRANTS!D160,20)&amp;"."&amp;GRANTSPAY!E160</f>
        <v>Chalgrove Primary Sc.2067.uifsm.I18.Ap21</v>
      </c>
      <c r="K160" s="120" t="b">
        <v>1</v>
      </c>
      <c r="L160" s="126" t="s">
        <v>3686</v>
      </c>
      <c r="M160" s="120" t="b">
        <v>1</v>
      </c>
      <c r="N160" s="120" t="s">
        <v>3687</v>
      </c>
      <c r="O160" s="319" t="str">
        <f>GRANTS!I160</f>
        <v>10166/543965</v>
      </c>
      <c r="P160" s="120" t="b">
        <v>1</v>
      </c>
      <c r="Q160" s="120" t="b">
        <v>1</v>
      </c>
      <c r="R160" s="120" t="b">
        <v>1</v>
      </c>
      <c r="T160" s="11">
        <f t="shared" si="10"/>
        <v>19</v>
      </c>
      <c r="U160" s="1">
        <f t="shared" si="11"/>
        <v>40</v>
      </c>
    </row>
    <row r="161" spans="1:21" x14ac:dyDescent="0.25">
      <c r="A161" s="117">
        <v>1</v>
      </c>
      <c r="B161" s="118">
        <v>2</v>
      </c>
      <c r="C161" s="315">
        <f>GRANTS!J161</f>
        <v>400039</v>
      </c>
      <c r="D161" s="120" t="b">
        <v>1</v>
      </c>
      <c r="E161" s="316" t="str">
        <f>RIGHT(GRANTS!C161,4)&amp;"."&amp;GRANTS!M161&amp;"."&amp;GRANTS!K161&amp;"."&amp;$C$5</f>
        <v>3302.uifsm.I18.Ap21</v>
      </c>
      <c r="F161" s="317">
        <f t="shared" ca="1" si="8"/>
        <v>44309</v>
      </c>
      <c r="G161" s="318">
        <f>GRANTS!Q161</f>
        <v>0</v>
      </c>
      <c r="H161" s="124">
        <f t="shared" ca="1" si="9"/>
        <v>44309</v>
      </c>
      <c r="I161" s="125">
        <v>0</v>
      </c>
      <c r="J161" s="316" t="str">
        <f>LEFT(GRANTS!D161,20)&amp;"."&amp;GRANTSPAY!E161</f>
        <v>Christ Church CE Pri.3302.uifsm.I18.Ap21</v>
      </c>
      <c r="K161" s="120" t="b">
        <v>1</v>
      </c>
      <c r="L161" s="126" t="s">
        <v>3686</v>
      </c>
      <c r="M161" s="120" t="b">
        <v>1</v>
      </c>
      <c r="N161" s="120" t="s">
        <v>3687</v>
      </c>
      <c r="O161" s="319" t="str">
        <f>GRANTS!I161</f>
        <v>10166/543965</v>
      </c>
      <c r="P161" s="120" t="b">
        <v>1</v>
      </c>
      <c r="Q161" s="120" t="b">
        <v>1</v>
      </c>
      <c r="R161" s="120" t="b">
        <v>1</v>
      </c>
      <c r="T161" s="11">
        <f t="shared" si="10"/>
        <v>19</v>
      </c>
      <c r="U161" s="1">
        <f t="shared" si="11"/>
        <v>40</v>
      </c>
    </row>
    <row r="162" spans="1:21" x14ac:dyDescent="0.25">
      <c r="A162" s="117">
        <v>1</v>
      </c>
      <c r="B162" s="118">
        <v>2</v>
      </c>
      <c r="C162" s="315">
        <f>GRANTS!J162</f>
        <v>400020</v>
      </c>
      <c r="D162" s="120" t="b">
        <v>1</v>
      </c>
      <c r="E162" s="316" t="str">
        <f>RIGHT(GRANTS!C162,4)&amp;"."&amp;GRANTS!M162&amp;"."&amp;GRANTS!K162&amp;"."&amp;$C$5</f>
        <v>2011.uifsm.I18.Ap21</v>
      </c>
      <c r="F162" s="317">
        <f t="shared" ca="1" si="8"/>
        <v>44309</v>
      </c>
      <c r="G162" s="318">
        <f>GRANTS!Q162</f>
        <v>0</v>
      </c>
      <c r="H162" s="124">
        <f t="shared" ca="1" si="9"/>
        <v>44309</v>
      </c>
      <c r="I162" s="125">
        <v>0</v>
      </c>
      <c r="J162" s="316" t="str">
        <f>LEFT(GRANTS!D162,20)&amp;"."&amp;GRANTSPAY!E162</f>
        <v>Church Hill Primary .2011.uifsm.I18.Ap21</v>
      </c>
      <c r="K162" s="120" t="b">
        <v>1</v>
      </c>
      <c r="L162" s="126" t="s">
        <v>3686</v>
      </c>
      <c r="M162" s="120" t="b">
        <v>1</v>
      </c>
      <c r="N162" s="120" t="s">
        <v>3687</v>
      </c>
      <c r="O162" s="319" t="str">
        <f>GRANTS!I162</f>
        <v>10166/543965</v>
      </c>
      <c r="P162" s="120" t="b">
        <v>1</v>
      </c>
      <c r="Q162" s="120" t="b">
        <v>1</v>
      </c>
      <c r="R162" s="120" t="b">
        <v>1</v>
      </c>
      <c r="T162" s="11">
        <f t="shared" si="10"/>
        <v>19</v>
      </c>
      <c r="U162" s="1">
        <f t="shared" si="11"/>
        <v>40</v>
      </c>
    </row>
    <row r="163" spans="1:21" x14ac:dyDescent="0.25">
      <c r="A163" s="117">
        <v>1</v>
      </c>
      <c r="B163" s="118">
        <v>2</v>
      </c>
      <c r="C163" s="315">
        <f>GRANTS!J163</f>
        <v>400050</v>
      </c>
      <c r="D163" s="120" t="b">
        <v>1</v>
      </c>
      <c r="E163" s="316" t="str">
        <f>RIGHT(GRANTS!C163,4)&amp;"."&amp;GRANTS!M163&amp;"."&amp;GRANTS!K163&amp;"."&amp;$C$5</f>
        <v>2014.uifsm.I18.Ap21</v>
      </c>
      <c r="F163" s="317">
        <f t="shared" ca="1" si="8"/>
        <v>44309</v>
      </c>
      <c r="G163" s="318">
        <f>GRANTS!Q163</f>
        <v>0</v>
      </c>
      <c r="H163" s="124">
        <f t="shared" ca="1" si="9"/>
        <v>44309</v>
      </c>
      <c r="I163" s="125">
        <v>0</v>
      </c>
      <c r="J163" s="316" t="str">
        <f>LEFT(GRANTS!D163,20)&amp;"."&amp;GRANTSPAY!E163</f>
        <v>Colindale School.2014.uifsm.I18.Ap21</v>
      </c>
      <c r="K163" s="120" t="b">
        <v>1</v>
      </c>
      <c r="L163" s="126" t="s">
        <v>3686</v>
      </c>
      <c r="M163" s="120" t="b">
        <v>1</v>
      </c>
      <c r="N163" s="120" t="s">
        <v>3687</v>
      </c>
      <c r="O163" s="319" t="str">
        <f>GRANTS!I163</f>
        <v>10166/543965</v>
      </c>
      <c r="P163" s="120" t="b">
        <v>1</v>
      </c>
      <c r="Q163" s="120" t="b">
        <v>1</v>
      </c>
      <c r="R163" s="120" t="b">
        <v>1</v>
      </c>
      <c r="T163" s="11">
        <f t="shared" si="10"/>
        <v>19</v>
      </c>
      <c r="U163" s="1">
        <f t="shared" si="11"/>
        <v>36</v>
      </c>
    </row>
    <row r="164" spans="1:21" x14ac:dyDescent="0.25">
      <c r="A164" s="117">
        <v>1</v>
      </c>
      <c r="B164" s="118">
        <v>2</v>
      </c>
      <c r="C164" s="315">
        <f>GRANTS!J164</f>
        <v>400059</v>
      </c>
      <c r="D164" s="120" t="b">
        <v>1</v>
      </c>
      <c r="E164" s="316" t="str">
        <f>RIGHT(GRANTS!C164,4)&amp;"."&amp;GRANTS!M164&amp;"."&amp;GRANTS!K164&amp;"."&amp;$C$5</f>
        <v>2015.uifsm.I18.Ap21</v>
      </c>
      <c r="F164" s="317">
        <f t="shared" ca="1" si="8"/>
        <v>44309</v>
      </c>
      <c r="G164" s="318">
        <f>GRANTS!Q164</f>
        <v>0</v>
      </c>
      <c r="H164" s="124">
        <f t="shared" ca="1" si="9"/>
        <v>44309</v>
      </c>
      <c r="I164" s="125">
        <v>0</v>
      </c>
      <c r="J164" s="316" t="str">
        <f>LEFT(GRANTS!D164,20)&amp;"."&amp;GRANTSPAY!E164</f>
        <v>Coppetts Wood.2015.uifsm.I18.Ap21</v>
      </c>
      <c r="K164" s="120" t="b">
        <v>1</v>
      </c>
      <c r="L164" s="126" t="s">
        <v>3686</v>
      </c>
      <c r="M164" s="120" t="b">
        <v>1</v>
      </c>
      <c r="N164" s="120" t="s">
        <v>3687</v>
      </c>
      <c r="O164" s="319" t="str">
        <f>GRANTS!I164</f>
        <v>10166/543965</v>
      </c>
      <c r="P164" s="120" t="b">
        <v>1</v>
      </c>
      <c r="Q164" s="120" t="b">
        <v>1</v>
      </c>
      <c r="R164" s="120" t="b">
        <v>1</v>
      </c>
      <c r="T164" s="11">
        <f t="shared" si="10"/>
        <v>19</v>
      </c>
      <c r="U164" s="1">
        <f t="shared" si="11"/>
        <v>33</v>
      </c>
    </row>
    <row r="165" spans="1:21" x14ac:dyDescent="0.25">
      <c r="A165" s="117">
        <v>1</v>
      </c>
      <c r="B165" s="118">
        <v>2</v>
      </c>
      <c r="C165" s="315">
        <f>GRANTS!J165</f>
        <v>400049</v>
      </c>
      <c r="D165" s="120" t="b">
        <v>1</v>
      </c>
      <c r="E165" s="316" t="str">
        <f>RIGHT(GRANTS!C165,4)&amp;"."&amp;GRANTS!M165&amp;"."&amp;GRANTS!K165&amp;"."&amp;$C$5</f>
        <v>2016.uifsm.I18.Ap21</v>
      </c>
      <c r="F165" s="317">
        <f t="shared" ca="1" si="8"/>
        <v>44309</v>
      </c>
      <c r="G165" s="318">
        <f>GRANTS!Q165</f>
        <v>0</v>
      </c>
      <c r="H165" s="124">
        <f t="shared" ca="1" si="9"/>
        <v>44309</v>
      </c>
      <c r="I165" s="125">
        <v>0</v>
      </c>
      <c r="J165" s="316" t="str">
        <f>LEFT(GRANTS!D165,20)&amp;"."&amp;GRANTSPAY!E165</f>
        <v>Courtland School.2016.uifsm.I18.Ap21</v>
      </c>
      <c r="K165" s="120" t="b">
        <v>1</v>
      </c>
      <c r="L165" s="126" t="s">
        <v>3686</v>
      </c>
      <c r="M165" s="120" t="b">
        <v>1</v>
      </c>
      <c r="N165" s="120" t="s">
        <v>3687</v>
      </c>
      <c r="O165" s="319" t="str">
        <f>GRANTS!I165</f>
        <v>10166/543965</v>
      </c>
      <c r="P165" s="120" t="b">
        <v>1</v>
      </c>
      <c r="Q165" s="120" t="b">
        <v>1</v>
      </c>
      <c r="R165" s="120" t="b">
        <v>1</v>
      </c>
      <c r="T165" s="11">
        <f t="shared" si="10"/>
        <v>19</v>
      </c>
      <c r="U165" s="1">
        <f t="shared" si="11"/>
        <v>36</v>
      </c>
    </row>
    <row r="166" spans="1:21" x14ac:dyDescent="0.25">
      <c r="A166" s="117">
        <v>1</v>
      </c>
      <c r="B166" s="118">
        <v>2</v>
      </c>
      <c r="C166" s="315">
        <f>GRANTS!J166</f>
        <v>400080</v>
      </c>
      <c r="D166" s="120" t="b">
        <v>1</v>
      </c>
      <c r="E166" s="316" t="str">
        <f>RIGHT(GRANTS!C166,4)&amp;"."&amp;GRANTS!M166&amp;"."&amp;GRANTS!K166&amp;"."&amp;$C$5</f>
        <v>2017.uifsm.I18.Ap21</v>
      </c>
      <c r="F166" s="317">
        <f t="shared" ca="1" si="8"/>
        <v>44309</v>
      </c>
      <c r="G166" s="318">
        <f>GRANTS!Q166</f>
        <v>0</v>
      </c>
      <c r="H166" s="124">
        <f t="shared" ca="1" si="9"/>
        <v>44309</v>
      </c>
      <c r="I166" s="125">
        <v>0</v>
      </c>
      <c r="J166" s="316" t="str">
        <f>LEFT(GRANTS!D166,20)&amp;"."&amp;GRANTSPAY!E166</f>
        <v>Cromer Road Primary .2017.uifsm.I18.Ap21</v>
      </c>
      <c r="K166" s="120" t="b">
        <v>1</v>
      </c>
      <c r="L166" s="126" t="s">
        <v>3686</v>
      </c>
      <c r="M166" s="120" t="b">
        <v>1</v>
      </c>
      <c r="N166" s="120" t="s">
        <v>3687</v>
      </c>
      <c r="O166" s="319" t="str">
        <f>GRANTS!I166</f>
        <v>10166/543965</v>
      </c>
      <c r="P166" s="120" t="b">
        <v>1</v>
      </c>
      <c r="Q166" s="120" t="b">
        <v>1</v>
      </c>
      <c r="R166" s="120" t="b">
        <v>1</v>
      </c>
      <c r="T166" s="11">
        <f t="shared" si="10"/>
        <v>19</v>
      </c>
      <c r="U166" s="1">
        <f t="shared" si="11"/>
        <v>40</v>
      </c>
    </row>
    <row r="167" spans="1:21" x14ac:dyDescent="0.25">
      <c r="A167" s="117">
        <v>1</v>
      </c>
      <c r="B167" s="118">
        <v>2</v>
      </c>
      <c r="C167" s="315">
        <f>GRANTS!J167</f>
        <v>400105</v>
      </c>
      <c r="D167" s="120" t="b">
        <v>1</v>
      </c>
      <c r="E167" s="316" t="str">
        <f>RIGHT(GRANTS!C167,4)&amp;"."&amp;GRANTS!M167&amp;"."&amp;GRANTS!K167&amp;"."&amp;$C$5</f>
        <v>2073.uifsm.I18.Ap21</v>
      </c>
      <c r="F167" s="317">
        <f t="shared" ca="1" si="8"/>
        <v>44309</v>
      </c>
      <c r="G167" s="318">
        <f>GRANTS!Q167</f>
        <v>0</v>
      </c>
      <c r="H167" s="124">
        <f t="shared" ca="1" si="9"/>
        <v>44309</v>
      </c>
      <c r="I167" s="125">
        <v>0</v>
      </c>
      <c r="J167" s="316" t="str">
        <f>LEFT(GRANTS!D167,20)&amp;"."&amp;GRANTSPAY!E167</f>
        <v>Danegrove JMI School.2073.uifsm.I18.Ap21</v>
      </c>
      <c r="K167" s="120" t="b">
        <v>1</v>
      </c>
      <c r="L167" s="126" t="s">
        <v>3686</v>
      </c>
      <c r="M167" s="120" t="b">
        <v>1</v>
      </c>
      <c r="N167" s="120" t="s">
        <v>3687</v>
      </c>
      <c r="O167" s="319" t="str">
        <f>GRANTS!I167</f>
        <v>10166/543965</v>
      </c>
      <c r="P167" s="120" t="b">
        <v>1</v>
      </c>
      <c r="Q167" s="120" t="b">
        <v>1</v>
      </c>
      <c r="R167" s="120" t="b">
        <v>1</v>
      </c>
      <c r="T167" s="11">
        <f t="shared" si="10"/>
        <v>19</v>
      </c>
      <c r="U167" s="1">
        <f t="shared" si="11"/>
        <v>40</v>
      </c>
    </row>
    <row r="168" spans="1:21" x14ac:dyDescent="0.25">
      <c r="A168" s="117">
        <v>1</v>
      </c>
      <c r="B168" s="118">
        <v>2</v>
      </c>
      <c r="C168" s="315">
        <f>GRANTS!J168</f>
        <v>400036</v>
      </c>
      <c r="D168" s="120" t="b">
        <v>1</v>
      </c>
      <c r="E168" s="316" t="str">
        <f>RIGHT(GRANTS!C168,4)&amp;"."&amp;GRANTS!M168&amp;"."&amp;GRANTS!K168&amp;"."&amp;$C$5</f>
        <v>2019.uifsm.I18.Ap21</v>
      </c>
      <c r="F168" s="317">
        <f t="shared" ca="1" si="8"/>
        <v>44309</v>
      </c>
      <c r="G168" s="318">
        <f>GRANTS!Q168</f>
        <v>0</v>
      </c>
      <c r="H168" s="124">
        <f t="shared" ca="1" si="9"/>
        <v>44309</v>
      </c>
      <c r="I168" s="125">
        <v>0</v>
      </c>
      <c r="J168" s="316" t="str">
        <f>LEFT(GRANTS!D168,20)&amp;"."&amp;GRANTSPAY!E168</f>
        <v>Deansbrook Infant Sc.2019.uifsm.I18.Ap21</v>
      </c>
      <c r="K168" s="120" t="b">
        <v>1</v>
      </c>
      <c r="L168" s="126" t="s">
        <v>3686</v>
      </c>
      <c r="M168" s="120" t="b">
        <v>1</v>
      </c>
      <c r="N168" s="120" t="s">
        <v>3687</v>
      </c>
      <c r="O168" s="319" t="str">
        <f>GRANTS!I168</f>
        <v>10166/543965</v>
      </c>
      <c r="P168" s="120" t="b">
        <v>1</v>
      </c>
      <c r="Q168" s="120" t="b">
        <v>1</v>
      </c>
      <c r="R168" s="120" t="b">
        <v>1</v>
      </c>
      <c r="T168" s="11">
        <f t="shared" si="10"/>
        <v>19</v>
      </c>
      <c r="U168" s="1">
        <f t="shared" si="11"/>
        <v>40</v>
      </c>
    </row>
    <row r="169" spans="1:21" x14ac:dyDescent="0.25">
      <c r="A169" s="117">
        <v>1</v>
      </c>
      <c r="B169" s="118">
        <v>2</v>
      </c>
      <c r="C169" s="315">
        <f>GRANTS!J169</f>
        <v>400042</v>
      </c>
      <c r="D169" s="120" t="b">
        <v>1</v>
      </c>
      <c r="E169" s="316" t="str">
        <f>RIGHT(GRANTS!C169,4)&amp;"."&amp;GRANTS!M169&amp;"."&amp;GRANTS!K169&amp;"."&amp;$C$5</f>
        <v>2021.uifsm.I18.Ap21</v>
      </c>
      <c r="F169" s="317">
        <f t="shared" ca="1" si="8"/>
        <v>44309</v>
      </c>
      <c r="G169" s="318">
        <f>GRANTS!Q169</f>
        <v>0</v>
      </c>
      <c r="H169" s="124">
        <f t="shared" ca="1" si="9"/>
        <v>44309</v>
      </c>
      <c r="I169" s="125">
        <v>0</v>
      </c>
      <c r="J169" s="316" t="str">
        <f>LEFT(GRANTS!D169,20)&amp;"."&amp;GRANTSPAY!E169</f>
        <v>Dollis Primary Schoo.2021.uifsm.I18.Ap21</v>
      </c>
      <c r="K169" s="120" t="b">
        <v>1</v>
      </c>
      <c r="L169" s="126" t="s">
        <v>3686</v>
      </c>
      <c r="M169" s="120" t="b">
        <v>1</v>
      </c>
      <c r="N169" s="120" t="s">
        <v>3687</v>
      </c>
      <c r="O169" s="319" t="str">
        <f>GRANTS!I169</f>
        <v>10166/543965</v>
      </c>
      <c r="P169" s="120" t="b">
        <v>1</v>
      </c>
      <c r="Q169" s="120" t="b">
        <v>1</v>
      </c>
      <c r="R169" s="120" t="b">
        <v>1</v>
      </c>
      <c r="T169" s="11">
        <f t="shared" si="10"/>
        <v>19</v>
      </c>
      <c r="U169" s="1">
        <f t="shared" si="11"/>
        <v>40</v>
      </c>
    </row>
    <row r="170" spans="1:21" x14ac:dyDescent="0.25">
      <c r="A170" s="117">
        <v>1</v>
      </c>
      <c r="B170" s="118">
        <v>2</v>
      </c>
      <c r="C170" s="315">
        <f>GRANTS!J170</f>
        <v>400159</v>
      </c>
      <c r="D170" s="120" t="b">
        <v>1</v>
      </c>
      <c r="E170" s="316" t="str">
        <f>RIGHT(GRANTS!C170,4)&amp;"."&amp;GRANTS!M170&amp;"."&amp;GRANTS!K170&amp;"."&amp;$C$5</f>
        <v>2023.uifsm.I18.Ap21</v>
      </c>
      <c r="F170" s="317">
        <f t="shared" ca="1" si="8"/>
        <v>44309</v>
      </c>
      <c r="G170" s="318">
        <f>GRANTS!Q170</f>
        <v>0</v>
      </c>
      <c r="H170" s="124">
        <f t="shared" ca="1" si="9"/>
        <v>44309</v>
      </c>
      <c r="I170" s="125">
        <v>0</v>
      </c>
      <c r="J170" s="316" t="str">
        <f>LEFT(GRANTS!D170,20)&amp;"."&amp;GRANTSPAY!E170</f>
        <v>Edgware Primary Scho.2023.uifsm.I18.Ap21</v>
      </c>
      <c r="K170" s="120" t="b">
        <v>1</v>
      </c>
      <c r="L170" s="126" t="s">
        <v>3686</v>
      </c>
      <c r="M170" s="120" t="b">
        <v>1</v>
      </c>
      <c r="N170" s="120" t="s">
        <v>3687</v>
      </c>
      <c r="O170" s="319" t="str">
        <f>GRANTS!I170</f>
        <v>10166/543965</v>
      </c>
      <c r="P170" s="120" t="b">
        <v>1</v>
      </c>
      <c r="Q170" s="120" t="b">
        <v>1</v>
      </c>
      <c r="R170" s="120" t="b">
        <v>1</v>
      </c>
      <c r="T170" s="11">
        <f t="shared" si="10"/>
        <v>19</v>
      </c>
      <c r="U170" s="1">
        <f t="shared" si="11"/>
        <v>40</v>
      </c>
    </row>
    <row r="171" spans="1:21" x14ac:dyDescent="0.25">
      <c r="A171" s="117">
        <v>1</v>
      </c>
      <c r="B171" s="118">
        <v>2</v>
      </c>
      <c r="C171" s="315">
        <f>GRANTS!J171</f>
        <v>400047</v>
      </c>
      <c r="D171" s="120" t="b">
        <v>1</v>
      </c>
      <c r="E171" s="316" t="str">
        <f>RIGHT(GRANTS!C171,4)&amp;"."&amp;GRANTS!M171&amp;"."&amp;GRANTS!K171&amp;"."&amp;$C$5</f>
        <v>2024.uifsm.I18.Ap21</v>
      </c>
      <c r="F171" s="317">
        <f t="shared" ca="1" si="8"/>
        <v>44309</v>
      </c>
      <c r="G171" s="318">
        <f>GRANTS!Q171</f>
        <v>0</v>
      </c>
      <c r="H171" s="124">
        <f t="shared" ca="1" si="9"/>
        <v>44309</v>
      </c>
      <c r="I171" s="125">
        <v>0</v>
      </c>
      <c r="J171" s="316" t="str">
        <f>LEFT(GRANTS!D171,20)&amp;"."&amp;GRANTSPAY!E171</f>
        <v>Fairway Primary Scho.2024.uifsm.I18.Ap21</v>
      </c>
      <c r="K171" s="120" t="b">
        <v>1</v>
      </c>
      <c r="L171" s="126" t="s">
        <v>3686</v>
      </c>
      <c r="M171" s="120" t="b">
        <v>1</v>
      </c>
      <c r="N171" s="120" t="s">
        <v>3687</v>
      </c>
      <c r="O171" s="319" t="str">
        <f>GRANTS!I171</f>
        <v>10166/543965</v>
      </c>
      <c r="P171" s="120" t="b">
        <v>1</v>
      </c>
      <c r="Q171" s="120" t="b">
        <v>1</v>
      </c>
      <c r="R171" s="120" t="b">
        <v>1</v>
      </c>
      <c r="T171" s="11">
        <f t="shared" si="10"/>
        <v>19</v>
      </c>
      <c r="U171" s="1">
        <f t="shared" si="11"/>
        <v>40</v>
      </c>
    </row>
    <row r="172" spans="1:21" x14ac:dyDescent="0.25">
      <c r="A172" s="117">
        <v>1</v>
      </c>
      <c r="B172" s="118">
        <v>2</v>
      </c>
      <c r="C172" s="315">
        <f>GRANTS!J172</f>
        <v>400001</v>
      </c>
      <c r="D172" s="120" t="b">
        <v>1</v>
      </c>
      <c r="E172" s="316" t="str">
        <f>RIGHT(GRANTS!C172,4)&amp;"."&amp;GRANTS!M172&amp;"."&amp;GRANTS!K172&amp;"."&amp;$C$5</f>
        <v>2025.uifsm.I18.Ap21</v>
      </c>
      <c r="F172" s="317">
        <f t="shared" ca="1" si="8"/>
        <v>44309</v>
      </c>
      <c r="G172" s="318">
        <f>GRANTS!Q172</f>
        <v>0</v>
      </c>
      <c r="H172" s="124">
        <f t="shared" ca="1" si="9"/>
        <v>44309</v>
      </c>
      <c r="I172" s="125">
        <v>0</v>
      </c>
      <c r="J172" s="316" t="str">
        <f>LEFT(GRANTS!D172,20)&amp;"."&amp;GRANTSPAY!E172</f>
        <v>Foulds.2025.uifsm.I18.Ap21</v>
      </c>
      <c r="K172" s="120" t="b">
        <v>1</v>
      </c>
      <c r="L172" s="126" t="s">
        <v>3686</v>
      </c>
      <c r="M172" s="120" t="b">
        <v>1</v>
      </c>
      <c r="N172" s="120" t="s">
        <v>3687</v>
      </c>
      <c r="O172" s="319" t="str">
        <f>GRANTS!I172</f>
        <v>10166/543965</v>
      </c>
      <c r="P172" s="120" t="b">
        <v>1</v>
      </c>
      <c r="Q172" s="120" t="b">
        <v>1</v>
      </c>
      <c r="R172" s="120" t="b">
        <v>1</v>
      </c>
      <c r="T172" s="11">
        <f t="shared" si="10"/>
        <v>19</v>
      </c>
      <c r="U172" s="1">
        <f t="shared" si="11"/>
        <v>26</v>
      </c>
    </row>
    <row r="173" spans="1:21" x14ac:dyDescent="0.25">
      <c r="A173" s="117">
        <v>1</v>
      </c>
      <c r="B173" s="118">
        <v>2</v>
      </c>
      <c r="C173" s="315">
        <f>GRANTS!J173</f>
        <v>400082</v>
      </c>
      <c r="D173" s="120" t="b">
        <v>1</v>
      </c>
      <c r="E173" s="316" t="str">
        <f>RIGHT(GRANTS!C173,4)&amp;"."&amp;GRANTS!M173&amp;"."&amp;GRANTS!K173&amp;"."&amp;$C$5</f>
        <v>2026.uifsm.I18.Ap21</v>
      </c>
      <c r="F173" s="317">
        <f t="shared" ca="1" si="8"/>
        <v>44309</v>
      </c>
      <c r="G173" s="318">
        <f>GRANTS!Q173</f>
        <v>0</v>
      </c>
      <c r="H173" s="124">
        <f t="shared" ca="1" si="9"/>
        <v>44309</v>
      </c>
      <c r="I173" s="125">
        <v>0</v>
      </c>
      <c r="J173" s="316" t="str">
        <f>LEFT(GRANTS!D173,20)&amp;"."&amp;GRANTSPAY!E173</f>
        <v>Frith Manor School.2026.uifsm.I18.Ap21</v>
      </c>
      <c r="K173" s="120" t="b">
        <v>1</v>
      </c>
      <c r="L173" s="126" t="s">
        <v>3686</v>
      </c>
      <c r="M173" s="120" t="b">
        <v>1</v>
      </c>
      <c r="N173" s="120" t="s">
        <v>3687</v>
      </c>
      <c r="O173" s="319" t="str">
        <f>GRANTS!I173</f>
        <v>10166/543965</v>
      </c>
      <c r="P173" s="120" t="b">
        <v>1</v>
      </c>
      <c r="Q173" s="120" t="b">
        <v>1</v>
      </c>
      <c r="R173" s="120" t="b">
        <v>1</v>
      </c>
      <c r="T173" s="11">
        <f t="shared" si="10"/>
        <v>19</v>
      </c>
      <c r="U173" s="1">
        <f t="shared" si="11"/>
        <v>38</v>
      </c>
    </row>
    <row r="174" spans="1:21" x14ac:dyDescent="0.25">
      <c r="A174" s="117">
        <v>1</v>
      </c>
      <c r="B174" s="118">
        <v>2</v>
      </c>
      <c r="C174" s="315">
        <f>GRANTS!J174</f>
        <v>400067</v>
      </c>
      <c r="D174" s="120" t="b">
        <v>1</v>
      </c>
      <c r="E174" s="316" t="str">
        <f>RIGHT(GRANTS!C174,4)&amp;"."&amp;GRANTS!M174&amp;"."&amp;GRANTS!K174&amp;"."&amp;$C$5</f>
        <v>2028.uifsm.I18.Ap21</v>
      </c>
      <c r="F174" s="317">
        <f t="shared" ca="1" si="8"/>
        <v>44309</v>
      </c>
      <c r="G174" s="318">
        <f>GRANTS!Q174</f>
        <v>0</v>
      </c>
      <c r="H174" s="124">
        <f t="shared" ca="1" si="9"/>
        <v>44309</v>
      </c>
      <c r="I174" s="125">
        <v>0</v>
      </c>
      <c r="J174" s="316" t="str">
        <f>LEFT(GRANTS!D174,20)&amp;"."&amp;GRANTSPAY!E174</f>
        <v>Garden Suburb Infant.2028.uifsm.I18.Ap21</v>
      </c>
      <c r="K174" s="120" t="b">
        <v>1</v>
      </c>
      <c r="L174" s="126" t="s">
        <v>3686</v>
      </c>
      <c r="M174" s="120" t="b">
        <v>1</v>
      </c>
      <c r="N174" s="120" t="s">
        <v>3687</v>
      </c>
      <c r="O174" s="319" t="str">
        <f>GRANTS!I174</f>
        <v>10166/543965</v>
      </c>
      <c r="P174" s="120" t="b">
        <v>1</v>
      </c>
      <c r="Q174" s="120" t="b">
        <v>1</v>
      </c>
      <c r="R174" s="120" t="b">
        <v>1</v>
      </c>
      <c r="T174" s="11">
        <f t="shared" si="10"/>
        <v>19</v>
      </c>
      <c r="U174" s="1">
        <f t="shared" si="11"/>
        <v>40</v>
      </c>
    </row>
    <row r="175" spans="1:21" x14ac:dyDescent="0.25">
      <c r="A175" s="117">
        <v>1</v>
      </c>
      <c r="B175" s="118">
        <v>2</v>
      </c>
      <c r="C175" s="315">
        <f>GRANTS!J175</f>
        <v>400035</v>
      </c>
      <c r="D175" s="120" t="b">
        <v>1</v>
      </c>
      <c r="E175" s="316" t="str">
        <f>RIGHT(GRANTS!C175,4)&amp;"."&amp;GRANTS!M175&amp;"."&amp;GRANTS!K175&amp;"."&amp;$C$5</f>
        <v>2029.uifsm.I18.Ap21</v>
      </c>
      <c r="F175" s="317">
        <f t="shared" ca="1" si="8"/>
        <v>44309</v>
      </c>
      <c r="G175" s="318">
        <f>GRANTS!Q175</f>
        <v>0</v>
      </c>
      <c r="H175" s="124">
        <f t="shared" ca="1" si="9"/>
        <v>44309</v>
      </c>
      <c r="I175" s="125">
        <v>0</v>
      </c>
      <c r="J175" s="316" t="str">
        <f>LEFT(GRANTS!D175,20)&amp;"."&amp;GRANTSPAY!E175</f>
        <v>Goldbeaters Primary .2029.uifsm.I18.Ap21</v>
      </c>
      <c r="K175" s="120" t="b">
        <v>1</v>
      </c>
      <c r="L175" s="126" t="s">
        <v>3686</v>
      </c>
      <c r="M175" s="120" t="b">
        <v>1</v>
      </c>
      <c r="N175" s="120" t="s">
        <v>3687</v>
      </c>
      <c r="O175" s="319" t="str">
        <f>GRANTS!I175</f>
        <v>10166/543965</v>
      </c>
      <c r="P175" s="120" t="b">
        <v>1</v>
      </c>
      <c r="Q175" s="120" t="b">
        <v>1</v>
      </c>
      <c r="R175" s="120" t="b">
        <v>1</v>
      </c>
      <c r="T175" s="11">
        <f t="shared" si="10"/>
        <v>19</v>
      </c>
      <c r="U175" s="1">
        <f t="shared" si="11"/>
        <v>40</v>
      </c>
    </row>
    <row r="176" spans="1:21" x14ac:dyDescent="0.25">
      <c r="A176" s="117">
        <v>1</v>
      </c>
      <c r="B176" s="118">
        <v>2</v>
      </c>
      <c r="C176" s="315">
        <f>GRANTS!J176</f>
        <v>400108</v>
      </c>
      <c r="D176" s="120" t="b">
        <v>1</v>
      </c>
      <c r="E176" s="316" t="str">
        <f>RIGHT(GRANTS!C176,4)&amp;"."&amp;GRANTS!M176&amp;"."&amp;GRANTS!K176&amp;"."&amp;$C$5</f>
        <v>3516.uifsm.I18.Ap21</v>
      </c>
      <c r="F176" s="317">
        <f t="shared" ca="1" si="8"/>
        <v>44309</v>
      </c>
      <c r="G176" s="318">
        <f>GRANTS!Q176</f>
        <v>0</v>
      </c>
      <c r="H176" s="124">
        <f t="shared" ca="1" si="9"/>
        <v>44309</v>
      </c>
      <c r="I176" s="125">
        <v>0</v>
      </c>
      <c r="J176" s="316" t="str">
        <f>LEFT(GRANTS!D176,20)&amp;"."&amp;GRANTSPAY!E176</f>
        <v>Hasmonean Primary Sc.3516.uifsm.I18.Ap21</v>
      </c>
      <c r="K176" s="120" t="b">
        <v>1</v>
      </c>
      <c r="L176" s="126" t="s">
        <v>3686</v>
      </c>
      <c r="M176" s="120" t="b">
        <v>1</v>
      </c>
      <c r="N176" s="120" t="s">
        <v>3687</v>
      </c>
      <c r="O176" s="319" t="str">
        <f>GRANTS!I176</f>
        <v>10166/543965</v>
      </c>
      <c r="P176" s="120" t="b">
        <v>1</v>
      </c>
      <c r="Q176" s="120" t="b">
        <v>1</v>
      </c>
      <c r="R176" s="120" t="b">
        <v>1</v>
      </c>
      <c r="T176" s="11">
        <f t="shared" si="10"/>
        <v>19</v>
      </c>
      <c r="U176" s="1">
        <f t="shared" si="11"/>
        <v>40</v>
      </c>
    </row>
    <row r="177" spans="1:21" x14ac:dyDescent="0.25">
      <c r="A177" s="117">
        <v>1</v>
      </c>
      <c r="B177" s="118">
        <v>2</v>
      </c>
      <c r="C177" s="315">
        <f>GRANTS!J177</f>
        <v>400026</v>
      </c>
      <c r="D177" s="120" t="b">
        <v>1</v>
      </c>
      <c r="E177" s="316" t="str">
        <f>RIGHT(GRANTS!C177,4)&amp;"."&amp;GRANTS!M177&amp;"."&amp;GRANTS!K177&amp;"."&amp;$C$5</f>
        <v>2031.uifsm.I18.Ap21</v>
      </c>
      <c r="F177" s="317">
        <f t="shared" ca="1" si="8"/>
        <v>44309</v>
      </c>
      <c r="G177" s="318">
        <f>GRANTS!Q177</f>
        <v>0</v>
      </c>
      <c r="H177" s="124">
        <f t="shared" ca="1" si="9"/>
        <v>44309</v>
      </c>
      <c r="I177" s="125">
        <v>0</v>
      </c>
      <c r="J177" s="316" t="str">
        <f>LEFT(GRANTS!D177,20)&amp;"."&amp;GRANTSPAY!E177</f>
        <v>Hollickwood JMI Scho.2031.uifsm.I18.Ap21</v>
      </c>
      <c r="K177" s="120" t="b">
        <v>1</v>
      </c>
      <c r="L177" s="126" t="s">
        <v>3686</v>
      </c>
      <c r="M177" s="120" t="b">
        <v>1</v>
      </c>
      <c r="N177" s="120" t="s">
        <v>3687</v>
      </c>
      <c r="O177" s="319" t="str">
        <f>GRANTS!I177</f>
        <v>10166/543965</v>
      </c>
      <c r="P177" s="120" t="b">
        <v>1</v>
      </c>
      <c r="Q177" s="120" t="b">
        <v>1</v>
      </c>
      <c r="R177" s="120" t="b">
        <v>1</v>
      </c>
      <c r="T177" s="11">
        <f t="shared" si="10"/>
        <v>19</v>
      </c>
      <c r="U177" s="1">
        <f t="shared" si="11"/>
        <v>40</v>
      </c>
    </row>
    <row r="178" spans="1:21" x14ac:dyDescent="0.25">
      <c r="A178" s="117">
        <v>1</v>
      </c>
      <c r="B178" s="118">
        <v>2</v>
      </c>
      <c r="C178" s="315">
        <f>GRANTS!J178</f>
        <v>400084</v>
      </c>
      <c r="D178" s="120" t="b">
        <v>1</v>
      </c>
      <c r="E178" s="316" t="str">
        <f>RIGHT(GRANTS!C178,4)&amp;"."&amp;GRANTS!M178&amp;"."&amp;GRANTS!K178&amp;"."&amp;$C$5</f>
        <v>2032.uifsm.I18.Ap21</v>
      </c>
      <c r="F178" s="317">
        <f t="shared" ca="1" si="8"/>
        <v>44309</v>
      </c>
      <c r="G178" s="318">
        <f>GRANTS!Q178</f>
        <v>0</v>
      </c>
      <c r="H178" s="124">
        <f t="shared" ca="1" si="9"/>
        <v>44309</v>
      </c>
      <c r="I178" s="125">
        <v>0</v>
      </c>
      <c r="J178" s="316" t="str">
        <f>LEFT(GRANTS!D178,20)&amp;"."&amp;GRANTSPAY!E178</f>
        <v>Holly Park School.2032.uifsm.I18.Ap21</v>
      </c>
      <c r="K178" s="120" t="b">
        <v>1</v>
      </c>
      <c r="L178" s="126" t="s">
        <v>3686</v>
      </c>
      <c r="M178" s="120" t="b">
        <v>1</v>
      </c>
      <c r="N178" s="120" t="s">
        <v>3687</v>
      </c>
      <c r="O178" s="319" t="str">
        <f>GRANTS!I178</f>
        <v>10166/543965</v>
      </c>
      <c r="P178" s="120" t="b">
        <v>1</v>
      </c>
      <c r="Q178" s="120" t="b">
        <v>1</v>
      </c>
      <c r="R178" s="120" t="b">
        <v>1</v>
      </c>
      <c r="T178" s="11">
        <f t="shared" si="10"/>
        <v>19</v>
      </c>
      <c r="U178" s="1">
        <f t="shared" si="11"/>
        <v>37</v>
      </c>
    </row>
    <row r="179" spans="1:21" x14ac:dyDescent="0.25">
      <c r="A179" s="117">
        <v>1</v>
      </c>
      <c r="B179" s="118">
        <v>2</v>
      </c>
      <c r="C179" s="315">
        <f>GRANTS!J179</f>
        <v>400008</v>
      </c>
      <c r="D179" s="120" t="b">
        <v>1</v>
      </c>
      <c r="E179" s="316" t="str">
        <f>RIGHT(GRANTS!C179,4)&amp;"."&amp;GRANTS!M179&amp;"."&amp;GRANTS!K179&amp;"."&amp;$C$5</f>
        <v>3304.uifsm.I18.Ap21</v>
      </c>
      <c r="F179" s="317">
        <f t="shared" ca="1" si="8"/>
        <v>44309</v>
      </c>
      <c r="G179" s="318">
        <f>GRANTS!Q179</f>
        <v>0</v>
      </c>
      <c r="H179" s="124">
        <f t="shared" ca="1" si="9"/>
        <v>44309</v>
      </c>
      <c r="I179" s="125">
        <v>0</v>
      </c>
      <c r="J179" s="316" t="str">
        <f>LEFT(GRANTS!D179,20)&amp;"."&amp;GRANTSPAY!E179</f>
        <v>Holy Trinity School.3304.uifsm.I18.Ap21</v>
      </c>
      <c r="K179" s="120" t="b">
        <v>1</v>
      </c>
      <c r="L179" s="126" t="s">
        <v>3686</v>
      </c>
      <c r="M179" s="120" t="b">
        <v>1</v>
      </c>
      <c r="N179" s="120" t="s">
        <v>3687</v>
      </c>
      <c r="O179" s="319" t="str">
        <f>GRANTS!I179</f>
        <v>10166/543965</v>
      </c>
      <c r="P179" s="120" t="b">
        <v>1</v>
      </c>
      <c r="Q179" s="120" t="b">
        <v>1</v>
      </c>
      <c r="R179" s="120" t="b">
        <v>1</v>
      </c>
      <c r="T179" s="11">
        <f t="shared" si="10"/>
        <v>19</v>
      </c>
      <c r="U179" s="1">
        <f t="shared" si="11"/>
        <v>39</v>
      </c>
    </row>
    <row r="180" spans="1:21" x14ac:dyDescent="0.25">
      <c r="A180" s="117">
        <v>1</v>
      </c>
      <c r="B180" s="118">
        <v>2</v>
      </c>
      <c r="C180" s="315">
        <f>GRANTS!J180</f>
        <v>400046</v>
      </c>
      <c r="D180" s="120" t="b">
        <v>1</v>
      </c>
      <c r="E180" s="316" t="str">
        <f>RIGHT(GRANTS!C180,4)&amp;"."&amp;GRANTS!M180&amp;"."&amp;GRANTS!K180&amp;"."&amp;$C$5</f>
        <v>2036.uifsm.I18.Ap21</v>
      </c>
      <c r="F180" s="317">
        <f t="shared" ca="1" si="8"/>
        <v>44309</v>
      </c>
      <c r="G180" s="318">
        <f>GRANTS!Q180</f>
        <v>0</v>
      </c>
      <c r="H180" s="124">
        <f t="shared" ca="1" si="9"/>
        <v>44309</v>
      </c>
      <c r="I180" s="125">
        <v>0</v>
      </c>
      <c r="J180" s="316" t="str">
        <f>LEFT(GRANTS!D180,20)&amp;"."&amp;GRANTSPAY!E180</f>
        <v>Livingstone School.2036.uifsm.I18.Ap21</v>
      </c>
      <c r="K180" s="120" t="b">
        <v>1</v>
      </c>
      <c r="L180" s="126" t="s">
        <v>3686</v>
      </c>
      <c r="M180" s="120" t="b">
        <v>1</v>
      </c>
      <c r="N180" s="120" t="s">
        <v>3687</v>
      </c>
      <c r="O180" s="319" t="str">
        <f>GRANTS!I180</f>
        <v>10166/543965</v>
      </c>
      <c r="P180" s="120" t="b">
        <v>1</v>
      </c>
      <c r="Q180" s="120" t="b">
        <v>1</v>
      </c>
      <c r="R180" s="120" t="b">
        <v>1</v>
      </c>
      <c r="T180" s="11">
        <f t="shared" si="10"/>
        <v>19</v>
      </c>
      <c r="U180" s="1">
        <f t="shared" si="11"/>
        <v>38</v>
      </c>
    </row>
    <row r="181" spans="1:21" x14ac:dyDescent="0.25">
      <c r="A181" s="117">
        <v>1</v>
      </c>
      <c r="B181" s="118">
        <v>2</v>
      </c>
      <c r="C181" s="315">
        <f>GRANTS!J181</f>
        <v>400030</v>
      </c>
      <c r="D181" s="120" t="b">
        <v>1</v>
      </c>
      <c r="E181" s="316" t="str">
        <f>RIGHT(GRANTS!C181,4)&amp;"."&amp;GRANTS!M181&amp;"."&amp;GRANTS!K181&amp;"."&amp;$C$5</f>
        <v>2037.uifsm.I18.Ap21</v>
      </c>
      <c r="F181" s="317">
        <f t="shared" ca="1" si="8"/>
        <v>44309</v>
      </c>
      <c r="G181" s="318">
        <f>GRANTS!Q181</f>
        <v>0</v>
      </c>
      <c r="H181" s="124">
        <f t="shared" ca="1" si="9"/>
        <v>44309</v>
      </c>
      <c r="I181" s="125">
        <v>0</v>
      </c>
      <c r="J181" s="316" t="str">
        <f>LEFT(GRANTS!D181,20)&amp;"."&amp;GRANTSPAY!E181</f>
        <v>Manorside Primary Sc.2037.uifsm.I18.Ap21</v>
      </c>
      <c r="K181" s="120" t="b">
        <v>1</v>
      </c>
      <c r="L181" s="126" t="s">
        <v>3686</v>
      </c>
      <c r="M181" s="120" t="b">
        <v>1</v>
      </c>
      <c r="N181" s="120" t="s">
        <v>3687</v>
      </c>
      <c r="O181" s="319" t="str">
        <f>GRANTS!I181</f>
        <v>10166/543965</v>
      </c>
      <c r="P181" s="120" t="b">
        <v>1</v>
      </c>
      <c r="Q181" s="120" t="b">
        <v>1</v>
      </c>
      <c r="R181" s="120" t="b">
        <v>1</v>
      </c>
      <c r="T181" s="11">
        <f t="shared" si="10"/>
        <v>19</v>
      </c>
      <c r="U181" s="1">
        <f t="shared" si="11"/>
        <v>40</v>
      </c>
    </row>
    <row r="182" spans="1:21" x14ac:dyDescent="0.25">
      <c r="A182" s="117">
        <v>1</v>
      </c>
      <c r="B182" s="118">
        <v>2</v>
      </c>
      <c r="C182" s="315">
        <f>GRANTS!J182</f>
        <v>400130</v>
      </c>
      <c r="D182" s="120" t="b">
        <v>1</v>
      </c>
      <c r="E182" s="316" t="str">
        <f>RIGHT(GRANTS!C182,4)&amp;"."&amp;GRANTS!M182&amp;"."&amp;GRANTS!K182&amp;"."&amp;$C$5</f>
        <v>3523.uifsm.I18.Ap21</v>
      </c>
      <c r="F182" s="317">
        <f t="shared" ca="1" si="8"/>
        <v>44309</v>
      </c>
      <c r="G182" s="318">
        <f>GRANTS!Q182</f>
        <v>0</v>
      </c>
      <c r="H182" s="124">
        <f t="shared" ca="1" si="9"/>
        <v>44309</v>
      </c>
      <c r="I182" s="125">
        <v>0</v>
      </c>
      <c r="J182" s="316" t="str">
        <f>LEFT(GRANTS!D182,20)&amp;"."&amp;GRANTSPAY!E182</f>
        <v>Martin Primary Schoo.3523.uifsm.I18.Ap21</v>
      </c>
      <c r="K182" s="120" t="b">
        <v>1</v>
      </c>
      <c r="L182" s="126" t="s">
        <v>3686</v>
      </c>
      <c r="M182" s="120" t="b">
        <v>1</v>
      </c>
      <c r="N182" s="120" t="s">
        <v>3687</v>
      </c>
      <c r="O182" s="319" t="str">
        <f>GRANTS!I182</f>
        <v>10166/543965</v>
      </c>
      <c r="P182" s="120" t="b">
        <v>1</v>
      </c>
      <c r="Q182" s="120" t="b">
        <v>1</v>
      </c>
      <c r="R182" s="120" t="b">
        <v>1</v>
      </c>
      <c r="T182" s="11">
        <f t="shared" si="10"/>
        <v>19</v>
      </c>
      <c r="U182" s="1">
        <f t="shared" si="11"/>
        <v>40</v>
      </c>
    </row>
    <row r="183" spans="1:21" x14ac:dyDescent="0.25">
      <c r="A183" s="117">
        <v>1</v>
      </c>
      <c r="B183" s="118">
        <v>2</v>
      </c>
      <c r="C183" s="315">
        <f>GRANTS!J183</f>
        <v>400112</v>
      </c>
      <c r="D183" s="120" t="b">
        <v>1</v>
      </c>
      <c r="E183" s="316" t="str">
        <f>RIGHT(GRANTS!C183,4)&amp;"."&amp;GRANTS!M183&amp;"."&amp;GRANTS!K183&amp;"."&amp;$C$5</f>
        <v>5948.uifsm.I18.Ap21</v>
      </c>
      <c r="F183" s="317">
        <f t="shared" ca="1" si="8"/>
        <v>44309</v>
      </c>
      <c r="G183" s="318">
        <f>GRANTS!Q183</f>
        <v>0</v>
      </c>
      <c r="H183" s="124">
        <f t="shared" ca="1" si="9"/>
        <v>44309</v>
      </c>
      <c r="I183" s="125">
        <v>0</v>
      </c>
      <c r="J183" s="316" t="str">
        <f>LEFT(GRANTS!D183,20)&amp;"."&amp;GRANTSPAY!E183</f>
        <v>Mathilda Marks-Kenne.5948.uifsm.I18.Ap21</v>
      </c>
      <c r="K183" s="120" t="b">
        <v>1</v>
      </c>
      <c r="L183" s="126" t="s">
        <v>3686</v>
      </c>
      <c r="M183" s="120" t="b">
        <v>1</v>
      </c>
      <c r="N183" s="120" t="s">
        <v>3687</v>
      </c>
      <c r="O183" s="319" t="str">
        <f>GRANTS!I183</f>
        <v>10166/543965</v>
      </c>
      <c r="P183" s="120" t="b">
        <v>1</v>
      </c>
      <c r="Q183" s="120" t="b">
        <v>1</v>
      </c>
      <c r="R183" s="120" t="b">
        <v>1</v>
      </c>
      <c r="T183" s="11">
        <f t="shared" si="10"/>
        <v>19</v>
      </c>
      <c r="U183" s="1">
        <f t="shared" si="11"/>
        <v>40</v>
      </c>
    </row>
    <row r="184" spans="1:21" x14ac:dyDescent="0.25">
      <c r="A184" s="117">
        <v>1</v>
      </c>
      <c r="B184" s="118">
        <v>2</v>
      </c>
      <c r="C184" s="315">
        <f>GRANTS!J184</f>
        <v>400110</v>
      </c>
      <c r="D184" s="120" t="b">
        <v>1</v>
      </c>
      <c r="E184" s="316" t="str">
        <f>RIGHT(GRANTS!C184,4)&amp;"."&amp;GRANTS!M184&amp;"."&amp;GRANTS!K184&amp;"."&amp;$C$5</f>
        <v>5949.uifsm.I18.Ap21</v>
      </c>
      <c r="F184" s="317">
        <f t="shared" ca="1" si="8"/>
        <v>44309</v>
      </c>
      <c r="G184" s="318">
        <f>GRANTS!Q184</f>
        <v>0</v>
      </c>
      <c r="H184" s="124">
        <f t="shared" ca="1" si="9"/>
        <v>44309</v>
      </c>
      <c r="I184" s="125">
        <v>0</v>
      </c>
      <c r="J184" s="316" t="str">
        <f>LEFT(GRANTS!D184,20)&amp;"."&amp;GRANTSPAY!E184</f>
        <v>Menorah Foundation S.5949.uifsm.I18.Ap21</v>
      </c>
      <c r="K184" s="120" t="b">
        <v>1</v>
      </c>
      <c r="L184" s="126" t="s">
        <v>3686</v>
      </c>
      <c r="M184" s="120" t="b">
        <v>1</v>
      </c>
      <c r="N184" s="120" t="s">
        <v>3687</v>
      </c>
      <c r="O184" s="319" t="str">
        <f>GRANTS!I184</f>
        <v>10166/543965</v>
      </c>
      <c r="P184" s="120" t="b">
        <v>1</v>
      </c>
      <c r="Q184" s="120" t="b">
        <v>1</v>
      </c>
      <c r="R184" s="120" t="b">
        <v>1</v>
      </c>
      <c r="T184" s="11">
        <f t="shared" si="10"/>
        <v>19</v>
      </c>
      <c r="U184" s="1">
        <f t="shared" si="11"/>
        <v>40</v>
      </c>
    </row>
    <row r="185" spans="1:21" x14ac:dyDescent="0.25">
      <c r="A185" s="117">
        <v>1</v>
      </c>
      <c r="B185" s="118">
        <v>2</v>
      </c>
      <c r="C185" s="315">
        <f>GRANTS!J185</f>
        <v>400007</v>
      </c>
      <c r="D185" s="120" t="b">
        <v>1</v>
      </c>
      <c r="E185" s="316" t="str">
        <f>RIGHT(GRANTS!C185,4)&amp;"."&amp;GRANTS!M185&amp;"."&amp;GRANTS!K185&amp;"."&amp;$C$5</f>
        <v>3513.uifsm.I18.Ap21</v>
      </c>
      <c r="F185" s="317">
        <f t="shared" ca="1" si="8"/>
        <v>44309</v>
      </c>
      <c r="G185" s="318">
        <f>GRANTS!Q185</f>
        <v>0</v>
      </c>
      <c r="H185" s="124">
        <f t="shared" ca="1" si="9"/>
        <v>44309</v>
      </c>
      <c r="I185" s="125">
        <v>0</v>
      </c>
      <c r="J185" s="316" t="str">
        <f>LEFT(GRANTS!D185,20)&amp;"."&amp;GRANTSPAY!E185</f>
        <v>Menorah Primary Scho.3513.uifsm.I18.Ap21</v>
      </c>
      <c r="K185" s="120" t="b">
        <v>1</v>
      </c>
      <c r="L185" s="126" t="s">
        <v>3686</v>
      </c>
      <c r="M185" s="120" t="b">
        <v>1</v>
      </c>
      <c r="N185" s="120" t="s">
        <v>3687</v>
      </c>
      <c r="O185" s="319" t="str">
        <f>GRANTS!I185</f>
        <v>10166/543965</v>
      </c>
      <c r="P185" s="120" t="b">
        <v>1</v>
      </c>
      <c r="Q185" s="120" t="b">
        <v>1</v>
      </c>
      <c r="R185" s="120" t="b">
        <v>1</v>
      </c>
      <c r="T185" s="11">
        <f t="shared" si="10"/>
        <v>19</v>
      </c>
      <c r="U185" s="1">
        <f t="shared" si="11"/>
        <v>40</v>
      </c>
    </row>
    <row r="186" spans="1:21" x14ac:dyDescent="0.25">
      <c r="A186" s="117">
        <v>1</v>
      </c>
      <c r="B186" s="118">
        <v>2</v>
      </c>
      <c r="C186" s="315">
        <f>GRANTS!J186</f>
        <v>400086</v>
      </c>
      <c r="D186" s="120" t="b">
        <v>1</v>
      </c>
      <c r="E186" s="316" t="str">
        <f>RIGHT(GRANTS!C186,4)&amp;"."&amp;GRANTS!M186&amp;"."&amp;GRANTS!K186&amp;"."&amp;$C$5</f>
        <v>3305.uifsm.I18.Ap21</v>
      </c>
      <c r="F186" s="317">
        <f t="shared" ca="1" si="8"/>
        <v>44309</v>
      </c>
      <c r="G186" s="318">
        <f>GRANTS!Q186</f>
        <v>0</v>
      </c>
      <c r="H186" s="124">
        <f t="shared" ca="1" si="9"/>
        <v>44309</v>
      </c>
      <c r="I186" s="125">
        <v>0</v>
      </c>
      <c r="J186" s="316" t="str">
        <f>LEFT(GRANTS!D186,20)&amp;"."&amp;GRANTSPAY!E186</f>
        <v>Monken Hadley C E Pr.3305.uifsm.I18.Ap21</v>
      </c>
      <c r="K186" s="120" t="b">
        <v>1</v>
      </c>
      <c r="L186" s="126" t="s">
        <v>3686</v>
      </c>
      <c r="M186" s="120" t="b">
        <v>1</v>
      </c>
      <c r="N186" s="120" t="s">
        <v>3687</v>
      </c>
      <c r="O186" s="319" t="str">
        <f>GRANTS!I186</f>
        <v>10166/543965</v>
      </c>
      <c r="P186" s="120" t="b">
        <v>1</v>
      </c>
      <c r="Q186" s="120" t="b">
        <v>1</v>
      </c>
      <c r="R186" s="120" t="b">
        <v>1</v>
      </c>
      <c r="T186" s="11">
        <f t="shared" si="10"/>
        <v>19</v>
      </c>
      <c r="U186" s="1">
        <f t="shared" si="11"/>
        <v>40</v>
      </c>
    </row>
    <row r="187" spans="1:21" x14ac:dyDescent="0.25">
      <c r="A187" s="117">
        <v>1</v>
      </c>
      <c r="B187" s="118">
        <v>2</v>
      </c>
      <c r="C187" s="315">
        <f>GRANTS!J187</f>
        <v>400048</v>
      </c>
      <c r="D187" s="120" t="b">
        <v>1</v>
      </c>
      <c r="E187" s="316" t="str">
        <f>RIGHT(GRANTS!C187,4)&amp;"."&amp;GRANTS!M187&amp;"."&amp;GRANTS!K187&amp;"."&amp;$C$5</f>
        <v>2042.uifsm.I18.Ap21</v>
      </c>
      <c r="F187" s="317">
        <f t="shared" ca="1" si="8"/>
        <v>44309</v>
      </c>
      <c r="G187" s="318">
        <f>GRANTS!Q187</f>
        <v>0</v>
      </c>
      <c r="H187" s="124">
        <f t="shared" ca="1" si="9"/>
        <v>44309</v>
      </c>
      <c r="I187" s="125">
        <v>0</v>
      </c>
      <c r="J187" s="316" t="str">
        <f>LEFT(GRANTS!D187,20)&amp;"."&amp;GRANTSPAY!E187</f>
        <v>Monkfrith School.2042.uifsm.I18.Ap21</v>
      </c>
      <c r="K187" s="120" t="b">
        <v>1</v>
      </c>
      <c r="L187" s="126" t="s">
        <v>3686</v>
      </c>
      <c r="M187" s="120" t="b">
        <v>1</v>
      </c>
      <c r="N187" s="120" t="s">
        <v>3687</v>
      </c>
      <c r="O187" s="319" t="str">
        <f>GRANTS!I187</f>
        <v>10166/543965</v>
      </c>
      <c r="P187" s="120" t="b">
        <v>1</v>
      </c>
      <c r="Q187" s="120" t="b">
        <v>1</v>
      </c>
      <c r="R187" s="120" t="b">
        <v>1</v>
      </c>
      <c r="T187" s="11">
        <f t="shared" si="10"/>
        <v>19</v>
      </c>
      <c r="U187" s="1">
        <f t="shared" si="11"/>
        <v>36</v>
      </c>
    </row>
    <row r="188" spans="1:21" x14ac:dyDescent="0.25">
      <c r="A188" s="117">
        <v>1</v>
      </c>
      <c r="B188" s="118">
        <v>2</v>
      </c>
      <c r="C188" s="315">
        <f>GRANTS!J188</f>
        <v>400087</v>
      </c>
      <c r="D188" s="120" t="b">
        <v>1</v>
      </c>
      <c r="E188" s="316" t="str">
        <f>RIGHT(GRANTS!C188,4)&amp;"."&amp;GRANTS!M188&amp;"."&amp;GRANTS!K188&amp;"."&amp;$C$5</f>
        <v>2044.uifsm.I18.Ap21</v>
      </c>
      <c r="F188" s="317">
        <f t="shared" ca="1" si="8"/>
        <v>44309</v>
      </c>
      <c r="G188" s="318">
        <f>GRANTS!Q188</f>
        <v>0</v>
      </c>
      <c r="H188" s="124">
        <f t="shared" ca="1" si="9"/>
        <v>44309</v>
      </c>
      <c r="I188" s="125">
        <v>0</v>
      </c>
      <c r="J188" s="316" t="str">
        <f>LEFT(GRANTS!D188,20)&amp;"."&amp;GRANTSPAY!E188</f>
        <v>Moss Hall Infant Sch.2044.uifsm.I18.Ap21</v>
      </c>
      <c r="K188" s="120" t="b">
        <v>1</v>
      </c>
      <c r="L188" s="126" t="s">
        <v>3686</v>
      </c>
      <c r="M188" s="120" t="b">
        <v>1</v>
      </c>
      <c r="N188" s="120" t="s">
        <v>3687</v>
      </c>
      <c r="O188" s="319" t="str">
        <f>GRANTS!I188</f>
        <v>10166/543965</v>
      </c>
      <c r="P188" s="120" t="b">
        <v>1</v>
      </c>
      <c r="Q188" s="120" t="b">
        <v>1</v>
      </c>
      <c r="R188" s="120" t="b">
        <v>1</v>
      </c>
      <c r="T188" s="11">
        <f t="shared" si="10"/>
        <v>19</v>
      </c>
      <c r="U188" s="1">
        <f t="shared" si="11"/>
        <v>40</v>
      </c>
    </row>
    <row r="189" spans="1:21" x14ac:dyDescent="0.25">
      <c r="A189" s="117">
        <v>1</v>
      </c>
      <c r="B189" s="118">
        <v>2</v>
      </c>
      <c r="C189" s="315">
        <f>GRANTS!J189</f>
        <v>158733</v>
      </c>
      <c r="D189" s="120" t="b">
        <v>1</v>
      </c>
      <c r="E189" s="316" t="str">
        <f>RIGHT(GRANTS!C189,4)&amp;"."&amp;GRANTS!M189&amp;"."&amp;GRANTS!K189&amp;"."&amp;$C$5</f>
        <v>2053.uifsm.I18.Ap21</v>
      </c>
      <c r="F189" s="317">
        <f t="shared" ca="1" si="8"/>
        <v>44309</v>
      </c>
      <c r="G189" s="318">
        <f>GRANTS!Q189</f>
        <v>0</v>
      </c>
      <c r="H189" s="124">
        <f t="shared" ca="1" si="9"/>
        <v>44309</v>
      </c>
      <c r="I189" s="125">
        <v>0</v>
      </c>
      <c r="J189" s="316" t="str">
        <f>LEFT(GRANTS!D189,20)&amp;"."&amp;GRANTSPAY!E189</f>
        <v>Noam Primary School.2053.uifsm.I18.Ap21</v>
      </c>
      <c r="K189" s="120" t="b">
        <v>1</v>
      </c>
      <c r="L189" s="126" t="s">
        <v>3686</v>
      </c>
      <c r="M189" s="120" t="b">
        <v>1</v>
      </c>
      <c r="N189" s="120" t="s">
        <v>3687</v>
      </c>
      <c r="O189" s="319" t="str">
        <f>GRANTS!I189</f>
        <v>10166/543965</v>
      </c>
      <c r="P189" s="120" t="b">
        <v>1</v>
      </c>
      <c r="Q189" s="120" t="b">
        <v>1</v>
      </c>
      <c r="R189" s="120" t="b">
        <v>1</v>
      </c>
      <c r="T189" s="11">
        <f t="shared" si="10"/>
        <v>19</v>
      </c>
      <c r="U189" s="1">
        <f t="shared" si="11"/>
        <v>39</v>
      </c>
    </row>
    <row r="190" spans="1:21" x14ac:dyDescent="0.25">
      <c r="A190" s="117">
        <v>1</v>
      </c>
      <c r="B190" s="118">
        <v>2</v>
      </c>
      <c r="C190" s="315">
        <f>GRANTS!J190</f>
        <v>400089</v>
      </c>
      <c r="D190" s="120" t="b">
        <v>1</v>
      </c>
      <c r="E190" s="316" t="str">
        <f>RIGHT(GRANTS!C190,4)&amp;"."&amp;GRANTS!M190&amp;"."&amp;GRANTS!K190&amp;"."&amp;$C$5</f>
        <v>2045.uifsm.I18.Ap21</v>
      </c>
      <c r="F190" s="317">
        <f t="shared" ca="1" si="8"/>
        <v>44309</v>
      </c>
      <c r="G190" s="318">
        <f>GRANTS!Q190</f>
        <v>0</v>
      </c>
      <c r="H190" s="124">
        <f t="shared" ca="1" si="9"/>
        <v>44309</v>
      </c>
      <c r="I190" s="125">
        <v>0</v>
      </c>
      <c r="J190" s="316" t="str">
        <f>LEFT(GRANTS!D190,20)&amp;"."&amp;GRANTSPAY!E190</f>
        <v>Northside School.2045.uifsm.I18.Ap21</v>
      </c>
      <c r="K190" s="120" t="b">
        <v>1</v>
      </c>
      <c r="L190" s="126" t="s">
        <v>3686</v>
      </c>
      <c r="M190" s="120" t="b">
        <v>1</v>
      </c>
      <c r="N190" s="120" t="s">
        <v>3687</v>
      </c>
      <c r="O190" s="319" t="str">
        <f>GRANTS!I190</f>
        <v>10166/543965</v>
      </c>
      <c r="P190" s="120" t="b">
        <v>1</v>
      </c>
      <c r="Q190" s="120" t="b">
        <v>1</v>
      </c>
      <c r="R190" s="120" t="b">
        <v>1</v>
      </c>
      <c r="T190" s="11">
        <f t="shared" si="10"/>
        <v>19</v>
      </c>
      <c r="U190" s="1">
        <f t="shared" si="11"/>
        <v>36</v>
      </c>
    </row>
    <row r="191" spans="1:21" x14ac:dyDescent="0.25">
      <c r="A191" s="117">
        <v>1</v>
      </c>
      <c r="B191" s="118">
        <v>2</v>
      </c>
      <c r="C191" s="315">
        <f>GRANTS!J191</f>
        <v>400113</v>
      </c>
      <c r="D191" s="120" t="b">
        <v>1</v>
      </c>
      <c r="E191" s="316" t="str">
        <f>RIGHT(GRANTS!C191,4)&amp;"."&amp;GRANTS!M191&amp;"."&amp;GRANTS!K191&amp;"."&amp;$C$5</f>
        <v>2077.uifsm.I18.Ap21</v>
      </c>
      <c r="F191" s="317">
        <f t="shared" ca="1" si="8"/>
        <v>44309</v>
      </c>
      <c r="G191" s="318">
        <f>GRANTS!Q191</f>
        <v>0</v>
      </c>
      <c r="H191" s="124">
        <f t="shared" ca="1" si="9"/>
        <v>44309</v>
      </c>
      <c r="I191" s="125">
        <v>0</v>
      </c>
      <c r="J191" s="316" t="str">
        <f>LEFT(GRANTS!D191,20)&amp;"."&amp;GRANTSPAY!E191</f>
        <v>Orion Primary School.2077.uifsm.I18.Ap21</v>
      </c>
      <c r="K191" s="120" t="b">
        <v>1</v>
      </c>
      <c r="L191" s="126" t="s">
        <v>3686</v>
      </c>
      <c r="M191" s="120" t="b">
        <v>1</v>
      </c>
      <c r="N191" s="120" t="s">
        <v>3687</v>
      </c>
      <c r="O191" s="319" t="str">
        <f>GRANTS!I191</f>
        <v>10166/543965</v>
      </c>
      <c r="P191" s="120" t="b">
        <v>1</v>
      </c>
      <c r="Q191" s="120" t="b">
        <v>1</v>
      </c>
      <c r="R191" s="120" t="b">
        <v>1</v>
      </c>
      <c r="T191" s="11">
        <f t="shared" si="10"/>
        <v>19</v>
      </c>
      <c r="U191" s="1">
        <f t="shared" si="11"/>
        <v>40</v>
      </c>
    </row>
    <row r="192" spans="1:21" x14ac:dyDescent="0.25">
      <c r="A192" s="117">
        <v>1</v>
      </c>
      <c r="B192" s="118">
        <v>2</v>
      </c>
      <c r="C192" s="315">
        <f>GRANTS!J192</f>
        <v>400021</v>
      </c>
      <c r="D192" s="120" t="b">
        <v>1</v>
      </c>
      <c r="E192" s="316" t="str">
        <f>RIGHT(GRANTS!C192,4)&amp;"."&amp;GRANTS!M192&amp;"."&amp;GRANTS!K192&amp;"."&amp;$C$5</f>
        <v>5201.uifsm.I18.Ap21</v>
      </c>
      <c r="F192" s="317">
        <f t="shared" ca="1" si="8"/>
        <v>44309</v>
      </c>
      <c r="G192" s="318">
        <f>GRANTS!Q192</f>
        <v>0</v>
      </c>
      <c r="H192" s="124">
        <f t="shared" ca="1" si="9"/>
        <v>44309</v>
      </c>
      <c r="I192" s="125">
        <v>0</v>
      </c>
      <c r="J192" s="316" t="str">
        <f>LEFT(GRANTS!D192,20)&amp;"."&amp;GRANTSPAY!E192</f>
        <v>Osidge Primary Schoo.5201.uifsm.I18.Ap21</v>
      </c>
      <c r="K192" s="120" t="b">
        <v>1</v>
      </c>
      <c r="L192" s="126" t="s">
        <v>3686</v>
      </c>
      <c r="M192" s="120" t="b">
        <v>1</v>
      </c>
      <c r="N192" s="120" t="s">
        <v>3687</v>
      </c>
      <c r="O192" s="319" t="str">
        <f>GRANTS!I192</f>
        <v>10166/543965</v>
      </c>
      <c r="P192" s="120" t="b">
        <v>1</v>
      </c>
      <c r="Q192" s="120" t="b">
        <v>1</v>
      </c>
      <c r="R192" s="120" t="b">
        <v>1</v>
      </c>
      <c r="T192" s="11">
        <f t="shared" si="10"/>
        <v>19</v>
      </c>
      <c r="U192" s="1">
        <f t="shared" si="11"/>
        <v>40</v>
      </c>
    </row>
    <row r="193" spans="1:21" x14ac:dyDescent="0.25">
      <c r="A193" s="117">
        <v>1</v>
      </c>
      <c r="B193" s="118">
        <v>2</v>
      </c>
      <c r="C193" s="315">
        <f>GRANTS!J193</f>
        <v>400003</v>
      </c>
      <c r="D193" s="120" t="b">
        <v>1</v>
      </c>
      <c r="E193" s="316" t="str">
        <f>RIGHT(GRANTS!C193,4)&amp;"."&amp;GRANTS!M193&amp;"."&amp;GRANTS!K193&amp;"."&amp;$C$5</f>
        <v>3501.uifsm.I18.Ap21</v>
      </c>
      <c r="F193" s="317">
        <f t="shared" ca="1" si="8"/>
        <v>44309</v>
      </c>
      <c r="G193" s="318">
        <f>GRANTS!Q193</f>
        <v>0</v>
      </c>
      <c r="H193" s="124">
        <f t="shared" ca="1" si="9"/>
        <v>44309</v>
      </c>
      <c r="I193" s="125">
        <v>0</v>
      </c>
      <c r="J193" s="316" t="str">
        <f>LEFT(GRANTS!D193,20)&amp;"."&amp;GRANTSPAY!E193</f>
        <v>Our Lady of Lourdes .3501.uifsm.I18.Ap21</v>
      </c>
      <c r="K193" s="120" t="b">
        <v>1</v>
      </c>
      <c r="L193" s="126" t="s">
        <v>3686</v>
      </c>
      <c r="M193" s="120" t="b">
        <v>1</v>
      </c>
      <c r="N193" s="120" t="s">
        <v>3687</v>
      </c>
      <c r="O193" s="319" t="str">
        <f>GRANTS!I193</f>
        <v>10166/543965</v>
      </c>
      <c r="P193" s="120" t="b">
        <v>1</v>
      </c>
      <c r="Q193" s="120" t="b">
        <v>1</v>
      </c>
      <c r="R193" s="120" t="b">
        <v>1</v>
      </c>
      <c r="T193" s="11">
        <f t="shared" si="10"/>
        <v>19</v>
      </c>
      <c r="U193" s="1">
        <f t="shared" si="11"/>
        <v>40</v>
      </c>
    </row>
    <row r="194" spans="1:21" x14ac:dyDescent="0.25">
      <c r="A194" s="117">
        <v>1</v>
      </c>
      <c r="B194" s="118">
        <v>2</v>
      </c>
      <c r="C194" s="315">
        <f>GRANTS!J194</f>
        <v>400014</v>
      </c>
      <c r="D194" s="120" t="b">
        <v>1</v>
      </c>
      <c r="E194" s="316" t="str">
        <f>RIGHT(GRANTS!C194,4)&amp;"."&amp;GRANTS!M194&amp;"."&amp;GRANTS!K194&amp;"."&amp;$C$5</f>
        <v>2078.uifsm.I18.Ap21</v>
      </c>
      <c r="F194" s="317">
        <f t="shared" ca="1" si="8"/>
        <v>44309</v>
      </c>
      <c r="G194" s="318">
        <f>GRANTS!Q194</f>
        <v>0</v>
      </c>
      <c r="H194" s="124">
        <f t="shared" ca="1" si="9"/>
        <v>44309</v>
      </c>
      <c r="I194" s="125">
        <v>0</v>
      </c>
      <c r="J194" s="316" t="str">
        <f>LEFT(GRANTS!D194,20)&amp;"."&amp;GRANTSPAY!E194</f>
        <v>Pardes House School.2078.uifsm.I18.Ap21</v>
      </c>
      <c r="K194" s="120" t="b">
        <v>1</v>
      </c>
      <c r="L194" s="126" t="s">
        <v>3686</v>
      </c>
      <c r="M194" s="120" t="b">
        <v>1</v>
      </c>
      <c r="N194" s="120" t="s">
        <v>3687</v>
      </c>
      <c r="O194" s="319" t="str">
        <f>GRANTS!I194</f>
        <v>10166/543965</v>
      </c>
      <c r="P194" s="120" t="b">
        <v>1</v>
      </c>
      <c r="Q194" s="120" t="b">
        <v>1</v>
      </c>
      <c r="R194" s="120" t="b">
        <v>1</v>
      </c>
      <c r="T194" s="11">
        <f t="shared" si="10"/>
        <v>19</v>
      </c>
      <c r="U194" s="1">
        <f t="shared" si="11"/>
        <v>39</v>
      </c>
    </row>
    <row r="195" spans="1:21" x14ac:dyDescent="0.25">
      <c r="A195" s="117">
        <v>1</v>
      </c>
      <c r="B195" s="118">
        <v>2</v>
      </c>
      <c r="C195" s="315">
        <f>GRANTS!J195</f>
        <v>400010</v>
      </c>
      <c r="D195" s="120" t="b">
        <v>1</v>
      </c>
      <c r="E195" s="316" t="str">
        <f>RIGHT(GRANTS!C195,4)&amp;"."&amp;GRANTS!M195&amp;"."&amp;GRANTS!K195&amp;"."&amp;$C$5</f>
        <v>2071.uifsm.I18.Ap21</v>
      </c>
      <c r="F195" s="317">
        <f t="shared" ca="1" si="8"/>
        <v>44309</v>
      </c>
      <c r="G195" s="318">
        <f>GRANTS!Q195</f>
        <v>0</v>
      </c>
      <c r="H195" s="124">
        <f t="shared" ca="1" si="9"/>
        <v>44309</v>
      </c>
      <c r="I195" s="125">
        <v>0</v>
      </c>
      <c r="J195" s="316" t="str">
        <f>LEFT(GRANTS!D195,20)&amp;"."&amp;GRANTSPAY!E195</f>
        <v>Queenswell Infant an.2071.uifsm.I18.Ap21</v>
      </c>
      <c r="K195" s="120" t="b">
        <v>1</v>
      </c>
      <c r="L195" s="126" t="s">
        <v>3686</v>
      </c>
      <c r="M195" s="120" t="b">
        <v>1</v>
      </c>
      <c r="N195" s="120" t="s">
        <v>3687</v>
      </c>
      <c r="O195" s="319" t="str">
        <f>GRANTS!I195</f>
        <v>10166/543965</v>
      </c>
      <c r="P195" s="120" t="b">
        <v>1</v>
      </c>
      <c r="Q195" s="120" t="b">
        <v>1</v>
      </c>
      <c r="R195" s="120" t="b">
        <v>1</v>
      </c>
      <c r="T195" s="11">
        <f t="shared" si="10"/>
        <v>19</v>
      </c>
      <c r="U195" s="1">
        <f t="shared" si="11"/>
        <v>40</v>
      </c>
    </row>
    <row r="196" spans="1:21" x14ac:dyDescent="0.25">
      <c r="A196" s="117">
        <v>1</v>
      </c>
      <c r="B196" s="118">
        <v>2</v>
      </c>
      <c r="C196" s="315">
        <f>GRANTS!J196</f>
        <v>400093</v>
      </c>
      <c r="D196" s="120" t="b">
        <v>1</v>
      </c>
      <c r="E196" s="316" t="str">
        <f>RIGHT(GRANTS!C196,4)&amp;"."&amp;GRANTS!M196&amp;"."&amp;GRANTS!K196&amp;"."&amp;$C$5</f>
        <v>3512.uifsm.I18.Ap21</v>
      </c>
      <c r="F196" s="317">
        <f t="shared" ca="1" si="8"/>
        <v>44309</v>
      </c>
      <c r="G196" s="318">
        <f>GRANTS!Q196</f>
        <v>0</v>
      </c>
      <c r="H196" s="124">
        <f t="shared" ca="1" si="9"/>
        <v>44309</v>
      </c>
      <c r="I196" s="125">
        <v>0</v>
      </c>
      <c r="J196" s="316" t="str">
        <f>LEFT(GRANTS!D196,20)&amp;"."&amp;GRANTSPAY!E196</f>
        <v>Rosh Pinah.3512.uifsm.I18.Ap21</v>
      </c>
      <c r="K196" s="120" t="b">
        <v>1</v>
      </c>
      <c r="L196" s="126" t="s">
        <v>3686</v>
      </c>
      <c r="M196" s="120" t="b">
        <v>1</v>
      </c>
      <c r="N196" s="120" t="s">
        <v>3687</v>
      </c>
      <c r="O196" s="319" t="str">
        <f>GRANTS!I196</f>
        <v>10166/543965</v>
      </c>
      <c r="P196" s="120" t="b">
        <v>1</v>
      </c>
      <c r="Q196" s="120" t="b">
        <v>1</v>
      </c>
      <c r="R196" s="120" t="b">
        <v>1</v>
      </c>
      <c r="T196" s="11">
        <f t="shared" si="10"/>
        <v>19</v>
      </c>
      <c r="U196" s="1">
        <f t="shared" si="11"/>
        <v>30</v>
      </c>
    </row>
    <row r="197" spans="1:21" x14ac:dyDescent="0.25">
      <c r="A197" s="117">
        <v>1</v>
      </c>
      <c r="B197" s="118">
        <v>2</v>
      </c>
      <c r="C197" s="315">
        <f>GRANTS!J197</f>
        <v>400071</v>
      </c>
      <c r="D197" s="120" t="b">
        <v>1</v>
      </c>
      <c r="E197" s="316" t="str">
        <f>RIGHT(GRANTS!C197,4)&amp;"."&amp;GRANTS!M197&amp;"."&amp;GRANTS!K197&amp;"."&amp;$C$5</f>
        <v>3510.uifsm.I18.Ap21</v>
      </c>
      <c r="F197" s="317">
        <f t="shared" ca="1" si="8"/>
        <v>44309</v>
      </c>
      <c r="G197" s="318">
        <f>GRANTS!Q197</f>
        <v>0</v>
      </c>
      <c r="H197" s="124">
        <f t="shared" ca="1" si="9"/>
        <v>44309</v>
      </c>
      <c r="I197" s="125">
        <v>0</v>
      </c>
      <c r="J197" s="316" t="str">
        <f>LEFT(GRANTS!D197,20)&amp;"."&amp;GRANTSPAY!E197</f>
        <v>Sacred Heart School.3510.uifsm.I18.Ap21</v>
      </c>
      <c r="K197" s="120" t="b">
        <v>1</v>
      </c>
      <c r="L197" s="126" t="s">
        <v>3686</v>
      </c>
      <c r="M197" s="120" t="b">
        <v>1</v>
      </c>
      <c r="N197" s="120" t="s">
        <v>3687</v>
      </c>
      <c r="O197" s="319" t="str">
        <f>GRANTS!I197</f>
        <v>10166/543965</v>
      </c>
      <c r="P197" s="120" t="b">
        <v>1</v>
      </c>
      <c r="Q197" s="120" t="b">
        <v>1</v>
      </c>
      <c r="R197" s="120" t="b">
        <v>1</v>
      </c>
      <c r="T197" s="11">
        <f t="shared" si="10"/>
        <v>19</v>
      </c>
      <c r="U197" s="1">
        <f t="shared" si="11"/>
        <v>39</v>
      </c>
    </row>
    <row r="198" spans="1:21" x14ac:dyDescent="0.25">
      <c r="A198" s="117">
        <v>1</v>
      </c>
      <c r="B198" s="118">
        <v>2</v>
      </c>
      <c r="C198" s="315">
        <f>GRANTS!J198</f>
        <v>400096</v>
      </c>
      <c r="D198" s="120" t="b">
        <v>1</v>
      </c>
      <c r="E198" s="316" t="str">
        <f>RIGHT(GRANTS!C198,4)&amp;"."&amp;GRANTS!M198&amp;"."&amp;GRANTS!K198&amp;"."&amp;$C$5</f>
        <v>3502.uifsm.I18.Ap21</v>
      </c>
      <c r="F198" s="317">
        <f t="shared" ca="1" si="8"/>
        <v>44309</v>
      </c>
      <c r="G198" s="318">
        <f>GRANTS!Q198</f>
        <v>0</v>
      </c>
      <c r="H198" s="124">
        <f t="shared" ca="1" si="9"/>
        <v>44309</v>
      </c>
      <c r="I198" s="125">
        <v>0</v>
      </c>
      <c r="J198" s="316" t="str">
        <f>LEFT(GRANTS!D198,20)&amp;"."&amp;GRANTSPAY!E198</f>
        <v>St Agnes RC Primary .3502.uifsm.I18.Ap21</v>
      </c>
      <c r="K198" s="120" t="b">
        <v>1</v>
      </c>
      <c r="L198" s="126" t="s">
        <v>3686</v>
      </c>
      <c r="M198" s="120" t="b">
        <v>1</v>
      </c>
      <c r="N198" s="120" t="s">
        <v>3687</v>
      </c>
      <c r="O198" s="319" t="str">
        <f>GRANTS!I198</f>
        <v>10166/543965</v>
      </c>
      <c r="P198" s="120" t="b">
        <v>1</v>
      </c>
      <c r="Q198" s="120" t="b">
        <v>1</v>
      </c>
      <c r="R198" s="120" t="b">
        <v>1</v>
      </c>
      <c r="T198" s="11">
        <f t="shared" si="10"/>
        <v>19</v>
      </c>
      <c r="U198" s="1">
        <f t="shared" si="11"/>
        <v>40</v>
      </c>
    </row>
    <row r="199" spans="1:21" x14ac:dyDescent="0.25">
      <c r="A199" s="117">
        <v>1</v>
      </c>
      <c r="B199" s="118">
        <v>2</v>
      </c>
      <c r="C199" s="315">
        <f>GRANTS!J199</f>
        <v>400062</v>
      </c>
      <c r="D199" s="120" t="b">
        <v>1</v>
      </c>
      <c r="E199" s="316" t="str">
        <f>RIGHT(GRANTS!C199,4)&amp;"."&amp;GRANTS!M199&amp;"."&amp;GRANTS!K199&amp;"."&amp;$C$5</f>
        <v>3315.uifsm.I18.Ap21</v>
      </c>
      <c r="F199" s="317">
        <f t="shared" ca="1" si="8"/>
        <v>44309</v>
      </c>
      <c r="G199" s="318">
        <f>GRANTS!Q199</f>
        <v>0</v>
      </c>
      <c r="H199" s="124">
        <f t="shared" ca="1" si="9"/>
        <v>44309</v>
      </c>
      <c r="I199" s="125">
        <v>0</v>
      </c>
      <c r="J199" s="316" t="str">
        <f>LEFT(GRANTS!D199,20)&amp;"."&amp;GRANTSPAY!E199</f>
        <v>St Andrew's C E.3315.uifsm.I18.Ap21</v>
      </c>
      <c r="K199" s="120" t="b">
        <v>1</v>
      </c>
      <c r="L199" s="126" t="s">
        <v>3686</v>
      </c>
      <c r="M199" s="120" t="b">
        <v>1</v>
      </c>
      <c r="N199" s="120" t="s">
        <v>3687</v>
      </c>
      <c r="O199" s="319" t="str">
        <f>GRANTS!I199</f>
        <v>10166/543965</v>
      </c>
      <c r="P199" s="120" t="b">
        <v>1</v>
      </c>
      <c r="Q199" s="120" t="b">
        <v>1</v>
      </c>
      <c r="R199" s="120" t="b">
        <v>1</v>
      </c>
      <c r="T199" s="11">
        <f t="shared" si="10"/>
        <v>19</v>
      </c>
      <c r="U199" s="1">
        <f t="shared" si="11"/>
        <v>35</v>
      </c>
    </row>
    <row r="200" spans="1:21" x14ac:dyDescent="0.25">
      <c r="A200" s="117">
        <v>1</v>
      </c>
      <c r="B200" s="118">
        <v>2</v>
      </c>
      <c r="C200" s="315">
        <f>GRANTS!J200</f>
        <v>400064</v>
      </c>
      <c r="D200" s="120" t="b">
        <v>1</v>
      </c>
      <c r="E200" s="316" t="str">
        <f>RIGHT(GRANTS!C200,4)&amp;"."&amp;GRANTS!M200&amp;"."&amp;GRANTS!K200&amp;"."&amp;$C$5</f>
        <v>3504.uifsm.I18.Ap21</v>
      </c>
      <c r="F200" s="317">
        <f t="shared" ca="1" si="8"/>
        <v>44309</v>
      </c>
      <c r="G200" s="318">
        <f>GRANTS!Q200</f>
        <v>0</v>
      </c>
      <c r="H200" s="124">
        <f t="shared" ca="1" si="9"/>
        <v>44309</v>
      </c>
      <c r="I200" s="125">
        <v>0</v>
      </c>
      <c r="J200" s="316" t="str">
        <f>LEFT(GRANTS!D200,20)&amp;"."&amp;GRANTSPAY!E200</f>
        <v>St Catherines R C Pr.3504.uifsm.I18.Ap21</v>
      </c>
      <c r="K200" s="120" t="b">
        <v>1</v>
      </c>
      <c r="L200" s="126" t="s">
        <v>3686</v>
      </c>
      <c r="M200" s="120" t="b">
        <v>1</v>
      </c>
      <c r="N200" s="120" t="s">
        <v>3687</v>
      </c>
      <c r="O200" s="319" t="str">
        <f>GRANTS!I200</f>
        <v>10166/543965</v>
      </c>
      <c r="P200" s="120" t="b">
        <v>1</v>
      </c>
      <c r="Q200" s="120" t="b">
        <v>1</v>
      </c>
      <c r="R200" s="120" t="b">
        <v>1</v>
      </c>
      <c r="T200" s="11">
        <f t="shared" si="10"/>
        <v>19</v>
      </c>
      <c r="U200" s="1">
        <f t="shared" si="11"/>
        <v>40</v>
      </c>
    </row>
    <row r="201" spans="1:21" x14ac:dyDescent="0.25">
      <c r="A201" s="117">
        <v>1</v>
      </c>
      <c r="B201" s="118">
        <v>2</v>
      </c>
      <c r="C201" s="315">
        <f>GRANTS!J201</f>
        <v>400098</v>
      </c>
      <c r="D201" s="120" t="b">
        <v>1</v>
      </c>
      <c r="E201" s="316" t="str">
        <f>RIGHT(GRANTS!C201,4)&amp;"."&amp;GRANTS!M201&amp;"."&amp;GRANTS!K201&amp;"."&amp;$C$5</f>
        <v>3309.uifsm.I18.Ap21</v>
      </c>
      <c r="F201" s="317">
        <f t="shared" ca="1" si="8"/>
        <v>44309</v>
      </c>
      <c r="G201" s="318">
        <f>GRANTS!Q201</f>
        <v>0</v>
      </c>
      <c r="H201" s="124">
        <f t="shared" ca="1" si="9"/>
        <v>44309</v>
      </c>
      <c r="I201" s="125">
        <v>0</v>
      </c>
      <c r="J201" s="316" t="str">
        <f>LEFT(GRANTS!D201,20)&amp;"."&amp;GRANTSPAY!E201</f>
        <v>St Johns CE N20.3309.uifsm.I18.Ap21</v>
      </c>
      <c r="K201" s="120" t="b">
        <v>1</v>
      </c>
      <c r="L201" s="126" t="s">
        <v>3686</v>
      </c>
      <c r="M201" s="120" t="b">
        <v>1</v>
      </c>
      <c r="N201" s="120" t="s">
        <v>3687</v>
      </c>
      <c r="O201" s="319" t="str">
        <f>GRANTS!I201</f>
        <v>10166/543965</v>
      </c>
      <c r="P201" s="120" t="b">
        <v>1</v>
      </c>
      <c r="Q201" s="120" t="b">
        <v>1</v>
      </c>
      <c r="R201" s="120" t="b">
        <v>1</v>
      </c>
      <c r="T201" s="11">
        <f t="shared" si="10"/>
        <v>19</v>
      </c>
      <c r="U201" s="1">
        <f t="shared" si="11"/>
        <v>35</v>
      </c>
    </row>
    <row r="202" spans="1:21" x14ac:dyDescent="0.25">
      <c r="A202" s="117">
        <v>1</v>
      </c>
      <c r="B202" s="118">
        <v>2</v>
      </c>
      <c r="C202" s="315">
        <f>GRANTS!J202</f>
        <v>400114</v>
      </c>
      <c r="D202" s="120" t="b">
        <v>1</v>
      </c>
      <c r="E202" s="316" t="str">
        <f>RIGHT(GRANTS!C202,4)&amp;"."&amp;GRANTS!M202&amp;"."&amp;GRANTS!K202&amp;"."&amp;$C$5</f>
        <v>3307.uifsm.I18.Ap21</v>
      </c>
      <c r="F202" s="317">
        <f t="shared" ca="1" si="8"/>
        <v>44309</v>
      </c>
      <c r="G202" s="318">
        <f>GRANTS!Q202</f>
        <v>0</v>
      </c>
      <c r="H202" s="124">
        <f t="shared" ca="1" si="9"/>
        <v>44309</v>
      </c>
      <c r="I202" s="125">
        <v>0</v>
      </c>
      <c r="J202" s="316" t="str">
        <f>LEFT(GRANTS!D202,20)&amp;"."&amp;GRANTSPAY!E202</f>
        <v>St John's CE School .3307.uifsm.I18.Ap21</v>
      </c>
      <c r="K202" s="120" t="b">
        <v>1</v>
      </c>
      <c r="L202" s="126" t="s">
        <v>3686</v>
      </c>
      <c r="M202" s="120" t="b">
        <v>1</v>
      </c>
      <c r="N202" s="120" t="s">
        <v>3687</v>
      </c>
      <c r="O202" s="319" t="str">
        <f>GRANTS!I202</f>
        <v>10166/543965</v>
      </c>
      <c r="P202" s="120" t="b">
        <v>1</v>
      </c>
      <c r="Q202" s="120" t="b">
        <v>1</v>
      </c>
      <c r="R202" s="120" t="b">
        <v>1</v>
      </c>
      <c r="T202" s="11">
        <f t="shared" si="10"/>
        <v>19</v>
      </c>
      <c r="U202" s="1">
        <f t="shared" si="11"/>
        <v>40</v>
      </c>
    </row>
    <row r="203" spans="1:21" x14ac:dyDescent="0.25">
      <c r="A203" s="117">
        <v>1</v>
      </c>
      <c r="B203" s="118">
        <v>2</v>
      </c>
      <c r="C203" s="315">
        <f>GRANTS!J203</f>
        <v>400066</v>
      </c>
      <c r="D203" s="120" t="b">
        <v>1</v>
      </c>
      <c r="E203" s="316" t="str">
        <f>RIGHT(GRANTS!C203,4)&amp;"."&amp;GRANTS!M203&amp;"."&amp;GRANTS!K203&amp;"."&amp;$C$5</f>
        <v>3509.uifsm.I18.Ap21</v>
      </c>
      <c r="F203" s="317">
        <f t="shared" ca="1" si="8"/>
        <v>44309</v>
      </c>
      <c r="G203" s="318">
        <f>GRANTS!Q203</f>
        <v>0</v>
      </c>
      <c r="H203" s="124">
        <f t="shared" ca="1" si="9"/>
        <v>44309</v>
      </c>
      <c r="I203" s="125">
        <v>0</v>
      </c>
      <c r="J203" s="316" t="str">
        <f>LEFT(GRANTS!D203,20)&amp;"."&amp;GRANTSPAY!E203</f>
        <v>St Joseph's Primary .3509.uifsm.I18.Ap21</v>
      </c>
      <c r="K203" s="120" t="b">
        <v>1</v>
      </c>
      <c r="L203" s="126" t="s">
        <v>3686</v>
      </c>
      <c r="M203" s="120" t="b">
        <v>1</v>
      </c>
      <c r="N203" s="120" t="s">
        <v>3687</v>
      </c>
      <c r="O203" s="319" t="str">
        <f>GRANTS!I203</f>
        <v>10166/543965</v>
      </c>
      <c r="P203" s="120" t="b">
        <v>1</v>
      </c>
      <c r="Q203" s="120" t="b">
        <v>1</v>
      </c>
      <c r="R203" s="120" t="b">
        <v>1</v>
      </c>
      <c r="T203" s="11">
        <f t="shared" si="10"/>
        <v>19</v>
      </c>
      <c r="U203" s="1">
        <f t="shared" si="11"/>
        <v>40</v>
      </c>
    </row>
    <row r="204" spans="1:21" x14ac:dyDescent="0.25">
      <c r="A204" s="117">
        <v>1</v>
      </c>
      <c r="B204" s="118">
        <v>2</v>
      </c>
      <c r="C204" s="315">
        <f>GRANTS!J204</f>
        <v>400058</v>
      </c>
      <c r="D204" s="120" t="b">
        <v>1</v>
      </c>
      <c r="E204" s="316" t="str">
        <f>RIGHT(GRANTS!C204,4)&amp;"."&amp;GRANTS!M204&amp;"."&amp;GRANTS!K204&amp;"."&amp;$C$5</f>
        <v>3311.uifsm.I18.Ap21</v>
      </c>
      <c r="F204" s="317">
        <f t="shared" ca="1" si="8"/>
        <v>44309</v>
      </c>
      <c r="G204" s="318">
        <f>GRANTS!Q204</f>
        <v>0</v>
      </c>
      <c r="H204" s="124">
        <f t="shared" ca="1" si="9"/>
        <v>44309</v>
      </c>
      <c r="I204" s="125">
        <v>0</v>
      </c>
      <c r="J204" s="316" t="str">
        <f>LEFT(GRANTS!D204,20)&amp;"."&amp;GRANTSPAY!E204</f>
        <v>St Mary's C E Primar.3311.uifsm.I18.Ap21</v>
      </c>
      <c r="K204" s="120" t="b">
        <v>1</v>
      </c>
      <c r="L204" s="126" t="s">
        <v>3686</v>
      </c>
      <c r="M204" s="120" t="b">
        <v>1</v>
      </c>
      <c r="N204" s="120" t="s">
        <v>3687</v>
      </c>
      <c r="O204" s="319" t="str">
        <f>GRANTS!I204</f>
        <v>10166/543965</v>
      </c>
      <c r="P204" s="120" t="b">
        <v>1</v>
      </c>
      <c r="Q204" s="120" t="b">
        <v>1</v>
      </c>
      <c r="R204" s="120" t="b">
        <v>1</v>
      </c>
      <c r="T204" s="11">
        <f t="shared" si="10"/>
        <v>19</v>
      </c>
      <c r="U204" s="1">
        <f t="shared" si="11"/>
        <v>40</v>
      </c>
    </row>
    <row r="205" spans="1:21" x14ac:dyDescent="0.25">
      <c r="A205" s="117">
        <v>1</v>
      </c>
      <c r="B205" s="118">
        <v>2</v>
      </c>
      <c r="C205" s="315">
        <f>GRANTS!J205</f>
        <v>400017</v>
      </c>
      <c r="D205" s="120" t="b">
        <v>1</v>
      </c>
      <c r="E205" s="316" t="str">
        <f>RIGHT(GRANTS!C205,4)&amp;"."&amp;GRANTS!M205&amp;"."&amp;GRANTS!K205&amp;"."&amp;$C$5</f>
        <v>3312.uifsm.I18.Ap21</v>
      </c>
      <c r="F205" s="317">
        <f t="shared" ca="1" si="8"/>
        <v>44309</v>
      </c>
      <c r="G205" s="318">
        <f>GRANTS!Q205</f>
        <v>0</v>
      </c>
      <c r="H205" s="124">
        <f t="shared" ca="1" si="9"/>
        <v>44309</v>
      </c>
      <c r="I205" s="125">
        <v>0</v>
      </c>
      <c r="J205" s="316" t="str">
        <f>LEFT(GRANTS!D205,20)&amp;"."&amp;GRANTSPAY!E205</f>
        <v>St Mary's School EN4.3312.uifsm.I18.Ap21</v>
      </c>
      <c r="K205" s="120" t="b">
        <v>1</v>
      </c>
      <c r="L205" s="126" t="s">
        <v>3686</v>
      </c>
      <c r="M205" s="120" t="b">
        <v>1</v>
      </c>
      <c r="N205" s="120" t="s">
        <v>3687</v>
      </c>
      <c r="O205" s="319" t="str">
        <f>GRANTS!I205</f>
        <v>10166/543965</v>
      </c>
      <c r="P205" s="120" t="b">
        <v>1</v>
      </c>
      <c r="Q205" s="120" t="b">
        <v>1</v>
      </c>
      <c r="R205" s="120" t="b">
        <v>1</v>
      </c>
      <c r="T205" s="11">
        <f t="shared" si="10"/>
        <v>19</v>
      </c>
      <c r="U205" s="1">
        <f t="shared" si="11"/>
        <v>40</v>
      </c>
    </row>
    <row r="206" spans="1:21" x14ac:dyDescent="0.25">
      <c r="A206" s="117">
        <v>1</v>
      </c>
      <c r="B206" s="118">
        <v>2</v>
      </c>
      <c r="C206" s="315">
        <f>GRANTS!J206</f>
        <v>400094</v>
      </c>
      <c r="D206" s="120" t="b">
        <v>1</v>
      </c>
      <c r="E206" s="316" t="str">
        <f>RIGHT(GRANTS!C206,4)&amp;"."&amp;GRANTS!M206&amp;"."&amp;GRANTS!K206&amp;"."&amp;$C$5</f>
        <v>3314.uifsm.I18.Ap21</v>
      </c>
      <c r="F206" s="317">
        <f t="shared" ca="1" si="8"/>
        <v>44309</v>
      </c>
      <c r="G206" s="318">
        <f>GRANTS!Q206</f>
        <v>0</v>
      </c>
      <c r="H206" s="124">
        <f t="shared" ca="1" si="9"/>
        <v>44309</v>
      </c>
      <c r="I206" s="125">
        <v>0</v>
      </c>
      <c r="J206" s="316" t="str">
        <f>LEFT(GRANTS!D206,20)&amp;"."&amp;GRANTSPAY!E206</f>
        <v>St Pauls CE Primary,.3314.uifsm.I18.Ap21</v>
      </c>
      <c r="K206" s="120" t="b">
        <v>1</v>
      </c>
      <c r="L206" s="126" t="s">
        <v>3686</v>
      </c>
      <c r="M206" s="120" t="b">
        <v>1</v>
      </c>
      <c r="N206" s="120" t="s">
        <v>3687</v>
      </c>
      <c r="O206" s="319" t="str">
        <f>GRANTS!I206</f>
        <v>10166/543965</v>
      </c>
      <c r="P206" s="120" t="b">
        <v>1</v>
      </c>
      <c r="Q206" s="120" t="b">
        <v>1</v>
      </c>
      <c r="R206" s="120" t="b">
        <v>1</v>
      </c>
      <c r="T206" s="11">
        <f t="shared" si="10"/>
        <v>19</v>
      </c>
      <c r="U206" s="1">
        <f t="shared" si="11"/>
        <v>40</v>
      </c>
    </row>
    <row r="207" spans="1:21" x14ac:dyDescent="0.25">
      <c r="A207" s="117">
        <v>1</v>
      </c>
      <c r="B207" s="118">
        <v>2</v>
      </c>
      <c r="C207" s="315">
        <f>GRANTS!J207</f>
        <v>400006</v>
      </c>
      <c r="D207" s="120" t="b">
        <v>1</v>
      </c>
      <c r="E207" s="316" t="str">
        <f>RIGHT(GRANTS!C207,4)&amp;"."&amp;GRANTS!M207&amp;"."&amp;GRANTS!K207&amp;"."&amp;$C$5</f>
        <v>3313.uifsm.I18.Ap21</v>
      </c>
      <c r="F207" s="317">
        <f t="shared" ca="1" si="8"/>
        <v>44309</v>
      </c>
      <c r="G207" s="318">
        <f>GRANTS!Q207</f>
        <v>0</v>
      </c>
      <c r="H207" s="124">
        <f t="shared" ca="1" si="9"/>
        <v>44309</v>
      </c>
      <c r="I207" s="125">
        <v>0</v>
      </c>
      <c r="J207" s="316" t="str">
        <f>LEFT(GRANTS!D207,20)&amp;"."&amp;GRANTSPAY!E207</f>
        <v>St. Pauls CE Primary.3313.uifsm.I18.Ap21</v>
      </c>
      <c r="K207" s="120" t="b">
        <v>1</v>
      </c>
      <c r="L207" s="126" t="s">
        <v>3686</v>
      </c>
      <c r="M207" s="120" t="b">
        <v>1</v>
      </c>
      <c r="N207" s="120" t="s">
        <v>3687</v>
      </c>
      <c r="O207" s="319" t="str">
        <f>GRANTS!I207</f>
        <v>10166/543965</v>
      </c>
      <c r="P207" s="120" t="b">
        <v>1</v>
      </c>
      <c r="Q207" s="120" t="b">
        <v>1</v>
      </c>
      <c r="R207" s="120" t="b">
        <v>1</v>
      </c>
      <c r="T207" s="11">
        <f t="shared" si="10"/>
        <v>19</v>
      </c>
      <c r="U207" s="1">
        <f t="shared" si="11"/>
        <v>40</v>
      </c>
    </row>
    <row r="208" spans="1:21" x14ac:dyDescent="0.25">
      <c r="A208" s="117">
        <v>1</v>
      </c>
      <c r="B208" s="118">
        <v>2</v>
      </c>
      <c r="C208" s="315">
        <f>GRANTS!J208</f>
        <v>400037</v>
      </c>
      <c r="D208" s="120" t="b">
        <v>1</v>
      </c>
      <c r="E208" s="316" t="str">
        <f>RIGHT(GRANTS!C208,4)&amp;"."&amp;GRANTS!M208&amp;"."&amp;GRANTS!K208&amp;"."&amp;$C$5</f>
        <v>3507.uifsm.I18.Ap21</v>
      </c>
      <c r="F208" s="317">
        <f t="shared" ca="1" si="8"/>
        <v>44309</v>
      </c>
      <c r="G208" s="318">
        <f>GRANTS!Q208</f>
        <v>0</v>
      </c>
      <c r="H208" s="124">
        <f t="shared" ca="1" si="9"/>
        <v>44309</v>
      </c>
      <c r="I208" s="125">
        <v>0</v>
      </c>
      <c r="J208" s="316" t="str">
        <f>LEFT(GRANTS!D208,20)&amp;"."&amp;GRANTSPAY!E208</f>
        <v>St Theresa's R.C. Pr.3507.uifsm.I18.Ap21</v>
      </c>
      <c r="K208" s="120" t="b">
        <v>1</v>
      </c>
      <c r="L208" s="126" t="s">
        <v>3686</v>
      </c>
      <c r="M208" s="120" t="b">
        <v>1</v>
      </c>
      <c r="N208" s="120" t="s">
        <v>3687</v>
      </c>
      <c r="O208" s="319" t="str">
        <f>GRANTS!I208</f>
        <v>10166/543965</v>
      </c>
      <c r="P208" s="120" t="b">
        <v>1</v>
      </c>
      <c r="Q208" s="120" t="b">
        <v>1</v>
      </c>
      <c r="R208" s="120" t="b">
        <v>1</v>
      </c>
      <c r="T208" s="11">
        <f t="shared" si="10"/>
        <v>19</v>
      </c>
      <c r="U208" s="1">
        <f t="shared" si="11"/>
        <v>40</v>
      </c>
    </row>
    <row r="209" spans="1:21" x14ac:dyDescent="0.25">
      <c r="A209" s="117">
        <v>1</v>
      </c>
      <c r="B209" s="118">
        <v>2</v>
      </c>
      <c r="C209" s="315">
        <f>GRANTS!J209</f>
        <v>400009</v>
      </c>
      <c r="D209" s="120" t="b">
        <v>1</v>
      </c>
      <c r="E209" s="316" t="str">
        <f>RIGHT(GRANTS!C209,4)&amp;"."&amp;GRANTS!M209&amp;"."&amp;GRANTS!K209&amp;"."&amp;$C$5</f>
        <v>3506.uifsm.I18.Ap21</v>
      </c>
      <c r="F209" s="317">
        <f t="shared" ca="1" si="8"/>
        <v>44309</v>
      </c>
      <c r="G209" s="318">
        <f>GRANTS!Q209</f>
        <v>0</v>
      </c>
      <c r="H209" s="124">
        <f t="shared" ca="1" si="9"/>
        <v>44309</v>
      </c>
      <c r="I209" s="125">
        <v>0</v>
      </c>
      <c r="J209" s="316" t="str">
        <f>LEFT(GRANTS!D209,20)&amp;"."&amp;GRANTSPAY!E209</f>
        <v>St Vincent's Catholi.3506.uifsm.I18.Ap21</v>
      </c>
      <c r="K209" s="120" t="b">
        <v>1</v>
      </c>
      <c r="L209" s="126" t="s">
        <v>3686</v>
      </c>
      <c r="M209" s="120" t="b">
        <v>1</v>
      </c>
      <c r="N209" s="120" t="s">
        <v>3687</v>
      </c>
      <c r="O209" s="319" t="str">
        <f>GRANTS!I209</f>
        <v>10166/543965</v>
      </c>
      <c r="P209" s="120" t="b">
        <v>1</v>
      </c>
      <c r="Q209" s="120" t="b">
        <v>1</v>
      </c>
      <c r="R209" s="120" t="b">
        <v>1</v>
      </c>
      <c r="T209" s="11">
        <f t="shared" si="10"/>
        <v>19</v>
      </c>
      <c r="U209" s="1">
        <f t="shared" si="11"/>
        <v>40</v>
      </c>
    </row>
    <row r="210" spans="1:21" x14ac:dyDescent="0.25">
      <c r="A210" s="117">
        <v>1</v>
      </c>
      <c r="B210" s="118">
        <v>2</v>
      </c>
      <c r="C210" s="315">
        <f>GRANTS!J210</f>
        <v>400038</v>
      </c>
      <c r="D210" s="120" t="b">
        <v>1</v>
      </c>
      <c r="E210" s="316" t="str">
        <f>RIGHT(GRANTS!C210,4)&amp;"."&amp;GRANTS!M210&amp;"."&amp;GRANTS!K210&amp;"."&amp;$C$5</f>
        <v>2070.uifsm.I18.Ap21</v>
      </c>
      <c r="F210" s="317">
        <f t="shared" ca="1" si="8"/>
        <v>44309</v>
      </c>
      <c r="G210" s="318">
        <f>GRANTS!Q210</f>
        <v>0</v>
      </c>
      <c r="H210" s="124">
        <f t="shared" ca="1" si="9"/>
        <v>44309</v>
      </c>
      <c r="I210" s="125">
        <v>0</v>
      </c>
      <c r="J210" s="316" t="str">
        <f>LEFT(GRANTS!D210,20)&amp;"."&amp;GRANTSPAY!E210</f>
        <v>Sunnyfields Primary .2070.uifsm.I18.Ap21</v>
      </c>
      <c r="K210" s="120" t="b">
        <v>1</v>
      </c>
      <c r="L210" s="126" t="s">
        <v>3686</v>
      </c>
      <c r="M210" s="120" t="b">
        <v>1</v>
      </c>
      <c r="N210" s="120" t="s">
        <v>3687</v>
      </c>
      <c r="O210" s="319" t="str">
        <f>GRANTS!I210</f>
        <v>10166/543965</v>
      </c>
      <c r="P210" s="120" t="b">
        <v>1</v>
      </c>
      <c r="Q210" s="120" t="b">
        <v>1</v>
      </c>
      <c r="R210" s="120" t="b">
        <v>1</v>
      </c>
      <c r="T210" s="11">
        <f t="shared" si="10"/>
        <v>19</v>
      </c>
      <c r="U210" s="1">
        <f t="shared" si="11"/>
        <v>40</v>
      </c>
    </row>
    <row r="211" spans="1:21" x14ac:dyDescent="0.25">
      <c r="A211" s="117">
        <v>1</v>
      </c>
      <c r="B211" s="118">
        <v>2</v>
      </c>
      <c r="C211" s="315">
        <f>GRANTS!J211</f>
        <v>400100</v>
      </c>
      <c r="D211" s="120" t="b">
        <v>1</v>
      </c>
      <c r="E211" s="316" t="str">
        <f>RIGHT(GRANTS!C211,4)&amp;"."&amp;GRANTS!M211&amp;"."&amp;GRANTS!K211&amp;"."&amp;$C$5</f>
        <v>3316.uifsm.I18.Ap21</v>
      </c>
      <c r="F211" s="317">
        <f t="shared" ca="1" si="8"/>
        <v>44309</v>
      </c>
      <c r="G211" s="318">
        <f>GRANTS!Q211</f>
        <v>0</v>
      </c>
      <c r="H211" s="124">
        <f t="shared" ca="1" si="9"/>
        <v>44309</v>
      </c>
      <c r="I211" s="125">
        <v>0</v>
      </c>
      <c r="J211" s="316" t="str">
        <f>LEFT(GRANTS!D211,20)&amp;"."&amp;GRANTSPAY!E211</f>
        <v>Trent  C of E Primar.3316.uifsm.I18.Ap21</v>
      </c>
      <c r="K211" s="120" t="b">
        <v>1</v>
      </c>
      <c r="L211" s="126" t="s">
        <v>3686</v>
      </c>
      <c r="M211" s="120" t="b">
        <v>1</v>
      </c>
      <c r="N211" s="120" t="s">
        <v>3687</v>
      </c>
      <c r="O211" s="319" t="str">
        <f>GRANTS!I211</f>
        <v>10166/543965</v>
      </c>
      <c r="P211" s="120" t="b">
        <v>1</v>
      </c>
      <c r="Q211" s="120" t="b">
        <v>1</v>
      </c>
      <c r="R211" s="120" t="b">
        <v>1</v>
      </c>
      <c r="T211" s="11">
        <f t="shared" si="10"/>
        <v>19</v>
      </c>
      <c r="U211" s="1">
        <f t="shared" si="11"/>
        <v>40</v>
      </c>
    </row>
    <row r="212" spans="1:21" x14ac:dyDescent="0.25">
      <c r="A212" s="117">
        <v>1</v>
      </c>
      <c r="B212" s="118">
        <v>2</v>
      </c>
      <c r="C212" s="315">
        <f>GRANTS!J212</f>
        <v>400101</v>
      </c>
      <c r="D212" s="120" t="b">
        <v>1</v>
      </c>
      <c r="E212" s="316" t="str">
        <f>RIGHT(GRANTS!C212,4)&amp;"."&amp;GRANTS!M212&amp;"."&amp;GRANTS!K212&amp;"."&amp;$C$5</f>
        <v>2055.uifsm.I18.Ap21</v>
      </c>
      <c r="F212" s="317">
        <f t="shared" ca="1" si="8"/>
        <v>44309</v>
      </c>
      <c r="G212" s="318">
        <f>GRANTS!Q212</f>
        <v>0</v>
      </c>
      <c r="H212" s="124">
        <f t="shared" ca="1" si="9"/>
        <v>44309</v>
      </c>
      <c r="I212" s="125">
        <v>0</v>
      </c>
      <c r="J212" s="316" t="str">
        <f>LEFT(GRANTS!D212,20)&amp;"."&amp;GRANTSPAY!E212</f>
        <v>Tudor School.2055.uifsm.I18.Ap21</v>
      </c>
      <c r="K212" s="120" t="b">
        <v>1</v>
      </c>
      <c r="L212" s="126" t="s">
        <v>3686</v>
      </c>
      <c r="M212" s="120" t="b">
        <v>1</v>
      </c>
      <c r="N212" s="120" t="s">
        <v>3687</v>
      </c>
      <c r="O212" s="319" t="str">
        <f>GRANTS!I212</f>
        <v>10166/543965</v>
      </c>
      <c r="P212" s="120" t="b">
        <v>1</v>
      </c>
      <c r="Q212" s="120" t="b">
        <v>1</v>
      </c>
      <c r="R212" s="120" t="b">
        <v>1</v>
      </c>
      <c r="T212" s="11">
        <f t="shared" si="10"/>
        <v>19</v>
      </c>
      <c r="U212" s="1">
        <f t="shared" si="11"/>
        <v>32</v>
      </c>
    </row>
    <row r="213" spans="1:21" x14ac:dyDescent="0.25">
      <c r="A213" s="117">
        <v>1</v>
      </c>
      <c r="B213" s="118">
        <v>2</v>
      </c>
      <c r="C213" s="315">
        <f>GRANTS!J213</f>
        <v>400053</v>
      </c>
      <c r="D213" s="120" t="b">
        <v>1</v>
      </c>
      <c r="E213" s="316" t="str">
        <f>RIGHT(GRANTS!C213,4)&amp;"."&amp;GRANTS!M213&amp;"."&amp;GRANTS!K213&amp;"."&amp;$C$5</f>
        <v>2057.uifsm.I18.Ap21</v>
      </c>
      <c r="F213" s="317">
        <f t="shared" ref="F213:F240" ca="1" si="12">TODAY()</f>
        <v>44309</v>
      </c>
      <c r="G213" s="318">
        <f>GRANTS!Q213</f>
        <v>0</v>
      </c>
      <c r="H213" s="124">
        <f t="shared" ref="H213:H240" ca="1" si="13">F213</f>
        <v>44309</v>
      </c>
      <c r="I213" s="125">
        <v>0</v>
      </c>
      <c r="J213" s="316" t="str">
        <f>LEFT(GRANTS!D213,20)&amp;"."&amp;GRANTSPAY!E213</f>
        <v>Underhill School.2057.uifsm.I18.Ap21</v>
      </c>
      <c r="K213" s="120" t="b">
        <v>1</v>
      </c>
      <c r="L213" s="126" t="s">
        <v>3686</v>
      </c>
      <c r="M213" s="120" t="b">
        <v>1</v>
      </c>
      <c r="N213" s="120" t="s">
        <v>3687</v>
      </c>
      <c r="O213" s="319" t="str">
        <f>GRANTS!I213</f>
        <v>10166/543965</v>
      </c>
      <c r="P213" s="120" t="b">
        <v>1</v>
      </c>
      <c r="Q213" s="120" t="b">
        <v>1</v>
      </c>
      <c r="R213" s="120" t="b">
        <v>1</v>
      </c>
      <c r="T213" s="11">
        <f t="shared" ref="T213:T240" si="14">LEN(E213)</f>
        <v>19</v>
      </c>
      <c r="U213" s="1">
        <f t="shared" ref="U213:U240" si="15">LEN(J213)</f>
        <v>36</v>
      </c>
    </row>
    <row r="214" spans="1:21" x14ac:dyDescent="0.25">
      <c r="A214" s="117">
        <v>1</v>
      </c>
      <c r="B214" s="118">
        <v>2</v>
      </c>
      <c r="C214" s="315">
        <f>GRANTS!J214</f>
        <v>400111</v>
      </c>
      <c r="D214" s="120" t="b">
        <v>1</v>
      </c>
      <c r="E214" s="316" t="str">
        <f>RIGHT(GRANTS!C214,4)&amp;"."&amp;GRANTS!M214&amp;"."&amp;GRANTS!K214&amp;"."&amp;$C$5</f>
        <v>2076.uifsm.I18.Ap21</v>
      </c>
      <c r="F214" s="317">
        <f t="shared" ca="1" si="12"/>
        <v>44309</v>
      </c>
      <c r="G214" s="318">
        <f>GRANTS!Q214</f>
        <v>0</v>
      </c>
      <c r="H214" s="124">
        <f t="shared" ca="1" si="13"/>
        <v>44309</v>
      </c>
      <c r="I214" s="125">
        <v>0</v>
      </c>
      <c r="J214" s="316" t="str">
        <f>LEFT(GRANTS!D214,20)&amp;"."&amp;GRANTSPAY!E214</f>
        <v>Wessex  Gardens Prim.2076.uifsm.I18.Ap21</v>
      </c>
      <c r="K214" s="120" t="b">
        <v>1</v>
      </c>
      <c r="L214" s="126" t="s">
        <v>3686</v>
      </c>
      <c r="M214" s="120" t="b">
        <v>1</v>
      </c>
      <c r="N214" s="120" t="s">
        <v>3687</v>
      </c>
      <c r="O214" s="319" t="str">
        <f>GRANTS!I214</f>
        <v>10166/543965</v>
      </c>
      <c r="P214" s="120" t="b">
        <v>1</v>
      </c>
      <c r="Q214" s="120" t="b">
        <v>1</v>
      </c>
      <c r="R214" s="120" t="b">
        <v>1</v>
      </c>
      <c r="T214" s="11">
        <f t="shared" si="14"/>
        <v>19</v>
      </c>
      <c r="U214" s="1">
        <f t="shared" si="15"/>
        <v>40</v>
      </c>
    </row>
    <row r="215" spans="1:21" x14ac:dyDescent="0.25">
      <c r="A215" s="117">
        <v>1</v>
      </c>
      <c r="B215" s="118">
        <v>2</v>
      </c>
      <c r="C215" s="315">
        <f>GRANTS!J215</f>
        <v>400011</v>
      </c>
      <c r="D215" s="120" t="b">
        <v>1</v>
      </c>
      <c r="E215" s="316" t="str">
        <f>RIGHT(GRANTS!C215,4)&amp;"."&amp;GRANTS!M215&amp;"."&amp;GRANTS!K215&amp;"."&amp;$C$5</f>
        <v>2060.uifsm.I18.Ap21</v>
      </c>
      <c r="F215" s="317">
        <f t="shared" ca="1" si="12"/>
        <v>44309</v>
      </c>
      <c r="G215" s="318">
        <f>GRANTS!Q215</f>
        <v>0</v>
      </c>
      <c r="H215" s="124">
        <f t="shared" ca="1" si="13"/>
        <v>44309</v>
      </c>
      <c r="I215" s="125">
        <v>0</v>
      </c>
      <c r="J215" s="316" t="str">
        <f>LEFT(GRANTS!D215,20)&amp;"."&amp;GRANTSPAY!E215</f>
        <v>Whitings Hill Primar.2060.uifsm.I18.Ap21</v>
      </c>
      <c r="K215" s="120" t="b">
        <v>1</v>
      </c>
      <c r="L215" s="126" t="s">
        <v>3686</v>
      </c>
      <c r="M215" s="120" t="b">
        <v>1</v>
      </c>
      <c r="N215" s="120" t="s">
        <v>3687</v>
      </c>
      <c r="O215" s="319" t="str">
        <f>GRANTS!I215</f>
        <v>10166/543965</v>
      </c>
      <c r="P215" s="120" t="b">
        <v>1</v>
      </c>
      <c r="Q215" s="120" t="b">
        <v>1</v>
      </c>
      <c r="R215" s="120" t="b">
        <v>1</v>
      </c>
      <c r="T215" s="11">
        <f t="shared" si="14"/>
        <v>19</v>
      </c>
      <c r="U215" s="1">
        <f t="shared" si="15"/>
        <v>40</v>
      </c>
    </row>
    <row r="216" spans="1:21" x14ac:dyDescent="0.25">
      <c r="A216" s="117">
        <v>1</v>
      </c>
      <c r="B216" s="118">
        <v>2</v>
      </c>
      <c r="C216" s="315">
        <f>GRANTS!J216</f>
        <v>400117</v>
      </c>
      <c r="D216" s="120" t="b">
        <v>1</v>
      </c>
      <c r="E216" s="316" t="str">
        <f>RIGHT(GRANTS!C216,4)&amp;"."&amp;GRANTS!M216&amp;"."&amp;GRANTS!K216&amp;"."&amp;$C$5</f>
        <v>3518.uifsm.I18.Ap21</v>
      </c>
      <c r="F216" s="317">
        <f t="shared" ca="1" si="12"/>
        <v>44309</v>
      </c>
      <c r="G216" s="318">
        <f>GRANTS!Q216</f>
        <v>0</v>
      </c>
      <c r="H216" s="124">
        <f t="shared" ca="1" si="13"/>
        <v>44309</v>
      </c>
      <c r="I216" s="125">
        <v>0</v>
      </c>
      <c r="J216" s="316" t="str">
        <f>LEFT(GRANTS!D216,20)&amp;"."&amp;GRANTSPAY!E216</f>
        <v>Woodcroft Primary Sc.3518.uifsm.I18.Ap21</v>
      </c>
      <c r="K216" s="120" t="b">
        <v>1</v>
      </c>
      <c r="L216" s="126" t="s">
        <v>3686</v>
      </c>
      <c r="M216" s="120" t="b">
        <v>1</v>
      </c>
      <c r="N216" s="120" t="s">
        <v>3687</v>
      </c>
      <c r="O216" s="319" t="str">
        <f>GRANTS!I216</f>
        <v>10166/543965</v>
      </c>
      <c r="P216" s="120" t="b">
        <v>1</v>
      </c>
      <c r="Q216" s="120" t="b">
        <v>1</v>
      </c>
      <c r="R216" s="120" t="b">
        <v>1</v>
      </c>
      <c r="T216" s="11">
        <f t="shared" si="14"/>
        <v>19</v>
      </c>
      <c r="U216" s="1">
        <f t="shared" si="15"/>
        <v>40</v>
      </c>
    </row>
    <row r="217" spans="1:21" x14ac:dyDescent="0.25">
      <c r="A217" s="117">
        <v>1</v>
      </c>
      <c r="B217" s="118">
        <v>2</v>
      </c>
      <c r="C217" s="315">
        <f>GRANTS!J217</f>
        <v>400004</v>
      </c>
      <c r="D217" s="120" t="b">
        <v>1</v>
      </c>
      <c r="E217" s="316" t="str">
        <f>RIGHT(GRANTS!C217,4)&amp;"."&amp;GRANTS!M217&amp;"."&amp;GRANTS!K217&amp;"."&amp;$C$5</f>
        <v>2054.uifsm.I18.Ap21</v>
      </c>
      <c r="F217" s="317">
        <f t="shared" ca="1" si="12"/>
        <v>44309</v>
      </c>
      <c r="G217" s="318">
        <f>GRANTS!Q217</f>
        <v>0</v>
      </c>
      <c r="H217" s="124">
        <f t="shared" ca="1" si="13"/>
        <v>44309</v>
      </c>
      <c r="I217" s="125">
        <v>0</v>
      </c>
      <c r="J217" s="316" t="str">
        <f>LEFT(GRANTS!D217,20)&amp;"."&amp;GRANTSPAY!E217</f>
        <v>Woodridge  Primary S.2054.uifsm.I18.Ap21</v>
      </c>
      <c r="K217" s="120" t="b">
        <v>1</v>
      </c>
      <c r="L217" s="126" t="s">
        <v>3686</v>
      </c>
      <c r="M217" s="120" t="b">
        <v>1</v>
      </c>
      <c r="N217" s="120" t="s">
        <v>3687</v>
      </c>
      <c r="O217" s="319" t="str">
        <f>GRANTS!I217</f>
        <v>10166/543965</v>
      </c>
      <c r="P217" s="120" t="b">
        <v>1</v>
      </c>
      <c r="Q217" s="120" t="b">
        <v>1</v>
      </c>
      <c r="R217" s="120" t="b">
        <v>1</v>
      </c>
      <c r="T217" s="11">
        <f t="shared" si="14"/>
        <v>19</v>
      </c>
      <c r="U217" s="1">
        <f t="shared" si="15"/>
        <v>40</v>
      </c>
    </row>
    <row r="218" spans="1:21" x14ac:dyDescent="0.25">
      <c r="A218" s="117">
        <v>1</v>
      </c>
      <c r="B218" s="118">
        <v>2</v>
      </c>
      <c r="C218" s="315">
        <f>GRANTS!J218</f>
        <v>400034</v>
      </c>
      <c r="D218" s="120" t="b">
        <v>1</v>
      </c>
      <c r="E218" s="316" t="str">
        <f>RIGHT(GRANTS!C218,4)&amp;"."&amp;GRANTS!M218&amp;"."&amp;GRANTS!K218&amp;"."&amp;$C$5</f>
        <v>7005.uifsm.I18.Ap21</v>
      </c>
      <c r="F218" s="317">
        <f t="shared" ca="1" si="12"/>
        <v>44309</v>
      </c>
      <c r="G218" s="318">
        <f>GRANTS!Q218</f>
        <v>0</v>
      </c>
      <c r="H218" s="124">
        <f t="shared" ca="1" si="13"/>
        <v>44309</v>
      </c>
      <c r="I218" s="125">
        <v>0</v>
      </c>
      <c r="J218" s="316" t="str">
        <f>LEFT(GRANTS!D218,20)&amp;"."&amp;GRANTSPAY!E218</f>
        <v>Northway.7005.uifsm.I18.Ap21</v>
      </c>
      <c r="K218" s="120" t="b">
        <v>1</v>
      </c>
      <c r="L218" s="126" t="s">
        <v>3686</v>
      </c>
      <c r="M218" s="120" t="b">
        <v>1</v>
      </c>
      <c r="N218" s="120" t="s">
        <v>3687</v>
      </c>
      <c r="O218" s="319" t="str">
        <f>GRANTS!I218</f>
        <v>10168/543965</v>
      </c>
      <c r="P218" s="120" t="b">
        <v>1</v>
      </c>
      <c r="Q218" s="120" t="b">
        <v>1</v>
      </c>
      <c r="R218" s="120" t="b">
        <v>1</v>
      </c>
      <c r="T218" s="11">
        <f t="shared" si="14"/>
        <v>19</v>
      </c>
      <c r="U218" s="1">
        <f t="shared" si="15"/>
        <v>28</v>
      </c>
    </row>
    <row r="219" spans="1:21" x14ac:dyDescent="0.25">
      <c r="A219" s="117">
        <v>1</v>
      </c>
      <c r="B219" s="118">
        <v>2</v>
      </c>
      <c r="C219" s="315">
        <f>GRANTS!J219</f>
        <v>400091</v>
      </c>
      <c r="D219" s="120" t="b">
        <v>1</v>
      </c>
      <c r="E219" s="316" t="str">
        <f>RIGHT(GRANTS!C219,4)&amp;"."&amp;GRANTS!M219&amp;"."&amp;GRANTS!K219&amp;"."&amp;$C$5</f>
        <v>7009.uifsm.I18.Ap21</v>
      </c>
      <c r="F219" s="317">
        <f t="shared" ca="1" si="12"/>
        <v>44309</v>
      </c>
      <c r="G219" s="318">
        <f>GRANTS!Q219</f>
        <v>0</v>
      </c>
      <c r="H219" s="124">
        <f t="shared" ca="1" si="13"/>
        <v>44309</v>
      </c>
      <c r="I219" s="125">
        <v>0</v>
      </c>
      <c r="J219" s="316" t="str">
        <f>LEFT(GRANTS!D219,20)&amp;"."&amp;GRANTSPAY!E219</f>
        <v>Oakleigh.7009.uifsm.I18.Ap21</v>
      </c>
      <c r="K219" s="120" t="b">
        <v>1</v>
      </c>
      <c r="L219" s="126" t="s">
        <v>3686</v>
      </c>
      <c r="M219" s="120" t="b">
        <v>1</v>
      </c>
      <c r="N219" s="120" t="s">
        <v>3687</v>
      </c>
      <c r="O219" s="319" t="str">
        <f>GRANTS!I219</f>
        <v>10168/543965</v>
      </c>
      <c r="P219" s="120" t="b">
        <v>1</v>
      </c>
      <c r="Q219" s="120" t="b">
        <v>1</v>
      </c>
      <c r="R219" s="120" t="b">
        <v>1</v>
      </c>
      <c r="T219" s="11">
        <f t="shared" si="14"/>
        <v>19</v>
      </c>
      <c r="U219" s="1">
        <f t="shared" si="15"/>
        <v>28</v>
      </c>
    </row>
    <row r="220" spans="1:21" x14ac:dyDescent="0.25">
      <c r="A220" s="117">
        <v>1</v>
      </c>
      <c r="B220" s="118">
        <v>2</v>
      </c>
      <c r="C220" s="315">
        <f>GRANTS!J220</f>
        <v>400135</v>
      </c>
      <c r="D220" s="120" t="b">
        <v>1</v>
      </c>
      <c r="E220" s="316" t="str">
        <f>RIGHT(GRANTS!C220,4)&amp;"."&amp;GRANTS!M220&amp;"."&amp;GRANTS!K220&amp;"."&amp;$C$5</f>
        <v>3521.uifsm.I18.Ap21</v>
      </c>
      <c r="F220" s="317">
        <f t="shared" ca="1" si="12"/>
        <v>44309</v>
      </c>
      <c r="G220" s="318">
        <f>GRANTS!Q220</f>
        <v>0</v>
      </c>
      <c r="H220" s="124">
        <f t="shared" ca="1" si="13"/>
        <v>44309</v>
      </c>
      <c r="I220" s="125">
        <v>0</v>
      </c>
      <c r="J220" s="316" t="str">
        <f>LEFT(GRANTS!D220,20)&amp;"."&amp;GRANTSPAY!E220</f>
        <v>St Mary's &amp; St John'.3521.uifsm.I18.Ap21</v>
      </c>
      <c r="K220" s="120" t="b">
        <v>1</v>
      </c>
      <c r="L220" s="126" t="s">
        <v>3686</v>
      </c>
      <c r="M220" s="120" t="b">
        <v>1</v>
      </c>
      <c r="N220" s="120" t="s">
        <v>3687</v>
      </c>
      <c r="O220" s="319" t="str">
        <f>GRANTS!I220</f>
        <v>11329/543965</v>
      </c>
      <c r="P220" s="120" t="b">
        <v>1</v>
      </c>
      <c r="Q220" s="120" t="b">
        <v>1</v>
      </c>
      <c r="R220" s="120" t="b">
        <v>1</v>
      </c>
      <c r="T220" s="11">
        <f t="shared" si="14"/>
        <v>19</v>
      </c>
      <c r="U220" s="1">
        <f t="shared" si="15"/>
        <v>40</v>
      </c>
    </row>
    <row r="221" spans="1:21" x14ac:dyDescent="0.25">
      <c r="A221" s="117">
        <v>1</v>
      </c>
      <c r="B221" s="118">
        <v>2</v>
      </c>
      <c r="C221" s="315">
        <f>GRANTS!J221</f>
        <v>0</v>
      </c>
      <c r="D221" s="120" t="b">
        <v>1</v>
      </c>
      <c r="E221" s="316" t="str">
        <f>RIGHT(GRANTS!D221,4)&amp;"."&amp;GRANTS!N221&amp;"."&amp;GRANTS!L221&amp;"."&amp;$C$5</f>
        <v>...Ap21</v>
      </c>
      <c r="F221" s="317">
        <f t="shared" ca="1" si="12"/>
        <v>44309</v>
      </c>
      <c r="G221" s="318">
        <f>GRANTS!Q221</f>
        <v>0</v>
      </c>
      <c r="H221" s="124">
        <f t="shared" ca="1" si="13"/>
        <v>44309</v>
      </c>
      <c r="I221" s="125">
        <v>0</v>
      </c>
      <c r="J221" s="316" t="str">
        <f>LEFT(GRANTS!E221,20)&amp;"."&amp;GRANTSPAY!E221</f>
        <v>....Ap21</v>
      </c>
      <c r="K221" s="120" t="b">
        <v>1</v>
      </c>
      <c r="L221" s="126" t="s">
        <v>3686</v>
      </c>
      <c r="M221" s="120" t="b">
        <v>1</v>
      </c>
      <c r="N221" s="120" t="s">
        <v>3687</v>
      </c>
      <c r="O221" s="319">
        <f>GRANTS!J221</f>
        <v>0</v>
      </c>
      <c r="P221" s="120" t="b">
        <v>1</v>
      </c>
      <c r="Q221" s="120" t="b">
        <v>1</v>
      </c>
      <c r="R221" s="120" t="b">
        <v>1</v>
      </c>
      <c r="T221" s="11">
        <f t="shared" si="14"/>
        <v>7</v>
      </c>
      <c r="U221" s="1">
        <f t="shared" si="15"/>
        <v>8</v>
      </c>
    </row>
    <row r="222" spans="1:21" x14ac:dyDescent="0.25">
      <c r="A222" s="117">
        <v>1</v>
      </c>
      <c r="B222" s="118">
        <v>2</v>
      </c>
      <c r="C222" s="315">
        <f>GRANTS!J222</f>
        <v>0</v>
      </c>
      <c r="D222" s="120" t="b">
        <v>1</v>
      </c>
      <c r="E222" s="316" t="str">
        <f>RIGHT(GRANTS!D222,4)&amp;"."&amp;GRANTS!N222&amp;"."&amp;GRANTS!L222&amp;"."&amp;$C$5</f>
        <v>...Ap21</v>
      </c>
      <c r="F222" s="317">
        <f t="shared" ca="1" si="12"/>
        <v>44309</v>
      </c>
      <c r="G222" s="318">
        <f>GRANTS!Q222</f>
        <v>0</v>
      </c>
      <c r="H222" s="124">
        <f t="shared" ca="1" si="13"/>
        <v>44309</v>
      </c>
      <c r="I222" s="125">
        <v>0</v>
      </c>
      <c r="J222" s="316" t="str">
        <f>LEFT(GRANTS!E222,20)&amp;"."&amp;GRANTSPAY!E222</f>
        <v>....Ap21</v>
      </c>
      <c r="K222" s="120" t="b">
        <v>1</v>
      </c>
      <c r="L222" s="126" t="s">
        <v>3686</v>
      </c>
      <c r="M222" s="120" t="b">
        <v>1</v>
      </c>
      <c r="N222" s="120" t="s">
        <v>3687</v>
      </c>
      <c r="O222" s="319">
        <f>GRANTS!J222</f>
        <v>0</v>
      </c>
      <c r="P222" s="120" t="b">
        <v>1</v>
      </c>
      <c r="Q222" s="120" t="b">
        <v>1</v>
      </c>
      <c r="R222" s="120" t="b">
        <v>1</v>
      </c>
      <c r="T222" s="11">
        <f t="shared" si="14"/>
        <v>7</v>
      </c>
      <c r="U222" s="1">
        <f t="shared" si="15"/>
        <v>8</v>
      </c>
    </row>
    <row r="223" spans="1:21" x14ac:dyDescent="0.25">
      <c r="A223" s="117">
        <v>1</v>
      </c>
      <c r="B223" s="118">
        <v>2</v>
      </c>
      <c r="C223" s="315">
        <f>GRANTS!J223</f>
        <v>0</v>
      </c>
      <c r="D223" s="120" t="b">
        <v>1</v>
      </c>
      <c r="E223" s="316" t="str">
        <f>RIGHT(GRANTS!D223,4)&amp;"."&amp;GRANTS!N223&amp;"."&amp;GRANTS!L223&amp;"."&amp;$C$5</f>
        <v>...Ap21</v>
      </c>
      <c r="F223" s="317">
        <f t="shared" ca="1" si="12"/>
        <v>44309</v>
      </c>
      <c r="G223" s="318">
        <f>GRANTS!Q223</f>
        <v>0</v>
      </c>
      <c r="H223" s="124">
        <f t="shared" ca="1" si="13"/>
        <v>44309</v>
      </c>
      <c r="I223" s="125">
        <v>0</v>
      </c>
      <c r="J223" s="316" t="str">
        <f>LEFT(GRANTS!E223,20)&amp;"."&amp;GRANTSPAY!E223</f>
        <v>....Ap21</v>
      </c>
      <c r="K223" s="120" t="b">
        <v>1</v>
      </c>
      <c r="L223" s="126" t="s">
        <v>3686</v>
      </c>
      <c r="M223" s="120" t="b">
        <v>1</v>
      </c>
      <c r="N223" s="120" t="s">
        <v>3687</v>
      </c>
      <c r="O223" s="319">
        <f>GRANTS!J223</f>
        <v>0</v>
      </c>
      <c r="P223" s="120" t="b">
        <v>1</v>
      </c>
      <c r="Q223" s="120" t="b">
        <v>1</v>
      </c>
      <c r="R223" s="120" t="b">
        <v>1</v>
      </c>
      <c r="T223" s="11">
        <f t="shared" si="14"/>
        <v>7</v>
      </c>
      <c r="U223" s="1">
        <f t="shared" si="15"/>
        <v>8</v>
      </c>
    </row>
    <row r="224" spans="1:21" x14ac:dyDescent="0.25">
      <c r="A224" s="117">
        <v>1</v>
      </c>
      <c r="B224" s="118">
        <v>2</v>
      </c>
      <c r="C224" s="315">
        <f>GRANTS!J224</f>
        <v>0</v>
      </c>
      <c r="D224" s="120" t="b">
        <v>1</v>
      </c>
      <c r="E224" s="316" t="str">
        <f>RIGHT(GRANTS!D224,4)&amp;"."&amp;GRANTS!N224&amp;"."&amp;GRANTS!L224&amp;"."&amp;$C$5</f>
        <v>...Ap21</v>
      </c>
      <c r="F224" s="317">
        <f t="shared" ca="1" si="12"/>
        <v>44309</v>
      </c>
      <c r="G224" s="318">
        <f>GRANTS!Q224</f>
        <v>0</v>
      </c>
      <c r="H224" s="124">
        <f t="shared" ca="1" si="13"/>
        <v>44309</v>
      </c>
      <c r="I224" s="125">
        <v>0</v>
      </c>
      <c r="J224" s="316" t="str">
        <f>LEFT(GRANTS!E224,20)&amp;"."&amp;GRANTSPAY!E224</f>
        <v>....Ap21</v>
      </c>
      <c r="K224" s="120" t="b">
        <v>1</v>
      </c>
      <c r="L224" s="126" t="s">
        <v>3686</v>
      </c>
      <c r="M224" s="120" t="b">
        <v>1</v>
      </c>
      <c r="N224" s="120" t="s">
        <v>3687</v>
      </c>
      <c r="O224" s="319">
        <f>GRANTS!J224</f>
        <v>0</v>
      </c>
      <c r="P224" s="120" t="b">
        <v>1</v>
      </c>
      <c r="Q224" s="120" t="b">
        <v>1</v>
      </c>
      <c r="R224" s="120" t="b">
        <v>1</v>
      </c>
      <c r="T224" s="11">
        <f t="shared" si="14"/>
        <v>7</v>
      </c>
      <c r="U224" s="1">
        <f t="shared" si="15"/>
        <v>8</v>
      </c>
    </row>
    <row r="225" spans="1:21" x14ac:dyDescent="0.25">
      <c r="A225" s="117">
        <v>1</v>
      </c>
      <c r="B225" s="118">
        <v>2</v>
      </c>
      <c r="C225" s="315">
        <f>GRANTS!J225</f>
        <v>0</v>
      </c>
      <c r="D225" s="120" t="b">
        <v>1</v>
      </c>
      <c r="E225" s="316" t="str">
        <f>RIGHT(GRANTS!D225,4)&amp;"."&amp;GRANTS!N225&amp;"."&amp;GRANTS!L225&amp;"."&amp;$C$5</f>
        <v>...Ap21</v>
      </c>
      <c r="F225" s="317">
        <f t="shared" ca="1" si="12"/>
        <v>44309</v>
      </c>
      <c r="G225" s="318">
        <f>GRANTS!Q225</f>
        <v>0</v>
      </c>
      <c r="H225" s="124">
        <f t="shared" ca="1" si="13"/>
        <v>44309</v>
      </c>
      <c r="I225" s="125">
        <v>0</v>
      </c>
      <c r="J225" s="316" t="str">
        <f>LEFT(GRANTS!E225,20)&amp;"."&amp;GRANTSPAY!E225</f>
        <v>....Ap21</v>
      </c>
      <c r="K225" s="120" t="b">
        <v>1</v>
      </c>
      <c r="L225" s="126" t="s">
        <v>3686</v>
      </c>
      <c r="M225" s="120" t="b">
        <v>1</v>
      </c>
      <c r="N225" s="120" t="s">
        <v>3687</v>
      </c>
      <c r="O225" s="319">
        <f>GRANTS!J225</f>
        <v>0</v>
      </c>
      <c r="P225" s="120" t="b">
        <v>1</v>
      </c>
      <c r="Q225" s="120" t="b">
        <v>1</v>
      </c>
      <c r="R225" s="120" t="b">
        <v>1</v>
      </c>
      <c r="T225" s="11">
        <f t="shared" si="14"/>
        <v>7</v>
      </c>
      <c r="U225" s="1">
        <f t="shared" si="15"/>
        <v>8</v>
      </c>
    </row>
    <row r="226" spans="1:21" x14ac:dyDescent="0.25">
      <c r="A226" s="117">
        <v>1</v>
      </c>
      <c r="B226" s="118">
        <v>2</v>
      </c>
      <c r="C226" s="315">
        <f>GRANTS!J226</f>
        <v>0</v>
      </c>
      <c r="D226" s="120" t="b">
        <v>1</v>
      </c>
      <c r="E226" s="316" t="str">
        <f>RIGHT(GRANTS!D226,4)&amp;"."&amp;GRANTS!N226&amp;"."&amp;GRANTS!L226&amp;"."&amp;$C$5</f>
        <v>...Ap21</v>
      </c>
      <c r="F226" s="317">
        <f t="shared" ca="1" si="12"/>
        <v>44309</v>
      </c>
      <c r="G226" s="318">
        <f>GRANTS!Q226</f>
        <v>0</v>
      </c>
      <c r="H226" s="124">
        <f t="shared" ca="1" si="13"/>
        <v>44309</v>
      </c>
      <c r="I226" s="125">
        <v>0</v>
      </c>
      <c r="J226" s="316" t="str">
        <f>LEFT(GRANTS!E226,20)&amp;"."&amp;GRANTSPAY!E226</f>
        <v>....Ap21</v>
      </c>
      <c r="K226" s="120" t="b">
        <v>1</v>
      </c>
      <c r="L226" s="126" t="s">
        <v>3686</v>
      </c>
      <c r="M226" s="120" t="b">
        <v>1</v>
      </c>
      <c r="N226" s="120" t="s">
        <v>3687</v>
      </c>
      <c r="O226" s="319">
        <f>GRANTS!J226</f>
        <v>0</v>
      </c>
      <c r="P226" s="120" t="b">
        <v>1</v>
      </c>
      <c r="Q226" s="120" t="b">
        <v>1</v>
      </c>
      <c r="R226" s="120" t="b">
        <v>1</v>
      </c>
      <c r="T226" s="11">
        <f t="shared" si="14"/>
        <v>7</v>
      </c>
      <c r="U226" s="1">
        <f t="shared" si="15"/>
        <v>8</v>
      </c>
    </row>
    <row r="227" spans="1:21" x14ac:dyDescent="0.25">
      <c r="A227" s="117">
        <v>1</v>
      </c>
      <c r="B227" s="118">
        <v>2</v>
      </c>
      <c r="C227" s="315">
        <f>GRANTS!J227</f>
        <v>0</v>
      </c>
      <c r="D227" s="120" t="b">
        <v>1</v>
      </c>
      <c r="E227" s="316" t="str">
        <f>RIGHT(GRANTS!D227,4)&amp;"."&amp;GRANTS!N227&amp;"."&amp;GRANTS!L227&amp;"."&amp;$C$5</f>
        <v>...Ap21</v>
      </c>
      <c r="F227" s="317">
        <f t="shared" ca="1" si="12"/>
        <v>44309</v>
      </c>
      <c r="G227" s="318">
        <f>GRANTS!Q227</f>
        <v>0</v>
      </c>
      <c r="H227" s="124">
        <f t="shared" ca="1" si="13"/>
        <v>44309</v>
      </c>
      <c r="I227" s="125">
        <v>0</v>
      </c>
      <c r="J227" s="316" t="str">
        <f>LEFT(GRANTS!E227,20)&amp;"."&amp;GRANTSPAY!E227</f>
        <v>....Ap21</v>
      </c>
      <c r="K227" s="120" t="b">
        <v>1</v>
      </c>
      <c r="L227" s="126" t="s">
        <v>3686</v>
      </c>
      <c r="M227" s="120" t="b">
        <v>1</v>
      </c>
      <c r="N227" s="120" t="s">
        <v>3687</v>
      </c>
      <c r="O227" s="319">
        <f>GRANTS!J227</f>
        <v>0</v>
      </c>
      <c r="P227" s="120" t="b">
        <v>1</v>
      </c>
      <c r="Q227" s="120" t="b">
        <v>1</v>
      </c>
      <c r="R227" s="120" t="b">
        <v>1</v>
      </c>
      <c r="T227" s="11">
        <f t="shared" si="14"/>
        <v>7</v>
      </c>
      <c r="U227" s="1">
        <f t="shared" si="15"/>
        <v>8</v>
      </c>
    </row>
    <row r="228" spans="1:21" x14ac:dyDescent="0.25">
      <c r="A228" s="117">
        <v>1</v>
      </c>
      <c r="B228" s="118">
        <v>2</v>
      </c>
      <c r="C228" s="315">
        <f>GRANTS!J228</f>
        <v>0</v>
      </c>
      <c r="D228" s="120" t="b">
        <v>1</v>
      </c>
      <c r="E228" s="316" t="str">
        <f>RIGHT(GRANTS!D228,4)&amp;"."&amp;GRANTS!N228&amp;"."&amp;GRANTS!L228&amp;"."&amp;$C$5</f>
        <v>...Ap21</v>
      </c>
      <c r="F228" s="317">
        <f t="shared" ca="1" si="12"/>
        <v>44309</v>
      </c>
      <c r="G228" s="318">
        <f>GRANTS!Q228</f>
        <v>0</v>
      </c>
      <c r="H228" s="124">
        <f t="shared" ca="1" si="13"/>
        <v>44309</v>
      </c>
      <c r="I228" s="125">
        <v>0</v>
      </c>
      <c r="J228" s="316" t="str">
        <f>LEFT(GRANTS!E228,20)&amp;"."&amp;GRANTSPAY!E228</f>
        <v>....Ap21</v>
      </c>
      <c r="K228" s="120" t="b">
        <v>1</v>
      </c>
      <c r="L228" s="126" t="s">
        <v>3686</v>
      </c>
      <c r="M228" s="120" t="b">
        <v>1</v>
      </c>
      <c r="N228" s="120" t="s">
        <v>3687</v>
      </c>
      <c r="O228" s="319">
        <f>GRANTS!J228</f>
        <v>0</v>
      </c>
      <c r="P228" s="120" t="b">
        <v>1</v>
      </c>
      <c r="Q228" s="120" t="b">
        <v>1</v>
      </c>
      <c r="R228" s="120" t="b">
        <v>1</v>
      </c>
      <c r="T228" s="11">
        <f t="shared" si="14"/>
        <v>7</v>
      </c>
      <c r="U228" s="1">
        <f t="shared" si="15"/>
        <v>8</v>
      </c>
    </row>
    <row r="229" spans="1:21" x14ac:dyDescent="0.25">
      <c r="A229" s="117">
        <v>1</v>
      </c>
      <c r="B229" s="118">
        <v>2</v>
      </c>
      <c r="C229" s="315">
        <f>GRANTS!J229</f>
        <v>0</v>
      </c>
      <c r="D229" s="120" t="b">
        <v>1</v>
      </c>
      <c r="E229" s="316" t="str">
        <f>RIGHT(GRANTS!D229,4)&amp;"."&amp;GRANTS!N229&amp;"."&amp;GRANTS!L229&amp;"."&amp;$C$5</f>
        <v>...Ap21</v>
      </c>
      <c r="F229" s="317">
        <f t="shared" ca="1" si="12"/>
        <v>44309</v>
      </c>
      <c r="G229" s="318">
        <f>GRANTS!Q229</f>
        <v>0</v>
      </c>
      <c r="H229" s="124">
        <f t="shared" ca="1" si="13"/>
        <v>44309</v>
      </c>
      <c r="I229" s="125">
        <v>0</v>
      </c>
      <c r="J229" s="316" t="str">
        <f>LEFT(GRANTS!E229,20)&amp;"."&amp;GRANTSPAY!E229</f>
        <v>....Ap21</v>
      </c>
      <c r="K229" s="120" t="b">
        <v>1</v>
      </c>
      <c r="L229" s="126" t="s">
        <v>3686</v>
      </c>
      <c r="M229" s="120" t="b">
        <v>1</v>
      </c>
      <c r="N229" s="120" t="s">
        <v>3687</v>
      </c>
      <c r="O229" s="319">
        <f>GRANTS!J229</f>
        <v>0</v>
      </c>
      <c r="P229" s="120" t="b">
        <v>1</v>
      </c>
      <c r="Q229" s="120" t="b">
        <v>1</v>
      </c>
      <c r="R229" s="120" t="b">
        <v>1</v>
      </c>
      <c r="T229" s="11">
        <f t="shared" si="14"/>
        <v>7</v>
      </c>
      <c r="U229" s="1">
        <f t="shared" si="15"/>
        <v>8</v>
      </c>
    </row>
    <row r="230" spans="1:21" x14ac:dyDescent="0.25">
      <c r="A230" s="117">
        <v>1</v>
      </c>
      <c r="B230" s="118">
        <v>2</v>
      </c>
      <c r="C230" s="315">
        <f>GRANTS!J230</f>
        <v>0</v>
      </c>
      <c r="D230" s="120" t="b">
        <v>1</v>
      </c>
      <c r="E230" s="316" t="str">
        <f>RIGHT(GRANTS!D230,4)&amp;"."&amp;GRANTS!N230&amp;"."&amp;GRANTS!L230&amp;"."&amp;$C$5</f>
        <v>...Ap21</v>
      </c>
      <c r="F230" s="317">
        <f t="shared" ca="1" si="12"/>
        <v>44309</v>
      </c>
      <c r="G230" s="318">
        <f>GRANTS!Q230</f>
        <v>0</v>
      </c>
      <c r="H230" s="124">
        <f t="shared" ca="1" si="13"/>
        <v>44309</v>
      </c>
      <c r="I230" s="125">
        <v>0</v>
      </c>
      <c r="J230" s="316" t="str">
        <f>LEFT(GRANTS!E230,20)&amp;"."&amp;GRANTSPAY!E230</f>
        <v>....Ap21</v>
      </c>
      <c r="K230" s="120" t="b">
        <v>1</v>
      </c>
      <c r="L230" s="126" t="s">
        <v>3686</v>
      </c>
      <c r="M230" s="120" t="b">
        <v>1</v>
      </c>
      <c r="N230" s="120" t="s">
        <v>3687</v>
      </c>
      <c r="O230" s="319">
        <f>GRANTS!J230</f>
        <v>0</v>
      </c>
      <c r="P230" s="120" t="b">
        <v>1</v>
      </c>
      <c r="Q230" s="120" t="b">
        <v>1</v>
      </c>
      <c r="R230" s="120" t="b">
        <v>1</v>
      </c>
      <c r="T230" s="11">
        <f t="shared" si="14"/>
        <v>7</v>
      </c>
      <c r="U230" s="1">
        <f t="shared" si="15"/>
        <v>8</v>
      </c>
    </row>
    <row r="231" spans="1:21" x14ac:dyDescent="0.25">
      <c r="A231" s="117">
        <v>1</v>
      </c>
      <c r="B231" s="118">
        <v>2</v>
      </c>
      <c r="C231" s="315">
        <f>GRANTS!J231</f>
        <v>0</v>
      </c>
      <c r="D231" s="120" t="b">
        <v>1</v>
      </c>
      <c r="E231" s="316" t="str">
        <f>RIGHT(GRANTS!D231,4)&amp;"."&amp;GRANTS!N231&amp;"."&amp;GRANTS!L231&amp;"."&amp;$C$5</f>
        <v>...Ap21</v>
      </c>
      <c r="F231" s="317">
        <f t="shared" ca="1" si="12"/>
        <v>44309</v>
      </c>
      <c r="G231" s="318">
        <f>GRANTS!Q231</f>
        <v>0</v>
      </c>
      <c r="H231" s="124">
        <f t="shared" ca="1" si="13"/>
        <v>44309</v>
      </c>
      <c r="I231" s="125">
        <v>0</v>
      </c>
      <c r="J231" s="316" t="str">
        <f>LEFT(GRANTS!E231,20)&amp;"."&amp;GRANTSPAY!E231</f>
        <v>....Ap21</v>
      </c>
      <c r="K231" s="120" t="b">
        <v>1</v>
      </c>
      <c r="L231" s="126" t="s">
        <v>3686</v>
      </c>
      <c r="M231" s="120" t="b">
        <v>1</v>
      </c>
      <c r="N231" s="120" t="s">
        <v>3687</v>
      </c>
      <c r="O231" s="319">
        <f>GRANTS!J231</f>
        <v>0</v>
      </c>
      <c r="P231" s="120" t="b">
        <v>1</v>
      </c>
      <c r="Q231" s="120" t="b">
        <v>1</v>
      </c>
      <c r="R231" s="120" t="b">
        <v>1</v>
      </c>
      <c r="T231" s="11">
        <f t="shared" si="14"/>
        <v>7</v>
      </c>
      <c r="U231" s="1">
        <f t="shared" si="15"/>
        <v>8</v>
      </c>
    </row>
    <row r="232" spans="1:21" x14ac:dyDescent="0.25">
      <c r="A232" s="117">
        <v>1</v>
      </c>
      <c r="B232" s="118">
        <v>2</v>
      </c>
      <c r="C232" s="315">
        <f>GRANTS!J232</f>
        <v>0</v>
      </c>
      <c r="D232" s="120" t="b">
        <v>1</v>
      </c>
      <c r="E232" s="316" t="str">
        <f>RIGHT(GRANTS!D232,4)&amp;"."&amp;GRANTS!N232&amp;"."&amp;GRANTS!L232&amp;"."&amp;$C$5</f>
        <v>...Ap21</v>
      </c>
      <c r="F232" s="317">
        <f t="shared" ca="1" si="12"/>
        <v>44309</v>
      </c>
      <c r="G232" s="318">
        <f>GRANTS!Q232</f>
        <v>0</v>
      </c>
      <c r="H232" s="124">
        <f t="shared" ca="1" si="13"/>
        <v>44309</v>
      </c>
      <c r="I232" s="125">
        <v>0</v>
      </c>
      <c r="J232" s="316" t="str">
        <f>LEFT(GRANTS!E232,20)&amp;"."&amp;GRANTSPAY!E232</f>
        <v>....Ap21</v>
      </c>
      <c r="K232" s="120" t="b">
        <v>1</v>
      </c>
      <c r="L232" s="126" t="s">
        <v>3686</v>
      </c>
      <c r="M232" s="120" t="b">
        <v>1</v>
      </c>
      <c r="N232" s="120" t="s">
        <v>3687</v>
      </c>
      <c r="O232" s="319">
        <f>GRANTS!J232</f>
        <v>0</v>
      </c>
      <c r="P232" s="120" t="b">
        <v>1</v>
      </c>
      <c r="Q232" s="120" t="b">
        <v>1</v>
      </c>
      <c r="R232" s="120" t="b">
        <v>1</v>
      </c>
      <c r="T232" s="11">
        <f t="shared" si="14"/>
        <v>7</v>
      </c>
      <c r="U232" s="1">
        <f t="shared" si="15"/>
        <v>8</v>
      </c>
    </row>
    <row r="233" spans="1:21" x14ac:dyDescent="0.25">
      <c r="A233" s="117">
        <v>1</v>
      </c>
      <c r="B233" s="118">
        <v>2</v>
      </c>
      <c r="C233" s="315">
        <f>GRANTS!J233</f>
        <v>0</v>
      </c>
      <c r="D233" s="120" t="b">
        <v>1</v>
      </c>
      <c r="E233" s="316" t="str">
        <f>RIGHT(GRANTS!D233,4)&amp;"."&amp;GRANTS!N233&amp;"."&amp;GRANTS!L233&amp;"."&amp;$C$5</f>
        <v>...Ap21</v>
      </c>
      <c r="F233" s="317">
        <f t="shared" ca="1" si="12"/>
        <v>44309</v>
      </c>
      <c r="G233" s="318">
        <f>GRANTS!Q233</f>
        <v>0</v>
      </c>
      <c r="H233" s="124">
        <f t="shared" ca="1" si="13"/>
        <v>44309</v>
      </c>
      <c r="I233" s="125">
        <v>0</v>
      </c>
      <c r="J233" s="316" t="str">
        <f>LEFT(GRANTS!E233,20)&amp;"."&amp;GRANTSPAY!E233</f>
        <v>....Ap21</v>
      </c>
      <c r="K233" s="120" t="b">
        <v>1</v>
      </c>
      <c r="L233" s="126" t="s">
        <v>3686</v>
      </c>
      <c r="M233" s="120" t="b">
        <v>1</v>
      </c>
      <c r="N233" s="120" t="s">
        <v>3687</v>
      </c>
      <c r="O233" s="319">
        <f>GRANTS!J233</f>
        <v>0</v>
      </c>
      <c r="P233" s="120" t="b">
        <v>1</v>
      </c>
      <c r="Q233" s="120" t="b">
        <v>1</v>
      </c>
      <c r="R233" s="120" t="b">
        <v>1</v>
      </c>
      <c r="T233" s="11">
        <f t="shared" si="14"/>
        <v>7</v>
      </c>
      <c r="U233" s="1">
        <f t="shared" si="15"/>
        <v>8</v>
      </c>
    </row>
    <row r="234" spans="1:21" x14ac:dyDescent="0.25">
      <c r="A234" s="117">
        <v>1</v>
      </c>
      <c r="B234" s="118">
        <v>2</v>
      </c>
      <c r="C234" s="315">
        <f>GRANTS!J234</f>
        <v>0</v>
      </c>
      <c r="D234" s="120" t="b">
        <v>1</v>
      </c>
      <c r="E234" s="316" t="str">
        <f>RIGHT(GRANTS!D234,4)&amp;"."&amp;GRANTS!N234&amp;"."&amp;GRANTS!L234&amp;"."&amp;$C$5</f>
        <v>...Ap21</v>
      </c>
      <c r="F234" s="317">
        <f t="shared" ca="1" si="12"/>
        <v>44309</v>
      </c>
      <c r="G234" s="318">
        <f>GRANTS!Q234</f>
        <v>0</v>
      </c>
      <c r="H234" s="124">
        <f t="shared" ca="1" si="13"/>
        <v>44309</v>
      </c>
      <c r="I234" s="125">
        <v>0</v>
      </c>
      <c r="J234" s="316" t="str">
        <f>LEFT(GRANTS!E234,20)&amp;"."&amp;GRANTSPAY!E234</f>
        <v>....Ap21</v>
      </c>
      <c r="K234" s="120" t="b">
        <v>1</v>
      </c>
      <c r="L234" s="126" t="s">
        <v>3686</v>
      </c>
      <c r="M234" s="120" t="b">
        <v>1</v>
      </c>
      <c r="N234" s="120" t="s">
        <v>3687</v>
      </c>
      <c r="O234" s="319">
        <f>GRANTS!J234</f>
        <v>0</v>
      </c>
      <c r="P234" s="120" t="b">
        <v>1</v>
      </c>
      <c r="Q234" s="120" t="b">
        <v>1</v>
      </c>
      <c r="R234" s="120" t="b">
        <v>1</v>
      </c>
      <c r="T234" s="11">
        <f t="shared" si="14"/>
        <v>7</v>
      </c>
      <c r="U234" s="1">
        <f t="shared" si="15"/>
        <v>8</v>
      </c>
    </row>
    <row r="235" spans="1:21" x14ac:dyDescent="0.25">
      <c r="A235" s="117">
        <v>1</v>
      </c>
      <c r="B235" s="118">
        <v>2</v>
      </c>
      <c r="C235" s="315">
        <f>GRANTS!J235</f>
        <v>0</v>
      </c>
      <c r="D235" s="120" t="b">
        <v>1</v>
      </c>
      <c r="E235" s="316" t="str">
        <f>RIGHT(GRANTS!D235,4)&amp;"."&amp;GRANTS!N235&amp;"."&amp;GRANTS!L235&amp;"."&amp;$C$5</f>
        <v>...Ap21</v>
      </c>
      <c r="F235" s="317">
        <f t="shared" ca="1" si="12"/>
        <v>44309</v>
      </c>
      <c r="G235" s="318">
        <f>GRANTS!Q235</f>
        <v>0</v>
      </c>
      <c r="H235" s="124">
        <f t="shared" ca="1" si="13"/>
        <v>44309</v>
      </c>
      <c r="I235" s="125">
        <v>0</v>
      </c>
      <c r="J235" s="316" t="str">
        <f>LEFT(GRANTS!E235,20)&amp;"."&amp;GRANTSPAY!E235</f>
        <v>....Ap21</v>
      </c>
      <c r="K235" s="120" t="b">
        <v>1</v>
      </c>
      <c r="L235" s="126" t="s">
        <v>3686</v>
      </c>
      <c r="M235" s="120" t="b">
        <v>1</v>
      </c>
      <c r="N235" s="120" t="s">
        <v>3687</v>
      </c>
      <c r="O235" s="319">
        <f>GRANTS!J235</f>
        <v>0</v>
      </c>
      <c r="P235" s="120" t="b">
        <v>1</v>
      </c>
      <c r="Q235" s="120" t="b">
        <v>1</v>
      </c>
      <c r="R235" s="120" t="b">
        <v>1</v>
      </c>
      <c r="T235" s="11">
        <f t="shared" si="14"/>
        <v>7</v>
      </c>
      <c r="U235" s="1">
        <f t="shared" si="15"/>
        <v>8</v>
      </c>
    </row>
    <row r="236" spans="1:21" x14ac:dyDescent="0.25">
      <c r="A236" s="117">
        <v>1</v>
      </c>
      <c r="B236" s="118">
        <v>2</v>
      </c>
      <c r="C236" s="315">
        <f>GRANTS!J236</f>
        <v>0</v>
      </c>
      <c r="D236" s="120" t="b">
        <v>1</v>
      </c>
      <c r="E236" s="316" t="str">
        <f>RIGHT(GRANTS!D236,4)&amp;"."&amp;GRANTS!N236&amp;"."&amp;GRANTS!L236&amp;"."&amp;$C$5</f>
        <v>...Ap21</v>
      </c>
      <c r="F236" s="317">
        <f t="shared" ca="1" si="12"/>
        <v>44309</v>
      </c>
      <c r="G236" s="318">
        <f>GRANTS!Q236</f>
        <v>0</v>
      </c>
      <c r="H236" s="124">
        <f t="shared" ca="1" si="13"/>
        <v>44309</v>
      </c>
      <c r="I236" s="125">
        <v>0</v>
      </c>
      <c r="J236" s="316" t="str">
        <f>LEFT(GRANTS!E236,20)&amp;"."&amp;GRANTSPAY!E236</f>
        <v>....Ap21</v>
      </c>
      <c r="K236" s="120" t="b">
        <v>1</v>
      </c>
      <c r="L236" s="126" t="s">
        <v>3686</v>
      </c>
      <c r="M236" s="120" t="b">
        <v>1</v>
      </c>
      <c r="N236" s="120" t="s">
        <v>3687</v>
      </c>
      <c r="O236" s="319">
        <f>GRANTS!J236</f>
        <v>0</v>
      </c>
      <c r="P236" s="120" t="b">
        <v>1</v>
      </c>
      <c r="Q236" s="120" t="b">
        <v>1</v>
      </c>
      <c r="R236" s="120" t="b">
        <v>1</v>
      </c>
      <c r="T236" s="11">
        <f t="shared" si="14"/>
        <v>7</v>
      </c>
      <c r="U236" s="1">
        <f t="shared" si="15"/>
        <v>8</v>
      </c>
    </row>
    <row r="237" spans="1:21" x14ac:dyDescent="0.25">
      <c r="A237" s="117">
        <v>1</v>
      </c>
      <c r="B237" s="118">
        <v>2</v>
      </c>
      <c r="C237" s="315">
        <f>GRANTS!J237</f>
        <v>0</v>
      </c>
      <c r="D237" s="120" t="b">
        <v>1</v>
      </c>
      <c r="E237" s="316" t="str">
        <f>RIGHT(GRANTS!D237,4)&amp;"."&amp;GRANTS!N237&amp;"."&amp;GRANTS!L237&amp;"."&amp;$C$5</f>
        <v>...Ap21</v>
      </c>
      <c r="F237" s="317">
        <f t="shared" ca="1" si="12"/>
        <v>44309</v>
      </c>
      <c r="G237" s="318">
        <f>GRANTS!Q237</f>
        <v>0</v>
      </c>
      <c r="H237" s="124">
        <f t="shared" ca="1" si="13"/>
        <v>44309</v>
      </c>
      <c r="I237" s="125">
        <v>0</v>
      </c>
      <c r="J237" s="316" t="str">
        <f>LEFT(GRANTS!E237,20)&amp;"."&amp;GRANTSPAY!E237</f>
        <v>....Ap21</v>
      </c>
      <c r="K237" s="120" t="b">
        <v>1</v>
      </c>
      <c r="L237" s="126" t="s">
        <v>3686</v>
      </c>
      <c r="M237" s="120" t="b">
        <v>1</v>
      </c>
      <c r="N237" s="120" t="s">
        <v>3687</v>
      </c>
      <c r="O237" s="319">
        <f>GRANTS!J237</f>
        <v>0</v>
      </c>
      <c r="P237" s="120" t="b">
        <v>1</v>
      </c>
      <c r="Q237" s="120" t="b">
        <v>1</v>
      </c>
      <c r="R237" s="120" t="b">
        <v>1</v>
      </c>
      <c r="T237" s="11">
        <f t="shared" si="14"/>
        <v>7</v>
      </c>
      <c r="U237" s="1">
        <f t="shared" si="15"/>
        <v>8</v>
      </c>
    </row>
    <row r="238" spans="1:21" x14ac:dyDescent="0.25">
      <c r="A238" s="117">
        <v>1</v>
      </c>
      <c r="B238" s="118">
        <v>2</v>
      </c>
      <c r="C238" s="315">
        <f>GRANTS!J238</f>
        <v>0</v>
      </c>
      <c r="D238" s="120" t="b">
        <v>1</v>
      </c>
      <c r="E238" s="316" t="str">
        <f>RIGHT(GRANTS!D238,4)&amp;"."&amp;GRANTS!N238&amp;"."&amp;GRANTS!L238&amp;"."&amp;$C$5</f>
        <v>...Ap21</v>
      </c>
      <c r="F238" s="317">
        <f t="shared" ca="1" si="12"/>
        <v>44309</v>
      </c>
      <c r="G238" s="318">
        <f>GRANTS!Q238</f>
        <v>0</v>
      </c>
      <c r="H238" s="124">
        <f t="shared" ca="1" si="13"/>
        <v>44309</v>
      </c>
      <c r="I238" s="125">
        <v>0</v>
      </c>
      <c r="J238" s="316" t="str">
        <f>LEFT(GRANTS!E238,20)&amp;"."&amp;GRANTSPAY!E238</f>
        <v>....Ap21</v>
      </c>
      <c r="K238" s="120" t="b">
        <v>1</v>
      </c>
      <c r="L238" s="126" t="s">
        <v>3686</v>
      </c>
      <c r="M238" s="120" t="b">
        <v>1</v>
      </c>
      <c r="N238" s="120" t="s">
        <v>3687</v>
      </c>
      <c r="O238" s="319">
        <f>GRANTS!J238</f>
        <v>0</v>
      </c>
      <c r="P238" s="120" t="b">
        <v>1</v>
      </c>
      <c r="Q238" s="120" t="b">
        <v>1</v>
      </c>
      <c r="R238" s="120" t="b">
        <v>1</v>
      </c>
      <c r="T238" s="11">
        <f t="shared" si="14"/>
        <v>7</v>
      </c>
      <c r="U238" s="1">
        <f t="shared" si="15"/>
        <v>8</v>
      </c>
    </row>
    <row r="239" spans="1:21" x14ac:dyDescent="0.25">
      <c r="A239" s="117">
        <v>1</v>
      </c>
      <c r="B239" s="118">
        <v>2</v>
      </c>
      <c r="C239" s="315">
        <f>GRANTS!J239</f>
        <v>0</v>
      </c>
      <c r="D239" s="120" t="b">
        <v>1</v>
      </c>
      <c r="E239" s="316" t="str">
        <f>RIGHT(GRANTS!D239,4)&amp;"."&amp;GRANTS!N239&amp;"."&amp;GRANTS!L239&amp;"."&amp;$C$5</f>
        <v>...Ap21</v>
      </c>
      <c r="F239" s="317">
        <f t="shared" ca="1" si="12"/>
        <v>44309</v>
      </c>
      <c r="G239" s="318">
        <f>GRANTS!Q239</f>
        <v>0</v>
      </c>
      <c r="H239" s="124">
        <f t="shared" ca="1" si="13"/>
        <v>44309</v>
      </c>
      <c r="I239" s="125">
        <v>0</v>
      </c>
      <c r="J239" s="316" t="str">
        <f>LEFT(GRANTS!E239,20)&amp;"."&amp;GRANTSPAY!E239</f>
        <v>....Ap21</v>
      </c>
      <c r="K239" s="120" t="b">
        <v>1</v>
      </c>
      <c r="L239" s="126" t="s">
        <v>3686</v>
      </c>
      <c r="M239" s="120" t="b">
        <v>1</v>
      </c>
      <c r="N239" s="120" t="s">
        <v>3687</v>
      </c>
      <c r="O239" s="319">
        <f>GRANTS!J239</f>
        <v>0</v>
      </c>
      <c r="P239" s="120" t="b">
        <v>1</v>
      </c>
      <c r="Q239" s="120" t="b">
        <v>1</v>
      </c>
      <c r="R239" s="120" t="b">
        <v>1</v>
      </c>
      <c r="T239" s="11">
        <f t="shared" si="14"/>
        <v>7</v>
      </c>
      <c r="U239" s="1">
        <f t="shared" si="15"/>
        <v>8</v>
      </c>
    </row>
    <row r="240" spans="1:21" x14ac:dyDescent="0.25">
      <c r="A240" s="117">
        <v>1</v>
      </c>
      <c r="B240" s="118">
        <v>2</v>
      </c>
      <c r="C240" s="315">
        <f>GRANTS!J240</f>
        <v>0</v>
      </c>
      <c r="D240" s="120" t="b">
        <v>1</v>
      </c>
      <c r="E240" s="316" t="str">
        <f>RIGHT(GRANTS!D240,4)&amp;"."&amp;GRANTS!N240&amp;"."&amp;GRANTS!L240&amp;"."&amp;$C$5</f>
        <v>...Ap21</v>
      </c>
      <c r="F240" s="317">
        <f t="shared" ca="1" si="12"/>
        <v>44309</v>
      </c>
      <c r="G240" s="318">
        <f>GRANTS!Q240</f>
        <v>0</v>
      </c>
      <c r="H240" s="124">
        <f t="shared" ca="1" si="13"/>
        <v>44309</v>
      </c>
      <c r="I240" s="125">
        <v>0</v>
      </c>
      <c r="J240" s="316" t="str">
        <f>LEFT(GRANTS!E240,20)&amp;"."&amp;GRANTSPAY!E240</f>
        <v>....Ap21</v>
      </c>
      <c r="K240" s="120" t="b">
        <v>1</v>
      </c>
      <c r="L240" s="126" t="s">
        <v>3686</v>
      </c>
      <c r="M240" s="120" t="b">
        <v>1</v>
      </c>
      <c r="N240" s="120" t="s">
        <v>3687</v>
      </c>
      <c r="O240" s="319">
        <f>GRANTS!J240</f>
        <v>0</v>
      </c>
      <c r="P240" s="120" t="b">
        <v>1</v>
      </c>
      <c r="Q240" s="120" t="b">
        <v>1</v>
      </c>
      <c r="R240" s="120" t="b">
        <v>1</v>
      </c>
      <c r="T240" s="11">
        <f t="shared" si="14"/>
        <v>7</v>
      </c>
      <c r="U240" s="1">
        <f t="shared" si="15"/>
        <v>8</v>
      </c>
    </row>
    <row r="241" spans="1:18" x14ac:dyDescent="0.25">
      <c r="A241" s="117"/>
      <c r="B241" s="118"/>
      <c r="C241" s="315">
        <f>GRANTS!K241</f>
        <v>0</v>
      </c>
      <c r="D241" s="120"/>
      <c r="E241" s="316" t="str">
        <f>RIGHT(GRANTS!D241,4)&amp;"."&amp;GRANTS!N241&amp;"."&amp;GRANTS!L241&amp;"."&amp;$C$5</f>
        <v>...Ap21</v>
      </c>
      <c r="F241" s="122"/>
      <c r="G241" s="318">
        <f>GRANTS!Q241</f>
        <v>0</v>
      </c>
      <c r="H241" s="124"/>
      <c r="I241" s="125"/>
      <c r="J241" s="121"/>
      <c r="K241" s="120"/>
      <c r="L241" s="126"/>
      <c r="M241" s="120"/>
      <c r="N241" s="120"/>
      <c r="O241" s="127"/>
      <c r="P241" s="120"/>
      <c r="Q241" s="120"/>
      <c r="R241" s="120"/>
    </row>
    <row r="242" spans="1:18" x14ac:dyDescent="0.25">
      <c r="A242" s="117"/>
      <c r="B242" s="118"/>
      <c r="C242" s="315">
        <f>GRANTS!K242</f>
        <v>0</v>
      </c>
      <c r="D242" s="120"/>
      <c r="E242" s="316" t="str">
        <f>RIGHT(GRANTS!D242,4)&amp;"."&amp;GRANTS!N242&amp;"."&amp;GRANTS!L242&amp;"."&amp;$C$5</f>
        <v>...Ap21</v>
      </c>
      <c r="F242" s="122"/>
      <c r="G242" s="123"/>
      <c r="H242" s="124"/>
      <c r="I242" s="125"/>
      <c r="J242" s="121"/>
      <c r="K242" s="120"/>
      <c r="L242" s="126"/>
      <c r="M242" s="120"/>
      <c r="N242" s="120"/>
      <c r="O242" s="127"/>
      <c r="P242" s="120"/>
      <c r="Q242" s="120"/>
      <c r="R242" s="120"/>
    </row>
    <row r="243" spans="1:18" x14ac:dyDescent="0.25">
      <c r="A243" s="117"/>
      <c r="B243" s="118"/>
      <c r="C243" s="315">
        <f>GRANTS!K243</f>
        <v>0</v>
      </c>
      <c r="D243" s="120"/>
      <c r="E243" s="316" t="str">
        <f>RIGHT(GRANTS!D243,4)&amp;"."&amp;GRANTS!N243&amp;"."&amp;GRANTS!L243&amp;"."&amp;$C$5</f>
        <v>...Ap21</v>
      </c>
      <c r="F243" s="122"/>
      <c r="G243" s="123"/>
      <c r="H243" s="124"/>
      <c r="I243" s="125"/>
      <c r="J243" s="121"/>
      <c r="K243" s="120"/>
      <c r="L243" s="126"/>
      <c r="M243" s="120"/>
      <c r="N243" s="120"/>
      <c r="O243" s="127"/>
      <c r="P243" s="120"/>
      <c r="Q243" s="120"/>
      <c r="R243" s="120"/>
    </row>
  </sheetData>
  <autoFilter ref="A19:H243"/>
  <mergeCells count="5">
    <mergeCell ref="A1:N1"/>
    <mergeCell ref="B3:E3"/>
    <mergeCell ref="H3:I3"/>
    <mergeCell ref="C7:D8"/>
    <mergeCell ref="C10:D11"/>
  </mergeCells>
  <conditionalFormatting sqref="G20:G243">
    <cfRule type="cellIs" dxfId="37" priority="4" operator="lessThan">
      <formula>0</formula>
    </cfRule>
    <cfRule type="cellIs" dxfId="36" priority="5" operator="equal">
      <formula>0</formula>
    </cfRule>
  </conditionalFormatting>
  <conditionalFormatting sqref="C7:D8">
    <cfRule type="cellIs" dxfId="35" priority="3" operator="equal">
      <formula>"Error"</formula>
    </cfRule>
  </conditionalFormatting>
  <conditionalFormatting sqref="C10:D11">
    <cfRule type="cellIs" dxfId="34" priority="2" operator="equal">
      <formula>"Error"</formula>
    </cfRule>
  </conditionalFormatting>
  <conditionalFormatting sqref="C7:D8 C10:D11">
    <cfRule type="cellIs" dxfId="3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Q164"/>
  <sheetViews>
    <sheetView zoomScale="85" zoomScaleNormal="85" workbookViewId="0">
      <pane xSplit="13" ySplit="7" topLeftCell="N130" activePane="bottomRight" state="frozen"/>
      <selection pane="topRight" activeCell="E1" sqref="E1"/>
      <selection pane="bottomLeft" activeCell="A8" sqref="A8"/>
      <selection pane="bottomRight" activeCell="Q163" sqref="Q8:Q163"/>
    </sheetView>
  </sheetViews>
  <sheetFormatPr defaultRowHeight="15" x14ac:dyDescent="0.25"/>
  <cols>
    <col min="1" max="1" width="16" style="313" customWidth="1"/>
    <col min="2" max="2" width="12" style="313" customWidth="1"/>
    <col min="3" max="3" width="11" style="313" customWidth="1"/>
    <col min="4" max="4" width="43.85546875" style="313" bestFit="1" customWidth="1"/>
    <col min="5" max="8" width="11" style="313" customWidth="1"/>
    <col min="9" max="11" width="8.7109375" style="313" customWidth="1"/>
    <col min="12" max="12" width="12.28515625" style="313" customWidth="1"/>
    <col min="13" max="13" width="20.5703125" style="313" customWidth="1"/>
    <col min="14" max="14" width="13.42578125" style="313" customWidth="1"/>
    <col min="15" max="15" width="12" style="313" customWidth="1"/>
    <col min="16" max="16" width="11.140625" style="313" customWidth="1"/>
    <col min="17" max="17" width="14.7109375" style="313" bestFit="1" customWidth="1"/>
    <col min="18" max="18" width="12.7109375" style="313" bestFit="1" customWidth="1"/>
    <col min="19" max="19" width="12.7109375" style="313" customWidth="1"/>
    <col min="20" max="20" width="15.42578125" style="313" bestFit="1" customWidth="1"/>
    <col min="21" max="22" width="15.140625" style="313" customWidth="1"/>
    <col min="23" max="25" width="14.28515625" style="313" bestFit="1" customWidth="1"/>
    <col min="26" max="27" width="13.85546875" style="313" bestFit="1" customWidth="1"/>
    <col min="28" max="28" width="16.28515625" style="313" bestFit="1" customWidth="1"/>
    <col min="29" max="32" width="16.28515625" style="313" customWidth="1"/>
    <col min="33" max="33" width="14.28515625" style="313" bestFit="1" customWidth="1"/>
    <col min="34" max="38" width="15.42578125" style="313" bestFit="1" customWidth="1"/>
    <col min="39" max="39" width="14" style="313" customWidth="1"/>
    <col min="40" max="40" width="30.7109375" style="313" bestFit="1" customWidth="1"/>
    <col min="41" max="41" width="17.85546875" style="313" bestFit="1" customWidth="1"/>
    <col min="42" max="42" width="32" style="313" bestFit="1" customWidth="1"/>
    <col min="43" max="43" width="17.140625" style="313" bestFit="1" customWidth="1"/>
    <col min="44" max="44" width="17.85546875" style="313" bestFit="1" customWidth="1"/>
    <col min="45" max="45" width="18.28515625" style="313" bestFit="1" customWidth="1"/>
    <col min="46" max="46" width="15.7109375" style="313" bestFit="1" customWidth="1"/>
    <col min="47" max="47" width="18.7109375" style="313" bestFit="1" customWidth="1"/>
    <col min="48" max="48" width="13.85546875" style="313" customWidth="1"/>
    <col min="49" max="49" width="17.85546875" style="313" bestFit="1" customWidth="1"/>
    <col min="50" max="50" width="16.7109375" style="313" bestFit="1" customWidth="1"/>
    <col min="51" max="52" width="18.28515625" style="313" bestFit="1" customWidth="1"/>
    <col min="53" max="53" width="17.85546875" style="313" bestFit="1" customWidth="1"/>
    <col min="54" max="54" width="10.28515625" style="313" bestFit="1" customWidth="1"/>
    <col min="55" max="56" width="9.140625" style="313"/>
    <col min="57" max="57" width="15.85546875" style="313" customWidth="1"/>
    <col min="58" max="68" width="17.140625" style="313" bestFit="1" customWidth="1"/>
    <col min="69" max="69" width="17.85546875" style="313" bestFit="1" customWidth="1"/>
    <col min="70" max="70" width="13.140625" style="313" bestFit="1" customWidth="1"/>
    <col min="71" max="73" width="9.140625" style="313"/>
    <col min="74" max="74" width="12.5703125" style="313" bestFit="1" customWidth="1"/>
    <col min="75" max="16384" width="9.140625" style="313"/>
  </cols>
  <sheetData>
    <row r="1" spans="1:69" ht="15.75" thickBot="1" x14ac:dyDescent="0.3">
      <c r="A1" s="2" t="s">
        <v>4198</v>
      </c>
      <c r="B1" s="2"/>
      <c r="C1" s="2"/>
      <c r="D1" s="2"/>
      <c r="E1" s="2"/>
      <c r="F1" s="2"/>
      <c r="G1" s="2"/>
      <c r="H1" s="2"/>
      <c r="Q1" s="557" t="s">
        <v>4199</v>
      </c>
      <c r="R1" s="558"/>
      <c r="S1" s="558"/>
      <c r="T1" s="559"/>
      <c r="W1" s="560" t="s">
        <v>4200</v>
      </c>
      <c r="X1" s="560"/>
      <c r="Y1" s="560"/>
      <c r="Z1" s="560"/>
      <c r="AA1" s="560"/>
      <c r="AB1" s="560"/>
      <c r="AC1" s="560"/>
      <c r="AD1" s="560"/>
      <c r="AE1" s="560"/>
      <c r="AF1" s="560"/>
      <c r="AG1" s="560"/>
      <c r="AH1" s="560"/>
      <c r="AI1" s="560"/>
      <c r="AJ1" s="560"/>
      <c r="AK1" s="560"/>
      <c r="AL1" s="560"/>
      <c r="AM1" s="560"/>
      <c r="AZ1" s="340"/>
    </row>
    <row r="2" spans="1:69" ht="15.75" thickBot="1" x14ac:dyDescent="0.3">
      <c r="A2" s="10">
        <v>44084.664041550925</v>
      </c>
      <c r="B2" s="10"/>
      <c r="C2" s="10"/>
      <c r="D2" s="10"/>
      <c r="E2" s="10"/>
      <c r="F2" s="10"/>
      <c r="G2" s="10"/>
      <c r="H2" s="10"/>
      <c r="M2" s="341"/>
      <c r="N2" s="341"/>
      <c r="O2" s="341"/>
      <c r="P2" s="341"/>
      <c r="Q2" s="342" t="s">
        <v>31</v>
      </c>
      <c r="R2" s="343" t="s">
        <v>3644</v>
      </c>
      <c r="S2" s="343"/>
      <c r="T2" s="343" t="s">
        <v>4024</v>
      </c>
      <c r="U2" s="344">
        <v>6</v>
      </c>
      <c r="V2" s="345">
        <v>0</v>
      </c>
      <c r="W2" s="345">
        <v>0</v>
      </c>
      <c r="X2" s="345">
        <v>0</v>
      </c>
      <c r="Y2" s="345">
        <v>0</v>
      </c>
      <c r="Z2" s="345">
        <v>0</v>
      </c>
      <c r="AA2" s="345">
        <v>0</v>
      </c>
      <c r="AB2" s="345">
        <v>0</v>
      </c>
      <c r="AC2" s="345"/>
      <c r="AD2" s="345"/>
      <c r="AE2" s="345"/>
      <c r="AF2" s="345"/>
      <c r="AG2" s="345"/>
      <c r="AH2" s="345"/>
      <c r="AI2" s="345"/>
      <c r="AJ2" s="345"/>
      <c r="AK2" s="345"/>
      <c r="AL2" s="345"/>
      <c r="AM2" s="346"/>
      <c r="AZ2" s="340"/>
    </row>
    <row r="3" spans="1:69" ht="15.75" thickBot="1" x14ac:dyDescent="0.3">
      <c r="A3" s="327" t="s">
        <v>4225</v>
      </c>
      <c r="B3" s="455"/>
      <c r="C3" s="455"/>
      <c r="D3" s="455"/>
      <c r="E3" s="455"/>
      <c r="F3" s="455"/>
      <c r="G3" s="455"/>
      <c r="H3" s="455"/>
      <c r="I3" s="347"/>
      <c r="J3" s="348"/>
      <c r="K3" s="6"/>
      <c r="L3" s="6"/>
      <c r="Q3" s="349" t="s">
        <v>30</v>
      </c>
      <c r="R3" s="350" t="s">
        <v>3640</v>
      </c>
      <c r="S3" s="350"/>
      <c r="T3" s="350" t="s">
        <v>4226</v>
      </c>
      <c r="U3" s="351" t="s">
        <v>4227</v>
      </c>
      <c r="V3" s="345">
        <v>0</v>
      </c>
      <c r="W3" s="345">
        <v>0</v>
      </c>
      <c r="X3" s="345">
        <v>0</v>
      </c>
      <c r="Y3" s="345">
        <v>0</v>
      </c>
      <c r="Z3" s="345">
        <v>0</v>
      </c>
      <c r="AA3" s="345">
        <v>0</v>
      </c>
      <c r="AB3" s="345">
        <v>1</v>
      </c>
      <c r="AC3" s="345"/>
      <c r="AD3" s="345"/>
      <c r="AE3" s="345"/>
      <c r="AF3" s="345"/>
      <c r="AG3" s="345"/>
      <c r="AH3" s="345"/>
      <c r="AI3" s="345"/>
      <c r="AJ3" s="345"/>
      <c r="AK3" s="345"/>
      <c r="AL3" s="345"/>
      <c r="AM3" s="346"/>
      <c r="AN3" s="52"/>
      <c r="AO3" s="52"/>
      <c r="AP3" s="52"/>
      <c r="AQ3" s="52"/>
      <c r="AR3" s="52"/>
      <c r="AS3" s="347"/>
      <c r="AT3" s="52"/>
      <c r="AU3" s="52"/>
      <c r="AV3" s="52"/>
      <c r="AW3" s="52"/>
      <c r="AX3" s="52"/>
      <c r="AY3" s="352"/>
      <c r="AZ3" s="353"/>
      <c r="BA3" s="352"/>
      <c r="BQ3" s="352" t="s">
        <v>0</v>
      </c>
    </row>
    <row r="4" spans="1:69" ht="15.75" thickBot="1" x14ac:dyDescent="0.3">
      <c r="R4" s="354"/>
      <c r="S4" s="354"/>
      <c r="V4" s="345">
        <v>1</v>
      </c>
      <c r="W4" s="345">
        <v>1</v>
      </c>
      <c r="X4" s="345">
        <v>1</v>
      </c>
      <c r="Y4" s="345">
        <v>1</v>
      </c>
      <c r="Z4" s="345">
        <v>1</v>
      </c>
      <c r="AA4" s="345">
        <v>1</v>
      </c>
      <c r="AB4" s="345">
        <v>0</v>
      </c>
      <c r="AC4" s="345"/>
      <c r="AD4" s="345"/>
      <c r="AE4" s="345"/>
      <c r="AF4" s="345"/>
      <c r="AG4" s="345"/>
      <c r="AH4" s="345"/>
      <c r="AI4" s="345"/>
      <c r="AJ4" s="345"/>
      <c r="AK4" s="345"/>
      <c r="AL4" s="345"/>
      <c r="AM4" s="347"/>
      <c r="AO4" s="561"/>
      <c r="AP4" s="561"/>
      <c r="AQ4" s="561"/>
      <c r="AR4" s="561"/>
      <c r="AS4" s="561"/>
      <c r="AT4" s="562"/>
      <c r="AU4" s="562"/>
      <c r="AV4" s="562"/>
      <c r="AW4" s="562"/>
      <c r="AX4" s="562"/>
      <c r="AY4" s="562"/>
      <c r="AZ4" s="340"/>
    </row>
    <row r="5" spans="1:69" ht="15.75" thickBot="1" x14ac:dyDescent="0.3">
      <c r="A5" s="355" t="s">
        <v>4204</v>
      </c>
      <c r="B5" s="356"/>
      <c r="C5" s="356"/>
      <c r="D5" s="356"/>
      <c r="E5" s="356"/>
      <c r="F5" s="356"/>
      <c r="G5" s="356"/>
      <c r="H5" s="356"/>
      <c r="I5" s="356"/>
      <c r="J5" s="357"/>
      <c r="K5" s="457"/>
      <c r="L5" s="457"/>
      <c r="R5" s="354"/>
      <c r="S5" s="354"/>
      <c r="V5" s="345">
        <v>1</v>
      </c>
      <c r="W5" s="345">
        <v>1</v>
      </c>
      <c r="X5" s="345">
        <v>2</v>
      </c>
      <c r="Y5" s="345">
        <v>3</v>
      </c>
      <c r="Z5" s="345">
        <v>4</v>
      </c>
      <c r="AA5" s="345">
        <v>5</v>
      </c>
      <c r="AB5" s="345">
        <v>6</v>
      </c>
      <c r="AC5" s="345"/>
      <c r="AD5" s="345"/>
      <c r="AE5" s="345"/>
      <c r="AF5" s="345"/>
      <c r="AG5" s="345"/>
      <c r="AH5" s="345"/>
      <c r="AI5" s="345"/>
      <c r="AJ5" s="345"/>
      <c r="AK5" s="345"/>
      <c r="AL5" s="345"/>
      <c r="AM5" s="347"/>
      <c r="AO5" s="28"/>
      <c r="AP5" s="25"/>
      <c r="AQ5" s="25"/>
      <c r="AR5" s="25"/>
      <c r="AS5" s="28"/>
      <c r="AT5" s="159"/>
      <c r="AU5" s="272"/>
      <c r="AV5" s="272"/>
      <c r="AW5" s="272"/>
      <c r="AX5" s="272"/>
      <c r="AY5" s="159"/>
      <c r="AZ5" s="358"/>
      <c r="BE5" s="2"/>
      <c r="BF5" s="2"/>
      <c r="BG5" s="2"/>
      <c r="BH5" s="2"/>
    </row>
    <row r="6" spans="1:69" ht="15.75" thickBot="1" x14ac:dyDescent="0.3">
      <c r="A6" s="359" t="s">
        <v>4209</v>
      </c>
      <c r="B6" s="360"/>
      <c r="C6" s="360"/>
      <c r="D6" s="360"/>
      <c r="E6" s="360"/>
      <c r="F6" s="360"/>
      <c r="G6" s="360"/>
      <c r="H6" s="360"/>
      <c r="I6" s="360"/>
      <c r="J6" s="361"/>
      <c r="K6" s="457"/>
      <c r="L6" s="457"/>
      <c r="M6"/>
      <c r="Q6"/>
      <c r="R6"/>
      <c r="T6"/>
      <c r="U6" s="256" t="s">
        <v>4211</v>
      </c>
      <c r="V6" s="362">
        <v>785275.77000000014</v>
      </c>
      <c r="W6" s="362">
        <v>2038321.1400000006</v>
      </c>
      <c r="X6" s="362">
        <v>1399986.3600000003</v>
      </c>
      <c r="Y6" s="362">
        <v>1399986.3600000003</v>
      </c>
      <c r="Z6" s="362">
        <v>1386030.330000001</v>
      </c>
      <c r="AA6" s="362">
        <v>1386030.330000001</v>
      </c>
      <c r="AB6" s="362">
        <v>3668532.0838653082</v>
      </c>
      <c r="AC6" s="362"/>
      <c r="AD6" s="362"/>
      <c r="AE6" s="362"/>
      <c r="AF6" s="362"/>
      <c r="AG6" s="362"/>
      <c r="AH6" s="362"/>
      <c r="AI6" s="362"/>
      <c r="AJ6" s="362"/>
      <c r="AK6" s="362"/>
      <c r="AL6" s="362"/>
      <c r="AM6" s="362"/>
      <c r="AN6" s="157"/>
      <c r="AO6" s="28"/>
      <c r="AP6" s="363"/>
      <c r="AQ6" s="363"/>
      <c r="AR6" s="363"/>
      <c r="AS6" s="28"/>
      <c r="AT6" s="159"/>
      <c r="AU6" s="364"/>
      <c r="AV6" s="364"/>
      <c r="AW6" s="364"/>
      <c r="AX6" s="364"/>
      <c r="AY6" s="159"/>
      <c r="AZ6" s="358"/>
      <c r="BE6" s="256"/>
      <c r="BF6" s="256"/>
      <c r="BG6" s="256"/>
      <c r="BH6" s="256"/>
      <c r="BI6" s="256"/>
      <c r="BJ6" s="256"/>
      <c r="BK6" s="256"/>
      <c r="BL6" s="256"/>
      <c r="BM6" s="256"/>
      <c r="BN6" s="256"/>
      <c r="BO6" s="256"/>
      <c r="BP6" s="256"/>
    </row>
    <row r="7" spans="1:69" ht="31.5" thickTop="1" thickBot="1" x14ac:dyDescent="0.3">
      <c r="A7" s="456" t="s">
        <v>4215</v>
      </c>
      <c r="B7" s="456" t="s">
        <v>18</v>
      </c>
      <c r="C7" s="456" t="s">
        <v>4216</v>
      </c>
      <c r="D7" s="59" t="s">
        <v>4886</v>
      </c>
      <c r="E7" s="59" t="s">
        <v>4217</v>
      </c>
      <c r="F7" s="59" t="s">
        <v>4218</v>
      </c>
      <c r="G7" s="59" t="s">
        <v>16</v>
      </c>
      <c r="H7" s="59" t="s">
        <v>3449</v>
      </c>
      <c r="I7" s="59"/>
      <c r="J7" s="59"/>
      <c r="K7" s="59"/>
      <c r="L7" s="456"/>
      <c r="M7" s="456" t="s">
        <v>4887</v>
      </c>
      <c r="N7" s="456" t="s">
        <v>3595</v>
      </c>
      <c r="O7" s="456"/>
      <c r="P7" s="456"/>
      <c r="Q7" s="287" t="s">
        <v>26</v>
      </c>
      <c r="R7" s="287" t="s">
        <v>27</v>
      </c>
      <c r="S7" s="287" t="s">
        <v>28</v>
      </c>
      <c r="T7" s="287" t="s">
        <v>29</v>
      </c>
      <c r="U7" s="287" t="s">
        <v>30</v>
      </c>
      <c r="V7" s="287" t="s">
        <v>31</v>
      </c>
      <c r="W7" s="287" t="s">
        <v>32</v>
      </c>
      <c r="X7" s="287" t="s">
        <v>33</v>
      </c>
      <c r="Y7" s="287" t="s">
        <v>34</v>
      </c>
      <c r="Z7" s="287" t="s">
        <v>35</v>
      </c>
      <c r="AA7" s="287" t="s">
        <v>36</v>
      </c>
      <c r="AB7" s="287" t="s">
        <v>37</v>
      </c>
      <c r="AC7" s="287" t="s">
        <v>4546</v>
      </c>
      <c r="AD7" s="287" t="s">
        <v>3604</v>
      </c>
      <c r="AE7" s="287" t="s">
        <v>3605</v>
      </c>
      <c r="AF7" s="287" t="s">
        <v>3605</v>
      </c>
      <c r="AG7" s="363" t="s">
        <v>4760</v>
      </c>
      <c r="AH7" s="363" t="s">
        <v>4761</v>
      </c>
      <c r="AI7" s="363" t="s">
        <v>4762</v>
      </c>
      <c r="AJ7" s="363" t="s">
        <v>4763</v>
      </c>
      <c r="AK7" s="364"/>
      <c r="AL7" s="364"/>
      <c r="AM7" s="364"/>
      <c r="AN7" s="364"/>
      <c r="AO7" s="364"/>
      <c r="AP7" s="364"/>
      <c r="AQ7" s="358"/>
      <c r="AR7" s="272"/>
      <c r="AS7" s="364"/>
      <c r="AT7" s="364"/>
      <c r="AU7" s="364"/>
      <c r="AV7" s="366"/>
      <c r="AW7" s="256"/>
      <c r="AX7" s="256"/>
      <c r="AY7" s="256"/>
      <c r="AZ7" s="256"/>
      <c r="BA7" s="256"/>
      <c r="BB7" s="256"/>
      <c r="BC7" s="256"/>
      <c r="BD7" s="256"/>
      <c r="BE7" s="256"/>
      <c r="BF7" s="256"/>
      <c r="BG7" s="256"/>
      <c r="BH7" s="256"/>
    </row>
    <row r="8" spans="1:69" ht="15.75" thickTop="1" x14ac:dyDescent="0.25">
      <c r="A8" s="480" t="s">
        <v>4228</v>
      </c>
      <c r="B8" s="480">
        <v>543965</v>
      </c>
      <c r="C8" s="480">
        <v>400125</v>
      </c>
      <c r="D8" s="480" t="s">
        <v>189</v>
      </c>
      <c r="E8" s="480">
        <v>3023520</v>
      </c>
      <c r="F8" s="480" t="s">
        <v>412</v>
      </c>
      <c r="G8" s="480">
        <v>11431</v>
      </c>
      <c r="H8" s="480">
        <v>103765.29000000001</v>
      </c>
      <c r="L8" s="313">
        <f>IF(D8=D7,L7+1,1)</f>
        <v>1</v>
      </c>
      <c r="M8" t="str">
        <f>A8&amp;L8</f>
        <v>3520.EHCP.I03.1</v>
      </c>
      <c r="N8" s="313" t="str">
        <f>G8&amp;"/"&amp;B8</f>
        <v>11431/543965</v>
      </c>
      <c r="Q8" s="52">
        <v>15963.890769230771</v>
      </c>
      <c r="R8" s="52">
        <v>7981.9453846153856</v>
      </c>
      <c r="S8" s="52">
        <v>7981.9453846153856</v>
      </c>
      <c r="T8" s="52">
        <v>7981.9453846153856</v>
      </c>
      <c r="U8" s="52">
        <v>7981.9453846153856</v>
      </c>
      <c r="V8" s="52">
        <v>7981.9453846153856</v>
      </c>
      <c r="W8" s="52">
        <v>7981.9453846153856</v>
      </c>
      <c r="X8" s="52">
        <v>7981.9453846153856</v>
      </c>
      <c r="Y8" s="52">
        <v>7981.9453846153856</v>
      </c>
      <c r="Z8" s="52">
        <v>7981.9453846153856</v>
      </c>
      <c r="AA8" s="52">
        <v>7981.9453846153856</v>
      </c>
      <c r="AB8" s="52">
        <v>7981.9453846153856</v>
      </c>
      <c r="AC8" s="52">
        <f>SUM(Q8:AB8)</f>
        <v>103765.29000000004</v>
      </c>
      <c r="AD8" s="52">
        <f>AC8-H8</f>
        <v>0</v>
      </c>
      <c r="AE8" s="52" t="s">
        <v>4229</v>
      </c>
      <c r="AF8" s="52"/>
      <c r="AG8" s="52">
        <f>SUM(Q8:S8)</f>
        <v>31927.781538461542</v>
      </c>
      <c r="AH8" s="52">
        <f>SUM(Q8:V8)</f>
        <v>55873.6176923077</v>
      </c>
      <c r="AI8" s="52">
        <f>SUM(Q8:Y8)</f>
        <v>79819.453846153861</v>
      </c>
      <c r="AJ8" s="52">
        <f>SUM(Q8:AB8)</f>
        <v>103765.29000000004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x14ac:dyDescent="0.25">
      <c r="A9" s="480" t="s">
        <v>4230</v>
      </c>
      <c r="B9" s="480">
        <v>543965</v>
      </c>
      <c r="C9" s="480">
        <v>400069</v>
      </c>
      <c r="D9" s="480" t="s">
        <v>192</v>
      </c>
      <c r="E9" s="480">
        <v>3023300</v>
      </c>
      <c r="F9" s="480" t="s">
        <v>412</v>
      </c>
      <c r="G9" s="480">
        <v>11431</v>
      </c>
      <c r="H9" s="480">
        <v>27264</v>
      </c>
      <c r="L9" s="313">
        <f t="shared" ref="L9:L72" si="0">IF(D9=D8,L8+1,1)</f>
        <v>1</v>
      </c>
      <c r="M9" s="313" t="str">
        <f t="shared" ref="M9:M72" si="1">A9&amp;L9</f>
        <v>3300.EHCP.I03.1</v>
      </c>
      <c r="N9" s="313" t="str">
        <f t="shared" ref="N9:N72" si="2">G9&amp;"/"&amp;B9</f>
        <v>11431/543965</v>
      </c>
      <c r="Q9" s="52">
        <v>4194.461538461539</v>
      </c>
      <c r="R9" s="52">
        <v>2097.2307692307695</v>
      </c>
      <c r="S9" s="52">
        <v>2097.2307692307695</v>
      </c>
      <c r="T9" s="52">
        <v>2097.2307692307695</v>
      </c>
      <c r="U9" s="52">
        <v>2097.2307692307695</v>
      </c>
      <c r="V9" s="52">
        <v>2097.2307692307695</v>
      </c>
      <c r="W9" s="52">
        <v>2097.2307692307695</v>
      </c>
      <c r="X9" s="52">
        <v>2097.2307692307695</v>
      </c>
      <c r="Y9" s="52">
        <v>2097.2307692307695</v>
      </c>
      <c r="Z9" s="52">
        <v>2097.2307692307695</v>
      </c>
      <c r="AA9" s="52">
        <v>2097.2307692307695</v>
      </c>
      <c r="AB9" s="52">
        <v>2097.2307692307695</v>
      </c>
      <c r="AC9" s="52">
        <f t="shared" ref="AC9:AC72" si="3">SUM(Q9:AB9)</f>
        <v>27264.000000000004</v>
      </c>
      <c r="AD9" s="52">
        <f t="shared" ref="AD9:AD72" si="4">AC9-H9</f>
        <v>0</v>
      </c>
      <c r="AE9" s="52" t="s">
        <v>4231</v>
      </c>
      <c r="AF9" s="52"/>
      <c r="AG9" s="52">
        <f t="shared" ref="AG9:AG72" si="5">SUM(Q9:S9)</f>
        <v>8388.923076923078</v>
      </c>
      <c r="AH9" s="52">
        <f t="shared" ref="AH9:AH72" si="6">SUM(Q9:V9)</f>
        <v>14680.615384615387</v>
      </c>
      <c r="AI9" s="52">
        <f t="shared" ref="AI9:AI72" si="7">SUM(Q9:Y9)</f>
        <v>20972.307692307695</v>
      </c>
      <c r="AJ9" s="52">
        <f t="shared" ref="AJ9:AJ72" si="8">SUM(Q9:AB9)</f>
        <v>27264.000000000004</v>
      </c>
      <c r="AK9" s="7"/>
      <c r="AL9" s="7"/>
      <c r="AM9" s="7"/>
      <c r="AN9" s="7"/>
      <c r="AO9" s="7"/>
      <c r="AP9" s="1"/>
      <c r="AQ9" s="52"/>
      <c r="AR9" s="1"/>
      <c r="AV9" s="52"/>
      <c r="AW9" s="52"/>
      <c r="AX9" s="52"/>
      <c r="AY9" s="52"/>
      <c r="AZ9" s="52"/>
      <c r="BA9" s="52"/>
      <c r="BB9" s="52"/>
      <c r="BC9" s="52"/>
      <c r="BD9" s="52"/>
      <c r="BE9" s="52"/>
      <c r="BF9" s="52"/>
      <c r="BG9" s="52"/>
      <c r="BH9" s="52"/>
      <c r="BM9" s="52" t="e">
        <f>#REF!+W9</f>
        <v>#REF!</v>
      </c>
    </row>
    <row r="10" spans="1:69" x14ac:dyDescent="0.25">
      <c r="A10" s="480" t="s">
        <v>4232</v>
      </c>
      <c r="B10" s="480">
        <v>543965</v>
      </c>
      <c r="C10" s="480">
        <v>400015</v>
      </c>
      <c r="D10" s="480" t="s">
        <v>193</v>
      </c>
      <c r="E10" s="480">
        <v>3023317</v>
      </c>
      <c r="F10" s="480" t="s">
        <v>412</v>
      </c>
      <c r="G10" s="480">
        <v>11431</v>
      </c>
      <c r="H10" s="480">
        <v>62665</v>
      </c>
      <c r="L10" s="313">
        <f t="shared" si="0"/>
        <v>1</v>
      </c>
      <c r="M10" s="313" t="str">
        <f t="shared" si="1"/>
        <v>3317.EHCP.I03.1</v>
      </c>
      <c r="N10" s="313" t="str">
        <f t="shared" si="2"/>
        <v>11431/543965</v>
      </c>
      <c r="Q10" s="52">
        <v>9640.7692307692305</v>
      </c>
      <c r="R10" s="52">
        <v>4820.3846153846152</v>
      </c>
      <c r="S10" s="52">
        <v>4820.3846153846152</v>
      </c>
      <c r="T10" s="52">
        <v>4820.3846153846152</v>
      </c>
      <c r="U10" s="52">
        <v>4820.3846153846152</v>
      </c>
      <c r="V10" s="52">
        <v>4820.3846153846152</v>
      </c>
      <c r="W10" s="52">
        <v>4820.3846153846152</v>
      </c>
      <c r="X10" s="52">
        <v>4820.3846153846152</v>
      </c>
      <c r="Y10" s="52">
        <v>4820.3846153846152</v>
      </c>
      <c r="Z10" s="52">
        <v>4820.3846153846152</v>
      </c>
      <c r="AA10" s="52">
        <v>4820.3846153846152</v>
      </c>
      <c r="AB10" s="52">
        <v>4820.3846153846152</v>
      </c>
      <c r="AC10" s="52">
        <f t="shared" si="3"/>
        <v>62665.000000000015</v>
      </c>
      <c r="AD10" s="52">
        <f t="shared" si="4"/>
        <v>0</v>
      </c>
      <c r="AE10" s="52" t="s">
        <v>4233</v>
      </c>
      <c r="AF10" s="52"/>
      <c r="AG10" s="52">
        <f t="shared" si="5"/>
        <v>19281.538461538461</v>
      </c>
      <c r="AH10" s="52">
        <f t="shared" si="6"/>
        <v>33742.692307692312</v>
      </c>
      <c r="AI10" s="52">
        <f t="shared" si="7"/>
        <v>48203.846153846163</v>
      </c>
      <c r="AJ10" s="52">
        <f t="shared" si="8"/>
        <v>62665.000000000015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x14ac:dyDescent="0.25">
      <c r="A11" s="480" t="s">
        <v>4235</v>
      </c>
      <c r="B11" s="480">
        <v>516500</v>
      </c>
      <c r="C11" s="480">
        <v>156270</v>
      </c>
      <c r="D11" s="480" t="s">
        <v>194</v>
      </c>
      <c r="E11" s="480">
        <v>3022020</v>
      </c>
      <c r="F11" s="480" t="s">
        <v>412</v>
      </c>
      <c r="G11" s="480">
        <v>11443</v>
      </c>
      <c r="H11" s="480">
        <v>27265</v>
      </c>
      <c r="L11" s="313">
        <f t="shared" si="0"/>
        <v>1</v>
      </c>
      <c r="M11" s="313" t="str">
        <f t="shared" si="1"/>
        <v>2020.EHCP.I03.1</v>
      </c>
      <c r="N11" s="313" t="str">
        <f t="shared" si="2"/>
        <v>11443/516500</v>
      </c>
      <c r="Q11" s="52">
        <v>2272.083333333333</v>
      </c>
      <c r="R11" s="52">
        <v>2272.083333333333</v>
      </c>
      <c r="S11" s="52">
        <v>2272.083333333333</v>
      </c>
      <c r="T11" s="52">
        <v>2272.083333333333</v>
      </c>
      <c r="U11" s="52">
        <v>2272.083333333333</v>
      </c>
      <c r="V11" s="52">
        <v>2272.083333333333</v>
      </c>
      <c r="W11" s="52">
        <v>2272.083333333333</v>
      </c>
      <c r="X11" s="52">
        <v>2272.083333333333</v>
      </c>
      <c r="Y11" s="52">
        <v>2272.083333333333</v>
      </c>
      <c r="Z11" s="52">
        <v>2272.083333333333</v>
      </c>
      <c r="AA11" s="52">
        <v>2272.083333333333</v>
      </c>
      <c r="AB11" s="52">
        <v>2272.083333333333</v>
      </c>
      <c r="AC11" s="52">
        <f t="shared" si="3"/>
        <v>27264.999999999989</v>
      </c>
      <c r="AD11" s="52">
        <f t="shared" si="4"/>
        <v>0</v>
      </c>
      <c r="AE11" s="52" t="s">
        <v>4234</v>
      </c>
      <c r="AF11" s="52"/>
      <c r="AG11" s="52">
        <f t="shared" si="5"/>
        <v>6816.2499999999991</v>
      </c>
      <c r="AH11" s="52">
        <f t="shared" si="6"/>
        <v>13632.499999999996</v>
      </c>
      <c r="AI11" s="52">
        <f t="shared" si="7"/>
        <v>20448.749999999993</v>
      </c>
      <c r="AJ11" s="52">
        <f t="shared" si="8"/>
        <v>27264.999999999989</v>
      </c>
      <c r="AK11" s="7"/>
      <c r="AL11" s="7"/>
      <c r="AM11" s="7"/>
      <c r="AN11" s="7"/>
      <c r="AO11" s="7"/>
      <c r="AP11" s="1"/>
      <c r="AQ11" s="52"/>
      <c r="AR11" s="1"/>
      <c r="AV11" s="52"/>
      <c r="AW11" s="52"/>
      <c r="AX11" s="52"/>
      <c r="AY11" s="52"/>
      <c r="AZ11" s="52"/>
      <c r="BA11" s="52"/>
      <c r="BB11" s="52"/>
      <c r="BC11" s="52"/>
      <c r="BD11" s="52"/>
      <c r="BE11" s="52"/>
      <c r="BF11" s="52"/>
      <c r="BG11" s="52"/>
      <c r="BH11" s="52"/>
      <c r="BM11" s="52" t="e">
        <f>#REF!+W11</f>
        <v>#REF!</v>
      </c>
    </row>
    <row r="12" spans="1:69" x14ac:dyDescent="0.25">
      <c r="A12" s="480" t="s">
        <v>4237</v>
      </c>
      <c r="B12" s="480">
        <v>543965</v>
      </c>
      <c r="C12" s="480">
        <v>400023</v>
      </c>
      <c r="D12" s="480" t="s">
        <v>195</v>
      </c>
      <c r="E12" s="480">
        <v>3023500</v>
      </c>
      <c r="F12" s="480" t="s">
        <v>412</v>
      </c>
      <c r="G12" s="480">
        <v>11431</v>
      </c>
      <c r="H12" s="480">
        <v>19127</v>
      </c>
      <c r="L12" s="313">
        <f t="shared" si="0"/>
        <v>1</v>
      </c>
      <c r="M12" s="313" t="str">
        <f t="shared" si="1"/>
        <v>3500.EHCP.I03.1</v>
      </c>
      <c r="N12" s="313" t="str">
        <f t="shared" si="2"/>
        <v>11431/543965</v>
      </c>
      <c r="Q12" s="52">
        <v>2942.6153846153848</v>
      </c>
      <c r="R12" s="52">
        <v>1471.3076923076924</v>
      </c>
      <c r="S12" s="52">
        <v>1471.3076923076924</v>
      </c>
      <c r="T12" s="52">
        <v>1471.3076923076924</v>
      </c>
      <c r="U12" s="52">
        <v>1471.3076923076924</v>
      </c>
      <c r="V12" s="52">
        <v>1471.3076923076924</v>
      </c>
      <c r="W12" s="52">
        <v>1471.3076923076924</v>
      </c>
      <c r="X12" s="52">
        <v>1471.3076923076924</v>
      </c>
      <c r="Y12" s="52">
        <v>1471.3076923076924</v>
      </c>
      <c r="Z12" s="52">
        <v>1471.3076923076924</v>
      </c>
      <c r="AA12" s="52">
        <v>1471.3076923076924</v>
      </c>
      <c r="AB12" s="52">
        <v>1471.3076923076924</v>
      </c>
      <c r="AC12" s="52">
        <f t="shared" si="3"/>
        <v>19126.999999999996</v>
      </c>
      <c r="AD12" s="52">
        <f t="shared" si="4"/>
        <v>0</v>
      </c>
      <c r="AE12" s="52" t="s">
        <v>4236</v>
      </c>
      <c r="AF12" s="52"/>
      <c r="AG12" s="52">
        <f t="shared" si="5"/>
        <v>5885.2307692307695</v>
      </c>
      <c r="AH12" s="52">
        <f t="shared" si="6"/>
        <v>10299.153846153848</v>
      </c>
      <c r="AI12" s="52">
        <f t="shared" si="7"/>
        <v>14713.076923076922</v>
      </c>
      <c r="AJ12" s="52">
        <f t="shared" si="8"/>
        <v>19126.999999999996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x14ac:dyDescent="0.25">
      <c r="A13" s="480" t="s">
        <v>4239</v>
      </c>
      <c r="B13" s="480">
        <v>543965</v>
      </c>
      <c r="C13" s="480">
        <v>400107</v>
      </c>
      <c r="D13" s="480" t="s">
        <v>196</v>
      </c>
      <c r="E13" s="480">
        <v>3023514</v>
      </c>
      <c r="F13" s="480" t="s">
        <v>412</v>
      </c>
      <c r="G13" s="480">
        <v>11431</v>
      </c>
      <c r="H13" s="480">
        <v>21560</v>
      </c>
      <c r="L13" s="313">
        <f t="shared" si="0"/>
        <v>1</v>
      </c>
      <c r="M13" s="313" t="str">
        <f t="shared" si="1"/>
        <v>3514.EHCP.I03.1</v>
      </c>
      <c r="N13" s="313" t="str">
        <f t="shared" si="2"/>
        <v>11431/543965</v>
      </c>
      <c r="Q13" s="52">
        <v>3316.9230769230771</v>
      </c>
      <c r="R13" s="52">
        <v>1658.4615384615386</v>
      </c>
      <c r="S13" s="52">
        <v>1658.4615384615386</v>
      </c>
      <c r="T13" s="52">
        <v>1658.4615384615386</v>
      </c>
      <c r="U13" s="52">
        <v>1658.4615384615386</v>
      </c>
      <c r="V13" s="52">
        <v>1658.4615384615386</v>
      </c>
      <c r="W13" s="52">
        <v>1658.4615384615386</v>
      </c>
      <c r="X13" s="52">
        <v>1658.4615384615386</v>
      </c>
      <c r="Y13" s="52">
        <v>1658.4615384615386</v>
      </c>
      <c r="Z13" s="52">
        <v>1658.4615384615386</v>
      </c>
      <c r="AA13" s="52">
        <v>1658.4615384615386</v>
      </c>
      <c r="AB13" s="52">
        <v>1658.4615384615386</v>
      </c>
      <c r="AC13" s="52">
        <f t="shared" si="3"/>
        <v>21560.000000000004</v>
      </c>
      <c r="AD13" s="52">
        <f t="shared" si="4"/>
        <v>0</v>
      </c>
      <c r="AE13" s="52" t="s">
        <v>4238</v>
      </c>
      <c r="AF13" s="52"/>
      <c r="AG13" s="52">
        <f t="shared" si="5"/>
        <v>6633.8461538461543</v>
      </c>
      <c r="AH13" s="52">
        <f t="shared" si="6"/>
        <v>11609.230769230771</v>
      </c>
      <c r="AI13" s="52">
        <f t="shared" si="7"/>
        <v>16584.615384615387</v>
      </c>
      <c r="AJ13" s="52">
        <f t="shared" si="8"/>
        <v>21560.000000000004</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x14ac:dyDescent="0.25">
      <c r="A14" s="480" t="s">
        <v>4241</v>
      </c>
      <c r="B14" s="480">
        <v>516500</v>
      </c>
      <c r="C14" s="480">
        <v>153627</v>
      </c>
      <c r="D14" s="480" t="s">
        <v>91</v>
      </c>
      <c r="E14" s="480">
        <v>3024001</v>
      </c>
      <c r="F14" s="480" t="s">
        <v>412</v>
      </c>
      <c r="G14" s="480">
        <v>11442</v>
      </c>
      <c r="H14" s="480">
        <v>271015</v>
      </c>
      <c r="L14" s="313">
        <f t="shared" si="0"/>
        <v>1</v>
      </c>
      <c r="M14" s="313" t="str">
        <f t="shared" si="1"/>
        <v>4001.EHCP.I03.1</v>
      </c>
      <c r="N14" s="313" t="str">
        <f t="shared" si="2"/>
        <v>11442/516500</v>
      </c>
      <c r="Q14" s="52">
        <v>22584.583333333332</v>
      </c>
      <c r="R14" s="52">
        <v>22584.583333333332</v>
      </c>
      <c r="S14" s="52">
        <v>22584.583333333332</v>
      </c>
      <c r="T14" s="52">
        <v>22584.583333333332</v>
      </c>
      <c r="U14" s="52">
        <v>22584.583333333332</v>
      </c>
      <c r="V14" s="52">
        <v>22584.583333333332</v>
      </c>
      <c r="W14" s="52">
        <v>22584.583333333332</v>
      </c>
      <c r="X14" s="52">
        <v>22584.583333333332</v>
      </c>
      <c r="Y14" s="52">
        <v>22584.583333333332</v>
      </c>
      <c r="Z14" s="52">
        <v>22584.583333333332</v>
      </c>
      <c r="AA14" s="52">
        <v>22584.583333333332</v>
      </c>
      <c r="AB14" s="52">
        <v>22584.583333333332</v>
      </c>
      <c r="AC14" s="52">
        <f t="shared" si="3"/>
        <v>271015.00000000006</v>
      </c>
      <c r="AD14" s="52">
        <f t="shared" si="4"/>
        <v>0</v>
      </c>
      <c r="AE14" s="52" t="s">
        <v>4240</v>
      </c>
      <c r="AF14" s="52"/>
      <c r="AG14" s="52">
        <f t="shared" si="5"/>
        <v>67753.75</v>
      </c>
      <c r="AH14" s="52">
        <f t="shared" si="6"/>
        <v>135507.5</v>
      </c>
      <c r="AI14" s="52">
        <f t="shared" si="7"/>
        <v>203261.25000000003</v>
      </c>
      <c r="AJ14" s="52">
        <f t="shared" si="8"/>
        <v>271015.00000000006</v>
      </c>
      <c r="AK14" s="7"/>
      <c r="AL14" s="7"/>
      <c r="AM14" s="7"/>
      <c r="AN14" s="7"/>
      <c r="AO14" s="7"/>
      <c r="AP14" s="1"/>
      <c r="AQ14" s="52"/>
      <c r="AR14" s="1"/>
      <c r="AV14" s="52"/>
      <c r="AW14" s="52"/>
      <c r="AX14" s="52"/>
      <c r="AY14" s="52"/>
      <c r="AZ14" s="52"/>
      <c r="BA14" s="52"/>
      <c r="BB14" s="52"/>
      <c r="BC14" s="52"/>
      <c r="BD14" s="52"/>
      <c r="BE14" s="52"/>
      <c r="BF14" s="52"/>
      <c r="BG14" s="52"/>
      <c r="BH14" s="52"/>
      <c r="BM14" s="52" t="e">
        <f>#REF!+W14</f>
        <v>#REF!</v>
      </c>
    </row>
    <row r="15" spans="1:69" x14ac:dyDescent="0.25">
      <c r="A15" s="480" t="s">
        <v>4243</v>
      </c>
      <c r="B15" s="480">
        <v>516500</v>
      </c>
      <c r="C15" s="480">
        <v>159947</v>
      </c>
      <c r="D15" s="480" t="s">
        <v>97</v>
      </c>
      <c r="E15" s="480">
        <v>3024013</v>
      </c>
      <c r="F15" s="480" t="s">
        <v>412</v>
      </c>
      <c r="G15" s="480">
        <v>11442</v>
      </c>
      <c r="H15" s="480">
        <v>82216</v>
      </c>
      <c r="L15" s="313">
        <f t="shared" si="0"/>
        <v>1</v>
      </c>
      <c r="M15" s="313" t="str">
        <f t="shared" si="1"/>
        <v>4013.EHCP.I03.1</v>
      </c>
      <c r="N15" s="313" t="str">
        <f t="shared" si="2"/>
        <v>11442/516500</v>
      </c>
      <c r="Q15" s="52">
        <v>6851.333333333333</v>
      </c>
      <c r="R15" s="52">
        <v>6851.333333333333</v>
      </c>
      <c r="S15" s="52">
        <v>6851.333333333333</v>
      </c>
      <c r="T15" s="52">
        <v>6851.333333333333</v>
      </c>
      <c r="U15" s="52">
        <v>6851.333333333333</v>
      </c>
      <c r="V15" s="52">
        <v>6851.333333333333</v>
      </c>
      <c r="W15" s="52">
        <v>6851.333333333333</v>
      </c>
      <c r="X15" s="52">
        <v>6851.333333333333</v>
      </c>
      <c r="Y15" s="52">
        <v>6851.333333333333</v>
      </c>
      <c r="Z15" s="52">
        <v>6851.333333333333</v>
      </c>
      <c r="AA15" s="52">
        <v>6851.333333333333</v>
      </c>
      <c r="AB15" s="52">
        <v>6851.333333333333</v>
      </c>
      <c r="AC15" s="52">
        <f t="shared" si="3"/>
        <v>82216</v>
      </c>
      <c r="AD15" s="52">
        <f t="shared" si="4"/>
        <v>0</v>
      </c>
      <c r="AE15" s="52" t="s">
        <v>4242</v>
      </c>
      <c r="AF15" s="52"/>
      <c r="AG15" s="52">
        <f t="shared" si="5"/>
        <v>20554</v>
      </c>
      <c r="AH15" s="52">
        <f t="shared" si="6"/>
        <v>41108</v>
      </c>
      <c r="AI15" s="52">
        <f t="shared" si="7"/>
        <v>61662.000000000007</v>
      </c>
      <c r="AJ15" s="52">
        <f t="shared" si="8"/>
        <v>82216</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x14ac:dyDescent="0.25">
      <c r="A16" s="480" t="s">
        <v>4245</v>
      </c>
      <c r="B16" s="480">
        <v>516500</v>
      </c>
      <c r="C16" s="480">
        <v>140909</v>
      </c>
      <c r="D16" s="480" t="s">
        <v>98</v>
      </c>
      <c r="E16" s="480">
        <v>3025406</v>
      </c>
      <c r="F16" s="480" t="s">
        <v>412</v>
      </c>
      <c r="G16" s="480">
        <v>11442</v>
      </c>
      <c r="H16" s="480">
        <v>122902</v>
      </c>
      <c r="L16" s="313">
        <f t="shared" si="0"/>
        <v>1</v>
      </c>
      <c r="M16" s="313" t="str">
        <f t="shared" si="1"/>
        <v>5406.EHCP.I03.1</v>
      </c>
      <c r="N16" s="313" t="str">
        <f t="shared" si="2"/>
        <v>11442/516500</v>
      </c>
      <c r="Q16" s="52">
        <v>10241.833333333332</v>
      </c>
      <c r="R16" s="52">
        <v>10241.833333333332</v>
      </c>
      <c r="S16" s="52">
        <v>10241.833333333332</v>
      </c>
      <c r="T16" s="52">
        <v>10241.833333333332</v>
      </c>
      <c r="U16" s="52">
        <v>10241.833333333332</v>
      </c>
      <c r="V16" s="52">
        <v>10241.833333333332</v>
      </c>
      <c r="W16" s="52">
        <v>10241.833333333332</v>
      </c>
      <c r="X16" s="52">
        <v>10241.833333333332</v>
      </c>
      <c r="Y16" s="52">
        <v>10241.833333333332</v>
      </c>
      <c r="Z16" s="52">
        <v>10241.833333333332</v>
      </c>
      <c r="AA16" s="52">
        <v>10241.833333333332</v>
      </c>
      <c r="AB16" s="52">
        <v>10241.833333333332</v>
      </c>
      <c r="AC16" s="52">
        <f t="shared" si="3"/>
        <v>122901.99999999996</v>
      </c>
      <c r="AD16" s="52">
        <f t="shared" si="4"/>
        <v>0</v>
      </c>
      <c r="AE16" s="52" t="s">
        <v>4244</v>
      </c>
      <c r="AF16" s="52"/>
      <c r="AG16" s="52">
        <f t="shared" si="5"/>
        <v>30725.499999999996</v>
      </c>
      <c r="AH16" s="52">
        <f t="shared" si="6"/>
        <v>61450.999999999985</v>
      </c>
      <c r="AI16" s="52">
        <f t="shared" si="7"/>
        <v>92176.499999999971</v>
      </c>
      <c r="AJ16" s="52">
        <f t="shared" si="8"/>
        <v>122901.99999999996</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x14ac:dyDescent="0.25">
      <c r="A17" s="480" t="s">
        <v>4247</v>
      </c>
      <c r="B17" s="480">
        <v>516500</v>
      </c>
      <c r="C17" s="480">
        <v>157839</v>
      </c>
      <c r="D17" s="480" t="s">
        <v>197</v>
      </c>
      <c r="E17" s="480">
        <v>3022050</v>
      </c>
      <c r="F17" s="480" t="s">
        <v>412</v>
      </c>
      <c r="G17" s="480">
        <v>11443</v>
      </c>
      <c r="H17" s="480">
        <v>35401</v>
      </c>
      <c r="L17" s="313">
        <f t="shared" si="0"/>
        <v>1</v>
      </c>
      <c r="M17" s="313" t="str">
        <f t="shared" si="1"/>
        <v>2050.EHCP.I03.1</v>
      </c>
      <c r="N17" s="313" t="str">
        <f t="shared" si="2"/>
        <v>11443/516500</v>
      </c>
      <c r="Q17" s="52">
        <v>2950.083333333333</v>
      </c>
      <c r="R17" s="52">
        <v>2950.083333333333</v>
      </c>
      <c r="S17" s="52">
        <v>2950.083333333333</v>
      </c>
      <c r="T17" s="52">
        <v>2950.083333333333</v>
      </c>
      <c r="U17" s="52">
        <v>2950.083333333333</v>
      </c>
      <c r="V17" s="52">
        <v>2950.083333333333</v>
      </c>
      <c r="W17" s="52">
        <v>2950.083333333333</v>
      </c>
      <c r="X17" s="52">
        <v>2950.083333333333</v>
      </c>
      <c r="Y17" s="52">
        <v>2950.083333333333</v>
      </c>
      <c r="Z17" s="52">
        <v>2950.083333333333</v>
      </c>
      <c r="AA17" s="52">
        <v>2950.083333333333</v>
      </c>
      <c r="AB17" s="52">
        <v>2950.083333333333</v>
      </c>
      <c r="AC17" s="52">
        <f t="shared" si="3"/>
        <v>35400.999999999993</v>
      </c>
      <c r="AD17" s="52">
        <f t="shared" si="4"/>
        <v>0</v>
      </c>
      <c r="AE17" s="52" t="s">
        <v>4246</v>
      </c>
      <c r="AF17" s="52"/>
      <c r="AG17" s="52">
        <f t="shared" si="5"/>
        <v>8850.25</v>
      </c>
      <c r="AH17" s="52">
        <f t="shared" si="6"/>
        <v>17700.499999999996</v>
      </c>
      <c r="AI17" s="52">
        <f t="shared" si="7"/>
        <v>26550.749999999993</v>
      </c>
      <c r="AJ17" s="52">
        <f t="shared" si="8"/>
        <v>35400.999999999993</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x14ac:dyDescent="0.25">
      <c r="A18" s="480" t="s">
        <v>4249</v>
      </c>
      <c r="B18" s="480">
        <v>543965</v>
      </c>
      <c r="C18" s="480">
        <v>400005</v>
      </c>
      <c r="D18" s="480" t="s">
        <v>198</v>
      </c>
      <c r="E18" s="480">
        <v>3022002</v>
      </c>
      <c r="F18" s="480" t="s">
        <v>412</v>
      </c>
      <c r="G18" s="480">
        <v>11431</v>
      </c>
      <c r="H18" s="480">
        <v>49244</v>
      </c>
      <c r="L18" s="313">
        <f t="shared" si="0"/>
        <v>1</v>
      </c>
      <c r="M18" s="313" t="str">
        <f t="shared" si="1"/>
        <v>2002.EHCP.I03.1</v>
      </c>
      <c r="N18" s="313" t="str">
        <f t="shared" si="2"/>
        <v>11431/543965</v>
      </c>
      <c r="Q18" s="52">
        <v>7576</v>
      </c>
      <c r="R18" s="52">
        <v>3788</v>
      </c>
      <c r="S18" s="52">
        <v>3788</v>
      </c>
      <c r="T18" s="52">
        <v>3788</v>
      </c>
      <c r="U18" s="52">
        <v>3788</v>
      </c>
      <c r="V18" s="52">
        <v>3788</v>
      </c>
      <c r="W18" s="52">
        <v>3788</v>
      </c>
      <c r="X18" s="52">
        <v>3788</v>
      </c>
      <c r="Y18" s="52">
        <v>3788</v>
      </c>
      <c r="Z18" s="52">
        <v>3788</v>
      </c>
      <c r="AA18" s="52">
        <v>3788</v>
      </c>
      <c r="AB18" s="52">
        <v>3788</v>
      </c>
      <c r="AC18" s="52">
        <f t="shared" si="3"/>
        <v>49244</v>
      </c>
      <c r="AD18" s="52">
        <f t="shared" si="4"/>
        <v>0</v>
      </c>
      <c r="AE18" s="52" t="s">
        <v>4248</v>
      </c>
      <c r="AF18" s="52"/>
      <c r="AG18" s="52">
        <f t="shared" si="5"/>
        <v>15152</v>
      </c>
      <c r="AH18" s="52">
        <f t="shared" si="6"/>
        <v>26516</v>
      </c>
      <c r="AI18" s="52">
        <f t="shared" si="7"/>
        <v>37880</v>
      </c>
      <c r="AJ18" s="52">
        <f t="shared" si="8"/>
        <v>49244</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x14ac:dyDescent="0.25">
      <c r="A19" s="480" t="s">
        <v>4251</v>
      </c>
      <c r="B19" s="480">
        <v>543965</v>
      </c>
      <c r="C19" s="480">
        <v>400005</v>
      </c>
      <c r="D19" s="480" t="s">
        <v>198</v>
      </c>
      <c r="E19" s="480">
        <v>3022002</v>
      </c>
      <c r="F19" s="480" t="s">
        <v>4222</v>
      </c>
      <c r="G19" s="480">
        <v>10265</v>
      </c>
      <c r="H19" s="480">
        <v>2945</v>
      </c>
      <c r="L19" s="313">
        <f t="shared" si="0"/>
        <v>2</v>
      </c>
      <c r="M19" s="313" t="str">
        <f t="shared" si="1"/>
        <v>2002.SEN I.I03.2</v>
      </c>
      <c r="N19" s="313" t="str">
        <f t="shared" si="2"/>
        <v>10265/543965</v>
      </c>
      <c r="Q19" s="52">
        <v>453.07692307692309</v>
      </c>
      <c r="R19" s="52">
        <v>226.53846153846155</v>
      </c>
      <c r="S19" s="52">
        <v>226.53846153846155</v>
      </c>
      <c r="T19" s="52">
        <v>226.53846153846155</v>
      </c>
      <c r="U19" s="52">
        <v>226.53846153846155</v>
      </c>
      <c r="V19" s="52">
        <v>226.53846153846155</v>
      </c>
      <c r="W19" s="52">
        <v>226.53846153846155</v>
      </c>
      <c r="X19" s="52">
        <v>226.53846153846155</v>
      </c>
      <c r="Y19" s="52">
        <v>226.53846153846155</v>
      </c>
      <c r="Z19" s="52">
        <v>226.53846153846155</v>
      </c>
      <c r="AA19" s="52">
        <v>226.53846153846155</v>
      </c>
      <c r="AB19" s="52">
        <v>226.53846153846155</v>
      </c>
      <c r="AC19" s="52">
        <f t="shared" si="3"/>
        <v>2944.9999999999991</v>
      </c>
      <c r="AD19" s="52">
        <f t="shared" si="4"/>
        <v>0</v>
      </c>
      <c r="AE19" s="52" t="s">
        <v>4250</v>
      </c>
      <c r="AF19" s="52"/>
      <c r="AG19" s="52">
        <f t="shared" si="5"/>
        <v>906.15384615384619</v>
      </c>
      <c r="AH19" s="52">
        <f t="shared" si="6"/>
        <v>1585.7692307692305</v>
      </c>
      <c r="AI19" s="52">
        <f t="shared" si="7"/>
        <v>2265.3846153846148</v>
      </c>
      <c r="AJ19" s="52">
        <f t="shared" si="8"/>
        <v>2944.9999999999991</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x14ac:dyDescent="0.25">
      <c r="A20" s="480" t="s">
        <v>4880</v>
      </c>
      <c r="B20" s="480">
        <v>543965</v>
      </c>
      <c r="C20" s="480">
        <v>400070</v>
      </c>
      <c r="D20" s="480" t="s">
        <v>199</v>
      </c>
      <c r="E20" s="480">
        <v>3022079</v>
      </c>
      <c r="F20" s="480" t="s">
        <v>412</v>
      </c>
      <c r="G20" s="480">
        <v>11431</v>
      </c>
      <c r="H20" s="480">
        <v>5285</v>
      </c>
      <c r="L20" s="313">
        <f t="shared" si="0"/>
        <v>1</v>
      </c>
      <c r="M20" s="313" t="str">
        <f t="shared" si="1"/>
        <v>2079.EHCP.I03.1</v>
      </c>
      <c r="N20" s="313" t="str">
        <f t="shared" si="2"/>
        <v>11431/543965</v>
      </c>
      <c r="Q20" s="52">
        <v>813.07692307692309</v>
      </c>
      <c r="R20" s="52">
        <v>406.53846153846155</v>
      </c>
      <c r="S20" s="52">
        <v>406.53846153846155</v>
      </c>
      <c r="T20" s="52">
        <v>406.53846153846155</v>
      </c>
      <c r="U20" s="52">
        <v>406.53846153846155</v>
      </c>
      <c r="V20" s="52">
        <v>406.53846153846155</v>
      </c>
      <c r="W20" s="52">
        <v>406.53846153846155</v>
      </c>
      <c r="X20" s="52">
        <v>406.53846153846155</v>
      </c>
      <c r="Y20" s="52">
        <v>406.53846153846155</v>
      </c>
      <c r="Z20" s="52">
        <v>406.53846153846155</v>
      </c>
      <c r="AA20" s="52">
        <v>406.53846153846155</v>
      </c>
      <c r="AB20" s="52">
        <v>406.53846153846155</v>
      </c>
      <c r="AC20" s="52">
        <f t="shared" si="3"/>
        <v>5285</v>
      </c>
      <c r="AD20" s="52">
        <f t="shared" si="4"/>
        <v>0</v>
      </c>
      <c r="AE20" s="52" t="s">
        <v>4252</v>
      </c>
      <c r="AF20" s="52"/>
      <c r="AG20" s="52">
        <f t="shared" si="5"/>
        <v>1626.1538461538462</v>
      </c>
      <c r="AH20" s="52">
        <f t="shared" si="6"/>
        <v>2845.7692307692305</v>
      </c>
      <c r="AI20" s="52">
        <f t="shared" si="7"/>
        <v>4065.3846153846148</v>
      </c>
      <c r="AJ20" s="52">
        <f t="shared" si="8"/>
        <v>5285</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x14ac:dyDescent="0.25">
      <c r="A21" s="480" t="s">
        <v>4253</v>
      </c>
      <c r="B21" s="480">
        <v>543965</v>
      </c>
      <c r="C21" s="480">
        <v>400150</v>
      </c>
      <c r="D21" s="480" t="s">
        <v>200</v>
      </c>
      <c r="E21" s="480">
        <v>3023524</v>
      </c>
      <c r="F21" s="480" t="s">
        <v>412</v>
      </c>
      <c r="G21" s="480">
        <v>11431</v>
      </c>
      <c r="H21" s="480">
        <v>59814</v>
      </c>
      <c r="L21" s="313">
        <f t="shared" si="0"/>
        <v>1</v>
      </c>
      <c r="M21" s="313" t="str">
        <f t="shared" si="1"/>
        <v>3524.EHCP.I03.1</v>
      </c>
      <c r="N21" s="313" t="str">
        <f t="shared" si="2"/>
        <v>11431/543965</v>
      </c>
      <c r="Q21" s="52">
        <v>9202.1538461538476</v>
      </c>
      <c r="R21" s="52">
        <v>4601.0769230769238</v>
      </c>
      <c r="S21" s="52">
        <v>4601.0769230769238</v>
      </c>
      <c r="T21" s="52">
        <v>4601.0769230769238</v>
      </c>
      <c r="U21" s="52">
        <v>4601.0769230769238</v>
      </c>
      <c r="V21" s="52">
        <v>4601.0769230769238</v>
      </c>
      <c r="W21" s="52">
        <v>4601.0769230769238</v>
      </c>
      <c r="X21" s="52">
        <v>4601.0769230769238</v>
      </c>
      <c r="Y21" s="52">
        <v>4601.0769230769238</v>
      </c>
      <c r="Z21" s="52">
        <v>4601.0769230769238</v>
      </c>
      <c r="AA21" s="52">
        <v>4601.0769230769238</v>
      </c>
      <c r="AB21" s="52">
        <v>4601.0769230769238</v>
      </c>
      <c r="AC21" s="52">
        <f t="shared" si="3"/>
        <v>59813.999999999993</v>
      </c>
      <c r="AD21" s="52">
        <f t="shared" si="4"/>
        <v>0</v>
      </c>
      <c r="AE21" s="52" t="s">
        <v>4254</v>
      </c>
      <c r="AF21" s="52"/>
      <c r="AG21" s="52">
        <f t="shared" si="5"/>
        <v>18404.307692307695</v>
      </c>
      <c r="AH21" s="52">
        <f t="shared" si="6"/>
        <v>32207.538461538461</v>
      </c>
      <c r="AI21" s="52">
        <f t="shared" si="7"/>
        <v>46010.769230769227</v>
      </c>
      <c r="AJ21" s="52">
        <f t="shared" si="8"/>
        <v>59813.999999999993</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x14ac:dyDescent="0.25">
      <c r="A22" s="480" t="s">
        <v>4256</v>
      </c>
      <c r="B22" s="480">
        <v>543965</v>
      </c>
      <c r="C22" s="480">
        <v>400051</v>
      </c>
      <c r="D22" s="480" t="s">
        <v>201</v>
      </c>
      <c r="E22" s="480">
        <v>3022003</v>
      </c>
      <c r="F22" s="480" t="s">
        <v>412</v>
      </c>
      <c r="G22" s="480">
        <v>11431</v>
      </c>
      <c r="H22" s="480">
        <v>78940</v>
      </c>
      <c r="L22" s="313">
        <f t="shared" si="0"/>
        <v>1</v>
      </c>
      <c r="M22" s="313" t="str">
        <f t="shared" si="1"/>
        <v>2003.EHCP.I03.1</v>
      </c>
      <c r="N22" s="313" t="str">
        <f t="shared" si="2"/>
        <v>11431/543965</v>
      </c>
      <c r="Q22" s="52">
        <v>12144.615384615385</v>
      </c>
      <c r="R22" s="52">
        <v>6072.3076923076924</v>
      </c>
      <c r="S22" s="52">
        <v>6072.3076923076924</v>
      </c>
      <c r="T22" s="52">
        <v>6072.3076923076924</v>
      </c>
      <c r="U22" s="52">
        <v>6072.3076923076924</v>
      </c>
      <c r="V22" s="52">
        <v>6072.3076923076924</v>
      </c>
      <c r="W22" s="52">
        <v>6072.3076923076924</v>
      </c>
      <c r="X22" s="52">
        <v>6072.3076923076924</v>
      </c>
      <c r="Y22" s="52">
        <v>6072.3076923076924</v>
      </c>
      <c r="Z22" s="52">
        <v>6072.3076923076924</v>
      </c>
      <c r="AA22" s="52">
        <v>6072.3076923076924</v>
      </c>
      <c r="AB22" s="52">
        <v>6072.3076923076924</v>
      </c>
      <c r="AC22" s="52">
        <f t="shared" si="3"/>
        <v>78940</v>
      </c>
      <c r="AD22" s="52">
        <f t="shared" si="4"/>
        <v>0</v>
      </c>
      <c r="AE22" s="52" t="s">
        <v>4255</v>
      </c>
      <c r="AF22" s="52"/>
      <c r="AG22" s="52">
        <f t="shared" si="5"/>
        <v>24289.23076923077</v>
      </c>
      <c r="AH22" s="52">
        <f t="shared" si="6"/>
        <v>42506.153846153851</v>
      </c>
      <c r="AI22" s="52">
        <f t="shared" si="7"/>
        <v>60723.076923076937</v>
      </c>
      <c r="AJ22" s="52">
        <f t="shared" si="8"/>
        <v>78940</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x14ac:dyDescent="0.25">
      <c r="A23" s="480" t="s">
        <v>4881</v>
      </c>
      <c r="B23" s="480">
        <v>543965</v>
      </c>
      <c r="C23" s="480">
        <v>400051</v>
      </c>
      <c r="D23" s="480" t="s">
        <v>201</v>
      </c>
      <c r="E23" s="480">
        <v>3022003</v>
      </c>
      <c r="F23" s="480" t="s">
        <v>4222</v>
      </c>
      <c r="G23" s="480">
        <v>10265</v>
      </c>
      <c r="H23" s="480">
        <v>1840.6250000000002</v>
      </c>
      <c r="L23" s="313">
        <f t="shared" si="0"/>
        <v>2</v>
      </c>
      <c r="M23" s="313" t="str">
        <f t="shared" si="1"/>
        <v>2003.SEN I.I03.2</v>
      </c>
      <c r="N23" s="313" t="str">
        <f t="shared" si="2"/>
        <v>10265/543965</v>
      </c>
      <c r="Q23" s="52">
        <v>283.17307692307696</v>
      </c>
      <c r="R23" s="52">
        <v>141.58653846153848</v>
      </c>
      <c r="S23" s="52">
        <v>141.58653846153848</v>
      </c>
      <c r="T23" s="52">
        <v>141.58653846153848</v>
      </c>
      <c r="U23" s="52">
        <v>141.58653846153848</v>
      </c>
      <c r="V23" s="52">
        <v>141.58653846153848</v>
      </c>
      <c r="W23" s="52">
        <v>141.58653846153848</v>
      </c>
      <c r="X23" s="52">
        <v>141.58653846153848</v>
      </c>
      <c r="Y23" s="52">
        <v>141.58653846153848</v>
      </c>
      <c r="Z23" s="52">
        <v>141.58653846153848</v>
      </c>
      <c r="AA23" s="52">
        <v>141.58653846153848</v>
      </c>
      <c r="AB23" s="52">
        <v>141.58653846153848</v>
      </c>
      <c r="AC23" s="52">
        <f t="shared" si="3"/>
        <v>1840.6250000000007</v>
      </c>
      <c r="AD23" s="52">
        <f t="shared" si="4"/>
        <v>0</v>
      </c>
      <c r="AE23" s="52" t="s">
        <v>4257</v>
      </c>
      <c r="AF23" s="52"/>
      <c r="AG23" s="52">
        <f t="shared" si="5"/>
        <v>566.34615384615392</v>
      </c>
      <c r="AH23" s="52">
        <f t="shared" si="6"/>
        <v>991.10576923076928</v>
      </c>
      <c r="AI23" s="52">
        <f t="shared" si="7"/>
        <v>1415.865384615385</v>
      </c>
      <c r="AJ23" s="52">
        <f t="shared" si="8"/>
        <v>1840.6250000000007</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x14ac:dyDescent="0.25">
      <c r="A24" s="480" t="s">
        <v>4258</v>
      </c>
      <c r="B24" s="480">
        <v>516500</v>
      </c>
      <c r="C24" s="480">
        <v>156628</v>
      </c>
      <c r="D24" s="480" t="s">
        <v>99</v>
      </c>
      <c r="E24" s="480">
        <v>3025408</v>
      </c>
      <c r="F24" s="480" t="s">
        <v>412</v>
      </c>
      <c r="G24" s="480">
        <v>11442</v>
      </c>
      <c r="H24" s="480">
        <v>24833</v>
      </c>
      <c r="L24" s="313">
        <f t="shared" si="0"/>
        <v>1</v>
      </c>
      <c r="M24" s="313" t="str">
        <f t="shared" si="1"/>
        <v>5408.EHCP.I03.1</v>
      </c>
      <c r="N24" s="313" t="str">
        <f t="shared" si="2"/>
        <v>11442/516500</v>
      </c>
      <c r="Q24" s="52">
        <v>2069.4166666666665</v>
      </c>
      <c r="R24" s="52">
        <v>2069.4166666666665</v>
      </c>
      <c r="S24" s="52">
        <v>2069.4166666666665</v>
      </c>
      <c r="T24" s="52">
        <v>2069.4166666666665</v>
      </c>
      <c r="U24" s="52">
        <v>2069.4166666666665</v>
      </c>
      <c r="V24" s="52">
        <v>2069.4166666666665</v>
      </c>
      <c r="W24" s="52">
        <v>2069.4166666666665</v>
      </c>
      <c r="X24" s="52">
        <v>2069.4166666666665</v>
      </c>
      <c r="Y24" s="52">
        <v>2069.4166666666665</v>
      </c>
      <c r="Z24" s="52">
        <v>2069.4166666666665</v>
      </c>
      <c r="AA24" s="52">
        <v>2069.4166666666665</v>
      </c>
      <c r="AB24" s="52">
        <v>2069.4166666666665</v>
      </c>
      <c r="AC24" s="52">
        <f t="shared" si="3"/>
        <v>24833.000000000004</v>
      </c>
      <c r="AD24" s="52">
        <f t="shared" si="4"/>
        <v>0</v>
      </c>
      <c r="AE24" s="52" t="s">
        <v>4259</v>
      </c>
      <c r="AF24" s="52"/>
      <c r="AG24" s="52">
        <f t="shared" si="5"/>
        <v>6208.25</v>
      </c>
      <c r="AH24" s="52">
        <f t="shared" si="6"/>
        <v>12416.499999999998</v>
      </c>
      <c r="AI24" s="52">
        <f t="shared" si="7"/>
        <v>18624.75</v>
      </c>
      <c r="AJ24" s="52">
        <f t="shared" si="8"/>
        <v>24833.000000000004</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x14ac:dyDescent="0.25">
      <c r="A25" s="480" t="s">
        <v>4260</v>
      </c>
      <c r="B25" s="480">
        <v>543965</v>
      </c>
      <c r="C25" s="480">
        <v>400024</v>
      </c>
      <c r="D25" s="480" t="s">
        <v>202</v>
      </c>
      <c r="E25" s="480">
        <v>3023511</v>
      </c>
      <c r="F25" s="480" t="s">
        <v>412</v>
      </c>
      <c r="G25" s="480">
        <v>11431</v>
      </c>
      <c r="H25" s="480">
        <v>30117</v>
      </c>
      <c r="L25" s="313">
        <f t="shared" si="0"/>
        <v>1</v>
      </c>
      <c r="M25" s="313" t="str">
        <f t="shared" si="1"/>
        <v>3511.EHCP.I03.1</v>
      </c>
      <c r="N25" s="313" t="str">
        <f t="shared" si="2"/>
        <v>11431/543965</v>
      </c>
      <c r="Q25" s="52">
        <v>4633.3846153846152</v>
      </c>
      <c r="R25" s="52">
        <v>2316.6923076923076</v>
      </c>
      <c r="S25" s="52">
        <v>2316.6923076923076</v>
      </c>
      <c r="T25" s="52">
        <v>2316.6923076923076</v>
      </c>
      <c r="U25" s="52">
        <v>2316.6923076923076</v>
      </c>
      <c r="V25" s="52">
        <v>2316.6923076923076</v>
      </c>
      <c r="W25" s="52">
        <v>2316.6923076923076</v>
      </c>
      <c r="X25" s="52">
        <v>2316.6923076923076</v>
      </c>
      <c r="Y25" s="52">
        <v>2316.6923076923076</v>
      </c>
      <c r="Z25" s="52">
        <v>2316.6923076923076</v>
      </c>
      <c r="AA25" s="52">
        <v>2316.6923076923076</v>
      </c>
      <c r="AB25" s="52">
        <v>2316.6923076923076</v>
      </c>
      <c r="AC25" s="52">
        <f t="shared" si="3"/>
        <v>30117.000000000007</v>
      </c>
      <c r="AD25" s="52">
        <f t="shared" si="4"/>
        <v>0</v>
      </c>
      <c r="AE25" s="52" t="s">
        <v>4261</v>
      </c>
      <c r="AF25" s="52"/>
      <c r="AG25" s="52">
        <f t="shared" si="5"/>
        <v>9266.7692307692305</v>
      </c>
      <c r="AH25" s="52">
        <f t="shared" si="6"/>
        <v>16216.846153846156</v>
      </c>
      <c r="AI25" s="52">
        <f t="shared" si="7"/>
        <v>23166.923076923082</v>
      </c>
      <c r="AJ25" s="52">
        <f t="shared" si="8"/>
        <v>30117.000000000007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x14ac:dyDescent="0.25">
      <c r="A26" s="480" t="s">
        <v>4262</v>
      </c>
      <c r="B26" s="480">
        <v>516500</v>
      </c>
      <c r="C26" s="480">
        <v>152128</v>
      </c>
      <c r="D26" s="480" t="s">
        <v>203</v>
      </c>
      <c r="E26" s="480">
        <v>3023519</v>
      </c>
      <c r="F26" s="480" t="s">
        <v>4223</v>
      </c>
      <c r="G26" s="480">
        <v>11422</v>
      </c>
      <c r="H26" s="480">
        <v>444013.51</v>
      </c>
      <c r="L26" s="313">
        <f t="shared" si="0"/>
        <v>1</v>
      </c>
      <c r="M26" s="313" t="str">
        <f t="shared" si="1"/>
        <v>3519.ARPs.I03.1</v>
      </c>
      <c r="N26" s="313" t="str">
        <f t="shared" si="2"/>
        <v>11422/516500</v>
      </c>
      <c r="Q26" s="52">
        <v>37001.125833333332</v>
      </c>
      <c r="R26" s="52">
        <v>37001.125833333332</v>
      </c>
      <c r="S26" s="52">
        <v>37001.125833333332</v>
      </c>
      <c r="T26" s="52">
        <v>37001.125833333332</v>
      </c>
      <c r="U26" s="52">
        <v>37001.125833333332</v>
      </c>
      <c r="V26" s="52">
        <v>37001.125833333332</v>
      </c>
      <c r="W26" s="52">
        <v>37001.125833333332</v>
      </c>
      <c r="X26" s="52">
        <v>37001.125833333332</v>
      </c>
      <c r="Y26" s="52">
        <v>37001.125833333332</v>
      </c>
      <c r="Z26" s="52">
        <v>37001.125833333332</v>
      </c>
      <c r="AA26" s="52">
        <v>37001.125833333332</v>
      </c>
      <c r="AB26" s="52">
        <v>37001.125833333332</v>
      </c>
      <c r="AC26" s="52">
        <f t="shared" si="3"/>
        <v>444013.51000000007</v>
      </c>
      <c r="AD26" s="52">
        <f t="shared" si="4"/>
        <v>0</v>
      </c>
      <c r="AE26" s="52" t="s">
        <v>4263</v>
      </c>
      <c r="AF26" s="52"/>
      <c r="AG26" s="52">
        <f t="shared" si="5"/>
        <v>111003.3775</v>
      </c>
      <c r="AH26" s="52">
        <f t="shared" si="6"/>
        <v>222006.75499999998</v>
      </c>
      <c r="AI26" s="52">
        <f t="shared" si="7"/>
        <v>333010.13250000001</v>
      </c>
      <c r="AJ26" s="52">
        <f t="shared" si="8"/>
        <v>444013.51000000007</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x14ac:dyDescent="0.25">
      <c r="A27" s="480" t="s">
        <v>4264</v>
      </c>
      <c r="B27" s="480">
        <v>516500</v>
      </c>
      <c r="C27" s="480">
        <v>152128</v>
      </c>
      <c r="D27" s="480" t="s">
        <v>203</v>
      </c>
      <c r="E27" s="480">
        <v>3023519</v>
      </c>
      <c r="F27" s="480" t="s">
        <v>412</v>
      </c>
      <c r="G27" s="480">
        <v>11443</v>
      </c>
      <c r="H27" s="480">
        <v>198571</v>
      </c>
      <c r="L27" s="313">
        <f t="shared" si="0"/>
        <v>2</v>
      </c>
      <c r="M27" s="313" t="str">
        <f t="shared" si="1"/>
        <v>3519.EHCP.I03.2</v>
      </c>
      <c r="N27" s="313" t="str">
        <f t="shared" si="2"/>
        <v>11443/516500</v>
      </c>
      <c r="Q27" s="52">
        <v>16547.583333333332</v>
      </c>
      <c r="R27" s="52">
        <v>16547.583333333332</v>
      </c>
      <c r="S27" s="52">
        <v>16547.583333333332</v>
      </c>
      <c r="T27" s="52">
        <v>16547.583333333332</v>
      </c>
      <c r="U27" s="52">
        <v>16547.583333333332</v>
      </c>
      <c r="V27" s="52">
        <v>16547.583333333332</v>
      </c>
      <c r="W27" s="52">
        <v>16547.583333333332</v>
      </c>
      <c r="X27" s="52">
        <v>16547.583333333332</v>
      </c>
      <c r="Y27" s="52">
        <v>16547.583333333332</v>
      </c>
      <c r="Z27" s="52">
        <v>16547.583333333332</v>
      </c>
      <c r="AA27" s="52">
        <v>16547.583333333332</v>
      </c>
      <c r="AB27" s="52">
        <v>16547.583333333332</v>
      </c>
      <c r="AC27" s="52">
        <f t="shared" si="3"/>
        <v>198571.00000000003</v>
      </c>
      <c r="AD27" s="52">
        <f t="shared" si="4"/>
        <v>0</v>
      </c>
      <c r="AE27" s="52" t="s">
        <v>4265</v>
      </c>
      <c r="AF27" s="52"/>
      <c r="AG27" s="52">
        <f t="shared" si="5"/>
        <v>49642.75</v>
      </c>
      <c r="AH27" s="52">
        <f t="shared" si="6"/>
        <v>99285.499999999985</v>
      </c>
      <c r="AI27" s="52">
        <f t="shared" si="7"/>
        <v>148928.25</v>
      </c>
      <c r="AJ27" s="52">
        <f t="shared" si="8"/>
        <v>198571.00000000003</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x14ac:dyDescent="0.25">
      <c r="A28" s="480" t="s">
        <v>4267</v>
      </c>
      <c r="B28" s="480">
        <v>516500</v>
      </c>
      <c r="C28" s="480">
        <v>152128</v>
      </c>
      <c r="D28" s="480" t="s">
        <v>203</v>
      </c>
      <c r="E28" s="480">
        <v>3023519</v>
      </c>
      <c r="F28" s="480" t="s">
        <v>4222</v>
      </c>
      <c r="G28" s="480">
        <v>10265</v>
      </c>
      <c r="H28" s="480">
        <v>5153.75</v>
      </c>
      <c r="L28" s="313">
        <f t="shared" si="0"/>
        <v>3</v>
      </c>
      <c r="M28" s="313" t="str">
        <f t="shared" si="1"/>
        <v>3519.SEN I.I03.3</v>
      </c>
      <c r="N28" s="313" t="str">
        <f t="shared" si="2"/>
        <v>10265/516500</v>
      </c>
      <c r="Q28" s="52">
        <v>429.47916666666663</v>
      </c>
      <c r="R28" s="52">
        <v>429.47916666666663</v>
      </c>
      <c r="S28" s="52">
        <v>429.47916666666663</v>
      </c>
      <c r="T28" s="52">
        <v>429.47916666666663</v>
      </c>
      <c r="U28" s="52">
        <v>429.47916666666663</v>
      </c>
      <c r="V28" s="52">
        <v>429.47916666666663</v>
      </c>
      <c r="W28" s="52">
        <v>429.47916666666663</v>
      </c>
      <c r="X28" s="52">
        <v>429.47916666666663</v>
      </c>
      <c r="Y28" s="52">
        <v>429.47916666666663</v>
      </c>
      <c r="Z28" s="52">
        <v>429.47916666666663</v>
      </c>
      <c r="AA28" s="52">
        <v>429.47916666666663</v>
      </c>
      <c r="AB28" s="52">
        <v>429.47916666666663</v>
      </c>
      <c r="AC28" s="52">
        <f t="shared" si="3"/>
        <v>5153.75</v>
      </c>
      <c r="AD28" s="52">
        <f t="shared" si="4"/>
        <v>0</v>
      </c>
      <c r="AE28" s="52" t="s">
        <v>4266</v>
      </c>
      <c r="AF28" s="52"/>
      <c r="AG28" s="52">
        <f t="shared" si="5"/>
        <v>1288.4375</v>
      </c>
      <c r="AH28" s="52">
        <f t="shared" si="6"/>
        <v>2576.8749999999995</v>
      </c>
      <c r="AI28" s="52">
        <f t="shared" si="7"/>
        <v>3865.3124999999991</v>
      </c>
      <c r="AJ28" s="52">
        <f t="shared" si="8"/>
        <v>5153.75</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x14ac:dyDescent="0.25">
      <c r="A29" s="480" t="s">
        <v>4269</v>
      </c>
      <c r="B29" s="480">
        <v>543965</v>
      </c>
      <c r="C29" s="480">
        <v>400102</v>
      </c>
      <c r="D29" s="480" t="s">
        <v>52</v>
      </c>
      <c r="E29" s="480">
        <v>3021000</v>
      </c>
      <c r="F29" s="480" t="s">
        <v>4222</v>
      </c>
      <c r="G29" s="480">
        <v>10265</v>
      </c>
      <c r="H29" s="480">
        <v>4654.75</v>
      </c>
      <c r="L29" s="313">
        <f t="shared" si="0"/>
        <v>1</v>
      </c>
      <c r="M29" s="313" t="str">
        <f t="shared" si="1"/>
        <v>1000.SEN I.I03.1</v>
      </c>
      <c r="N29" s="313" t="str">
        <f t="shared" si="2"/>
        <v>10265/543965</v>
      </c>
      <c r="Q29" s="52">
        <v>716.11538461538464</v>
      </c>
      <c r="R29" s="52">
        <v>358.05769230769232</v>
      </c>
      <c r="S29" s="52">
        <v>358.05769230769232</v>
      </c>
      <c r="T29" s="52">
        <v>358.05769230769232</v>
      </c>
      <c r="U29" s="52">
        <v>358.05769230769232</v>
      </c>
      <c r="V29" s="52">
        <v>358.05769230769232</v>
      </c>
      <c r="W29" s="52">
        <v>358.05769230769232</v>
      </c>
      <c r="X29" s="52">
        <v>358.05769230769232</v>
      </c>
      <c r="Y29" s="52">
        <v>358.05769230769232</v>
      </c>
      <c r="Z29" s="52">
        <v>358.05769230769232</v>
      </c>
      <c r="AA29" s="52">
        <v>358.05769230769232</v>
      </c>
      <c r="AB29" s="52">
        <v>358.05769230769232</v>
      </c>
      <c r="AC29" s="52">
        <f t="shared" si="3"/>
        <v>4654.75</v>
      </c>
      <c r="AD29" s="52">
        <f t="shared" si="4"/>
        <v>0</v>
      </c>
      <c r="AE29" s="52" t="s">
        <v>4268</v>
      </c>
      <c r="AF29" s="52"/>
      <c r="AG29" s="52">
        <f t="shared" si="5"/>
        <v>1432.2307692307693</v>
      </c>
      <c r="AH29" s="52">
        <f t="shared" si="6"/>
        <v>2506.4038461538462</v>
      </c>
      <c r="AI29" s="52">
        <f t="shared" si="7"/>
        <v>3580.5769230769233</v>
      </c>
      <c r="AJ29" s="52">
        <f t="shared" si="8"/>
        <v>4654.75</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x14ac:dyDescent="0.25">
      <c r="A30" s="480" t="s">
        <v>4271</v>
      </c>
      <c r="B30" s="480">
        <v>543965</v>
      </c>
      <c r="C30" s="480">
        <v>400057</v>
      </c>
      <c r="D30" s="480" t="s">
        <v>204</v>
      </c>
      <c r="E30" s="480">
        <v>3022008</v>
      </c>
      <c r="F30" s="480" t="s">
        <v>412</v>
      </c>
      <c r="G30" s="480">
        <v>11431</v>
      </c>
      <c r="H30" s="480">
        <v>98066</v>
      </c>
      <c r="L30" s="313">
        <f t="shared" si="0"/>
        <v>1</v>
      </c>
      <c r="M30" s="313" t="str">
        <f t="shared" si="1"/>
        <v>2008.EHCP.I03.1</v>
      </c>
      <c r="N30" s="313" t="str">
        <f t="shared" si="2"/>
        <v>11431/543965</v>
      </c>
      <c r="Q30" s="52">
        <v>15087.076923076924</v>
      </c>
      <c r="R30" s="52">
        <v>7543.5384615384619</v>
      </c>
      <c r="S30" s="52">
        <v>7543.5384615384619</v>
      </c>
      <c r="T30" s="52">
        <v>7543.5384615384619</v>
      </c>
      <c r="U30" s="52">
        <v>7543.5384615384619</v>
      </c>
      <c r="V30" s="52">
        <v>7543.5384615384619</v>
      </c>
      <c r="W30" s="52">
        <v>7543.5384615384619</v>
      </c>
      <c r="X30" s="52">
        <v>7543.5384615384619</v>
      </c>
      <c r="Y30" s="52">
        <v>7543.5384615384619</v>
      </c>
      <c r="Z30" s="52">
        <v>7543.5384615384619</v>
      </c>
      <c r="AA30" s="52">
        <v>7543.5384615384619</v>
      </c>
      <c r="AB30" s="52">
        <v>7543.5384615384619</v>
      </c>
      <c r="AC30" s="52">
        <f t="shared" si="3"/>
        <v>98066.000000000029</v>
      </c>
      <c r="AD30" s="52">
        <f t="shared" si="4"/>
        <v>0</v>
      </c>
      <c r="AE30" s="52" t="s">
        <v>4270</v>
      </c>
      <c r="AF30" s="52"/>
      <c r="AG30" s="52">
        <f t="shared" si="5"/>
        <v>30174.153846153848</v>
      </c>
      <c r="AH30" s="52">
        <f t="shared" si="6"/>
        <v>52804.769230769234</v>
      </c>
      <c r="AI30" s="52">
        <f t="shared" si="7"/>
        <v>75435.384615384624</v>
      </c>
      <c r="AJ30" s="52">
        <f t="shared" si="8"/>
        <v>98066.000000000029</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x14ac:dyDescent="0.25">
      <c r="A31" s="480" t="s">
        <v>4274</v>
      </c>
      <c r="B31" s="480">
        <v>543965</v>
      </c>
      <c r="C31" s="480">
        <v>400040</v>
      </c>
      <c r="D31" s="480" t="s">
        <v>205</v>
      </c>
      <c r="E31" s="480">
        <v>3022007</v>
      </c>
      <c r="F31" s="480" t="s">
        <v>412</v>
      </c>
      <c r="G31" s="480">
        <v>11431</v>
      </c>
      <c r="H31" s="480">
        <v>133889</v>
      </c>
      <c r="L31" s="313">
        <f t="shared" si="0"/>
        <v>1</v>
      </c>
      <c r="M31" s="313" t="str">
        <f t="shared" si="1"/>
        <v>2007.EHCP.I03.1</v>
      </c>
      <c r="N31" s="313" t="str">
        <f t="shared" si="2"/>
        <v>11431/543965</v>
      </c>
      <c r="Q31" s="52">
        <v>20598.307692307695</v>
      </c>
      <c r="R31" s="52">
        <v>10299.153846153848</v>
      </c>
      <c r="S31" s="52">
        <v>10299.153846153848</v>
      </c>
      <c r="T31" s="52">
        <v>10299.153846153848</v>
      </c>
      <c r="U31" s="52">
        <v>10299.153846153848</v>
      </c>
      <c r="V31" s="52">
        <v>10299.153846153848</v>
      </c>
      <c r="W31" s="52">
        <v>10299.153846153848</v>
      </c>
      <c r="X31" s="52">
        <v>10299.153846153848</v>
      </c>
      <c r="Y31" s="52">
        <v>10299.153846153848</v>
      </c>
      <c r="Z31" s="52">
        <v>10299.153846153848</v>
      </c>
      <c r="AA31" s="52">
        <v>10299.153846153848</v>
      </c>
      <c r="AB31" s="52">
        <v>10299.153846153848</v>
      </c>
      <c r="AC31" s="52">
        <f t="shared" si="3"/>
        <v>133889</v>
      </c>
      <c r="AD31" s="52">
        <f t="shared" si="4"/>
        <v>0</v>
      </c>
      <c r="AE31" s="52" t="s">
        <v>4272</v>
      </c>
      <c r="AF31" s="52"/>
      <c r="AG31" s="52">
        <f t="shared" si="5"/>
        <v>41196.61538461539</v>
      </c>
      <c r="AH31" s="52">
        <f t="shared" si="6"/>
        <v>72094.076923076922</v>
      </c>
      <c r="AI31" s="52">
        <f t="shared" si="7"/>
        <v>102991.53846153845</v>
      </c>
      <c r="AJ31" s="52">
        <f t="shared" si="8"/>
        <v>133889</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x14ac:dyDescent="0.25">
      <c r="A32" s="480" t="s">
        <v>4276</v>
      </c>
      <c r="B32" s="480">
        <v>543965</v>
      </c>
      <c r="C32" s="480">
        <v>400061</v>
      </c>
      <c r="D32" s="480" t="s">
        <v>206</v>
      </c>
      <c r="E32" s="480">
        <v>3022009</v>
      </c>
      <c r="F32" s="480" t="s">
        <v>412</v>
      </c>
      <c r="G32" s="480">
        <v>11431</v>
      </c>
      <c r="H32" s="480">
        <v>114763</v>
      </c>
      <c r="L32" s="313">
        <f t="shared" si="0"/>
        <v>1</v>
      </c>
      <c r="M32" s="313" t="str">
        <f t="shared" si="1"/>
        <v>2009.EHCP.I03.1</v>
      </c>
      <c r="N32" s="313" t="str">
        <f t="shared" si="2"/>
        <v>11431/543965</v>
      </c>
      <c r="Q32" s="52">
        <v>17655.846153846156</v>
      </c>
      <c r="R32" s="52">
        <v>8827.923076923078</v>
      </c>
      <c r="S32" s="52">
        <v>8827.923076923078</v>
      </c>
      <c r="T32" s="52">
        <v>8827.923076923078</v>
      </c>
      <c r="U32" s="52">
        <v>8827.923076923078</v>
      </c>
      <c r="V32" s="52">
        <v>8827.923076923078</v>
      </c>
      <c r="W32" s="52">
        <v>8827.923076923078</v>
      </c>
      <c r="X32" s="52">
        <v>8827.923076923078</v>
      </c>
      <c r="Y32" s="52">
        <v>8827.923076923078</v>
      </c>
      <c r="Z32" s="52">
        <v>8827.923076923078</v>
      </c>
      <c r="AA32" s="52">
        <v>8827.923076923078</v>
      </c>
      <c r="AB32" s="52">
        <v>8827.923076923078</v>
      </c>
      <c r="AC32" s="52">
        <f t="shared" si="3"/>
        <v>114763.00000000001</v>
      </c>
      <c r="AD32" s="52">
        <f t="shared" si="4"/>
        <v>0</v>
      </c>
      <c r="AE32" s="52" t="s">
        <v>4273</v>
      </c>
      <c r="AF32" s="52"/>
      <c r="AG32" s="52">
        <f t="shared" si="5"/>
        <v>35311.692307692312</v>
      </c>
      <c r="AH32" s="52">
        <f t="shared" si="6"/>
        <v>61795.461538461546</v>
      </c>
      <c r="AI32" s="52">
        <f t="shared" si="7"/>
        <v>88279.23076923078</v>
      </c>
      <c r="AJ32" s="52">
        <f t="shared" si="8"/>
        <v>114763.00000000001</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x14ac:dyDescent="0.25">
      <c r="A33" s="480" t="s">
        <v>4279</v>
      </c>
      <c r="B33" s="480">
        <v>543965</v>
      </c>
      <c r="C33" s="480">
        <v>400065</v>
      </c>
      <c r="D33" s="480" t="s">
        <v>41</v>
      </c>
      <c r="E33" s="480">
        <v>3022067</v>
      </c>
      <c r="F33" s="480" t="s">
        <v>4223</v>
      </c>
      <c r="G33" s="480">
        <v>11432</v>
      </c>
      <c r="H33" s="480">
        <v>157500</v>
      </c>
      <c r="L33" s="313">
        <f t="shared" si="0"/>
        <v>1</v>
      </c>
      <c r="M33" s="313" t="str">
        <f t="shared" si="1"/>
        <v>2067.ARPs.I03.1</v>
      </c>
      <c r="N33" s="313" t="str">
        <f t="shared" si="2"/>
        <v>11432/543965</v>
      </c>
      <c r="Q33" s="52">
        <v>24230.76923076923</v>
      </c>
      <c r="R33" s="52">
        <v>12115.384615384615</v>
      </c>
      <c r="S33" s="52">
        <v>12115.384615384615</v>
      </c>
      <c r="T33" s="52">
        <v>12115.384615384615</v>
      </c>
      <c r="U33" s="52">
        <v>12115.384615384615</v>
      </c>
      <c r="V33" s="52">
        <v>12115.384615384615</v>
      </c>
      <c r="W33" s="52">
        <v>12115.384615384615</v>
      </c>
      <c r="X33" s="52">
        <v>12115.384615384615</v>
      </c>
      <c r="Y33" s="52">
        <v>12115.384615384615</v>
      </c>
      <c r="Z33" s="52">
        <v>12115.384615384615</v>
      </c>
      <c r="AA33" s="52">
        <v>12115.384615384615</v>
      </c>
      <c r="AB33" s="52">
        <v>12115.384615384615</v>
      </c>
      <c r="AC33" s="52">
        <f t="shared" si="3"/>
        <v>157500</v>
      </c>
      <c r="AD33" s="52">
        <f t="shared" si="4"/>
        <v>0</v>
      </c>
      <c r="AE33" s="52" t="s">
        <v>4275</v>
      </c>
      <c r="AF33" s="52"/>
      <c r="AG33" s="52">
        <f t="shared" si="5"/>
        <v>48461.538461538461</v>
      </c>
      <c r="AH33" s="52">
        <f t="shared" si="6"/>
        <v>84807.692307692298</v>
      </c>
      <c r="AI33" s="52">
        <f t="shared" si="7"/>
        <v>121153.84615384613</v>
      </c>
      <c r="AJ33" s="52">
        <f t="shared" si="8"/>
        <v>157500</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x14ac:dyDescent="0.25">
      <c r="A34" s="480" t="s">
        <v>4281</v>
      </c>
      <c r="B34" s="480">
        <v>543965</v>
      </c>
      <c r="C34" s="480">
        <v>400065</v>
      </c>
      <c r="D34" s="480" t="s">
        <v>41</v>
      </c>
      <c r="E34" s="480">
        <v>3022067</v>
      </c>
      <c r="F34" s="480" t="s">
        <v>412</v>
      </c>
      <c r="G34" s="480">
        <v>11431</v>
      </c>
      <c r="H34" s="480">
        <v>51676</v>
      </c>
      <c r="L34" s="313">
        <f t="shared" si="0"/>
        <v>2</v>
      </c>
      <c r="M34" s="313" t="str">
        <f t="shared" si="1"/>
        <v>2067.EHCP.I03.2</v>
      </c>
      <c r="N34" s="313" t="str">
        <f t="shared" si="2"/>
        <v>11431/543965</v>
      </c>
      <c r="Q34" s="52">
        <v>7950.1538461538466</v>
      </c>
      <c r="R34" s="52">
        <v>3975.0769230769233</v>
      </c>
      <c r="S34" s="52">
        <v>3975.0769230769233</v>
      </c>
      <c r="T34" s="52">
        <v>3975.0769230769233</v>
      </c>
      <c r="U34" s="52">
        <v>3975.0769230769233</v>
      </c>
      <c r="V34" s="52">
        <v>3975.0769230769233</v>
      </c>
      <c r="W34" s="52">
        <v>3975.0769230769233</v>
      </c>
      <c r="X34" s="52">
        <v>3975.0769230769233</v>
      </c>
      <c r="Y34" s="52">
        <v>3975.0769230769233</v>
      </c>
      <c r="Z34" s="52">
        <v>3975.0769230769233</v>
      </c>
      <c r="AA34" s="52">
        <v>3975.0769230769233</v>
      </c>
      <c r="AB34" s="52">
        <v>3975.0769230769233</v>
      </c>
      <c r="AC34" s="52">
        <f t="shared" si="3"/>
        <v>51675.999999999993</v>
      </c>
      <c r="AD34" s="52">
        <f t="shared" si="4"/>
        <v>0</v>
      </c>
      <c r="AE34" s="52" t="s">
        <v>4277</v>
      </c>
      <c r="AF34" s="52"/>
      <c r="AG34" s="52">
        <f t="shared" si="5"/>
        <v>15900.307692307693</v>
      </c>
      <c r="AH34" s="52">
        <f t="shared" si="6"/>
        <v>27825.538461538461</v>
      </c>
      <c r="AI34" s="52">
        <f t="shared" si="7"/>
        <v>39750.769230769227</v>
      </c>
      <c r="AJ34" s="52">
        <f t="shared" si="8"/>
        <v>51675.999999999993</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x14ac:dyDescent="0.25">
      <c r="A35" s="480" t="s">
        <v>4283</v>
      </c>
      <c r="B35" s="480">
        <v>516500</v>
      </c>
      <c r="C35" s="480">
        <v>160141</v>
      </c>
      <c r="D35" s="480" t="s">
        <v>207</v>
      </c>
      <c r="E35" s="480">
        <v>3022010</v>
      </c>
      <c r="F35" s="480" t="s">
        <v>4223</v>
      </c>
      <c r="G35" s="480">
        <v>11422</v>
      </c>
      <c r="H35" s="480">
        <v>221100</v>
      </c>
      <c r="L35" s="313">
        <f t="shared" si="0"/>
        <v>1</v>
      </c>
      <c r="M35" s="313" t="str">
        <f t="shared" si="1"/>
        <v>2010.ARPs.I03.1</v>
      </c>
      <c r="N35" s="313" t="str">
        <f t="shared" si="2"/>
        <v>11422/516500</v>
      </c>
      <c r="Q35" s="52">
        <v>18425</v>
      </c>
      <c r="R35" s="52">
        <v>18425</v>
      </c>
      <c r="S35" s="52">
        <v>18425</v>
      </c>
      <c r="T35" s="52">
        <v>18425</v>
      </c>
      <c r="U35" s="52">
        <v>18425</v>
      </c>
      <c r="V35" s="52">
        <v>18425</v>
      </c>
      <c r="W35" s="52">
        <v>18425</v>
      </c>
      <c r="X35" s="52">
        <v>18425</v>
      </c>
      <c r="Y35" s="52">
        <v>18425</v>
      </c>
      <c r="Z35" s="52">
        <v>18425</v>
      </c>
      <c r="AA35" s="52">
        <v>18425</v>
      </c>
      <c r="AB35" s="52">
        <v>18425</v>
      </c>
      <c r="AC35" s="52">
        <f t="shared" si="3"/>
        <v>221100</v>
      </c>
      <c r="AD35" s="52">
        <f t="shared" si="4"/>
        <v>0</v>
      </c>
      <c r="AE35" s="52" t="s">
        <v>4278</v>
      </c>
      <c r="AF35" s="52"/>
      <c r="AG35" s="52">
        <f t="shared" si="5"/>
        <v>55275</v>
      </c>
      <c r="AH35" s="52">
        <f t="shared" si="6"/>
        <v>110550</v>
      </c>
      <c r="AI35" s="52">
        <f t="shared" si="7"/>
        <v>165825</v>
      </c>
      <c r="AJ35" s="52">
        <f t="shared" si="8"/>
        <v>221100</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x14ac:dyDescent="0.25">
      <c r="A36" s="480" t="s">
        <v>4285</v>
      </c>
      <c r="B36" s="480">
        <v>516500</v>
      </c>
      <c r="C36" s="480">
        <v>160141</v>
      </c>
      <c r="D36" s="480" t="s">
        <v>207</v>
      </c>
      <c r="E36" s="480">
        <v>3022010</v>
      </c>
      <c r="F36" s="480" t="s">
        <v>412</v>
      </c>
      <c r="G36" s="480">
        <v>11443</v>
      </c>
      <c r="H36" s="480">
        <v>78520</v>
      </c>
      <c r="L36" s="313">
        <f t="shared" si="0"/>
        <v>2</v>
      </c>
      <c r="M36" s="313" t="str">
        <f t="shared" si="1"/>
        <v>2010.EHCP.I03.2</v>
      </c>
      <c r="N36" s="313" t="str">
        <f t="shared" si="2"/>
        <v>11443/516500</v>
      </c>
      <c r="Q36" s="52">
        <v>6543.333333333333</v>
      </c>
      <c r="R36" s="52">
        <v>6543.333333333333</v>
      </c>
      <c r="S36" s="52">
        <v>6543.333333333333</v>
      </c>
      <c r="T36" s="52">
        <v>6543.333333333333</v>
      </c>
      <c r="U36" s="52">
        <v>6543.333333333333</v>
      </c>
      <c r="V36" s="52">
        <v>6543.333333333333</v>
      </c>
      <c r="W36" s="52">
        <v>6543.333333333333</v>
      </c>
      <c r="X36" s="52">
        <v>6543.333333333333</v>
      </c>
      <c r="Y36" s="52">
        <v>6543.333333333333</v>
      </c>
      <c r="Z36" s="52">
        <v>6543.333333333333</v>
      </c>
      <c r="AA36" s="52">
        <v>6543.333333333333</v>
      </c>
      <c r="AB36" s="52">
        <v>6543.333333333333</v>
      </c>
      <c r="AC36" s="52">
        <f t="shared" si="3"/>
        <v>78520</v>
      </c>
      <c r="AD36" s="52">
        <f t="shared" si="4"/>
        <v>0</v>
      </c>
      <c r="AE36" s="52" t="s">
        <v>4280</v>
      </c>
      <c r="AF36" s="52"/>
      <c r="AG36" s="52">
        <f t="shared" si="5"/>
        <v>19630</v>
      </c>
      <c r="AH36" s="52">
        <f t="shared" si="6"/>
        <v>39260</v>
      </c>
      <c r="AI36" s="52">
        <f t="shared" si="7"/>
        <v>58890.000000000007</v>
      </c>
      <c r="AJ36" s="52">
        <f t="shared" si="8"/>
        <v>78520</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x14ac:dyDescent="0.25">
      <c r="A37" s="480" t="s">
        <v>4287</v>
      </c>
      <c r="B37" s="480">
        <v>516500</v>
      </c>
      <c r="C37" s="480">
        <v>160141</v>
      </c>
      <c r="D37" s="480" t="s">
        <v>207</v>
      </c>
      <c r="E37" s="480">
        <v>3022010</v>
      </c>
      <c r="F37" s="480" t="s">
        <v>4222</v>
      </c>
      <c r="G37" s="480">
        <v>10265</v>
      </c>
      <c r="H37" s="480">
        <v>4952.25</v>
      </c>
      <c r="L37" s="313">
        <f t="shared" si="0"/>
        <v>3</v>
      </c>
      <c r="M37" s="313" t="str">
        <f t="shared" si="1"/>
        <v>2010.SEN I.I03.3</v>
      </c>
      <c r="N37" s="313" t="str">
        <f t="shared" si="2"/>
        <v>10265/516500</v>
      </c>
      <c r="Q37" s="52">
        <v>412.6875</v>
      </c>
      <c r="R37" s="52">
        <v>412.6875</v>
      </c>
      <c r="S37" s="52">
        <v>412.6875</v>
      </c>
      <c r="T37" s="52">
        <v>412.6875</v>
      </c>
      <c r="U37" s="52">
        <v>412.6875</v>
      </c>
      <c r="V37" s="52">
        <v>412.6875</v>
      </c>
      <c r="W37" s="52">
        <v>412.6875</v>
      </c>
      <c r="X37" s="52">
        <v>412.6875</v>
      </c>
      <c r="Y37" s="52">
        <v>412.6875</v>
      </c>
      <c r="Z37" s="52">
        <v>412.6875</v>
      </c>
      <c r="AA37" s="52">
        <v>412.6875</v>
      </c>
      <c r="AB37" s="52">
        <v>412.6875</v>
      </c>
      <c r="AC37" s="52">
        <f t="shared" si="3"/>
        <v>4952.25</v>
      </c>
      <c r="AD37" s="52">
        <f t="shared" si="4"/>
        <v>0</v>
      </c>
      <c r="AE37" s="52" t="s">
        <v>4282</v>
      </c>
      <c r="AF37" s="52"/>
      <c r="AG37" s="52">
        <f t="shared" si="5"/>
        <v>1238.0625</v>
      </c>
      <c r="AH37" s="52">
        <f t="shared" si="6"/>
        <v>2476.125</v>
      </c>
      <c r="AI37" s="52">
        <f t="shared" si="7"/>
        <v>3714.1875</v>
      </c>
      <c r="AJ37" s="52">
        <f t="shared" si="8"/>
        <v>4952.25</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x14ac:dyDescent="0.25">
      <c r="A38" s="480" t="s">
        <v>4289</v>
      </c>
      <c r="B38" s="480">
        <v>543965</v>
      </c>
      <c r="C38" s="480">
        <v>400039</v>
      </c>
      <c r="D38" s="480" t="s">
        <v>208</v>
      </c>
      <c r="E38" s="480">
        <v>3023302</v>
      </c>
      <c r="F38" s="480" t="s">
        <v>412</v>
      </c>
      <c r="G38" s="480">
        <v>11431</v>
      </c>
      <c r="H38" s="480">
        <v>71224</v>
      </c>
      <c r="L38" s="313">
        <f t="shared" si="0"/>
        <v>1</v>
      </c>
      <c r="M38" s="313" t="str">
        <f t="shared" si="1"/>
        <v>3302.EHCP.I03.1</v>
      </c>
      <c r="N38" s="313" t="str">
        <f t="shared" si="2"/>
        <v>11431/543965</v>
      </c>
      <c r="Q38" s="52">
        <v>10957.538461538463</v>
      </c>
      <c r="R38" s="52">
        <v>5478.7692307692314</v>
      </c>
      <c r="S38" s="52">
        <v>5478.7692307692314</v>
      </c>
      <c r="T38" s="52">
        <v>5478.7692307692314</v>
      </c>
      <c r="U38" s="52">
        <v>5478.7692307692314</v>
      </c>
      <c r="V38" s="52">
        <v>5478.7692307692314</v>
      </c>
      <c r="W38" s="52">
        <v>5478.7692307692314</v>
      </c>
      <c r="X38" s="52">
        <v>5478.7692307692314</v>
      </c>
      <c r="Y38" s="52">
        <v>5478.7692307692314</v>
      </c>
      <c r="Z38" s="52">
        <v>5478.7692307692314</v>
      </c>
      <c r="AA38" s="52">
        <v>5478.7692307692314</v>
      </c>
      <c r="AB38" s="52">
        <v>5478.7692307692314</v>
      </c>
      <c r="AC38" s="52">
        <f t="shared" si="3"/>
        <v>71224.000000000029</v>
      </c>
      <c r="AD38" s="52">
        <f t="shared" si="4"/>
        <v>0</v>
      </c>
      <c r="AE38" s="52" t="s">
        <v>4284</v>
      </c>
      <c r="AF38" s="52"/>
      <c r="AG38" s="52">
        <f t="shared" si="5"/>
        <v>21915.076923076926</v>
      </c>
      <c r="AH38" s="52">
        <f t="shared" si="6"/>
        <v>38351.384615384624</v>
      </c>
      <c r="AI38" s="52">
        <f t="shared" si="7"/>
        <v>54787.692307692327</v>
      </c>
      <c r="AJ38" s="52">
        <f t="shared" si="8"/>
        <v>71224.000000000029</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x14ac:dyDescent="0.25">
      <c r="A39" s="480" t="s">
        <v>4292</v>
      </c>
      <c r="B39" s="480">
        <v>516500</v>
      </c>
      <c r="C39" s="480">
        <v>144389</v>
      </c>
      <c r="D39" s="480" t="s">
        <v>100</v>
      </c>
      <c r="E39" s="480">
        <v>3024211</v>
      </c>
      <c r="F39" s="480" t="s">
        <v>412</v>
      </c>
      <c r="G39" s="480">
        <v>11442</v>
      </c>
      <c r="H39" s="480">
        <v>126175</v>
      </c>
      <c r="L39" s="313">
        <f t="shared" si="0"/>
        <v>1</v>
      </c>
      <c r="M39" s="313" t="str">
        <f t="shared" si="1"/>
        <v>4211.EHCP.I03.1</v>
      </c>
      <c r="N39" s="313" t="str">
        <f t="shared" si="2"/>
        <v>11442/516500</v>
      </c>
      <c r="Q39" s="52">
        <v>10514.583333333332</v>
      </c>
      <c r="R39" s="52">
        <v>10514.583333333332</v>
      </c>
      <c r="S39" s="52">
        <v>10514.583333333332</v>
      </c>
      <c r="T39" s="52">
        <v>10514.583333333332</v>
      </c>
      <c r="U39" s="52">
        <v>10514.583333333332</v>
      </c>
      <c r="V39" s="52">
        <v>10514.583333333332</v>
      </c>
      <c r="W39" s="52">
        <v>10514.583333333332</v>
      </c>
      <c r="X39" s="52">
        <v>10514.583333333332</v>
      </c>
      <c r="Y39" s="52">
        <v>10514.583333333332</v>
      </c>
      <c r="Z39" s="52">
        <v>10514.583333333332</v>
      </c>
      <c r="AA39" s="52">
        <v>10514.583333333332</v>
      </c>
      <c r="AB39" s="52">
        <v>10514.583333333332</v>
      </c>
      <c r="AC39" s="52">
        <f t="shared" si="3"/>
        <v>126174.99999999996</v>
      </c>
      <c r="AD39" s="52">
        <f t="shared" si="4"/>
        <v>0</v>
      </c>
      <c r="AE39" s="52" t="s">
        <v>4286</v>
      </c>
      <c r="AF39" s="52"/>
      <c r="AG39" s="52">
        <f t="shared" si="5"/>
        <v>31543.749999999996</v>
      </c>
      <c r="AH39" s="52">
        <f t="shared" si="6"/>
        <v>63087.499999999985</v>
      </c>
      <c r="AI39" s="52">
        <f t="shared" si="7"/>
        <v>94631.249999999971</v>
      </c>
      <c r="AJ39" s="52">
        <f t="shared" si="8"/>
        <v>126174.99999999996</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x14ac:dyDescent="0.25">
      <c r="A40" s="480" t="s">
        <v>4294</v>
      </c>
      <c r="B40" s="480">
        <v>543965</v>
      </c>
      <c r="C40" s="480">
        <v>400020</v>
      </c>
      <c r="D40" s="480" t="s">
        <v>209</v>
      </c>
      <c r="E40" s="480">
        <v>3022011</v>
      </c>
      <c r="F40" s="480" t="s">
        <v>412</v>
      </c>
      <c r="G40" s="480">
        <v>11431</v>
      </c>
      <c r="H40" s="480">
        <v>21980</v>
      </c>
      <c r="L40" s="313">
        <f t="shared" si="0"/>
        <v>1</v>
      </c>
      <c r="M40" s="313" t="str">
        <f t="shared" si="1"/>
        <v>2011.EHCP.I03.1</v>
      </c>
      <c r="N40" s="313" t="str">
        <f t="shared" si="2"/>
        <v>11431/543965</v>
      </c>
      <c r="Q40" s="52">
        <v>3381.5384615384619</v>
      </c>
      <c r="R40" s="52">
        <v>1690.7692307692309</v>
      </c>
      <c r="S40" s="52">
        <v>1690.7692307692309</v>
      </c>
      <c r="T40" s="52">
        <v>1690.7692307692309</v>
      </c>
      <c r="U40" s="52">
        <v>1690.7692307692309</v>
      </c>
      <c r="V40" s="52">
        <v>1690.7692307692309</v>
      </c>
      <c r="W40" s="52">
        <v>1690.7692307692309</v>
      </c>
      <c r="X40" s="52">
        <v>1690.7692307692309</v>
      </c>
      <c r="Y40" s="52">
        <v>1690.7692307692309</v>
      </c>
      <c r="Z40" s="52">
        <v>1690.7692307692309</v>
      </c>
      <c r="AA40" s="52">
        <v>1690.7692307692309</v>
      </c>
      <c r="AB40" s="52">
        <v>1690.7692307692309</v>
      </c>
      <c r="AC40" s="52">
        <f t="shared" si="3"/>
        <v>21980</v>
      </c>
      <c r="AD40" s="52">
        <f t="shared" si="4"/>
        <v>0</v>
      </c>
      <c r="AE40" s="52" t="s">
        <v>4288</v>
      </c>
      <c r="AF40" s="52"/>
      <c r="AG40" s="52">
        <f t="shared" si="5"/>
        <v>6763.0769230769238</v>
      </c>
      <c r="AH40" s="52">
        <f t="shared" si="6"/>
        <v>11835.384615384615</v>
      </c>
      <c r="AI40" s="52">
        <f t="shared" si="7"/>
        <v>16907.692307692309</v>
      </c>
      <c r="AJ40" s="52">
        <f t="shared" si="8"/>
        <v>21980</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x14ac:dyDescent="0.25">
      <c r="A41" s="480" t="s">
        <v>4296</v>
      </c>
      <c r="B41" s="480">
        <v>516500</v>
      </c>
      <c r="C41" s="480">
        <v>156151</v>
      </c>
      <c r="D41" s="480" t="s">
        <v>210</v>
      </c>
      <c r="E41" s="480">
        <v>3023522</v>
      </c>
      <c r="F41" s="480" t="s">
        <v>4223</v>
      </c>
      <c r="G41" s="480">
        <v>11422</v>
      </c>
      <c r="H41" s="480">
        <v>215137.08333333334</v>
      </c>
      <c r="L41" s="313">
        <f t="shared" si="0"/>
        <v>1</v>
      </c>
      <c r="M41" s="313" t="str">
        <f t="shared" si="1"/>
        <v>3522.ARPs.I03.1</v>
      </c>
      <c r="N41" s="313" t="str">
        <f t="shared" si="2"/>
        <v>11422/516500</v>
      </c>
      <c r="Q41" s="52">
        <v>17928.090277777777</v>
      </c>
      <c r="R41" s="52">
        <v>17928.090277777777</v>
      </c>
      <c r="S41" s="52">
        <v>17928.090277777777</v>
      </c>
      <c r="T41" s="52">
        <v>17928.090277777777</v>
      </c>
      <c r="U41" s="52">
        <v>17928.090277777777</v>
      </c>
      <c r="V41" s="52">
        <v>17928.090277777777</v>
      </c>
      <c r="W41" s="52">
        <v>17928.090277777777</v>
      </c>
      <c r="X41" s="52">
        <v>17928.090277777777</v>
      </c>
      <c r="Y41" s="52">
        <v>17928.090277777777</v>
      </c>
      <c r="Z41" s="52">
        <v>17928.090277777777</v>
      </c>
      <c r="AA41" s="52">
        <v>17928.090277777777</v>
      </c>
      <c r="AB41" s="52">
        <v>17928.090277777777</v>
      </c>
      <c r="AC41" s="52">
        <f t="shared" si="3"/>
        <v>215137.08333333334</v>
      </c>
      <c r="AD41" s="52">
        <f t="shared" si="4"/>
        <v>0</v>
      </c>
      <c r="AE41" s="52" t="s">
        <v>4290</v>
      </c>
      <c r="AF41" s="52"/>
      <c r="AG41" s="52">
        <f t="shared" si="5"/>
        <v>53784.270833333328</v>
      </c>
      <c r="AH41" s="52">
        <f t="shared" si="6"/>
        <v>107568.54166666667</v>
      </c>
      <c r="AI41" s="52">
        <f t="shared" si="7"/>
        <v>161352.8125</v>
      </c>
      <c r="AJ41" s="52">
        <f t="shared" si="8"/>
        <v>215137.08333333334</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x14ac:dyDescent="0.25">
      <c r="A42" s="480" t="s">
        <v>4298</v>
      </c>
      <c r="B42" s="480">
        <v>516500</v>
      </c>
      <c r="C42" s="480">
        <v>156151</v>
      </c>
      <c r="D42" s="480" t="s">
        <v>210</v>
      </c>
      <c r="E42" s="480">
        <v>3023522</v>
      </c>
      <c r="F42" s="480" t="s">
        <v>412</v>
      </c>
      <c r="G42" s="480">
        <v>11443</v>
      </c>
      <c r="H42" s="480">
        <v>43539</v>
      </c>
      <c r="L42" s="313">
        <f t="shared" si="0"/>
        <v>2</v>
      </c>
      <c r="M42" s="313" t="str">
        <f t="shared" si="1"/>
        <v>3522.EHCP.I03.2</v>
      </c>
      <c r="N42" s="313" t="str">
        <f t="shared" si="2"/>
        <v>11443/516500</v>
      </c>
      <c r="Q42" s="52">
        <v>3628.25</v>
      </c>
      <c r="R42" s="52">
        <v>3628.25</v>
      </c>
      <c r="S42" s="52">
        <v>3628.25</v>
      </c>
      <c r="T42" s="52">
        <v>3628.25</v>
      </c>
      <c r="U42" s="52">
        <v>3628.25</v>
      </c>
      <c r="V42" s="52">
        <v>3628.25</v>
      </c>
      <c r="W42" s="52">
        <v>3628.25</v>
      </c>
      <c r="X42" s="52">
        <v>3628.25</v>
      </c>
      <c r="Y42" s="52">
        <v>3628.25</v>
      </c>
      <c r="Z42" s="52">
        <v>3628.25</v>
      </c>
      <c r="AA42" s="52">
        <v>3628.25</v>
      </c>
      <c r="AB42" s="52">
        <v>3628.25</v>
      </c>
      <c r="AC42" s="52">
        <f t="shared" si="3"/>
        <v>43539</v>
      </c>
      <c r="AD42" s="52">
        <f t="shared" si="4"/>
        <v>0</v>
      </c>
      <c r="AE42" s="52" t="s">
        <v>4291</v>
      </c>
      <c r="AF42" s="52"/>
      <c r="AG42" s="52">
        <f t="shared" si="5"/>
        <v>10884.75</v>
      </c>
      <c r="AH42" s="52">
        <f t="shared" si="6"/>
        <v>21769.5</v>
      </c>
      <c r="AI42" s="52">
        <f t="shared" si="7"/>
        <v>32654.25</v>
      </c>
      <c r="AJ42" s="52">
        <f t="shared" si="8"/>
        <v>43539</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x14ac:dyDescent="0.25">
      <c r="A43" s="480" t="s">
        <v>4301</v>
      </c>
      <c r="B43" s="480">
        <v>543965</v>
      </c>
      <c r="C43" s="480">
        <v>400050</v>
      </c>
      <c r="D43" s="480" t="s">
        <v>211</v>
      </c>
      <c r="E43" s="480">
        <v>3022014</v>
      </c>
      <c r="F43" s="480" t="s">
        <v>4223</v>
      </c>
      <c r="G43" s="480">
        <v>11432</v>
      </c>
      <c r="H43" s="480">
        <v>138992</v>
      </c>
      <c r="L43" s="313">
        <f t="shared" si="0"/>
        <v>1</v>
      </c>
      <c r="M43" s="313" t="str">
        <f t="shared" si="1"/>
        <v>2014.ARPs.I03.1</v>
      </c>
      <c r="N43" s="313" t="str">
        <f t="shared" si="2"/>
        <v>11432/543965</v>
      </c>
      <c r="Q43" s="52">
        <v>21383.384615384617</v>
      </c>
      <c r="R43" s="52">
        <v>10691.692307692309</v>
      </c>
      <c r="S43" s="52">
        <v>10691.692307692309</v>
      </c>
      <c r="T43" s="52">
        <v>10691.692307692309</v>
      </c>
      <c r="U43" s="52">
        <v>10691.692307692309</v>
      </c>
      <c r="V43" s="52">
        <v>10691.692307692309</v>
      </c>
      <c r="W43" s="52">
        <v>10691.692307692309</v>
      </c>
      <c r="X43" s="52">
        <v>10691.692307692309</v>
      </c>
      <c r="Y43" s="52">
        <v>10691.692307692309</v>
      </c>
      <c r="Z43" s="52">
        <v>10691.692307692309</v>
      </c>
      <c r="AA43" s="52">
        <v>10691.692307692309</v>
      </c>
      <c r="AB43" s="52">
        <v>10691.692307692309</v>
      </c>
      <c r="AC43" s="52">
        <f t="shared" si="3"/>
        <v>138992.00000000003</v>
      </c>
      <c r="AD43" s="52">
        <f t="shared" si="4"/>
        <v>0</v>
      </c>
      <c r="AE43" s="52" t="s">
        <v>4293</v>
      </c>
      <c r="AF43" s="52"/>
      <c r="AG43" s="52">
        <f t="shared" si="5"/>
        <v>42766.769230769234</v>
      </c>
      <c r="AH43" s="52">
        <f t="shared" si="6"/>
        <v>74841.846153846171</v>
      </c>
      <c r="AI43" s="52">
        <f t="shared" si="7"/>
        <v>106916.92307692311</v>
      </c>
      <c r="AJ43" s="52">
        <f t="shared" si="8"/>
        <v>138992.00000000003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x14ac:dyDescent="0.25">
      <c r="A44" s="480" t="s">
        <v>4303</v>
      </c>
      <c r="B44" s="480">
        <v>543965</v>
      </c>
      <c r="C44" s="480">
        <v>400050</v>
      </c>
      <c r="D44" s="480" t="s">
        <v>211</v>
      </c>
      <c r="E44" s="480">
        <v>3022014</v>
      </c>
      <c r="F44" s="480" t="s">
        <v>412</v>
      </c>
      <c r="G44" s="480">
        <v>11431</v>
      </c>
      <c r="H44" s="480">
        <v>87077</v>
      </c>
      <c r="L44" s="313">
        <f t="shared" si="0"/>
        <v>2</v>
      </c>
      <c r="M44" s="313" t="str">
        <f t="shared" si="1"/>
        <v>2014.EHCP.I03.2</v>
      </c>
      <c r="N44" s="313" t="str">
        <f t="shared" si="2"/>
        <v>11431/543965</v>
      </c>
      <c r="Q44" s="52">
        <v>13396.461538461539</v>
      </c>
      <c r="R44" s="52">
        <v>6698.2307692307695</v>
      </c>
      <c r="S44" s="52">
        <v>6698.2307692307695</v>
      </c>
      <c r="T44" s="52">
        <v>6698.2307692307695</v>
      </c>
      <c r="U44" s="52">
        <v>6698.2307692307695</v>
      </c>
      <c r="V44" s="52">
        <v>6698.2307692307695</v>
      </c>
      <c r="W44" s="52">
        <v>6698.2307692307695</v>
      </c>
      <c r="X44" s="52">
        <v>6698.2307692307695</v>
      </c>
      <c r="Y44" s="52">
        <v>6698.2307692307695</v>
      </c>
      <c r="Z44" s="52">
        <v>6698.2307692307695</v>
      </c>
      <c r="AA44" s="52">
        <v>6698.2307692307695</v>
      </c>
      <c r="AB44" s="52">
        <v>6698.2307692307695</v>
      </c>
      <c r="AC44" s="52">
        <f t="shared" si="3"/>
        <v>87076.999999999971</v>
      </c>
      <c r="AD44" s="52">
        <f t="shared" si="4"/>
        <v>0</v>
      </c>
      <c r="AE44" s="52" t="s">
        <v>4295</v>
      </c>
      <c r="AF44" s="52"/>
      <c r="AG44" s="52">
        <f t="shared" si="5"/>
        <v>26792.923076923078</v>
      </c>
      <c r="AH44" s="52">
        <f t="shared" si="6"/>
        <v>46887.615384615376</v>
      </c>
      <c r="AI44" s="52">
        <f t="shared" si="7"/>
        <v>66982.307692307673</v>
      </c>
      <c r="AJ44" s="52">
        <f t="shared" si="8"/>
        <v>87076.999999999971</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x14ac:dyDescent="0.25">
      <c r="A45" s="480" t="s">
        <v>4306</v>
      </c>
      <c r="B45" s="480">
        <v>516500</v>
      </c>
      <c r="C45" s="480">
        <v>140894</v>
      </c>
      <c r="D45" s="480" t="s">
        <v>101</v>
      </c>
      <c r="E45" s="480">
        <v>3024215</v>
      </c>
      <c r="F45" s="480" t="s">
        <v>412</v>
      </c>
      <c r="G45" s="480">
        <v>11442</v>
      </c>
      <c r="H45" s="480">
        <v>284482</v>
      </c>
      <c r="L45" s="313">
        <f t="shared" si="0"/>
        <v>1</v>
      </c>
      <c r="M45" s="313" t="str">
        <f t="shared" si="1"/>
        <v>4215.EHCP.I03.1</v>
      </c>
      <c r="N45" s="313" t="str">
        <f t="shared" si="2"/>
        <v>11442/516500</v>
      </c>
      <c r="Q45" s="52">
        <v>23706.833333333332</v>
      </c>
      <c r="R45" s="52">
        <v>23706.833333333332</v>
      </c>
      <c r="S45" s="52">
        <v>23706.833333333332</v>
      </c>
      <c r="T45" s="52">
        <v>23706.833333333332</v>
      </c>
      <c r="U45" s="52">
        <v>23706.833333333332</v>
      </c>
      <c r="V45" s="52">
        <v>23706.833333333332</v>
      </c>
      <c r="W45" s="52">
        <v>23706.833333333332</v>
      </c>
      <c r="X45" s="52">
        <v>23706.833333333332</v>
      </c>
      <c r="Y45" s="52">
        <v>23706.833333333332</v>
      </c>
      <c r="Z45" s="52">
        <v>23706.833333333332</v>
      </c>
      <c r="AA45" s="52">
        <v>23706.833333333332</v>
      </c>
      <c r="AB45" s="52">
        <v>23706.833333333332</v>
      </c>
      <c r="AC45" s="52">
        <f t="shared" si="3"/>
        <v>284482.00000000006</v>
      </c>
      <c r="AD45" s="52">
        <f t="shared" si="4"/>
        <v>0</v>
      </c>
      <c r="AE45" s="52" t="s">
        <v>4297</v>
      </c>
      <c r="AF45" s="52"/>
      <c r="AG45" s="52">
        <f t="shared" si="5"/>
        <v>71120.5</v>
      </c>
      <c r="AH45" s="52">
        <f t="shared" si="6"/>
        <v>142241</v>
      </c>
      <c r="AI45" s="52">
        <f t="shared" si="7"/>
        <v>213361.50000000003</v>
      </c>
      <c r="AJ45" s="52">
        <f t="shared" si="8"/>
        <v>284482.00000000006</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x14ac:dyDescent="0.25">
      <c r="A46" s="480" t="s">
        <v>4308</v>
      </c>
      <c r="B46" s="480">
        <v>543965</v>
      </c>
      <c r="C46" s="480">
        <v>400059</v>
      </c>
      <c r="D46" s="480" t="s">
        <v>212</v>
      </c>
      <c r="E46" s="480">
        <v>3022015</v>
      </c>
      <c r="F46" s="480" t="s">
        <v>4223</v>
      </c>
      <c r="G46" s="480">
        <v>11432</v>
      </c>
      <c r="H46" s="480">
        <v>143448</v>
      </c>
      <c r="L46" s="313">
        <f t="shared" si="0"/>
        <v>1</v>
      </c>
      <c r="M46" s="313" t="str">
        <f t="shared" si="1"/>
        <v>2015.ARPs.I03.1</v>
      </c>
      <c r="N46" s="313" t="str">
        <f t="shared" si="2"/>
        <v>11432/543965</v>
      </c>
      <c r="Q46" s="52">
        <v>22068.923076923078</v>
      </c>
      <c r="R46" s="52">
        <v>11034.461538461539</v>
      </c>
      <c r="S46" s="52">
        <v>11034.461538461539</v>
      </c>
      <c r="T46" s="52">
        <v>11034.461538461539</v>
      </c>
      <c r="U46" s="52">
        <v>11034.461538461539</v>
      </c>
      <c r="V46" s="52">
        <v>11034.461538461539</v>
      </c>
      <c r="W46" s="52">
        <v>11034.461538461539</v>
      </c>
      <c r="X46" s="52">
        <v>11034.461538461539</v>
      </c>
      <c r="Y46" s="52">
        <v>11034.461538461539</v>
      </c>
      <c r="Z46" s="52">
        <v>11034.461538461539</v>
      </c>
      <c r="AA46" s="52">
        <v>11034.461538461539</v>
      </c>
      <c r="AB46" s="52">
        <v>11034.461538461539</v>
      </c>
      <c r="AC46" s="52">
        <f t="shared" si="3"/>
        <v>143447.99999999997</v>
      </c>
      <c r="AD46" s="52">
        <f t="shared" si="4"/>
        <v>0</v>
      </c>
      <c r="AE46" s="52" t="s">
        <v>4299</v>
      </c>
      <c r="AF46" s="52"/>
      <c r="AG46" s="52">
        <f t="shared" si="5"/>
        <v>44137.846153846156</v>
      </c>
      <c r="AH46" s="52">
        <f t="shared" si="6"/>
        <v>77241.23076923078</v>
      </c>
      <c r="AI46" s="52">
        <f t="shared" si="7"/>
        <v>110344.61538461538</v>
      </c>
      <c r="AJ46" s="52">
        <f t="shared" si="8"/>
        <v>143447.99999999997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x14ac:dyDescent="0.25">
      <c r="A47" s="480" t="s">
        <v>4310</v>
      </c>
      <c r="B47" s="480">
        <v>543965</v>
      </c>
      <c r="C47" s="480">
        <v>400059</v>
      </c>
      <c r="D47" s="480" t="s">
        <v>212</v>
      </c>
      <c r="E47" s="480">
        <v>3022015</v>
      </c>
      <c r="F47" s="480" t="s">
        <v>412</v>
      </c>
      <c r="G47" s="480">
        <v>11431</v>
      </c>
      <c r="H47" s="480">
        <v>62666</v>
      </c>
      <c r="L47" s="313">
        <f t="shared" si="0"/>
        <v>2</v>
      </c>
      <c r="M47" s="313" t="str">
        <f t="shared" si="1"/>
        <v>2015.EHCP.I03.2</v>
      </c>
      <c r="N47" s="313" t="str">
        <f t="shared" si="2"/>
        <v>11431/543965</v>
      </c>
      <c r="Q47" s="52">
        <v>9640.923076923078</v>
      </c>
      <c r="R47" s="52">
        <v>4820.461538461539</v>
      </c>
      <c r="S47" s="52">
        <v>4820.461538461539</v>
      </c>
      <c r="T47" s="52">
        <v>4820.461538461539</v>
      </c>
      <c r="U47" s="52">
        <v>4820.461538461539</v>
      </c>
      <c r="V47" s="52">
        <v>4820.461538461539</v>
      </c>
      <c r="W47" s="52">
        <v>4820.461538461539</v>
      </c>
      <c r="X47" s="52">
        <v>4820.461538461539</v>
      </c>
      <c r="Y47" s="52">
        <v>4820.461538461539</v>
      </c>
      <c r="Z47" s="52">
        <v>4820.461538461539</v>
      </c>
      <c r="AA47" s="52">
        <v>4820.461538461539</v>
      </c>
      <c r="AB47" s="52">
        <v>4820.461538461539</v>
      </c>
      <c r="AC47" s="52">
        <f t="shared" si="3"/>
        <v>62666.000000000007</v>
      </c>
      <c r="AD47" s="52">
        <f t="shared" si="4"/>
        <v>0</v>
      </c>
      <c r="AE47" s="52" t="s">
        <v>4300</v>
      </c>
      <c r="AF47" s="52"/>
      <c r="AG47" s="52">
        <f t="shared" si="5"/>
        <v>19281.846153846156</v>
      </c>
      <c r="AH47" s="52">
        <f t="shared" si="6"/>
        <v>33743.230769230773</v>
      </c>
      <c r="AI47" s="52">
        <f t="shared" si="7"/>
        <v>48204.61538461539</v>
      </c>
      <c r="AJ47" s="52">
        <f t="shared" si="8"/>
        <v>62666.000000000007</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x14ac:dyDescent="0.25">
      <c r="A48" s="480" t="s">
        <v>4310</v>
      </c>
      <c r="B48" s="480">
        <v>543965</v>
      </c>
      <c r="C48" s="480">
        <v>400059</v>
      </c>
      <c r="D48" s="480" t="s">
        <v>212</v>
      </c>
      <c r="E48" s="480">
        <v>3022015</v>
      </c>
      <c r="F48" s="480" t="s">
        <v>412</v>
      </c>
      <c r="G48" s="480">
        <v>11436</v>
      </c>
      <c r="H48" s="480">
        <v>6184.51</v>
      </c>
      <c r="L48" s="313">
        <f t="shared" si="0"/>
        <v>3</v>
      </c>
      <c r="M48" s="313" t="str">
        <f t="shared" si="1"/>
        <v>2015.EHCP.I03.3</v>
      </c>
      <c r="N48" s="313" t="str">
        <f t="shared" si="2"/>
        <v>11436/543965</v>
      </c>
      <c r="Q48" s="52">
        <v>951.46307692307698</v>
      </c>
      <c r="R48" s="52">
        <v>475.73153846153849</v>
      </c>
      <c r="S48" s="52">
        <v>475.73153846153849</v>
      </c>
      <c r="T48" s="52">
        <v>475.73153846153849</v>
      </c>
      <c r="U48" s="52">
        <v>475.73153846153849</v>
      </c>
      <c r="V48" s="52">
        <v>475.73153846153849</v>
      </c>
      <c r="W48" s="52">
        <v>475.73153846153849</v>
      </c>
      <c r="X48" s="52">
        <v>475.73153846153849</v>
      </c>
      <c r="Y48" s="52">
        <v>475.73153846153849</v>
      </c>
      <c r="Z48" s="52">
        <v>475.73153846153849</v>
      </c>
      <c r="AA48" s="52">
        <v>475.73153846153849</v>
      </c>
      <c r="AB48" s="52">
        <v>475.73153846153849</v>
      </c>
      <c r="AC48" s="52">
        <f t="shared" si="3"/>
        <v>6184.51</v>
      </c>
      <c r="AD48" s="52">
        <f t="shared" si="4"/>
        <v>0</v>
      </c>
      <c r="AE48" s="52" t="s">
        <v>4302</v>
      </c>
      <c r="AF48" s="52"/>
      <c r="AG48" s="52">
        <f t="shared" si="5"/>
        <v>1902.926153846154</v>
      </c>
      <c r="AH48" s="52">
        <f t="shared" si="6"/>
        <v>3330.1207692307694</v>
      </c>
      <c r="AI48" s="52">
        <f t="shared" si="7"/>
        <v>4757.3153846153846</v>
      </c>
      <c r="AJ48" s="52">
        <f t="shared" si="8"/>
        <v>6184.51</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x14ac:dyDescent="0.25">
      <c r="A49" s="480" t="s">
        <v>4313</v>
      </c>
      <c r="B49" s="480">
        <v>516500</v>
      </c>
      <c r="C49" s="480">
        <v>148020</v>
      </c>
      <c r="D49" s="480" t="s">
        <v>102</v>
      </c>
      <c r="E49" s="480">
        <v>3024210</v>
      </c>
      <c r="F49" s="480" t="s">
        <v>412</v>
      </c>
      <c r="G49" s="480">
        <v>11442</v>
      </c>
      <c r="H49" s="480">
        <v>98489</v>
      </c>
      <c r="L49" s="313">
        <f t="shared" si="0"/>
        <v>1</v>
      </c>
      <c r="M49" s="313" t="str">
        <f t="shared" si="1"/>
        <v>4210.EHCP.I03.1</v>
      </c>
      <c r="N49" s="313" t="str">
        <f t="shared" si="2"/>
        <v>11442/516500</v>
      </c>
      <c r="Q49" s="52">
        <v>8207.4166666666661</v>
      </c>
      <c r="R49" s="52">
        <v>8207.4166666666661</v>
      </c>
      <c r="S49" s="52">
        <v>8207.4166666666661</v>
      </c>
      <c r="T49" s="52">
        <v>8207.4166666666661</v>
      </c>
      <c r="U49" s="52">
        <v>8207.4166666666661</v>
      </c>
      <c r="V49" s="52">
        <v>8207.4166666666661</v>
      </c>
      <c r="W49" s="52">
        <v>8207.4166666666661</v>
      </c>
      <c r="X49" s="52">
        <v>8207.4166666666661</v>
      </c>
      <c r="Y49" s="52">
        <v>8207.4166666666661</v>
      </c>
      <c r="Z49" s="52">
        <v>8207.4166666666661</v>
      </c>
      <c r="AA49" s="52">
        <v>8207.4166666666661</v>
      </c>
      <c r="AB49" s="52">
        <v>8207.4166666666661</v>
      </c>
      <c r="AC49" s="52">
        <f t="shared" si="3"/>
        <v>98489.000000000015</v>
      </c>
      <c r="AD49" s="52">
        <f t="shared" si="4"/>
        <v>0</v>
      </c>
      <c r="AE49" s="52" t="s">
        <v>4304</v>
      </c>
      <c r="AF49" s="52"/>
      <c r="AG49" s="52">
        <f t="shared" si="5"/>
        <v>24622.25</v>
      </c>
      <c r="AH49" s="52">
        <f t="shared" si="6"/>
        <v>49244.499999999993</v>
      </c>
      <c r="AI49" s="52">
        <f t="shared" si="7"/>
        <v>73866.75</v>
      </c>
      <c r="AJ49" s="52">
        <f t="shared" si="8"/>
        <v>98489.000000000015</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x14ac:dyDescent="0.25">
      <c r="A50" s="480" t="s">
        <v>4315</v>
      </c>
      <c r="B50" s="480">
        <v>543965</v>
      </c>
      <c r="C50" s="480">
        <v>400049</v>
      </c>
      <c r="D50" s="480" t="s">
        <v>213</v>
      </c>
      <c r="E50" s="480">
        <v>3022016</v>
      </c>
      <c r="F50" s="480" t="s">
        <v>412</v>
      </c>
      <c r="G50" s="480">
        <v>11431</v>
      </c>
      <c r="H50" s="480">
        <v>63507</v>
      </c>
      <c r="L50" s="313">
        <f t="shared" si="0"/>
        <v>1</v>
      </c>
      <c r="M50" s="313" t="str">
        <f t="shared" si="1"/>
        <v>2016.EHCP.I03.1</v>
      </c>
      <c r="N50" s="313" t="str">
        <f t="shared" si="2"/>
        <v>11431/543965</v>
      </c>
      <c r="Q50" s="52">
        <v>9770.3076923076933</v>
      </c>
      <c r="R50" s="52">
        <v>4885.1538461538466</v>
      </c>
      <c r="S50" s="52">
        <v>4885.1538461538466</v>
      </c>
      <c r="T50" s="52">
        <v>4885.1538461538466</v>
      </c>
      <c r="U50" s="52">
        <v>4885.1538461538466</v>
      </c>
      <c r="V50" s="52">
        <v>4885.1538461538466</v>
      </c>
      <c r="W50" s="52">
        <v>4885.1538461538466</v>
      </c>
      <c r="X50" s="52">
        <v>4885.1538461538466</v>
      </c>
      <c r="Y50" s="52">
        <v>4885.1538461538466</v>
      </c>
      <c r="Z50" s="52">
        <v>4885.1538461538466</v>
      </c>
      <c r="AA50" s="52">
        <v>4885.1538461538466</v>
      </c>
      <c r="AB50" s="52">
        <v>4885.1538461538466</v>
      </c>
      <c r="AC50" s="52">
        <f t="shared" si="3"/>
        <v>63506.999999999993</v>
      </c>
      <c r="AD50" s="52">
        <f t="shared" si="4"/>
        <v>0</v>
      </c>
      <c r="AE50" s="52" t="s">
        <v>4305</v>
      </c>
      <c r="AF50" s="52"/>
      <c r="AG50" s="52">
        <f t="shared" si="5"/>
        <v>19540.615384615387</v>
      </c>
      <c r="AH50" s="52">
        <f t="shared" si="6"/>
        <v>34196.076923076929</v>
      </c>
      <c r="AI50" s="52">
        <f t="shared" si="7"/>
        <v>48851.538461538461</v>
      </c>
      <c r="AJ50" s="52">
        <f t="shared" si="8"/>
        <v>63506.999999999993</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x14ac:dyDescent="0.25">
      <c r="A51" s="480" t="s">
        <v>4317</v>
      </c>
      <c r="B51" s="480">
        <v>543965</v>
      </c>
      <c r="C51" s="480">
        <v>400080</v>
      </c>
      <c r="D51" s="480" t="s">
        <v>214</v>
      </c>
      <c r="E51" s="480">
        <v>3022017</v>
      </c>
      <c r="F51" s="480" t="s">
        <v>412</v>
      </c>
      <c r="G51" s="480">
        <v>11431</v>
      </c>
      <c r="H51" s="480">
        <v>38254</v>
      </c>
      <c r="L51" s="313">
        <f t="shared" si="0"/>
        <v>1</v>
      </c>
      <c r="M51" s="313" t="str">
        <f t="shared" si="1"/>
        <v>2017.EHCP.I03.1</v>
      </c>
      <c r="N51" s="313" t="str">
        <f t="shared" si="2"/>
        <v>11431/543965</v>
      </c>
      <c r="Q51" s="52">
        <v>5885.2307692307695</v>
      </c>
      <c r="R51" s="52">
        <v>2942.6153846153848</v>
      </c>
      <c r="S51" s="52">
        <v>2942.6153846153848</v>
      </c>
      <c r="T51" s="52">
        <v>2942.6153846153848</v>
      </c>
      <c r="U51" s="52">
        <v>2942.6153846153848</v>
      </c>
      <c r="V51" s="52">
        <v>2942.6153846153848</v>
      </c>
      <c r="W51" s="52">
        <v>2942.6153846153848</v>
      </c>
      <c r="X51" s="52">
        <v>2942.6153846153848</v>
      </c>
      <c r="Y51" s="52">
        <v>2942.6153846153848</v>
      </c>
      <c r="Z51" s="52">
        <v>2942.6153846153848</v>
      </c>
      <c r="AA51" s="52">
        <v>2942.6153846153848</v>
      </c>
      <c r="AB51" s="52">
        <v>2942.6153846153848</v>
      </c>
      <c r="AC51" s="52">
        <f t="shared" si="3"/>
        <v>38253.999999999993</v>
      </c>
      <c r="AD51" s="52">
        <f t="shared" si="4"/>
        <v>0</v>
      </c>
      <c r="AE51" s="52" t="s">
        <v>4307</v>
      </c>
      <c r="AF51" s="52"/>
      <c r="AG51" s="52">
        <f t="shared" si="5"/>
        <v>11770.461538461539</v>
      </c>
      <c r="AH51" s="52">
        <f t="shared" si="6"/>
        <v>20598.307692307695</v>
      </c>
      <c r="AI51" s="52">
        <f t="shared" si="7"/>
        <v>29426.153846153844</v>
      </c>
      <c r="AJ51" s="52">
        <f t="shared" si="8"/>
        <v>38253.999999999993</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x14ac:dyDescent="0.25">
      <c r="A52" s="480" t="s">
        <v>4319</v>
      </c>
      <c r="B52" s="480">
        <v>543965</v>
      </c>
      <c r="C52" s="480">
        <v>400105</v>
      </c>
      <c r="D52" s="480" t="s">
        <v>215</v>
      </c>
      <c r="E52" s="480">
        <v>3022073</v>
      </c>
      <c r="F52" s="480" t="s">
        <v>412</v>
      </c>
      <c r="G52" s="480">
        <v>11431</v>
      </c>
      <c r="H52" s="480">
        <v>244633</v>
      </c>
      <c r="L52" s="313">
        <f t="shared" si="0"/>
        <v>1</v>
      </c>
      <c r="M52" s="313" t="str">
        <f t="shared" si="1"/>
        <v>2073.EHCP.I03.1</v>
      </c>
      <c r="N52" s="313" t="str">
        <f t="shared" si="2"/>
        <v>11431/543965</v>
      </c>
      <c r="Q52" s="52">
        <v>37635.846153846156</v>
      </c>
      <c r="R52" s="52">
        <v>18817.923076923078</v>
      </c>
      <c r="S52" s="52">
        <v>18817.923076923078</v>
      </c>
      <c r="T52" s="52">
        <v>18817.923076923078</v>
      </c>
      <c r="U52" s="52">
        <v>18817.923076923078</v>
      </c>
      <c r="V52" s="52">
        <v>18817.923076923078</v>
      </c>
      <c r="W52" s="52">
        <v>18817.923076923078</v>
      </c>
      <c r="X52" s="52">
        <v>18817.923076923078</v>
      </c>
      <c r="Y52" s="52">
        <v>18817.923076923078</v>
      </c>
      <c r="Z52" s="52">
        <v>18817.923076923078</v>
      </c>
      <c r="AA52" s="52">
        <v>18817.923076923078</v>
      </c>
      <c r="AB52" s="52">
        <v>18817.923076923078</v>
      </c>
      <c r="AC52" s="52">
        <f t="shared" si="3"/>
        <v>244632.99999999994</v>
      </c>
      <c r="AD52" s="52">
        <f t="shared" si="4"/>
        <v>0</v>
      </c>
      <c r="AE52" s="52" t="s">
        <v>4309</v>
      </c>
      <c r="AF52" s="52"/>
      <c r="AG52" s="52">
        <f t="shared" si="5"/>
        <v>75271.692307692312</v>
      </c>
      <c r="AH52" s="52">
        <f t="shared" si="6"/>
        <v>131725.46153846156</v>
      </c>
      <c r="AI52" s="52">
        <f t="shared" si="7"/>
        <v>188179.23076923075</v>
      </c>
      <c r="AJ52" s="52">
        <f t="shared" si="8"/>
        <v>244632.99999999994</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x14ac:dyDescent="0.25">
      <c r="A53" s="480" t="s">
        <v>4321</v>
      </c>
      <c r="B53" s="480">
        <v>543965</v>
      </c>
      <c r="C53" s="480">
        <v>400036</v>
      </c>
      <c r="D53" s="480" t="s">
        <v>216</v>
      </c>
      <c r="E53" s="480">
        <v>3022019</v>
      </c>
      <c r="F53" s="480" t="s">
        <v>412</v>
      </c>
      <c r="G53" s="480">
        <v>11431</v>
      </c>
      <c r="H53" s="480">
        <v>81792</v>
      </c>
      <c r="L53" s="313">
        <f t="shared" si="0"/>
        <v>1</v>
      </c>
      <c r="M53" s="313" t="str">
        <f t="shared" si="1"/>
        <v>2019.EHCP.I03.1</v>
      </c>
      <c r="N53" s="313" t="str">
        <f t="shared" si="2"/>
        <v>11431/543965</v>
      </c>
      <c r="Q53" s="52">
        <v>12583.384615384615</v>
      </c>
      <c r="R53" s="52">
        <v>6291.6923076923076</v>
      </c>
      <c r="S53" s="52">
        <v>6291.6923076923076</v>
      </c>
      <c r="T53" s="52">
        <v>6291.6923076923076</v>
      </c>
      <c r="U53" s="52">
        <v>6291.6923076923076</v>
      </c>
      <c r="V53" s="52">
        <v>6291.6923076923076</v>
      </c>
      <c r="W53" s="52">
        <v>6291.6923076923076</v>
      </c>
      <c r="X53" s="52">
        <v>6291.6923076923076</v>
      </c>
      <c r="Y53" s="52">
        <v>6291.6923076923076</v>
      </c>
      <c r="Z53" s="52">
        <v>6291.6923076923076</v>
      </c>
      <c r="AA53" s="52">
        <v>6291.6923076923076</v>
      </c>
      <c r="AB53" s="52">
        <v>6291.6923076923076</v>
      </c>
      <c r="AC53" s="52">
        <f t="shared" si="3"/>
        <v>81792</v>
      </c>
      <c r="AD53" s="52">
        <f t="shared" si="4"/>
        <v>0</v>
      </c>
      <c r="AE53" s="52" t="s">
        <v>4311</v>
      </c>
      <c r="AF53" s="52"/>
      <c r="AG53" s="52">
        <f t="shared" si="5"/>
        <v>25166.76923076923</v>
      </c>
      <c r="AH53" s="52">
        <f t="shared" si="6"/>
        <v>44041.846153846149</v>
      </c>
      <c r="AI53" s="52">
        <f t="shared" si="7"/>
        <v>62916.923076923063</v>
      </c>
      <c r="AJ53" s="52">
        <f t="shared" si="8"/>
        <v>81792</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x14ac:dyDescent="0.25">
      <c r="A54" s="480" t="s">
        <v>4324</v>
      </c>
      <c r="B54" s="480">
        <v>516500</v>
      </c>
      <c r="C54" s="480">
        <v>151094</v>
      </c>
      <c r="D54" s="480" t="s">
        <v>217</v>
      </c>
      <c r="E54" s="480">
        <v>3022018</v>
      </c>
      <c r="F54" s="480" t="s">
        <v>412</v>
      </c>
      <c r="G54" s="480">
        <v>11443</v>
      </c>
      <c r="H54" s="480">
        <v>116773</v>
      </c>
      <c r="L54" s="313">
        <f t="shared" si="0"/>
        <v>1</v>
      </c>
      <c r="M54" s="313" t="str">
        <f t="shared" si="1"/>
        <v>2018.EHCP.I03.1</v>
      </c>
      <c r="N54" s="313" t="str">
        <f t="shared" si="2"/>
        <v>11443/516500</v>
      </c>
      <c r="Q54" s="52">
        <v>9731.0833333333321</v>
      </c>
      <c r="R54" s="52">
        <v>9731.0833333333321</v>
      </c>
      <c r="S54" s="52">
        <v>9731.0833333333321</v>
      </c>
      <c r="T54" s="52">
        <v>9731.0833333333321</v>
      </c>
      <c r="U54" s="52">
        <v>9731.0833333333321</v>
      </c>
      <c r="V54" s="52">
        <v>9731.0833333333321</v>
      </c>
      <c r="W54" s="52">
        <v>9731.0833333333321</v>
      </c>
      <c r="X54" s="52">
        <v>9731.0833333333321</v>
      </c>
      <c r="Y54" s="52">
        <v>9731.0833333333321</v>
      </c>
      <c r="Z54" s="52">
        <v>9731.0833333333321</v>
      </c>
      <c r="AA54" s="52">
        <v>9731.0833333333321</v>
      </c>
      <c r="AB54" s="52">
        <v>9731.0833333333321</v>
      </c>
      <c r="AC54" s="52">
        <f t="shared" si="3"/>
        <v>116772.99999999996</v>
      </c>
      <c r="AD54" s="52">
        <f t="shared" si="4"/>
        <v>0</v>
      </c>
      <c r="AE54" s="52" t="s">
        <v>4312</v>
      </c>
      <c r="AF54" s="52"/>
      <c r="AG54" s="52">
        <f t="shared" si="5"/>
        <v>29193.249999999996</v>
      </c>
      <c r="AH54" s="52">
        <f t="shared" si="6"/>
        <v>58386.499999999985</v>
      </c>
      <c r="AI54" s="52">
        <f t="shared" si="7"/>
        <v>87579.749999999971</v>
      </c>
      <c r="AJ54" s="52">
        <f t="shared" si="8"/>
        <v>116772.99999999996</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x14ac:dyDescent="0.25">
      <c r="A55" s="480" t="s">
        <v>4326</v>
      </c>
      <c r="B55" s="480">
        <v>543965</v>
      </c>
      <c r="C55" s="480">
        <v>400042</v>
      </c>
      <c r="D55" s="480" t="s">
        <v>218</v>
      </c>
      <c r="E55" s="480">
        <v>3022021</v>
      </c>
      <c r="F55" s="480" t="s">
        <v>412</v>
      </c>
      <c r="G55" s="480">
        <v>11431</v>
      </c>
      <c r="H55" s="480">
        <v>89930</v>
      </c>
      <c r="L55" s="313">
        <f t="shared" si="0"/>
        <v>1</v>
      </c>
      <c r="M55" s="313" t="str">
        <f t="shared" si="1"/>
        <v>2021.EHCP.I03.1</v>
      </c>
      <c r="N55" s="313" t="str">
        <f t="shared" si="2"/>
        <v>11431/543965</v>
      </c>
      <c r="Q55" s="52">
        <v>13835.384615384615</v>
      </c>
      <c r="R55" s="52">
        <v>6917.6923076923076</v>
      </c>
      <c r="S55" s="52">
        <v>6917.6923076923076</v>
      </c>
      <c r="T55" s="52">
        <v>6917.6923076923076</v>
      </c>
      <c r="U55" s="52">
        <v>6917.6923076923076</v>
      </c>
      <c r="V55" s="52">
        <v>6917.6923076923076</v>
      </c>
      <c r="W55" s="52">
        <v>6917.6923076923076</v>
      </c>
      <c r="X55" s="52">
        <v>6917.6923076923076</v>
      </c>
      <c r="Y55" s="52">
        <v>6917.6923076923076</v>
      </c>
      <c r="Z55" s="52">
        <v>6917.6923076923076</v>
      </c>
      <c r="AA55" s="52">
        <v>6917.6923076923076</v>
      </c>
      <c r="AB55" s="52">
        <v>6917.6923076923076</v>
      </c>
      <c r="AC55" s="52">
        <f t="shared" si="3"/>
        <v>89930</v>
      </c>
      <c r="AD55" s="52">
        <f t="shared" si="4"/>
        <v>0</v>
      </c>
      <c r="AE55" s="52" t="s">
        <v>4314</v>
      </c>
      <c r="AF55" s="52"/>
      <c r="AG55" s="52">
        <f t="shared" si="5"/>
        <v>27670.76923076923</v>
      </c>
      <c r="AH55" s="52">
        <f t="shared" si="6"/>
        <v>48423.846153846149</v>
      </c>
      <c r="AI55" s="52">
        <f t="shared" si="7"/>
        <v>69176.923076923063</v>
      </c>
      <c r="AJ55" s="52">
        <f t="shared" si="8"/>
        <v>89930</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x14ac:dyDescent="0.25">
      <c r="A56" s="480" t="s">
        <v>4328</v>
      </c>
      <c r="B56" s="480">
        <v>516500</v>
      </c>
      <c r="C56" s="480">
        <v>143727</v>
      </c>
      <c r="D56" s="480" t="s">
        <v>103</v>
      </c>
      <c r="E56" s="480">
        <v>3024212</v>
      </c>
      <c r="F56" s="480" t="s">
        <v>412</v>
      </c>
      <c r="G56" s="480">
        <v>11442</v>
      </c>
      <c r="H56" s="480">
        <v>233551</v>
      </c>
      <c r="L56" s="313">
        <f t="shared" si="0"/>
        <v>1</v>
      </c>
      <c r="M56" s="313" t="str">
        <f t="shared" si="1"/>
        <v>4212.EHCP.I03.1</v>
      </c>
      <c r="N56" s="313" t="str">
        <f t="shared" si="2"/>
        <v>11442/516500</v>
      </c>
      <c r="Q56" s="52">
        <v>19462.583333333332</v>
      </c>
      <c r="R56" s="52">
        <v>19462.583333333332</v>
      </c>
      <c r="S56" s="52">
        <v>19462.583333333332</v>
      </c>
      <c r="T56" s="52">
        <v>19462.583333333332</v>
      </c>
      <c r="U56" s="52">
        <v>19462.583333333332</v>
      </c>
      <c r="V56" s="52">
        <v>19462.583333333332</v>
      </c>
      <c r="W56" s="52">
        <v>19462.583333333332</v>
      </c>
      <c r="X56" s="52">
        <v>19462.583333333332</v>
      </c>
      <c r="Y56" s="52">
        <v>19462.583333333332</v>
      </c>
      <c r="Z56" s="52">
        <v>19462.583333333332</v>
      </c>
      <c r="AA56" s="52">
        <v>19462.583333333332</v>
      </c>
      <c r="AB56" s="52">
        <v>19462.583333333332</v>
      </c>
      <c r="AC56" s="52">
        <f t="shared" si="3"/>
        <v>233551.00000000003</v>
      </c>
      <c r="AD56" s="52">
        <f t="shared" si="4"/>
        <v>0</v>
      </c>
      <c r="AE56" s="52" t="s">
        <v>4316</v>
      </c>
      <c r="AF56" s="52"/>
      <c r="AG56" s="52">
        <f t="shared" si="5"/>
        <v>58387.75</v>
      </c>
      <c r="AH56" s="52">
        <f t="shared" si="6"/>
        <v>116775.49999999999</v>
      </c>
      <c r="AI56" s="52">
        <f t="shared" si="7"/>
        <v>175163.25</v>
      </c>
      <c r="AJ56" s="52">
        <f t="shared" si="8"/>
        <v>233551.00000000003</v>
      </c>
      <c r="AK56" s="7"/>
      <c r="AL56" s="7"/>
      <c r="AM56" s="7"/>
      <c r="AN56" s="7"/>
      <c r="AO56" s="7"/>
      <c r="AP56" s="1"/>
      <c r="AQ56" s="52"/>
      <c r="AR56" s="1"/>
      <c r="AV56" s="52"/>
      <c r="AW56" s="52"/>
      <c r="AX56" s="52"/>
      <c r="AY56" s="52"/>
      <c r="AZ56" s="52"/>
      <c r="BA56" s="52"/>
      <c r="BB56" s="52"/>
      <c r="BC56" s="52"/>
      <c r="BD56" s="52"/>
      <c r="BE56" s="52"/>
      <c r="BF56" s="52"/>
      <c r="BG56" s="52"/>
      <c r="BH56" s="52"/>
      <c r="BM56" s="52" t="e">
        <f>#REF!+W56</f>
        <v>#REF!</v>
      </c>
    </row>
    <row r="57" spans="1:65" x14ac:dyDescent="0.25">
      <c r="A57" s="480" t="s">
        <v>4330</v>
      </c>
      <c r="B57" s="480">
        <v>543965</v>
      </c>
      <c r="C57" s="480">
        <v>400159</v>
      </c>
      <c r="D57" s="480" t="s">
        <v>219</v>
      </c>
      <c r="E57" s="480">
        <v>3022023</v>
      </c>
      <c r="F57" s="480" t="s">
        <v>412</v>
      </c>
      <c r="G57" s="480">
        <v>11431</v>
      </c>
      <c r="H57" s="480">
        <v>95214</v>
      </c>
      <c r="L57" s="313">
        <f t="shared" si="0"/>
        <v>1</v>
      </c>
      <c r="M57" s="313" t="str">
        <f t="shared" si="1"/>
        <v>2023.EHCP.I03.1</v>
      </c>
      <c r="N57" s="313" t="str">
        <f t="shared" si="2"/>
        <v>11431/543965</v>
      </c>
      <c r="Q57" s="52">
        <v>14648.307692307693</v>
      </c>
      <c r="R57" s="52">
        <v>7324.1538461538466</v>
      </c>
      <c r="S57" s="52">
        <v>7324.1538461538466</v>
      </c>
      <c r="T57" s="52">
        <v>7324.1538461538466</v>
      </c>
      <c r="U57" s="52">
        <v>7324.1538461538466</v>
      </c>
      <c r="V57" s="52">
        <v>7324.1538461538466</v>
      </c>
      <c r="W57" s="52">
        <v>7324.1538461538466</v>
      </c>
      <c r="X57" s="52">
        <v>7324.1538461538466</v>
      </c>
      <c r="Y57" s="52">
        <v>7324.1538461538466</v>
      </c>
      <c r="Z57" s="52">
        <v>7324.1538461538466</v>
      </c>
      <c r="AA57" s="52">
        <v>7324.1538461538466</v>
      </c>
      <c r="AB57" s="52">
        <v>7324.1538461538466</v>
      </c>
      <c r="AC57" s="52">
        <f t="shared" si="3"/>
        <v>95213.999999999985</v>
      </c>
      <c r="AD57" s="52">
        <f t="shared" si="4"/>
        <v>0</v>
      </c>
      <c r="AE57" s="52" t="s">
        <v>4318</v>
      </c>
      <c r="AF57" s="52"/>
      <c r="AG57" s="52">
        <f t="shared" si="5"/>
        <v>29296.615384615387</v>
      </c>
      <c r="AH57" s="52">
        <f t="shared" si="6"/>
        <v>51269.076923076922</v>
      </c>
      <c r="AI57" s="52">
        <f t="shared" si="7"/>
        <v>73241.538461538454</v>
      </c>
      <c r="AJ57" s="52">
        <f t="shared" si="8"/>
        <v>95213.999999999985</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x14ac:dyDescent="0.25">
      <c r="A58" s="480" t="s">
        <v>4333</v>
      </c>
      <c r="B58" s="480">
        <v>516500</v>
      </c>
      <c r="C58" s="480">
        <v>143691</v>
      </c>
      <c r="D58" s="480" t="s">
        <v>220</v>
      </c>
      <c r="E58" s="480">
        <v>3022001</v>
      </c>
      <c r="F58" s="480" t="s">
        <v>412</v>
      </c>
      <c r="G58" s="480">
        <v>11443</v>
      </c>
      <c r="H58" s="480">
        <v>10990</v>
      </c>
      <c r="L58" s="313">
        <f t="shared" si="0"/>
        <v>1</v>
      </c>
      <c r="M58" s="313" t="str">
        <f t="shared" si="1"/>
        <v>2001.EHCP.I03.1</v>
      </c>
      <c r="N58" s="313" t="str">
        <f t="shared" si="2"/>
        <v>11443/516500</v>
      </c>
      <c r="Q58" s="52">
        <v>915.83333333333326</v>
      </c>
      <c r="R58" s="52">
        <v>915.83333333333326</v>
      </c>
      <c r="S58" s="52">
        <v>915.83333333333326</v>
      </c>
      <c r="T58" s="52">
        <v>915.83333333333326</v>
      </c>
      <c r="U58" s="52">
        <v>915.83333333333326</v>
      </c>
      <c r="V58" s="52">
        <v>915.83333333333326</v>
      </c>
      <c r="W58" s="52">
        <v>915.83333333333326</v>
      </c>
      <c r="X58" s="52">
        <v>915.83333333333326</v>
      </c>
      <c r="Y58" s="52">
        <v>915.83333333333326</v>
      </c>
      <c r="Z58" s="52">
        <v>915.83333333333326</v>
      </c>
      <c r="AA58" s="52">
        <v>915.83333333333326</v>
      </c>
      <c r="AB58" s="52">
        <v>915.83333333333326</v>
      </c>
      <c r="AC58" s="52">
        <f t="shared" si="3"/>
        <v>10990</v>
      </c>
      <c r="AD58" s="52">
        <f t="shared" si="4"/>
        <v>0</v>
      </c>
      <c r="AE58" s="52" t="s">
        <v>4320</v>
      </c>
      <c r="AF58" s="52"/>
      <c r="AG58" s="52">
        <f t="shared" si="5"/>
        <v>2747.5</v>
      </c>
      <c r="AH58" s="52">
        <f t="shared" si="6"/>
        <v>5494.9999999999991</v>
      </c>
      <c r="AI58" s="52">
        <f t="shared" si="7"/>
        <v>8242.4999999999982</v>
      </c>
      <c r="AJ58" s="52">
        <f t="shared" si="8"/>
        <v>10990</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x14ac:dyDescent="0.25">
      <c r="A59" s="480" t="s">
        <v>4335</v>
      </c>
      <c r="B59" s="480">
        <v>543965</v>
      </c>
      <c r="C59" s="480">
        <v>400047</v>
      </c>
      <c r="D59" s="480" t="s">
        <v>221</v>
      </c>
      <c r="E59" s="480">
        <v>3022024</v>
      </c>
      <c r="F59" s="480" t="s">
        <v>412</v>
      </c>
      <c r="G59" s="480">
        <v>11431</v>
      </c>
      <c r="H59" s="480">
        <v>60234</v>
      </c>
      <c r="L59" s="313">
        <f t="shared" si="0"/>
        <v>1</v>
      </c>
      <c r="M59" s="313" t="str">
        <f t="shared" si="1"/>
        <v>2024.EHCP.I03.1</v>
      </c>
      <c r="N59" s="313" t="str">
        <f t="shared" si="2"/>
        <v>11431/543965</v>
      </c>
      <c r="Q59" s="52">
        <v>9266.7692307692305</v>
      </c>
      <c r="R59" s="52">
        <v>4633.3846153846152</v>
      </c>
      <c r="S59" s="52">
        <v>4633.3846153846152</v>
      </c>
      <c r="T59" s="52">
        <v>4633.3846153846152</v>
      </c>
      <c r="U59" s="52">
        <v>4633.3846153846152</v>
      </c>
      <c r="V59" s="52">
        <v>4633.3846153846152</v>
      </c>
      <c r="W59" s="52">
        <v>4633.3846153846152</v>
      </c>
      <c r="X59" s="52">
        <v>4633.3846153846152</v>
      </c>
      <c r="Y59" s="52">
        <v>4633.3846153846152</v>
      </c>
      <c r="Z59" s="52">
        <v>4633.3846153846152</v>
      </c>
      <c r="AA59" s="52">
        <v>4633.3846153846152</v>
      </c>
      <c r="AB59" s="52">
        <v>4633.3846153846152</v>
      </c>
      <c r="AC59" s="52">
        <f t="shared" si="3"/>
        <v>60234.000000000015</v>
      </c>
      <c r="AD59" s="52">
        <f t="shared" si="4"/>
        <v>0</v>
      </c>
      <c r="AE59" s="52" t="s">
        <v>4322</v>
      </c>
      <c r="AF59" s="52"/>
      <c r="AG59" s="52">
        <f t="shared" si="5"/>
        <v>18533.538461538461</v>
      </c>
      <c r="AH59" s="52">
        <f t="shared" si="6"/>
        <v>32433.692307692312</v>
      </c>
      <c r="AI59" s="52">
        <f t="shared" si="7"/>
        <v>46333.846153846163</v>
      </c>
      <c r="AJ59" s="52">
        <f t="shared" si="8"/>
        <v>60234.000000000015</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x14ac:dyDescent="0.25">
      <c r="A60" s="480" t="s">
        <v>4339</v>
      </c>
      <c r="B60" s="480">
        <v>543965</v>
      </c>
      <c r="C60" s="480">
        <v>400041</v>
      </c>
      <c r="D60" s="480" t="s">
        <v>104</v>
      </c>
      <c r="E60" s="480">
        <v>3025405</v>
      </c>
      <c r="F60" s="480" t="s">
        <v>412</v>
      </c>
      <c r="G60" s="480">
        <v>11435</v>
      </c>
      <c r="H60" s="480">
        <v>108640</v>
      </c>
      <c r="L60" s="313">
        <f t="shared" si="0"/>
        <v>1</v>
      </c>
      <c r="M60" s="313" t="str">
        <f t="shared" si="1"/>
        <v>5405.EHCP.I03.1</v>
      </c>
      <c r="N60" s="313" t="str">
        <f t="shared" si="2"/>
        <v>11435/543965</v>
      </c>
      <c r="Q60" s="52">
        <v>16713.846153846156</v>
      </c>
      <c r="R60" s="52">
        <v>8356.923076923078</v>
      </c>
      <c r="S60" s="52">
        <v>8356.923076923078</v>
      </c>
      <c r="T60" s="52">
        <v>8356.923076923078</v>
      </c>
      <c r="U60" s="52">
        <v>8356.923076923078</v>
      </c>
      <c r="V60" s="52">
        <v>8356.923076923078</v>
      </c>
      <c r="W60" s="52">
        <v>8356.923076923078</v>
      </c>
      <c r="X60" s="52">
        <v>8356.923076923078</v>
      </c>
      <c r="Y60" s="52">
        <v>8356.923076923078</v>
      </c>
      <c r="Z60" s="52">
        <v>8356.923076923078</v>
      </c>
      <c r="AA60" s="52">
        <v>8356.923076923078</v>
      </c>
      <c r="AB60" s="52">
        <v>8356.923076923078</v>
      </c>
      <c r="AC60" s="52">
        <f t="shared" si="3"/>
        <v>108640.00000000001</v>
      </c>
      <c r="AD60" s="52">
        <f t="shared" si="4"/>
        <v>0</v>
      </c>
      <c r="AE60" s="52" t="s">
        <v>4323</v>
      </c>
      <c r="AF60" s="52"/>
      <c r="AG60" s="52">
        <f t="shared" si="5"/>
        <v>33427.692307692312</v>
      </c>
      <c r="AH60" s="52">
        <f t="shared" si="6"/>
        <v>58498.461538461546</v>
      </c>
      <c r="AI60" s="52">
        <f t="shared" si="7"/>
        <v>83569.23076923078</v>
      </c>
      <c r="AJ60" s="52">
        <f t="shared" si="8"/>
        <v>108640.00000000001</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x14ac:dyDescent="0.25">
      <c r="A61" s="480" t="s">
        <v>4341</v>
      </c>
      <c r="B61" s="480">
        <v>543965</v>
      </c>
      <c r="C61" s="480">
        <v>400001</v>
      </c>
      <c r="D61" s="480" t="s">
        <v>222</v>
      </c>
      <c r="E61" s="480">
        <v>3022025</v>
      </c>
      <c r="F61" s="480" t="s">
        <v>412</v>
      </c>
      <c r="G61" s="480">
        <v>11431</v>
      </c>
      <c r="H61" s="480">
        <v>62667</v>
      </c>
      <c r="L61" s="313">
        <f t="shared" si="0"/>
        <v>1</v>
      </c>
      <c r="M61" s="313" t="str">
        <f t="shared" si="1"/>
        <v>2025.EHCP.I03.1</v>
      </c>
      <c r="N61" s="313" t="str">
        <f t="shared" si="2"/>
        <v>11431/543965</v>
      </c>
      <c r="Q61" s="52">
        <v>9641.0769230769238</v>
      </c>
      <c r="R61" s="52">
        <v>4820.5384615384619</v>
      </c>
      <c r="S61" s="52">
        <v>4820.5384615384619</v>
      </c>
      <c r="T61" s="52">
        <v>4820.5384615384619</v>
      </c>
      <c r="U61" s="52">
        <v>4820.5384615384619</v>
      </c>
      <c r="V61" s="52">
        <v>4820.5384615384619</v>
      </c>
      <c r="W61" s="52">
        <v>4820.5384615384619</v>
      </c>
      <c r="X61" s="52">
        <v>4820.5384615384619</v>
      </c>
      <c r="Y61" s="52">
        <v>4820.5384615384619</v>
      </c>
      <c r="Z61" s="52">
        <v>4820.5384615384619</v>
      </c>
      <c r="AA61" s="52">
        <v>4820.5384615384619</v>
      </c>
      <c r="AB61" s="52">
        <v>4820.5384615384619</v>
      </c>
      <c r="AC61" s="52">
        <f t="shared" si="3"/>
        <v>62667</v>
      </c>
      <c r="AD61" s="52">
        <f t="shared" si="4"/>
        <v>0</v>
      </c>
      <c r="AE61" s="52" t="s">
        <v>4325</v>
      </c>
      <c r="AF61" s="52"/>
      <c r="AG61" s="52">
        <f t="shared" si="5"/>
        <v>19282.153846153848</v>
      </c>
      <c r="AH61" s="52">
        <f t="shared" si="6"/>
        <v>33743.769230769234</v>
      </c>
      <c r="AI61" s="52">
        <f t="shared" si="7"/>
        <v>48205.384615384617</v>
      </c>
      <c r="AJ61" s="52">
        <f t="shared" si="8"/>
        <v>62667</v>
      </c>
      <c r="AK61" s="7"/>
      <c r="AL61" s="7"/>
      <c r="AM61" s="7"/>
      <c r="AN61" s="7"/>
      <c r="AO61" s="7"/>
      <c r="AP61" s="1"/>
      <c r="AQ61" s="52"/>
      <c r="AR61" s="1"/>
      <c r="AV61" s="52"/>
      <c r="AW61" s="52"/>
      <c r="AX61" s="52"/>
      <c r="AY61" s="52"/>
      <c r="AZ61" s="52"/>
      <c r="BA61" s="52"/>
      <c r="BB61" s="52"/>
      <c r="BC61" s="52"/>
      <c r="BD61" s="52"/>
      <c r="BE61" s="52"/>
      <c r="BF61" s="52"/>
      <c r="BG61" s="52"/>
      <c r="BH61" s="52"/>
      <c r="BM61" s="52" t="e">
        <f>#REF!+W61</f>
        <v>#REF!</v>
      </c>
    </row>
    <row r="62" spans="1:65" x14ac:dyDescent="0.25">
      <c r="A62" s="480" t="s">
        <v>4343</v>
      </c>
      <c r="B62" s="480">
        <v>543965</v>
      </c>
      <c r="C62" s="480">
        <v>400033</v>
      </c>
      <c r="D62" s="480" t="s">
        <v>107</v>
      </c>
      <c r="E62" s="480">
        <v>3024003</v>
      </c>
      <c r="F62" s="480" t="s">
        <v>412</v>
      </c>
      <c r="G62" s="480">
        <v>11435</v>
      </c>
      <c r="H62" s="480">
        <v>207548</v>
      </c>
      <c r="L62" s="313">
        <f t="shared" si="0"/>
        <v>1</v>
      </c>
      <c r="M62" s="313" t="str">
        <f t="shared" si="1"/>
        <v>4003.EHCP.I03.1</v>
      </c>
      <c r="N62" s="313" t="str">
        <f t="shared" si="2"/>
        <v>11435/543965</v>
      </c>
      <c r="Q62" s="52">
        <v>31930.461538461539</v>
      </c>
      <c r="R62" s="52">
        <v>15965.23076923077</v>
      </c>
      <c r="S62" s="52">
        <v>15965.23076923077</v>
      </c>
      <c r="T62" s="52">
        <v>15965.23076923077</v>
      </c>
      <c r="U62" s="52">
        <v>15965.23076923077</v>
      </c>
      <c r="V62" s="52">
        <v>15965.23076923077</v>
      </c>
      <c r="W62" s="52">
        <v>15965.23076923077</v>
      </c>
      <c r="X62" s="52">
        <v>15965.23076923077</v>
      </c>
      <c r="Y62" s="52">
        <v>15965.23076923077</v>
      </c>
      <c r="Z62" s="52">
        <v>15965.23076923077</v>
      </c>
      <c r="AA62" s="52">
        <v>15965.23076923077</v>
      </c>
      <c r="AB62" s="52">
        <v>15965.23076923077</v>
      </c>
      <c r="AC62" s="52">
        <f t="shared" si="3"/>
        <v>207548.00000000003</v>
      </c>
      <c r="AD62" s="52">
        <f t="shared" si="4"/>
        <v>0</v>
      </c>
      <c r="AE62" s="52" t="s">
        <v>4327</v>
      </c>
      <c r="AF62" s="52"/>
      <c r="AG62" s="52">
        <f t="shared" si="5"/>
        <v>63860.923076923078</v>
      </c>
      <c r="AH62" s="52">
        <f t="shared" si="6"/>
        <v>111756.61538461538</v>
      </c>
      <c r="AI62" s="52">
        <f t="shared" si="7"/>
        <v>159652.30769230769</v>
      </c>
      <c r="AJ62" s="52">
        <f t="shared" si="8"/>
        <v>207548.00000000003</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x14ac:dyDescent="0.25">
      <c r="A63" s="480" t="s">
        <v>4345</v>
      </c>
      <c r="B63" s="480">
        <v>543965</v>
      </c>
      <c r="C63" s="480">
        <v>400082</v>
      </c>
      <c r="D63" s="480" t="s">
        <v>223</v>
      </c>
      <c r="E63" s="480">
        <v>3022026</v>
      </c>
      <c r="F63" s="480" t="s">
        <v>412</v>
      </c>
      <c r="G63" s="480">
        <v>11431</v>
      </c>
      <c r="H63" s="480">
        <v>64106.85</v>
      </c>
      <c r="L63" s="313">
        <f t="shared" si="0"/>
        <v>1</v>
      </c>
      <c r="M63" s="313" t="str">
        <f t="shared" si="1"/>
        <v>2026.EHCP.I03.1</v>
      </c>
      <c r="N63" s="313" t="str">
        <f t="shared" si="2"/>
        <v>11431/543965</v>
      </c>
      <c r="Q63" s="52">
        <v>9862.5923076923082</v>
      </c>
      <c r="R63" s="52">
        <v>4931.2961538461541</v>
      </c>
      <c r="S63" s="52">
        <v>4931.2961538461541</v>
      </c>
      <c r="T63" s="52">
        <v>4931.2961538461541</v>
      </c>
      <c r="U63" s="52">
        <v>4931.2961538461541</v>
      </c>
      <c r="V63" s="52">
        <v>4931.2961538461541</v>
      </c>
      <c r="W63" s="52">
        <v>4931.2961538461541</v>
      </c>
      <c r="X63" s="52">
        <v>4931.2961538461541</v>
      </c>
      <c r="Y63" s="52">
        <v>4931.2961538461541</v>
      </c>
      <c r="Z63" s="52">
        <v>4931.2961538461541</v>
      </c>
      <c r="AA63" s="52">
        <v>4931.2961538461541</v>
      </c>
      <c r="AB63" s="52">
        <v>4931.2961538461541</v>
      </c>
      <c r="AC63" s="52">
        <f t="shared" si="3"/>
        <v>64106.85</v>
      </c>
      <c r="AD63" s="52">
        <f t="shared" si="4"/>
        <v>0</v>
      </c>
      <c r="AE63" s="52" t="s">
        <v>4329</v>
      </c>
      <c r="AF63" s="52"/>
      <c r="AG63" s="52">
        <f t="shared" si="5"/>
        <v>19725.184615384616</v>
      </c>
      <c r="AH63" s="52">
        <f t="shared" si="6"/>
        <v>34519.073076923079</v>
      </c>
      <c r="AI63" s="52">
        <f t="shared" si="7"/>
        <v>49312.961538461539</v>
      </c>
      <c r="AJ63" s="52">
        <f t="shared" si="8"/>
        <v>64106.85</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x14ac:dyDescent="0.25">
      <c r="A64" s="480" t="s">
        <v>4348</v>
      </c>
      <c r="B64" s="480">
        <v>543965</v>
      </c>
      <c r="C64" s="480">
        <v>400067</v>
      </c>
      <c r="D64" s="480" t="s">
        <v>224</v>
      </c>
      <c r="E64" s="480">
        <v>3022028</v>
      </c>
      <c r="F64" s="480" t="s">
        <v>412</v>
      </c>
      <c r="G64" s="480">
        <v>11431</v>
      </c>
      <c r="H64" s="480">
        <v>46392</v>
      </c>
      <c r="L64" s="313">
        <f t="shared" si="0"/>
        <v>1</v>
      </c>
      <c r="M64" s="313" t="str">
        <f t="shared" si="1"/>
        <v>2028.EHCP.I03.1</v>
      </c>
      <c r="N64" s="313" t="str">
        <f t="shared" si="2"/>
        <v>11431/543965</v>
      </c>
      <c r="Q64" s="52">
        <v>7137.2307692307695</v>
      </c>
      <c r="R64" s="52">
        <v>3568.6153846153848</v>
      </c>
      <c r="S64" s="52">
        <v>3568.6153846153848</v>
      </c>
      <c r="T64" s="52">
        <v>3568.6153846153848</v>
      </c>
      <c r="U64" s="52">
        <v>3568.6153846153848</v>
      </c>
      <c r="V64" s="52">
        <v>3568.6153846153848</v>
      </c>
      <c r="W64" s="52">
        <v>3568.6153846153848</v>
      </c>
      <c r="X64" s="52">
        <v>3568.6153846153848</v>
      </c>
      <c r="Y64" s="52">
        <v>3568.6153846153848</v>
      </c>
      <c r="Z64" s="52">
        <v>3568.6153846153848</v>
      </c>
      <c r="AA64" s="52">
        <v>3568.6153846153848</v>
      </c>
      <c r="AB64" s="52">
        <v>3568.6153846153848</v>
      </c>
      <c r="AC64" s="52">
        <f t="shared" si="3"/>
        <v>46391.999999999985</v>
      </c>
      <c r="AD64" s="52">
        <f t="shared" si="4"/>
        <v>0</v>
      </c>
      <c r="AE64" s="52" t="s">
        <v>4331</v>
      </c>
      <c r="AF64" s="52"/>
      <c r="AG64" s="52">
        <f t="shared" si="5"/>
        <v>14274.461538461539</v>
      </c>
      <c r="AH64" s="52">
        <f t="shared" si="6"/>
        <v>24980.307692307688</v>
      </c>
      <c r="AI64" s="52">
        <f t="shared" si="7"/>
        <v>35686.153846153837</v>
      </c>
      <c r="AJ64" s="52">
        <f t="shared" si="8"/>
        <v>46391.999999999985</v>
      </c>
      <c r="AK64" s="7"/>
      <c r="AL64" s="7"/>
      <c r="AM64" s="7"/>
      <c r="AN64" s="7"/>
      <c r="AO64" s="7"/>
      <c r="AP64" s="1"/>
      <c r="AQ64" s="52"/>
      <c r="AR64" s="1"/>
      <c r="AV64" s="52"/>
      <c r="AW64" s="52"/>
      <c r="AX64" s="52"/>
      <c r="AY64" s="52"/>
      <c r="AZ64" s="52"/>
      <c r="BA64" s="52"/>
      <c r="BB64" s="52"/>
      <c r="BC64" s="52"/>
      <c r="BD64" s="52"/>
      <c r="BE64" s="52"/>
      <c r="BF64" s="52"/>
      <c r="BG64" s="52"/>
      <c r="BH64" s="52"/>
      <c r="BM64" s="52" t="e">
        <f>#REF!+W64</f>
        <v>#REF!</v>
      </c>
    </row>
    <row r="65" spans="1:65" x14ac:dyDescent="0.25">
      <c r="A65" s="480" t="s">
        <v>4350</v>
      </c>
      <c r="B65" s="480">
        <v>543965</v>
      </c>
      <c r="C65" s="480">
        <v>400002</v>
      </c>
      <c r="D65" s="480" t="s">
        <v>225</v>
      </c>
      <c r="E65" s="480">
        <v>3022027</v>
      </c>
      <c r="F65" s="480" t="s">
        <v>412</v>
      </c>
      <c r="G65" s="480">
        <v>11431</v>
      </c>
      <c r="H65" s="480">
        <v>36617.51</v>
      </c>
      <c r="L65" s="313">
        <f t="shared" si="0"/>
        <v>1</v>
      </c>
      <c r="M65" s="313" t="str">
        <f t="shared" si="1"/>
        <v>2027.EHCP.I03.1</v>
      </c>
      <c r="N65" s="313" t="str">
        <f t="shared" si="2"/>
        <v>11431/543965</v>
      </c>
      <c r="Q65" s="52">
        <v>5633.4630769230771</v>
      </c>
      <c r="R65" s="52">
        <v>2816.7315384615385</v>
      </c>
      <c r="S65" s="52">
        <v>2816.7315384615385</v>
      </c>
      <c r="T65" s="52">
        <v>2816.7315384615385</v>
      </c>
      <c r="U65" s="52">
        <v>2816.7315384615385</v>
      </c>
      <c r="V65" s="52">
        <v>2816.7315384615385</v>
      </c>
      <c r="W65" s="52">
        <v>2816.7315384615385</v>
      </c>
      <c r="X65" s="52">
        <v>2816.7315384615385</v>
      </c>
      <c r="Y65" s="52">
        <v>2816.7315384615385</v>
      </c>
      <c r="Z65" s="52">
        <v>2816.7315384615385</v>
      </c>
      <c r="AA65" s="52">
        <v>2816.7315384615385</v>
      </c>
      <c r="AB65" s="52">
        <v>2816.7315384615385</v>
      </c>
      <c r="AC65" s="52">
        <f t="shared" si="3"/>
        <v>36617.51</v>
      </c>
      <c r="AD65" s="52">
        <f t="shared" si="4"/>
        <v>0</v>
      </c>
      <c r="AE65" s="52" t="s">
        <v>4332</v>
      </c>
      <c r="AF65" s="52"/>
      <c r="AG65" s="52">
        <f t="shared" si="5"/>
        <v>11266.926153846154</v>
      </c>
      <c r="AH65" s="52">
        <f t="shared" si="6"/>
        <v>19717.120769230773</v>
      </c>
      <c r="AI65" s="52">
        <f t="shared" si="7"/>
        <v>28167.315384615391</v>
      </c>
      <c r="AJ65" s="52">
        <f t="shared" si="8"/>
        <v>36617.51</v>
      </c>
      <c r="AK65" s="7"/>
      <c r="AL65" s="7"/>
      <c r="AM65" s="7"/>
      <c r="AN65" s="7"/>
      <c r="AO65" s="7"/>
      <c r="AP65" s="1"/>
      <c r="AQ65" s="52"/>
      <c r="AR65" s="1"/>
      <c r="AV65" s="52"/>
      <c r="AW65" s="52"/>
      <c r="AX65" s="52"/>
      <c r="AY65" s="52"/>
      <c r="AZ65" s="52"/>
      <c r="BA65" s="52"/>
      <c r="BB65" s="52"/>
      <c r="BC65" s="52"/>
      <c r="BD65" s="52"/>
      <c r="BE65" s="52"/>
      <c r="BF65" s="52"/>
      <c r="BG65" s="52"/>
      <c r="BH65" s="52"/>
      <c r="BM65" s="52" t="e">
        <f>#REF!+W65</f>
        <v>#REF!</v>
      </c>
    </row>
    <row r="66" spans="1:65" x14ac:dyDescent="0.25">
      <c r="A66" s="480" t="s">
        <v>4352</v>
      </c>
      <c r="B66" s="480">
        <v>543965</v>
      </c>
      <c r="C66" s="480">
        <v>400035</v>
      </c>
      <c r="D66" s="480" t="s">
        <v>226</v>
      </c>
      <c r="E66" s="480">
        <v>3022029</v>
      </c>
      <c r="F66" s="480" t="s">
        <v>412</v>
      </c>
      <c r="G66" s="480">
        <v>11431</v>
      </c>
      <c r="H66" s="480">
        <v>153438</v>
      </c>
      <c r="L66" s="313">
        <f t="shared" si="0"/>
        <v>1</v>
      </c>
      <c r="M66" s="313" t="str">
        <f t="shared" si="1"/>
        <v>2029.EHCP.I03.1</v>
      </c>
      <c r="N66" s="313" t="str">
        <f t="shared" si="2"/>
        <v>11431/543965</v>
      </c>
      <c r="Q66" s="52">
        <v>23605.846153846156</v>
      </c>
      <c r="R66" s="52">
        <v>11802.923076923078</v>
      </c>
      <c r="S66" s="52">
        <v>11802.923076923078</v>
      </c>
      <c r="T66" s="52">
        <v>11802.923076923078</v>
      </c>
      <c r="U66" s="52">
        <v>11802.923076923078</v>
      </c>
      <c r="V66" s="52">
        <v>11802.923076923078</v>
      </c>
      <c r="W66" s="52">
        <v>11802.923076923078</v>
      </c>
      <c r="X66" s="52">
        <v>11802.923076923078</v>
      </c>
      <c r="Y66" s="52">
        <v>11802.923076923078</v>
      </c>
      <c r="Z66" s="52">
        <v>11802.923076923078</v>
      </c>
      <c r="AA66" s="52">
        <v>11802.923076923078</v>
      </c>
      <c r="AB66" s="52">
        <v>11802.923076923078</v>
      </c>
      <c r="AC66" s="52">
        <f t="shared" si="3"/>
        <v>153438</v>
      </c>
      <c r="AD66" s="52">
        <f t="shared" si="4"/>
        <v>0</v>
      </c>
      <c r="AE66" s="52" t="s">
        <v>4334</v>
      </c>
      <c r="AF66" s="52"/>
      <c r="AG66" s="52">
        <f t="shared" si="5"/>
        <v>47211.692307692312</v>
      </c>
      <c r="AH66" s="52">
        <f t="shared" si="6"/>
        <v>82620.461538461546</v>
      </c>
      <c r="AI66" s="52">
        <f t="shared" si="7"/>
        <v>118029.23076923078</v>
      </c>
      <c r="AJ66" s="52">
        <f t="shared" si="8"/>
        <v>153438</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x14ac:dyDescent="0.25">
      <c r="A67" s="480" t="s">
        <v>4355</v>
      </c>
      <c r="B67" s="480">
        <v>516500</v>
      </c>
      <c r="C67" s="480">
        <v>148347</v>
      </c>
      <c r="D67" s="480" t="s">
        <v>227</v>
      </c>
      <c r="E67" s="480">
        <v>3022030</v>
      </c>
      <c r="F67" s="480" t="s">
        <v>412</v>
      </c>
      <c r="G67" s="480">
        <v>11443</v>
      </c>
      <c r="H67" s="480">
        <v>8137</v>
      </c>
      <c r="L67" s="313">
        <f t="shared" si="0"/>
        <v>1</v>
      </c>
      <c r="M67" s="313" t="str">
        <f t="shared" si="1"/>
        <v>2030.EHCP.I03.1</v>
      </c>
      <c r="N67" s="313" t="str">
        <f t="shared" si="2"/>
        <v>11443/516500</v>
      </c>
      <c r="Q67" s="52">
        <v>678.08333333333326</v>
      </c>
      <c r="R67" s="52">
        <v>678.08333333333326</v>
      </c>
      <c r="S67" s="52">
        <v>678.08333333333326</v>
      </c>
      <c r="T67" s="52">
        <v>678.08333333333326</v>
      </c>
      <c r="U67" s="52">
        <v>678.08333333333326</v>
      </c>
      <c r="V67" s="52">
        <v>678.08333333333326</v>
      </c>
      <c r="W67" s="52">
        <v>678.08333333333326</v>
      </c>
      <c r="X67" s="52">
        <v>678.08333333333326</v>
      </c>
      <c r="Y67" s="52">
        <v>678.08333333333326</v>
      </c>
      <c r="Z67" s="52">
        <v>678.08333333333326</v>
      </c>
      <c r="AA67" s="52">
        <v>678.08333333333326</v>
      </c>
      <c r="AB67" s="52">
        <v>678.08333333333326</v>
      </c>
      <c r="AC67" s="52">
        <f t="shared" si="3"/>
        <v>8136.9999999999973</v>
      </c>
      <c r="AD67" s="52">
        <f t="shared" si="4"/>
        <v>0</v>
      </c>
      <c r="AE67" s="52" t="s">
        <v>4336</v>
      </c>
      <c r="AF67" s="52"/>
      <c r="AG67" s="52">
        <f t="shared" si="5"/>
        <v>2034.2499999999998</v>
      </c>
      <c r="AH67" s="52">
        <f t="shared" si="6"/>
        <v>4068.4999999999991</v>
      </c>
      <c r="AI67" s="52">
        <f t="shared" si="7"/>
        <v>6102.7499999999982</v>
      </c>
      <c r="AJ67" s="52">
        <f t="shared" si="8"/>
        <v>8136.9999999999973</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x14ac:dyDescent="0.25">
      <c r="A68" s="480" t="s">
        <v>4358</v>
      </c>
      <c r="B68" s="480">
        <v>543965</v>
      </c>
      <c r="C68" s="480">
        <v>400102</v>
      </c>
      <c r="D68" s="480" t="s">
        <v>61</v>
      </c>
      <c r="E68" s="480">
        <v>3021001</v>
      </c>
      <c r="F68" s="480" t="s">
        <v>4222</v>
      </c>
      <c r="G68" s="480">
        <v>10265</v>
      </c>
      <c r="H68" s="480">
        <v>3196.5505813953482</v>
      </c>
      <c r="L68" s="313">
        <f t="shared" si="0"/>
        <v>1</v>
      </c>
      <c r="M68" s="313" t="str">
        <f t="shared" si="1"/>
        <v>1001.SEN I.I03.1</v>
      </c>
      <c r="N68" s="313" t="str">
        <f t="shared" si="2"/>
        <v>10265/543965</v>
      </c>
      <c r="Q68" s="52">
        <v>491.7770125223613</v>
      </c>
      <c r="R68" s="52">
        <v>245.88850626118065</v>
      </c>
      <c r="S68" s="52">
        <v>245.88850626118065</v>
      </c>
      <c r="T68" s="52">
        <v>245.88850626118065</v>
      </c>
      <c r="U68" s="52">
        <v>245.88850626118065</v>
      </c>
      <c r="V68" s="52">
        <v>245.88850626118065</v>
      </c>
      <c r="W68" s="52">
        <v>245.88850626118065</v>
      </c>
      <c r="X68" s="52">
        <v>245.88850626118065</v>
      </c>
      <c r="Y68" s="52">
        <v>245.88850626118065</v>
      </c>
      <c r="Z68" s="52">
        <v>245.88850626118065</v>
      </c>
      <c r="AA68" s="52">
        <v>245.88850626118065</v>
      </c>
      <c r="AB68" s="52">
        <v>245.88850626118065</v>
      </c>
      <c r="AC68" s="52">
        <f t="shared" si="3"/>
        <v>3196.5505813953491</v>
      </c>
      <c r="AD68" s="52">
        <f t="shared" si="4"/>
        <v>0</v>
      </c>
      <c r="AE68" s="52" t="s">
        <v>4337</v>
      </c>
      <c r="AF68" s="52"/>
      <c r="AG68" s="52">
        <f t="shared" si="5"/>
        <v>983.55402504472261</v>
      </c>
      <c r="AH68" s="52">
        <f t="shared" si="6"/>
        <v>1721.2195438282647</v>
      </c>
      <c r="AI68" s="52">
        <f t="shared" si="7"/>
        <v>2458.8850626118069</v>
      </c>
      <c r="AJ68" s="52">
        <f t="shared" si="8"/>
        <v>3196.5505813953491</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x14ac:dyDescent="0.25">
      <c r="A69" s="480" t="s">
        <v>4360</v>
      </c>
      <c r="B69" s="480">
        <v>516500</v>
      </c>
      <c r="C69" s="480">
        <v>145386</v>
      </c>
      <c r="D69" s="480" t="s">
        <v>108</v>
      </c>
      <c r="E69" s="480">
        <v>3025409</v>
      </c>
      <c r="F69" s="480" t="s">
        <v>412</v>
      </c>
      <c r="G69" s="480">
        <v>11442</v>
      </c>
      <c r="H69" s="480">
        <v>286778</v>
      </c>
      <c r="L69" s="313">
        <f t="shared" si="0"/>
        <v>1</v>
      </c>
      <c r="M69" s="313" t="str">
        <f t="shared" si="1"/>
        <v>5409.EHCP.I03.1</v>
      </c>
      <c r="N69" s="313" t="str">
        <f t="shared" si="2"/>
        <v>11442/516500</v>
      </c>
      <c r="Q69" s="52">
        <v>23898.166666666664</v>
      </c>
      <c r="R69" s="52">
        <v>23898.166666666664</v>
      </c>
      <c r="S69" s="52">
        <v>23898.166666666664</v>
      </c>
      <c r="T69" s="52">
        <v>23898.166666666664</v>
      </c>
      <c r="U69" s="52">
        <v>23898.166666666664</v>
      </c>
      <c r="V69" s="52">
        <v>23898.166666666664</v>
      </c>
      <c r="W69" s="52">
        <v>23898.166666666664</v>
      </c>
      <c r="X69" s="52">
        <v>23898.166666666664</v>
      </c>
      <c r="Y69" s="52">
        <v>23898.166666666664</v>
      </c>
      <c r="Z69" s="52">
        <v>23898.166666666664</v>
      </c>
      <c r="AA69" s="52">
        <v>23898.166666666664</v>
      </c>
      <c r="AB69" s="52">
        <v>23898.166666666664</v>
      </c>
      <c r="AC69" s="52">
        <f t="shared" si="3"/>
        <v>286777.99999999994</v>
      </c>
      <c r="AD69" s="52">
        <f t="shared" si="4"/>
        <v>0</v>
      </c>
      <c r="AE69" s="52" t="s">
        <v>4338</v>
      </c>
      <c r="AF69" s="52"/>
      <c r="AG69" s="52">
        <f t="shared" si="5"/>
        <v>71694.5</v>
      </c>
      <c r="AH69" s="52">
        <f t="shared" si="6"/>
        <v>143388.99999999997</v>
      </c>
      <c r="AI69" s="52">
        <f t="shared" si="7"/>
        <v>215083.49999999994</v>
      </c>
      <c r="AJ69" s="52">
        <f t="shared" si="8"/>
        <v>286777.99999999994</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x14ac:dyDescent="0.25">
      <c r="A70" s="480" t="s">
        <v>4362</v>
      </c>
      <c r="B70" s="480">
        <v>543965</v>
      </c>
      <c r="C70" s="480">
        <v>400108</v>
      </c>
      <c r="D70" s="480" t="s">
        <v>228</v>
      </c>
      <c r="E70" s="480">
        <v>3023516</v>
      </c>
      <c r="F70" s="480" t="s">
        <v>412</v>
      </c>
      <c r="G70" s="480">
        <v>11431</v>
      </c>
      <c r="H70" s="480">
        <v>67951</v>
      </c>
      <c r="L70" s="313">
        <f t="shared" si="0"/>
        <v>1</v>
      </c>
      <c r="M70" s="313" t="str">
        <f t="shared" si="1"/>
        <v>3516.EHCP.I03.1</v>
      </c>
      <c r="N70" s="313" t="str">
        <f t="shared" si="2"/>
        <v>11431/543965</v>
      </c>
      <c r="Q70" s="52">
        <v>10454</v>
      </c>
      <c r="R70" s="52">
        <v>5227</v>
      </c>
      <c r="S70" s="52">
        <v>5227</v>
      </c>
      <c r="T70" s="52">
        <v>5227</v>
      </c>
      <c r="U70" s="52">
        <v>5227</v>
      </c>
      <c r="V70" s="52">
        <v>5227</v>
      </c>
      <c r="W70" s="52">
        <v>5227</v>
      </c>
      <c r="X70" s="52">
        <v>5227</v>
      </c>
      <c r="Y70" s="52">
        <v>5227</v>
      </c>
      <c r="Z70" s="52">
        <v>5227</v>
      </c>
      <c r="AA70" s="52">
        <v>5227</v>
      </c>
      <c r="AB70" s="52">
        <v>5227</v>
      </c>
      <c r="AC70" s="52">
        <f t="shared" si="3"/>
        <v>67951</v>
      </c>
      <c r="AD70" s="52">
        <f t="shared" si="4"/>
        <v>0</v>
      </c>
      <c r="AE70" s="52" t="s">
        <v>4340</v>
      </c>
      <c r="AF70" s="52"/>
      <c r="AG70" s="52">
        <f t="shared" si="5"/>
        <v>20908</v>
      </c>
      <c r="AH70" s="52">
        <f t="shared" si="6"/>
        <v>36589</v>
      </c>
      <c r="AI70" s="52">
        <f t="shared" si="7"/>
        <v>52270</v>
      </c>
      <c r="AJ70" s="52">
        <f t="shared" si="8"/>
        <v>67951</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x14ac:dyDescent="0.25">
      <c r="A71" s="480" t="s">
        <v>4364</v>
      </c>
      <c r="B71" s="480">
        <v>516500</v>
      </c>
      <c r="C71" s="480">
        <v>145169</v>
      </c>
      <c r="D71" s="480" t="s">
        <v>109</v>
      </c>
      <c r="E71" s="480">
        <v>3025400</v>
      </c>
      <c r="F71" s="480" t="s">
        <v>4223</v>
      </c>
      <c r="G71" s="480">
        <v>11423</v>
      </c>
      <c r="H71" s="480">
        <v>395860</v>
      </c>
      <c r="L71" s="313">
        <f t="shared" si="0"/>
        <v>1</v>
      </c>
      <c r="M71" s="313" t="str">
        <f t="shared" si="1"/>
        <v>5400.ARPs.I03.1</v>
      </c>
      <c r="N71" s="313" t="str">
        <f t="shared" si="2"/>
        <v>11423/516500</v>
      </c>
      <c r="Q71" s="52">
        <v>32988.333333333328</v>
      </c>
      <c r="R71" s="52">
        <v>32988.333333333328</v>
      </c>
      <c r="S71" s="52">
        <v>32988.333333333328</v>
      </c>
      <c r="T71" s="52">
        <v>32988.333333333328</v>
      </c>
      <c r="U71" s="52">
        <v>32988.333333333328</v>
      </c>
      <c r="V71" s="52">
        <v>32988.333333333328</v>
      </c>
      <c r="W71" s="52">
        <v>32988.333333333328</v>
      </c>
      <c r="X71" s="52">
        <v>32988.333333333328</v>
      </c>
      <c r="Y71" s="52">
        <v>32988.333333333328</v>
      </c>
      <c r="Z71" s="52">
        <v>32988.333333333328</v>
      </c>
      <c r="AA71" s="52">
        <v>32988.333333333328</v>
      </c>
      <c r="AB71" s="52">
        <v>32988.333333333328</v>
      </c>
      <c r="AC71" s="52">
        <f t="shared" si="3"/>
        <v>395859.99999999983</v>
      </c>
      <c r="AD71" s="52">
        <f t="shared" si="4"/>
        <v>0</v>
      </c>
      <c r="AE71" s="52" t="s">
        <v>4342</v>
      </c>
      <c r="AF71" s="52"/>
      <c r="AG71" s="52">
        <f t="shared" si="5"/>
        <v>98964.999999999985</v>
      </c>
      <c r="AH71" s="52">
        <f t="shared" si="6"/>
        <v>197929.99999999994</v>
      </c>
      <c r="AI71" s="52">
        <f t="shared" si="7"/>
        <v>296894.99999999988</v>
      </c>
      <c r="AJ71" s="52">
        <f t="shared" si="8"/>
        <v>395859.99999999983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x14ac:dyDescent="0.25">
      <c r="A72" s="480" t="s">
        <v>4366</v>
      </c>
      <c r="B72" s="480">
        <v>516500</v>
      </c>
      <c r="C72" s="480">
        <v>145169</v>
      </c>
      <c r="D72" s="480" t="s">
        <v>109</v>
      </c>
      <c r="E72" s="480">
        <v>3025400</v>
      </c>
      <c r="F72" s="480" t="s">
        <v>412</v>
      </c>
      <c r="G72" s="480">
        <v>11442</v>
      </c>
      <c r="H72" s="480">
        <v>291127.5</v>
      </c>
      <c r="L72" s="313">
        <f t="shared" si="0"/>
        <v>2</v>
      </c>
      <c r="M72" s="313" t="str">
        <f t="shared" si="1"/>
        <v>5400.EHCP.I03.2</v>
      </c>
      <c r="N72" s="313" t="str">
        <f t="shared" si="2"/>
        <v>11442/516500</v>
      </c>
      <c r="Q72" s="52">
        <v>24260.625</v>
      </c>
      <c r="R72" s="52">
        <v>24260.625</v>
      </c>
      <c r="S72" s="52">
        <v>24260.625</v>
      </c>
      <c r="T72" s="52">
        <v>24260.625</v>
      </c>
      <c r="U72" s="52">
        <v>24260.625</v>
      </c>
      <c r="V72" s="52">
        <v>24260.625</v>
      </c>
      <c r="W72" s="52">
        <v>24260.625</v>
      </c>
      <c r="X72" s="52">
        <v>24260.625</v>
      </c>
      <c r="Y72" s="52">
        <v>24260.625</v>
      </c>
      <c r="Z72" s="52">
        <v>24260.625</v>
      </c>
      <c r="AA72" s="52">
        <v>24260.625</v>
      </c>
      <c r="AB72" s="52">
        <v>24260.625</v>
      </c>
      <c r="AC72" s="52">
        <f t="shared" si="3"/>
        <v>291127.5</v>
      </c>
      <c r="AD72" s="52">
        <f t="shared" si="4"/>
        <v>0</v>
      </c>
      <c r="AE72" s="52" t="s">
        <v>4344</v>
      </c>
      <c r="AF72" s="52"/>
      <c r="AG72" s="52">
        <f t="shared" si="5"/>
        <v>72781.875</v>
      </c>
      <c r="AH72" s="52">
        <f t="shared" si="6"/>
        <v>145563.75</v>
      </c>
      <c r="AI72" s="52">
        <f t="shared" si="7"/>
        <v>218345.625</v>
      </c>
      <c r="AJ72" s="52">
        <f t="shared" si="8"/>
        <v>291127.5</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x14ac:dyDescent="0.25">
      <c r="A73" s="480" t="s">
        <v>4368</v>
      </c>
      <c r="B73" s="480">
        <v>543965</v>
      </c>
      <c r="C73" s="480">
        <v>400026</v>
      </c>
      <c r="D73" s="480" t="s">
        <v>229</v>
      </c>
      <c r="E73" s="480">
        <v>3022031</v>
      </c>
      <c r="F73" s="480" t="s">
        <v>412</v>
      </c>
      <c r="G73" s="480">
        <v>11431</v>
      </c>
      <c r="H73" s="480">
        <v>19127</v>
      </c>
      <c r="L73" s="313">
        <f t="shared" ref="L73:L136" si="9">IF(D73=D72,L72+1,1)</f>
        <v>1</v>
      </c>
      <c r="M73" s="313" t="str">
        <f t="shared" ref="M73:M136" si="10">A73&amp;L73</f>
        <v>2031.EHCP.I03.1</v>
      </c>
      <c r="N73" s="313" t="str">
        <f t="shared" ref="N73:N136" si="11">G73&amp;"/"&amp;B73</f>
        <v>11431/543965</v>
      </c>
      <c r="Q73" s="52">
        <v>2942.6153846153848</v>
      </c>
      <c r="R73" s="52">
        <v>1471.3076923076924</v>
      </c>
      <c r="S73" s="52">
        <v>1471.3076923076924</v>
      </c>
      <c r="T73" s="52">
        <v>1471.3076923076924</v>
      </c>
      <c r="U73" s="52">
        <v>1471.3076923076924</v>
      </c>
      <c r="V73" s="52">
        <v>1471.3076923076924</v>
      </c>
      <c r="W73" s="52">
        <v>1471.3076923076924</v>
      </c>
      <c r="X73" s="52">
        <v>1471.3076923076924</v>
      </c>
      <c r="Y73" s="52">
        <v>1471.3076923076924</v>
      </c>
      <c r="Z73" s="52">
        <v>1471.3076923076924</v>
      </c>
      <c r="AA73" s="52">
        <v>1471.3076923076924</v>
      </c>
      <c r="AB73" s="52">
        <v>1471.3076923076924</v>
      </c>
      <c r="AC73" s="52">
        <f t="shared" ref="AC73:AC136" si="12">SUM(Q73:AB73)</f>
        <v>19126.999999999996</v>
      </c>
      <c r="AD73" s="52">
        <f t="shared" ref="AD73:AD136" si="13">AC73-H73</f>
        <v>0</v>
      </c>
      <c r="AE73" s="52" t="s">
        <v>4346</v>
      </c>
      <c r="AF73" s="52"/>
      <c r="AG73" s="52">
        <f t="shared" ref="AG73:AG136" si="14">SUM(Q73:S73)</f>
        <v>5885.2307692307695</v>
      </c>
      <c r="AH73" s="52">
        <f t="shared" ref="AH73:AH136" si="15">SUM(Q73:V73)</f>
        <v>10299.153846153848</v>
      </c>
      <c r="AI73" s="52">
        <f t="shared" ref="AI73:AI136" si="16">SUM(Q73:Y73)</f>
        <v>14713.076923076922</v>
      </c>
      <c r="AJ73" s="52">
        <f t="shared" ref="AJ73:AJ136" si="17">SUM(Q73:AB73)</f>
        <v>19126.999999999996</v>
      </c>
      <c r="AK73" s="7"/>
      <c r="AL73" s="7"/>
      <c r="AM73" s="7"/>
      <c r="AN73" s="7"/>
      <c r="AO73" s="7"/>
      <c r="AP73" s="1"/>
      <c r="AQ73" s="52"/>
      <c r="AR73" s="1"/>
      <c r="AV73" s="52"/>
      <c r="AW73" s="52"/>
      <c r="AX73" s="52"/>
      <c r="AY73" s="52"/>
      <c r="AZ73" s="52"/>
      <c r="BA73" s="52"/>
      <c r="BB73" s="52"/>
      <c r="BC73" s="52"/>
      <c r="BD73" s="52"/>
      <c r="BE73" s="52"/>
      <c r="BF73" s="52"/>
      <c r="BG73" s="52"/>
      <c r="BH73" s="52"/>
      <c r="BM73" s="52" t="e">
        <f>#REF!+W73</f>
        <v>#REF!</v>
      </c>
    </row>
    <row r="74" spans="1:65" x14ac:dyDescent="0.25">
      <c r="A74" s="480" t="s">
        <v>4371</v>
      </c>
      <c r="B74" s="480">
        <v>543965</v>
      </c>
      <c r="C74" s="480">
        <v>400084</v>
      </c>
      <c r="D74" s="480" t="s">
        <v>231</v>
      </c>
      <c r="E74" s="480">
        <v>3022032</v>
      </c>
      <c r="F74" s="480" t="s">
        <v>412</v>
      </c>
      <c r="G74" s="480">
        <v>11431</v>
      </c>
      <c r="H74" s="480">
        <v>106204</v>
      </c>
      <c r="L74" s="313">
        <f t="shared" si="9"/>
        <v>1</v>
      </c>
      <c r="M74" s="313" t="str">
        <f t="shared" si="10"/>
        <v>2032.EHCP.I03.1</v>
      </c>
      <c r="N74" s="313" t="str">
        <f t="shared" si="11"/>
        <v>11431/543965</v>
      </c>
      <c r="Q74" s="52">
        <v>16339.076923076924</v>
      </c>
      <c r="R74" s="52">
        <v>8169.5384615384619</v>
      </c>
      <c r="S74" s="52">
        <v>8169.5384615384619</v>
      </c>
      <c r="T74" s="52">
        <v>8169.5384615384619</v>
      </c>
      <c r="U74" s="52">
        <v>8169.5384615384619</v>
      </c>
      <c r="V74" s="52">
        <v>8169.5384615384619</v>
      </c>
      <c r="W74" s="52">
        <v>8169.5384615384619</v>
      </c>
      <c r="X74" s="52">
        <v>8169.5384615384619</v>
      </c>
      <c r="Y74" s="52">
        <v>8169.5384615384619</v>
      </c>
      <c r="Z74" s="52">
        <v>8169.5384615384619</v>
      </c>
      <c r="AA74" s="52">
        <v>8169.5384615384619</v>
      </c>
      <c r="AB74" s="52">
        <v>8169.5384615384619</v>
      </c>
      <c r="AC74" s="52">
        <f t="shared" si="12"/>
        <v>106204.00000000003</v>
      </c>
      <c r="AD74" s="52">
        <f t="shared" si="13"/>
        <v>0</v>
      </c>
      <c r="AE74" s="52" t="s">
        <v>4347</v>
      </c>
      <c r="AF74" s="52"/>
      <c r="AG74" s="52">
        <f t="shared" si="14"/>
        <v>32678.153846153848</v>
      </c>
      <c r="AH74" s="52">
        <f t="shared" si="15"/>
        <v>57186.769230769234</v>
      </c>
      <c r="AI74" s="52">
        <f t="shared" si="16"/>
        <v>81695.384615384624</v>
      </c>
      <c r="AJ74" s="52">
        <f t="shared" si="17"/>
        <v>106204.00000000003</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x14ac:dyDescent="0.25">
      <c r="A75" s="480" t="s">
        <v>4374</v>
      </c>
      <c r="B75" s="480">
        <v>543965</v>
      </c>
      <c r="C75" s="480">
        <v>400008</v>
      </c>
      <c r="D75" s="480" t="s">
        <v>232</v>
      </c>
      <c r="E75" s="480">
        <v>3023304</v>
      </c>
      <c r="F75" s="480" t="s">
        <v>412</v>
      </c>
      <c r="G75" s="480">
        <v>11431</v>
      </c>
      <c r="H75" s="480">
        <v>54108</v>
      </c>
      <c r="L75" s="313">
        <f t="shared" si="9"/>
        <v>1</v>
      </c>
      <c r="M75" s="313" t="str">
        <f t="shared" si="10"/>
        <v>3304.EHCP.I03.1</v>
      </c>
      <c r="N75" s="313" t="str">
        <f t="shared" si="11"/>
        <v>11431/543965</v>
      </c>
      <c r="Q75" s="52">
        <v>8324.3076923076933</v>
      </c>
      <c r="R75" s="52">
        <v>4162.1538461538466</v>
      </c>
      <c r="S75" s="52">
        <v>4162.1538461538466</v>
      </c>
      <c r="T75" s="52">
        <v>4162.1538461538466</v>
      </c>
      <c r="U75" s="52">
        <v>4162.1538461538466</v>
      </c>
      <c r="V75" s="52">
        <v>4162.1538461538466</v>
      </c>
      <c r="W75" s="52">
        <v>4162.1538461538466</v>
      </c>
      <c r="X75" s="52">
        <v>4162.1538461538466</v>
      </c>
      <c r="Y75" s="52">
        <v>4162.1538461538466</v>
      </c>
      <c r="Z75" s="52">
        <v>4162.1538461538466</v>
      </c>
      <c r="AA75" s="52">
        <v>4162.1538461538466</v>
      </c>
      <c r="AB75" s="52">
        <v>4162.1538461538466</v>
      </c>
      <c r="AC75" s="52">
        <f t="shared" si="12"/>
        <v>54107.999999999993</v>
      </c>
      <c r="AD75" s="52">
        <f t="shared" si="13"/>
        <v>0</v>
      </c>
      <c r="AE75" s="52" t="s">
        <v>4349</v>
      </c>
      <c r="AF75" s="52"/>
      <c r="AG75" s="52">
        <f t="shared" si="14"/>
        <v>16648.615384615387</v>
      </c>
      <c r="AH75" s="52">
        <f t="shared" si="15"/>
        <v>29135.076923076929</v>
      </c>
      <c r="AI75" s="52">
        <f t="shared" si="16"/>
        <v>41621.538461538461</v>
      </c>
      <c r="AJ75" s="52">
        <f t="shared" si="17"/>
        <v>54107.999999999993</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x14ac:dyDescent="0.25">
      <c r="A76" s="480" t="s">
        <v>4378</v>
      </c>
      <c r="B76" s="480">
        <v>516500</v>
      </c>
      <c r="C76" s="480">
        <v>151702</v>
      </c>
      <c r="D76" s="480" t="s">
        <v>233</v>
      </c>
      <c r="E76" s="480">
        <v>3022047</v>
      </c>
      <c r="F76" s="480" t="s">
        <v>412</v>
      </c>
      <c r="G76" s="480">
        <v>11443</v>
      </c>
      <c r="H76" s="480">
        <v>99660</v>
      </c>
      <c r="L76" s="313">
        <f t="shared" si="9"/>
        <v>1</v>
      </c>
      <c r="M76" s="313" t="str">
        <f t="shared" si="10"/>
        <v>2047.EHCP.I03.1</v>
      </c>
      <c r="N76" s="313" t="str">
        <f t="shared" si="11"/>
        <v>11443/516500</v>
      </c>
      <c r="Q76" s="52">
        <v>8305</v>
      </c>
      <c r="R76" s="52">
        <v>8305</v>
      </c>
      <c r="S76" s="52">
        <v>8305</v>
      </c>
      <c r="T76" s="52">
        <v>8305</v>
      </c>
      <c r="U76" s="52">
        <v>8305</v>
      </c>
      <c r="V76" s="52">
        <v>8305</v>
      </c>
      <c r="W76" s="52">
        <v>8305</v>
      </c>
      <c r="X76" s="52">
        <v>8305</v>
      </c>
      <c r="Y76" s="52">
        <v>8305</v>
      </c>
      <c r="Z76" s="52">
        <v>8305</v>
      </c>
      <c r="AA76" s="52">
        <v>8305</v>
      </c>
      <c r="AB76" s="52">
        <v>8305</v>
      </c>
      <c r="AC76" s="52">
        <f t="shared" si="12"/>
        <v>99660</v>
      </c>
      <c r="AD76" s="52">
        <f t="shared" si="13"/>
        <v>0</v>
      </c>
      <c r="AE76" s="52" t="s">
        <v>4351</v>
      </c>
      <c r="AF76" s="52"/>
      <c r="AG76" s="52">
        <f t="shared" si="14"/>
        <v>24915</v>
      </c>
      <c r="AH76" s="52">
        <f t="shared" si="15"/>
        <v>49830</v>
      </c>
      <c r="AI76" s="52">
        <f t="shared" si="16"/>
        <v>74745</v>
      </c>
      <c r="AJ76" s="52">
        <f t="shared" si="17"/>
        <v>99660</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x14ac:dyDescent="0.25">
      <c r="A77" s="480" t="s">
        <v>4380</v>
      </c>
      <c r="B77" s="480">
        <v>516500</v>
      </c>
      <c r="C77" s="480">
        <v>143982</v>
      </c>
      <c r="D77" s="480" t="s">
        <v>234</v>
      </c>
      <c r="E77" s="480">
        <v>3023515</v>
      </c>
      <c r="F77" s="480" t="s">
        <v>412</v>
      </c>
      <c r="G77" s="480">
        <v>11443</v>
      </c>
      <c r="H77" s="480">
        <v>46813</v>
      </c>
      <c r="L77" s="313">
        <f t="shared" si="9"/>
        <v>1</v>
      </c>
      <c r="M77" s="313" t="str">
        <f t="shared" si="10"/>
        <v>3515.EHCP.I03.1</v>
      </c>
      <c r="N77" s="313" t="str">
        <f t="shared" si="11"/>
        <v>11443/516500</v>
      </c>
      <c r="Q77" s="52">
        <v>3901.083333333333</v>
      </c>
      <c r="R77" s="52">
        <v>3901.083333333333</v>
      </c>
      <c r="S77" s="52">
        <v>3901.083333333333</v>
      </c>
      <c r="T77" s="52">
        <v>3901.083333333333</v>
      </c>
      <c r="U77" s="52">
        <v>3901.083333333333</v>
      </c>
      <c r="V77" s="52">
        <v>3901.083333333333</v>
      </c>
      <c r="W77" s="52">
        <v>3901.083333333333</v>
      </c>
      <c r="X77" s="52">
        <v>3901.083333333333</v>
      </c>
      <c r="Y77" s="52">
        <v>3901.083333333333</v>
      </c>
      <c r="Z77" s="52">
        <v>3901.083333333333</v>
      </c>
      <c r="AA77" s="52">
        <v>3901.083333333333</v>
      </c>
      <c r="AB77" s="52">
        <v>3901.083333333333</v>
      </c>
      <c r="AC77" s="52">
        <f t="shared" si="12"/>
        <v>46813</v>
      </c>
      <c r="AD77" s="52">
        <f t="shared" si="13"/>
        <v>0</v>
      </c>
      <c r="AE77" s="52" t="s">
        <v>4353</v>
      </c>
      <c r="AF77" s="52"/>
      <c r="AG77" s="52">
        <f t="shared" si="14"/>
        <v>11703.25</v>
      </c>
      <c r="AH77" s="52">
        <f t="shared" si="15"/>
        <v>23406.499999999996</v>
      </c>
      <c r="AI77" s="52">
        <f t="shared" si="16"/>
        <v>35109.749999999993</v>
      </c>
      <c r="AJ77" s="52">
        <f t="shared" si="17"/>
        <v>46813</v>
      </c>
      <c r="AK77" s="7"/>
      <c r="AL77" s="7"/>
      <c r="AM77" s="7"/>
      <c r="AN77" s="7"/>
      <c r="AO77" s="7"/>
      <c r="AP77" s="1"/>
      <c r="AQ77" s="52"/>
      <c r="AR77" s="1"/>
      <c r="AV77" s="52"/>
      <c r="AW77" s="52"/>
      <c r="AX77" s="52"/>
      <c r="AY77" s="52"/>
      <c r="AZ77" s="52"/>
      <c r="BA77" s="52"/>
      <c r="BB77" s="52"/>
      <c r="BC77" s="52"/>
      <c r="BD77" s="52"/>
      <c r="BE77" s="52"/>
      <c r="BF77" s="52"/>
      <c r="BG77" s="52"/>
      <c r="BH77" s="52"/>
      <c r="BM77" s="52" t="e">
        <f>#REF!+W77</f>
        <v>#REF!</v>
      </c>
    </row>
    <row r="78" spans="1:65" x14ac:dyDescent="0.25">
      <c r="A78" s="480" t="s">
        <v>4382</v>
      </c>
      <c r="B78" s="480">
        <v>543965</v>
      </c>
      <c r="C78" s="480">
        <v>400140</v>
      </c>
      <c r="D78" s="480" t="s">
        <v>111</v>
      </c>
      <c r="E78" s="480">
        <v>3025427</v>
      </c>
      <c r="F78" s="480" t="s">
        <v>4223</v>
      </c>
      <c r="G78" s="480">
        <v>11434</v>
      </c>
      <c r="H78" s="480">
        <v>885101</v>
      </c>
      <c r="L78" s="313">
        <f t="shared" si="9"/>
        <v>1</v>
      </c>
      <c r="M78" s="313" t="str">
        <f t="shared" si="10"/>
        <v>5427.ARPs.I03.1</v>
      </c>
      <c r="N78" s="313" t="str">
        <f t="shared" si="11"/>
        <v>11434/543965</v>
      </c>
      <c r="Q78" s="52">
        <v>136169.38461538462</v>
      </c>
      <c r="R78" s="52">
        <v>68084.692307692312</v>
      </c>
      <c r="S78" s="52">
        <v>68084.692307692312</v>
      </c>
      <c r="T78" s="52">
        <v>68084.692307692312</v>
      </c>
      <c r="U78" s="52">
        <v>68084.692307692312</v>
      </c>
      <c r="V78" s="52">
        <v>68084.692307692312</v>
      </c>
      <c r="W78" s="52">
        <v>68084.692307692312</v>
      </c>
      <c r="X78" s="52">
        <v>68084.692307692312</v>
      </c>
      <c r="Y78" s="52">
        <v>68084.692307692312</v>
      </c>
      <c r="Z78" s="52">
        <v>68084.692307692312</v>
      </c>
      <c r="AA78" s="52">
        <v>68084.692307692312</v>
      </c>
      <c r="AB78" s="52">
        <v>68084.692307692312</v>
      </c>
      <c r="AC78" s="52">
        <f t="shared" si="12"/>
        <v>885100.99999999977</v>
      </c>
      <c r="AD78" s="52">
        <f t="shared" si="13"/>
        <v>0</v>
      </c>
      <c r="AE78" s="52" t="s">
        <v>4354</v>
      </c>
      <c r="AF78" s="52"/>
      <c r="AG78" s="52">
        <f t="shared" si="14"/>
        <v>272338.76923076925</v>
      </c>
      <c r="AH78" s="52">
        <f t="shared" si="15"/>
        <v>476592.84615384619</v>
      </c>
      <c r="AI78" s="52">
        <f t="shared" si="16"/>
        <v>680846.92307692301</v>
      </c>
      <c r="AJ78" s="52">
        <f t="shared" si="17"/>
        <v>885100.99999999977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x14ac:dyDescent="0.25">
      <c r="A79" s="480" t="s">
        <v>4384</v>
      </c>
      <c r="B79" s="480">
        <v>543965</v>
      </c>
      <c r="C79" s="480">
        <v>400140</v>
      </c>
      <c r="D79" s="480" t="s">
        <v>111</v>
      </c>
      <c r="E79" s="480">
        <v>3025427</v>
      </c>
      <c r="F79" s="480" t="s">
        <v>412</v>
      </c>
      <c r="G79" s="480">
        <v>11435</v>
      </c>
      <c r="H79" s="480">
        <v>227518</v>
      </c>
      <c r="L79" s="313">
        <f t="shared" si="9"/>
        <v>2</v>
      </c>
      <c r="M79" s="313" t="str">
        <f t="shared" si="10"/>
        <v>5427.EHCP.I03.2</v>
      </c>
      <c r="N79" s="313" t="str">
        <f t="shared" si="11"/>
        <v>11435/543965</v>
      </c>
      <c r="Q79" s="52">
        <v>35002.769230769234</v>
      </c>
      <c r="R79" s="52">
        <v>17501.384615384617</v>
      </c>
      <c r="S79" s="52">
        <v>17501.384615384617</v>
      </c>
      <c r="T79" s="52">
        <v>17501.384615384617</v>
      </c>
      <c r="U79" s="52">
        <v>17501.384615384617</v>
      </c>
      <c r="V79" s="52">
        <v>17501.384615384617</v>
      </c>
      <c r="W79" s="52">
        <v>17501.384615384617</v>
      </c>
      <c r="X79" s="52">
        <v>17501.384615384617</v>
      </c>
      <c r="Y79" s="52">
        <v>17501.384615384617</v>
      </c>
      <c r="Z79" s="52">
        <v>17501.384615384617</v>
      </c>
      <c r="AA79" s="52">
        <v>17501.384615384617</v>
      </c>
      <c r="AB79" s="52">
        <v>17501.384615384617</v>
      </c>
      <c r="AC79" s="52">
        <f t="shared" si="12"/>
        <v>227518.00000000009</v>
      </c>
      <c r="AD79" s="52">
        <f t="shared" si="13"/>
        <v>0</v>
      </c>
      <c r="AE79" s="52" t="s">
        <v>4356</v>
      </c>
      <c r="AF79" s="52"/>
      <c r="AG79" s="52">
        <f t="shared" si="14"/>
        <v>70005.538461538468</v>
      </c>
      <c r="AH79" s="52">
        <f t="shared" si="15"/>
        <v>122509.69230769234</v>
      </c>
      <c r="AI79" s="52">
        <f t="shared" si="16"/>
        <v>175013.84615384621</v>
      </c>
      <c r="AJ79" s="52">
        <f t="shared" si="17"/>
        <v>227518.00000000009</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x14ac:dyDescent="0.25">
      <c r="A80" s="480" t="s">
        <v>4386</v>
      </c>
      <c r="B80" s="480">
        <v>516500</v>
      </c>
      <c r="C80" s="480">
        <v>105221</v>
      </c>
      <c r="D80" s="480" t="s">
        <v>88</v>
      </c>
      <c r="E80" s="480">
        <v>3026085</v>
      </c>
      <c r="F80" s="480" t="s">
        <v>71</v>
      </c>
      <c r="G80" s="480">
        <v>11491</v>
      </c>
      <c r="H80" s="480">
        <v>727003.5</v>
      </c>
      <c r="L80" s="313">
        <f t="shared" si="9"/>
        <v>1</v>
      </c>
      <c r="M80" s="313" t="str">
        <f t="shared" si="10"/>
        <v>6085.Speci.I03.1</v>
      </c>
      <c r="N80" s="313" t="str">
        <f t="shared" si="11"/>
        <v>11491/516500</v>
      </c>
      <c r="Q80" s="52">
        <v>60583.625</v>
      </c>
      <c r="R80" s="52">
        <v>60583.625</v>
      </c>
      <c r="S80" s="52">
        <v>60583.625</v>
      </c>
      <c r="T80" s="52">
        <v>60583.625</v>
      </c>
      <c r="U80" s="52">
        <v>60583.625</v>
      </c>
      <c r="V80" s="52">
        <v>60583.625</v>
      </c>
      <c r="W80" s="52">
        <v>60583.625</v>
      </c>
      <c r="X80" s="52">
        <v>60583.625</v>
      </c>
      <c r="Y80" s="52">
        <v>60583.625</v>
      </c>
      <c r="Z80" s="52">
        <v>60583.625</v>
      </c>
      <c r="AA80" s="52">
        <v>60583.625</v>
      </c>
      <c r="AB80" s="52">
        <v>60583.625</v>
      </c>
      <c r="AC80" s="52">
        <f t="shared" si="12"/>
        <v>727003.5</v>
      </c>
      <c r="AD80" s="52">
        <f t="shared" si="13"/>
        <v>0</v>
      </c>
      <c r="AE80" s="52" t="s">
        <v>4357</v>
      </c>
      <c r="AF80" s="52"/>
      <c r="AG80" s="52">
        <f t="shared" si="14"/>
        <v>181750.875</v>
      </c>
      <c r="AH80" s="52">
        <f t="shared" si="15"/>
        <v>363501.75</v>
      </c>
      <c r="AI80" s="52">
        <f t="shared" si="16"/>
        <v>545252.625</v>
      </c>
      <c r="AJ80" s="52">
        <f t="shared" si="17"/>
        <v>727003.5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x14ac:dyDescent="0.25">
      <c r="A81" s="480" t="s">
        <v>4388</v>
      </c>
      <c r="B81" s="480">
        <v>543965</v>
      </c>
      <c r="C81" s="480">
        <v>400046</v>
      </c>
      <c r="D81" s="480" t="s">
        <v>235</v>
      </c>
      <c r="E81" s="480">
        <v>3022036</v>
      </c>
      <c r="F81" s="480" t="s">
        <v>4223</v>
      </c>
      <c r="G81" s="480">
        <v>11432</v>
      </c>
      <c r="H81" s="480">
        <v>234286</v>
      </c>
      <c r="L81" s="313">
        <f t="shared" si="9"/>
        <v>1</v>
      </c>
      <c r="M81" s="313" t="str">
        <f t="shared" si="10"/>
        <v>2036.ARPs.I03.1</v>
      </c>
      <c r="N81" s="313" t="str">
        <f t="shared" si="11"/>
        <v>11432/543965</v>
      </c>
      <c r="Q81" s="52">
        <v>36044</v>
      </c>
      <c r="R81" s="52">
        <v>18022</v>
      </c>
      <c r="S81" s="52">
        <v>18022</v>
      </c>
      <c r="T81" s="52">
        <v>18022</v>
      </c>
      <c r="U81" s="52">
        <v>18022</v>
      </c>
      <c r="V81" s="52">
        <v>18022</v>
      </c>
      <c r="W81" s="52">
        <v>18022</v>
      </c>
      <c r="X81" s="52">
        <v>18022</v>
      </c>
      <c r="Y81" s="52">
        <v>18022</v>
      </c>
      <c r="Z81" s="52">
        <v>18022</v>
      </c>
      <c r="AA81" s="52">
        <v>18022</v>
      </c>
      <c r="AB81" s="52">
        <v>18022</v>
      </c>
      <c r="AC81" s="52">
        <f t="shared" si="12"/>
        <v>234286</v>
      </c>
      <c r="AD81" s="52">
        <f t="shared" si="13"/>
        <v>0</v>
      </c>
      <c r="AE81" s="52" t="s">
        <v>4359</v>
      </c>
      <c r="AF81" s="52"/>
      <c r="AG81" s="52">
        <f t="shared" si="14"/>
        <v>72088</v>
      </c>
      <c r="AH81" s="52">
        <f t="shared" si="15"/>
        <v>126154</v>
      </c>
      <c r="AI81" s="52">
        <f t="shared" si="16"/>
        <v>180220</v>
      </c>
      <c r="AJ81" s="52">
        <f t="shared" si="17"/>
        <v>234286</v>
      </c>
      <c r="AK81" s="7"/>
      <c r="AL81" s="7"/>
      <c r="AM81" s="7"/>
      <c r="AN81" s="7"/>
      <c r="AO81" s="7"/>
      <c r="AP81" s="1"/>
      <c r="AQ81" s="52"/>
      <c r="AR81" s="1"/>
      <c r="AV81" s="52"/>
      <c r="AW81" s="52"/>
      <c r="AX81" s="52"/>
      <c r="AY81" s="52"/>
      <c r="AZ81" s="52"/>
      <c r="BA81" s="52"/>
      <c r="BB81" s="52"/>
      <c r="BC81" s="52"/>
      <c r="BD81" s="52"/>
      <c r="BE81" s="52"/>
      <c r="BF81" s="52"/>
      <c r="BG81" s="52"/>
      <c r="BH81" s="52"/>
      <c r="BM81" s="52" t="e">
        <f>#REF!+W81</f>
        <v>#REF!</v>
      </c>
    </row>
    <row r="82" spans="1:65" x14ac:dyDescent="0.25">
      <c r="A82" s="480" t="s">
        <v>4390</v>
      </c>
      <c r="B82" s="480">
        <v>543965</v>
      </c>
      <c r="C82" s="480">
        <v>400046</v>
      </c>
      <c r="D82" s="480" t="s">
        <v>235</v>
      </c>
      <c r="E82" s="480">
        <v>3022036</v>
      </c>
      <c r="F82" s="480" t="s">
        <v>412</v>
      </c>
      <c r="G82" s="480">
        <v>11431</v>
      </c>
      <c r="H82" s="480">
        <v>70802</v>
      </c>
      <c r="L82" s="313">
        <f t="shared" si="9"/>
        <v>2</v>
      </c>
      <c r="M82" s="313" t="str">
        <f t="shared" si="10"/>
        <v>2036.EHCP.I03.2</v>
      </c>
      <c r="N82" s="313" t="str">
        <f t="shared" si="11"/>
        <v>11431/543965</v>
      </c>
      <c r="Q82" s="52">
        <v>10892.615384615385</v>
      </c>
      <c r="R82" s="52">
        <v>5446.3076923076924</v>
      </c>
      <c r="S82" s="52">
        <v>5446.3076923076924</v>
      </c>
      <c r="T82" s="52">
        <v>5446.3076923076924</v>
      </c>
      <c r="U82" s="52">
        <v>5446.3076923076924</v>
      </c>
      <c r="V82" s="52">
        <v>5446.3076923076924</v>
      </c>
      <c r="W82" s="52">
        <v>5446.3076923076924</v>
      </c>
      <c r="X82" s="52">
        <v>5446.3076923076924</v>
      </c>
      <c r="Y82" s="52">
        <v>5446.3076923076924</v>
      </c>
      <c r="Z82" s="52">
        <v>5446.3076923076924</v>
      </c>
      <c r="AA82" s="52">
        <v>5446.3076923076924</v>
      </c>
      <c r="AB82" s="52">
        <v>5446.3076923076924</v>
      </c>
      <c r="AC82" s="52">
        <f t="shared" si="12"/>
        <v>70802.000000000015</v>
      </c>
      <c r="AD82" s="52">
        <f t="shared" si="13"/>
        <v>0</v>
      </c>
      <c r="AE82" s="52" t="s">
        <v>4361</v>
      </c>
      <c r="AF82" s="52"/>
      <c r="AG82" s="52">
        <f t="shared" si="14"/>
        <v>21785.23076923077</v>
      </c>
      <c r="AH82" s="52">
        <f t="shared" si="15"/>
        <v>38124.153846153844</v>
      </c>
      <c r="AI82" s="52">
        <f t="shared" si="16"/>
        <v>54463.076923076929</v>
      </c>
      <c r="AJ82" s="52">
        <f t="shared" si="17"/>
        <v>70802.000000000015</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x14ac:dyDescent="0.25">
      <c r="A83" s="480" t="s">
        <v>4393</v>
      </c>
      <c r="B83" s="480">
        <v>516500</v>
      </c>
      <c r="C83" s="480">
        <v>400116</v>
      </c>
      <c r="D83" s="480" t="s">
        <v>316</v>
      </c>
      <c r="E83" s="480">
        <v>3026905</v>
      </c>
      <c r="F83" s="480" t="s">
        <v>4223</v>
      </c>
      <c r="G83" s="480">
        <v>11423</v>
      </c>
      <c r="H83" s="480">
        <v>24726</v>
      </c>
      <c r="L83" s="313">
        <f t="shared" si="9"/>
        <v>1</v>
      </c>
      <c r="M83" s="313" t="str">
        <f t="shared" si="10"/>
        <v>6905.ARPs.I03.1</v>
      </c>
      <c r="N83" s="313" t="str">
        <f t="shared" si="11"/>
        <v>11423/516500</v>
      </c>
      <c r="Q83" s="52">
        <v>2060.5</v>
      </c>
      <c r="R83" s="52">
        <v>2060.5</v>
      </c>
      <c r="S83" s="52">
        <v>2060.5</v>
      </c>
      <c r="T83" s="52">
        <v>2060.5</v>
      </c>
      <c r="U83" s="52">
        <v>2060.5</v>
      </c>
      <c r="V83" s="52">
        <v>2060.5</v>
      </c>
      <c r="W83" s="52">
        <v>2060.5</v>
      </c>
      <c r="X83" s="52">
        <v>2060.5</v>
      </c>
      <c r="Y83" s="52">
        <v>2060.5</v>
      </c>
      <c r="Z83" s="52">
        <v>2060.5</v>
      </c>
      <c r="AA83" s="52">
        <v>2060.5</v>
      </c>
      <c r="AB83" s="52">
        <v>2060.5</v>
      </c>
      <c r="AC83" s="52">
        <f t="shared" si="12"/>
        <v>24726</v>
      </c>
      <c r="AD83" s="52">
        <f t="shared" si="13"/>
        <v>0</v>
      </c>
      <c r="AE83" s="52" t="s">
        <v>4363</v>
      </c>
      <c r="AF83" s="52"/>
      <c r="AG83" s="52">
        <f t="shared" si="14"/>
        <v>6181.5</v>
      </c>
      <c r="AH83" s="52">
        <f t="shared" si="15"/>
        <v>12363</v>
      </c>
      <c r="AI83" s="52">
        <f t="shared" si="16"/>
        <v>18544.5</v>
      </c>
      <c r="AJ83" s="52">
        <f t="shared" si="17"/>
        <v>24726</v>
      </c>
      <c r="AK83" s="7"/>
      <c r="AL83" s="7"/>
      <c r="AM83" s="7"/>
      <c r="AN83" s="7"/>
      <c r="AO83" s="7"/>
      <c r="AP83" s="1"/>
      <c r="AQ83" s="52"/>
      <c r="AR83" s="1"/>
      <c r="AV83" s="52"/>
      <c r="AW83" s="52"/>
      <c r="AX83" s="52"/>
      <c r="AY83" s="52"/>
      <c r="AZ83" s="52"/>
      <c r="BA83" s="52"/>
      <c r="BB83" s="52"/>
      <c r="BC83" s="52"/>
      <c r="BD83" s="52"/>
      <c r="BE83" s="52"/>
      <c r="BF83" s="52"/>
      <c r="BG83" s="52"/>
      <c r="BH83" s="52"/>
      <c r="BM83" s="52" t="e">
        <f>#REF!+W83</f>
        <v>#REF!</v>
      </c>
    </row>
    <row r="84" spans="1:65" x14ac:dyDescent="0.25">
      <c r="A84" s="480" t="s">
        <v>4395</v>
      </c>
      <c r="B84" s="480">
        <v>516500</v>
      </c>
      <c r="C84" s="480">
        <v>400116</v>
      </c>
      <c r="D84" s="480" t="s">
        <v>316</v>
      </c>
      <c r="E84" s="480">
        <v>3026905</v>
      </c>
      <c r="F84" s="480" t="s">
        <v>412</v>
      </c>
      <c r="G84" s="480">
        <v>11442</v>
      </c>
      <c r="H84" s="480">
        <v>218960</v>
      </c>
      <c r="L84" s="313">
        <f t="shared" si="9"/>
        <v>2</v>
      </c>
      <c r="M84" s="313" t="str">
        <f t="shared" si="10"/>
        <v>6905.EHCP.I03.2</v>
      </c>
      <c r="N84" s="313" t="str">
        <f t="shared" si="11"/>
        <v>11442/516500</v>
      </c>
      <c r="Q84" s="52">
        <v>18246.666666666664</v>
      </c>
      <c r="R84" s="52">
        <v>18246.666666666664</v>
      </c>
      <c r="S84" s="52">
        <v>18246.666666666664</v>
      </c>
      <c r="T84" s="52">
        <v>18246.666666666664</v>
      </c>
      <c r="U84" s="52">
        <v>18246.666666666664</v>
      </c>
      <c r="V84" s="52">
        <v>18246.666666666664</v>
      </c>
      <c r="W84" s="52">
        <v>18246.666666666664</v>
      </c>
      <c r="X84" s="52">
        <v>18246.666666666664</v>
      </c>
      <c r="Y84" s="52">
        <v>18246.666666666664</v>
      </c>
      <c r="Z84" s="52">
        <v>18246.666666666664</v>
      </c>
      <c r="AA84" s="52">
        <v>18246.666666666664</v>
      </c>
      <c r="AB84" s="52">
        <v>18246.666666666664</v>
      </c>
      <c r="AC84" s="52">
        <f t="shared" si="12"/>
        <v>218959.99999999991</v>
      </c>
      <c r="AD84" s="52">
        <f t="shared" si="13"/>
        <v>0</v>
      </c>
      <c r="AE84" s="52" t="s">
        <v>4365</v>
      </c>
      <c r="AF84" s="52"/>
      <c r="AG84" s="52">
        <f t="shared" si="14"/>
        <v>54739.999999999993</v>
      </c>
      <c r="AH84" s="52">
        <f t="shared" si="15"/>
        <v>109479.99999999997</v>
      </c>
      <c r="AI84" s="52">
        <f t="shared" si="16"/>
        <v>164219.99999999994</v>
      </c>
      <c r="AJ84" s="52">
        <f t="shared" si="17"/>
        <v>218959.99999999991</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x14ac:dyDescent="0.25">
      <c r="A85" s="480" t="s">
        <v>4395</v>
      </c>
      <c r="B85" s="480">
        <v>516500</v>
      </c>
      <c r="C85" s="480">
        <v>400116</v>
      </c>
      <c r="D85" s="480" t="s">
        <v>316</v>
      </c>
      <c r="E85" s="480">
        <v>3026905</v>
      </c>
      <c r="F85" s="480" t="s">
        <v>412</v>
      </c>
      <c r="G85" s="480">
        <v>11443</v>
      </c>
      <c r="H85" s="480">
        <v>65518</v>
      </c>
      <c r="L85" s="313">
        <f t="shared" si="9"/>
        <v>3</v>
      </c>
      <c r="M85" s="313" t="str">
        <f t="shared" si="10"/>
        <v>6905.EHCP.I03.3</v>
      </c>
      <c r="N85" s="313" t="str">
        <f t="shared" si="11"/>
        <v>11443/516500</v>
      </c>
      <c r="Q85" s="52">
        <v>5459.833333333333</v>
      </c>
      <c r="R85" s="52">
        <v>5459.833333333333</v>
      </c>
      <c r="S85" s="52">
        <v>5459.833333333333</v>
      </c>
      <c r="T85" s="52">
        <v>5459.833333333333</v>
      </c>
      <c r="U85" s="52">
        <v>5459.833333333333</v>
      </c>
      <c r="V85" s="52">
        <v>5459.833333333333</v>
      </c>
      <c r="W85" s="52">
        <v>5459.833333333333</v>
      </c>
      <c r="X85" s="52">
        <v>5459.833333333333</v>
      </c>
      <c r="Y85" s="52">
        <v>5459.833333333333</v>
      </c>
      <c r="Z85" s="52">
        <v>5459.833333333333</v>
      </c>
      <c r="AA85" s="52">
        <v>5459.833333333333</v>
      </c>
      <c r="AB85" s="52">
        <v>5459.833333333333</v>
      </c>
      <c r="AC85" s="52">
        <f t="shared" si="12"/>
        <v>65518.000000000007</v>
      </c>
      <c r="AD85" s="52">
        <f t="shared" si="13"/>
        <v>0</v>
      </c>
      <c r="AE85" s="52" t="s">
        <v>4367</v>
      </c>
      <c r="AF85" s="52"/>
      <c r="AG85" s="52">
        <f t="shared" si="14"/>
        <v>16379.5</v>
      </c>
      <c r="AH85" s="52">
        <f t="shared" si="15"/>
        <v>32758.999999999996</v>
      </c>
      <c r="AI85" s="52">
        <f t="shared" si="16"/>
        <v>49138.5</v>
      </c>
      <c r="AJ85" s="52">
        <f t="shared" si="17"/>
        <v>65518.000000000007</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x14ac:dyDescent="0.25">
      <c r="A86" s="480" t="s">
        <v>4398</v>
      </c>
      <c r="B86" s="480">
        <v>543965</v>
      </c>
      <c r="C86" s="480">
        <v>400030</v>
      </c>
      <c r="D86" s="480" t="s">
        <v>236</v>
      </c>
      <c r="E86" s="480">
        <v>3022037</v>
      </c>
      <c r="F86" s="480" t="s">
        <v>412</v>
      </c>
      <c r="G86" s="480">
        <v>11431</v>
      </c>
      <c r="H86" s="480">
        <v>65519</v>
      </c>
      <c r="L86" s="313">
        <f t="shared" si="9"/>
        <v>1</v>
      </c>
      <c r="M86" s="313" t="str">
        <f t="shared" si="10"/>
        <v>2037.EHCP.I03.1</v>
      </c>
      <c r="N86" s="313" t="str">
        <f t="shared" si="11"/>
        <v>11431/543965</v>
      </c>
      <c r="Q86" s="52">
        <v>10079.846153846154</v>
      </c>
      <c r="R86" s="52">
        <v>5039.9230769230771</v>
      </c>
      <c r="S86" s="52">
        <v>5039.9230769230771</v>
      </c>
      <c r="T86" s="52">
        <v>5039.9230769230771</v>
      </c>
      <c r="U86" s="52">
        <v>5039.9230769230771</v>
      </c>
      <c r="V86" s="52">
        <v>5039.9230769230771</v>
      </c>
      <c r="W86" s="52">
        <v>5039.9230769230771</v>
      </c>
      <c r="X86" s="52">
        <v>5039.9230769230771</v>
      </c>
      <c r="Y86" s="52">
        <v>5039.9230769230771</v>
      </c>
      <c r="Z86" s="52">
        <v>5039.9230769230771</v>
      </c>
      <c r="AA86" s="52">
        <v>5039.9230769230771</v>
      </c>
      <c r="AB86" s="52">
        <v>5039.9230769230771</v>
      </c>
      <c r="AC86" s="52">
        <f t="shared" si="12"/>
        <v>65519.000000000007</v>
      </c>
      <c r="AD86" s="52">
        <f t="shared" si="13"/>
        <v>0</v>
      </c>
      <c r="AE86" s="52" t="s">
        <v>4369</v>
      </c>
      <c r="AF86" s="52"/>
      <c r="AG86" s="52">
        <f t="shared" si="14"/>
        <v>20159.692307692309</v>
      </c>
      <c r="AH86" s="52">
        <f t="shared" si="15"/>
        <v>35279.461538461539</v>
      </c>
      <c r="AI86" s="52">
        <f t="shared" si="16"/>
        <v>50399.230769230773</v>
      </c>
      <c r="AJ86" s="52">
        <f t="shared" si="17"/>
        <v>65519.000000000007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x14ac:dyDescent="0.25">
      <c r="A87" s="480" t="s">
        <v>4400</v>
      </c>
      <c r="B87" s="480">
        <v>543965</v>
      </c>
      <c r="C87" s="480">
        <v>400063</v>
      </c>
      <c r="D87" s="480" t="s">
        <v>76</v>
      </c>
      <c r="E87" s="480">
        <v>3027010</v>
      </c>
      <c r="F87" s="480" t="s">
        <v>71</v>
      </c>
      <c r="G87" s="480">
        <v>11433</v>
      </c>
      <c r="H87" s="480">
        <v>2053016</v>
      </c>
      <c r="L87" s="313">
        <f t="shared" si="9"/>
        <v>1</v>
      </c>
      <c r="M87" s="313" t="str">
        <f t="shared" si="10"/>
        <v>7010.Speci.I03.1</v>
      </c>
      <c r="N87" s="313" t="str">
        <f t="shared" si="11"/>
        <v>11433/543965</v>
      </c>
      <c r="Q87" s="52">
        <v>315848.61538461538</v>
      </c>
      <c r="R87" s="52">
        <v>157924.30769230769</v>
      </c>
      <c r="S87" s="52">
        <v>157924.30769230769</v>
      </c>
      <c r="T87" s="52">
        <v>157924.30769230769</v>
      </c>
      <c r="U87" s="52">
        <v>157924.30769230769</v>
      </c>
      <c r="V87" s="52">
        <v>157924.30769230769</v>
      </c>
      <c r="W87" s="52">
        <v>157924.30769230769</v>
      </c>
      <c r="X87" s="52">
        <v>157924.30769230769</v>
      </c>
      <c r="Y87" s="52">
        <v>157924.30769230769</v>
      </c>
      <c r="Z87" s="52">
        <v>157924.30769230769</v>
      </c>
      <c r="AA87" s="52">
        <v>157924.30769230769</v>
      </c>
      <c r="AB87" s="52">
        <v>157924.30769230769</v>
      </c>
      <c r="AC87" s="52">
        <f t="shared" si="12"/>
        <v>2053016.0000000005</v>
      </c>
      <c r="AD87" s="52">
        <f t="shared" si="13"/>
        <v>0</v>
      </c>
      <c r="AE87" s="52" t="s">
        <v>4370</v>
      </c>
      <c r="AF87" s="52"/>
      <c r="AG87" s="52">
        <f t="shared" si="14"/>
        <v>631697.23076923075</v>
      </c>
      <c r="AH87" s="52">
        <f t="shared" si="15"/>
        <v>1105470.153846154</v>
      </c>
      <c r="AI87" s="52">
        <f t="shared" si="16"/>
        <v>1579243.0769230772</v>
      </c>
      <c r="AJ87" s="52">
        <f t="shared" si="17"/>
        <v>2053016.0000000005</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x14ac:dyDescent="0.25">
      <c r="A88" s="480" t="s">
        <v>4402</v>
      </c>
      <c r="B88" s="480">
        <v>543965</v>
      </c>
      <c r="C88" s="480">
        <v>400130</v>
      </c>
      <c r="D88" s="480" t="s">
        <v>237</v>
      </c>
      <c r="E88" s="480">
        <v>3023523</v>
      </c>
      <c r="F88" s="480" t="s">
        <v>412</v>
      </c>
      <c r="G88" s="480">
        <v>11431</v>
      </c>
      <c r="H88" s="480">
        <v>97646</v>
      </c>
      <c r="L88" s="313">
        <f t="shared" si="9"/>
        <v>1</v>
      </c>
      <c r="M88" s="313" t="str">
        <f t="shared" si="10"/>
        <v>3523.EHCP.I03.1</v>
      </c>
      <c r="N88" s="313" t="str">
        <f t="shared" si="11"/>
        <v>11431/543965</v>
      </c>
      <c r="Q88" s="52">
        <v>15022.461538461539</v>
      </c>
      <c r="R88" s="52">
        <v>7511.2307692307695</v>
      </c>
      <c r="S88" s="52">
        <v>7511.2307692307695</v>
      </c>
      <c r="T88" s="52">
        <v>7511.2307692307695</v>
      </c>
      <c r="U88" s="52">
        <v>7511.2307692307695</v>
      </c>
      <c r="V88" s="52">
        <v>7511.2307692307695</v>
      </c>
      <c r="W88" s="52">
        <v>7511.2307692307695</v>
      </c>
      <c r="X88" s="52">
        <v>7511.2307692307695</v>
      </c>
      <c r="Y88" s="52">
        <v>7511.2307692307695</v>
      </c>
      <c r="Z88" s="52">
        <v>7511.2307692307695</v>
      </c>
      <c r="AA88" s="52">
        <v>7511.2307692307695</v>
      </c>
      <c r="AB88" s="52">
        <v>7511.2307692307695</v>
      </c>
      <c r="AC88" s="52">
        <f t="shared" si="12"/>
        <v>97645.999999999971</v>
      </c>
      <c r="AD88" s="52">
        <f t="shared" si="13"/>
        <v>0</v>
      </c>
      <c r="AE88" s="52" t="s">
        <v>4372</v>
      </c>
      <c r="AF88" s="52"/>
      <c r="AG88" s="52">
        <f t="shared" si="14"/>
        <v>30044.923076923078</v>
      </c>
      <c r="AH88" s="52">
        <f t="shared" si="15"/>
        <v>52578.615384615376</v>
      </c>
      <c r="AI88" s="52">
        <f t="shared" si="16"/>
        <v>75112.307692307673</v>
      </c>
      <c r="AJ88" s="52">
        <f t="shared" si="17"/>
        <v>97645.999999999971</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x14ac:dyDescent="0.25">
      <c r="A89" s="480" t="s">
        <v>4882</v>
      </c>
      <c r="B89" s="480">
        <v>543965</v>
      </c>
      <c r="C89" s="480">
        <v>400130</v>
      </c>
      <c r="D89" s="480" t="s">
        <v>237</v>
      </c>
      <c r="E89" s="480">
        <v>3023523</v>
      </c>
      <c r="F89" s="480" t="s">
        <v>4222</v>
      </c>
      <c r="G89" s="480">
        <v>10265</v>
      </c>
      <c r="H89" s="480">
        <v>1472.5</v>
      </c>
      <c r="L89" s="313">
        <f t="shared" si="9"/>
        <v>2</v>
      </c>
      <c r="M89" s="313" t="str">
        <f t="shared" si="10"/>
        <v>3523.SEN I.I03.2</v>
      </c>
      <c r="N89" s="313" t="str">
        <f t="shared" si="11"/>
        <v>10265/543965</v>
      </c>
      <c r="Q89" s="52">
        <v>226.53846153846155</v>
      </c>
      <c r="R89" s="52">
        <v>113.26923076923077</v>
      </c>
      <c r="S89" s="52">
        <v>113.26923076923077</v>
      </c>
      <c r="T89" s="52">
        <v>113.26923076923077</v>
      </c>
      <c r="U89" s="52">
        <v>113.26923076923077</v>
      </c>
      <c r="V89" s="52">
        <v>113.26923076923077</v>
      </c>
      <c r="W89" s="52">
        <v>113.26923076923077</v>
      </c>
      <c r="X89" s="52">
        <v>113.26923076923077</v>
      </c>
      <c r="Y89" s="52">
        <v>113.26923076923077</v>
      </c>
      <c r="Z89" s="52">
        <v>113.26923076923077</v>
      </c>
      <c r="AA89" s="52">
        <v>113.26923076923077</v>
      </c>
      <c r="AB89" s="52">
        <v>113.26923076923077</v>
      </c>
      <c r="AC89" s="52">
        <f t="shared" si="12"/>
        <v>1472.4999999999995</v>
      </c>
      <c r="AD89" s="52">
        <f t="shared" si="13"/>
        <v>0</v>
      </c>
      <c r="AE89" s="52" t="s">
        <v>4373</v>
      </c>
      <c r="AF89" s="52"/>
      <c r="AG89" s="52">
        <f t="shared" si="14"/>
        <v>453.07692307692309</v>
      </c>
      <c r="AH89" s="52">
        <f t="shared" si="15"/>
        <v>792.88461538461524</v>
      </c>
      <c r="AI89" s="52">
        <f t="shared" si="16"/>
        <v>1132.6923076923074</v>
      </c>
      <c r="AJ89" s="52">
        <f t="shared" si="17"/>
        <v>1472.4999999999995</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x14ac:dyDescent="0.25">
      <c r="A90" s="480" t="s">
        <v>4404</v>
      </c>
      <c r="B90" s="480">
        <v>543965</v>
      </c>
      <c r="C90" s="480">
        <v>400112</v>
      </c>
      <c r="D90" s="480" t="s">
        <v>238</v>
      </c>
      <c r="E90" s="480">
        <v>3025948</v>
      </c>
      <c r="F90" s="480" t="s">
        <v>412</v>
      </c>
      <c r="G90" s="480">
        <v>11431</v>
      </c>
      <c r="H90" s="480">
        <v>21980</v>
      </c>
      <c r="L90" s="313">
        <f t="shared" si="9"/>
        <v>1</v>
      </c>
      <c r="M90" s="313" t="str">
        <f t="shared" si="10"/>
        <v>5948.EHCP.I03.1</v>
      </c>
      <c r="N90" s="313" t="str">
        <f t="shared" si="11"/>
        <v>11431/543965</v>
      </c>
      <c r="Q90" s="52">
        <v>3381.5384615384619</v>
      </c>
      <c r="R90" s="52">
        <v>1690.7692307692309</v>
      </c>
      <c r="S90" s="52">
        <v>1690.7692307692309</v>
      </c>
      <c r="T90" s="52">
        <v>1690.7692307692309</v>
      </c>
      <c r="U90" s="52">
        <v>1690.7692307692309</v>
      </c>
      <c r="V90" s="52">
        <v>1690.7692307692309</v>
      </c>
      <c r="W90" s="52">
        <v>1690.7692307692309</v>
      </c>
      <c r="X90" s="52">
        <v>1690.7692307692309</v>
      </c>
      <c r="Y90" s="52">
        <v>1690.7692307692309</v>
      </c>
      <c r="Z90" s="52">
        <v>1690.7692307692309</v>
      </c>
      <c r="AA90" s="52">
        <v>1690.7692307692309</v>
      </c>
      <c r="AB90" s="52">
        <v>1690.7692307692309</v>
      </c>
      <c r="AC90" s="52">
        <f t="shared" si="12"/>
        <v>21980</v>
      </c>
      <c r="AD90" s="52">
        <f t="shared" si="13"/>
        <v>0</v>
      </c>
      <c r="AE90" s="52" t="s">
        <v>4375</v>
      </c>
      <c r="AF90" s="52"/>
      <c r="AG90" s="52">
        <f t="shared" si="14"/>
        <v>6763.0769230769238</v>
      </c>
      <c r="AH90" s="52">
        <f t="shared" si="15"/>
        <v>11835.384615384615</v>
      </c>
      <c r="AI90" s="52">
        <f t="shared" si="16"/>
        <v>16907.692307692309</v>
      </c>
      <c r="AJ90" s="52">
        <f t="shared" si="17"/>
        <v>21980</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x14ac:dyDescent="0.25">
      <c r="A91" s="480" t="s">
        <v>4406</v>
      </c>
      <c r="B91" s="480">
        <v>543965</v>
      </c>
      <c r="C91" s="480">
        <v>400110</v>
      </c>
      <c r="D91" s="480" t="s">
        <v>239</v>
      </c>
      <c r="E91" s="480">
        <v>3025949</v>
      </c>
      <c r="F91" s="480" t="s">
        <v>412</v>
      </c>
      <c r="G91" s="480">
        <v>11431</v>
      </c>
      <c r="H91" s="480">
        <v>35403</v>
      </c>
      <c r="L91" s="313">
        <f t="shared" si="9"/>
        <v>1</v>
      </c>
      <c r="M91" s="313" t="str">
        <f t="shared" si="10"/>
        <v>5949.EHCP.I03.1</v>
      </c>
      <c r="N91" s="313" t="str">
        <f t="shared" si="11"/>
        <v>11431/543965</v>
      </c>
      <c r="Q91" s="52">
        <v>5446.6153846153848</v>
      </c>
      <c r="R91" s="52">
        <v>2723.3076923076924</v>
      </c>
      <c r="S91" s="52">
        <v>2723.3076923076924</v>
      </c>
      <c r="T91" s="52">
        <v>2723.3076923076924</v>
      </c>
      <c r="U91" s="52">
        <v>2723.3076923076924</v>
      </c>
      <c r="V91" s="52">
        <v>2723.3076923076924</v>
      </c>
      <c r="W91" s="52">
        <v>2723.3076923076924</v>
      </c>
      <c r="X91" s="52">
        <v>2723.3076923076924</v>
      </c>
      <c r="Y91" s="52">
        <v>2723.3076923076924</v>
      </c>
      <c r="Z91" s="52">
        <v>2723.3076923076924</v>
      </c>
      <c r="AA91" s="52">
        <v>2723.3076923076924</v>
      </c>
      <c r="AB91" s="52">
        <v>2723.3076923076924</v>
      </c>
      <c r="AC91" s="52">
        <f t="shared" si="12"/>
        <v>35402.999999999993</v>
      </c>
      <c r="AD91" s="52">
        <f t="shared" si="13"/>
        <v>0</v>
      </c>
      <c r="AE91" s="52" t="s">
        <v>4376</v>
      </c>
      <c r="AF91" s="52"/>
      <c r="AG91" s="52">
        <f t="shared" si="14"/>
        <v>10893.23076923077</v>
      </c>
      <c r="AH91" s="52">
        <f t="shared" si="15"/>
        <v>19063.153846153844</v>
      </c>
      <c r="AI91" s="52">
        <f t="shared" si="16"/>
        <v>27233.076923076918</v>
      </c>
      <c r="AJ91" s="52">
        <f t="shared" si="17"/>
        <v>35402.999999999993</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x14ac:dyDescent="0.25">
      <c r="A92" s="480" t="s">
        <v>4408</v>
      </c>
      <c r="B92" s="480">
        <v>543965</v>
      </c>
      <c r="C92" s="480">
        <v>107953</v>
      </c>
      <c r="D92" s="480" t="s">
        <v>112</v>
      </c>
      <c r="E92" s="480">
        <v>3024004</v>
      </c>
      <c r="F92" s="480" t="s">
        <v>412</v>
      </c>
      <c r="G92" s="480">
        <v>11435</v>
      </c>
      <c r="H92" s="480">
        <v>62389</v>
      </c>
      <c r="L92" s="313">
        <f t="shared" si="9"/>
        <v>1</v>
      </c>
      <c r="M92" s="313" t="str">
        <f t="shared" si="10"/>
        <v>4004.EHCP.I03.1</v>
      </c>
      <c r="N92" s="313" t="str">
        <f t="shared" si="11"/>
        <v>11435/543965</v>
      </c>
      <c r="Q92" s="52">
        <v>9598.3076923076933</v>
      </c>
      <c r="R92" s="52">
        <v>4799.1538461538466</v>
      </c>
      <c r="S92" s="52">
        <v>4799.1538461538466</v>
      </c>
      <c r="T92" s="52">
        <v>4799.1538461538466</v>
      </c>
      <c r="U92" s="52">
        <v>4799.1538461538466</v>
      </c>
      <c r="V92" s="52">
        <v>4799.1538461538466</v>
      </c>
      <c r="W92" s="52">
        <v>4799.1538461538466</v>
      </c>
      <c r="X92" s="52">
        <v>4799.1538461538466</v>
      </c>
      <c r="Y92" s="52">
        <v>4799.1538461538466</v>
      </c>
      <c r="Z92" s="52">
        <v>4799.1538461538466</v>
      </c>
      <c r="AA92" s="52">
        <v>4799.1538461538466</v>
      </c>
      <c r="AB92" s="52">
        <v>4799.1538461538466</v>
      </c>
      <c r="AC92" s="52">
        <f t="shared" si="12"/>
        <v>62388.999999999993</v>
      </c>
      <c r="AD92" s="52">
        <f t="shared" si="13"/>
        <v>0</v>
      </c>
      <c r="AE92" s="52" t="s">
        <v>4377</v>
      </c>
      <c r="AF92" s="52"/>
      <c r="AG92" s="52">
        <f t="shared" si="14"/>
        <v>19196.615384615387</v>
      </c>
      <c r="AH92" s="52">
        <f t="shared" si="15"/>
        <v>33594.076923076929</v>
      </c>
      <c r="AI92" s="52">
        <f t="shared" si="16"/>
        <v>47991.538461538461</v>
      </c>
      <c r="AJ92" s="52">
        <f t="shared" si="17"/>
        <v>62388.999999999993</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x14ac:dyDescent="0.25">
      <c r="A93" s="480" t="s">
        <v>4410</v>
      </c>
      <c r="B93" s="480">
        <v>543965</v>
      </c>
      <c r="C93" s="480">
        <v>400007</v>
      </c>
      <c r="D93" s="480" t="s">
        <v>240</v>
      </c>
      <c r="E93" s="480">
        <v>3023513</v>
      </c>
      <c r="F93" s="480" t="s">
        <v>412</v>
      </c>
      <c r="G93" s="480">
        <v>11431</v>
      </c>
      <c r="H93" s="480">
        <v>82468.2</v>
      </c>
      <c r="L93" s="313">
        <f t="shared" si="9"/>
        <v>1</v>
      </c>
      <c r="M93" s="313" t="str">
        <f t="shared" si="10"/>
        <v>3513.EHCP.I03.1</v>
      </c>
      <c r="N93" s="313" t="str">
        <f t="shared" si="11"/>
        <v>11431/543965</v>
      </c>
      <c r="Q93" s="52">
        <v>12687.415384615384</v>
      </c>
      <c r="R93" s="52">
        <v>6343.707692307692</v>
      </c>
      <c r="S93" s="52">
        <v>6343.707692307692</v>
      </c>
      <c r="T93" s="52">
        <v>6343.707692307692</v>
      </c>
      <c r="U93" s="52">
        <v>6343.707692307692</v>
      </c>
      <c r="V93" s="52">
        <v>6343.707692307692</v>
      </c>
      <c r="W93" s="52">
        <v>6343.707692307692</v>
      </c>
      <c r="X93" s="52">
        <v>6343.707692307692</v>
      </c>
      <c r="Y93" s="52">
        <v>6343.707692307692</v>
      </c>
      <c r="Z93" s="52">
        <v>6343.707692307692</v>
      </c>
      <c r="AA93" s="52">
        <v>6343.707692307692</v>
      </c>
      <c r="AB93" s="52">
        <v>6343.707692307692</v>
      </c>
      <c r="AC93" s="52">
        <f t="shared" si="12"/>
        <v>82468.2</v>
      </c>
      <c r="AD93" s="52">
        <f t="shared" si="13"/>
        <v>0</v>
      </c>
      <c r="AE93" s="52" t="s">
        <v>4379</v>
      </c>
      <c r="AF93" s="52"/>
      <c r="AG93" s="52">
        <f t="shared" si="14"/>
        <v>25374.830769230768</v>
      </c>
      <c r="AH93" s="52">
        <f t="shared" si="15"/>
        <v>44405.95384615384</v>
      </c>
      <c r="AI93" s="52">
        <f t="shared" si="16"/>
        <v>63437.076923076907</v>
      </c>
      <c r="AJ93" s="52">
        <f t="shared" si="17"/>
        <v>82468.2</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x14ac:dyDescent="0.25">
      <c r="A94" s="480" t="s">
        <v>4412</v>
      </c>
      <c r="B94" s="480">
        <v>516500</v>
      </c>
      <c r="C94" s="480">
        <v>144069</v>
      </c>
      <c r="D94" s="480" t="s">
        <v>113</v>
      </c>
      <c r="E94" s="480">
        <v>3025402</v>
      </c>
      <c r="F94" s="480" t="s">
        <v>412</v>
      </c>
      <c r="G94" s="480">
        <v>11442</v>
      </c>
      <c r="H94" s="480">
        <v>551145</v>
      </c>
      <c r="L94" s="313">
        <f t="shared" si="9"/>
        <v>1</v>
      </c>
      <c r="M94" s="313" t="str">
        <f t="shared" si="10"/>
        <v>5402.EHCP.I03.1</v>
      </c>
      <c r="N94" s="313" t="str">
        <f t="shared" si="11"/>
        <v>11442/516500</v>
      </c>
      <c r="Q94" s="52">
        <v>45928.75</v>
      </c>
      <c r="R94" s="52">
        <v>45928.75</v>
      </c>
      <c r="S94" s="52">
        <v>45928.75</v>
      </c>
      <c r="T94" s="52">
        <v>45928.75</v>
      </c>
      <c r="U94" s="52">
        <v>45928.75</v>
      </c>
      <c r="V94" s="52">
        <v>45928.75</v>
      </c>
      <c r="W94" s="52">
        <v>45928.75</v>
      </c>
      <c r="X94" s="52">
        <v>45928.75</v>
      </c>
      <c r="Y94" s="52">
        <v>45928.75</v>
      </c>
      <c r="Z94" s="52">
        <v>45928.75</v>
      </c>
      <c r="AA94" s="52">
        <v>45928.75</v>
      </c>
      <c r="AB94" s="52">
        <v>45928.75</v>
      </c>
      <c r="AC94" s="52">
        <f t="shared" si="12"/>
        <v>551145</v>
      </c>
      <c r="AD94" s="52">
        <f t="shared" si="13"/>
        <v>0</v>
      </c>
      <c r="AE94" s="52" t="s">
        <v>4381</v>
      </c>
      <c r="AF94" s="52"/>
      <c r="AG94" s="52">
        <f t="shared" si="14"/>
        <v>137786.25</v>
      </c>
      <c r="AH94" s="52">
        <f t="shared" si="15"/>
        <v>275572.5</v>
      </c>
      <c r="AI94" s="52">
        <f t="shared" si="16"/>
        <v>413358.75</v>
      </c>
      <c r="AJ94" s="52">
        <f t="shared" si="17"/>
        <v>551145</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x14ac:dyDescent="0.25">
      <c r="A95" s="480" t="s">
        <v>4414</v>
      </c>
      <c r="B95" s="480">
        <v>516500</v>
      </c>
      <c r="C95" s="480">
        <v>155126</v>
      </c>
      <c r="D95" s="480" t="s">
        <v>241</v>
      </c>
      <c r="E95" s="480">
        <v>3022048</v>
      </c>
      <c r="F95" s="480" t="s">
        <v>412</v>
      </c>
      <c r="G95" s="480">
        <v>11443</v>
      </c>
      <c r="H95" s="480">
        <v>119625</v>
      </c>
      <c r="L95" s="313">
        <f t="shared" si="9"/>
        <v>1</v>
      </c>
      <c r="M95" s="313" t="str">
        <f t="shared" si="10"/>
        <v>2048.EHCP.I03.1</v>
      </c>
      <c r="N95" s="313" t="str">
        <f t="shared" si="11"/>
        <v>11443/516500</v>
      </c>
      <c r="Q95" s="52">
        <v>9968.75</v>
      </c>
      <c r="R95" s="52">
        <v>9968.75</v>
      </c>
      <c r="S95" s="52">
        <v>9968.75</v>
      </c>
      <c r="T95" s="52">
        <v>9968.75</v>
      </c>
      <c r="U95" s="52">
        <v>9968.75</v>
      </c>
      <c r="V95" s="52">
        <v>9968.75</v>
      </c>
      <c r="W95" s="52">
        <v>9968.75</v>
      </c>
      <c r="X95" s="52">
        <v>9968.75</v>
      </c>
      <c r="Y95" s="52">
        <v>9968.75</v>
      </c>
      <c r="Z95" s="52">
        <v>9968.75</v>
      </c>
      <c r="AA95" s="52">
        <v>9968.75</v>
      </c>
      <c r="AB95" s="52">
        <v>9968.75</v>
      </c>
      <c r="AC95" s="52">
        <f t="shared" si="12"/>
        <v>119625</v>
      </c>
      <c r="AD95" s="52">
        <f t="shared" si="13"/>
        <v>0</v>
      </c>
      <c r="AE95" s="52" t="s">
        <v>4383</v>
      </c>
      <c r="AF95" s="52"/>
      <c r="AG95" s="52">
        <f t="shared" si="14"/>
        <v>29906.25</v>
      </c>
      <c r="AH95" s="52">
        <f t="shared" si="15"/>
        <v>59812.5</v>
      </c>
      <c r="AI95" s="52">
        <f t="shared" si="16"/>
        <v>89718.75</v>
      </c>
      <c r="AJ95" s="52">
        <f t="shared" si="17"/>
        <v>119625</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x14ac:dyDescent="0.25">
      <c r="A96" s="480" t="s">
        <v>4416</v>
      </c>
      <c r="B96" s="480">
        <v>516500</v>
      </c>
      <c r="C96" s="480">
        <v>155126</v>
      </c>
      <c r="D96" s="480" t="s">
        <v>241</v>
      </c>
      <c r="E96" s="480">
        <v>3022048</v>
      </c>
      <c r="F96" s="480" t="s">
        <v>4222</v>
      </c>
      <c r="G96" s="480">
        <v>10265</v>
      </c>
      <c r="H96" s="480">
        <v>1472.5</v>
      </c>
      <c r="L96" s="313">
        <f t="shared" si="9"/>
        <v>2</v>
      </c>
      <c r="M96" s="313" t="str">
        <f t="shared" si="10"/>
        <v>2048.SEN I.I03.2</v>
      </c>
      <c r="N96" s="313" t="str">
        <f t="shared" si="11"/>
        <v>10265/516500</v>
      </c>
      <c r="Q96" s="52">
        <v>122.70833333333333</v>
      </c>
      <c r="R96" s="52">
        <v>122.70833333333333</v>
      </c>
      <c r="S96" s="52">
        <v>122.70833333333333</v>
      </c>
      <c r="T96" s="52">
        <v>122.70833333333333</v>
      </c>
      <c r="U96" s="52">
        <v>122.70833333333333</v>
      </c>
      <c r="V96" s="52">
        <v>122.70833333333333</v>
      </c>
      <c r="W96" s="52">
        <v>122.70833333333333</v>
      </c>
      <c r="X96" s="52">
        <v>122.70833333333333</v>
      </c>
      <c r="Y96" s="52">
        <v>122.70833333333333</v>
      </c>
      <c r="Z96" s="52">
        <v>122.70833333333333</v>
      </c>
      <c r="AA96" s="52">
        <v>122.70833333333333</v>
      </c>
      <c r="AB96" s="52">
        <v>122.70833333333333</v>
      </c>
      <c r="AC96" s="52">
        <f t="shared" si="12"/>
        <v>1472.4999999999998</v>
      </c>
      <c r="AD96" s="52">
        <f t="shared" si="13"/>
        <v>0</v>
      </c>
      <c r="AE96" s="52" t="s">
        <v>4385</v>
      </c>
      <c r="AF96" s="52"/>
      <c r="AG96" s="52">
        <f t="shared" si="14"/>
        <v>368.125</v>
      </c>
      <c r="AH96" s="52">
        <f t="shared" si="15"/>
        <v>736.25</v>
      </c>
      <c r="AI96" s="52">
        <f t="shared" si="16"/>
        <v>1104.375</v>
      </c>
      <c r="AJ96" s="52">
        <f t="shared" si="17"/>
        <v>1472.4999999999998</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x14ac:dyDescent="0.25">
      <c r="A97" s="480" t="s">
        <v>4418</v>
      </c>
      <c r="B97" s="480">
        <v>543965</v>
      </c>
      <c r="C97" s="480">
        <v>400086</v>
      </c>
      <c r="D97" s="480" t="s">
        <v>242</v>
      </c>
      <c r="E97" s="480">
        <v>3023305</v>
      </c>
      <c r="F97" s="480" t="s">
        <v>412</v>
      </c>
      <c r="G97" s="480">
        <v>11431</v>
      </c>
      <c r="H97" s="480">
        <v>38254</v>
      </c>
      <c r="L97" s="313">
        <f t="shared" si="9"/>
        <v>1</v>
      </c>
      <c r="M97" s="313" t="str">
        <f t="shared" si="10"/>
        <v>3305.EHCP.I03.1</v>
      </c>
      <c r="N97" s="313" t="str">
        <f t="shared" si="11"/>
        <v>11431/543965</v>
      </c>
      <c r="Q97" s="52">
        <v>5885.2307692307695</v>
      </c>
      <c r="R97" s="52">
        <v>2942.6153846153848</v>
      </c>
      <c r="S97" s="52">
        <v>2942.6153846153848</v>
      </c>
      <c r="T97" s="52">
        <v>2942.6153846153848</v>
      </c>
      <c r="U97" s="52">
        <v>2942.6153846153848</v>
      </c>
      <c r="V97" s="52">
        <v>2942.6153846153848</v>
      </c>
      <c r="W97" s="52">
        <v>2942.6153846153848</v>
      </c>
      <c r="X97" s="52">
        <v>2942.6153846153848</v>
      </c>
      <c r="Y97" s="52">
        <v>2942.6153846153848</v>
      </c>
      <c r="Z97" s="52">
        <v>2942.6153846153848</v>
      </c>
      <c r="AA97" s="52">
        <v>2942.6153846153848</v>
      </c>
      <c r="AB97" s="52">
        <v>2942.6153846153848</v>
      </c>
      <c r="AC97" s="52">
        <f t="shared" si="12"/>
        <v>38253.999999999993</v>
      </c>
      <c r="AD97" s="52">
        <f t="shared" si="13"/>
        <v>0</v>
      </c>
      <c r="AE97" s="52" t="s">
        <v>4387</v>
      </c>
      <c r="AF97" s="52"/>
      <c r="AG97" s="52">
        <f t="shared" si="14"/>
        <v>11770.461538461539</v>
      </c>
      <c r="AH97" s="52">
        <f t="shared" si="15"/>
        <v>20598.307692307695</v>
      </c>
      <c r="AI97" s="52">
        <f t="shared" si="16"/>
        <v>29426.153846153844</v>
      </c>
      <c r="AJ97" s="52">
        <f t="shared" si="17"/>
        <v>38253.999999999993</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x14ac:dyDescent="0.25">
      <c r="A98" s="480" t="s">
        <v>4420</v>
      </c>
      <c r="B98" s="480">
        <v>543965</v>
      </c>
      <c r="C98" s="480">
        <v>400048</v>
      </c>
      <c r="D98" s="480" t="s">
        <v>243</v>
      </c>
      <c r="E98" s="480">
        <v>3022042</v>
      </c>
      <c r="F98" s="480" t="s">
        <v>412</v>
      </c>
      <c r="G98" s="480">
        <v>11431</v>
      </c>
      <c r="H98" s="480">
        <v>89930</v>
      </c>
      <c r="L98" s="313">
        <f t="shared" si="9"/>
        <v>1</v>
      </c>
      <c r="M98" s="313" t="str">
        <f t="shared" si="10"/>
        <v>2042.EHCP.I03.1</v>
      </c>
      <c r="N98" s="313" t="str">
        <f t="shared" si="11"/>
        <v>11431/543965</v>
      </c>
      <c r="Q98" s="52">
        <v>13835.384615384615</v>
      </c>
      <c r="R98" s="52">
        <v>6917.6923076923076</v>
      </c>
      <c r="S98" s="52">
        <v>6917.6923076923076</v>
      </c>
      <c r="T98" s="52">
        <v>6917.6923076923076</v>
      </c>
      <c r="U98" s="52">
        <v>6917.6923076923076</v>
      </c>
      <c r="V98" s="52">
        <v>6917.6923076923076</v>
      </c>
      <c r="W98" s="52">
        <v>6917.6923076923076</v>
      </c>
      <c r="X98" s="52">
        <v>6917.6923076923076</v>
      </c>
      <c r="Y98" s="52">
        <v>6917.6923076923076</v>
      </c>
      <c r="Z98" s="52">
        <v>6917.6923076923076</v>
      </c>
      <c r="AA98" s="52">
        <v>6917.6923076923076</v>
      </c>
      <c r="AB98" s="52">
        <v>6917.6923076923076</v>
      </c>
      <c r="AC98" s="52">
        <f t="shared" si="12"/>
        <v>89930</v>
      </c>
      <c r="AD98" s="52">
        <f t="shared" si="13"/>
        <v>0</v>
      </c>
      <c r="AE98" s="52" t="s">
        <v>4389</v>
      </c>
      <c r="AF98" s="52"/>
      <c r="AG98" s="52">
        <f t="shared" si="14"/>
        <v>27670.76923076923</v>
      </c>
      <c r="AH98" s="52">
        <f t="shared" si="15"/>
        <v>48423.846153846149</v>
      </c>
      <c r="AI98" s="52">
        <f t="shared" si="16"/>
        <v>69176.923076923063</v>
      </c>
      <c r="AJ98" s="52">
        <f t="shared" si="17"/>
        <v>89930</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x14ac:dyDescent="0.25">
      <c r="A99" s="480" t="s">
        <v>4422</v>
      </c>
      <c r="B99" s="480">
        <v>543965</v>
      </c>
      <c r="C99" s="480">
        <v>400087</v>
      </c>
      <c r="D99" s="480" t="s">
        <v>244</v>
      </c>
      <c r="E99" s="480">
        <v>3022044</v>
      </c>
      <c r="F99" s="480" t="s">
        <v>412</v>
      </c>
      <c r="G99" s="480">
        <v>11431</v>
      </c>
      <c r="H99" s="480">
        <v>10990</v>
      </c>
      <c r="L99" s="313">
        <f t="shared" si="9"/>
        <v>1</v>
      </c>
      <c r="M99" s="313" t="str">
        <f t="shared" si="10"/>
        <v>2044.EHCP.I03.1</v>
      </c>
      <c r="N99" s="313" t="str">
        <f t="shared" si="11"/>
        <v>11431/543965</v>
      </c>
      <c r="Q99" s="52">
        <v>1690.7692307692309</v>
      </c>
      <c r="R99" s="52">
        <v>845.38461538461547</v>
      </c>
      <c r="S99" s="52">
        <v>845.38461538461547</v>
      </c>
      <c r="T99" s="52">
        <v>845.38461538461547</v>
      </c>
      <c r="U99" s="52">
        <v>845.38461538461547</v>
      </c>
      <c r="V99" s="52">
        <v>845.38461538461547</v>
      </c>
      <c r="W99" s="52">
        <v>845.38461538461547</v>
      </c>
      <c r="X99" s="52">
        <v>845.38461538461547</v>
      </c>
      <c r="Y99" s="52">
        <v>845.38461538461547</v>
      </c>
      <c r="Z99" s="52">
        <v>845.38461538461547</v>
      </c>
      <c r="AA99" s="52">
        <v>845.38461538461547</v>
      </c>
      <c r="AB99" s="52">
        <v>845.38461538461547</v>
      </c>
      <c r="AC99" s="52">
        <f t="shared" si="12"/>
        <v>10990</v>
      </c>
      <c r="AD99" s="52">
        <f t="shared" si="13"/>
        <v>0</v>
      </c>
      <c r="AE99" s="52" t="s">
        <v>4391</v>
      </c>
      <c r="AF99" s="52"/>
      <c r="AG99" s="52">
        <f t="shared" si="14"/>
        <v>3381.5384615384619</v>
      </c>
      <c r="AH99" s="52">
        <f t="shared" si="15"/>
        <v>5917.6923076923076</v>
      </c>
      <c r="AI99" s="52">
        <f t="shared" si="16"/>
        <v>8453.8461538461543</v>
      </c>
      <c r="AJ99" s="52">
        <f t="shared" si="17"/>
        <v>10990</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x14ac:dyDescent="0.25">
      <c r="A100" s="480" t="s">
        <v>4424</v>
      </c>
      <c r="B100" s="480">
        <v>543965</v>
      </c>
      <c r="C100" s="480">
        <v>400088</v>
      </c>
      <c r="D100" s="480" t="s">
        <v>245</v>
      </c>
      <c r="E100" s="480">
        <v>3022043</v>
      </c>
      <c r="F100" s="480" t="s">
        <v>412</v>
      </c>
      <c r="G100" s="480">
        <v>11431</v>
      </c>
      <c r="H100" s="480">
        <v>120048</v>
      </c>
      <c r="L100" s="313">
        <f t="shared" si="9"/>
        <v>1</v>
      </c>
      <c r="M100" s="313" t="str">
        <f t="shared" si="10"/>
        <v>2043.EHCP.I03.1</v>
      </c>
      <c r="N100" s="313" t="str">
        <f t="shared" si="11"/>
        <v>11431/543965</v>
      </c>
      <c r="Q100" s="52">
        <v>18468.923076923078</v>
      </c>
      <c r="R100" s="52">
        <v>9234.461538461539</v>
      </c>
      <c r="S100" s="52">
        <v>9234.461538461539</v>
      </c>
      <c r="T100" s="52">
        <v>9234.461538461539</v>
      </c>
      <c r="U100" s="52">
        <v>9234.461538461539</v>
      </c>
      <c r="V100" s="52">
        <v>9234.461538461539</v>
      </c>
      <c r="W100" s="52">
        <v>9234.461538461539</v>
      </c>
      <c r="X100" s="52">
        <v>9234.461538461539</v>
      </c>
      <c r="Y100" s="52">
        <v>9234.461538461539</v>
      </c>
      <c r="Z100" s="52">
        <v>9234.461538461539</v>
      </c>
      <c r="AA100" s="52">
        <v>9234.461538461539</v>
      </c>
      <c r="AB100" s="52">
        <v>9234.461538461539</v>
      </c>
      <c r="AC100" s="52">
        <f t="shared" si="12"/>
        <v>120047.99999999997</v>
      </c>
      <c r="AD100" s="52">
        <f t="shared" si="13"/>
        <v>0</v>
      </c>
      <c r="AE100" s="52" t="s">
        <v>4392</v>
      </c>
      <c r="AF100" s="52"/>
      <c r="AG100" s="52">
        <f t="shared" si="14"/>
        <v>36937.846153846156</v>
      </c>
      <c r="AH100" s="52">
        <f t="shared" si="15"/>
        <v>64641.230769230773</v>
      </c>
      <c r="AI100" s="52">
        <f t="shared" si="16"/>
        <v>92344.615384615376</v>
      </c>
      <c r="AJ100" s="52">
        <f t="shared" si="17"/>
        <v>120047.99999999997</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x14ac:dyDescent="0.25">
      <c r="A101" s="480" t="s">
        <v>4426</v>
      </c>
      <c r="B101" s="480">
        <v>543965</v>
      </c>
      <c r="C101" s="480">
        <v>400072</v>
      </c>
      <c r="D101" s="480" t="s">
        <v>63</v>
      </c>
      <c r="E101" s="480">
        <v>3021002</v>
      </c>
      <c r="F101" s="480" t="s">
        <v>4222</v>
      </c>
      <c r="G101" s="480">
        <v>10265</v>
      </c>
      <c r="H101" s="480">
        <v>13155.630000000001</v>
      </c>
      <c r="L101" s="313">
        <f t="shared" si="9"/>
        <v>1</v>
      </c>
      <c r="M101" s="313" t="str">
        <f t="shared" si="10"/>
        <v>1002.SEN I.I03.1</v>
      </c>
      <c r="N101" s="313" t="str">
        <f t="shared" si="11"/>
        <v>10265/543965</v>
      </c>
      <c r="Q101" s="52">
        <v>2023.9430769230771</v>
      </c>
      <c r="R101" s="52">
        <v>1011.9715384615386</v>
      </c>
      <c r="S101" s="52">
        <v>1011.9715384615386</v>
      </c>
      <c r="T101" s="52">
        <v>1011.9715384615386</v>
      </c>
      <c r="U101" s="52">
        <v>1011.9715384615386</v>
      </c>
      <c r="V101" s="52">
        <v>1011.9715384615386</v>
      </c>
      <c r="W101" s="52">
        <v>1011.9715384615386</v>
      </c>
      <c r="X101" s="52">
        <v>1011.9715384615386</v>
      </c>
      <c r="Y101" s="52">
        <v>1011.9715384615386</v>
      </c>
      <c r="Z101" s="52">
        <v>1011.9715384615386</v>
      </c>
      <c r="AA101" s="52">
        <v>1011.9715384615386</v>
      </c>
      <c r="AB101" s="52">
        <v>1011.9715384615386</v>
      </c>
      <c r="AC101" s="52">
        <f t="shared" si="12"/>
        <v>13155.630000000003</v>
      </c>
      <c r="AD101" s="52">
        <f t="shared" si="13"/>
        <v>0</v>
      </c>
      <c r="AE101" s="52" t="s">
        <v>4394</v>
      </c>
      <c r="AF101" s="52"/>
      <c r="AG101" s="52">
        <f t="shared" si="14"/>
        <v>4047.8861538461542</v>
      </c>
      <c r="AH101" s="52">
        <f t="shared" si="15"/>
        <v>7083.8007692307692</v>
      </c>
      <c r="AI101" s="52">
        <f t="shared" si="16"/>
        <v>10119.715384615385</v>
      </c>
      <c r="AJ101" s="52">
        <f t="shared" si="17"/>
        <v>13155.630000000003</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x14ac:dyDescent="0.25">
      <c r="A102" s="480" t="s">
        <v>4428</v>
      </c>
      <c r="B102" s="480">
        <v>543965</v>
      </c>
      <c r="C102" s="480">
        <v>158733</v>
      </c>
      <c r="D102" s="480" t="s">
        <v>246</v>
      </c>
      <c r="E102" s="480">
        <v>3022053</v>
      </c>
      <c r="F102" s="480" t="s">
        <v>412</v>
      </c>
      <c r="G102" s="480">
        <v>11431</v>
      </c>
      <c r="H102" s="480">
        <v>10990</v>
      </c>
      <c r="L102" s="313">
        <f t="shared" si="9"/>
        <v>1</v>
      </c>
      <c r="M102" s="313" t="str">
        <f t="shared" si="10"/>
        <v>2053.EHCP.I03.1</v>
      </c>
      <c r="N102" s="313" t="str">
        <f t="shared" si="11"/>
        <v>11431/543965</v>
      </c>
      <c r="Q102" s="52">
        <v>1690.7692307692309</v>
      </c>
      <c r="R102" s="52">
        <v>845.38461538461547</v>
      </c>
      <c r="S102" s="52">
        <v>845.38461538461547</v>
      </c>
      <c r="T102" s="52">
        <v>845.38461538461547</v>
      </c>
      <c r="U102" s="52">
        <v>845.38461538461547</v>
      </c>
      <c r="V102" s="52">
        <v>845.38461538461547</v>
      </c>
      <c r="W102" s="52">
        <v>845.38461538461547</v>
      </c>
      <c r="X102" s="52">
        <v>845.38461538461547</v>
      </c>
      <c r="Y102" s="52">
        <v>845.38461538461547</v>
      </c>
      <c r="Z102" s="52">
        <v>845.38461538461547</v>
      </c>
      <c r="AA102" s="52">
        <v>845.38461538461547</v>
      </c>
      <c r="AB102" s="52">
        <v>845.38461538461547</v>
      </c>
      <c r="AC102" s="52">
        <f t="shared" si="12"/>
        <v>10990</v>
      </c>
      <c r="AD102" s="52">
        <f t="shared" si="13"/>
        <v>0</v>
      </c>
      <c r="AE102" s="52" t="s">
        <v>4396</v>
      </c>
      <c r="AF102" s="52"/>
      <c r="AG102" s="52">
        <f t="shared" si="14"/>
        <v>3381.5384615384619</v>
      </c>
      <c r="AH102" s="52">
        <f t="shared" si="15"/>
        <v>5917.6923076923076</v>
      </c>
      <c r="AI102" s="52">
        <f t="shared" si="16"/>
        <v>8453.8461538461543</v>
      </c>
      <c r="AJ102" s="52">
        <f t="shared" si="17"/>
        <v>10990</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x14ac:dyDescent="0.25">
      <c r="A103" s="480" t="s">
        <v>4428</v>
      </c>
      <c r="B103" s="480">
        <v>543965</v>
      </c>
      <c r="C103" s="480">
        <v>158733</v>
      </c>
      <c r="D103" s="480" t="s">
        <v>246</v>
      </c>
      <c r="E103" s="480">
        <v>3022053</v>
      </c>
      <c r="F103" s="480" t="s">
        <v>412</v>
      </c>
      <c r="G103" s="480">
        <v>11436</v>
      </c>
      <c r="H103" s="480">
        <v>12369</v>
      </c>
      <c r="L103" s="313">
        <f t="shared" si="9"/>
        <v>2</v>
      </c>
      <c r="M103" s="313" t="str">
        <f t="shared" si="10"/>
        <v>2053.EHCP.I03.2</v>
      </c>
      <c r="N103" s="313" t="str">
        <f t="shared" si="11"/>
        <v>11436/543965</v>
      </c>
      <c r="Q103" s="52">
        <v>1902.9230769230771</v>
      </c>
      <c r="R103" s="52">
        <v>951.46153846153857</v>
      </c>
      <c r="S103" s="52">
        <v>951.46153846153857</v>
      </c>
      <c r="T103" s="52">
        <v>951.46153846153857</v>
      </c>
      <c r="U103" s="52">
        <v>951.46153846153857</v>
      </c>
      <c r="V103" s="52">
        <v>951.46153846153857</v>
      </c>
      <c r="W103" s="52">
        <v>951.46153846153857</v>
      </c>
      <c r="X103" s="52">
        <v>951.46153846153857</v>
      </c>
      <c r="Y103" s="52">
        <v>951.46153846153857</v>
      </c>
      <c r="Z103" s="52">
        <v>951.46153846153857</v>
      </c>
      <c r="AA103" s="52">
        <v>951.46153846153857</v>
      </c>
      <c r="AB103" s="52">
        <v>951.46153846153857</v>
      </c>
      <c r="AC103" s="52">
        <f t="shared" si="12"/>
        <v>12369.000000000005</v>
      </c>
      <c r="AD103" s="52">
        <f t="shared" si="13"/>
        <v>0</v>
      </c>
      <c r="AE103" s="52" t="s">
        <v>4397</v>
      </c>
      <c r="AF103" s="52"/>
      <c r="AG103" s="52">
        <f t="shared" si="14"/>
        <v>3805.8461538461543</v>
      </c>
      <c r="AH103" s="52">
        <f t="shared" si="15"/>
        <v>6660.2307692307713</v>
      </c>
      <c r="AI103" s="52">
        <f t="shared" si="16"/>
        <v>9514.6153846153884</v>
      </c>
      <c r="AJ103" s="52">
        <f t="shared" si="17"/>
        <v>12369.000000000005</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t="e">
        <f>#REF!+W103</f>
        <v>#REF!</v>
      </c>
    </row>
    <row r="104" spans="1:65" x14ac:dyDescent="0.25">
      <c r="A104" s="480" t="s">
        <v>4431</v>
      </c>
      <c r="B104" s="480">
        <v>543965</v>
      </c>
      <c r="C104" s="480">
        <v>400089</v>
      </c>
      <c r="D104" s="480" t="s">
        <v>247</v>
      </c>
      <c r="E104" s="480">
        <v>3022045</v>
      </c>
      <c r="F104" s="480" t="s">
        <v>412</v>
      </c>
      <c r="G104" s="480">
        <v>11431</v>
      </c>
      <c r="H104" s="480">
        <v>54950</v>
      </c>
      <c r="L104" s="313">
        <f t="shared" si="9"/>
        <v>1</v>
      </c>
      <c r="M104" s="313" t="str">
        <f t="shared" si="10"/>
        <v>2045.EHCP.I03.1</v>
      </c>
      <c r="N104" s="313" t="str">
        <f t="shared" si="11"/>
        <v>11431/543965</v>
      </c>
      <c r="Q104" s="52">
        <v>8453.8461538461543</v>
      </c>
      <c r="R104" s="52">
        <v>4226.9230769230771</v>
      </c>
      <c r="S104" s="52">
        <v>4226.9230769230771</v>
      </c>
      <c r="T104" s="52">
        <v>4226.9230769230771</v>
      </c>
      <c r="U104" s="52">
        <v>4226.9230769230771</v>
      </c>
      <c r="V104" s="52">
        <v>4226.9230769230771</v>
      </c>
      <c r="W104" s="52">
        <v>4226.9230769230771</v>
      </c>
      <c r="X104" s="52">
        <v>4226.9230769230771</v>
      </c>
      <c r="Y104" s="52">
        <v>4226.9230769230771</v>
      </c>
      <c r="Z104" s="52">
        <v>4226.9230769230771</v>
      </c>
      <c r="AA104" s="52">
        <v>4226.9230769230771</v>
      </c>
      <c r="AB104" s="52">
        <v>4226.9230769230771</v>
      </c>
      <c r="AC104" s="52">
        <f t="shared" si="12"/>
        <v>54950.000000000007</v>
      </c>
      <c r="AD104" s="52">
        <f t="shared" si="13"/>
        <v>0</v>
      </c>
      <c r="AE104" s="52" t="s">
        <v>4399</v>
      </c>
      <c r="AF104" s="52"/>
      <c r="AG104" s="52">
        <f t="shared" si="14"/>
        <v>16907.692307692309</v>
      </c>
      <c r="AH104" s="52">
        <f t="shared" si="15"/>
        <v>29588.461538461543</v>
      </c>
      <c r="AI104" s="52">
        <f t="shared" si="16"/>
        <v>42269.230769230773</v>
      </c>
      <c r="AJ104" s="52">
        <f t="shared" si="17"/>
        <v>54950.000000000007</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x14ac:dyDescent="0.25">
      <c r="A105" s="480" t="s">
        <v>4434</v>
      </c>
      <c r="B105" s="480">
        <v>543965</v>
      </c>
      <c r="C105" s="480">
        <v>400034</v>
      </c>
      <c r="D105" s="480" t="s">
        <v>67</v>
      </c>
      <c r="E105" s="480">
        <v>3027005</v>
      </c>
      <c r="F105" s="480" t="s">
        <v>71</v>
      </c>
      <c r="G105" s="480">
        <v>11433</v>
      </c>
      <c r="H105" s="480">
        <v>1487764</v>
      </c>
      <c r="L105" s="313">
        <f t="shared" si="9"/>
        <v>1</v>
      </c>
      <c r="M105" s="313" t="str">
        <f t="shared" si="10"/>
        <v>7005.Speci.I03.1</v>
      </c>
      <c r="N105" s="313" t="str">
        <f t="shared" si="11"/>
        <v>11433/543965</v>
      </c>
      <c r="Q105" s="52">
        <v>228886.76923076925</v>
      </c>
      <c r="R105" s="52">
        <v>114443.38461538462</v>
      </c>
      <c r="S105" s="52">
        <v>114443.38461538462</v>
      </c>
      <c r="T105" s="52">
        <v>114443.38461538462</v>
      </c>
      <c r="U105" s="52">
        <v>114443.38461538462</v>
      </c>
      <c r="V105" s="52">
        <v>114443.38461538462</v>
      </c>
      <c r="W105" s="52">
        <v>114443.38461538462</v>
      </c>
      <c r="X105" s="52">
        <v>114443.38461538462</v>
      </c>
      <c r="Y105" s="52">
        <v>114443.38461538462</v>
      </c>
      <c r="Z105" s="52">
        <v>114443.38461538462</v>
      </c>
      <c r="AA105" s="52">
        <v>114443.38461538462</v>
      </c>
      <c r="AB105" s="52">
        <v>114443.38461538462</v>
      </c>
      <c r="AC105" s="52">
        <f t="shared" si="12"/>
        <v>1487764</v>
      </c>
      <c r="AD105" s="52">
        <f t="shared" si="13"/>
        <v>0</v>
      </c>
      <c r="AE105" s="52" t="s">
        <v>4401</v>
      </c>
      <c r="AF105" s="52"/>
      <c r="AG105" s="52">
        <f t="shared" si="14"/>
        <v>457773.5384615385</v>
      </c>
      <c r="AH105" s="52">
        <f t="shared" si="15"/>
        <v>801103.69230769237</v>
      </c>
      <c r="AI105" s="52">
        <f t="shared" si="16"/>
        <v>1144433.8461538462</v>
      </c>
      <c r="AJ105" s="52">
        <f t="shared" si="17"/>
        <v>1487764</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x14ac:dyDescent="0.25">
      <c r="A106" s="480" t="s">
        <v>4436</v>
      </c>
      <c r="B106" s="480">
        <v>516500</v>
      </c>
      <c r="C106" s="480">
        <v>157308</v>
      </c>
      <c r="D106" s="480" t="s">
        <v>78</v>
      </c>
      <c r="E106" s="480">
        <v>3025950</v>
      </c>
      <c r="F106" s="480" t="s">
        <v>71</v>
      </c>
      <c r="G106" s="480">
        <v>11491</v>
      </c>
      <c r="H106" s="480">
        <v>630966.66999999993</v>
      </c>
      <c r="L106" s="313">
        <f t="shared" si="9"/>
        <v>1</v>
      </c>
      <c r="M106" s="313" t="str">
        <f t="shared" si="10"/>
        <v>5950.Speci.I03.1</v>
      </c>
      <c r="N106" s="313" t="str">
        <f t="shared" si="11"/>
        <v>11491/516500</v>
      </c>
      <c r="Q106" s="52">
        <v>52580.555833333325</v>
      </c>
      <c r="R106" s="52">
        <v>52580.555833333325</v>
      </c>
      <c r="S106" s="52">
        <v>52580.555833333325</v>
      </c>
      <c r="T106" s="52">
        <v>52580.555833333325</v>
      </c>
      <c r="U106" s="52">
        <v>52580.555833333325</v>
      </c>
      <c r="V106" s="52">
        <v>52580.555833333325</v>
      </c>
      <c r="W106" s="52">
        <v>52580.555833333325</v>
      </c>
      <c r="X106" s="52">
        <v>52580.555833333325</v>
      </c>
      <c r="Y106" s="52">
        <v>52580.555833333325</v>
      </c>
      <c r="Z106" s="52">
        <v>52580.555833333325</v>
      </c>
      <c r="AA106" s="52">
        <v>52580.555833333325</v>
      </c>
      <c r="AB106" s="52">
        <v>52580.555833333325</v>
      </c>
      <c r="AC106" s="52">
        <f t="shared" si="12"/>
        <v>630966.66999999993</v>
      </c>
      <c r="AD106" s="52">
        <f t="shared" si="13"/>
        <v>0</v>
      </c>
      <c r="AE106" s="52" t="s">
        <v>4403</v>
      </c>
      <c r="AF106" s="52"/>
      <c r="AG106" s="52">
        <f t="shared" si="14"/>
        <v>157741.66749999998</v>
      </c>
      <c r="AH106" s="52">
        <f t="shared" si="15"/>
        <v>315483.33499999996</v>
      </c>
      <c r="AI106" s="52">
        <f t="shared" si="16"/>
        <v>473225.0025</v>
      </c>
      <c r="AJ106" s="52">
        <f t="shared" si="17"/>
        <v>630966.66999999993</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x14ac:dyDescent="0.25">
      <c r="A107" s="480" t="s">
        <v>4438</v>
      </c>
      <c r="B107" s="480">
        <v>516500</v>
      </c>
      <c r="C107" s="480">
        <v>156901</v>
      </c>
      <c r="D107" s="480" t="s">
        <v>80</v>
      </c>
      <c r="E107" s="480">
        <v>3027000</v>
      </c>
      <c r="F107" s="480" t="s">
        <v>71</v>
      </c>
      <c r="G107" s="480">
        <v>11491</v>
      </c>
      <c r="H107" s="480">
        <v>2507037</v>
      </c>
      <c r="L107" s="313">
        <f t="shared" si="9"/>
        <v>1</v>
      </c>
      <c r="M107" s="313" t="str">
        <f t="shared" si="10"/>
        <v>7000.Speci.I03.1</v>
      </c>
      <c r="N107" s="313" t="str">
        <f t="shared" si="11"/>
        <v>11491/516500</v>
      </c>
      <c r="Q107" s="52">
        <v>208919.75</v>
      </c>
      <c r="R107" s="52">
        <v>208919.75</v>
      </c>
      <c r="S107" s="52">
        <v>208919.75</v>
      </c>
      <c r="T107" s="52">
        <v>208919.75</v>
      </c>
      <c r="U107" s="52">
        <v>208919.75</v>
      </c>
      <c r="V107" s="52">
        <v>208919.75</v>
      </c>
      <c r="W107" s="52">
        <v>208919.75</v>
      </c>
      <c r="X107" s="52">
        <v>208919.75</v>
      </c>
      <c r="Y107" s="52">
        <v>208919.75</v>
      </c>
      <c r="Z107" s="52">
        <v>208919.75</v>
      </c>
      <c r="AA107" s="52">
        <v>208919.75</v>
      </c>
      <c r="AB107" s="52">
        <v>208919.75</v>
      </c>
      <c r="AC107" s="52">
        <f t="shared" si="12"/>
        <v>2507037</v>
      </c>
      <c r="AD107" s="52">
        <f t="shared" si="13"/>
        <v>0</v>
      </c>
      <c r="AE107" s="52" t="s">
        <v>4405</v>
      </c>
      <c r="AF107" s="52"/>
      <c r="AG107" s="52">
        <f t="shared" si="14"/>
        <v>626759.25</v>
      </c>
      <c r="AH107" s="52">
        <f t="shared" si="15"/>
        <v>1253518.5</v>
      </c>
      <c r="AI107" s="52">
        <f t="shared" si="16"/>
        <v>1880277.75</v>
      </c>
      <c r="AJ107" s="52">
        <f t="shared" si="17"/>
        <v>2507037</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x14ac:dyDescent="0.25">
      <c r="A108" s="480" t="s">
        <v>4440</v>
      </c>
      <c r="B108" s="480">
        <v>543965</v>
      </c>
      <c r="C108" s="480">
        <v>400091</v>
      </c>
      <c r="D108" s="480" t="s">
        <v>74</v>
      </c>
      <c r="E108" s="480">
        <v>3027009</v>
      </c>
      <c r="F108" s="480" t="s">
        <v>71</v>
      </c>
      <c r="G108" s="480">
        <v>11433</v>
      </c>
      <c r="H108" s="480">
        <v>1884545</v>
      </c>
      <c r="L108" s="313">
        <f t="shared" si="9"/>
        <v>1</v>
      </c>
      <c r="M108" s="313" t="str">
        <f t="shared" si="10"/>
        <v>7009.Speci.I03.1</v>
      </c>
      <c r="N108" s="313" t="str">
        <f t="shared" si="11"/>
        <v>11433/543965</v>
      </c>
      <c r="Q108" s="52">
        <v>289930</v>
      </c>
      <c r="R108" s="52">
        <v>144965</v>
      </c>
      <c r="S108" s="52">
        <v>144965</v>
      </c>
      <c r="T108" s="52">
        <v>144965</v>
      </c>
      <c r="U108" s="52">
        <v>144965</v>
      </c>
      <c r="V108" s="52">
        <v>144965</v>
      </c>
      <c r="W108" s="52">
        <v>144965</v>
      </c>
      <c r="X108" s="52">
        <v>144965</v>
      </c>
      <c r="Y108" s="52">
        <v>144965</v>
      </c>
      <c r="Z108" s="52">
        <v>144965</v>
      </c>
      <c r="AA108" s="52">
        <v>144965</v>
      </c>
      <c r="AB108" s="52">
        <v>144965</v>
      </c>
      <c r="AC108" s="52">
        <f t="shared" si="12"/>
        <v>1884545</v>
      </c>
      <c r="AD108" s="52">
        <f t="shared" si="13"/>
        <v>0</v>
      </c>
      <c r="AE108" s="52" t="s">
        <v>4407</v>
      </c>
      <c r="AF108" s="52"/>
      <c r="AG108" s="52">
        <f t="shared" si="14"/>
        <v>579860</v>
      </c>
      <c r="AH108" s="52">
        <f t="shared" si="15"/>
        <v>1014755</v>
      </c>
      <c r="AI108" s="52">
        <f t="shared" si="16"/>
        <v>1449650</v>
      </c>
      <c r="AJ108" s="52">
        <f t="shared" si="17"/>
        <v>1884545</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x14ac:dyDescent="0.25">
      <c r="A109" s="480" t="s">
        <v>4442</v>
      </c>
      <c r="B109" s="480">
        <v>543965</v>
      </c>
      <c r="C109" s="480">
        <v>400113</v>
      </c>
      <c r="D109" s="480" t="s">
        <v>248</v>
      </c>
      <c r="E109" s="480">
        <v>3022077</v>
      </c>
      <c r="F109" s="480" t="s">
        <v>4223</v>
      </c>
      <c r="G109" s="480">
        <v>11432</v>
      </c>
      <c r="H109" s="480">
        <v>344080</v>
      </c>
      <c r="L109" s="313">
        <f t="shared" si="9"/>
        <v>1</v>
      </c>
      <c r="M109" s="313" t="str">
        <f t="shared" si="10"/>
        <v>2077.ARPs.I03.1</v>
      </c>
      <c r="N109" s="313" t="str">
        <f t="shared" si="11"/>
        <v>11432/543965</v>
      </c>
      <c r="Q109" s="52">
        <v>52935.384615384617</v>
      </c>
      <c r="R109" s="52">
        <v>26467.692307692309</v>
      </c>
      <c r="S109" s="52">
        <v>26467.692307692309</v>
      </c>
      <c r="T109" s="52">
        <v>26467.692307692309</v>
      </c>
      <c r="U109" s="52">
        <v>26467.692307692309</v>
      </c>
      <c r="V109" s="52">
        <v>26467.692307692309</v>
      </c>
      <c r="W109" s="52">
        <v>26467.692307692309</v>
      </c>
      <c r="X109" s="52">
        <v>26467.692307692309</v>
      </c>
      <c r="Y109" s="52">
        <v>26467.692307692309</v>
      </c>
      <c r="Z109" s="52">
        <v>26467.692307692309</v>
      </c>
      <c r="AA109" s="52">
        <v>26467.692307692309</v>
      </c>
      <c r="AB109" s="52">
        <v>26467.692307692309</v>
      </c>
      <c r="AC109" s="52">
        <f t="shared" si="12"/>
        <v>344080</v>
      </c>
      <c r="AD109" s="52">
        <f t="shared" si="13"/>
        <v>0</v>
      </c>
      <c r="AE109" s="52" t="s">
        <v>4409</v>
      </c>
      <c r="AF109" s="52"/>
      <c r="AG109" s="52">
        <f t="shared" si="14"/>
        <v>105870.76923076923</v>
      </c>
      <c r="AH109" s="52">
        <f t="shared" si="15"/>
        <v>185273.84615384616</v>
      </c>
      <c r="AI109" s="52">
        <f t="shared" si="16"/>
        <v>264676.92307692306</v>
      </c>
      <c r="AJ109" s="52">
        <f t="shared" si="17"/>
        <v>344080</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x14ac:dyDescent="0.25">
      <c r="A110" s="480" t="s">
        <v>4444</v>
      </c>
      <c r="B110" s="480">
        <v>543965</v>
      </c>
      <c r="C110" s="480">
        <v>400113</v>
      </c>
      <c r="D110" s="480" t="s">
        <v>248</v>
      </c>
      <c r="E110" s="480">
        <v>3022077</v>
      </c>
      <c r="F110" s="480" t="s">
        <v>412</v>
      </c>
      <c r="G110" s="480">
        <v>11431</v>
      </c>
      <c r="H110" s="480">
        <v>322625.5</v>
      </c>
      <c r="L110" s="313">
        <f t="shared" si="9"/>
        <v>2</v>
      </c>
      <c r="M110" s="313" t="str">
        <f t="shared" si="10"/>
        <v>2077.EHCP.I03.2</v>
      </c>
      <c r="N110" s="313" t="str">
        <f t="shared" si="11"/>
        <v>11431/543965</v>
      </c>
      <c r="Q110" s="52">
        <v>49634.692307692312</v>
      </c>
      <c r="R110" s="52">
        <v>24817.346153846156</v>
      </c>
      <c r="S110" s="52">
        <v>24817.346153846156</v>
      </c>
      <c r="T110" s="52">
        <v>24817.346153846156</v>
      </c>
      <c r="U110" s="52">
        <v>24817.346153846156</v>
      </c>
      <c r="V110" s="52">
        <v>24817.346153846156</v>
      </c>
      <c r="W110" s="52">
        <v>24817.346153846156</v>
      </c>
      <c r="X110" s="52">
        <v>24817.346153846156</v>
      </c>
      <c r="Y110" s="52">
        <v>24817.346153846156</v>
      </c>
      <c r="Z110" s="52">
        <v>24817.346153846156</v>
      </c>
      <c r="AA110" s="52">
        <v>24817.346153846156</v>
      </c>
      <c r="AB110" s="52">
        <v>24817.346153846156</v>
      </c>
      <c r="AC110" s="52">
        <f t="shared" si="12"/>
        <v>322625.5</v>
      </c>
      <c r="AD110" s="52">
        <f t="shared" si="13"/>
        <v>0</v>
      </c>
      <c r="AE110" s="52" t="s">
        <v>4411</v>
      </c>
      <c r="AF110" s="52"/>
      <c r="AG110" s="52">
        <f t="shared" si="14"/>
        <v>99269.384615384624</v>
      </c>
      <c r="AH110" s="52">
        <f t="shared" si="15"/>
        <v>173721.42307692309</v>
      </c>
      <c r="AI110" s="52">
        <f t="shared" si="16"/>
        <v>248173.46153846156</v>
      </c>
      <c r="AJ110" s="52">
        <f t="shared" si="17"/>
        <v>322625.5</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x14ac:dyDescent="0.25">
      <c r="A111" s="480" t="s">
        <v>4444</v>
      </c>
      <c r="B111" s="480">
        <v>543965</v>
      </c>
      <c r="C111" s="480">
        <v>400113</v>
      </c>
      <c r="D111" s="480" t="s">
        <v>248</v>
      </c>
      <c r="E111" s="480">
        <v>3022077</v>
      </c>
      <c r="F111" s="480" t="s">
        <v>412</v>
      </c>
      <c r="G111" s="480">
        <v>11436</v>
      </c>
      <c r="H111" s="480">
        <v>6184.51</v>
      </c>
      <c r="L111" s="313">
        <f t="shared" si="9"/>
        <v>3</v>
      </c>
      <c r="M111" s="313" t="str">
        <f t="shared" si="10"/>
        <v>2077.EHCP.I03.3</v>
      </c>
      <c r="N111" s="313" t="str">
        <f t="shared" si="11"/>
        <v>11436/543965</v>
      </c>
      <c r="Q111" s="52">
        <v>951.46307692307698</v>
      </c>
      <c r="R111" s="52">
        <v>475.73153846153849</v>
      </c>
      <c r="S111" s="52">
        <v>475.73153846153849</v>
      </c>
      <c r="T111" s="52">
        <v>475.73153846153849</v>
      </c>
      <c r="U111" s="52">
        <v>475.73153846153849</v>
      </c>
      <c r="V111" s="52">
        <v>475.73153846153849</v>
      </c>
      <c r="W111" s="52">
        <v>475.73153846153849</v>
      </c>
      <c r="X111" s="52">
        <v>475.73153846153849</v>
      </c>
      <c r="Y111" s="52">
        <v>475.73153846153849</v>
      </c>
      <c r="Z111" s="52">
        <v>475.73153846153849</v>
      </c>
      <c r="AA111" s="52">
        <v>475.73153846153849</v>
      </c>
      <c r="AB111" s="52">
        <v>475.73153846153849</v>
      </c>
      <c r="AC111" s="52">
        <f t="shared" si="12"/>
        <v>6184.51</v>
      </c>
      <c r="AD111" s="52">
        <f t="shared" si="13"/>
        <v>0</v>
      </c>
      <c r="AE111" s="52" t="s">
        <v>4413</v>
      </c>
      <c r="AF111" s="52"/>
      <c r="AG111" s="52">
        <f t="shared" si="14"/>
        <v>1902.926153846154</v>
      </c>
      <c r="AH111" s="52">
        <f t="shared" si="15"/>
        <v>3330.1207692307694</v>
      </c>
      <c r="AI111" s="52">
        <f t="shared" si="16"/>
        <v>4757.3153846153846</v>
      </c>
      <c r="AJ111" s="52">
        <f t="shared" si="17"/>
        <v>6184.51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t="e">
        <f>#REF!+W111</f>
        <v>#REF!</v>
      </c>
    </row>
    <row r="112" spans="1:65" x14ac:dyDescent="0.25">
      <c r="A112" s="480" t="s">
        <v>4448</v>
      </c>
      <c r="B112" s="480">
        <v>543965</v>
      </c>
      <c r="C112" s="480">
        <v>400021</v>
      </c>
      <c r="D112" s="480" t="s">
        <v>249</v>
      </c>
      <c r="E112" s="480">
        <v>3025201</v>
      </c>
      <c r="F112" s="480" t="s">
        <v>412</v>
      </c>
      <c r="G112" s="480">
        <v>11431</v>
      </c>
      <c r="H112" s="480">
        <v>65097</v>
      </c>
      <c r="L112" s="313">
        <f t="shared" si="9"/>
        <v>1</v>
      </c>
      <c r="M112" s="313" t="str">
        <f t="shared" si="10"/>
        <v>5201.EHCP.I03.1</v>
      </c>
      <c r="N112" s="313" t="str">
        <f t="shared" si="11"/>
        <v>11431/543965</v>
      </c>
      <c r="Q112" s="52">
        <v>10014.923076923078</v>
      </c>
      <c r="R112" s="52">
        <v>5007.461538461539</v>
      </c>
      <c r="S112" s="52">
        <v>5007.461538461539</v>
      </c>
      <c r="T112" s="52">
        <v>5007.461538461539</v>
      </c>
      <c r="U112" s="52">
        <v>5007.461538461539</v>
      </c>
      <c r="V112" s="52">
        <v>5007.461538461539</v>
      </c>
      <c r="W112" s="52">
        <v>5007.461538461539</v>
      </c>
      <c r="X112" s="52">
        <v>5007.461538461539</v>
      </c>
      <c r="Y112" s="52">
        <v>5007.461538461539</v>
      </c>
      <c r="Z112" s="52">
        <v>5007.461538461539</v>
      </c>
      <c r="AA112" s="52">
        <v>5007.461538461539</v>
      </c>
      <c r="AB112" s="52">
        <v>5007.461538461539</v>
      </c>
      <c r="AC112" s="52">
        <f t="shared" si="12"/>
        <v>65097.000000000007</v>
      </c>
      <c r="AD112" s="52">
        <f t="shared" si="13"/>
        <v>0</v>
      </c>
      <c r="AE112" s="52" t="s">
        <v>4415</v>
      </c>
      <c r="AF112" s="52"/>
      <c r="AG112" s="52">
        <f t="shared" si="14"/>
        <v>20029.846153846156</v>
      </c>
      <c r="AH112" s="52">
        <f t="shared" si="15"/>
        <v>35052.230769230773</v>
      </c>
      <c r="AI112" s="52">
        <f t="shared" si="16"/>
        <v>50074.61538461539</v>
      </c>
      <c r="AJ112" s="52">
        <f t="shared" si="17"/>
        <v>65097.000000000007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x14ac:dyDescent="0.25">
      <c r="A113" s="480" t="s">
        <v>4450</v>
      </c>
      <c r="B113" s="480">
        <v>543965</v>
      </c>
      <c r="C113" s="480">
        <v>400003</v>
      </c>
      <c r="D113" s="480" t="s">
        <v>250</v>
      </c>
      <c r="E113" s="480">
        <v>3023501</v>
      </c>
      <c r="F113" s="480" t="s">
        <v>412</v>
      </c>
      <c r="G113" s="480">
        <v>11431</v>
      </c>
      <c r="H113" s="480">
        <v>49245</v>
      </c>
      <c r="L113" s="313">
        <f t="shared" si="9"/>
        <v>1</v>
      </c>
      <c r="M113" s="313" t="str">
        <f t="shared" si="10"/>
        <v>3501.EHCP.I03.1</v>
      </c>
      <c r="N113" s="313" t="str">
        <f t="shared" si="11"/>
        <v>11431/543965</v>
      </c>
      <c r="Q113" s="52">
        <v>7576.1538461538466</v>
      </c>
      <c r="R113" s="52">
        <v>3788.0769230769233</v>
      </c>
      <c r="S113" s="52">
        <v>3788.0769230769233</v>
      </c>
      <c r="T113" s="52">
        <v>3788.0769230769233</v>
      </c>
      <c r="U113" s="52">
        <v>3788.0769230769233</v>
      </c>
      <c r="V113" s="52">
        <v>3788.0769230769233</v>
      </c>
      <c r="W113" s="52">
        <v>3788.0769230769233</v>
      </c>
      <c r="X113" s="52">
        <v>3788.0769230769233</v>
      </c>
      <c r="Y113" s="52">
        <v>3788.0769230769233</v>
      </c>
      <c r="Z113" s="52">
        <v>3788.0769230769233</v>
      </c>
      <c r="AA113" s="52">
        <v>3788.0769230769233</v>
      </c>
      <c r="AB113" s="52">
        <v>3788.0769230769233</v>
      </c>
      <c r="AC113" s="52">
        <f t="shared" si="12"/>
        <v>49244.999999999993</v>
      </c>
      <c r="AD113" s="52">
        <f t="shared" si="13"/>
        <v>0</v>
      </c>
      <c r="AE113" s="52" t="s">
        <v>4417</v>
      </c>
      <c r="AF113" s="52"/>
      <c r="AG113" s="52">
        <f t="shared" si="14"/>
        <v>15152.307692307693</v>
      </c>
      <c r="AH113" s="52">
        <f t="shared" si="15"/>
        <v>26516.538461538461</v>
      </c>
      <c r="AI113" s="52">
        <f t="shared" si="16"/>
        <v>37880.769230769227</v>
      </c>
      <c r="AJ113" s="52">
        <f t="shared" si="17"/>
        <v>49244.999999999993</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x14ac:dyDescent="0.25">
      <c r="A114" s="480" t="s">
        <v>4452</v>
      </c>
      <c r="B114" s="480">
        <v>543965</v>
      </c>
      <c r="C114" s="480">
        <v>400003</v>
      </c>
      <c r="D114" s="480" t="s">
        <v>250</v>
      </c>
      <c r="E114" s="480">
        <v>3023501</v>
      </c>
      <c r="F114" s="480" t="s">
        <v>4222</v>
      </c>
      <c r="G114" s="480">
        <v>10265</v>
      </c>
      <c r="H114" s="480">
        <v>1592.63</v>
      </c>
      <c r="L114" s="313">
        <f t="shared" si="9"/>
        <v>2</v>
      </c>
      <c r="M114" s="313" t="str">
        <f t="shared" si="10"/>
        <v>3501.SEN I.I03.2</v>
      </c>
      <c r="N114" s="313" t="str">
        <f t="shared" si="11"/>
        <v>10265/543965</v>
      </c>
      <c r="Q114" s="52">
        <v>245.02000000000004</v>
      </c>
      <c r="R114" s="52">
        <v>122.51000000000002</v>
      </c>
      <c r="S114" s="52">
        <v>122.51000000000002</v>
      </c>
      <c r="T114" s="52">
        <v>122.51000000000002</v>
      </c>
      <c r="U114" s="52">
        <v>122.51000000000002</v>
      </c>
      <c r="V114" s="52">
        <v>122.51000000000002</v>
      </c>
      <c r="W114" s="52">
        <v>122.51000000000002</v>
      </c>
      <c r="X114" s="52">
        <v>122.51000000000002</v>
      </c>
      <c r="Y114" s="52">
        <v>122.51000000000002</v>
      </c>
      <c r="Z114" s="52">
        <v>122.51000000000002</v>
      </c>
      <c r="AA114" s="52">
        <v>122.51000000000002</v>
      </c>
      <c r="AB114" s="52">
        <v>122.51000000000002</v>
      </c>
      <c r="AC114" s="52">
        <f t="shared" si="12"/>
        <v>1592.63</v>
      </c>
      <c r="AD114" s="52">
        <f t="shared" si="13"/>
        <v>0</v>
      </c>
      <c r="AE114" s="52" t="s">
        <v>4419</v>
      </c>
      <c r="AF114" s="52"/>
      <c r="AG114" s="52">
        <f t="shared" si="14"/>
        <v>490.04000000000008</v>
      </c>
      <c r="AH114" s="52">
        <f t="shared" si="15"/>
        <v>857.57</v>
      </c>
      <c r="AI114" s="52">
        <f t="shared" si="16"/>
        <v>1225.1000000000001</v>
      </c>
      <c r="AJ114" s="52">
        <f t="shared" si="17"/>
        <v>1592.63</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x14ac:dyDescent="0.25">
      <c r="A115" s="480" t="s">
        <v>4454</v>
      </c>
      <c r="B115" s="480">
        <v>543965</v>
      </c>
      <c r="C115" s="480">
        <v>400014</v>
      </c>
      <c r="D115" s="480" t="s">
        <v>251</v>
      </c>
      <c r="E115" s="480">
        <v>3022078</v>
      </c>
      <c r="F115" s="480" t="s">
        <v>412</v>
      </c>
      <c r="G115" s="480">
        <v>11431</v>
      </c>
      <c r="H115" s="480">
        <v>74078</v>
      </c>
      <c r="L115" s="313">
        <f t="shared" si="9"/>
        <v>1</v>
      </c>
      <c r="M115" s="313" t="str">
        <f t="shared" si="10"/>
        <v>2078.EHCP.I03.1</v>
      </c>
      <c r="N115" s="313" t="str">
        <f t="shared" si="11"/>
        <v>11431/543965</v>
      </c>
      <c r="Q115" s="52">
        <v>11396.615384615385</v>
      </c>
      <c r="R115" s="52">
        <v>5698.3076923076924</v>
      </c>
      <c r="S115" s="52">
        <v>5698.3076923076924</v>
      </c>
      <c r="T115" s="52">
        <v>5698.3076923076924</v>
      </c>
      <c r="U115" s="52">
        <v>5698.3076923076924</v>
      </c>
      <c r="V115" s="52">
        <v>5698.3076923076924</v>
      </c>
      <c r="W115" s="52">
        <v>5698.3076923076924</v>
      </c>
      <c r="X115" s="52">
        <v>5698.3076923076924</v>
      </c>
      <c r="Y115" s="52">
        <v>5698.3076923076924</v>
      </c>
      <c r="Z115" s="52">
        <v>5698.3076923076924</v>
      </c>
      <c r="AA115" s="52">
        <v>5698.3076923076924</v>
      </c>
      <c r="AB115" s="52">
        <v>5698.3076923076924</v>
      </c>
      <c r="AC115" s="52">
        <f t="shared" si="12"/>
        <v>74078.000000000015</v>
      </c>
      <c r="AD115" s="52">
        <f t="shared" si="13"/>
        <v>0</v>
      </c>
      <c r="AE115" s="52" t="s">
        <v>4421</v>
      </c>
      <c r="AF115" s="52"/>
      <c r="AG115" s="52">
        <f t="shared" si="14"/>
        <v>22793.23076923077</v>
      </c>
      <c r="AH115" s="52">
        <f t="shared" si="15"/>
        <v>39888.153846153851</v>
      </c>
      <c r="AI115" s="52">
        <f t="shared" si="16"/>
        <v>56983.076923076937</v>
      </c>
      <c r="AJ115" s="52">
        <f t="shared" si="17"/>
        <v>74078.000000000015</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x14ac:dyDescent="0.25">
      <c r="A116" s="480" t="s">
        <v>4456</v>
      </c>
      <c r="B116" s="480">
        <v>516500</v>
      </c>
      <c r="C116" s="480">
        <v>152217</v>
      </c>
      <c r="D116" s="480" t="s">
        <v>252</v>
      </c>
      <c r="E116" s="480">
        <v>3022038</v>
      </c>
      <c r="F116" s="480" t="s">
        <v>412</v>
      </c>
      <c r="G116" s="480">
        <v>11443</v>
      </c>
      <c r="H116" s="480">
        <v>71224</v>
      </c>
      <c r="L116" s="313">
        <f t="shared" si="9"/>
        <v>1</v>
      </c>
      <c r="M116" s="313" t="str">
        <f t="shared" si="10"/>
        <v>2038.EHCP.I03.1</v>
      </c>
      <c r="N116" s="313" t="str">
        <f t="shared" si="11"/>
        <v>11443/516500</v>
      </c>
      <c r="Q116" s="52">
        <v>5935.333333333333</v>
      </c>
      <c r="R116" s="52">
        <v>5935.333333333333</v>
      </c>
      <c r="S116" s="52">
        <v>5935.333333333333</v>
      </c>
      <c r="T116" s="52">
        <v>5935.333333333333</v>
      </c>
      <c r="U116" s="52">
        <v>5935.333333333333</v>
      </c>
      <c r="V116" s="52">
        <v>5935.333333333333</v>
      </c>
      <c r="W116" s="52">
        <v>5935.333333333333</v>
      </c>
      <c r="X116" s="52">
        <v>5935.333333333333</v>
      </c>
      <c r="Y116" s="52">
        <v>5935.333333333333</v>
      </c>
      <c r="Z116" s="52">
        <v>5935.333333333333</v>
      </c>
      <c r="AA116" s="52">
        <v>5935.333333333333</v>
      </c>
      <c r="AB116" s="52">
        <v>5935.333333333333</v>
      </c>
      <c r="AC116" s="52">
        <f t="shared" si="12"/>
        <v>71224.000000000015</v>
      </c>
      <c r="AD116" s="52">
        <f t="shared" si="13"/>
        <v>0</v>
      </c>
      <c r="AE116" s="52" t="s">
        <v>4423</v>
      </c>
      <c r="AF116" s="52"/>
      <c r="AG116" s="52">
        <f t="shared" si="14"/>
        <v>17806</v>
      </c>
      <c r="AH116" s="52">
        <f t="shared" si="15"/>
        <v>35612</v>
      </c>
      <c r="AI116" s="52">
        <f t="shared" si="16"/>
        <v>53418.000000000007</v>
      </c>
      <c r="AJ116" s="52">
        <f t="shared" si="17"/>
        <v>71224.000000000015</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t="e">
        <f>#REF!+W116</f>
        <v>#REF!</v>
      </c>
    </row>
    <row r="117" spans="1:65" x14ac:dyDescent="0.25">
      <c r="A117" s="480" t="s">
        <v>4459</v>
      </c>
      <c r="B117" s="480">
        <v>543965</v>
      </c>
      <c r="C117" s="480">
        <v>400156</v>
      </c>
      <c r="D117" s="480" t="s">
        <v>313</v>
      </c>
      <c r="E117" s="480">
        <v>3021100</v>
      </c>
      <c r="F117" s="480" t="s">
        <v>4224</v>
      </c>
      <c r="G117" s="480">
        <v>11425</v>
      </c>
      <c r="H117" s="480">
        <v>97968.5</v>
      </c>
      <c r="L117" s="313">
        <f t="shared" si="9"/>
        <v>1</v>
      </c>
      <c r="M117" s="313" t="str">
        <f t="shared" si="10"/>
        <v>1100.PRUs.I03.1</v>
      </c>
      <c r="N117" s="313" t="str">
        <f t="shared" si="11"/>
        <v>11425/543965</v>
      </c>
      <c r="Q117" s="52">
        <v>15072.076923076924</v>
      </c>
      <c r="R117" s="52">
        <v>7536.0384615384619</v>
      </c>
      <c r="S117" s="52">
        <v>7536.0384615384619</v>
      </c>
      <c r="T117" s="52">
        <v>7536.0384615384619</v>
      </c>
      <c r="U117" s="52">
        <v>7536.0384615384619</v>
      </c>
      <c r="V117" s="52">
        <v>7536.0384615384619</v>
      </c>
      <c r="W117" s="52">
        <v>7536.0384615384619</v>
      </c>
      <c r="X117" s="52">
        <v>7536.0384615384619</v>
      </c>
      <c r="Y117" s="52">
        <v>7536.0384615384619</v>
      </c>
      <c r="Z117" s="52">
        <v>7536.0384615384619</v>
      </c>
      <c r="AA117" s="52">
        <v>7536.0384615384619</v>
      </c>
      <c r="AB117" s="52">
        <v>7536.0384615384619</v>
      </c>
      <c r="AC117" s="52">
        <f t="shared" si="12"/>
        <v>97968.500000000029</v>
      </c>
      <c r="AD117" s="52">
        <f t="shared" si="13"/>
        <v>0</v>
      </c>
      <c r="AE117" s="52" t="s">
        <v>4425</v>
      </c>
      <c r="AF117" s="52"/>
      <c r="AG117" s="52">
        <f t="shared" si="14"/>
        <v>30144.153846153848</v>
      </c>
      <c r="AH117" s="52">
        <f t="shared" si="15"/>
        <v>52752.269230769234</v>
      </c>
      <c r="AI117" s="52">
        <f t="shared" si="16"/>
        <v>75360.384615384624</v>
      </c>
      <c r="AJ117" s="52">
        <f t="shared" si="17"/>
        <v>97968.500000000029</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x14ac:dyDescent="0.25">
      <c r="A118" s="480" t="s">
        <v>4461</v>
      </c>
      <c r="B118" s="480">
        <v>516500</v>
      </c>
      <c r="C118" s="480">
        <v>144387</v>
      </c>
      <c r="D118" s="480" t="s">
        <v>114</v>
      </c>
      <c r="E118" s="480">
        <v>3024208</v>
      </c>
      <c r="F118" s="480" t="s">
        <v>412</v>
      </c>
      <c r="G118" s="480">
        <v>11442</v>
      </c>
      <c r="H118" s="480">
        <v>96059</v>
      </c>
      <c r="L118" s="313">
        <f t="shared" si="9"/>
        <v>1</v>
      </c>
      <c r="M118" s="313" t="str">
        <f t="shared" si="10"/>
        <v>4208.EHCP.I03.1</v>
      </c>
      <c r="N118" s="313" t="str">
        <f t="shared" si="11"/>
        <v>11442/516500</v>
      </c>
      <c r="Q118" s="52">
        <v>8004.9166666666661</v>
      </c>
      <c r="R118" s="52">
        <v>8004.9166666666661</v>
      </c>
      <c r="S118" s="52">
        <v>8004.9166666666661</v>
      </c>
      <c r="T118" s="52">
        <v>8004.9166666666661</v>
      </c>
      <c r="U118" s="52">
        <v>8004.9166666666661</v>
      </c>
      <c r="V118" s="52">
        <v>8004.9166666666661</v>
      </c>
      <c r="W118" s="52">
        <v>8004.9166666666661</v>
      </c>
      <c r="X118" s="52">
        <v>8004.9166666666661</v>
      </c>
      <c r="Y118" s="52">
        <v>8004.9166666666661</v>
      </c>
      <c r="Z118" s="52">
        <v>8004.9166666666661</v>
      </c>
      <c r="AA118" s="52">
        <v>8004.9166666666661</v>
      </c>
      <c r="AB118" s="52">
        <v>8004.9166666666661</v>
      </c>
      <c r="AC118" s="52">
        <f t="shared" si="12"/>
        <v>96059</v>
      </c>
      <c r="AD118" s="52">
        <f t="shared" si="13"/>
        <v>0</v>
      </c>
      <c r="AE118" s="52" t="s">
        <v>4427</v>
      </c>
      <c r="AF118" s="52"/>
      <c r="AG118" s="52">
        <f t="shared" si="14"/>
        <v>24014.75</v>
      </c>
      <c r="AH118" s="52">
        <f t="shared" si="15"/>
        <v>48029.499999999993</v>
      </c>
      <c r="AI118" s="52">
        <f t="shared" si="16"/>
        <v>72044.249999999985</v>
      </c>
      <c r="AJ118" s="52">
        <f t="shared" si="17"/>
        <v>96059</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x14ac:dyDescent="0.25">
      <c r="A119" s="480" t="s">
        <v>4466</v>
      </c>
      <c r="B119" s="480">
        <v>543965</v>
      </c>
      <c r="C119" s="480">
        <v>400012</v>
      </c>
      <c r="D119" s="480" t="s">
        <v>254</v>
      </c>
      <c r="E119" s="480">
        <v>3022072</v>
      </c>
      <c r="F119" s="480" t="s">
        <v>412</v>
      </c>
      <c r="G119" s="480">
        <v>11431</v>
      </c>
      <c r="H119" s="480">
        <v>153439</v>
      </c>
      <c r="L119" s="313">
        <f t="shared" si="9"/>
        <v>1</v>
      </c>
      <c r="M119" s="313" t="str">
        <f t="shared" si="10"/>
        <v>2072.EHCP.I03.1</v>
      </c>
      <c r="N119" s="313" t="str">
        <f t="shared" si="11"/>
        <v>11431/543965</v>
      </c>
      <c r="Q119" s="52">
        <v>23606</v>
      </c>
      <c r="R119" s="52">
        <v>11803</v>
      </c>
      <c r="S119" s="52">
        <v>11803</v>
      </c>
      <c r="T119" s="52">
        <v>11803</v>
      </c>
      <c r="U119" s="52">
        <v>11803</v>
      </c>
      <c r="V119" s="52">
        <v>11803</v>
      </c>
      <c r="W119" s="52">
        <v>11803</v>
      </c>
      <c r="X119" s="52">
        <v>11803</v>
      </c>
      <c r="Y119" s="52">
        <v>11803</v>
      </c>
      <c r="Z119" s="52">
        <v>11803</v>
      </c>
      <c r="AA119" s="52">
        <v>11803</v>
      </c>
      <c r="AB119" s="52">
        <v>11803</v>
      </c>
      <c r="AC119" s="52">
        <f t="shared" si="12"/>
        <v>153439</v>
      </c>
      <c r="AD119" s="52">
        <f t="shared" si="13"/>
        <v>0</v>
      </c>
      <c r="AE119" s="52" t="s">
        <v>4429</v>
      </c>
      <c r="AF119" s="52"/>
      <c r="AG119" s="52">
        <f t="shared" si="14"/>
        <v>47212</v>
      </c>
      <c r="AH119" s="52">
        <f t="shared" si="15"/>
        <v>82621</v>
      </c>
      <c r="AI119" s="52">
        <f t="shared" si="16"/>
        <v>118030</v>
      </c>
      <c r="AJ119" s="52">
        <f t="shared" si="17"/>
        <v>153439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x14ac:dyDescent="0.25">
      <c r="A120" s="480" t="s">
        <v>4468</v>
      </c>
      <c r="B120" s="480">
        <v>516500</v>
      </c>
      <c r="C120" s="480">
        <v>155029</v>
      </c>
      <c r="D120" s="480" t="s">
        <v>255</v>
      </c>
      <c r="E120" s="480">
        <v>3022004</v>
      </c>
      <c r="F120" s="480" t="s">
        <v>412</v>
      </c>
      <c r="G120" s="480">
        <v>11443</v>
      </c>
      <c r="H120" s="480">
        <v>43538</v>
      </c>
      <c r="L120" s="313">
        <f t="shared" si="9"/>
        <v>1</v>
      </c>
      <c r="M120" s="313" t="str">
        <f t="shared" si="10"/>
        <v>2004.EHCP.I03.1</v>
      </c>
      <c r="N120" s="313" t="str">
        <f t="shared" si="11"/>
        <v>11443/516500</v>
      </c>
      <c r="Q120" s="52">
        <v>3628.1666666666665</v>
      </c>
      <c r="R120" s="52">
        <v>3628.1666666666665</v>
      </c>
      <c r="S120" s="52">
        <v>3628.1666666666665</v>
      </c>
      <c r="T120" s="52">
        <v>3628.1666666666665</v>
      </c>
      <c r="U120" s="52">
        <v>3628.1666666666665</v>
      </c>
      <c r="V120" s="52">
        <v>3628.1666666666665</v>
      </c>
      <c r="W120" s="52">
        <v>3628.1666666666665</v>
      </c>
      <c r="X120" s="52">
        <v>3628.1666666666665</v>
      </c>
      <c r="Y120" s="52">
        <v>3628.1666666666665</v>
      </c>
      <c r="Z120" s="52">
        <v>3628.1666666666665</v>
      </c>
      <c r="AA120" s="52">
        <v>3628.1666666666665</v>
      </c>
      <c r="AB120" s="52">
        <v>3628.1666666666665</v>
      </c>
      <c r="AC120" s="52">
        <f t="shared" si="12"/>
        <v>43538</v>
      </c>
      <c r="AD120" s="52">
        <f t="shared" si="13"/>
        <v>0</v>
      </c>
      <c r="AE120" s="52" t="s">
        <v>4430</v>
      </c>
      <c r="AF120" s="52"/>
      <c r="AG120" s="52">
        <f t="shared" si="14"/>
        <v>10884.5</v>
      </c>
      <c r="AH120" s="52">
        <f t="shared" si="15"/>
        <v>21769</v>
      </c>
      <c r="AI120" s="52">
        <f t="shared" si="16"/>
        <v>32653.500000000004</v>
      </c>
      <c r="AJ120" s="52">
        <f t="shared" si="17"/>
        <v>43538</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x14ac:dyDescent="0.25">
      <c r="A121" s="480" t="s">
        <v>4470</v>
      </c>
      <c r="B121" s="480">
        <v>543965</v>
      </c>
      <c r="C121" s="480">
        <v>400093</v>
      </c>
      <c r="D121" s="480" t="s">
        <v>256</v>
      </c>
      <c r="E121" s="480">
        <v>3023512</v>
      </c>
      <c r="F121" s="480" t="s">
        <v>412</v>
      </c>
      <c r="G121" s="480">
        <v>11431</v>
      </c>
      <c r="H121" s="480">
        <v>29696</v>
      </c>
      <c r="L121" s="313">
        <f t="shared" si="9"/>
        <v>1</v>
      </c>
      <c r="M121" s="313" t="str">
        <f t="shared" si="10"/>
        <v>3512.EHCP.I03.1</v>
      </c>
      <c r="N121" s="313" t="str">
        <f t="shared" si="11"/>
        <v>11431/543965</v>
      </c>
      <c r="Q121" s="52">
        <v>4568.6153846153848</v>
      </c>
      <c r="R121" s="52">
        <v>2284.3076923076924</v>
      </c>
      <c r="S121" s="52">
        <v>2284.3076923076924</v>
      </c>
      <c r="T121" s="52">
        <v>2284.3076923076924</v>
      </c>
      <c r="U121" s="52">
        <v>2284.3076923076924</v>
      </c>
      <c r="V121" s="52">
        <v>2284.3076923076924</v>
      </c>
      <c r="W121" s="52">
        <v>2284.3076923076924</v>
      </c>
      <c r="X121" s="52">
        <v>2284.3076923076924</v>
      </c>
      <c r="Y121" s="52">
        <v>2284.3076923076924</v>
      </c>
      <c r="Z121" s="52">
        <v>2284.3076923076924</v>
      </c>
      <c r="AA121" s="52">
        <v>2284.3076923076924</v>
      </c>
      <c r="AB121" s="52">
        <v>2284.3076923076924</v>
      </c>
      <c r="AC121" s="52">
        <f t="shared" si="12"/>
        <v>29695.999999999993</v>
      </c>
      <c r="AD121" s="52">
        <f t="shared" si="13"/>
        <v>0</v>
      </c>
      <c r="AE121" s="52" t="s">
        <v>4432</v>
      </c>
      <c r="AF121" s="52"/>
      <c r="AG121" s="52">
        <f t="shared" si="14"/>
        <v>9137.2307692307695</v>
      </c>
      <c r="AH121" s="52">
        <f t="shared" si="15"/>
        <v>15990.153846153844</v>
      </c>
      <c r="AI121" s="52">
        <f t="shared" si="16"/>
        <v>22843.076923076918</v>
      </c>
      <c r="AJ121" s="52">
        <f t="shared" si="17"/>
        <v>29695.999999999993</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x14ac:dyDescent="0.25">
      <c r="A122" s="480" t="s">
        <v>4472</v>
      </c>
      <c r="B122" s="480">
        <v>516500</v>
      </c>
      <c r="C122" s="480">
        <v>160025</v>
      </c>
      <c r="D122" s="480" t="s">
        <v>257</v>
      </c>
      <c r="E122" s="480">
        <v>3022041</v>
      </c>
      <c r="F122" s="480" t="s">
        <v>412</v>
      </c>
      <c r="G122" s="480">
        <v>11443</v>
      </c>
      <c r="H122" s="480">
        <v>10990</v>
      </c>
      <c r="L122" s="313">
        <f t="shared" si="9"/>
        <v>1</v>
      </c>
      <c r="M122" s="313" t="str">
        <f t="shared" si="10"/>
        <v>2041.EHCP.I03.1</v>
      </c>
      <c r="N122" s="313" t="str">
        <f t="shared" si="11"/>
        <v>11443/516500</v>
      </c>
      <c r="Q122" s="52">
        <v>915.83333333333326</v>
      </c>
      <c r="R122" s="52">
        <v>915.83333333333326</v>
      </c>
      <c r="S122" s="52">
        <v>915.83333333333326</v>
      </c>
      <c r="T122" s="52">
        <v>915.83333333333326</v>
      </c>
      <c r="U122" s="52">
        <v>915.83333333333326</v>
      </c>
      <c r="V122" s="52">
        <v>915.83333333333326</v>
      </c>
      <c r="W122" s="52">
        <v>915.83333333333326</v>
      </c>
      <c r="X122" s="52">
        <v>915.83333333333326</v>
      </c>
      <c r="Y122" s="52">
        <v>915.83333333333326</v>
      </c>
      <c r="Z122" s="52">
        <v>915.83333333333326</v>
      </c>
      <c r="AA122" s="52">
        <v>915.83333333333326</v>
      </c>
      <c r="AB122" s="52">
        <v>915.83333333333326</v>
      </c>
      <c r="AC122" s="52">
        <f t="shared" si="12"/>
        <v>10990</v>
      </c>
      <c r="AD122" s="52">
        <f t="shared" si="13"/>
        <v>0</v>
      </c>
      <c r="AE122" s="52" t="s">
        <v>4433</v>
      </c>
      <c r="AF122" s="52"/>
      <c r="AG122" s="52">
        <f t="shared" si="14"/>
        <v>2747.5</v>
      </c>
      <c r="AH122" s="52">
        <f t="shared" si="15"/>
        <v>5494.9999999999991</v>
      </c>
      <c r="AI122" s="52">
        <f t="shared" si="16"/>
        <v>8242.4999999999982</v>
      </c>
      <c r="AJ122" s="52">
        <f t="shared" si="17"/>
        <v>10990</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x14ac:dyDescent="0.25">
      <c r="A123" s="480" t="s">
        <v>4474</v>
      </c>
      <c r="B123" s="480">
        <v>543965</v>
      </c>
      <c r="C123" s="480">
        <v>400071</v>
      </c>
      <c r="D123" s="480" t="s">
        <v>258</v>
      </c>
      <c r="E123" s="480">
        <v>3023510</v>
      </c>
      <c r="F123" s="480" t="s">
        <v>412</v>
      </c>
      <c r="G123" s="480">
        <v>11431</v>
      </c>
      <c r="H123" s="480">
        <v>78940</v>
      </c>
      <c r="L123" s="313">
        <f t="shared" si="9"/>
        <v>1</v>
      </c>
      <c r="M123" s="313" t="str">
        <f t="shared" si="10"/>
        <v>3510.EHCP.I03.1</v>
      </c>
      <c r="N123" s="313" t="str">
        <f t="shared" si="11"/>
        <v>11431/543965</v>
      </c>
      <c r="Q123" s="52">
        <v>12144.615384615385</v>
      </c>
      <c r="R123" s="52">
        <v>6072.3076923076924</v>
      </c>
      <c r="S123" s="52">
        <v>6072.3076923076924</v>
      </c>
      <c r="T123" s="52">
        <v>6072.3076923076924</v>
      </c>
      <c r="U123" s="52">
        <v>6072.3076923076924</v>
      </c>
      <c r="V123" s="52">
        <v>6072.3076923076924</v>
      </c>
      <c r="W123" s="52">
        <v>6072.3076923076924</v>
      </c>
      <c r="X123" s="52">
        <v>6072.3076923076924</v>
      </c>
      <c r="Y123" s="52">
        <v>6072.3076923076924</v>
      </c>
      <c r="Z123" s="52">
        <v>6072.3076923076924</v>
      </c>
      <c r="AA123" s="52">
        <v>6072.3076923076924</v>
      </c>
      <c r="AB123" s="52">
        <v>6072.3076923076924</v>
      </c>
      <c r="AC123" s="52">
        <f t="shared" si="12"/>
        <v>78940</v>
      </c>
      <c r="AD123" s="52">
        <f t="shared" si="13"/>
        <v>0</v>
      </c>
      <c r="AE123" s="52" t="s">
        <v>4435</v>
      </c>
      <c r="AF123" s="52"/>
      <c r="AG123" s="52">
        <f t="shared" si="14"/>
        <v>24289.23076923077</v>
      </c>
      <c r="AH123" s="52">
        <f t="shared" si="15"/>
        <v>42506.153846153851</v>
      </c>
      <c r="AI123" s="52">
        <f t="shared" si="16"/>
        <v>60723.076923076937</v>
      </c>
      <c r="AJ123" s="52">
        <f t="shared" si="17"/>
        <v>78940</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x14ac:dyDescent="0.25">
      <c r="A124" s="480" t="s">
        <v>4476</v>
      </c>
      <c r="B124" s="480">
        <v>516500</v>
      </c>
      <c r="C124" s="480">
        <v>158756</v>
      </c>
      <c r="D124" s="480" t="s">
        <v>116</v>
      </c>
      <c r="E124" s="480">
        <v>3024011</v>
      </c>
      <c r="F124" s="480" t="s">
        <v>412</v>
      </c>
      <c r="G124" s="480">
        <v>11442</v>
      </c>
      <c r="H124" s="480">
        <v>120050</v>
      </c>
      <c r="L124" s="313">
        <f t="shared" si="9"/>
        <v>1</v>
      </c>
      <c r="M124" s="313" t="str">
        <f t="shared" si="10"/>
        <v>4011.EHCP.I03.1</v>
      </c>
      <c r="N124" s="313" t="str">
        <f t="shared" si="11"/>
        <v>11442/516500</v>
      </c>
      <c r="Q124" s="52">
        <v>10004.166666666666</v>
      </c>
      <c r="R124" s="52">
        <v>10004.166666666666</v>
      </c>
      <c r="S124" s="52">
        <v>10004.166666666666</v>
      </c>
      <c r="T124" s="52">
        <v>10004.166666666666</v>
      </c>
      <c r="U124" s="52">
        <v>10004.166666666666</v>
      </c>
      <c r="V124" s="52">
        <v>10004.166666666666</v>
      </c>
      <c r="W124" s="52">
        <v>10004.166666666666</v>
      </c>
      <c r="X124" s="52">
        <v>10004.166666666666</v>
      </c>
      <c r="Y124" s="52">
        <v>10004.166666666666</v>
      </c>
      <c r="Z124" s="52">
        <v>10004.166666666666</v>
      </c>
      <c r="AA124" s="52">
        <v>10004.166666666666</v>
      </c>
      <c r="AB124" s="52">
        <v>10004.166666666666</v>
      </c>
      <c r="AC124" s="52">
        <f t="shared" si="12"/>
        <v>120050.00000000001</v>
      </c>
      <c r="AD124" s="52">
        <f t="shared" si="13"/>
        <v>0</v>
      </c>
      <c r="AE124" s="52" t="s">
        <v>4437</v>
      </c>
      <c r="AF124" s="52"/>
      <c r="AG124" s="52">
        <f t="shared" si="14"/>
        <v>30012.5</v>
      </c>
      <c r="AH124" s="52">
        <f t="shared" si="15"/>
        <v>60024.999999999993</v>
      </c>
      <c r="AI124" s="52">
        <f t="shared" si="16"/>
        <v>90037.5</v>
      </c>
      <c r="AJ124" s="52">
        <f t="shared" si="17"/>
        <v>120050.00000000001</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t="e">
        <f>#REF!+W124</f>
        <v>#REF!</v>
      </c>
    </row>
    <row r="125" spans="1:65" x14ac:dyDescent="0.25">
      <c r="A125" s="480" t="s">
        <v>4478</v>
      </c>
      <c r="B125" s="480">
        <v>543965</v>
      </c>
      <c r="C125" s="480">
        <v>400096</v>
      </c>
      <c r="D125" s="480" t="s">
        <v>259</v>
      </c>
      <c r="E125" s="480">
        <v>3023502</v>
      </c>
      <c r="F125" s="480" t="s">
        <v>412</v>
      </c>
      <c r="G125" s="480">
        <v>11431</v>
      </c>
      <c r="H125" s="480">
        <v>79361</v>
      </c>
      <c r="L125" s="313">
        <f t="shared" si="9"/>
        <v>1</v>
      </c>
      <c r="M125" s="313" t="str">
        <f t="shared" si="10"/>
        <v>3502.EHCP.I03.1</v>
      </c>
      <c r="N125" s="313" t="str">
        <f t="shared" si="11"/>
        <v>11431/543965</v>
      </c>
      <c r="Q125" s="52">
        <v>12209.384615384615</v>
      </c>
      <c r="R125" s="52">
        <v>6104.6923076923076</v>
      </c>
      <c r="S125" s="52">
        <v>6104.6923076923076</v>
      </c>
      <c r="T125" s="52">
        <v>6104.6923076923076</v>
      </c>
      <c r="U125" s="52">
        <v>6104.6923076923076</v>
      </c>
      <c r="V125" s="52">
        <v>6104.6923076923076</v>
      </c>
      <c r="W125" s="52">
        <v>6104.6923076923076</v>
      </c>
      <c r="X125" s="52">
        <v>6104.6923076923076</v>
      </c>
      <c r="Y125" s="52">
        <v>6104.6923076923076</v>
      </c>
      <c r="Z125" s="52">
        <v>6104.6923076923076</v>
      </c>
      <c r="AA125" s="52">
        <v>6104.6923076923076</v>
      </c>
      <c r="AB125" s="52">
        <v>6104.6923076923076</v>
      </c>
      <c r="AC125" s="52">
        <f t="shared" si="12"/>
        <v>79361</v>
      </c>
      <c r="AD125" s="52">
        <f t="shared" si="13"/>
        <v>0</v>
      </c>
      <c r="AE125" s="52" t="s">
        <v>4439</v>
      </c>
      <c r="AF125" s="52"/>
      <c r="AG125" s="52">
        <f t="shared" si="14"/>
        <v>24418.76923076923</v>
      </c>
      <c r="AH125" s="52">
        <f t="shared" si="15"/>
        <v>42732.846153846149</v>
      </c>
      <c r="AI125" s="52">
        <f t="shared" si="16"/>
        <v>61046.923076923063</v>
      </c>
      <c r="AJ125" s="52">
        <f t="shared" si="17"/>
        <v>79361</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x14ac:dyDescent="0.25">
      <c r="A126" s="480" t="s">
        <v>4481</v>
      </c>
      <c r="B126" s="480">
        <v>516500</v>
      </c>
      <c r="C126" s="480">
        <v>156093</v>
      </c>
      <c r="D126" s="480" t="s">
        <v>117</v>
      </c>
      <c r="E126" s="480">
        <v>3024000</v>
      </c>
      <c r="F126" s="480" t="s">
        <v>412</v>
      </c>
      <c r="G126" s="480">
        <v>11442</v>
      </c>
      <c r="H126" s="480">
        <v>35402</v>
      </c>
      <c r="L126" s="313">
        <f t="shared" si="9"/>
        <v>1</v>
      </c>
      <c r="M126" s="313" t="str">
        <f t="shared" si="10"/>
        <v>4000.EHCP.I03.1</v>
      </c>
      <c r="N126" s="313" t="str">
        <f t="shared" si="11"/>
        <v>11442/516500</v>
      </c>
      <c r="Q126" s="52">
        <v>2950.1666666666665</v>
      </c>
      <c r="R126" s="52">
        <v>2950.1666666666665</v>
      </c>
      <c r="S126" s="52">
        <v>2950.1666666666665</v>
      </c>
      <c r="T126" s="52">
        <v>2950.1666666666665</v>
      </c>
      <c r="U126" s="52">
        <v>2950.1666666666665</v>
      </c>
      <c r="V126" s="52">
        <v>2950.1666666666665</v>
      </c>
      <c r="W126" s="52">
        <v>2950.1666666666665</v>
      </c>
      <c r="X126" s="52">
        <v>2950.1666666666665</v>
      </c>
      <c r="Y126" s="52">
        <v>2950.1666666666665</v>
      </c>
      <c r="Z126" s="52">
        <v>2950.1666666666665</v>
      </c>
      <c r="AA126" s="52">
        <v>2950.1666666666665</v>
      </c>
      <c r="AB126" s="52">
        <v>2950.1666666666665</v>
      </c>
      <c r="AC126" s="52">
        <f t="shared" si="12"/>
        <v>35402.000000000007</v>
      </c>
      <c r="AD126" s="52">
        <f t="shared" si="13"/>
        <v>0</v>
      </c>
      <c r="AE126" s="52" t="s">
        <v>4441</v>
      </c>
      <c r="AF126" s="52"/>
      <c r="AG126" s="52">
        <f t="shared" si="14"/>
        <v>8850.5</v>
      </c>
      <c r="AH126" s="52">
        <f t="shared" si="15"/>
        <v>17701</v>
      </c>
      <c r="AI126" s="52">
        <f t="shared" si="16"/>
        <v>26551.500000000004</v>
      </c>
      <c r="AJ126" s="52">
        <f t="shared" si="17"/>
        <v>35402.000000000007</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x14ac:dyDescent="0.25">
      <c r="A127" s="480" t="s">
        <v>4483</v>
      </c>
      <c r="B127" s="480">
        <v>543965</v>
      </c>
      <c r="C127" s="480">
        <v>400062</v>
      </c>
      <c r="D127" s="480" t="s">
        <v>260</v>
      </c>
      <c r="E127" s="480">
        <v>3023315</v>
      </c>
      <c r="F127" s="480" t="s">
        <v>412</v>
      </c>
      <c r="G127" s="480">
        <v>11431</v>
      </c>
      <c r="H127" s="480">
        <v>16275</v>
      </c>
      <c r="L127" s="313">
        <f t="shared" si="9"/>
        <v>1</v>
      </c>
      <c r="M127" s="313" t="str">
        <f t="shared" si="10"/>
        <v>3315.EHCP.I03.1</v>
      </c>
      <c r="N127" s="313" t="str">
        <f t="shared" si="11"/>
        <v>11431/543965</v>
      </c>
      <c r="Q127" s="52">
        <v>2503.8461538461538</v>
      </c>
      <c r="R127" s="52">
        <v>1251.9230769230769</v>
      </c>
      <c r="S127" s="52">
        <v>1251.9230769230769</v>
      </c>
      <c r="T127" s="52">
        <v>1251.9230769230769</v>
      </c>
      <c r="U127" s="52">
        <v>1251.9230769230769</v>
      </c>
      <c r="V127" s="52">
        <v>1251.9230769230769</v>
      </c>
      <c r="W127" s="52">
        <v>1251.9230769230769</v>
      </c>
      <c r="X127" s="52">
        <v>1251.9230769230769</v>
      </c>
      <c r="Y127" s="52">
        <v>1251.9230769230769</v>
      </c>
      <c r="Z127" s="52">
        <v>1251.9230769230769</v>
      </c>
      <c r="AA127" s="52">
        <v>1251.9230769230769</v>
      </c>
      <c r="AB127" s="52">
        <v>1251.9230769230769</v>
      </c>
      <c r="AC127" s="52">
        <f t="shared" si="12"/>
        <v>16274.999999999996</v>
      </c>
      <c r="AD127" s="52">
        <f t="shared" si="13"/>
        <v>0</v>
      </c>
      <c r="AE127" s="52" t="s">
        <v>4443</v>
      </c>
      <c r="AF127" s="52"/>
      <c r="AG127" s="52">
        <f t="shared" si="14"/>
        <v>5007.6923076923076</v>
      </c>
      <c r="AH127" s="52">
        <f t="shared" si="15"/>
        <v>8763.461538461539</v>
      </c>
      <c r="AI127" s="52">
        <f t="shared" si="16"/>
        <v>12519.230769230768</v>
      </c>
      <c r="AJ127" s="52">
        <f t="shared" si="17"/>
        <v>16274.999999999996</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x14ac:dyDescent="0.25">
      <c r="A128" s="480" t="s">
        <v>4485</v>
      </c>
      <c r="B128" s="480">
        <v>543965</v>
      </c>
      <c r="C128" s="480">
        <v>400064</v>
      </c>
      <c r="D128" s="480" t="s">
        <v>261</v>
      </c>
      <c r="E128" s="480">
        <v>3023504</v>
      </c>
      <c r="F128" s="480" t="s">
        <v>412</v>
      </c>
      <c r="G128" s="480">
        <v>11431</v>
      </c>
      <c r="H128" s="480">
        <v>54109</v>
      </c>
      <c r="L128" s="313">
        <f t="shared" si="9"/>
        <v>1</v>
      </c>
      <c r="M128" s="313" t="str">
        <f t="shared" si="10"/>
        <v>3504.EHCP.I03.1</v>
      </c>
      <c r="N128" s="313" t="str">
        <f t="shared" si="11"/>
        <v>11431/543965</v>
      </c>
      <c r="Q128" s="52">
        <v>8324.461538461539</v>
      </c>
      <c r="R128" s="52">
        <v>4162.2307692307695</v>
      </c>
      <c r="S128" s="52">
        <v>4162.2307692307695</v>
      </c>
      <c r="T128" s="52">
        <v>4162.2307692307695</v>
      </c>
      <c r="U128" s="52">
        <v>4162.2307692307695</v>
      </c>
      <c r="V128" s="52">
        <v>4162.2307692307695</v>
      </c>
      <c r="W128" s="52">
        <v>4162.2307692307695</v>
      </c>
      <c r="X128" s="52">
        <v>4162.2307692307695</v>
      </c>
      <c r="Y128" s="52">
        <v>4162.2307692307695</v>
      </c>
      <c r="Z128" s="52">
        <v>4162.2307692307695</v>
      </c>
      <c r="AA128" s="52">
        <v>4162.2307692307695</v>
      </c>
      <c r="AB128" s="52">
        <v>4162.2307692307695</v>
      </c>
      <c r="AC128" s="52">
        <f t="shared" si="12"/>
        <v>54108.999999999985</v>
      </c>
      <c r="AD128" s="52">
        <f t="shared" si="13"/>
        <v>0</v>
      </c>
      <c r="AE128" s="52" t="s">
        <v>4445</v>
      </c>
      <c r="AF128" s="52"/>
      <c r="AG128" s="52">
        <f t="shared" si="14"/>
        <v>16648.923076923078</v>
      </c>
      <c r="AH128" s="52">
        <f t="shared" si="15"/>
        <v>29135.615384615387</v>
      </c>
      <c r="AI128" s="52">
        <f t="shared" si="16"/>
        <v>41622.307692307688</v>
      </c>
      <c r="AJ128" s="52">
        <f t="shared" si="17"/>
        <v>54108.999999999985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x14ac:dyDescent="0.25">
      <c r="A129" s="480" t="s">
        <v>4487</v>
      </c>
      <c r="B129" s="480">
        <v>543965</v>
      </c>
      <c r="C129" s="480">
        <v>400098</v>
      </c>
      <c r="D129" s="480" t="s">
        <v>262</v>
      </c>
      <c r="E129" s="480">
        <v>3023309</v>
      </c>
      <c r="F129" s="480" t="s">
        <v>412</v>
      </c>
      <c r="G129" s="480">
        <v>11431</v>
      </c>
      <c r="H129" s="480">
        <v>38254</v>
      </c>
      <c r="L129" s="313">
        <f t="shared" si="9"/>
        <v>1</v>
      </c>
      <c r="M129" s="313" t="str">
        <f t="shared" si="10"/>
        <v>3309.EHCP.I03.1</v>
      </c>
      <c r="N129" s="313" t="str">
        <f t="shared" si="11"/>
        <v>11431/543965</v>
      </c>
      <c r="Q129" s="52">
        <v>5885.2307692307695</v>
      </c>
      <c r="R129" s="52">
        <v>2942.6153846153848</v>
      </c>
      <c r="S129" s="52">
        <v>2942.6153846153848</v>
      </c>
      <c r="T129" s="52">
        <v>2942.6153846153848</v>
      </c>
      <c r="U129" s="52">
        <v>2942.6153846153848</v>
      </c>
      <c r="V129" s="52">
        <v>2942.6153846153848</v>
      </c>
      <c r="W129" s="52">
        <v>2942.6153846153848</v>
      </c>
      <c r="X129" s="52">
        <v>2942.6153846153848</v>
      </c>
      <c r="Y129" s="52">
        <v>2942.6153846153848</v>
      </c>
      <c r="Z129" s="52">
        <v>2942.6153846153848</v>
      </c>
      <c r="AA129" s="52">
        <v>2942.6153846153848</v>
      </c>
      <c r="AB129" s="52">
        <v>2942.6153846153848</v>
      </c>
      <c r="AC129" s="52">
        <f t="shared" si="12"/>
        <v>38253.999999999993</v>
      </c>
      <c r="AD129" s="52">
        <f t="shared" si="13"/>
        <v>0</v>
      </c>
      <c r="AE129" s="52" t="s">
        <v>4446</v>
      </c>
      <c r="AF129" s="52"/>
      <c r="AG129" s="52">
        <f t="shared" si="14"/>
        <v>11770.461538461539</v>
      </c>
      <c r="AH129" s="52">
        <f t="shared" si="15"/>
        <v>20598.307692307695</v>
      </c>
      <c r="AI129" s="52">
        <f t="shared" si="16"/>
        <v>29426.153846153844</v>
      </c>
      <c r="AJ129" s="52">
        <f t="shared" si="17"/>
        <v>38253.999999999993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x14ac:dyDescent="0.25">
      <c r="A130" s="480" t="s">
        <v>4883</v>
      </c>
      <c r="B130" s="480">
        <v>543965</v>
      </c>
      <c r="C130" s="480">
        <v>400098</v>
      </c>
      <c r="D130" s="480" t="s">
        <v>262</v>
      </c>
      <c r="E130" s="480">
        <v>3023309</v>
      </c>
      <c r="F130" s="480" t="s">
        <v>4222</v>
      </c>
      <c r="G130" s="480">
        <v>10265</v>
      </c>
      <c r="H130" s="480">
        <v>5394</v>
      </c>
      <c r="L130" s="313">
        <f t="shared" si="9"/>
        <v>2</v>
      </c>
      <c r="M130" s="313" t="str">
        <f t="shared" si="10"/>
        <v>3309.SEN I.I03.2</v>
      </c>
      <c r="N130" s="313" t="str">
        <f t="shared" si="11"/>
        <v>10265/543965</v>
      </c>
      <c r="Q130" s="52">
        <v>829.84615384615392</v>
      </c>
      <c r="R130" s="52">
        <v>414.92307692307696</v>
      </c>
      <c r="S130" s="52">
        <v>414.92307692307696</v>
      </c>
      <c r="T130" s="52">
        <v>414.92307692307696</v>
      </c>
      <c r="U130" s="52">
        <v>414.92307692307696</v>
      </c>
      <c r="V130" s="52">
        <v>414.92307692307696</v>
      </c>
      <c r="W130" s="52">
        <v>414.92307692307696</v>
      </c>
      <c r="X130" s="52">
        <v>414.92307692307696</v>
      </c>
      <c r="Y130" s="52">
        <v>414.92307692307696</v>
      </c>
      <c r="Z130" s="52">
        <v>414.92307692307696</v>
      </c>
      <c r="AA130" s="52">
        <v>414.92307692307696</v>
      </c>
      <c r="AB130" s="52">
        <v>414.92307692307696</v>
      </c>
      <c r="AC130" s="52">
        <f t="shared" si="12"/>
        <v>5394.0000000000018</v>
      </c>
      <c r="AD130" s="52">
        <f t="shared" si="13"/>
        <v>0</v>
      </c>
      <c r="AE130" s="52" t="s">
        <v>4447</v>
      </c>
      <c r="AF130" s="52"/>
      <c r="AG130" s="52">
        <f t="shared" si="14"/>
        <v>1659.6923076923078</v>
      </c>
      <c r="AH130" s="52">
        <f t="shared" si="15"/>
        <v>2904.461538461539</v>
      </c>
      <c r="AI130" s="52">
        <f t="shared" si="16"/>
        <v>4149.2307692307704</v>
      </c>
      <c r="AJ130" s="52">
        <f t="shared" si="17"/>
        <v>5394.0000000000018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x14ac:dyDescent="0.25">
      <c r="A131" s="480" t="s">
        <v>4489</v>
      </c>
      <c r="B131" s="480">
        <v>543965</v>
      </c>
      <c r="C131" s="480">
        <v>400114</v>
      </c>
      <c r="D131" s="480" t="s">
        <v>263</v>
      </c>
      <c r="E131" s="480">
        <v>3023307</v>
      </c>
      <c r="F131" s="480" t="s">
        <v>412</v>
      </c>
      <c r="G131" s="480">
        <v>11431</v>
      </c>
      <c r="H131" s="480">
        <v>5285</v>
      </c>
      <c r="L131" s="313">
        <f t="shared" si="9"/>
        <v>1</v>
      </c>
      <c r="M131" s="313" t="str">
        <f t="shared" si="10"/>
        <v>3307.EHCP.I03.1</v>
      </c>
      <c r="N131" s="313" t="str">
        <f t="shared" si="11"/>
        <v>11431/543965</v>
      </c>
      <c r="Q131" s="52">
        <v>813.07692307692309</v>
      </c>
      <c r="R131" s="52">
        <v>406.53846153846155</v>
      </c>
      <c r="S131" s="52">
        <v>406.53846153846155</v>
      </c>
      <c r="T131" s="52">
        <v>406.53846153846155</v>
      </c>
      <c r="U131" s="52">
        <v>406.53846153846155</v>
      </c>
      <c r="V131" s="52">
        <v>406.53846153846155</v>
      </c>
      <c r="W131" s="52">
        <v>406.53846153846155</v>
      </c>
      <c r="X131" s="52">
        <v>406.53846153846155</v>
      </c>
      <c r="Y131" s="52">
        <v>406.53846153846155</v>
      </c>
      <c r="Z131" s="52">
        <v>406.53846153846155</v>
      </c>
      <c r="AA131" s="52">
        <v>406.53846153846155</v>
      </c>
      <c r="AB131" s="52">
        <v>406.53846153846155</v>
      </c>
      <c r="AC131" s="52">
        <f t="shared" si="12"/>
        <v>5285</v>
      </c>
      <c r="AD131" s="52">
        <f t="shared" si="13"/>
        <v>0</v>
      </c>
      <c r="AE131" s="52" t="s">
        <v>4449</v>
      </c>
      <c r="AF131" s="52"/>
      <c r="AG131" s="52">
        <f t="shared" si="14"/>
        <v>1626.1538461538462</v>
      </c>
      <c r="AH131" s="52">
        <f t="shared" si="15"/>
        <v>2845.7692307692305</v>
      </c>
      <c r="AI131" s="52">
        <f t="shared" si="16"/>
        <v>4065.3846153846148</v>
      </c>
      <c r="AJ131" s="52">
        <f t="shared" si="17"/>
        <v>5285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x14ac:dyDescent="0.25">
      <c r="A132" s="480" t="s">
        <v>4491</v>
      </c>
      <c r="B132" s="480">
        <v>543965</v>
      </c>
      <c r="C132" s="480">
        <v>400066</v>
      </c>
      <c r="D132" s="480" t="s">
        <v>264</v>
      </c>
      <c r="E132" s="480">
        <v>3023509</v>
      </c>
      <c r="F132" s="480" t="s">
        <v>412</v>
      </c>
      <c r="G132" s="480">
        <v>11431</v>
      </c>
      <c r="H132" s="480">
        <v>87077</v>
      </c>
      <c r="L132" s="313">
        <f t="shared" si="9"/>
        <v>1</v>
      </c>
      <c r="M132" s="313" t="str">
        <f t="shared" si="10"/>
        <v>3509.EHCP.I03.1</v>
      </c>
      <c r="N132" s="313" t="str">
        <f t="shared" si="11"/>
        <v>11431/543965</v>
      </c>
      <c r="Q132" s="52">
        <v>13396.461538461539</v>
      </c>
      <c r="R132" s="52">
        <v>6698.2307692307695</v>
      </c>
      <c r="S132" s="52">
        <v>6698.2307692307695</v>
      </c>
      <c r="T132" s="52">
        <v>6698.2307692307695</v>
      </c>
      <c r="U132" s="52">
        <v>6698.2307692307695</v>
      </c>
      <c r="V132" s="52">
        <v>6698.2307692307695</v>
      </c>
      <c r="W132" s="52">
        <v>6698.2307692307695</v>
      </c>
      <c r="X132" s="52">
        <v>6698.2307692307695</v>
      </c>
      <c r="Y132" s="52">
        <v>6698.2307692307695</v>
      </c>
      <c r="Z132" s="52">
        <v>6698.2307692307695</v>
      </c>
      <c r="AA132" s="52">
        <v>6698.2307692307695</v>
      </c>
      <c r="AB132" s="52">
        <v>6698.2307692307695</v>
      </c>
      <c r="AC132" s="52">
        <f t="shared" si="12"/>
        <v>87076.999999999971</v>
      </c>
      <c r="AD132" s="52">
        <f t="shared" si="13"/>
        <v>0</v>
      </c>
      <c r="AE132" s="52" t="s">
        <v>4451</v>
      </c>
      <c r="AF132" s="52"/>
      <c r="AG132" s="52">
        <f t="shared" si="14"/>
        <v>26792.923076923078</v>
      </c>
      <c r="AH132" s="52">
        <f t="shared" si="15"/>
        <v>46887.615384615376</v>
      </c>
      <c r="AI132" s="52">
        <f t="shared" si="16"/>
        <v>66982.307692307673</v>
      </c>
      <c r="AJ132" s="52">
        <f t="shared" si="17"/>
        <v>87076.999999999971</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x14ac:dyDescent="0.25">
      <c r="A133" s="480" t="s">
        <v>4493</v>
      </c>
      <c r="B133" s="480">
        <v>543965</v>
      </c>
      <c r="C133" s="480">
        <v>400102</v>
      </c>
      <c r="D133" s="480" t="s">
        <v>62</v>
      </c>
      <c r="E133" s="480">
        <v>3021003</v>
      </c>
      <c r="F133" s="480" t="s">
        <v>412</v>
      </c>
      <c r="G133" s="480">
        <v>11439</v>
      </c>
      <c r="H133" s="480">
        <v>6184.51</v>
      </c>
      <c r="L133" s="313">
        <f t="shared" si="9"/>
        <v>1</v>
      </c>
      <c r="M133" s="313" t="str">
        <f t="shared" si="10"/>
        <v>1003.EHCP.I03.1</v>
      </c>
      <c r="N133" s="313" t="str">
        <f t="shared" si="11"/>
        <v>11439/543965</v>
      </c>
      <c r="Q133" s="52">
        <v>951.46307692307698</v>
      </c>
      <c r="R133" s="52">
        <v>475.73153846153849</v>
      </c>
      <c r="S133" s="52">
        <v>475.73153846153849</v>
      </c>
      <c r="T133" s="52">
        <v>475.73153846153849</v>
      </c>
      <c r="U133" s="52">
        <v>475.73153846153849</v>
      </c>
      <c r="V133" s="52">
        <v>475.73153846153849</v>
      </c>
      <c r="W133" s="52">
        <v>475.73153846153849</v>
      </c>
      <c r="X133" s="52">
        <v>475.73153846153849</v>
      </c>
      <c r="Y133" s="52">
        <v>475.73153846153849</v>
      </c>
      <c r="Z133" s="52">
        <v>475.73153846153849</v>
      </c>
      <c r="AA133" s="52">
        <v>475.73153846153849</v>
      </c>
      <c r="AB133" s="52">
        <v>475.73153846153849</v>
      </c>
      <c r="AC133" s="52">
        <f t="shared" si="12"/>
        <v>6184.51</v>
      </c>
      <c r="AD133" s="52">
        <f t="shared" si="13"/>
        <v>0</v>
      </c>
      <c r="AE133" s="52" t="s">
        <v>4453</v>
      </c>
      <c r="AF133" s="52"/>
      <c r="AG133" s="52">
        <f t="shared" si="14"/>
        <v>1902.926153846154</v>
      </c>
      <c r="AH133" s="52">
        <f t="shared" si="15"/>
        <v>3330.1207692307694</v>
      </c>
      <c r="AI133" s="52">
        <f t="shared" si="16"/>
        <v>4757.3153846153846</v>
      </c>
      <c r="AJ133" s="52">
        <f t="shared" si="17"/>
        <v>6184.51</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t="e">
        <f>#REF!+W133</f>
        <v>#REF!</v>
      </c>
    </row>
    <row r="134" spans="1:65" x14ac:dyDescent="0.25">
      <c r="A134" s="480" t="s">
        <v>4495</v>
      </c>
      <c r="B134" s="480">
        <v>543965</v>
      </c>
      <c r="C134" s="480">
        <v>400102</v>
      </c>
      <c r="D134" s="480" t="s">
        <v>62</v>
      </c>
      <c r="E134" s="480">
        <v>3021003</v>
      </c>
      <c r="F134" s="480" t="s">
        <v>4222</v>
      </c>
      <c r="G134" s="480">
        <v>10265</v>
      </c>
      <c r="H134" s="480">
        <v>2945</v>
      </c>
      <c r="L134" s="313">
        <f t="shared" si="9"/>
        <v>2</v>
      </c>
      <c r="M134" s="313" t="str">
        <f t="shared" si="10"/>
        <v>1003.SEN I.I03.2</v>
      </c>
      <c r="N134" s="313" t="str">
        <f t="shared" si="11"/>
        <v>10265/543965</v>
      </c>
      <c r="Q134" s="52">
        <v>453.07692307692309</v>
      </c>
      <c r="R134" s="52">
        <v>226.53846153846155</v>
      </c>
      <c r="S134" s="52">
        <v>226.53846153846155</v>
      </c>
      <c r="T134" s="52">
        <v>226.53846153846155</v>
      </c>
      <c r="U134" s="52">
        <v>226.53846153846155</v>
      </c>
      <c r="V134" s="52">
        <v>226.53846153846155</v>
      </c>
      <c r="W134" s="52">
        <v>226.53846153846155</v>
      </c>
      <c r="X134" s="52">
        <v>226.53846153846155</v>
      </c>
      <c r="Y134" s="52">
        <v>226.53846153846155</v>
      </c>
      <c r="Z134" s="52">
        <v>226.53846153846155</v>
      </c>
      <c r="AA134" s="52">
        <v>226.53846153846155</v>
      </c>
      <c r="AB134" s="52">
        <v>226.53846153846155</v>
      </c>
      <c r="AC134" s="52">
        <f t="shared" si="12"/>
        <v>2944.9999999999991</v>
      </c>
      <c r="AD134" s="52">
        <f t="shared" si="13"/>
        <v>0</v>
      </c>
      <c r="AE134" s="52" t="s">
        <v>4455</v>
      </c>
      <c r="AF134" s="52"/>
      <c r="AG134" s="52">
        <f t="shared" si="14"/>
        <v>906.15384615384619</v>
      </c>
      <c r="AH134" s="52">
        <f t="shared" si="15"/>
        <v>1585.7692307692305</v>
      </c>
      <c r="AI134" s="52">
        <f t="shared" si="16"/>
        <v>2265.3846153846148</v>
      </c>
      <c r="AJ134" s="52">
        <f t="shared" si="17"/>
        <v>2944.9999999999991</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x14ac:dyDescent="0.25">
      <c r="A135" s="480" t="s">
        <v>4497</v>
      </c>
      <c r="B135" s="480">
        <v>543965</v>
      </c>
      <c r="C135" s="480">
        <v>400135</v>
      </c>
      <c r="D135" s="480" t="s">
        <v>318</v>
      </c>
      <c r="E135" s="480">
        <v>3023521</v>
      </c>
      <c r="F135" s="480" t="s">
        <v>412</v>
      </c>
      <c r="G135" s="480">
        <v>11431</v>
      </c>
      <c r="H135" s="480">
        <v>100919</v>
      </c>
      <c r="L135" s="313">
        <f t="shared" si="9"/>
        <v>1</v>
      </c>
      <c r="M135" s="313" t="str">
        <f t="shared" si="10"/>
        <v>3521.EHCP.I03.1</v>
      </c>
      <c r="N135" s="313" t="str">
        <f t="shared" si="11"/>
        <v>11431/543965</v>
      </c>
      <c r="Q135" s="52">
        <v>15526</v>
      </c>
      <c r="R135" s="52">
        <v>7763</v>
      </c>
      <c r="S135" s="52">
        <v>7763</v>
      </c>
      <c r="T135" s="52">
        <v>7763</v>
      </c>
      <c r="U135" s="52">
        <v>7763</v>
      </c>
      <c r="V135" s="52">
        <v>7763</v>
      </c>
      <c r="W135" s="52">
        <v>7763</v>
      </c>
      <c r="X135" s="52">
        <v>7763</v>
      </c>
      <c r="Y135" s="52">
        <v>7763</v>
      </c>
      <c r="Z135" s="52">
        <v>7763</v>
      </c>
      <c r="AA135" s="52">
        <v>7763</v>
      </c>
      <c r="AB135" s="52">
        <v>7763</v>
      </c>
      <c r="AC135" s="52">
        <f t="shared" si="12"/>
        <v>100919</v>
      </c>
      <c r="AD135" s="52">
        <f t="shared" si="13"/>
        <v>0</v>
      </c>
      <c r="AE135" s="52" t="s">
        <v>4457</v>
      </c>
      <c r="AF135" s="52"/>
      <c r="AG135" s="52">
        <f t="shared" si="14"/>
        <v>31052</v>
      </c>
      <c r="AH135" s="52">
        <f t="shared" si="15"/>
        <v>54341</v>
      </c>
      <c r="AI135" s="52">
        <f t="shared" si="16"/>
        <v>77630</v>
      </c>
      <c r="AJ135" s="52">
        <f t="shared" si="17"/>
        <v>100919</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x14ac:dyDescent="0.25">
      <c r="A136" s="480" t="s">
        <v>4497</v>
      </c>
      <c r="B136" s="480">
        <v>543965</v>
      </c>
      <c r="C136" s="480">
        <v>400135</v>
      </c>
      <c r="D136" s="480" t="s">
        <v>318</v>
      </c>
      <c r="E136" s="480">
        <v>3023521</v>
      </c>
      <c r="F136" s="480" t="s">
        <v>412</v>
      </c>
      <c r="G136" s="480">
        <v>11435</v>
      </c>
      <c r="H136" s="480">
        <v>133051</v>
      </c>
      <c r="L136" s="313">
        <f t="shared" si="9"/>
        <v>2</v>
      </c>
      <c r="M136" s="313" t="str">
        <f t="shared" si="10"/>
        <v>3521.EHCP.I03.2</v>
      </c>
      <c r="N136" s="313" t="str">
        <f t="shared" si="11"/>
        <v>11435/543965</v>
      </c>
      <c r="Q136" s="52">
        <v>20469.384615384617</v>
      </c>
      <c r="R136" s="52">
        <v>10234.692307692309</v>
      </c>
      <c r="S136" s="52">
        <v>10234.692307692309</v>
      </c>
      <c r="T136" s="52">
        <v>10234.692307692309</v>
      </c>
      <c r="U136" s="52">
        <v>10234.692307692309</v>
      </c>
      <c r="V136" s="52">
        <v>10234.692307692309</v>
      </c>
      <c r="W136" s="52">
        <v>10234.692307692309</v>
      </c>
      <c r="X136" s="52">
        <v>10234.692307692309</v>
      </c>
      <c r="Y136" s="52">
        <v>10234.692307692309</v>
      </c>
      <c r="Z136" s="52">
        <v>10234.692307692309</v>
      </c>
      <c r="AA136" s="52">
        <v>10234.692307692309</v>
      </c>
      <c r="AB136" s="52">
        <v>10234.692307692309</v>
      </c>
      <c r="AC136" s="52">
        <f t="shared" si="12"/>
        <v>133051.00000000003</v>
      </c>
      <c r="AD136" s="52">
        <f t="shared" si="13"/>
        <v>0</v>
      </c>
      <c r="AE136" s="52" t="s">
        <v>4458</v>
      </c>
      <c r="AF136" s="52"/>
      <c r="AG136" s="52">
        <f t="shared" si="14"/>
        <v>40938.769230769234</v>
      </c>
      <c r="AH136" s="52">
        <f t="shared" si="15"/>
        <v>71642.846153846171</v>
      </c>
      <c r="AI136" s="52">
        <f t="shared" si="16"/>
        <v>102346.92307692311</v>
      </c>
      <c r="AJ136" s="52">
        <f t="shared" si="17"/>
        <v>133051.00000000003</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x14ac:dyDescent="0.25">
      <c r="A137" s="480" t="s">
        <v>4500</v>
      </c>
      <c r="B137" s="480">
        <v>543965</v>
      </c>
      <c r="C137" s="480">
        <v>400058</v>
      </c>
      <c r="D137" s="480" t="s">
        <v>265</v>
      </c>
      <c r="E137" s="480">
        <v>3023311</v>
      </c>
      <c r="F137" s="480" t="s">
        <v>412</v>
      </c>
      <c r="G137" s="480">
        <v>11431</v>
      </c>
      <c r="H137" s="480">
        <v>65940</v>
      </c>
      <c r="L137" s="313">
        <f t="shared" ref="L137:L163" si="18">IF(D137=D136,L136+1,1)</f>
        <v>1</v>
      </c>
      <c r="M137" s="313" t="str">
        <f t="shared" ref="M137:M164" si="19">A137&amp;L137</f>
        <v>3311.EHCP.I03.1</v>
      </c>
      <c r="N137" s="313" t="str">
        <f t="shared" ref="N137:N164" si="20">G137&amp;"/"&amp;B137</f>
        <v>11431/543965</v>
      </c>
      <c r="Q137" s="52">
        <v>10144.615384615385</v>
      </c>
      <c r="R137" s="52">
        <v>5072.3076923076924</v>
      </c>
      <c r="S137" s="52">
        <v>5072.3076923076924</v>
      </c>
      <c r="T137" s="52">
        <v>5072.3076923076924</v>
      </c>
      <c r="U137" s="52">
        <v>5072.3076923076924</v>
      </c>
      <c r="V137" s="52">
        <v>5072.3076923076924</v>
      </c>
      <c r="W137" s="52">
        <v>5072.3076923076924</v>
      </c>
      <c r="X137" s="52">
        <v>5072.3076923076924</v>
      </c>
      <c r="Y137" s="52">
        <v>5072.3076923076924</v>
      </c>
      <c r="Z137" s="52">
        <v>5072.3076923076924</v>
      </c>
      <c r="AA137" s="52">
        <v>5072.3076923076924</v>
      </c>
      <c r="AB137" s="52">
        <v>5072.3076923076924</v>
      </c>
      <c r="AC137" s="52">
        <f t="shared" ref="AC137:AC163" si="21">SUM(Q137:AB137)</f>
        <v>65940.000000000015</v>
      </c>
      <c r="AD137" s="52">
        <f t="shared" ref="AD137:AD163" si="22">AC137-H137</f>
        <v>0</v>
      </c>
      <c r="AE137" s="52" t="s">
        <v>4460</v>
      </c>
      <c r="AF137" s="52"/>
      <c r="AG137" s="52">
        <f t="shared" ref="AG137:AG164" si="23">SUM(Q137:S137)</f>
        <v>20289.23076923077</v>
      </c>
      <c r="AH137" s="52">
        <f t="shared" ref="AH137:AH164" si="24">SUM(Q137:V137)</f>
        <v>35506.153846153844</v>
      </c>
      <c r="AI137" s="52">
        <f t="shared" ref="AI137:AI164" si="25">SUM(Q137:Y137)</f>
        <v>50723.076923076929</v>
      </c>
      <c r="AJ137" s="52">
        <f t="shared" ref="AJ137:AJ163" si="26">SUM(Q137:AB137)</f>
        <v>65940.000000000015</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x14ac:dyDescent="0.25">
      <c r="A138" s="480" t="s">
        <v>4502</v>
      </c>
      <c r="B138" s="480">
        <v>543965</v>
      </c>
      <c r="C138" s="480">
        <v>400017</v>
      </c>
      <c r="D138" s="480" t="s">
        <v>266</v>
      </c>
      <c r="E138" s="480">
        <v>3023312</v>
      </c>
      <c r="F138" s="480" t="s">
        <v>412</v>
      </c>
      <c r="G138" s="480">
        <v>11431</v>
      </c>
      <c r="H138" s="480">
        <v>24412</v>
      </c>
      <c r="L138" s="313">
        <f t="shared" si="18"/>
        <v>1</v>
      </c>
      <c r="M138" s="313" t="str">
        <f t="shared" si="19"/>
        <v>3312.EHCP.I03.1</v>
      </c>
      <c r="N138" s="313" t="str">
        <f t="shared" si="20"/>
        <v>11431/543965</v>
      </c>
      <c r="Q138" s="52">
        <v>3755.6923076923081</v>
      </c>
      <c r="R138" s="52">
        <v>1877.846153846154</v>
      </c>
      <c r="S138" s="52">
        <v>1877.846153846154</v>
      </c>
      <c r="T138" s="52">
        <v>1877.846153846154</v>
      </c>
      <c r="U138" s="52">
        <v>1877.846153846154</v>
      </c>
      <c r="V138" s="52">
        <v>1877.846153846154</v>
      </c>
      <c r="W138" s="52">
        <v>1877.846153846154</v>
      </c>
      <c r="X138" s="52">
        <v>1877.846153846154</v>
      </c>
      <c r="Y138" s="52">
        <v>1877.846153846154</v>
      </c>
      <c r="Z138" s="52">
        <v>1877.846153846154</v>
      </c>
      <c r="AA138" s="52">
        <v>1877.846153846154</v>
      </c>
      <c r="AB138" s="52">
        <v>1877.846153846154</v>
      </c>
      <c r="AC138" s="52">
        <f t="shared" si="21"/>
        <v>24411.999999999996</v>
      </c>
      <c r="AD138" s="52">
        <f t="shared" si="22"/>
        <v>0</v>
      </c>
      <c r="AE138" s="52" t="s">
        <v>4462</v>
      </c>
      <c r="AF138" s="52"/>
      <c r="AG138" s="52">
        <f t="shared" si="23"/>
        <v>7511.3846153846162</v>
      </c>
      <c r="AH138" s="52">
        <f t="shared" si="24"/>
        <v>13144.923076923078</v>
      </c>
      <c r="AI138" s="52">
        <f t="shared" si="25"/>
        <v>18778.461538461539</v>
      </c>
      <c r="AJ138" s="52">
        <f t="shared" si="26"/>
        <v>24411.999999999996</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x14ac:dyDescent="0.25">
      <c r="A139" s="480" t="s">
        <v>4504</v>
      </c>
      <c r="B139" s="480">
        <v>543965</v>
      </c>
      <c r="C139" s="480">
        <v>400094</v>
      </c>
      <c r="D139" s="480" t="s">
        <v>267</v>
      </c>
      <c r="E139" s="480">
        <v>3023314</v>
      </c>
      <c r="F139" s="480" t="s">
        <v>412</v>
      </c>
      <c r="G139" s="480">
        <v>11431</v>
      </c>
      <c r="H139" s="480">
        <v>35402</v>
      </c>
      <c r="L139" s="313">
        <f t="shared" si="18"/>
        <v>1</v>
      </c>
      <c r="M139" s="313" t="str">
        <f t="shared" si="19"/>
        <v>3314.EHCP.I03.1</v>
      </c>
      <c r="N139" s="313" t="str">
        <f t="shared" si="20"/>
        <v>11431/543965</v>
      </c>
      <c r="Q139" s="52">
        <v>5446.461538461539</v>
      </c>
      <c r="R139" s="52">
        <v>2723.2307692307695</v>
      </c>
      <c r="S139" s="52">
        <v>2723.2307692307695</v>
      </c>
      <c r="T139" s="52">
        <v>2723.2307692307695</v>
      </c>
      <c r="U139" s="52">
        <v>2723.2307692307695</v>
      </c>
      <c r="V139" s="52">
        <v>2723.2307692307695</v>
      </c>
      <c r="W139" s="52">
        <v>2723.2307692307695</v>
      </c>
      <c r="X139" s="52">
        <v>2723.2307692307695</v>
      </c>
      <c r="Y139" s="52">
        <v>2723.2307692307695</v>
      </c>
      <c r="Z139" s="52">
        <v>2723.2307692307695</v>
      </c>
      <c r="AA139" s="52">
        <v>2723.2307692307695</v>
      </c>
      <c r="AB139" s="52">
        <v>2723.2307692307695</v>
      </c>
      <c r="AC139" s="52">
        <f t="shared" si="21"/>
        <v>35402</v>
      </c>
      <c r="AD139" s="52">
        <f t="shared" si="22"/>
        <v>0</v>
      </c>
      <c r="AE139" s="52" t="s">
        <v>4463</v>
      </c>
      <c r="AF139" s="52"/>
      <c r="AG139" s="52">
        <f t="shared" si="23"/>
        <v>10892.923076923078</v>
      </c>
      <c r="AH139" s="52">
        <f t="shared" si="24"/>
        <v>19062.615384615387</v>
      </c>
      <c r="AI139" s="52">
        <f t="shared" si="25"/>
        <v>27232.307692307695</v>
      </c>
      <c r="AJ139" s="52">
        <f t="shared" si="26"/>
        <v>35402</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x14ac:dyDescent="0.25">
      <c r="A140" s="480" t="s">
        <v>4506</v>
      </c>
      <c r="B140" s="480">
        <v>543965</v>
      </c>
      <c r="C140" s="480">
        <v>400006</v>
      </c>
      <c r="D140" s="480" t="s">
        <v>268</v>
      </c>
      <c r="E140" s="480">
        <v>3023313</v>
      </c>
      <c r="F140" s="480" t="s">
        <v>412</v>
      </c>
      <c r="G140" s="480">
        <v>11431</v>
      </c>
      <c r="H140" s="480">
        <v>30118</v>
      </c>
      <c r="L140" s="313">
        <f t="shared" si="18"/>
        <v>1</v>
      </c>
      <c r="M140" s="313" t="str">
        <f t="shared" si="19"/>
        <v>3313.EHCP.I03.1</v>
      </c>
      <c r="N140" s="313" t="str">
        <f t="shared" si="20"/>
        <v>11431/543965</v>
      </c>
      <c r="Q140" s="52">
        <v>4633.5384615384619</v>
      </c>
      <c r="R140" s="52">
        <v>2316.7692307692309</v>
      </c>
      <c r="S140" s="52">
        <v>2316.7692307692309</v>
      </c>
      <c r="T140" s="52">
        <v>2316.7692307692309</v>
      </c>
      <c r="U140" s="52">
        <v>2316.7692307692309</v>
      </c>
      <c r="V140" s="52">
        <v>2316.7692307692309</v>
      </c>
      <c r="W140" s="52">
        <v>2316.7692307692309</v>
      </c>
      <c r="X140" s="52">
        <v>2316.7692307692309</v>
      </c>
      <c r="Y140" s="52">
        <v>2316.7692307692309</v>
      </c>
      <c r="Z140" s="52">
        <v>2316.7692307692309</v>
      </c>
      <c r="AA140" s="52">
        <v>2316.7692307692309</v>
      </c>
      <c r="AB140" s="52">
        <v>2316.7692307692309</v>
      </c>
      <c r="AC140" s="52">
        <f t="shared" si="21"/>
        <v>30118</v>
      </c>
      <c r="AD140" s="52">
        <f t="shared" si="22"/>
        <v>0</v>
      </c>
      <c r="AE140" s="52" t="s">
        <v>4464</v>
      </c>
      <c r="AF140" s="52"/>
      <c r="AG140" s="52">
        <f t="shared" si="23"/>
        <v>9267.0769230769238</v>
      </c>
      <c r="AH140" s="52">
        <f t="shared" si="24"/>
        <v>16217.384615384615</v>
      </c>
      <c r="AI140" s="52">
        <f t="shared" si="25"/>
        <v>23167.692307692309</v>
      </c>
      <c r="AJ140" s="52">
        <f t="shared" si="26"/>
        <v>30118</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x14ac:dyDescent="0.25">
      <c r="A141" s="480" t="s">
        <v>4508</v>
      </c>
      <c r="B141" s="480">
        <v>543965</v>
      </c>
      <c r="C141" s="480">
        <v>400037</v>
      </c>
      <c r="D141" s="480" t="s">
        <v>269</v>
      </c>
      <c r="E141" s="480">
        <v>3023507</v>
      </c>
      <c r="F141" s="480" t="s">
        <v>412</v>
      </c>
      <c r="G141" s="480">
        <v>11431</v>
      </c>
      <c r="H141" s="480">
        <v>70802</v>
      </c>
      <c r="L141" s="313">
        <f t="shared" si="18"/>
        <v>1</v>
      </c>
      <c r="M141" s="313" t="str">
        <f t="shared" si="19"/>
        <v>3507.EHCP.I03.1</v>
      </c>
      <c r="N141" s="313" t="str">
        <f t="shared" si="20"/>
        <v>11431/543965</v>
      </c>
      <c r="Q141" s="52">
        <v>10892.615384615385</v>
      </c>
      <c r="R141" s="52">
        <v>5446.3076923076924</v>
      </c>
      <c r="S141" s="52">
        <v>5446.3076923076924</v>
      </c>
      <c r="T141" s="52">
        <v>5446.3076923076924</v>
      </c>
      <c r="U141" s="52">
        <v>5446.3076923076924</v>
      </c>
      <c r="V141" s="52">
        <v>5446.3076923076924</v>
      </c>
      <c r="W141" s="52">
        <v>5446.3076923076924</v>
      </c>
      <c r="X141" s="52">
        <v>5446.3076923076924</v>
      </c>
      <c r="Y141" s="52">
        <v>5446.3076923076924</v>
      </c>
      <c r="Z141" s="52">
        <v>5446.3076923076924</v>
      </c>
      <c r="AA141" s="52">
        <v>5446.3076923076924</v>
      </c>
      <c r="AB141" s="52">
        <v>5446.3076923076924</v>
      </c>
      <c r="AC141" s="52">
        <f t="shared" si="21"/>
        <v>70802.000000000015</v>
      </c>
      <c r="AD141" s="52">
        <f t="shared" si="22"/>
        <v>0</v>
      </c>
      <c r="AE141" s="52" t="s">
        <v>4465</v>
      </c>
      <c r="AF141" s="52"/>
      <c r="AG141" s="52">
        <f t="shared" si="23"/>
        <v>21785.23076923077</v>
      </c>
      <c r="AH141" s="52">
        <f t="shared" si="24"/>
        <v>38124.153846153844</v>
      </c>
      <c r="AI141" s="52">
        <f t="shared" si="25"/>
        <v>54463.076923076929</v>
      </c>
      <c r="AJ141" s="52">
        <f t="shared" si="26"/>
        <v>70802.000000000015</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x14ac:dyDescent="0.25">
      <c r="A142" s="480" t="s">
        <v>4509</v>
      </c>
      <c r="B142" s="480">
        <v>543965</v>
      </c>
      <c r="C142" s="480">
        <v>400009</v>
      </c>
      <c r="D142" s="480" t="s">
        <v>270</v>
      </c>
      <c r="E142" s="480">
        <v>3023506</v>
      </c>
      <c r="F142" s="480" t="s">
        <v>412</v>
      </c>
      <c r="G142" s="480">
        <v>11431</v>
      </c>
      <c r="H142" s="480">
        <v>65519</v>
      </c>
      <c r="L142" s="313">
        <f t="shared" si="18"/>
        <v>1</v>
      </c>
      <c r="M142" s="313" t="str">
        <f t="shared" si="19"/>
        <v>3506.EHCP.I03.1</v>
      </c>
      <c r="N142" s="313" t="str">
        <f t="shared" si="20"/>
        <v>11431/543965</v>
      </c>
      <c r="Q142" s="52">
        <v>10079.846153846154</v>
      </c>
      <c r="R142" s="52">
        <v>5039.9230769230771</v>
      </c>
      <c r="S142" s="52">
        <v>5039.9230769230771</v>
      </c>
      <c r="T142" s="52">
        <v>5039.9230769230771</v>
      </c>
      <c r="U142" s="52">
        <v>5039.9230769230771</v>
      </c>
      <c r="V142" s="52">
        <v>5039.9230769230771</v>
      </c>
      <c r="W142" s="52">
        <v>5039.9230769230771</v>
      </c>
      <c r="X142" s="52">
        <v>5039.9230769230771</v>
      </c>
      <c r="Y142" s="52">
        <v>5039.9230769230771</v>
      </c>
      <c r="Z142" s="52">
        <v>5039.9230769230771</v>
      </c>
      <c r="AA142" s="52">
        <v>5039.9230769230771</v>
      </c>
      <c r="AB142" s="52">
        <v>5039.9230769230771</v>
      </c>
      <c r="AC142" s="52">
        <f t="shared" si="21"/>
        <v>65519.000000000007</v>
      </c>
      <c r="AD142" s="52">
        <f t="shared" si="22"/>
        <v>0</v>
      </c>
      <c r="AE142" s="52" t="s">
        <v>4467</v>
      </c>
      <c r="AF142" s="52"/>
      <c r="AG142" s="52">
        <f t="shared" si="23"/>
        <v>20159.692307692309</v>
      </c>
      <c r="AH142" s="52">
        <f t="shared" si="24"/>
        <v>35279.461538461539</v>
      </c>
      <c r="AI142" s="52">
        <f t="shared" si="25"/>
        <v>50399.230769230773</v>
      </c>
      <c r="AJ142" s="52">
        <f t="shared" si="26"/>
        <v>65519.000000000007</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x14ac:dyDescent="0.25">
      <c r="A143" s="480" t="s">
        <v>4510</v>
      </c>
      <c r="B143" s="480">
        <v>543965</v>
      </c>
      <c r="C143" s="480">
        <v>400013</v>
      </c>
      <c r="D143" s="480" t="s">
        <v>119</v>
      </c>
      <c r="E143" s="480">
        <v>3025407</v>
      </c>
      <c r="F143" s="480" t="s">
        <v>412</v>
      </c>
      <c r="G143" s="480">
        <v>11435</v>
      </c>
      <c r="H143" s="480">
        <v>161158</v>
      </c>
      <c r="L143" s="313">
        <f t="shared" si="18"/>
        <v>1</v>
      </c>
      <c r="M143" s="313" t="str">
        <f t="shared" si="19"/>
        <v>5407.EHCP.I03.1</v>
      </c>
      <c r="N143" s="313" t="str">
        <f t="shared" si="20"/>
        <v>11435/543965</v>
      </c>
      <c r="Q143" s="52">
        <v>24793.538461538465</v>
      </c>
      <c r="R143" s="52">
        <v>12396.769230769232</v>
      </c>
      <c r="S143" s="52">
        <v>12396.769230769232</v>
      </c>
      <c r="T143" s="52">
        <v>12396.769230769232</v>
      </c>
      <c r="U143" s="52">
        <v>12396.769230769232</v>
      </c>
      <c r="V143" s="52">
        <v>12396.769230769232</v>
      </c>
      <c r="W143" s="52">
        <v>12396.769230769232</v>
      </c>
      <c r="X143" s="52">
        <v>12396.769230769232</v>
      </c>
      <c r="Y143" s="52">
        <v>12396.769230769232</v>
      </c>
      <c r="Z143" s="52">
        <v>12396.769230769232</v>
      </c>
      <c r="AA143" s="52">
        <v>12396.769230769232</v>
      </c>
      <c r="AB143" s="52">
        <v>12396.769230769232</v>
      </c>
      <c r="AC143" s="52">
        <f t="shared" si="21"/>
        <v>161158</v>
      </c>
      <c r="AD143" s="52">
        <f t="shared" si="22"/>
        <v>0</v>
      </c>
      <c r="AE143" s="52" t="s">
        <v>4469</v>
      </c>
      <c r="AF143" s="52"/>
      <c r="AG143" s="52">
        <f t="shared" si="23"/>
        <v>49587.076923076929</v>
      </c>
      <c r="AH143" s="52">
        <f t="shared" si="24"/>
        <v>86777.384615384624</v>
      </c>
      <c r="AI143" s="52">
        <f t="shared" si="25"/>
        <v>123967.69230769233</v>
      </c>
      <c r="AJ143" s="52">
        <f t="shared" si="26"/>
        <v>161158</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x14ac:dyDescent="0.25">
      <c r="A144" s="480" t="s">
        <v>4511</v>
      </c>
      <c r="B144" s="480">
        <v>516500</v>
      </c>
      <c r="C144" s="480">
        <v>157542</v>
      </c>
      <c r="D144" s="480" t="s">
        <v>271</v>
      </c>
      <c r="E144" s="480">
        <v>3022051</v>
      </c>
      <c r="F144" s="480" t="s">
        <v>4223</v>
      </c>
      <c r="G144" s="480">
        <v>11422</v>
      </c>
      <c r="H144" s="480">
        <v>155461.75</v>
      </c>
      <c r="L144" s="313">
        <f t="shared" si="18"/>
        <v>1</v>
      </c>
      <c r="M144" s="313" t="str">
        <f t="shared" si="19"/>
        <v>2051.ARPs.I03.1</v>
      </c>
      <c r="N144" s="313" t="str">
        <f t="shared" si="20"/>
        <v>11422/516500</v>
      </c>
      <c r="Q144" s="52">
        <v>12955.145833333332</v>
      </c>
      <c r="R144" s="52">
        <v>12955.145833333332</v>
      </c>
      <c r="S144" s="52">
        <v>12955.145833333332</v>
      </c>
      <c r="T144" s="52">
        <v>12955.145833333332</v>
      </c>
      <c r="U144" s="52">
        <v>12955.145833333332</v>
      </c>
      <c r="V144" s="52">
        <v>12955.145833333332</v>
      </c>
      <c r="W144" s="52">
        <v>12955.145833333332</v>
      </c>
      <c r="X144" s="52">
        <v>12955.145833333332</v>
      </c>
      <c r="Y144" s="52">
        <v>12955.145833333332</v>
      </c>
      <c r="Z144" s="52">
        <v>12955.145833333332</v>
      </c>
      <c r="AA144" s="52">
        <v>12955.145833333332</v>
      </c>
      <c r="AB144" s="52">
        <v>12955.145833333332</v>
      </c>
      <c r="AC144" s="52">
        <f t="shared" si="21"/>
        <v>155461.74999999997</v>
      </c>
      <c r="AD144" s="52">
        <f t="shared" si="22"/>
        <v>0</v>
      </c>
      <c r="AE144" s="52" t="s">
        <v>4471</v>
      </c>
      <c r="AF144" s="52"/>
      <c r="AG144" s="52">
        <f t="shared" si="23"/>
        <v>38865.4375</v>
      </c>
      <c r="AH144" s="52">
        <f t="shared" si="24"/>
        <v>77730.874999999985</v>
      </c>
      <c r="AI144" s="52">
        <f t="shared" si="25"/>
        <v>116596.31249999997</v>
      </c>
      <c r="AJ144" s="52">
        <f t="shared" si="26"/>
        <v>155461.74999999997</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x14ac:dyDescent="0.25">
      <c r="A145" s="480" t="s">
        <v>4512</v>
      </c>
      <c r="B145" s="480">
        <v>516500</v>
      </c>
      <c r="C145" s="480">
        <v>157542</v>
      </c>
      <c r="D145" s="480" t="s">
        <v>271</v>
      </c>
      <c r="E145" s="480">
        <v>3022051</v>
      </c>
      <c r="F145" s="480" t="s">
        <v>412</v>
      </c>
      <c r="G145" s="480">
        <v>11443</v>
      </c>
      <c r="H145" s="480">
        <v>106625</v>
      </c>
      <c r="L145" s="313">
        <f t="shared" si="18"/>
        <v>2</v>
      </c>
      <c r="M145" s="313" t="str">
        <f t="shared" si="19"/>
        <v>2051.EHCP.I03.2</v>
      </c>
      <c r="N145" s="313" t="str">
        <f t="shared" si="20"/>
        <v>11443/516500</v>
      </c>
      <c r="Q145" s="52">
        <v>8885.4166666666661</v>
      </c>
      <c r="R145" s="52">
        <v>8885.4166666666661</v>
      </c>
      <c r="S145" s="52">
        <v>8885.4166666666661</v>
      </c>
      <c r="T145" s="52">
        <v>8885.4166666666661</v>
      </c>
      <c r="U145" s="52">
        <v>8885.4166666666661</v>
      </c>
      <c r="V145" s="52">
        <v>8885.4166666666661</v>
      </c>
      <c r="W145" s="52">
        <v>8885.4166666666661</v>
      </c>
      <c r="X145" s="52">
        <v>8885.4166666666661</v>
      </c>
      <c r="Y145" s="52">
        <v>8885.4166666666661</v>
      </c>
      <c r="Z145" s="52">
        <v>8885.4166666666661</v>
      </c>
      <c r="AA145" s="52">
        <v>8885.4166666666661</v>
      </c>
      <c r="AB145" s="52">
        <v>8885.4166666666661</v>
      </c>
      <c r="AC145" s="52">
        <f t="shared" si="21"/>
        <v>106625.00000000001</v>
      </c>
      <c r="AD145" s="52">
        <f t="shared" si="22"/>
        <v>0</v>
      </c>
      <c r="AE145" s="52" t="s">
        <v>4473</v>
      </c>
      <c r="AF145" s="52"/>
      <c r="AG145" s="52">
        <f t="shared" si="23"/>
        <v>26656.25</v>
      </c>
      <c r="AH145" s="52">
        <f t="shared" si="24"/>
        <v>53312.499999999993</v>
      </c>
      <c r="AI145" s="52">
        <f t="shared" si="25"/>
        <v>79968.75</v>
      </c>
      <c r="AJ145" s="52">
        <f t="shared" si="26"/>
        <v>106625.00000000001</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x14ac:dyDescent="0.25">
      <c r="A146" s="480" t="s">
        <v>4513</v>
      </c>
      <c r="B146" s="480">
        <v>543965</v>
      </c>
      <c r="C146" s="480">
        <v>400038</v>
      </c>
      <c r="D146" s="480" t="s">
        <v>272</v>
      </c>
      <c r="E146" s="480">
        <v>3022070</v>
      </c>
      <c r="F146" s="480" t="s">
        <v>412</v>
      </c>
      <c r="G146" s="480">
        <v>11431</v>
      </c>
      <c r="H146" s="480">
        <v>46392</v>
      </c>
      <c r="L146" s="313">
        <f t="shared" si="18"/>
        <v>1</v>
      </c>
      <c r="M146" s="313" t="str">
        <f t="shared" si="19"/>
        <v>2070.EHCP.I03.1</v>
      </c>
      <c r="N146" s="313" t="str">
        <f t="shared" si="20"/>
        <v>11431/543965</v>
      </c>
      <c r="Q146" s="52">
        <v>7137.2307692307695</v>
      </c>
      <c r="R146" s="52">
        <v>3568.6153846153848</v>
      </c>
      <c r="S146" s="52">
        <v>3568.6153846153848</v>
      </c>
      <c r="T146" s="52">
        <v>3568.6153846153848</v>
      </c>
      <c r="U146" s="52">
        <v>3568.6153846153848</v>
      </c>
      <c r="V146" s="52">
        <v>3568.6153846153848</v>
      </c>
      <c r="W146" s="52">
        <v>3568.6153846153848</v>
      </c>
      <c r="X146" s="52">
        <v>3568.6153846153848</v>
      </c>
      <c r="Y146" s="52">
        <v>3568.6153846153848</v>
      </c>
      <c r="Z146" s="52">
        <v>3568.6153846153848</v>
      </c>
      <c r="AA146" s="52">
        <v>3568.6153846153848</v>
      </c>
      <c r="AB146" s="52">
        <v>3568.6153846153848</v>
      </c>
      <c r="AC146" s="52">
        <f t="shared" si="21"/>
        <v>46391.999999999985</v>
      </c>
      <c r="AD146" s="52">
        <f t="shared" si="22"/>
        <v>0</v>
      </c>
      <c r="AE146" s="52" t="s">
        <v>4475</v>
      </c>
      <c r="AF146" s="52"/>
      <c r="AG146" s="52">
        <f t="shared" si="23"/>
        <v>14274.461538461539</v>
      </c>
      <c r="AH146" s="52">
        <f t="shared" si="24"/>
        <v>24980.307692307688</v>
      </c>
      <c r="AI146" s="52">
        <f t="shared" si="25"/>
        <v>35686.153846153837</v>
      </c>
      <c r="AJ146" s="52">
        <f t="shared" si="26"/>
        <v>46391.999999999985</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x14ac:dyDescent="0.25">
      <c r="A147" s="480" t="s">
        <v>4513</v>
      </c>
      <c r="B147" s="480">
        <v>543965</v>
      </c>
      <c r="C147" s="480">
        <v>400038</v>
      </c>
      <c r="D147" s="480" t="s">
        <v>272</v>
      </c>
      <c r="E147" s="480">
        <v>3022070</v>
      </c>
      <c r="F147" s="480" t="s">
        <v>412</v>
      </c>
      <c r="G147" s="480">
        <v>11436</v>
      </c>
      <c r="H147" s="480">
        <v>6184.51</v>
      </c>
      <c r="L147" s="313">
        <f t="shared" si="18"/>
        <v>2</v>
      </c>
      <c r="M147" s="313" t="str">
        <f t="shared" si="19"/>
        <v>2070.EHCP.I03.2</v>
      </c>
      <c r="N147" s="313" t="str">
        <f t="shared" si="20"/>
        <v>11436/543965</v>
      </c>
      <c r="Q147" s="52">
        <v>951.46307692307698</v>
      </c>
      <c r="R147" s="52">
        <v>475.73153846153849</v>
      </c>
      <c r="S147" s="52">
        <v>475.73153846153849</v>
      </c>
      <c r="T147" s="52">
        <v>475.73153846153849</v>
      </c>
      <c r="U147" s="52">
        <v>475.73153846153849</v>
      </c>
      <c r="V147" s="52">
        <v>475.73153846153849</v>
      </c>
      <c r="W147" s="52">
        <v>475.73153846153849</v>
      </c>
      <c r="X147" s="52">
        <v>475.73153846153849</v>
      </c>
      <c r="Y147" s="52">
        <v>475.73153846153849</v>
      </c>
      <c r="Z147" s="52">
        <v>475.73153846153849</v>
      </c>
      <c r="AA147" s="52">
        <v>475.73153846153849</v>
      </c>
      <c r="AB147" s="52">
        <v>475.73153846153849</v>
      </c>
      <c r="AC147" s="52">
        <f t="shared" si="21"/>
        <v>6184.51</v>
      </c>
      <c r="AD147" s="52">
        <f t="shared" si="22"/>
        <v>0</v>
      </c>
      <c r="AE147" s="52" t="s">
        <v>4477</v>
      </c>
      <c r="AF147" s="52"/>
      <c r="AG147" s="52">
        <f t="shared" si="23"/>
        <v>1902.926153846154</v>
      </c>
      <c r="AH147" s="52">
        <f t="shared" si="24"/>
        <v>3330.1207692307694</v>
      </c>
      <c r="AI147" s="52">
        <f t="shared" si="25"/>
        <v>4757.3153846153846</v>
      </c>
      <c r="AJ147" s="52">
        <f t="shared" si="26"/>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x14ac:dyDescent="0.25">
      <c r="A148" s="480" t="s">
        <v>4514</v>
      </c>
      <c r="B148" s="480">
        <v>543965</v>
      </c>
      <c r="C148" s="480">
        <v>400038</v>
      </c>
      <c r="D148" s="480" t="s">
        <v>272</v>
      </c>
      <c r="E148" s="480">
        <v>3022070</v>
      </c>
      <c r="F148" s="480" t="s">
        <v>4222</v>
      </c>
      <c r="G148" s="480">
        <v>10265</v>
      </c>
      <c r="H148" s="480">
        <v>1472.5</v>
      </c>
      <c r="L148" s="313">
        <f t="shared" si="18"/>
        <v>3</v>
      </c>
      <c r="M148" s="313" t="str">
        <f t="shared" si="19"/>
        <v>2070.SEN I.I03.3</v>
      </c>
      <c r="N148" s="313" t="str">
        <f t="shared" si="20"/>
        <v>10265/543965</v>
      </c>
      <c r="Q148" s="52">
        <v>226.53846153846155</v>
      </c>
      <c r="R148" s="52">
        <v>113.26923076923077</v>
      </c>
      <c r="S148" s="52">
        <v>113.26923076923077</v>
      </c>
      <c r="T148" s="52">
        <v>113.26923076923077</v>
      </c>
      <c r="U148" s="52">
        <v>113.26923076923077</v>
      </c>
      <c r="V148" s="52">
        <v>113.26923076923077</v>
      </c>
      <c r="W148" s="52">
        <v>113.26923076923077</v>
      </c>
      <c r="X148" s="52">
        <v>113.26923076923077</v>
      </c>
      <c r="Y148" s="52">
        <v>113.26923076923077</v>
      </c>
      <c r="Z148" s="52">
        <v>113.26923076923077</v>
      </c>
      <c r="AA148" s="52">
        <v>113.26923076923077</v>
      </c>
      <c r="AB148" s="52">
        <v>113.26923076923077</v>
      </c>
      <c r="AC148" s="52">
        <f t="shared" si="21"/>
        <v>1472.4999999999995</v>
      </c>
      <c r="AD148" s="52">
        <f t="shared" si="22"/>
        <v>0</v>
      </c>
      <c r="AE148" s="52" t="s">
        <v>4479</v>
      </c>
      <c r="AF148" s="52"/>
      <c r="AG148" s="52">
        <f t="shared" si="23"/>
        <v>453.07692307692309</v>
      </c>
      <c r="AH148" s="52">
        <f t="shared" si="24"/>
        <v>792.88461538461524</v>
      </c>
      <c r="AI148" s="52">
        <f t="shared" si="25"/>
        <v>1132.6923076923074</v>
      </c>
      <c r="AJ148" s="52">
        <f t="shared" si="26"/>
        <v>1472.4999999999995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x14ac:dyDescent="0.25">
      <c r="A149" s="480" t="s">
        <v>4515</v>
      </c>
      <c r="B149" s="480">
        <v>516500</v>
      </c>
      <c r="C149" s="480">
        <v>144388</v>
      </c>
      <c r="D149" s="480" t="s">
        <v>120</v>
      </c>
      <c r="E149" s="480">
        <v>3024010</v>
      </c>
      <c r="F149" s="480" t="s">
        <v>412</v>
      </c>
      <c r="G149" s="480">
        <v>11442</v>
      </c>
      <c r="H149" s="480">
        <v>185987</v>
      </c>
      <c r="L149" s="313">
        <f t="shared" si="18"/>
        <v>1</v>
      </c>
      <c r="M149" s="313" t="str">
        <f t="shared" si="19"/>
        <v>4010.EHCP.I03.1</v>
      </c>
      <c r="N149" s="313" t="str">
        <f t="shared" si="20"/>
        <v>11442/516500</v>
      </c>
      <c r="Q149" s="52">
        <v>15498.916666666666</v>
      </c>
      <c r="R149" s="52">
        <v>15498.916666666666</v>
      </c>
      <c r="S149" s="52">
        <v>15498.916666666666</v>
      </c>
      <c r="T149" s="52">
        <v>15498.916666666666</v>
      </c>
      <c r="U149" s="52">
        <v>15498.916666666666</v>
      </c>
      <c r="V149" s="52">
        <v>15498.916666666666</v>
      </c>
      <c r="W149" s="52">
        <v>15498.916666666666</v>
      </c>
      <c r="X149" s="52">
        <v>15498.916666666666</v>
      </c>
      <c r="Y149" s="52">
        <v>15498.916666666666</v>
      </c>
      <c r="Z149" s="52">
        <v>15498.916666666666</v>
      </c>
      <c r="AA149" s="52">
        <v>15498.916666666666</v>
      </c>
      <c r="AB149" s="52">
        <v>15498.916666666666</v>
      </c>
      <c r="AC149" s="52">
        <f t="shared" si="21"/>
        <v>185986.99999999997</v>
      </c>
      <c r="AD149" s="52">
        <f t="shared" si="22"/>
        <v>0</v>
      </c>
      <c r="AE149" s="52" t="s">
        <v>4480</v>
      </c>
      <c r="AF149" s="52"/>
      <c r="AG149" s="52">
        <f t="shared" si="23"/>
        <v>46496.75</v>
      </c>
      <c r="AH149" s="52">
        <f t="shared" si="24"/>
        <v>92993.5</v>
      </c>
      <c r="AI149" s="52">
        <f t="shared" si="25"/>
        <v>139490.25</v>
      </c>
      <c r="AJ149" s="52">
        <f t="shared" si="26"/>
        <v>185986.99999999997</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x14ac:dyDescent="0.25">
      <c r="A150" s="480" t="s">
        <v>4516</v>
      </c>
      <c r="B150" s="480">
        <v>543965</v>
      </c>
      <c r="C150" s="480">
        <v>400100</v>
      </c>
      <c r="D150" s="480" t="s">
        <v>273</v>
      </c>
      <c r="E150" s="480">
        <v>3023316</v>
      </c>
      <c r="F150" s="480" t="s">
        <v>412</v>
      </c>
      <c r="G150" s="480">
        <v>11431</v>
      </c>
      <c r="H150" s="480">
        <v>18707</v>
      </c>
      <c r="L150" s="313">
        <f t="shared" si="18"/>
        <v>1</v>
      </c>
      <c r="M150" s="313" t="str">
        <f t="shared" si="19"/>
        <v>3316.EHCP.I03.1</v>
      </c>
      <c r="N150" s="313" t="str">
        <f t="shared" si="20"/>
        <v>11431/543965</v>
      </c>
      <c r="Q150" s="52">
        <v>2878</v>
      </c>
      <c r="R150" s="52">
        <v>1439</v>
      </c>
      <c r="S150" s="52">
        <v>1439</v>
      </c>
      <c r="T150" s="52">
        <v>1439</v>
      </c>
      <c r="U150" s="52">
        <v>1439</v>
      </c>
      <c r="V150" s="52">
        <v>1439</v>
      </c>
      <c r="W150" s="52">
        <v>1439</v>
      </c>
      <c r="X150" s="52">
        <v>1439</v>
      </c>
      <c r="Y150" s="52">
        <v>1439</v>
      </c>
      <c r="Z150" s="52">
        <v>1439</v>
      </c>
      <c r="AA150" s="52">
        <v>1439</v>
      </c>
      <c r="AB150" s="52">
        <v>1439</v>
      </c>
      <c r="AC150" s="52">
        <f t="shared" si="21"/>
        <v>18707</v>
      </c>
      <c r="AD150" s="52">
        <f t="shared" si="22"/>
        <v>0</v>
      </c>
      <c r="AE150" s="52" t="s">
        <v>4482</v>
      </c>
      <c r="AF150" s="52"/>
      <c r="AG150" s="52">
        <f t="shared" si="23"/>
        <v>5756</v>
      </c>
      <c r="AH150" s="52">
        <f t="shared" si="24"/>
        <v>10073</v>
      </c>
      <c r="AI150" s="52">
        <f t="shared" si="25"/>
        <v>14390</v>
      </c>
      <c r="AJ150" s="52">
        <f t="shared" si="26"/>
        <v>18707</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x14ac:dyDescent="0.25">
      <c r="A151" s="480" t="s">
        <v>4517</v>
      </c>
      <c r="B151" s="480">
        <v>543965</v>
      </c>
      <c r="C151" s="480">
        <v>400101</v>
      </c>
      <c r="D151" s="480" t="s">
        <v>274</v>
      </c>
      <c r="E151" s="480">
        <v>3022055</v>
      </c>
      <c r="F151" s="480" t="s">
        <v>412</v>
      </c>
      <c r="G151" s="480">
        <v>11431</v>
      </c>
      <c r="H151" s="480">
        <v>54529</v>
      </c>
      <c r="L151" s="313">
        <f t="shared" si="18"/>
        <v>1</v>
      </c>
      <c r="M151" s="313" t="str">
        <f t="shared" si="19"/>
        <v>2055.EHCP.I03.1</v>
      </c>
      <c r="N151" s="313" t="str">
        <f t="shared" si="20"/>
        <v>11431/543965</v>
      </c>
      <c r="Q151" s="52">
        <v>8389.0769230769238</v>
      </c>
      <c r="R151" s="52">
        <v>4194.5384615384619</v>
      </c>
      <c r="S151" s="52">
        <v>4194.5384615384619</v>
      </c>
      <c r="T151" s="52">
        <v>4194.5384615384619</v>
      </c>
      <c r="U151" s="52">
        <v>4194.5384615384619</v>
      </c>
      <c r="V151" s="52">
        <v>4194.5384615384619</v>
      </c>
      <c r="W151" s="52">
        <v>4194.5384615384619</v>
      </c>
      <c r="X151" s="52">
        <v>4194.5384615384619</v>
      </c>
      <c r="Y151" s="52">
        <v>4194.5384615384619</v>
      </c>
      <c r="Z151" s="52">
        <v>4194.5384615384619</v>
      </c>
      <c r="AA151" s="52">
        <v>4194.5384615384619</v>
      </c>
      <c r="AB151" s="52">
        <v>4194.5384615384619</v>
      </c>
      <c r="AC151" s="52">
        <f t="shared" si="21"/>
        <v>54529</v>
      </c>
      <c r="AD151" s="52">
        <f t="shared" si="22"/>
        <v>0</v>
      </c>
      <c r="AE151" s="52" t="s">
        <v>4484</v>
      </c>
      <c r="AF151" s="52"/>
      <c r="AG151" s="52">
        <f t="shared" si="23"/>
        <v>16778.153846153848</v>
      </c>
      <c r="AH151" s="52">
        <f t="shared" si="24"/>
        <v>29361.76923076923</v>
      </c>
      <c r="AI151" s="52">
        <f t="shared" si="25"/>
        <v>41945.384615384617</v>
      </c>
      <c r="AJ151" s="52">
        <f t="shared" si="26"/>
        <v>54529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x14ac:dyDescent="0.25">
      <c r="A152" s="480" t="s">
        <v>4518</v>
      </c>
      <c r="B152" s="480">
        <v>543965</v>
      </c>
      <c r="C152" s="480">
        <v>400053</v>
      </c>
      <c r="D152" s="480" t="s">
        <v>275</v>
      </c>
      <c r="E152" s="480">
        <v>3022057</v>
      </c>
      <c r="F152" s="480" t="s">
        <v>412</v>
      </c>
      <c r="G152" s="480">
        <v>11431</v>
      </c>
      <c r="H152" s="480">
        <v>133890</v>
      </c>
      <c r="L152" s="313">
        <f t="shared" si="18"/>
        <v>1</v>
      </c>
      <c r="M152" s="313" t="str">
        <f t="shared" si="19"/>
        <v>2057.EHCP.I03.1</v>
      </c>
      <c r="N152" s="313" t="str">
        <f t="shared" si="20"/>
        <v>11431/543965</v>
      </c>
      <c r="Q152" s="52">
        <v>20598.461538461539</v>
      </c>
      <c r="R152" s="52">
        <v>10299.23076923077</v>
      </c>
      <c r="S152" s="52">
        <v>10299.23076923077</v>
      </c>
      <c r="T152" s="52">
        <v>10299.23076923077</v>
      </c>
      <c r="U152" s="52">
        <v>10299.23076923077</v>
      </c>
      <c r="V152" s="52">
        <v>10299.23076923077</v>
      </c>
      <c r="W152" s="52">
        <v>10299.23076923077</v>
      </c>
      <c r="X152" s="52">
        <v>10299.23076923077</v>
      </c>
      <c r="Y152" s="52">
        <v>10299.23076923077</v>
      </c>
      <c r="Z152" s="52">
        <v>10299.23076923077</v>
      </c>
      <c r="AA152" s="52">
        <v>10299.23076923077</v>
      </c>
      <c r="AB152" s="52">
        <v>10299.23076923077</v>
      </c>
      <c r="AC152" s="52">
        <f t="shared" si="21"/>
        <v>133889.99999999997</v>
      </c>
      <c r="AD152" s="52">
        <f t="shared" si="22"/>
        <v>0</v>
      </c>
      <c r="AE152" s="52" t="s">
        <v>4486</v>
      </c>
      <c r="AF152" s="52"/>
      <c r="AG152" s="52">
        <f t="shared" si="23"/>
        <v>41196.923076923078</v>
      </c>
      <c r="AH152" s="52">
        <f t="shared" si="24"/>
        <v>72094.615384615376</v>
      </c>
      <c r="AI152" s="52">
        <f t="shared" si="25"/>
        <v>102992.30769230767</v>
      </c>
      <c r="AJ152" s="52">
        <f t="shared" si="26"/>
        <v>133889.99999999997</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x14ac:dyDescent="0.25">
      <c r="A153" s="480" t="s">
        <v>4884</v>
      </c>
      <c r="B153" s="480">
        <v>516500</v>
      </c>
      <c r="C153" s="480">
        <v>157055</v>
      </c>
      <c r="D153" s="480" t="s">
        <v>276</v>
      </c>
      <c r="E153" s="480">
        <v>3022049</v>
      </c>
      <c r="F153" s="480" t="s">
        <v>412</v>
      </c>
      <c r="G153" s="480">
        <v>11443</v>
      </c>
      <c r="H153" s="480">
        <v>35401</v>
      </c>
      <c r="L153" s="313">
        <f t="shared" si="18"/>
        <v>1</v>
      </c>
      <c r="M153" s="313" t="str">
        <f t="shared" si="19"/>
        <v>2049.EHCP.I03.1</v>
      </c>
      <c r="N153" s="313" t="str">
        <f t="shared" si="20"/>
        <v>11443/516500</v>
      </c>
      <c r="Q153" s="52">
        <v>2950.083333333333</v>
      </c>
      <c r="R153" s="52">
        <v>2950.083333333333</v>
      </c>
      <c r="S153" s="52">
        <v>2950.083333333333</v>
      </c>
      <c r="T153" s="52">
        <v>2950.083333333333</v>
      </c>
      <c r="U153" s="52">
        <v>2950.083333333333</v>
      </c>
      <c r="V153" s="52">
        <v>2950.083333333333</v>
      </c>
      <c r="W153" s="52">
        <v>2950.083333333333</v>
      </c>
      <c r="X153" s="52">
        <v>2950.083333333333</v>
      </c>
      <c r="Y153" s="52">
        <v>2950.083333333333</v>
      </c>
      <c r="Z153" s="52">
        <v>2950.083333333333</v>
      </c>
      <c r="AA153" s="52">
        <v>2950.083333333333</v>
      </c>
      <c r="AB153" s="52">
        <v>2950.083333333333</v>
      </c>
      <c r="AC153" s="52">
        <f t="shared" si="21"/>
        <v>35400.999999999993</v>
      </c>
      <c r="AD153" s="52">
        <f t="shared" si="22"/>
        <v>0</v>
      </c>
      <c r="AE153" s="52" t="s">
        <v>4488</v>
      </c>
      <c r="AF153" s="52"/>
      <c r="AG153" s="52">
        <f t="shared" si="23"/>
        <v>8850.25</v>
      </c>
      <c r="AH153" s="52">
        <f t="shared" si="24"/>
        <v>17700.499999999996</v>
      </c>
      <c r="AI153" s="52">
        <f t="shared" si="25"/>
        <v>26550.749999999993</v>
      </c>
      <c r="AJ153" s="52">
        <f t="shared" si="26"/>
        <v>35400.999999999993</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x14ac:dyDescent="0.25">
      <c r="A154" s="480" t="s">
        <v>4519</v>
      </c>
      <c r="B154" s="480">
        <v>543965</v>
      </c>
      <c r="C154" s="480">
        <v>400111</v>
      </c>
      <c r="D154" s="480" t="s">
        <v>277</v>
      </c>
      <c r="E154" s="480">
        <v>3022076</v>
      </c>
      <c r="F154" s="480" t="s">
        <v>412</v>
      </c>
      <c r="G154" s="480">
        <v>11431</v>
      </c>
      <c r="H154" s="480">
        <v>76508</v>
      </c>
      <c r="L154" s="313">
        <f t="shared" si="18"/>
        <v>1</v>
      </c>
      <c r="M154" s="313" t="str">
        <f t="shared" si="19"/>
        <v>2076.EHCP.I03.1</v>
      </c>
      <c r="N154" s="313" t="str">
        <f t="shared" si="20"/>
        <v>11431/543965</v>
      </c>
      <c r="Q154" s="52">
        <v>11770.461538461539</v>
      </c>
      <c r="R154" s="52">
        <v>5885.2307692307695</v>
      </c>
      <c r="S154" s="52">
        <v>5885.2307692307695</v>
      </c>
      <c r="T154" s="52">
        <v>5885.2307692307695</v>
      </c>
      <c r="U154" s="52">
        <v>5885.2307692307695</v>
      </c>
      <c r="V154" s="52">
        <v>5885.2307692307695</v>
      </c>
      <c r="W154" s="52">
        <v>5885.2307692307695</v>
      </c>
      <c r="X154" s="52">
        <v>5885.2307692307695</v>
      </c>
      <c r="Y154" s="52">
        <v>5885.2307692307695</v>
      </c>
      <c r="Z154" s="52">
        <v>5885.2307692307695</v>
      </c>
      <c r="AA154" s="52">
        <v>5885.2307692307695</v>
      </c>
      <c r="AB154" s="52">
        <v>5885.2307692307695</v>
      </c>
      <c r="AC154" s="52">
        <f t="shared" si="21"/>
        <v>76507.999999999985</v>
      </c>
      <c r="AD154" s="52">
        <f t="shared" si="22"/>
        <v>0</v>
      </c>
      <c r="AE154" s="52" t="s">
        <v>4490</v>
      </c>
      <c r="AF154" s="52"/>
      <c r="AG154" s="52">
        <f t="shared" si="23"/>
        <v>23540.923076923078</v>
      </c>
      <c r="AH154" s="52">
        <f t="shared" si="24"/>
        <v>41196.61538461539</v>
      </c>
      <c r="AI154" s="52">
        <f t="shared" si="25"/>
        <v>58852.307692307688</v>
      </c>
      <c r="AJ154" s="52">
        <f t="shared" si="26"/>
        <v>76507.999999999985</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x14ac:dyDescent="0.25">
      <c r="A155" s="480" t="s">
        <v>4885</v>
      </c>
      <c r="B155" s="480">
        <v>543965</v>
      </c>
      <c r="C155" s="480">
        <v>400111</v>
      </c>
      <c r="D155" s="480" t="s">
        <v>277</v>
      </c>
      <c r="E155" s="480">
        <v>3022076</v>
      </c>
      <c r="F155" s="480" t="s">
        <v>4222</v>
      </c>
      <c r="G155" s="480">
        <v>10265</v>
      </c>
      <c r="H155" s="480">
        <v>2654.38</v>
      </c>
      <c r="L155" s="313">
        <f t="shared" si="18"/>
        <v>2</v>
      </c>
      <c r="M155" s="313" t="str">
        <f t="shared" si="19"/>
        <v>2076.SEN I.I03.2</v>
      </c>
      <c r="N155" s="313" t="str">
        <f t="shared" si="20"/>
        <v>10265/543965</v>
      </c>
      <c r="Q155" s="52">
        <v>408.36615384615391</v>
      </c>
      <c r="R155" s="52">
        <v>204.18307692307695</v>
      </c>
      <c r="S155" s="52">
        <v>204.18307692307695</v>
      </c>
      <c r="T155" s="52">
        <v>204.18307692307695</v>
      </c>
      <c r="U155" s="52">
        <v>204.18307692307695</v>
      </c>
      <c r="V155" s="52">
        <v>204.18307692307695</v>
      </c>
      <c r="W155" s="52">
        <v>204.18307692307695</v>
      </c>
      <c r="X155" s="52">
        <v>204.18307692307695</v>
      </c>
      <c r="Y155" s="52">
        <v>204.18307692307695</v>
      </c>
      <c r="Z155" s="52">
        <v>204.18307692307695</v>
      </c>
      <c r="AA155" s="52">
        <v>204.18307692307695</v>
      </c>
      <c r="AB155" s="52">
        <v>204.18307692307695</v>
      </c>
      <c r="AC155" s="52">
        <f t="shared" si="21"/>
        <v>2654.38</v>
      </c>
      <c r="AD155" s="52">
        <f t="shared" si="22"/>
        <v>0</v>
      </c>
      <c r="AE155" s="52" t="s">
        <v>4492</v>
      </c>
      <c r="AF155" s="52"/>
      <c r="AG155" s="52">
        <f t="shared" si="23"/>
        <v>816.73230769230781</v>
      </c>
      <c r="AH155" s="52">
        <f t="shared" si="24"/>
        <v>1429.2815384615385</v>
      </c>
      <c r="AI155" s="52">
        <f t="shared" si="25"/>
        <v>2041.8307692307692</v>
      </c>
      <c r="AJ155" s="52">
        <f t="shared" si="26"/>
        <v>2654.38</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x14ac:dyDescent="0.25">
      <c r="A156" s="480" t="s">
        <v>4520</v>
      </c>
      <c r="B156" s="480">
        <v>516500</v>
      </c>
      <c r="C156" s="480">
        <v>144062</v>
      </c>
      <c r="D156" s="480" t="s">
        <v>121</v>
      </c>
      <c r="E156" s="480">
        <v>3024012</v>
      </c>
      <c r="F156" s="480" t="s">
        <v>4223</v>
      </c>
      <c r="G156" s="480">
        <v>11423</v>
      </c>
      <c r="H156" s="480">
        <v>111909</v>
      </c>
      <c r="L156" s="313">
        <f t="shared" si="18"/>
        <v>1</v>
      </c>
      <c r="M156" s="313" t="str">
        <f t="shared" si="19"/>
        <v>4012.ARPs.I03.1</v>
      </c>
      <c r="N156" s="313" t="str">
        <f t="shared" si="20"/>
        <v>11423/516500</v>
      </c>
      <c r="Q156" s="52">
        <v>9325.75</v>
      </c>
      <c r="R156" s="52">
        <v>9325.75</v>
      </c>
      <c r="S156" s="52">
        <v>9325.75</v>
      </c>
      <c r="T156" s="52">
        <v>9325.75</v>
      </c>
      <c r="U156" s="52">
        <v>9325.75</v>
      </c>
      <c r="V156" s="52">
        <v>9325.75</v>
      </c>
      <c r="W156" s="52">
        <v>9325.75</v>
      </c>
      <c r="X156" s="52">
        <v>9325.75</v>
      </c>
      <c r="Y156" s="52">
        <v>9325.75</v>
      </c>
      <c r="Z156" s="52">
        <v>9325.75</v>
      </c>
      <c r="AA156" s="52">
        <v>9325.75</v>
      </c>
      <c r="AB156" s="52">
        <v>9325.75</v>
      </c>
      <c r="AC156" s="52">
        <f t="shared" si="21"/>
        <v>111909</v>
      </c>
      <c r="AD156" s="52">
        <f t="shared" si="22"/>
        <v>0</v>
      </c>
      <c r="AE156" s="52" t="s">
        <v>4494</v>
      </c>
      <c r="AF156" s="52"/>
      <c r="AG156" s="52">
        <f t="shared" si="23"/>
        <v>27977.25</v>
      </c>
      <c r="AH156" s="52">
        <f t="shared" si="24"/>
        <v>55954.5</v>
      </c>
      <c r="AI156" s="52">
        <f t="shared" si="25"/>
        <v>83931.75</v>
      </c>
      <c r="AJ156" s="52">
        <f t="shared" si="26"/>
        <v>111909</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x14ac:dyDescent="0.25">
      <c r="A157" s="480" t="s">
        <v>4521</v>
      </c>
      <c r="B157" s="480">
        <v>516500</v>
      </c>
      <c r="C157" s="480">
        <v>144062</v>
      </c>
      <c r="D157" s="480" t="s">
        <v>121</v>
      </c>
      <c r="E157" s="480">
        <v>3024012</v>
      </c>
      <c r="F157" s="480" t="s">
        <v>412</v>
      </c>
      <c r="G157" s="480">
        <v>11442</v>
      </c>
      <c r="H157" s="480">
        <v>135902</v>
      </c>
      <c r="L157" s="313">
        <f t="shared" si="18"/>
        <v>2</v>
      </c>
      <c r="M157" s="313" t="str">
        <f t="shared" si="19"/>
        <v>4012.EHCP.I03.2</v>
      </c>
      <c r="N157" s="313" t="str">
        <f t="shared" si="20"/>
        <v>11442/516500</v>
      </c>
      <c r="Q157" s="52">
        <v>11325.166666666666</v>
      </c>
      <c r="R157" s="52">
        <v>11325.166666666666</v>
      </c>
      <c r="S157" s="52">
        <v>11325.166666666666</v>
      </c>
      <c r="T157" s="52">
        <v>11325.166666666666</v>
      </c>
      <c r="U157" s="52">
        <v>11325.166666666666</v>
      </c>
      <c r="V157" s="52">
        <v>11325.166666666666</v>
      </c>
      <c r="W157" s="52">
        <v>11325.166666666666</v>
      </c>
      <c r="X157" s="52">
        <v>11325.166666666666</v>
      </c>
      <c r="Y157" s="52">
        <v>11325.166666666666</v>
      </c>
      <c r="Z157" s="52">
        <v>11325.166666666666</v>
      </c>
      <c r="AA157" s="52">
        <v>11325.166666666666</v>
      </c>
      <c r="AB157" s="52">
        <v>11325.166666666666</v>
      </c>
      <c r="AC157" s="52">
        <f t="shared" si="21"/>
        <v>135902.00000000003</v>
      </c>
      <c r="AD157" s="52">
        <f t="shared" si="22"/>
        <v>0</v>
      </c>
      <c r="AE157" s="52" t="s">
        <v>4496</v>
      </c>
      <c r="AF157" s="52"/>
      <c r="AG157" s="52">
        <f t="shared" si="23"/>
        <v>33975.5</v>
      </c>
      <c r="AH157" s="52">
        <f t="shared" si="24"/>
        <v>67951</v>
      </c>
      <c r="AI157" s="52">
        <f t="shared" si="25"/>
        <v>101926.50000000001</v>
      </c>
      <c r="AJ157" s="52">
        <f t="shared" si="26"/>
        <v>135902.00000000003</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x14ac:dyDescent="0.25">
      <c r="A158" s="480" t="s">
        <v>4522</v>
      </c>
      <c r="B158" s="480">
        <v>543965</v>
      </c>
      <c r="C158" s="480">
        <v>400011</v>
      </c>
      <c r="D158" s="480" t="s">
        <v>278</v>
      </c>
      <c r="E158" s="480">
        <v>3022060</v>
      </c>
      <c r="F158" s="480" t="s">
        <v>412</v>
      </c>
      <c r="G158" s="480">
        <v>11431</v>
      </c>
      <c r="H158" s="480">
        <v>117195</v>
      </c>
      <c r="L158" s="313">
        <f t="shared" si="18"/>
        <v>1</v>
      </c>
      <c r="M158" s="313" t="str">
        <f t="shared" si="19"/>
        <v>2060.EHCP.I03.1</v>
      </c>
      <c r="N158" s="313" t="str">
        <f t="shared" si="20"/>
        <v>11431/543965</v>
      </c>
      <c r="Q158" s="52">
        <v>18030</v>
      </c>
      <c r="R158" s="52">
        <v>9015</v>
      </c>
      <c r="S158" s="52">
        <v>9015</v>
      </c>
      <c r="T158" s="52">
        <v>9015</v>
      </c>
      <c r="U158" s="52">
        <v>9015</v>
      </c>
      <c r="V158" s="52">
        <v>9015</v>
      </c>
      <c r="W158" s="52">
        <v>9015</v>
      </c>
      <c r="X158" s="52">
        <v>9015</v>
      </c>
      <c r="Y158" s="52">
        <v>9015</v>
      </c>
      <c r="Z158" s="52">
        <v>9015</v>
      </c>
      <c r="AA158" s="52">
        <v>9015</v>
      </c>
      <c r="AB158" s="52">
        <v>9015</v>
      </c>
      <c r="AC158" s="52">
        <f t="shared" si="21"/>
        <v>117195</v>
      </c>
      <c r="AD158" s="52">
        <f t="shared" si="22"/>
        <v>0</v>
      </c>
      <c r="AE158" s="52" t="s">
        <v>4498</v>
      </c>
      <c r="AF158" s="52"/>
      <c r="AG158" s="52">
        <f t="shared" si="23"/>
        <v>36060</v>
      </c>
      <c r="AH158" s="52">
        <f t="shared" si="24"/>
        <v>63105</v>
      </c>
      <c r="AI158" s="52">
        <f t="shared" si="25"/>
        <v>90150</v>
      </c>
      <c r="AJ158" s="52">
        <f t="shared" si="26"/>
        <v>117195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x14ac:dyDescent="0.25">
      <c r="A159" s="480" t="s">
        <v>4523</v>
      </c>
      <c r="B159" s="480">
        <v>543965</v>
      </c>
      <c r="C159" s="480">
        <v>400011</v>
      </c>
      <c r="D159" s="480" t="s">
        <v>278</v>
      </c>
      <c r="E159" s="480">
        <v>3022060</v>
      </c>
      <c r="F159" s="480" t="s">
        <v>4222</v>
      </c>
      <c r="G159" s="480">
        <v>10265</v>
      </c>
      <c r="H159" s="480">
        <v>3681.2500000000005</v>
      </c>
      <c r="L159" s="313">
        <f t="shared" si="18"/>
        <v>2</v>
      </c>
      <c r="M159" s="313" t="str">
        <f t="shared" si="19"/>
        <v>2060.SEN I.I03.2</v>
      </c>
      <c r="N159" s="313" t="str">
        <f t="shared" si="20"/>
        <v>10265/543965</v>
      </c>
      <c r="Q159" s="52">
        <v>566.34615384615392</v>
      </c>
      <c r="R159" s="52">
        <v>283.17307692307696</v>
      </c>
      <c r="S159" s="52">
        <v>283.17307692307696</v>
      </c>
      <c r="T159" s="52">
        <v>283.17307692307696</v>
      </c>
      <c r="U159" s="52">
        <v>283.17307692307696</v>
      </c>
      <c r="V159" s="52">
        <v>283.17307692307696</v>
      </c>
      <c r="W159" s="52">
        <v>283.17307692307696</v>
      </c>
      <c r="X159" s="52">
        <v>283.17307692307696</v>
      </c>
      <c r="Y159" s="52">
        <v>283.17307692307696</v>
      </c>
      <c r="Z159" s="52">
        <v>283.17307692307696</v>
      </c>
      <c r="AA159" s="52">
        <v>283.17307692307696</v>
      </c>
      <c r="AB159" s="52">
        <v>283.17307692307696</v>
      </c>
      <c r="AC159" s="52">
        <f t="shared" si="21"/>
        <v>3681.2500000000014</v>
      </c>
      <c r="AD159" s="52">
        <f t="shared" si="22"/>
        <v>0</v>
      </c>
      <c r="AE159" s="52" t="s">
        <v>4499</v>
      </c>
      <c r="AF159" s="52"/>
      <c r="AG159" s="52">
        <f t="shared" si="23"/>
        <v>1132.6923076923078</v>
      </c>
      <c r="AH159" s="52">
        <f t="shared" si="24"/>
        <v>1982.2115384615386</v>
      </c>
      <c r="AI159" s="52">
        <f t="shared" si="25"/>
        <v>2831.73076923077</v>
      </c>
      <c r="AJ159" s="52">
        <f t="shared" si="26"/>
        <v>3681.2500000000014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x14ac:dyDescent="0.25">
      <c r="A160" s="480" t="s">
        <v>4524</v>
      </c>
      <c r="B160" s="480">
        <v>543965</v>
      </c>
      <c r="C160" s="480">
        <v>400117</v>
      </c>
      <c r="D160" s="480" t="s">
        <v>279</v>
      </c>
      <c r="E160" s="480">
        <v>3023518</v>
      </c>
      <c r="F160" s="480" t="s">
        <v>412</v>
      </c>
      <c r="G160" s="480">
        <v>11431</v>
      </c>
      <c r="H160" s="480">
        <v>27264</v>
      </c>
      <c r="L160" s="313">
        <f t="shared" si="18"/>
        <v>1</v>
      </c>
      <c r="M160" s="313" t="str">
        <f t="shared" si="19"/>
        <v>3518.EHCP.I03.1</v>
      </c>
      <c r="N160" s="313" t="str">
        <f t="shared" si="20"/>
        <v>11431/543965</v>
      </c>
      <c r="Q160" s="52">
        <v>4194.461538461539</v>
      </c>
      <c r="R160" s="52">
        <v>2097.2307692307695</v>
      </c>
      <c r="S160" s="52">
        <v>2097.2307692307695</v>
      </c>
      <c r="T160" s="52">
        <v>2097.2307692307695</v>
      </c>
      <c r="U160" s="52">
        <v>2097.2307692307695</v>
      </c>
      <c r="V160" s="52">
        <v>2097.2307692307695</v>
      </c>
      <c r="W160" s="52">
        <v>2097.2307692307695</v>
      </c>
      <c r="X160" s="52">
        <v>2097.2307692307695</v>
      </c>
      <c r="Y160" s="52">
        <v>2097.2307692307695</v>
      </c>
      <c r="Z160" s="52">
        <v>2097.2307692307695</v>
      </c>
      <c r="AA160" s="52">
        <v>2097.2307692307695</v>
      </c>
      <c r="AB160" s="52">
        <v>2097.2307692307695</v>
      </c>
      <c r="AC160" s="52">
        <f t="shared" si="21"/>
        <v>27264.000000000004</v>
      </c>
      <c r="AD160" s="52">
        <f t="shared" si="22"/>
        <v>0</v>
      </c>
      <c r="AE160" s="52" t="s">
        <v>4501</v>
      </c>
      <c r="AF160" s="52"/>
      <c r="AG160" s="52">
        <f t="shared" si="23"/>
        <v>8388.923076923078</v>
      </c>
      <c r="AH160" s="52">
        <f t="shared" si="24"/>
        <v>14680.615384615387</v>
      </c>
      <c r="AI160" s="52">
        <f t="shared" si="25"/>
        <v>20972.307692307695</v>
      </c>
      <c r="AJ160" s="52">
        <f t="shared" si="26"/>
        <v>27264.000000000004</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t="e">
        <f>#REF!+W160</f>
        <v>#REF!</v>
      </c>
    </row>
    <row r="161" spans="1:65" x14ac:dyDescent="0.25">
      <c r="A161" s="480" t="s">
        <v>4525</v>
      </c>
      <c r="B161" s="480">
        <v>543965</v>
      </c>
      <c r="C161" s="480">
        <v>400004</v>
      </c>
      <c r="D161" s="480" t="s">
        <v>280</v>
      </c>
      <c r="E161" s="480">
        <v>3022054</v>
      </c>
      <c r="F161" s="480" t="s">
        <v>412</v>
      </c>
      <c r="G161" s="480">
        <v>11431</v>
      </c>
      <c r="H161" s="480">
        <v>70383</v>
      </c>
      <c r="L161" s="313">
        <f t="shared" si="18"/>
        <v>1</v>
      </c>
      <c r="M161" s="313" t="str">
        <f t="shared" si="19"/>
        <v>2054.EHCP.I03.1</v>
      </c>
      <c r="N161" s="313" t="str">
        <f t="shared" si="20"/>
        <v>11431/543965</v>
      </c>
      <c r="Q161" s="52">
        <v>10828.153846153848</v>
      </c>
      <c r="R161" s="52">
        <v>5414.0769230769238</v>
      </c>
      <c r="S161" s="52">
        <v>5414.0769230769238</v>
      </c>
      <c r="T161" s="52">
        <v>5414.0769230769238</v>
      </c>
      <c r="U161" s="52">
        <v>5414.0769230769238</v>
      </c>
      <c r="V161" s="52">
        <v>5414.0769230769238</v>
      </c>
      <c r="W161" s="52">
        <v>5414.0769230769238</v>
      </c>
      <c r="X161" s="52">
        <v>5414.0769230769238</v>
      </c>
      <c r="Y161" s="52">
        <v>5414.0769230769238</v>
      </c>
      <c r="Z161" s="52">
        <v>5414.0769230769238</v>
      </c>
      <c r="AA161" s="52">
        <v>5414.0769230769238</v>
      </c>
      <c r="AB161" s="52">
        <v>5414.0769230769238</v>
      </c>
      <c r="AC161" s="52">
        <f t="shared" si="21"/>
        <v>70383</v>
      </c>
      <c r="AD161" s="52">
        <f t="shared" si="22"/>
        <v>0</v>
      </c>
      <c r="AE161" s="52" t="s">
        <v>4503</v>
      </c>
      <c r="AF161" s="52"/>
      <c r="AG161" s="52">
        <f t="shared" si="23"/>
        <v>21656.307692307695</v>
      </c>
      <c r="AH161" s="52">
        <f t="shared" si="24"/>
        <v>37898.538461538461</v>
      </c>
      <c r="AI161" s="52">
        <f t="shared" si="25"/>
        <v>54140.769230769227</v>
      </c>
      <c r="AJ161" s="52">
        <f t="shared" si="26"/>
        <v>70383</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x14ac:dyDescent="0.25">
      <c r="A162" s="480" t="s">
        <v>4526</v>
      </c>
      <c r="B162" s="480">
        <v>516500</v>
      </c>
      <c r="C162" s="480">
        <v>128957</v>
      </c>
      <c r="D162" s="480" t="s">
        <v>319</v>
      </c>
      <c r="E162" s="480">
        <v>3026906</v>
      </c>
      <c r="F162" s="480" t="s">
        <v>412</v>
      </c>
      <c r="G162" s="480">
        <v>11442</v>
      </c>
      <c r="H162" s="480">
        <v>224665</v>
      </c>
      <c r="L162" s="313">
        <f t="shared" si="18"/>
        <v>1</v>
      </c>
      <c r="M162" s="313" t="str">
        <f t="shared" si="19"/>
        <v>6906.EHCP.I03.1</v>
      </c>
      <c r="N162" s="313" t="str">
        <f t="shared" si="20"/>
        <v>11442/516500</v>
      </c>
      <c r="Q162" s="52">
        <v>18722.083333333332</v>
      </c>
      <c r="R162" s="52">
        <v>18722.083333333332</v>
      </c>
      <c r="S162" s="52">
        <v>18722.083333333332</v>
      </c>
      <c r="T162" s="52">
        <v>18722.083333333332</v>
      </c>
      <c r="U162" s="52">
        <v>18722.083333333332</v>
      </c>
      <c r="V162" s="52">
        <v>18722.083333333332</v>
      </c>
      <c r="W162" s="52">
        <v>18722.083333333332</v>
      </c>
      <c r="X162" s="52">
        <v>18722.083333333332</v>
      </c>
      <c r="Y162" s="52">
        <v>18722.083333333332</v>
      </c>
      <c r="Z162" s="52">
        <v>18722.083333333332</v>
      </c>
      <c r="AA162" s="52">
        <v>18722.083333333332</v>
      </c>
      <c r="AB162" s="52">
        <v>18722.083333333332</v>
      </c>
      <c r="AC162" s="52">
        <f t="shared" si="21"/>
        <v>224665.00000000003</v>
      </c>
      <c r="AD162" s="52">
        <f t="shared" si="22"/>
        <v>0</v>
      </c>
      <c r="AE162" s="52" t="s">
        <v>4505</v>
      </c>
      <c r="AF162" s="52"/>
      <c r="AG162" s="52">
        <f t="shared" si="23"/>
        <v>56166.25</v>
      </c>
      <c r="AH162" s="52">
        <f t="shared" si="24"/>
        <v>112332.49999999999</v>
      </c>
      <c r="AI162" s="52">
        <f t="shared" si="25"/>
        <v>168498.75</v>
      </c>
      <c r="AJ162" s="52">
        <f t="shared" si="26"/>
        <v>224665.00000000003</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x14ac:dyDescent="0.25">
      <c r="A163" s="480" t="s">
        <v>4526</v>
      </c>
      <c r="B163" s="480">
        <v>516500</v>
      </c>
      <c r="C163" s="480">
        <v>128957</v>
      </c>
      <c r="D163" s="480" t="s">
        <v>319</v>
      </c>
      <c r="E163" s="480">
        <v>3026906</v>
      </c>
      <c r="F163" s="480" t="s">
        <v>412</v>
      </c>
      <c r="G163" s="480">
        <v>11443</v>
      </c>
      <c r="H163" s="480">
        <v>92782</v>
      </c>
      <c r="L163" s="313">
        <f t="shared" si="18"/>
        <v>2</v>
      </c>
      <c r="M163" s="313" t="str">
        <f t="shared" si="19"/>
        <v>6906.EHCP.I03.2</v>
      </c>
      <c r="N163" s="313" t="str">
        <f t="shared" si="20"/>
        <v>11443/516500</v>
      </c>
      <c r="Q163" s="52">
        <v>7731.833333333333</v>
      </c>
      <c r="R163" s="52">
        <v>7731.833333333333</v>
      </c>
      <c r="S163" s="52">
        <v>7731.833333333333</v>
      </c>
      <c r="T163" s="52">
        <v>7731.833333333333</v>
      </c>
      <c r="U163" s="52">
        <v>7731.833333333333</v>
      </c>
      <c r="V163" s="52">
        <v>7731.833333333333</v>
      </c>
      <c r="W163" s="52">
        <v>7731.833333333333</v>
      </c>
      <c r="X163" s="52">
        <v>7731.833333333333</v>
      </c>
      <c r="Y163" s="52">
        <v>7731.833333333333</v>
      </c>
      <c r="Z163" s="52">
        <v>7731.833333333333</v>
      </c>
      <c r="AA163" s="52">
        <v>7731.833333333333</v>
      </c>
      <c r="AB163" s="52">
        <v>7731.833333333333</v>
      </c>
      <c r="AC163" s="52">
        <f t="shared" si="21"/>
        <v>92781.999999999985</v>
      </c>
      <c r="AD163" s="52">
        <f t="shared" si="22"/>
        <v>0</v>
      </c>
      <c r="AE163" s="52" t="s">
        <v>4507</v>
      </c>
      <c r="AF163" s="52"/>
      <c r="AG163" s="52">
        <f t="shared" si="23"/>
        <v>23195.5</v>
      </c>
      <c r="AH163" s="52">
        <f t="shared" si="24"/>
        <v>46391</v>
      </c>
      <c r="AI163" s="52">
        <f t="shared" si="25"/>
        <v>69586.5</v>
      </c>
      <c r="AJ163" s="52">
        <f t="shared" si="26"/>
        <v>92781.999999999985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B164" s="413"/>
      <c r="M164" s="313" t="str">
        <f t="shared" si="19"/>
        <v/>
      </c>
      <c r="N164" s="313" t="str">
        <f t="shared" si="20"/>
        <v>/</v>
      </c>
      <c r="S164" s="313" t="s">
        <v>4770</v>
      </c>
      <c r="AD164" s="52">
        <f t="shared" ref="AD164" si="27">AC164-H164</f>
        <v>0</v>
      </c>
      <c r="AG164" s="52">
        <f t="shared" si="23"/>
        <v>0</v>
      </c>
      <c r="AH164" s="52">
        <f t="shared" si="24"/>
        <v>0</v>
      </c>
      <c r="AI164" s="52">
        <f t="shared" si="25"/>
        <v>0</v>
      </c>
      <c r="AQ164" s="52">
        <v>0</v>
      </c>
      <c r="AV164" s="7"/>
      <c r="BB164" s="313">
        <v>0</v>
      </c>
    </row>
  </sheetData>
  <autoFilter ref="A7:BQ164"/>
  <mergeCells count="4">
    <mergeCell ref="Q1:T1"/>
    <mergeCell ref="W1:AM1"/>
    <mergeCell ref="AO4:AS4"/>
    <mergeCell ref="AT4:AY4"/>
  </mergeCells>
  <conditionalFormatting sqref="AM5">
    <cfRule type="cellIs" dxfId="32" priority="7" operator="equal">
      <formula>"OK"</formula>
    </cfRule>
  </conditionalFormatting>
  <conditionalFormatting sqref="AS3">
    <cfRule type="cellIs" dxfId="31" priority="6" operator="equal">
      <formula>"OK"</formula>
    </cfRule>
  </conditionalFormatting>
  <conditionalFormatting sqref="BQ3">
    <cfRule type="cellIs" dxfId="30" priority="3" operator="equal">
      <formula>"OK"</formula>
    </cfRule>
  </conditionalFormatting>
  <conditionalFormatting sqref="AY3">
    <cfRule type="cellIs" dxfId="29" priority="5" operator="equal">
      <formula>"OK"</formula>
    </cfRule>
  </conditionalFormatting>
  <conditionalFormatting sqref="BA3">
    <cfRule type="cellIs" dxfId="28" priority="4" operator="equal">
      <formula>"OK"</formula>
    </cfRule>
  </conditionalFormatting>
  <conditionalFormatting sqref="AM4">
    <cfRule type="cellIs" dxfId="27" priority="2" operator="equal">
      <formula>"OK"</formula>
    </cfRule>
  </conditionalFormatting>
  <conditionalFormatting sqref="I3">
    <cfRule type="cellIs" dxfId="26" priority="1" operator="equal">
      <formula>"OK"</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01"/>
  <sheetViews>
    <sheetView topLeftCell="A164" workbookViewId="0">
      <selection activeCell="R20" sqref="A20:R17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4045</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SUMIF('HN TOPUPS April Sheet'!Q8:Q166,"&gt;0")</f>
        <v>2911444.1192774801</v>
      </c>
      <c r="C7" s="529" t="str">
        <f>IF(ROUND(ABS(B7-B8),0)&gt;0,"Error","OK")</f>
        <v>OK</v>
      </c>
      <c r="D7" s="530"/>
      <c r="P7" s="30" t="s">
        <v>3639</v>
      </c>
      <c r="Q7" s="30">
        <v>21</v>
      </c>
      <c r="R7" s="30" t="s">
        <v>4775</v>
      </c>
      <c r="S7" s="30" t="s">
        <v>3630</v>
      </c>
    </row>
    <row r="8" spans="1:22" ht="16.5" thickTop="1" thickBot="1" x14ac:dyDescent="0.3">
      <c r="A8" s="83" t="s">
        <v>3642</v>
      </c>
      <c r="B8" s="85">
        <f>SUM(G20:G545)</f>
        <v>2911444.1192774801</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COUNTIF('HN TOPUPS April Sheet'!Q8:Q196,"&gt;0")</f>
        <v>156</v>
      </c>
      <c r="C10" s="529" t="str">
        <f>IF(ROUND(ABS(B10-B11),0)&gt;0,"Error","OK")</f>
        <v>OK</v>
      </c>
      <c r="D10" s="530"/>
      <c r="P10" s="30" t="s">
        <v>3650</v>
      </c>
      <c r="Q10" s="30">
        <v>24</v>
      </c>
      <c r="R10" s="30" t="s">
        <v>4778</v>
      </c>
      <c r="S10" s="30" t="s">
        <v>3641</v>
      </c>
    </row>
    <row r="11" spans="1:22" ht="16.5" thickTop="1" thickBot="1" x14ac:dyDescent="0.3">
      <c r="A11" s="83" t="s">
        <v>3653</v>
      </c>
      <c r="B11" s="462">
        <f>COUNTIF(C20:C201,"&gt;0")</f>
        <v>156</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2911444.1192774801</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 TOPUPS April Sheet'!C8</f>
        <v>400125</v>
      </c>
      <c r="D20" s="120" t="b">
        <v>1</v>
      </c>
      <c r="E20" s="121" t="str">
        <f>'HN TOPUPS April Sheet'!M8&amp;"."&amp;'HN TopUpPay'!$C$5</f>
        <v>3520.EHCP.I03.1.Ap21</v>
      </c>
      <c r="F20" s="122">
        <f ca="1">TODAY()</f>
        <v>44309</v>
      </c>
      <c r="G20" s="123">
        <f>'HN TOPUPS April Sheet'!Q8</f>
        <v>15963.890769230771</v>
      </c>
      <c r="H20" s="124">
        <f ca="1">F20</f>
        <v>44309</v>
      </c>
      <c r="I20" s="125">
        <v>0</v>
      </c>
      <c r="J20" s="121" t="str">
        <f>LEFT('HN TOPUPS April Sheet'!D8,16)&amp;"."&amp;'HN TopUpPay'!E20</f>
        <v>Akiva School.3520.EHCP.I03.1.Ap21</v>
      </c>
      <c r="K20" s="120" t="b">
        <v>1</v>
      </c>
      <c r="L20" s="126" t="s">
        <v>3686</v>
      </c>
      <c r="M20" s="120" t="b">
        <v>1</v>
      </c>
      <c r="N20" s="120" t="s">
        <v>3687</v>
      </c>
      <c r="O20" s="127" t="str">
        <f>'HN TOPUPS April Sheet'!N8</f>
        <v>11431/543965</v>
      </c>
      <c r="P20" s="120" t="b">
        <v>1</v>
      </c>
      <c r="Q20" s="120" t="b">
        <v>1</v>
      </c>
      <c r="R20" s="120" t="b">
        <v>1</v>
      </c>
      <c r="T20" s="11"/>
      <c r="U20" s="1"/>
    </row>
    <row r="21" spans="1:21" x14ac:dyDescent="0.25">
      <c r="A21" s="117">
        <v>1</v>
      </c>
      <c r="B21" s="118">
        <v>2</v>
      </c>
      <c r="C21" s="315">
        <f>'HN TOPUPS April Sheet'!C9</f>
        <v>400069</v>
      </c>
      <c r="D21" s="120" t="b">
        <v>1</v>
      </c>
      <c r="E21" s="316" t="str">
        <f>'HN TOPUPS April Sheet'!M9&amp;"."&amp;'HN TopUpPay'!$C$5</f>
        <v>3300.EHCP.I03.1.Ap21</v>
      </c>
      <c r="F21" s="317">
        <f t="shared" ref="F21:F84" ca="1" si="0">TODAY()</f>
        <v>44309</v>
      </c>
      <c r="G21" s="318">
        <f>'HN TOPUPS April Sheet'!Q9</f>
        <v>4194.461538461539</v>
      </c>
      <c r="H21" s="124">
        <f t="shared" ref="H21:H84" ca="1" si="1">F21</f>
        <v>44309</v>
      </c>
      <c r="I21" s="125">
        <v>0</v>
      </c>
      <c r="J21" s="316" t="str">
        <f>LEFT('HN TOPUPS April Sheet'!D9,16)&amp;"."&amp;'HN TopUpPay'!E21</f>
        <v>All Saints' CE P.3300.EHCP.I03.1.Ap21</v>
      </c>
      <c r="K21" s="120" t="b">
        <v>1</v>
      </c>
      <c r="L21" s="126" t="s">
        <v>3686</v>
      </c>
      <c r="M21" s="120" t="b">
        <v>1</v>
      </c>
      <c r="N21" s="120" t="s">
        <v>3687</v>
      </c>
      <c r="O21" s="319" t="str">
        <f>'HN TOPUPS April Sheet'!N9</f>
        <v>11431/543965</v>
      </c>
      <c r="P21" s="120" t="b">
        <v>1</v>
      </c>
      <c r="Q21" s="120" t="b">
        <v>1</v>
      </c>
      <c r="R21" s="120" t="b">
        <v>1</v>
      </c>
      <c r="T21" s="11"/>
      <c r="U21" s="1"/>
    </row>
    <row r="22" spans="1:21" x14ac:dyDescent="0.25">
      <c r="A22" s="117">
        <v>1</v>
      </c>
      <c r="B22" s="118">
        <v>2</v>
      </c>
      <c r="C22" s="315">
        <f>'HN TOPUPS April Sheet'!C10</f>
        <v>400015</v>
      </c>
      <c r="D22" s="120" t="b">
        <v>1</v>
      </c>
      <c r="E22" s="316" t="str">
        <f>'HN TOPUPS April Sheet'!M10&amp;"."&amp;'HN TopUpPay'!$C$5</f>
        <v>3317.EHCP.I03.1.Ap21</v>
      </c>
      <c r="F22" s="317">
        <f t="shared" ca="1" si="0"/>
        <v>44309</v>
      </c>
      <c r="G22" s="318">
        <f>'HN TOPUPS April Sheet'!Q10</f>
        <v>9640.7692307692305</v>
      </c>
      <c r="H22" s="124">
        <f t="shared" ca="1" si="1"/>
        <v>44309</v>
      </c>
      <c r="I22" s="125">
        <v>0</v>
      </c>
      <c r="J22" s="316" t="str">
        <f>LEFT('HN TOPUPS April Sheet'!D10,16)&amp;"."&amp;'HN TopUpPay'!E22</f>
        <v>All Saints' CE P.3317.EHCP.I03.1.Ap21</v>
      </c>
      <c r="K22" s="120" t="b">
        <v>1</v>
      </c>
      <c r="L22" s="126" t="s">
        <v>3686</v>
      </c>
      <c r="M22" s="120" t="b">
        <v>1</v>
      </c>
      <c r="N22" s="120" t="s">
        <v>3687</v>
      </c>
      <c r="O22" s="319" t="str">
        <f>'HN TOPUPS April Sheet'!N10</f>
        <v>11431/543965</v>
      </c>
      <c r="P22" s="120" t="b">
        <v>1</v>
      </c>
      <c r="Q22" s="120" t="b">
        <v>1</v>
      </c>
      <c r="R22" s="120" t="b">
        <v>1</v>
      </c>
      <c r="T22" s="11"/>
      <c r="U22" s="1"/>
    </row>
    <row r="23" spans="1:21" x14ac:dyDescent="0.25">
      <c r="A23" s="117">
        <v>1</v>
      </c>
      <c r="B23" s="118">
        <v>2</v>
      </c>
      <c r="C23" s="315">
        <f>'HN TOPUPS April Sheet'!C11</f>
        <v>156270</v>
      </c>
      <c r="D23" s="120" t="b">
        <v>1</v>
      </c>
      <c r="E23" s="316" t="str">
        <f>'HN TOPUPS April Sheet'!M11&amp;"."&amp;'HN TopUpPay'!$C$5</f>
        <v>2020.EHCP.I03.1.Ap21</v>
      </c>
      <c r="F23" s="317">
        <f t="shared" ca="1" si="0"/>
        <v>44309</v>
      </c>
      <c r="G23" s="318">
        <f>'HN TOPUPS April Sheet'!Q11</f>
        <v>2272.083333333333</v>
      </c>
      <c r="H23" s="124">
        <f t="shared" ca="1" si="1"/>
        <v>44309</v>
      </c>
      <c r="I23" s="125">
        <v>0</v>
      </c>
      <c r="J23" s="316" t="str">
        <f>LEFT('HN TOPUPS April Sheet'!D11,16)&amp;"."&amp;'HN TopUpPay'!E23</f>
        <v>Alma Primary.2020.EHCP.I03.1.Ap21</v>
      </c>
      <c r="K23" s="120" t="b">
        <v>1</v>
      </c>
      <c r="L23" s="126" t="s">
        <v>3686</v>
      </c>
      <c r="M23" s="120" t="b">
        <v>1</v>
      </c>
      <c r="N23" s="120" t="s">
        <v>3687</v>
      </c>
      <c r="O23" s="319" t="str">
        <f>'HN TOPUPS April Sheet'!N11</f>
        <v>11443/516500</v>
      </c>
      <c r="P23" s="120" t="b">
        <v>1</v>
      </c>
      <c r="Q23" s="120" t="b">
        <v>1</v>
      </c>
      <c r="R23" s="120" t="b">
        <v>1</v>
      </c>
    </row>
    <row r="24" spans="1:21" x14ac:dyDescent="0.25">
      <c r="A24" s="117">
        <v>1</v>
      </c>
      <c r="B24" s="118">
        <v>2</v>
      </c>
      <c r="C24" s="315">
        <f>'HN TOPUPS April Sheet'!C12</f>
        <v>400023</v>
      </c>
      <c r="D24" s="120" t="b">
        <v>1</v>
      </c>
      <c r="E24" s="316" t="str">
        <f>'HN TOPUPS April Sheet'!M12&amp;"."&amp;'HN TopUpPay'!$C$5</f>
        <v>3500.EHCP.I03.1.Ap21</v>
      </c>
      <c r="F24" s="317">
        <f t="shared" ca="1" si="0"/>
        <v>44309</v>
      </c>
      <c r="G24" s="318">
        <f>'HN TOPUPS April Sheet'!Q12</f>
        <v>2942.6153846153848</v>
      </c>
      <c r="H24" s="124">
        <f t="shared" ca="1" si="1"/>
        <v>44309</v>
      </c>
      <c r="I24" s="125">
        <v>0</v>
      </c>
      <c r="J24" s="316" t="str">
        <f>LEFT('HN TOPUPS April Sheet'!D12,16)&amp;"."&amp;'HN TopUpPay'!E24</f>
        <v>Annunciation Cat.3500.EHCP.I03.1.Ap21</v>
      </c>
      <c r="K24" s="120" t="b">
        <v>1</v>
      </c>
      <c r="L24" s="126" t="s">
        <v>3686</v>
      </c>
      <c r="M24" s="120" t="b">
        <v>1</v>
      </c>
      <c r="N24" s="120" t="s">
        <v>3687</v>
      </c>
      <c r="O24" s="319" t="str">
        <f>'HN TOPUPS April Sheet'!N12</f>
        <v>11431/543965</v>
      </c>
      <c r="P24" s="120" t="b">
        <v>1</v>
      </c>
      <c r="Q24" s="120" t="b">
        <v>1</v>
      </c>
      <c r="R24" s="120" t="b">
        <v>1</v>
      </c>
    </row>
    <row r="25" spans="1:21" x14ac:dyDescent="0.25">
      <c r="A25" s="117">
        <v>1</v>
      </c>
      <c r="B25" s="118">
        <v>2</v>
      </c>
      <c r="C25" s="315">
        <f>'HN TOPUPS April Sheet'!C13</f>
        <v>400107</v>
      </c>
      <c r="D25" s="120" t="b">
        <v>1</v>
      </c>
      <c r="E25" s="316" t="str">
        <f>'HN TOPUPS April Sheet'!M13&amp;"."&amp;'HN TopUpPay'!$C$5</f>
        <v>3514.EHCP.I03.1.Ap21</v>
      </c>
      <c r="F25" s="317">
        <f t="shared" ca="1" si="0"/>
        <v>44309</v>
      </c>
      <c r="G25" s="318">
        <f>'HN TOPUPS April Sheet'!Q13</f>
        <v>3316.9230769230771</v>
      </c>
      <c r="H25" s="124">
        <f t="shared" ca="1" si="1"/>
        <v>44309</v>
      </c>
      <c r="I25" s="125">
        <v>0</v>
      </c>
      <c r="J25" s="316" t="str">
        <f>LEFT('HN TOPUPS April Sheet'!D13,16)&amp;"."&amp;'HN TopUpPay'!E25</f>
        <v>Annunciation Cat.3514.EHCP.I03.1.Ap21</v>
      </c>
      <c r="K25" s="120" t="b">
        <v>1</v>
      </c>
      <c r="L25" s="126" t="s">
        <v>3686</v>
      </c>
      <c r="M25" s="120" t="b">
        <v>1</v>
      </c>
      <c r="N25" s="120" t="s">
        <v>3687</v>
      </c>
      <c r="O25" s="319" t="str">
        <f>'HN TOPUPS April Sheet'!N13</f>
        <v>11431/543965</v>
      </c>
      <c r="P25" s="120" t="b">
        <v>1</v>
      </c>
      <c r="Q25" s="120" t="b">
        <v>1</v>
      </c>
      <c r="R25" s="120" t="b">
        <v>1</v>
      </c>
    </row>
    <row r="26" spans="1:21" x14ac:dyDescent="0.25">
      <c r="A26" s="117">
        <v>1</v>
      </c>
      <c r="B26" s="118">
        <v>2</v>
      </c>
      <c r="C26" s="315">
        <f>'HN TOPUPS April Sheet'!C14</f>
        <v>153627</v>
      </c>
      <c r="D26" s="120" t="b">
        <v>1</v>
      </c>
      <c r="E26" s="316" t="str">
        <f>'HN TOPUPS April Sheet'!M14&amp;"."&amp;'HN TopUpPay'!$C$5</f>
        <v>4001.EHCP.I03.1.Ap21</v>
      </c>
      <c r="F26" s="317">
        <f t="shared" ca="1" si="0"/>
        <v>44309</v>
      </c>
      <c r="G26" s="318">
        <f>'HN TOPUPS April Sheet'!Q14</f>
        <v>22584.583333333332</v>
      </c>
      <c r="H26" s="124">
        <f t="shared" ca="1" si="1"/>
        <v>44309</v>
      </c>
      <c r="I26" s="125">
        <v>0</v>
      </c>
      <c r="J26" s="316" t="str">
        <f>LEFT('HN TOPUPS April Sheet'!D14,16)&amp;"."&amp;'HN TopUpPay'!E26</f>
        <v>Archer Academy.4001.EHCP.I03.1.Ap21</v>
      </c>
      <c r="K26" s="120" t="b">
        <v>1</v>
      </c>
      <c r="L26" s="126" t="s">
        <v>3686</v>
      </c>
      <c r="M26" s="120" t="b">
        <v>1</v>
      </c>
      <c r="N26" s="120" t="s">
        <v>3687</v>
      </c>
      <c r="O26" s="319" t="str">
        <f>'HN TOPUPS April Sheet'!N14</f>
        <v>11442/516500</v>
      </c>
      <c r="P26" s="120" t="b">
        <v>1</v>
      </c>
      <c r="Q26" s="120" t="b">
        <v>1</v>
      </c>
      <c r="R26" s="120" t="b">
        <v>1</v>
      </c>
    </row>
    <row r="27" spans="1:21" x14ac:dyDescent="0.25">
      <c r="A27" s="117">
        <v>1</v>
      </c>
      <c r="B27" s="118">
        <v>2</v>
      </c>
      <c r="C27" s="315">
        <f>'HN TOPUPS April Sheet'!C15</f>
        <v>159947</v>
      </c>
      <c r="D27" s="120" t="b">
        <v>1</v>
      </c>
      <c r="E27" s="316" t="str">
        <f>'HN TOPUPS April Sheet'!M15&amp;"."&amp;'HN TopUpPay'!$C$5</f>
        <v>4013.EHCP.I03.1.Ap21</v>
      </c>
      <c r="F27" s="317">
        <f t="shared" ca="1" si="0"/>
        <v>44309</v>
      </c>
      <c r="G27" s="318">
        <f>'HN TOPUPS April Sheet'!Q15</f>
        <v>6851.333333333333</v>
      </c>
      <c r="H27" s="124">
        <f t="shared" ca="1" si="1"/>
        <v>44309</v>
      </c>
      <c r="I27" s="125">
        <v>0</v>
      </c>
      <c r="J27" s="316" t="str">
        <f>LEFT('HN TOPUPS April Sheet'!D15,16)&amp;"."&amp;'HN TopUpPay'!E27</f>
        <v>ARK Pioneer Acad.4013.EHCP.I03.1.Ap21</v>
      </c>
      <c r="K27" s="120" t="b">
        <v>1</v>
      </c>
      <c r="L27" s="126" t="s">
        <v>3686</v>
      </c>
      <c r="M27" s="120" t="b">
        <v>1</v>
      </c>
      <c r="N27" s="120" t="s">
        <v>3687</v>
      </c>
      <c r="O27" s="319" t="str">
        <f>'HN TOPUPS April Sheet'!N15</f>
        <v>11442/516500</v>
      </c>
      <c r="P27" s="120" t="b">
        <v>1</v>
      </c>
      <c r="Q27" s="120" t="b">
        <v>1</v>
      </c>
      <c r="R27" s="120" t="b">
        <v>1</v>
      </c>
    </row>
    <row r="28" spans="1:21" x14ac:dyDescent="0.25">
      <c r="A28" s="117">
        <v>1</v>
      </c>
      <c r="B28" s="118">
        <v>2</v>
      </c>
      <c r="C28" s="315">
        <f>'HN TOPUPS April Sheet'!C16</f>
        <v>140909</v>
      </c>
      <c r="D28" s="120" t="b">
        <v>1</v>
      </c>
      <c r="E28" s="316" t="str">
        <f>'HN TOPUPS April Sheet'!M16&amp;"."&amp;'HN TopUpPay'!$C$5</f>
        <v>5406.EHCP.I03.1.Ap21</v>
      </c>
      <c r="F28" s="317">
        <f t="shared" ca="1" si="0"/>
        <v>44309</v>
      </c>
      <c r="G28" s="318">
        <f>'HN TOPUPS April Sheet'!Q16</f>
        <v>10241.833333333332</v>
      </c>
      <c r="H28" s="124">
        <f t="shared" ca="1" si="1"/>
        <v>44309</v>
      </c>
      <c r="I28" s="125">
        <v>0</v>
      </c>
      <c r="J28" s="316" t="str">
        <f>LEFT('HN TOPUPS April Sheet'!D16,16)&amp;"."&amp;'HN TopUpPay'!E28</f>
        <v>Ashmole Academy.5406.EHCP.I03.1.Ap21</v>
      </c>
      <c r="K28" s="120" t="b">
        <v>1</v>
      </c>
      <c r="L28" s="126" t="s">
        <v>3686</v>
      </c>
      <c r="M28" s="120" t="b">
        <v>1</v>
      </c>
      <c r="N28" s="120" t="s">
        <v>3687</v>
      </c>
      <c r="O28" s="319" t="str">
        <f>'HN TOPUPS April Sheet'!N16</f>
        <v>11442/516500</v>
      </c>
      <c r="P28" s="120" t="b">
        <v>1</v>
      </c>
      <c r="Q28" s="120" t="b">
        <v>1</v>
      </c>
      <c r="R28" s="120" t="b">
        <v>1</v>
      </c>
    </row>
    <row r="29" spans="1:21" x14ac:dyDescent="0.25">
      <c r="A29" s="117">
        <v>1</v>
      </c>
      <c r="B29" s="118">
        <v>2</v>
      </c>
      <c r="C29" s="315">
        <f>'HN TOPUPS April Sheet'!C17</f>
        <v>157839</v>
      </c>
      <c r="D29" s="120" t="b">
        <v>1</v>
      </c>
      <c r="E29" s="316" t="str">
        <f>'HN TOPUPS April Sheet'!M17&amp;"."&amp;'HN TopUpPay'!$C$5</f>
        <v>2050.EHCP.I03.1.Ap21</v>
      </c>
      <c r="F29" s="317">
        <f t="shared" ca="1" si="0"/>
        <v>44309</v>
      </c>
      <c r="G29" s="318">
        <f>'HN TOPUPS April Sheet'!Q17</f>
        <v>2950.083333333333</v>
      </c>
      <c r="H29" s="124">
        <f t="shared" ca="1" si="1"/>
        <v>44309</v>
      </c>
      <c r="I29" s="125">
        <v>0</v>
      </c>
      <c r="J29" s="316" t="str">
        <f>LEFT('HN TOPUPS April Sheet'!D17,16)&amp;"."&amp;'HN TopUpPay'!E29</f>
        <v>Ashmole Primary .2050.EHCP.I03.1.Ap21</v>
      </c>
      <c r="K29" s="120" t="b">
        <v>1</v>
      </c>
      <c r="L29" s="126" t="s">
        <v>3686</v>
      </c>
      <c r="M29" s="120" t="b">
        <v>1</v>
      </c>
      <c r="N29" s="120" t="s">
        <v>3687</v>
      </c>
      <c r="O29" s="319" t="str">
        <f>'HN TOPUPS April Sheet'!N17</f>
        <v>11443/516500</v>
      </c>
      <c r="P29" s="120" t="b">
        <v>1</v>
      </c>
      <c r="Q29" s="120" t="b">
        <v>1</v>
      </c>
      <c r="R29" s="120" t="b">
        <v>1</v>
      </c>
    </row>
    <row r="30" spans="1:21" x14ac:dyDescent="0.25">
      <c r="A30" s="117">
        <v>1</v>
      </c>
      <c r="B30" s="118">
        <v>2</v>
      </c>
      <c r="C30" s="315">
        <f>'HN TOPUPS April Sheet'!C18</f>
        <v>400005</v>
      </c>
      <c r="D30" s="120" t="b">
        <v>1</v>
      </c>
      <c r="E30" s="316" t="str">
        <f>'HN TOPUPS April Sheet'!M18&amp;"."&amp;'HN TopUpPay'!$C$5</f>
        <v>2002.EHCP.I03.1.Ap21</v>
      </c>
      <c r="F30" s="317">
        <f t="shared" ca="1" si="0"/>
        <v>44309</v>
      </c>
      <c r="G30" s="318">
        <f>'HN TOPUPS April Sheet'!Q18</f>
        <v>7576</v>
      </c>
      <c r="H30" s="124">
        <f t="shared" ca="1" si="1"/>
        <v>44309</v>
      </c>
      <c r="I30" s="125">
        <v>0</v>
      </c>
      <c r="J30" s="316" t="str">
        <f>LEFT('HN TOPUPS April Sheet'!D18,16)&amp;"."&amp;'HN TopUpPay'!E30</f>
        <v>Barnfield School.2002.EHCP.I03.1.Ap21</v>
      </c>
      <c r="K30" s="120" t="b">
        <v>1</v>
      </c>
      <c r="L30" s="126" t="s">
        <v>3686</v>
      </c>
      <c r="M30" s="120" t="b">
        <v>1</v>
      </c>
      <c r="N30" s="120" t="s">
        <v>3687</v>
      </c>
      <c r="O30" s="319" t="str">
        <f>'HN TOPUPS April Sheet'!N18</f>
        <v>11431/543965</v>
      </c>
      <c r="P30" s="120" t="b">
        <v>1</v>
      </c>
      <c r="Q30" s="120" t="b">
        <v>1</v>
      </c>
      <c r="R30" s="120" t="b">
        <v>1</v>
      </c>
    </row>
    <row r="31" spans="1:21" x14ac:dyDescent="0.25">
      <c r="A31" s="117">
        <v>1</v>
      </c>
      <c r="B31" s="118">
        <v>2</v>
      </c>
      <c r="C31" s="315">
        <f>'HN TOPUPS April Sheet'!C19</f>
        <v>400005</v>
      </c>
      <c r="D31" s="120" t="b">
        <v>1</v>
      </c>
      <c r="E31" s="316" t="str">
        <f>'HN TOPUPS April Sheet'!M19&amp;"."&amp;'HN TopUpPay'!$C$5</f>
        <v>2002.SEN I.I03.2.Ap21</v>
      </c>
      <c r="F31" s="317">
        <f t="shared" ca="1" si="0"/>
        <v>44309</v>
      </c>
      <c r="G31" s="318">
        <f>'HN TOPUPS April Sheet'!Q19</f>
        <v>453.07692307692309</v>
      </c>
      <c r="H31" s="124">
        <f t="shared" ca="1" si="1"/>
        <v>44309</v>
      </c>
      <c r="I31" s="125">
        <v>0</v>
      </c>
      <c r="J31" s="316" t="str">
        <f>LEFT('HN TOPUPS April Sheet'!D19,16)&amp;"."&amp;'HN TopUpPay'!E31</f>
        <v>Barnfield School.2002.SEN I.I03.2.Ap21</v>
      </c>
      <c r="K31" s="120" t="b">
        <v>1</v>
      </c>
      <c r="L31" s="126" t="s">
        <v>3686</v>
      </c>
      <c r="M31" s="120" t="b">
        <v>1</v>
      </c>
      <c r="N31" s="120" t="s">
        <v>3687</v>
      </c>
      <c r="O31" s="319" t="str">
        <f>'HN TOPUPS April Sheet'!N19</f>
        <v>10265/543965</v>
      </c>
      <c r="P31" s="120" t="b">
        <v>1</v>
      </c>
      <c r="Q31" s="120" t="b">
        <v>1</v>
      </c>
      <c r="R31" s="120" t="b">
        <v>1</v>
      </c>
    </row>
    <row r="32" spans="1:21" x14ac:dyDescent="0.25">
      <c r="A32" s="117">
        <v>1</v>
      </c>
      <c r="B32" s="118">
        <v>2</v>
      </c>
      <c r="C32" s="315">
        <f>'HN TOPUPS April Sheet'!C20</f>
        <v>400070</v>
      </c>
      <c r="D32" s="120" t="b">
        <v>1</v>
      </c>
      <c r="E32" s="316" t="str">
        <f>'HN TOPUPS April Sheet'!M20&amp;"."&amp;'HN TopUpPay'!$C$5</f>
        <v>2079.EHCP.I03.1.Ap21</v>
      </c>
      <c r="F32" s="317">
        <f t="shared" ca="1" si="0"/>
        <v>44309</v>
      </c>
      <c r="G32" s="318">
        <f>'HN TOPUPS April Sheet'!Q20</f>
        <v>813.07692307692309</v>
      </c>
      <c r="H32" s="124">
        <f t="shared" ca="1" si="1"/>
        <v>44309</v>
      </c>
      <c r="I32" s="125">
        <v>0</v>
      </c>
      <c r="J32" s="316" t="str">
        <f>LEFT('HN TOPUPS April Sheet'!D20,16)&amp;"."&amp;'HN TopUpPay'!E32</f>
        <v>Beis Yaakov.2079.EHCP.I03.1.Ap21</v>
      </c>
      <c r="K32" s="120" t="b">
        <v>1</v>
      </c>
      <c r="L32" s="126" t="s">
        <v>3686</v>
      </c>
      <c r="M32" s="120" t="b">
        <v>1</v>
      </c>
      <c r="N32" s="120" t="s">
        <v>3687</v>
      </c>
      <c r="O32" s="319" t="str">
        <f>'HN TOPUPS April Sheet'!N20</f>
        <v>11431/543965</v>
      </c>
      <c r="P32" s="120" t="b">
        <v>1</v>
      </c>
      <c r="Q32" s="120" t="b">
        <v>1</v>
      </c>
      <c r="R32" s="120" t="b">
        <v>1</v>
      </c>
    </row>
    <row r="33" spans="1:18" x14ac:dyDescent="0.25">
      <c r="A33" s="117">
        <v>1</v>
      </c>
      <c r="B33" s="118">
        <v>2</v>
      </c>
      <c r="C33" s="315">
        <f>'HN TOPUPS April Sheet'!C21</f>
        <v>400150</v>
      </c>
      <c r="D33" s="120" t="b">
        <v>1</v>
      </c>
      <c r="E33" s="316" t="str">
        <f>'HN TOPUPS April Sheet'!M21&amp;"."&amp;'HN TopUpPay'!$C$5</f>
        <v>3524.EHCP.I03.1.Ap21</v>
      </c>
      <c r="F33" s="317">
        <f t="shared" ca="1" si="0"/>
        <v>44309</v>
      </c>
      <c r="G33" s="318">
        <f>'HN TOPUPS April Sheet'!Q21</f>
        <v>9202.1538461538476</v>
      </c>
      <c r="H33" s="124">
        <f t="shared" ca="1" si="1"/>
        <v>44309</v>
      </c>
      <c r="I33" s="125">
        <v>0</v>
      </c>
      <c r="J33" s="316" t="str">
        <f>LEFT('HN TOPUPS April Sheet'!D21,16)&amp;"."&amp;'HN TopUpPay'!E33</f>
        <v>Beit Shvidler Pr.3524.EHCP.I03.1.Ap21</v>
      </c>
      <c r="K33" s="120" t="b">
        <v>1</v>
      </c>
      <c r="L33" s="126" t="s">
        <v>3686</v>
      </c>
      <c r="M33" s="120" t="b">
        <v>1</v>
      </c>
      <c r="N33" s="120" t="s">
        <v>3687</v>
      </c>
      <c r="O33" s="319" t="str">
        <f>'HN TOPUPS April Sheet'!N21</f>
        <v>11431/543965</v>
      </c>
      <c r="P33" s="120" t="b">
        <v>1</v>
      </c>
      <c r="Q33" s="120" t="b">
        <v>1</v>
      </c>
      <c r="R33" s="120" t="b">
        <v>1</v>
      </c>
    </row>
    <row r="34" spans="1:18" x14ac:dyDescent="0.25">
      <c r="A34" s="117">
        <v>1</v>
      </c>
      <c r="B34" s="118">
        <v>2</v>
      </c>
      <c r="C34" s="315">
        <f>'HN TOPUPS April Sheet'!C22</f>
        <v>400051</v>
      </c>
      <c r="D34" s="120" t="b">
        <v>1</v>
      </c>
      <c r="E34" s="316" t="str">
        <f>'HN TOPUPS April Sheet'!M22&amp;"."&amp;'HN TopUpPay'!$C$5</f>
        <v>2003.EHCP.I03.1.Ap21</v>
      </c>
      <c r="F34" s="317">
        <f t="shared" ca="1" si="0"/>
        <v>44309</v>
      </c>
      <c r="G34" s="318">
        <f>'HN TOPUPS April Sheet'!Q22</f>
        <v>12144.615384615385</v>
      </c>
      <c r="H34" s="124">
        <f t="shared" ca="1" si="1"/>
        <v>44309</v>
      </c>
      <c r="I34" s="125">
        <v>0</v>
      </c>
      <c r="J34" s="316" t="str">
        <f>LEFT('HN TOPUPS April Sheet'!D22,16)&amp;"."&amp;'HN TopUpPay'!E34</f>
        <v>Bell Lane Primar.2003.EHCP.I03.1.Ap21</v>
      </c>
      <c r="K34" s="120" t="b">
        <v>1</v>
      </c>
      <c r="L34" s="126" t="s">
        <v>3686</v>
      </c>
      <c r="M34" s="120" t="b">
        <v>1</v>
      </c>
      <c r="N34" s="120" t="s">
        <v>3687</v>
      </c>
      <c r="O34" s="319" t="str">
        <f>'HN TOPUPS April Sheet'!N22</f>
        <v>11431/543965</v>
      </c>
      <c r="P34" s="120" t="b">
        <v>1</v>
      </c>
      <c r="Q34" s="120" t="b">
        <v>1</v>
      </c>
      <c r="R34" s="120" t="b">
        <v>1</v>
      </c>
    </row>
    <row r="35" spans="1:18" x14ac:dyDescent="0.25">
      <c r="A35" s="117">
        <v>1</v>
      </c>
      <c r="B35" s="118">
        <v>2</v>
      </c>
      <c r="C35" s="315">
        <f>'HN TOPUPS April Sheet'!C23</f>
        <v>400051</v>
      </c>
      <c r="D35" s="120" t="b">
        <v>1</v>
      </c>
      <c r="E35" s="316" t="str">
        <f>'HN TOPUPS April Sheet'!M23&amp;"."&amp;'HN TopUpPay'!$C$5</f>
        <v>2003.SEN I.I03.2.Ap21</v>
      </c>
      <c r="F35" s="317">
        <f t="shared" ca="1" si="0"/>
        <v>44309</v>
      </c>
      <c r="G35" s="318">
        <f>'HN TOPUPS April Sheet'!Q23</f>
        <v>283.17307692307696</v>
      </c>
      <c r="H35" s="124">
        <f t="shared" ca="1" si="1"/>
        <v>44309</v>
      </c>
      <c r="I35" s="125">
        <v>0</v>
      </c>
      <c r="J35" s="316" t="str">
        <f>LEFT('HN TOPUPS April Sheet'!D23,16)&amp;"."&amp;'HN TopUpPay'!E35</f>
        <v>Bell Lane Primar.2003.SEN I.I03.2.Ap21</v>
      </c>
      <c r="K35" s="120" t="b">
        <v>1</v>
      </c>
      <c r="L35" s="126" t="s">
        <v>3686</v>
      </c>
      <c r="M35" s="120" t="b">
        <v>1</v>
      </c>
      <c r="N35" s="120" t="s">
        <v>3687</v>
      </c>
      <c r="O35" s="319" t="str">
        <f>'HN TOPUPS April Sheet'!N23</f>
        <v>10265/543965</v>
      </c>
      <c r="P35" s="120" t="b">
        <v>1</v>
      </c>
      <c r="Q35" s="120" t="b">
        <v>1</v>
      </c>
      <c r="R35" s="120" t="b">
        <v>1</v>
      </c>
    </row>
    <row r="36" spans="1:18" x14ac:dyDescent="0.25">
      <c r="A36" s="117">
        <v>1</v>
      </c>
      <c r="B36" s="118">
        <v>2</v>
      </c>
      <c r="C36" s="315">
        <f>'HN TOPUPS April Sheet'!C24</f>
        <v>156628</v>
      </c>
      <c r="D36" s="120" t="b">
        <v>1</v>
      </c>
      <c r="E36" s="316" t="str">
        <f>'HN TOPUPS April Sheet'!M24&amp;"."&amp;'HN TopUpPay'!$C$5</f>
        <v>5408.EHCP.I03.1.Ap21</v>
      </c>
      <c r="F36" s="317">
        <f t="shared" ca="1" si="0"/>
        <v>44309</v>
      </c>
      <c r="G36" s="318">
        <f>'HN TOPUPS April Sheet'!Q24</f>
        <v>2069.4166666666665</v>
      </c>
      <c r="H36" s="124">
        <f t="shared" ca="1" si="1"/>
        <v>44309</v>
      </c>
      <c r="I36" s="125">
        <v>0</v>
      </c>
      <c r="J36" s="316" t="str">
        <f>LEFT('HN TOPUPS April Sheet'!D24,16)&amp;"."&amp;'HN TopUpPay'!E36</f>
        <v>Bishop Douglass .5408.EHCP.I03.1.Ap21</v>
      </c>
      <c r="K36" s="120" t="b">
        <v>1</v>
      </c>
      <c r="L36" s="126" t="s">
        <v>3686</v>
      </c>
      <c r="M36" s="120" t="b">
        <v>1</v>
      </c>
      <c r="N36" s="120" t="s">
        <v>3687</v>
      </c>
      <c r="O36" s="319" t="str">
        <f>'HN TOPUPS April Sheet'!N24</f>
        <v>11442/516500</v>
      </c>
      <c r="P36" s="120" t="b">
        <v>1</v>
      </c>
      <c r="Q36" s="120" t="b">
        <v>1</v>
      </c>
      <c r="R36" s="120" t="b">
        <v>1</v>
      </c>
    </row>
    <row r="37" spans="1:18" x14ac:dyDescent="0.25">
      <c r="A37" s="117">
        <v>1</v>
      </c>
      <c r="B37" s="118">
        <v>2</v>
      </c>
      <c r="C37" s="315">
        <f>'HN TOPUPS April Sheet'!C25</f>
        <v>400024</v>
      </c>
      <c r="D37" s="120" t="b">
        <v>1</v>
      </c>
      <c r="E37" s="316" t="str">
        <f>'HN TOPUPS April Sheet'!M25&amp;"."&amp;'HN TopUpPay'!$C$5</f>
        <v>3511.EHCP.I03.1.Ap21</v>
      </c>
      <c r="F37" s="317">
        <f t="shared" ca="1" si="0"/>
        <v>44309</v>
      </c>
      <c r="G37" s="318">
        <f>'HN TOPUPS April Sheet'!Q25</f>
        <v>4633.3846153846152</v>
      </c>
      <c r="H37" s="124">
        <f t="shared" ca="1" si="1"/>
        <v>44309</v>
      </c>
      <c r="I37" s="125">
        <v>0</v>
      </c>
      <c r="J37" s="316" t="str">
        <f>LEFT('HN TOPUPS April Sheet'!D25,16)&amp;"."&amp;'HN TopUpPay'!E37</f>
        <v>Blessed Dominic .3511.EHCP.I03.1.Ap21</v>
      </c>
      <c r="K37" s="120" t="b">
        <v>1</v>
      </c>
      <c r="L37" s="126" t="s">
        <v>3686</v>
      </c>
      <c r="M37" s="120" t="b">
        <v>1</v>
      </c>
      <c r="N37" s="120" t="s">
        <v>3687</v>
      </c>
      <c r="O37" s="319" t="str">
        <f>'HN TOPUPS April Sheet'!N25</f>
        <v>11431/543965</v>
      </c>
      <c r="P37" s="120" t="b">
        <v>1</v>
      </c>
      <c r="Q37" s="120" t="b">
        <v>1</v>
      </c>
      <c r="R37" s="120" t="b">
        <v>1</v>
      </c>
    </row>
    <row r="38" spans="1:18" x14ac:dyDescent="0.25">
      <c r="A38" s="117">
        <v>1</v>
      </c>
      <c r="B38" s="118">
        <v>2</v>
      </c>
      <c r="C38" s="315">
        <f>'HN TOPUPS April Sheet'!C26</f>
        <v>152128</v>
      </c>
      <c r="D38" s="120" t="b">
        <v>1</v>
      </c>
      <c r="E38" s="316" t="str">
        <f>'HN TOPUPS April Sheet'!M26&amp;"."&amp;'HN TopUpPay'!$C$5</f>
        <v>3519.ARPs.I03.1.Ap21</v>
      </c>
      <c r="F38" s="317">
        <f t="shared" ca="1" si="0"/>
        <v>44309</v>
      </c>
      <c r="G38" s="318">
        <f>'HN TOPUPS April Sheet'!Q26</f>
        <v>37001.125833333332</v>
      </c>
      <c r="H38" s="124">
        <f t="shared" ca="1" si="1"/>
        <v>44309</v>
      </c>
      <c r="I38" s="125">
        <v>0</v>
      </c>
      <c r="J38" s="316" t="str">
        <f>LEFT('HN TOPUPS April Sheet'!D26,16)&amp;"."&amp;'HN TopUpPay'!E38</f>
        <v>Broadfields Prim.3519.ARPs.I03.1.Ap21</v>
      </c>
      <c r="K38" s="120" t="b">
        <v>1</v>
      </c>
      <c r="L38" s="126" t="s">
        <v>3686</v>
      </c>
      <c r="M38" s="120" t="b">
        <v>1</v>
      </c>
      <c r="N38" s="120" t="s">
        <v>3687</v>
      </c>
      <c r="O38" s="319" t="str">
        <f>'HN TOPUPS April Sheet'!N26</f>
        <v>11422/516500</v>
      </c>
      <c r="P38" s="120" t="b">
        <v>1</v>
      </c>
      <c r="Q38" s="120" t="b">
        <v>1</v>
      </c>
      <c r="R38" s="120" t="b">
        <v>1</v>
      </c>
    </row>
    <row r="39" spans="1:18" x14ac:dyDescent="0.25">
      <c r="A39" s="117">
        <v>1</v>
      </c>
      <c r="B39" s="118">
        <v>2</v>
      </c>
      <c r="C39" s="315">
        <f>'HN TOPUPS April Sheet'!C27</f>
        <v>152128</v>
      </c>
      <c r="D39" s="120" t="b">
        <v>1</v>
      </c>
      <c r="E39" s="316" t="str">
        <f>'HN TOPUPS April Sheet'!M27&amp;"."&amp;'HN TopUpPay'!$C$5</f>
        <v>3519.EHCP.I03.2.Ap21</v>
      </c>
      <c r="F39" s="317">
        <f t="shared" ca="1" si="0"/>
        <v>44309</v>
      </c>
      <c r="G39" s="318">
        <f>'HN TOPUPS April Sheet'!Q27</f>
        <v>16547.583333333332</v>
      </c>
      <c r="H39" s="124">
        <f t="shared" ca="1" si="1"/>
        <v>44309</v>
      </c>
      <c r="I39" s="125">
        <v>0</v>
      </c>
      <c r="J39" s="316" t="str">
        <f>LEFT('HN TOPUPS April Sheet'!D27,16)&amp;"."&amp;'HN TopUpPay'!E39</f>
        <v>Broadfields Prim.3519.EHCP.I03.2.Ap21</v>
      </c>
      <c r="K39" s="120" t="b">
        <v>1</v>
      </c>
      <c r="L39" s="126" t="s">
        <v>3686</v>
      </c>
      <c r="M39" s="120" t="b">
        <v>1</v>
      </c>
      <c r="N39" s="120" t="s">
        <v>3687</v>
      </c>
      <c r="O39" s="319" t="str">
        <f>'HN TOPUPS April Sheet'!N27</f>
        <v>11443/516500</v>
      </c>
      <c r="P39" s="120" t="b">
        <v>1</v>
      </c>
      <c r="Q39" s="120" t="b">
        <v>1</v>
      </c>
      <c r="R39" s="120" t="b">
        <v>1</v>
      </c>
    </row>
    <row r="40" spans="1:18" x14ac:dyDescent="0.25">
      <c r="A40" s="117">
        <v>1</v>
      </c>
      <c r="B40" s="118">
        <v>2</v>
      </c>
      <c r="C40" s="315">
        <f>'HN TOPUPS April Sheet'!C28</f>
        <v>152128</v>
      </c>
      <c r="D40" s="120" t="b">
        <v>1</v>
      </c>
      <c r="E40" s="316" t="str">
        <f>'HN TOPUPS April Sheet'!M28&amp;"."&amp;'HN TopUpPay'!$C$5</f>
        <v>3519.SEN I.I03.3.Ap21</v>
      </c>
      <c r="F40" s="317">
        <f t="shared" ca="1" si="0"/>
        <v>44309</v>
      </c>
      <c r="G40" s="318">
        <f>'HN TOPUPS April Sheet'!Q28</f>
        <v>429.47916666666663</v>
      </c>
      <c r="H40" s="124">
        <f t="shared" ca="1" si="1"/>
        <v>44309</v>
      </c>
      <c r="I40" s="125">
        <v>0</v>
      </c>
      <c r="J40" s="316" t="str">
        <f>LEFT('HN TOPUPS April Sheet'!D28,16)&amp;"."&amp;'HN TopUpPay'!E40</f>
        <v>Broadfields Prim.3519.SEN I.I03.3.Ap21</v>
      </c>
      <c r="K40" s="120" t="b">
        <v>1</v>
      </c>
      <c r="L40" s="126" t="s">
        <v>3686</v>
      </c>
      <c r="M40" s="120" t="b">
        <v>1</v>
      </c>
      <c r="N40" s="120" t="s">
        <v>3687</v>
      </c>
      <c r="O40" s="319" t="str">
        <f>'HN TOPUPS April Sheet'!N28</f>
        <v>10265/516500</v>
      </c>
      <c r="P40" s="120" t="b">
        <v>1</v>
      </c>
      <c r="Q40" s="120" t="b">
        <v>1</v>
      </c>
      <c r="R40" s="120" t="b">
        <v>1</v>
      </c>
    </row>
    <row r="41" spans="1:18" x14ac:dyDescent="0.25">
      <c r="A41" s="117">
        <v>1</v>
      </c>
      <c r="B41" s="118">
        <v>2</v>
      </c>
      <c r="C41" s="315">
        <f>'HN TOPUPS April Sheet'!C29</f>
        <v>400102</v>
      </c>
      <c r="D41" s="120" t="b">
        <v>1</v>
      </c>
      <c r="E41" s="316" t="str">
        <f>'HN TOPUPS April Sheet'!M29&amp;"."&amp;'HN TopUpPay'!$C$5</f>
        <v>1000.SEN I.I03.1.Ap21</v>
      </c>
      <c r="F41" s="317">
        <f t="shared" ca="1" si="0"/>
        <v>44309</v>
      </c>
      <c r="G41" s="318">
        <f>'HN TOPUPS April Sheet'!Q29</f>
        <v>716.11538461538464</v>
      </c>
      <c r="H41" s="124">
        <f t="shared" ca="1" si="1"/>
        <v>44309</v>
      </c>
      <c r="I41" s="125">
        <v>0</v>
      </c>
      <c r="J41" s="316" t="str">
        <f>LEFT('HN TOPUPS April Sheet'!D29,16)&amp;"."&amp;'HN TopUpPay'!E41</f>
        <v>Brookhill Nurser.1000.SEN I.I03.1.Ap21</v>
      </c>
      <c r="K41" s="120" t="b">
        <v>1</v>
      </c>
      <c r="L41" s="126" t="s">
        <v>3686</v>
      </c>
      <c r="M41" s="120" t="b">
        <v>1</v>
      </c>
      <c r="N41" s="120" t="s">
        <v>3687</v>
      </c>
      <c r="O41" s="319" t="str">
        <f>'HN TOPUPS April Sheet'!N29</f>
        <v>10265/543965</v>
      </c>
      <c r="P41" s="120" t="b">
        <v>1</v>
      </c>
      <c r="Q41" s="120" t="b">
        <v>1</v>
      </c>
      <c r="R41" s="120" t="b">
        <v>1</v>
      </c>
    </row>
    <row r="42" spans="1:18" x14ac:dyDescent="0.25">
      <c r="A42" s="117">
        <v>1</v>
      </c>
      <c r="B42" s="118">
        <v>2</v>
      </c>
      <c r="C42" s="315">
        <f>'HN TOPUPS April Sheet'!C30</f>
        <v>400057</v>
      </c>
      <c r="D42" s="120" t="b">
        <v>1</v>
      </c>
      <c r="E42" s="316" t="str">
        <f>'HN TOPUPS April Sheet'!M30&amp;"."&amp;'HN TopUpPay'!$C$5</f>
        <v>2008.EHCP.I03.1.Ap21</v>
      </c>
      <c r="F42" s="317">
        <f t="shared" ca="1" si="0"/>
        <v>44309</v>
      </c>
      <c r="G42" s="318">
        <f>'HN TOPUPS April Sheet'!Q30</f>
        <v>15087.076923076924</v>
      </c>
      <c r="H42" s="124">
        <f t="shared" ca="1" si="1"/>
        <v>44309</v>
      </c>
      <c r="I42" s="125">
        <v>0</v>
      </c>
      <c r="J42" s="316" t="str">
        <f>LEFT('HN TOPUPS April Sheet'!D30,16)&amp;"."&amp;'HN TopUpPay'!E42</f>
        <v>Brookland Infant.2008.EHCP.I03.1.Ap21</v>
      </c>
      <c r="K42" s="120" t="b">
        <v>1</v>
      </c>
      <c r="L42" s="126" t="s">
        <v>3686</v>
      </c>
      <c r="M42" s="120" t="b">
        <v>1</v>
      </c>
      <c r="N42" s="120" t="s">
        <v>3687</v>
      </c>
      <c r="O42" s="319" t="str">
        <f>'HN TOPUPS April Sheet'!N30</f>
        <v>11431/543965</v>
      </c>
      <c r="P42" s="120" t="b">
        <v>1</v>
      </c>
      <c r="Q42" s="120" t="b">
        <v>1</v>
      </c>
      <c r="R42" s="120" t="b">
        <v>1</v>
      </c>
    </row>
    <row r="43" spans="1:18" x14ac:dyDescent="0.25">
      <c r="A43" s="117">
        <v>1</v>
      </c>
      <c r="B43" s="118">
        <v>2</v>
      </c>
      <c r="C43" s="315">
        <f>'HN TOPUPS April Sheet'!C31</f>
        <v>400040</v>
      </c>
      <c r="D43" s="120" t="b">
        <v>1</v>
      </c>
      <c r="E43" s="316" t="str">
        <f>'HN TOPUPS April Sheet'!M31&amp;"."&amp;'HN TopUpPay'!$C$5</f>
        <v>2007.EHCP.I03.1.Ap21</v>
      </c>
      <c r="F43" s="317">
        <f t="shared" ca="1" si="0"/>
        <v>44309</v>
      </c>
      <c r="G43" s="318">
        <f>'HN TOPUPS April Sheet'!Q31</f>
        <v>20598.307692307695</v>
      </c>
      <c r="H43" s="124">
        <f t="shared" ca="1" si="1"/>
        <v>44309</v>
      </c>
      <c r="I43" s="125">
        <v>0</v>
      </c>
      <c r="J43" s="316" t="str">
        <f>LEFT('HN TOPUPS April Sheet'!D31,16)&amp;"."&amp;'HN TopUpPay'!E43</f>
        <v>Brookland Junior.2007.EHCP.I03.1.Ap21</v>
      </c>
      <c r="K43" s="120" t="b">
        <v>1</v>
      </c>
      <c r="L43" s="126" t="s">
        <v>3686</v>
      </c>
      <c r="M43" s="120" t="b">
        <v>1</v>
      </c>
      <c r="N43" s="120" t="s">
        <v>3687</v>
      </c>
      <c r="O43" s="319" t="str">
        <f>'HN TOPUPS April Sheet'!N31</f>
        <v>11431/543965</v>
      </c>
      <c r="P43" s="120" t="b">
        <v>1</v>
      </c>
      <c r="Q43" s="120" t="b">
        <v>1</v>
      </c>
      <c r="R43" s="120" t="b">
        <v>1</v>
      </c>
    </row>
    <row r="44" spans="1:18" x14ac:dyDescent="0.25">
      <c r="A44" s="117">
        <v>1</v>
      </c>
      <c r="B44" s="118">
        <v>2</v>
      </c>
      <c r="C44" s="315">
        <f>'HN TOPUPS April Sheet'!C32</f>
        <v>400061</v>
      </c>
      <c r="D44" s="120" t="b">
        <v>1</v>
      </c>
      <c r="E44" s="316" t="str">
        <f>'HN TOPUPS April Sheet'!M32&amp;"."&amp;'HN TopUpPay'!$C$5</f>
        <v>2009.EHCP.I03.1.Ap21</v>
      </c>
      <c r="F44" s="317">
        <f t="shared" ca="1" si="0"/>
        <v>44309</v>
      </c>
      <c r="G44" s="318">
        <f>'HN TOPUPS April Sheet'!Q32</f>
        <v>17655.846153846156</v>
      </c>
      <c r="H44" s="124">
        <f t="shared" ca="1" si="1"/>
        <v>44309</v>
      </c>
      <c r="I44" s="125">
        <v>0</v>
      </c>
      <c r="J44" s="316" t="str">
        <f>LEFT('HN TOPUPS April Sheet'!D32,16)&amp;"."&amp;'HN TopUpPay'!E44</f>
        <v>Brunswick Park P.2009.EHCP.I03.1.Ap21</v>
      </c>
      <c r="K44" s="120" t="b">
        <v>1</v>
      </c>
      <c r="L44" s="126" t="s">
        <v>3686</v>
      </c>
      <c r="M44" s="120" t="b">
        <v>1</v>
      </c>
      <c r="N44" s="120" t="s">
        <v>3687</v>
      </c>
      <c r="O44" s="319" t="str">
        <f>'HN TOPUPS April Sheet'!N32</f>
        <v>11431/543965</v>
      </c>
      <c r="P44" s="120" t="b">
        <v>1</v>
      </c>
      <c r="Q44" s="120" t="b">
        <v>1</v>
      </c>
      <c r="R44" s="120" t="b">
        <v>1</v>
      </c>
    </row>
    <row r="45" spans="1:18" x14ac:dyDescent="0.25">
      <c r="A45" s="117">
        <v>1</v>
      </c>
      <c r="B45" s="118">
        <v>2</v>
      </c>
      <c r="C45" s="315">
        <f>'HN TOPUPS April Sheet'!C33</f>
        <v>400065</v>
      </c>
      <c r="D45" s="120" t="b">
        <v>1</v>
      </c>
      <c r="E45" s="316" t="str">
        <f>'HN TOPUPS April Sheet'!M33&amp;"."&amp;'HN TopUpPay'!$C$5</f>
        <v>2067.ARPs.I03.1.Ap21</v>
      </c>
      <c r="F45" s="317">
        <f t="shared" ca="1" si="0"/>
        <v>44309</v>
      </c>
      <c r="G45" s="318">
        <f>'HN TOPUPS April Sheet'!Q33</f>
        <v>24230.76923076923</v>
      </c>
      <c r="H45" s="124">
        <f t="shared" ca="1" si="1"/>
        <v>44309</v>
      </c>
      <c r="I45" s="125">
        <v>0</v>
      </c>
      <c r="J45" s="316" t="str">
        <f>LEFT('HN TOPUPS April Sheet'!D33,16)&amp;"."&amp;'HN TopUpPay'!E45</f>
        <v>Chalgrove Primar.2067.ARPs.I03.1.Ap21</v>
      </c>
      <c r="K45" s="120" t="b">
        <v>1</v>
      </c>
      <c r="L45" s="126" t="s">
        <v>3686</v>
      </c>
      <c r="M45" s="120" t="b">
        <v>1</v>
      </c>
      <c r="N45" s="120" t="s">
        <v>3687</v>
      </c>
      <c r="O45" s="319" t="str">
        <f>'HN TOPUPS April Sheet'!N33</f>
        <v>11432/543965</v>
      </c>
      <c r="P45" s="120" t="b">
        <v>1</v>
      </c>
      <c r="Q45" s="120" t="b">
        <v>1</v>
      </c>
      <c r="R45" s="120" t="b">
        <v>1</v>
      </c>
    </row>
    <row r="46" spans="1:18" x14ac:dyDescent="0.25">
      <c r="A46" s="117">
        <v>1</v>
      </c>
      <c r="B46" s="118">
        <v>2</v>
      </c>
      <c r="C46" s="315">
        <f>'HN TOPUPS April Sheet'!C34</f>
        <v>400065</v>
      </c>
      <c r="D46" s="120" t="b">
        <v>1</v>
      </c>
      <c r="E46" s="316" t="str">
        <f>'HN TOPUPS April Sheet'!M34&amp;"."&amp;'HN TopUpPay'!$C$5</f>
        <v>2067.EHCP.I03.2.Ap21</v>
      </c>
      <c r="F46" s="317">
        <f t="shared" ca="1" si="0"/>
        <v>44309</v>
      </c>
      <c r="G46" s="318">
        <f>'HN TOPUPS April Sheet'!Q34</f>
        <v>7950.1538461538466</v>
      </c>
      <c r="H46" s="124">
        <f t="shared" ca="1" si="1"/>
        <v>44309</v>
      </c>
      <c r="I46" s="125">
        <v>0</v>
      </c>
      <c r="J46" s="316" t="str">
        <f>LEFT('HN TOPUPS April Sheet'!D34,16)&amp;"."&amp;'HN TopUpPay'!E46</f>
        <v>Chalgrove Primar.2067.EHCP.I03.2.Ap21</v>
      </c>
      <c r="K46" s="120" t="b">
        <v>1</v>
      </c>
      <c r="L46" s="126" t="s">
        <v>3686</v>
      </c>
      <c r="M46" s="120" t="b">
        <v>1</v>
      </c>
      <c r="N46" s="120" t="s">
        <v>3687</v>
      </c>
      <c r="O46" s="319" t="str">
        <f>'HN TOPUPS April Sheet'!N34</f>
        <v>11431/543965</v>
      </c>
      <c r="P46" s="120" t="b">
        <v>1</v>
      </c>
      <c r="Q46" s="120" t="b">
        <v>1</v>
      </c>
      <c r="R46" s="120" t="b">
        <v>1</v>
      </c>
    </row>
    <row r="47" spans="1:18" x14ac:dyDescent="0.25">
      <c r="A47" s="117">
        <v>1</v>
      </c>
      <c r="B47" s="118">
        <v>2</v>
      </c>
      <c r="C47" s="315">
        <f>'HN TOPUPS April Sheet'!C35</f>
        <v>160141</v>
      </c>
      <c r="D47" s="120" t="b">
        <v>1</v>
      </c>
      <c r="E47" s="316" t="str">
        <f>'HN TOPUPS April Sheet'!M35&amp;"."&amp;'HN TopUpPay'!$C$5</f>
        <v>2010.ARPs.I03.1.Ap21</v>
      </c>
      <c r="F47" s="317">
        <f t="shared" ca="1" si="0"/>
        <v>44309</v>
      </c>
      <c r="G47" s="318">
        <f>'HN TOPUPS April Sheet'!Q35</f>
        <v>18425</v>
      </c>
      <c r="H47" s="124">
        <f t="shared" ca="1" si="1"/>
        <v>44309</v>
      </c>
      <c r="I47" s="125">
        <v>0</v>
      </c>
      <c r="J47" s="316" t="str">
        <f>LEFT('HN TOPUPS April Sheet'!D35,16)&amp;"."&amp;'HN TopUpPay'!E47</f>
        <v>Child's Hill Aca.2010.ARPs.I03.1.Ap21</v>
      </c>
      <c r="K47" s="120" t="b">
        <v>1</v>
      </c>
      <c r="L47" s="126" t="s">
        <v>3686</v>
      </c>
      <c r="M47" s="120" t="b">
        <v>1</v>
      </c>
      <c r="N47" s="120" t="s">
        <v>3687</v>
      </c>
      <c r="O47" s="319" t="str">
        <f>'HN TOPUPS April Sheet'!N35</f>
        <v>11422/516500</v>
      </c>
      <c r="P47" s="120" t="b">
        <v>1</v>
      </c>
      <c r="Q47" s="120" t="b">
        <v>1</v>
      </c>
      <c r="R47" s="120" t="b">
        <v>1</v>
      </c>
    </row>
    <row r="48" spans="1:18" x14ac:dyDescent="0.25">
      <c r="A48" s="117">
        <v>1</v>
      </c>
      <c r="B48" s="118">
        <v>2</v>
      </c>
      <c r="C48" s="315">
        <f>'HN TOPUPS April Sheet'!C36</f>
        <v>160141</v>
      </c>
      <c r="D48" s="120" t="b">
        <v>1</v>
      </c>
      <c r="E48" s="316" t="str">
        <f>'HN TOPUPS April Sheet'!M36&amp;"."&amp;'HN TopUpPay'!$C$5</f>
        <v>2010.EHCP.I03.2.Ap21</v>
      </c>
      <c r="F48" s="317">
        <f t="shared" ca="1" si="0"/>
        <v>44309</v>
      </c>
      <c r="G48" s="318">
        <f>'HN TOPUPS April Sheet'!Q36</f>
        <v>6543.333333333333</v>
      </c>
      <c r="H48" s="124">
        <f t="shared" ca="1" si="1"/>
        <v>44309</v>
      </c>
      <c r="I48" s="125">
        <v>0</v>
      </c>
      <c r="J48" s="316" t="str">
        <f>LEFT('HN TOPUPS April Sheet'!D36,16)&amp;"."&amp;'HN TopUpPay'!E48</f>
        <v>Child's Hill Aca.2010.EHCP.I03.2.Ap21</v>
      </c>
      <c r="K48" s="120" t="b">
        <v>1</v>
      </c>
      <c r="L48" s="126" t="s">
        <v>3686</v>
      </c>
      <c r="M48" s="120" t="b">
        <v>1</v>
      </c>
      <c r="N48" s="120" t="s">
        <v>3687</v>
      </c>
      <c r="O48" s="319" t="str">
        <f>'HN TOPUPS April Sheet'!N36</f>
        <v>11443/516500</v>
      </c>
      <c r="P48" s="120" t="b">
        <v>1</v>
      </c>
      <c r="Q48" s="120" t="b">
        <v>1</v>
      </c>
      <c r="R48" s="120" t="b">
        <v>1</v>
      </c>
    </row>
    <row r="49" spans="1:18" x14ac:dyDescent="0.25">
      <c r="A49" s="117">
        <v>1</v>
      </c>
      <c r="B49" s="118">
        <v>2</v>
      </c>
      <c r="C49" s="315">
        <f>'HN TOPUPS April Sheet'!C37</f>
        <v>160141</v>
      </c>
      <c r="D49" s="120" t="b">
        <v>1</v>
      </c>
      <c r="E49" s="316" t="str">
        <f>'HN TOPUPS April Sheet'!M37&amp;"."&amp;'HN TopUpPay'!$C$5</f>
        <v>2010.SEN I.I03.3.Ap21</v>
      </c>
      <c r="F49" s="317">
        <f t="shared" ca="1" si="0"/>
        <v>44309</v>
      </c>
      <c r="G49" s="318">
        <f>'HN TOPUPS April Sheet'!Q37</f>
        <v>412.6875</v>
      </c>
      <c r="H49" s="124">
        <f t="shared" ca="1" si="1"/>
        <v>44309</v>
      </c>
      <c r="I49" s="125">
        <v>0</v>
      </c>
      <c r="J49" s="316" t="str">
        <f>LEFT('HN TOPUPS April Sheet'!D37,16)&amp;"."&amp;'HN TopUpPay'!E49</f>
        <v>Child's Hill Aca.2010.SEN I.I03.3.Ap21</v>
      </c>
      <c r="K49" s="120" t="b">
        <v>1</v>
      </c>
      <c r="L49" s="126" t="s">
        <v>3686</v>
      </c>
      <c r="M49" s="120" t="b">
        <v>1</v>
      </c>
      <c r="N49" s="120" t="s">
        <v>3687</v>
      </c>
      <c r="O49" s="319" t="str">
        <f>'HN TOPUPS April Sheet'!N37</f>
        <v>10265/516500</v>
      </c>
      <c r="P49" s="120" t="b">
        <v>1</v>
      </c>
      <c r="Q49" s="120" t="b">
        <v>1</v>
      </c>
      <c r="R49" s="120" t="b">
        <v>1</v>
      </c>
    </row>
    <row r="50" spans="1:18" x14ac:dyDescent="0.25">
      <c r="A50" s="117">
        <v>1</v>
      </c>
      <c r="B50" s="118">
        <v>2</v>
      </c>
      <c r="C50" s="315">
        <f>'HN TOPUPS April Sheet'!C38</f>
        <v>400039</v>
      </c>
      <c r="D50" s="120" t="b">
        <v>1</v>
      </c>
      <c r="E50" s="316" t="str">
        <f>'HN TOPUPS April Sheet'!M38&amp;"."&amp;'HN TopUpPay'!$C$5</f>
        <v>3302.EHCP.I03.1.Ap21</v>
      </c>
      <c r="F50" s="317">
        <f t="shared" ca="1" si="0"/>
        <v>44309</v>
      </c>
      <c r="G50" s="318">
        <f>'HN TOPUPS April Sheet'!Q38</f>
        <v>10957.538461538463</v>
      </c>
      <c r="H50" s="124">
        <f t="shared" ca="1" si="1"/>
        <v>44309</v>
      </c>
      <c r="I50" s="125">
        <v>0</v>
      </c>
      <c r="J50" s="316" t="str">
        <f>LEFT('HN TOPUPS April Sheet'!D38,16)&amp;"."&amp;'HN TopUpPay'!E50</f>
        <v>Christ Church CE.3302.EHCP.I03.1.Ap21</v>
      </c>
      <c r="K50" s="120" t="b">
        <v>1</v>
      </c>
      <c r="L50" s="126" t="s">
        <v>3686</v>
      </c>
      <c r="M50" s="120" t="b">
        <v>1</v>
      </c>
      <c r="N50" s="120" t="s">
        <v>3687</v>
      </c>
      <c r="O50" s="319" t="str">
        <f>'HN TOPUPS April Sheet'!N38</f>
        <v>11431/543965</v>
      </c>
      <c r="P50" s="120" t="b">
        <v>1</v>
      </c>
      <c r="Q50" s="120" t="b">
        <v>1</v>
      </c>
      <c r="R50" s="120" t="b">
        <v>1</v>
      </c>
    </row>
    <row r="51" spans="1:18" x14ac:dyDescent="0.25">
      <c r="A51" s="117">
        <v>1</v>
      </c>
      <c r="B51" s="118">
        <v>2</v>
      </c>
      <c r="C51" s="315">
        <f>'HN TOPUPS April Sheet'!C39</f>
        <v>144389</v>
      </c>
      <c r="D51" s="120" t="b">
        <v>1</v>
      </c>
      <c r="E51" s="316" t="str">
        <f>'HN TOPUPS April Sheet'!M39&amp;"."&amp;'HN TopUpPay'!$C$5</f>
        <v>4211.EHCP.I03.1.Ap21</v>
      </c>
      <c r="F51" s="317">
        <f t="shared" ca="1" si="0"/>
        <v>44309</v>
      </c>
      <c r="G51" s="318">
        <f>'HN TOPUPS April Sheet'!Q39</f>
        <v>10514.583333333332</v>
      </c>
      <c r="H51" s="124">
        <f t="shared" ca="1" si="1"/>
        <v>44309</v>
      </c>
      <c r="I51" s="125">
        <v>0</v>
      </c>
      <c r="J51" s="316" t="str">
        <f>LEFT('HN TOPUPS April Sheet'!D39,16)&amp;"."&amp;'HN TopUpPay'!E51</f>
        <v>Christ's College.4211.EHCP.I03.1.Ap21</v>
      </c>
      <c r="K51" s="120" t="b">
        <v>1</v>
      </c>
      <c r="L51" s="126" t="s">
        <v>3686</v>
      </c>
      <c r="M51" s="120" t="b">
        <v>1</v>
      </c>
      <c r="N51" s="120" t="s">
        <v>3687</v>
      </c>
      <c r="O51" s="319" t="str">
        <f>'HN TOPUPS April Sheet'!N39</f>
        <v>11442/516500</v>
      </c>
      <c r="P51" s="120" t="b">
        <v>1</v>
      </c>
      <c r="Q51" s="120" t="b">
        <v>1</v>
      </c>
      <c r="R51" s="120" t="b">
        <v>1</v>
      </c>
    </row>
    <row r="52" spans="1:18" x14ac:dyDescent="0.25">
      <c r="A52" s="117">
        <v>1</v>
      </c>
      <c r="B52" s="118">
        <v>2</v>
      </c>
      <c r="C52" s="315">
        <f>'HN TOPUPS April Sheet'!C40</f>
        <v>400020</v>
      </c>
      <c r="D52" s="120" t="b">
        <v>1</v>
      </c>
      <c r="E52" s="316" t="str">
        <f>'HN TOPUPS April Sheet'!M40&amp;"."&amp;'HN TopUpPay'!$C$5</f>
        <v>2011.EHCP.I03.1.Ap21</v>
      </c>
      <c r="F52" s="317">
        <f t="shared" ca="1" si="0"/>
        <v>44309</v>
      </c>
      <c r="G52" s="318">
        <f>'HN TOPUPS April Sheet'!Q40</f>
        <v>3381.5384615384619</v>
      </c>
      <c r="H52" s="124">
        <f t="shared" ca="1" si="1"/>
        <v>44309</v>
      </c>
      <c r="I52" s="125">
        <v>0</v>
      </c>
      <c r="J52" s="316" t="str">
        <f>LEFT('HN TOPUPS April Sheet'!D40,16)&amp;"."&amp;'HN TopUpPay'!E52</f>
        <v>Church Hill Prim.2011.EHCP.I03.1.Ap21</v>
      </c>
      <c r="K52" s="120" t="b">
        <v>1</v>
      </c>
      <c r="L52" s="126" t="s">
        <v>3686</v>
      </c>
      <c r="M52" s="120" t="b">
        <v>1</v>
      </c>
      <c r="N52" s="120" t="s">
        <v>3687</v>
      </c>
      <c r="O52" s="319" t="str">
        <f>'HN TOPUPS April Sheet'!N40</f>
        <v>11431/543965</v>
      </c>
      <c r="P52" s="120" t="b">
        <v>1</v>
      </c>
      <c r="Q52" s="120" t="b">
        <v>1</v>
      </c>
      <c r="R52" s="120" t="b">
        <v>1</v>
      </c>
    </row>
    <row r="53" spans="1:18" x14ac:dyDescent="0.25">
      <c r="A53" s="117">
        <v>1</v>
      </c>
      <c r="B53" s="118">
        <v>2</v>
      </c>
      <c r="C53" s="315">
        <f>'HN TOPUPS April Sheet'!C41</f>
        <v>156151</v>
      </c>
      <c r="D53" s="120" t="b">
        <v>1</v>
      </c>
      <c r="E53" s="316" t="str">
        <f>'HN TOPUPS April Sheet'!M41&amp;"."&amp;'HN TopUpPay'!$C$5</f>
        <v>3522.ARPs.I03.1.Ap21</v>
      </c>
      <c r="F53" s="317">
        <f t="shared" ca="1" si="0"/>
        <v>44309</v>
      </c>
      <c r="G53" s="318">
        <f>'HN TOPUPS April Sheet'!Q41</f>
        <v>17928.090277777777</v>
      </c>
      <c r="H53" s="124">
        <f t="shared" ca="1" si="1"/>
        <v>44309</v>
      </c>
      <c r="I53" s="125">
        <v>0</v>
      </c>
      <c r="J53" s="316" t="str">
        <f>LEFT('HN TOPUPS April Sheet'!D41,16)&amp;"."&amp;'HN TopUpPay'!E53</f>
        <v>Claremont Academ.3522.ARPs.I03.1.Ap21</v>
      </c>
      <c r="K53" s="120" t="b">
        <v>1</v>
      </c>
      <c r="L53" s="126" t="s">
        <v>3686</v>
      </c>
      <c r="M53" s="120" t="b">
        <v>1</v>
      </c>
      <c r="N53" s="120" t="s">
        <v>3687</v>
      </c>
      <c r="O53" s="319" t="str">
        <f>'HN TOPUPS April Sheet'!N41</f>
        <v>11422/516500</v>
      </c>
      <c r="P53" s="120" t="b">
        <v>1</v>
      </c>
      <c r="Q53" s="120" t="b">
        <v>1</v>
      </c>
      <c r="R53" s="120" t="b">
        <v>1</v>
      </c>
    </row>
    <row r="54" spans="1:18" x14ac:dyDescent="0.25">
      <c r="A54" s="117">
        <v>1</v>
      </c>
      <c r="B54" s="118">
        <v>2</v>
      </c>
      <c r="C54" s="315">
        <f>'HN TOPUPS April Sheet'!C42</f>
        <v>156151</v>
      </c>
      <c r="D54" s="120" t="b">
        <v>1</v>
      </c>
      <c r="E54" s="316" t="str">
        <f>'HN TOPUPS April Sheet'!M42&amp;"."&amp;'HN TopUpPay'!$C$5</f>
        <v>3522.EHCP.I03.2.Ap21</v>
      </c>
      <c r="F54" s="317">
        <f t="shared" ca="1" si="0"/>
        <v>44309</v>
      </c>
      <c r="G54" s="318">
        <f>'HN TOPUPS April Sheet'!Q42</f>
        <v>3628.25</v>
      </c>
      <c r="H54" s="124">
        <f t="shared" ca="1" si="1"/>
        <v>44309</v>
      </c>
      <c r="I54" s="125">
        <v>0</v>
      </c>
      <c r="J54" s="316" t="str">
        <f>LEFT('HN TOPUPS April Sheet'!D42,16)&amp;"."&amp;'HN TopUpPay'!E54</f>
        <v>Claremont Academ.3522.EHCP.I03.2.Ap21</v>
      </c>
      <c r="K54" s="120" t="b">
        <v>1</v>
      </c>
      <c r="L54" s="126" t="s">
        <v>3686</v>
      </c>
      <c r="M54" s="120" t="b">
        <v>1</v>
      </c>
      <c r="N54" s="120" t="s">
        <v>3687</v>
      </c>
      <c r="O54" s="319" t="str">
        <f>'HN TOPUPS April Sheet'!N42</f>
        <v>11443/516500</v>
      </c>
      <c r="P54" s="120" t="b">
        <v>1</v>
      </c>
      <c r="Q54" s="120" t="b">
        <v>1</v>
      </c>
      <c r="R54" s="120" t="b">
        <v>1</v>
      </c>
    </row>
    <row r="55" spans="1:18" x14ac:dyDescent="0.25">
      <c r="A55" s="117">
        <v>1</v>
      </c>
      <c r="B55" s="118">
        <v>2</v>
      </c>
      <c r="C55" s="315">
        <f>'HN TOPUPS April Sheet'!C43</f>
        <v>400050</v>
      </c>
      <c r="D55" s="120" t="b">
        <v>1</v>
      </c>
      <c r="E55" s="316" t="str">
        <f>'HN TOPUPS April Sheet'!M43&amp;"."&amp;'HN TopUpPay'!$C$5</f>
        <v>2014.ARPs.I03.1.Ap21</v>
      </c>
      <c r="F55" s="317">
        <f t="shared" ca="1" si="0"/>
        <v>44309</v>
      </c>
      <c r="G55" s="318">
        <f>'HN TOPUPS April Sheet'!Q43</f>
        <v>21383.384615384617</v>
      </c>
      <c r="H55" s="124">
        <f t="shared" ca="1" si="1"/>
        <v>44309</v>
      </c>
      <c r="I55" s="125">
        <v>0</v>
      </c>
      <c r="J55" s="316" t="str">
        <f>LEFT('HN TOPUPS April Sheet'!D43,16)&amp;"."&amp;'HN TopUpPay'!E55</f>
        <v>Colindale School.2014.ARPs.I03.1.Ap21</v>
      </c>
      <c r="K55" s="120" t="b">
        <v>1</v>
      </c>
      <c r="L55" s="126" t="s">
        <v>3686</v>
      </c>
      <c r="M55" s="120" t="b">
        <v>1</v>
      </c>
      <c r="N55" s="120" t="s">
        <v>3687</v>
      </c>
      <c r="O55" s="319" t="str">
        <f>'HN TOPUPS April Sheet'!N43</f>
        <v>11432/543965</v>
      </c>
      <c r="P55" s="120" t="b">
        <v>1</v>
      </c>
      <c r="Q55" s="120" t="b">
        <v>1</v>
      </c>
      <c r="R55" s="120" t="b">
        <v>1</v>
      </c>
    </row>
    <row r="56" spans="1:18" x14ac:dyDescent="0.25">
      <c r="A56" s="117">
        <v>1</v>
      </c>
      <c r="B56" s="118">
        <v>2</v>
      </c>
      <c r="C56" s="315">
        <f>'HN TOPUPS April Sheet'!C44</f>
        <v>400050</v>
      </c>
      <c r="D56" s="120" t="b">
        <v>1</v>
      </c>
      <c r="E56" s="316" t="str">
        <f>'HN TOPUPS April Sheet'!M44&amp;"."&amp;'HN TopUpPay'!$C$5</f>
        <v>2014.EHCP.I03.2.Ap21</v>
      </c>
      <c r="F56" s="317">
        <f t="shared" ca="1" si="0"/>
        <v>44309</v>
      </c>
      <c r="G56" s="318">
        <f>'HN TOPUPS April Sheet'!Q44</f>
        <v>13396.461538461539</v>
      </c>
      <c r="H56" s="124">
        <f t="shared" ca="1" si="1"/>
        <v>44309</v>
      </c>
      <c r="I56" s="125">
        <v>0</v>
      </c>
      <c r="J56" s="316" t="str">
        <f>LEFT('HN TOPUPS April Sheet'!D44,16)&amp;"."&amp;'HN TopUpPay'!E56</f>
        <v>Colindale School.2014.EHCP.I03.2.Ap21</v>
      </c>
      <c r="K56" s="120" t="b">
        <v>1</v>
      </c>
      <c r="L56" s="126" t="s">
        <v>3686</v>
      </c>
      <c r="M56" s="120" t="b">
        <v>1</v>
      </c>
      <c r="N56" s="120" t="s">
        <v>3687</v>
      </c>
      <c r="O56" s="319" t="str">
        <f>'HN TOPUPS April Sheet'!N44</f>
        <v>11431/543965</v>
      </c>
      <c r="P56" s="120" t="b">
        <v>1</v>
      </c>
      <c r="Q56" s="120" t="b">
        <v>1</v>
      </c>
      <c r="R56" s="120" t="b">
        <v>1</v>
      </c>
    </row>
    <row r="57" spans="1:18" x14ac:dyDescent="0.25">
      <c r="A57" s="117">
        <v>1</v>
      </c>
      <c r="B57" s="118">
        <v>2</v>
      </c>
      <c r="C57" s="315">
        <f>'HN TOPUPS April Sheet'!C45</f>
        <v>140894</v>
      </c>
      <c r="D57" s="120" t="b">
        <v>1</v>
      </c>
      <c r="E57" s="316" t="str">
        <f>'HN TOPUPS April Sheet'!M45&amp;"."&amp;'HN TopUpPay'!$C$5</f>
        <v>4215.EHCP.I03.1.Ap21</v>
      </c>
      <c r="F57" s="317">
        <f t="shared" ca="1" si="0"/>
        <v>44309</v>
      </c>
      <c r="G57" s="318">
        <f>'HN TOPUPS April Sheet'!Q45</f>
        <v>23706.833333333332</v>
      </c>
      <c r="H57" s="124">
        <f t="shared" ca="1" si="1"/>
        <v>44309</v>
      </c>
      <c r="I57" s="125">
        <v>0</v>
      </c>
      <c r="J57" s="316" t="str">
        <f>LEFT('HN TOPUPS April Sheet'!D45,16)&amp;"."&amp;'HN TopUpPay'!E57</f>
        <v>Compton School.4215.EHCP.I03.1.Ap21</v>
      </c>
      <c r="K57" s="120" t="b">
        <v>1</v>
      </c>
      <c r="L57" s="126" t="s">
        <v>3686</v>
      </c>
      <c r="M57" s="120" t="b">
        <v>1</v>
      </c>
      <c r="N57" s="120" t="s">
        <v>3687</v>
      </c>
      <c r="O57" s="319" t="str">
        <f>'HN TOPUPS April Sheet'!N45</f>
        <v>11442/516500</v>
      </c>
      <c r="P57" s="120" t="b">
        <v>1</v>
      </c>
      <c r="Q57" s="120" t="b">
        <v>1</v>
      </c>
      <c r="R57" s="120" t="b">
        <v>1</v>
      </c>
    </row>
    <row r="58" spans="1:18" x14ac:dyDescent="0.25">
      <c r="A58" s="117">
        <v>1</v>
      </c>
      <c r="B58" s="118">
        <v>2</v>
      </c>
      <c r="C58" s="315">
        <f>'HN TOPUPS April Sheet'!C46</f>
        <v>400059</v>
      </c>
      <c r="D58" s="120" t="b">
        <v>1</v>
      </c>
      <c r="E58" s="316" t="str">
        <f>'HN TOPUPS April Sheet'!M46&amp;"."&amp;'HN TopUpPay'!$C$5</f>
        <v>2015.ARPs.I03.1.Ap21</v>
      </c>
      <c r="F58" s="317">
        <f t="shared" ca="1" si="0"/>
        <v>44309</v>
      </c>
      <c r="G58" s="318">
        <f>'HN TOPUPS April Sheet'!Q46</f>
        <v>22068.923076923078</v>
      </c>
      <c r="H58" s="124">
        <f t="shared" ca="1" si="1"/>
        <v>44309</v>
      </c>
      <c r="I58" s="125">
        <v>0</v>
      </c>
      <c r="J58" s="316" t="str">
        <f>LEFT('HN TOPUPS April Sheet'!D46,16)&amp;"."&amp;'HN TopUpPay'!E58</f>
        <v>Coppetts Wood.2015.ARPs.I03.1.Ap21</v>
      </c>
      <c r="K58" s="120" t="b">
        <v>1</v>
      </c>
      <c r="L58" s="126" t="s">
        <v>3686</v>
      </c>
      <c r="M58" s="120" t="b">
        <v>1</v>
      </c>
      <c r="N58" s="120" t="s">
        <v>3687</v>
      </c>
      <c r="O58" s="319" t="str">
        <f>'HN TOPUPS April Sheet'!N46</f>
        <v>11432/543965</v>
      </c>
      <c r="P58" s="120" t="b">
        <v>1</v>
      </c>
      <c r="Q58" s="120" t="b">
        <v>1</v>
      </c>
      <c r="R58" s="120" t="b">
        <v>1</v>
      </c>
    </row>
    <row r="59" spans="1:18" x14ac:dyDescent="0.25">
      <c r="A59" s="117">
        <v>1</v>
      </c>
      <c r="B59" s="118">
        <v>2</v>
      </c>
      <c r="C59" s="315">
        <f>'HN TOPUPS April Sheet'!C47</f>
        <v>400059</v>
      </c>
      <c r="D59" s="120" t="b">
        <v>1</v>
      </c>
      <c r="E59" s="316" t="str">
        <f>'HN TOPUPS April Sheet'!M47&amp;"."&amp;'HN TopUpPay'!$C$5</f>
        <v>2015.EHCP.I03.2.Ap21</v>
      </c>
      <c r="F59" s="317">
        <f t="shared" ca="1" si="0"/>
        <v>44309</v>
      </c>
      <c r="G59" s="318">
        <f>'HN TOPUPS April Sheet'!Q47</f>
        <v>9640.923076923078</v>
      </c>
      <c r="H59" s="124">
        <f t="shared" ca="1" si="1"/>
        <v>44309</v>
      </c>
      <c r="I59" s="125">
        <v>0</v>
      </c>
      <c r="J59" s="316" t="str">
        <f>LEFT('HN TOPUPS April Sheet'!D47,16)&amp;"."&amp;'HN TopUpPay'!E59</f>
        <v>Coppetts Wood.2015.EHCP.I03.2.Ap21</v>
      </c>
      <c r="K59" s="120" t="b">
        <v>1</v>
      </c>
      <c r="L59" s="126" t="s">
        <v>3686</v>
      </c>
      <c r="M59" s="120" t="b">
        <v>1</v>
      </c>
      <c r="N59" s="120" t="s">
        <v>3687</v>
      </c>
      <c r="O59" s="319" t="str">
        <f>'HN TOPUPS April Sheet'!N47</f>
        <v>11431/543965</v>
      </c>
      <c r="P59" s="120" t="b">
        <v>1</v>
      </c>
      <c r="Q59" s="120" t="b">
        <v>1</v>
      </c>
      <c r="R59" s="120" t="b">
        <v>1</v>
      </c>
    </row>
    <row r="60" spans="1:18" x14ac:dyDescent="0.25">
      <c r="A60" s="117">
        <v>1</v>
      </c>
      <c r="B60" s="118">
        <v>2</v>
      </c>
      <c r="C60" s="315">
        <f>'HN TOPUPS April Sheet'!C48</f>
        <v>400059</v>
      </c>
      <c r="D60" s="120" t="b">
        <v>1</v>
      </c>
      <c r="E60" s="316" t="str">
        <f>'HN TOPUPS April Sheet'!M48&amp;"."&amp;'HN TopUpPay'!$C$5</f>
        <v>2015.EHCP.I03.3.Ap21</v>
      </c>
      <c r="F60" s="317">
        <f t="shared" ca="1" si="0"/>
        <v>44309</v>
      </c>
      <c r="G60" s="318">
        <f>'HN TOPUPS April Sheet'!Q48</f>
        <v>951.46307692307698</v>
      </c>
      <c r="H60" s="124">
        <f t="shared" ca="1" si="1"/>
        <v>44309</v>
      </c>
      <c r="I60" s="125">
        <v>0</v>
      </c>
      <c r="J60" s="316" t="str">
        <f>LEFT('HN TOPUPS April Sheet'!D48,16)&amp;"."&amp;'HN TopUpPay'!E60</f>
        <v>Coppetts Wood.2015.EHCP.I03.3.Ap21</v>
      </c>
      <c r="K60" s="120" t="b">
        <v>1</v>
      </c>
      <c r="L60" s="126" t="s">
        <v>3686</v>
      </c>
      <c r="M60" s="120" t="b">
        <v>1</v>
      </c>
      <c r="N60" s="120" t="s">
        <v>3687</v>
      </c>
      <c r="O60" s="319" t="str">
        <f>'HN TOPUPS April Sheet'!N48</f>
        <v>11436/543965</v>
      </c>
      <c r="P60" s="120" t="b">
        <v>1</v>
      </c>
      <c r="Q60" s="120" t="b">
        <v>1</v>
      </c>
      <c r="R60" s="120" t="b">
        <v>1</v>
      </c>
    </row>
    <row r="61" spans="1:18" x14ac:dyDescent="0.25">
      <c r="A61" s="117">
        <v>1</v>
      </c>
      <c r="B61" s="118">
        <v>2</v>
      </c>
      <c r="C61" s="315">
        <f>'HN TOPUPS April Sheet'!C49</f>
        <v>148020</v>
      </c>
      <c r="D61" s="120" t="b">
        <v>1</v>
      </c>
      <c r="E61" s="316" t="str">
        <f>'HN TOPUPS April Sheet'!M49&amp;"."&amp;'HN TopUpPay'!$C$5</f>
        <v>4210.EHCP.I03.1.Ap21</v>
      </c>
      <c r="F61" s="317">
        <f t="shared" ca="1" si="0"/>
        <v>44309</v>
      </c>
      <c r="G61" s="318">
        <f>'HN TOPUPS April Sheet'!Q49</f>
        <v>8207.4166666666661</v>
      </c>
      <c r="H61" s="124">
        <f t="shared" ca="1" si="1"/>
        <v>44309</v>
      </c>
      <c r="I61" s="125">
        <v>0</v>
      </c>
      <c r="J61" s="316" t="str">
        <f>LEFT('HN TOPUPS April Sheet'!D49,16)&amp;"."&amp;'HN TopUpPay'!E61</f>
        <v>Copthall School.4210.EHCP.I03.1.Ap21</v>
      </c>
      <c r="K61" s="120" t="b">
        <v>1</v>
      </c>
      <c r="L61" s="126" t="s">
        <v>3686</v>
      </c>
      <c r="M61" s="120" t="b">
        <v>1</v>
      </c>
      <c r="N61" s="120" t="s">
        <v>3687</v>
      </c>
      <c r="O61" s="319" t="str">
        <f>'HN TOPUPS April Sheet'!N49</f>
        <v>11442/516500</v>
      </c>
      <c r="P61" s="120" t="b">
        <v>1</v>
      </c>
      <c r="Q61" s="120" t="b">
        <v>1</v>
      </c>
      <c r="R61" s="120" t="b">
        <v>1</v>
      </c>
    </row>
    <row r="62" spans="1:18" x14ac:dyDescent="0.25">
      <c r="A62" s="117">
        <v>1</v>
      </c>
      <c r="B62" s="118">
        <v>2</v>
      </c>
      <c r="C62" s="315">
        <f>'HN TOPUPS April Sheet'!C50</f>
        <v>400049</v>
      </c>
      <c r="D62" s="120" t="b">
        <v>1</v>
      </c>
      <c r="E62" s="316" t="str">
        <f>'HN TOPUPS April Sheet'!M50&amp;"."&amp;'HN TopUpPay'!$C$5</f>
        <v>2016.EHCP.I03.1.Ap21</v>
      </c>
      <c r="F62" s="317">
        <f t="shared" ca="1" si="0"/>
        <v>44309</v>
      </c>
      <c r="G62" s="318">
        <f>'HN TOPUPS April Sheet'!Q50</f>
        <v>9770.3076923076933</v>
      </c>
      <c r="H62" s="124">
        <f t="shared" ca="1" si="1"/>
        <v>44309</v>
      </c>
      <c r="I62" s="125">
        <v>0</v>
      </c>
      <c r="J62" s="316" t="str">
        <f>LEFT('HN TOPUPS April Sheet'!D50,16)&amp;"."&amp;'HN TopUpPay'!E62</f>
        <v>Courtland School.2016.EHCP.I03.1.Ap21</v>
      </c>
      <c r="K62" s="120" t="b">
        <v>1</v>
      </c>
      <c r="L62" s="126" t="s">
        <v>3686</v>
      </c>
      <c r="M62" s="120" t="b">
        <v>1</v>
      </c>
      <c r="N62" s="120" t="s">
        <v>3687</v>
      </c>
      <c r="O62" s="319" t="str">
        <f>'HN TOPUPS April Sheet'!N50</f>
        <v>11431/543965</v>
      </c>
      <c r="P62" s="120" t="b">
        <v>1</v>
      </c>
      <c r="Q62" s="120" t="b">
        <v>1</v>
      </c>
      <c r="R62" s="120" t="b">
        <v>1</v>
      </c>
    </row>
    <row r="63" spans="1:18" x14ac:dyDescent="0.25">
      <c r="A63" s="117">
        <v>1</v>
      </c>
      <c r="B63" s="118">
        <v>2</v>
      </c>
      <c r="C63" s="315">
        <f>'HN TOPUPS April Sheet'!C51</f>
        <v>400080</v>
      </c>
      <c r="D63" s="120" t="b">
        <v>1</v>
      </c>
      <c r="E63" s="316" t="str">
        <f>'HN TOPUPS April Sheet'!M51&amp;"."&amp;'HN TopUpPay'!$C$5</f>
        <v>2017.EHCP.I03.1.Ap21</v>
      </c>
      <c r="F63" s="317">
        <f t="shared" ca="1" si="0"/>
        <v>44309</v>
      </c>
      <c r="G63" s="318">
        <f>'HN TOPUPS April Sheet'!Q51</f>
        <v>5885.2307692307695</v>
      </c>
      <c r="H63" s="124">
        <f t="shared" ca="1" si="1"/>
        <v>44309</v>
      </c>
      <c r="I63" s="125">
        <v>0</v>
      </c>
      <c r="J63" s="316" t="str">
        <f>LEFT('HN TOPUPS April Sheet'!D51,16)&amp;"."&amp;'HN TopUpPay'!E63</f>
        <v>Cromer Road Prim.2017.EHCP.I03.1.Ap21</v>
      </c>
      <c r="K63" s="120" t="b">
        <v>1</v>
      </c>
      <c r="L63" s="126" t="s">
        <v>3686</v>
      </c>
      <c r="M63" s="120" t="b">
        <v>1</v>
      </c>
      <c r="N63" s="120" t="s">
        <v>3687</v>
      </c>
      <c r="O63" s="319" t="str">
        <f>'HN TOPUPS April Sheet'!N51</f>
        <v>11431/543965</v>
      </c>
      <c r="P63" s="120" t="b">
        <v>1</v>
      </c>
      <c r="Q63" s="120" t="b">
        <v>1</v>
      </c>
      <c r="R63" s="120" t="b">
        <v>1</v>
      </c>
    </row>
    <row r="64" spans="1:18" x14ac:dyDescent="0.25">
      <c r="A64" s="117">
        <v>1</v>
      </c>
      <c r="B64" s="118">
        <v>2</v>
      </c>
      <c r="C64" s="315">
        <f>'HN TOPUPS April Sheet'!C52</f>
        <v>400105</v>
      </c>
      <c r="D64" s="120" t="b">
        <v>1</v>
      </c>
      <c r="E64" s="316" t="str">
        <f>'HN TOPUPS April Sheet'!M52&amp;"."&amp;'HN TopUpPay'!$C$5</f>
        <v>2073.EHCP.I03.1.Ap21</v>
      </c>
      <c r="F64" s="317">
        <f t="shared" ca="1" si="0"/>
        <v>44309</v>
      </c>
      <c r="G64" s="318">
        <f>'HN TOPUPS April Sheet'!Q52</f>
        <v>37635.846153846156</v>
      </c>
      <c r="H64" s="124">
        <f t="shared" ca="1" si="1"/>
        <v>44309</v>
      </c>
      <c r="I64" s="125">
        <v>0</v>
      </c>
      <c r="J64" s="316" t="str">
        <f>LEFT('HN TOPUPS April Sheet'!D52,16)&amp;"."&amp;'HN TopUpPay'!E64</f>
        <v>Danegrove JMI Sc.2073.EHCP.I03.1.Ap21</v>
      </c>
      <c r="K64" s="120" t="b">
        <v>1</v>
      </c>
      <c r="L64" s="126" t="s">
        <v>3686</v>
      </c>
      <c r="M64" s="120" t="b">
        <v>1</v>
      </c>
      <c r="N64" s="120" t="s">
        <v>3687</v>
      </c>
      <c r="O64" s="319" t="str">
        <f>'HN TOPUPS April Sheet'!N52</f>
        <v>11431/543965</v>
      </c>
      <c r="P64" s="120" t="b">
        <v>1</v>
      </c>
      <c r="Q64" s="120" t="b">
        <v>1</v>
      </c>
      <c r="R64" s="120" t="b">
        <v>1</v>
      </c>
    </row>
    <row r="65" spans="1:18" x14ac:dyDescent="0.25">
      <c r="A65" s="117">
        <v>1</v>
      </c>
      <c r="B65" s="118">
        <v>2</v>
      </c>
      <c r="C65" s="315">
        <f>'HN TOPUPS April Sheet'!C53</f>
        <v>400036</v>
      </c>
      <c r="D65" s="120" t="b">
        <v>1</v>
      </c>
      <c r="E65" s="316" t="str">
        <f>'HN TOPUPS April Sheet'!M53&amp;"."&amp;'HN TopUpPay'!$C$5</f>
        <v>2019.EHCP.I03.1.Ap21</v>
      </c>
      <c r="F65" s="317">
        <f t="shared" ca="1" si="0"/>
        <v>44309</v>
      </c>
      <c r="G65" s="318">
        <f>'HN TOPUPS April Sheet'!Q53</f>
        <v>12583.384615384615</v>
      </c>
      <c r="H65" s="124">
        <f t="shared" ca="1" si="1"/>
        <v>44309</v>
      </c>
      <c r="I65" s="125">
        <v>0</v>
      </c>
      <c r="J65" s="316" t="str">
        <f>LEFT('HN TOPUPS April Sheet'!D53,16)&amp;"."&amp;'HN TopUpPay'!E65</f>
        <v>Deansbrook Infan.2019.EHCP.I03.1.Ap21</v>
      </c>
      <c r="K65" s="120" t="b">
        <v>1</v>
      </c>
      <c r="L65" s="126" t="s">
        <v>3686</v>
      </c>
      <c r="M65" s="120" t="b">
        <v>1</v>
      </c>
      <c r="N65" s="120" t="s">
        <v>3687</v>
      </c>
      <c r="O65" s="319" t="str">
        <f>'HN TOPUPS April Sheet'!N53</f>
        <v>11431/543965</v>
      </c>
      <c r="P65" s="120" t="b">
        <v>1</v>
      </c>
      <c r="Q65" s="120" t="b">
        <v>1</v>
      </c>
      <c r="R65" s="120" t="b">
        <v>1</v>
      </c>
    </row>
    <row r="66" spans="1:18" x14ac:dyDescent="0.25">
      <c r="A66" s="117">
        <v>1</v>
      </c>
      <c r="B66" s="118">
        <v>2</v>
      </c>
      <c r="C66" s="315">
        <f>'HN TOPUPS April Sheet'!C54</f>
        <v>151094</v>
      </c>
      <c r="D66" s="120" t="b">
        <v>1</v>
      </c>
      <c r="E66" s="316" t="str">
        <f>'HN TOPUPS April Sheet'!M54&amp;"."&amp;'HN TopUpPay'!$C$5</f>
        <v>2018.EHCP.I03.1.Ap21</v>
      </c>
      <c r="F66" s="317">
        <f t="shared" ca="1" si="0"/>
        <v>44309</v>
      </c>
      <c r="G66" s="318">
        <f>'HN TOPUPS April Sheet'!Q54</f>
        <v>9731.0833333333321</v>
      </c>
      <c r="H66" s="124">
        <f t="shared" ca="1" si="1"/>
        <v>44309</v>
      </c>
      <c r="I66" s="125">
        <v>0</v>
      </c>
      <c r="J66" s="316" t="str">
        <f>LEFT('HN TOPUPS April Sheet'!D54,16)&amp;"."&amp;'HN TopUpPay'!E66</f>
        <v>Deansbrook Junio.2018.EHCP.I03.1.Ap21</v>
      </c>
      <c r="K66" s="120" t="b">
        <v>1</v>
      </c>
      <c r="L66" s="126" t="s">
        <v>3686</v>
      </c>
      <c r="M66" s="120" t="b">
        <v>1</v>
      </c>
      <c r="N66" s="120" t="s">
        <v>3687</v>
      </c>
      <c r="O66" s="319" t="str">
        <f>'HN TOPUPS April Sheet'!N54</f>
        <v>11443/516500</v>
      </c>
      <c r="P66" s="120" t="b">
        <v>1</v>
      </c>
      <c r="Q66" s="120" t="b">
        <v>1</v>
      </c>
      <c r="R66" s="120" t="b">
        <v>1</v>
      </c>
    </row>
    <row r="67" spans="1:18" x14ac:dyDescent="0.25">
      <c r="A67" s="117">
        <v>1</v>
      </c>
      <c r="B67" s="118">
        <v>2</v>
      </c>
      <c r="C67" s="315">
        <f>'HN TOPUPS April Sheet'!C55</f>
        <v>400042</v>
      </c>
      <c r="D67" s="120" t="b">
        <v>1</v>
      </c>
      <c r="E67" s="316" t="str">
        <f>'HN TOPUPS April Sheet'!M55&amp;"."&amp;'HN TopUpPay'!$C$5</f>
        <v>2021.EHCP.I03.1.Ap21</v>
      </c>
      <c r="F67" s="317">
        <f t="shared" ca="1" si="0"/>
        <v>44309</v>
      </c>
      <c r="G67" s="318">
        <f>'HN TOPUPS April Sheet'!Q55</f>
        <v>13835.384615384615</v>
      </c>
      <c r="H67" s="124">
        <f t="shared" ca="1" si="1"/>
        <v>44309</v>
      </c>
      <c r="I67" s="125">
        <v>0</v>
      </c>
      <c r="J67" s="316" t="str">
        <f>LEFT('HN TOPUPS April Sheet'!D55,16)&amp;"."&amp;'HN TopUpPay'!E67</f>
        <v>Dollis Primary S.2021.EHCP.I03.1.Ap21</v>
      </c>
      <c r="K67" s="120" t="b">
        <v>1</v>
      </c>
      <c r="L67" s="126" t="s">
        <v>3686</v>
      </c>
      <c r="M67" s="120" t="b">
        <v>1</v>
      </c>
      <c r="N67" s="120" t="s">
        <v>3687</v>
      </c>
      <c r="O67" s="319" t="str">
        <f>'HN TOPUPS April Sheet'!N55</f>
        <v>11431/543965</v>
      </c>
      <c r="P67" s="120" t="b">
        <v>1</v>
      </c>
      <c r="Q67" s="120" t="b">
        <v>1</v>
      </c>
      <c r="R67" s="120" t="b">
        <v>1</v>
      </c>
    </row>
    <row r="68" spans="1:18" x14ac:dyDescent="0.25">
      <c r="A68" s="117">
        <v>1</v>
      </c>
      <c r="B68" s="118">
        <v>2</v>
      </c>
      <c r="C68" s="315">
        <f>'HN TOPUPS April Sheet'!C56</f>
        <v>143727</v>
      </c>
      <c r="D68" s="120" t="b">
        <v>1</v>
      </c>
      <c r="E68" s="316" t="str">
        <f>'HN TOPUPS April Sheet'!M56&amp;"."&amp;'HN TopUpPay'!$C$5</f>
        <v>4212.EHCP.I03.1.Ap21</v>
      </c>
      <c r="F68" s="317">
        <f t="shared" ca="1" si="0"/>
        <v>44309</v>
      </c>
      <c r="G68" s="318">
        <f>'HN TOPUPS April Sheet'!Q56</f>
        <v>19462.583333333332</v>
      </c>
      <c r="H68" s="124">
        <f t="shared" ca="1" si="1"/>
        <v>44309</v>
      </c>
      <c r="I68" s="125">
        <v>0</v>
      </c>
      <c r="J68" s="316" t="str">
        <f>LEFT('HN TOPUPS April Sheet'!D56,16)&amp;"."&amp;'HN TopUpPay'!E68</f>
        <v>East Barnet Scho.4212.EHCP.I03.1.Ap21</v>
      </c>
      <c r="K68" s="120" t="b">
        <v>1</v>
      </c>
      <c r="L68" s="126" t="s">
        <v>3686</v>
      </c>
      <c r="M68" s="120" t="b">
        <v>1</v>
      </c>
      <c r="N68" s="120" t="s">
        <v>3687</v>
      </c>
      <c r="O68" s="319" t="str">
        <f>'HN TOPUPS April Sheet'!N56</f>
        <v>11442/516500</v>
      </c>
      <c r="P68" s="120" t="b">
        <v>1</v>
      </c>
      <c r="Q68" s="120" t="b">
        <v>1</v>
      </c>
      <c r="R68" s="120" t="b">
        <v>1</v>
      </c>
    </row>
    <row r="69" spans="1:18" x14ac:dyDescent="0.25">
      <c r="A69" s="117">
        <v>1</v>
      </c>
      <c r="B69" s="118">
        <v>2</v>
      </c>
      <c r="C69" s="315">
        <f>'HN TOPUPS April Sheet'!C57</f>
        <v>400159</v>
      </c>
      <c r="D69" s="120" t="b">
        <v>1</v>
      </c>
      <c r="E69" s="316" t="str">
        <f>'HN TOPUPS April Sheet'!M57&amp;"."&amp;'HN TopUpPay'!$C$5</f>
        <v>2023.EHCP.I03.1.Ap21</v>
      </c>
      <c r="F69" s="317">
        <f t="shared" ca="1" si="0"/>
        <v>44309</v>
      </c>
      <c r="G69" s="318">
        <f>'HN TOPUPS April Sheet'!Q57</f>
        <v>14648.307692307693</v>
      </c>
      <c r="H69" s="124">
        <f t="shared" ca="1" si="1"/>
        <v>44309</v>
      </c>
      <c r="I69" s="125">
        <v>0</v>
      </c>
      <c r="J69" s="316" t="str">
        <f>LEFT('HN TOPUPS April Sheet'!D57,16)&amp;"."&amp;'HN TopUpPay'!E69</f>
        <v>Edgware Primary .2023.EHCP.I03.1.Ap21</v>
      </c>
      <c r="K69" s="120" t="b">
        <v>1</v>
      </c>
      <c r="L69" s="126" t="s">
        <v>3686</v>
      </c>
      <c r="M69" s="120" t="b">
        <v>1</v>
      </c>
      <c r="N69" s="120" t="s">
        <v>3687</v>
      </c>
      <c r="O69" s="319" t="str">
        <f>'HN TOPUPS April Sheet'!N57</f>
        <v>11431/543965</v>
      </c>
      <c r="P69" s="120" t="b">
        <v>1</v>
      </c>
      <c r="Q69" s="120" t="b">
        <v>1</v>
      </c>
      <c r="R69" s="120" t="b">
        <v>1</v>
      </c>
    </row>
    <row r="70" spans="1:18" x14ac:dyDescent="0.25">
      <c r="A70" s="117">
        <v>1</v>
      </c>
      <c r="B70" s="118">
        <v>2</v>
      </c>
      <c r="C70" s="315">
        <f>'HN TOPUPS April Sheet'!C58</f>
        <v>143691</v>
      </c>
      <c r="D70" s="120" t="b">
        <v>1</v>
      </c>
      <c r="E70" s="316" t="str">
        <f>'HN TOPUPS April Sheet'!M58&amp;"."&amp;'HN TopUpPay'!$C$5</f>
        <v>2001.EHCP.I03.1.Ap21</v>
      </c>
      <c r="F70" s="317">
        <f t="shared" ca="1" si="0"/>
        <v>44309</v>
      </c>
      <c r="G70" s="318">
        <f>'HN TOPUPS April Sheet'!Q58</f>
        <v>915.83333333333326</v>
      </c>
      <c r="H70" s="124">
        <f t="shared" ca="1" si="1"/>
        <v>44309</v>
      </c>
      <c r="I70" s="125">
        <v>0</v>
      </c>
      <c r="J70" s="316" t="str">
        <f>LEFT('HN TOPUPS April Sheet'!D58,16)&amp;"."&amp;'HN TopUpPay'!E70</f>
        <v>Etz Chaim Jewish.2001.EHCP.I03.1.Ap21</v>
      </c>
      <c r="K70" s="120" t="b">
        <v>1</v>
      </c>
      <c r="L70" s="126" t="s">
        <v>3686</v>
      </c>
      <c r="M70" s="120" t="b">
        <v>1</v>
      </c>
      <c r="N70" s="120" t="s">
        <v>3687</v>
      </c>
      <c r="O70" s="319" t="str">
        <f>'HN TOPUPS April Sheet'!N58</f>
        <v>11443/516500</v>
      </c>
      <c r="P70" s="120" t="b">
        <v>1</v>
      </c>
      <c r="Q70" s="120" t="b">
        <v>1</v>
      </c>
      <c r="R70" s="120" t="b">
        <v>1</v>
      </c>
    </row>
    <row r="71" spans="1:18" x14ac:dyDescent="0.25">
      <c r="A71" s="117">
        <v>1</v>
      </c>
      <c r="B71" s="118">
        <v>2</v>
      </c>
      <c r="C71" s="315">
        <f>'HN TOPUPS April Sheet'!C59</f>
        <v>400047</v>
      </c>
      <c r="D71" s="120" t="b">
        <v>1</v>
      </c>
      <c r="E71" s="316" t="str">
        <f>'HN TOPUPS April Sheet'!M59&amp;"."&amp;'HN TopUpPay'!$C$5</f>
        <v>2024.EHCP.I03.1.Ap21</v>
      </c>
      <c r="F71" s="317">
        <f t="shared" ca="1" si="0"/>
        <v>44309</v>
      </c>
      <c r="G71" s="318">
        <f>'HN TOPUPS April Sheet'!Q59</f>
        <v>9266.7692307692305</v>
      </c>
      <c r="H71" s="124">
        <f t="shared" ca="1" si="1"/>
        <v>44309</v>
      </c>
      <c r="I71" s="125">
        <v>0</v>
      </c>
      <c r="J71" s="316" t="str">
        <f>LEFT('HN TOPUPS April Sheet'!D59,16)&amp;"."&amp;'HN TopUpPay'!E71</f>
        <v>Fairway Primary .2024.EHCP.I03.1.Ap21</v>
      </c>
      <c r="K71" s="120" t="b">
        <v>1</v>
      </c>
      <c r="L71" s="126" t="s">
        <v>3686</v>
      </c>
      <c r="M71" s="120" t="b">
        <v>1</v>
      </c>
      <c r="N71" s="120" t="s">
        <v>3687</v>
      </c>
      <c r="O71" s="319" t="str">
        <f>'HN TOPUPS April Sheet'!N59</f>
        <v>11431/543965</v>
      </c>
      <c r="P71" s="120" t="b">
        <v>1</v>
      </c>
      <c r="Q71" s="120" t="b">
        <v>1</v>
      </c>
      <c r="R71" s="120" t="b">
        <v>1</v>
      </c>
    </row>
    <row r="72" spans="1:18" x14ac:dyDescent="0.25">
      <c r="A72" s="117">
        <v>1</v>
      </c>
      <c r="B72" s="118">
        <v>2</v>
      </c>
      <c r="C72" s="315">
        <f>'HN TOPUPS April Sheet'!C60</f>
        <v>400041</v>
      </c>
      <c r="D72" s="120" t="b">
        <v>1</v>
      </c>
      <c r="E72" s="316" t="str">
        <f>'HN TOPUPS April Sheet'!M60&amp;"."&amp;'HN TopUpPay'!$C$5</f>
        <v>5405.EHCP.I03.1.Ap21</v>
      </c>
      <c r="F72" s="317">
        <f t="shared" ca="1" si="0"/>
        <v>44309</v>
      </c>
      <c r="G72" s="318">
        <f>'HN TOPUPS April Sheet'!Q60</f>
        <v>16713.846153846156</v>
      </c>
      <c r="H72" s="124">
        <f t="shared" ca="1" si="1"/>
        <v>44309</v>
      </c>
      <c r="I72" s="125">
        <v>0</v>
      </c>
      <c r="J72" s="316" t="str">
        <f>LEFT('HN TOPUPS April Sheet'!D60,16)&amp;"."&amp;'HN TopUpPay'!E72</f>
        <v>Finchley Catholi.5405.EHCP.I03.1.Ap21</v>
      </c>
      <c r="K72" s="120" t="b">
        <v>1</v>
      </c>
      <c r="L72" s="126" t="s">
        <v>3686</v>
      </c>
      <c r="M72" s="120" t="b">
        <v>1</v>
      </c>
      <c r="N72" s="120" t="s">
        <v>3687</v>
      </c>
      <c r="O72" s="319" t="str">
        <f>'HN TOPUPS April Sheet'!N60</f>
        <v>11435/543965</v>
      </c>
      <c r="P72" s="120" t="b">
        <v>1</v>
      </c>
      <c r="Q72" s="120" t="b">
        <v>1</v>
      </c>
      <c r="R72" s="120" t="b">
        <v>1</v>
      </c>
    </row>
    <row r="73" spans="1:18" x14ac:dyDescent="0.25">
      <c r="A73" s="117">
        <v>1</v>
      </c>
      <c r="B73" s="118">
        <v>2</v>
      </c>
      <c r="C73" s="315">
        <f>'HN TOPUPS April Sheet'!C61</f>
        <v>400001</v>
      </c>
      <c r="D73" s="120" t="b">
        <v>1</v>
      </c>
      <c r="E73" s="316" t="str">
        <f>'HN TOPUPS April Sheet'!M61&amp;"."&amp;'HN TopUpPay'!$C$5</f>
        <v>2025.EHCP.I03.1.Ap21</v>
      </c>
      <c r="F73" s="317">
        <f t="shared" ca="1" si="0"/>
        <v>44309</v>
      </c>
      <c r="G73" s="318">
        <f>'HN TOPUPS April Sheet'!Q61</f>
        <v>9641.0769230769238</v>
      </c>
      <c r="H73" s="124">
        <f t="shared" ca="1" si="1"/>
        <v>44309</v>
      </c>
      <c r="I73" s="125">
        <v>0</v>
      </c>
      <c r="J73" s="316" t="str">
        <f>LEFT('HN TOPUPS April Sheet'!D61,16)&amp;"."&amp;'HN TopUpPay'!E73</f>
        <v>Foulds.2025.EHCP.I03.1.Ap21</v>
      </c>
      <c r="K73" s="120" t="b">
        <v>1</v>
      </c>
      <c r="L73" s="126" t="s">
        <v>3686</v>
      </c>
      <c r="M73" s="120" t="b">
        <v>1</v>
      </c>
      <c r="N73" s="120" t="s">
        <v>3687</v>
      </c>
      <c r="O73" s="319" t="str">
        <f>'HN TOPUPS April Sheet'!N61</f>
        <v>11431/543965</v>
      </c>
      <c r="P73" s="120" t="b">
        <v>1</v>
      </c>
      <c r="Q73" s="120" t="b">
        <v>1</v>
      </c>
      <c r="R73" s="120" t="b">
        <v>1</v>
      </c>
    </row>
    <row r="74" spans="1:18" x14ac:dyDescent="0.25">
      <c r="A74" s="117">
        <v>1</v>
      </c>
      <c r="B74" s="118">
        <v>2</v>
      </c>
      <c r="C74" s="315">
        <f>'HN TOPUPS April Sheet'!C62</f>
        <v>400033</v>
      </c>
      <c r="D74" s="120" t="b">
        <v>1</v>
      </c>
      <c r="E74" s="316" t="str">
        <f>'HN TOPUPS April Sheet'!M62&amp;"."&amp;'HN TopUpPay'!$C$5</f>
        <v>4003.EHCP.I03.1.Ap21</v>
      </c>
      <c r="F74" s="317">
        <f t="shared" ca="1" si="0"/>
        <v>44309</v>
      </c>
      <c r="G74" s="318">
        <f>'HN TOPUPS April Sheet'!Q62</f>
        <v>31930.461538461539</v>
      </c>
      <c r="H74" s="124">
        <f t="shared" ca="1" si="1"/>
        <v>44309</v>
      </c>
      <c r="I74" s="125">
        <v>0</v>
      </c>
      <c r="J74" s="316" t="str">
        <f>LEFT('HN TOPUPS April Sheet'!D62,16)&amp;"."&amp;'HN TopUpPay'!E74</f>
        <v>Friern Barnet Sc.4003.EHCP.I03.1.Ap21</v>
      </c>
      <c r="K74" s="120" t="b">
        <v>1</v>
      </c>
      <c r="L74" s="126" t="s">
        <v>3686</v>
      </c>
      <c r="M74" s="120" t="b">
        <v>1</v>
      </c>
      <c r="N74" s="120" t="s">
        <v>3687</v>
      </c>
      <c r="O74" s="319" t="str">
        <f>'HN TOPUPS April Sheet'!N62</f>
        <v>11435/543965</v>
      </c>
      <c r="P74" s="120" t="b">
        <v>1</v>
      </c>
      <c r="Q74" s="120" t="b">
        <v>1</v>
      </c>
      <c r="R74" s="120" t="b">
        <v>1</v>
      </c>
    </row>
    <row r="75" spans="1:18" x14ac:dyDescent="0.25">
      <c r="A75" s="117">
        <v>1</v>
      </c>
      <c r="B75" s="118">
        <v>2</v>
      </c>
      <c r="C75" s="315">
        <f>'HN TOPUPS April Sheet'!C63</f>
        <v>400082</v>
      </c>
      <c r="D75" s="120" t="b">
        <v>1</v>
      </c>
      <c r="E75" s="316" t="str">
        <f>'HN TOPUPS April Sheet'!M63&amp;"."&amp;'HN TopUpPay'!$C$5</f>
        <v>2026.EHCP.I03.1.Ap21</v>
      </c>
      <c r="F75" s="317">
        <f t="shared" ca="1" si="0"/>
        <v>44309</v>
      </c>
      <c r="G75" s="318">
        <f>'HN TOPUPS April Sheet'!Q63</f>
        <v>9862.5923076923082</v>
      </c>
      <c r="H75" s="124">
        <f t="shared" ca="1" si="1"/>
        <v>44309</v>
      </c>
      <c r="I75" s="125">
        <v>0</v>
      </c>
      <c r="J75" s="316" t="str">
        <f>LEFT('HN TOPUPS April Sheet'!D63,16)&amp;"."&amp;'HN TopUpPay'!E75</f>
        <v>Frith Manor Scho.2026.EHCP.I03.1.Ap21</v>
      </c>
      <c r="K75" s="120" t="b">
        <v>1</v>
      </c>
      <c r="L75" s="126" t="s">
        <v>3686</v>
      </c>
      <c r="M75" s="120" t="b">
        <v>1</v>
      </c>
      <c r="N75" s="120" t="s">
        <v>3687</v>
      </c>
      <c r="O75" s="319" t="str">
        <f>'HN TOPUPS April Sheet'!N63</f>
        <v>11431/543965</v>
      </c>
      <c r="P75" s="120" t="b">
        <v>1</v>
      </c>
      <c r="Q75" s="120" t="b">
        <v>1</v>
      </c>
      <c r="R75" s="120" t="b">
        <v>1</v>
      </c>
    </row>
    <row r="76" spans="1:18" x14ac:dyDescent="0.25">
      <c r="A76" s="117">
        <v>1</v>
      </c>
      <c r="B76" s="118">
        <v>2</v>
      </c>
      <c r="C76" s="315">
        <f>'HN TOPUPS April Sheet'!C64</f>
        <v>400067</v>
      </c>
      <c r="D76" s="120" t="b">
        <v>1</v>
      </c>
      <c r="E76" s="316" t="str">
        <f>'HN TOPUPS April Sheet'!M64&amp;"."&amp;'HN TopUpPay'!$C$5</f>
        <v>2028.EHCP.I03.1.Ap21</v>
      </c>
      <c r="F76" s="317">
        <f t="shared" ca="1" si="0"/>
        <v>44309</v>
      </c>
      <c r="G76" s="318">
        <f>'HN TOPUPS April Sheet'!Q64</f>
        <v>7137.2307692307695</v>
      </c>
      <c r="H76" s="124">
        <f t="shared" ca="1" si="1"/>
        <v>44309</v>
      </c>
      <c r="I76" s="125">
        <v>0</v>
      </c>
      <c r="J76" s="316" t="str">
        <f>LEFT('HN TOPUPS April Sheet'!D64,16)&amp;"."&amp;'HN TopUpPay'!E76</f>
        <v>Garden Suburb In.2028.EHCP.I03.1.Ap21</v>
      </c>
      <c r="K76" s="120" t="b">
        <v>1</v>
      </c>
      <c r="L76" s="126" t="s">
        <v>3686</v>
      </c>
      <c r="M76" s="120" t="b">
        <v>1</v>
      </c>
      <c r="N76" s="120" t="s">
        <v>3687</v>
      </c>
      <c r="O76" s="319" t="str">
        <f>'HN TOPUPS April Sheet'!N64</f>
        <v>11431/543965</v>
      </c>
      <c r="P76" s="120" t="b">
        <v>1</v>
      </c>
      <c r="Q76" s="120" t="b">
        <v>1</v>
      </c>
      <c r="R76" s="120" t="b">
        <v>1</v>
      </c>
    </row>
    <row r="77" spans="1:18" x14ac:dyDescent="0.25">
      <c r="A77" s="117">
        <v>1</v>
      </c>
      <c r="B77" s="118">
        <v>2</v>
      </c>
      <c r="C77" s="315">
        <f>'HN TOPUPS April Sheet'!C65</f>
        <v>400002</v>
      </c>
      <c r="D77" s="120" t="b">
        <v>1</v>
      </c>
      <c r="E77" s="316" t="str">
        <f>'HN TOPUPS April Sheet'!M65&amp;"."&amp;'HN TopUpPay'!$C$5</f>
        <v>2027.EHCP.I03.1.Ap21</v>
      </c>
      <c r="F77" s="317">
        <f t="shared" ca="1" si="0"/>
        <v>44309</v>
      </c>
      <c r="G77" s="318">
        <f>'HN TOPUPS April Sheet'!Q65</f>
        <v>5633.4630769230771</v>
      </c>
      <c r="H77" s="124">
        <f t="shared" ca="1" si="1"/>
        <v>44309</v>
      </c>
      <c r="I77" s="125">
        <v>0</v>
      </c>
      <c r="J77" s="316" t="str">
        <f>LEFT('HN TOPUPS April Sheet'!D65,16)&amp;"."&amp;'HN TopUpPay'!E77</f>
        <v>Garden Suburb Ju.2027.EHCP.I03.1.Ap21</v>
      </c>
      <c r="K77" s="120" t="b">
        <v>1</v>
      </c>
      <c r="L77" s="126" t="s">
        <v>3686</v>
      </c>
      <c r="M77" s="120" t="b">
        <v>1</v>
      </c>
      <c r="N77" s="120" t="s">
        <v>3687</v>
      </c>
      <c r="O77" s="319" t="str">
        <f>'HN TOPUPS April Sheet'!N65</f>
        <v>11431/543965</v>
      </c>
      <c r="P77" s="120" t="b">
        <v>1</v>
      </c>
      <c r="Q77" s="120" t="b">
        <v>1</v>
      </c>
      <c r="R77" s="120" t="b">
        <v>1</v>
      </c>
    </row>
    <row r="78" spans="1:18" x14ac:dyDescent="0.25">
      <c r="A78" s="117">
        <v>1</v>
      </c>
      <c r="B78" s="118">
        <v>2</v>
      </c>
      <c r="C78" s="315">
        <f>'HN TOPUPS April Sheet'!C66</f>
        <v>400035</v>
      </c>
      <c r="D78" s="120" t="b">
        <v>1</v>
      </c>
      <c r="E78" s="316" t="str">
        <f>'HN TOPUPS April Sheet'!M66&amp;"."&amp;'HN TopUpPay'!$C$5</f>
        <v>2029.EHCP.I03.1.Ap21</v>
      </c>
      <c r="F78" s="317">
        <f t="shared" ca="1" si="0"/>
        <v>44309</v>
      </c>
      <c r="G78" s="318">
        <f>'HN TOPUPS April Sheet'!Q66</f>
        <v>23605.846153846156</v>
      </c>
      <c r="H78" s="124">
        <f t="shared" ca="1" si="1"/>
        <v>44309</v>
      </c>
      <c r="I78" s="125">
        <v>0</v>
      </c>
      <c r="J78" s="316" t="str">
        <f>LEFT('HN TOPUPS April Sheet'!D66,16)&amp;"."&amp;'HN TopUpPay'!E78</f>
        <v>Goldbeaters Prim.2029.EHCP.I03.1.Ap21</v>
      </c>
      <c r="K78" s="120" t="b">
        <v>1</v>
      </c>
      <c r="L78" s="126" t="s">
        <v>3686</v>
      </c>
      <c r="M78" s="120" t="b">
        <v>1</v>
      </c>
      <c r="N78" s="120" t="s">
        <v>3687</v>
      </c>
      <c r="O78" s="319" t="str">
        <f>'HN TOPUPS April Sheet'!N66</f>
        <v>11431/543965</v>
      </c>
      <c r="P78" s="120" t="b">
        <v>1</v>
      </c>
      <c r="Q78" s="120" t="b">
        <v>1</v>
      </c>
      <c r="R78" s="120" t="b">
        <v>1</v>
      </c>
    </row>
    <row r="79" spans="1:18" x14ac:dyDescent="0.25">
      <c r="A79" s="117">
        <v>1</v>
      </c>
      <c r="B79" s="118">
        <v>2</v>
      </c>
      <c r="C79" s="315">
        <f>'HN TOPUPS April Sheet'!C67</f>
        <v>148347</v>
      </c>
      <c r="D79" s="120" t="b">
        <v>1</v>
      </c>
      <c r="E79" s="316" t="str">
        <f>'HN TOPUPS April Sheet'!M67&amp;"."&amp;'HN TopUpPay'!$C$5</f>
        <v>2030.EHCP.I03.1.Ap21</v>
      </c>
      <c r="F79" s="317">
        <f t="shared" ca="1" si="0"/>
        <v>44309</v>
      </c>
      <c r="G79" s="318">
        <f>'HN TOPUPS April Sheet'!Q67</f>
        <v>678.08333333333326</v>
      </c>
      <c r="H79" s="124">
        <f t="shared" ca="1" si="1"/>
        <v>44309</v>
      </c>
      <c r="I79" s="125">
        <v>0</v>
      </c>
      <c r="J79" s="316" t="str">
        <f>LEFT('HN TOPUPS April Sheet'!D67,16)&amp;"."&amp;'HN TopUpPay'!E79</f>
        <v>Grasvenor Avenue.2030.EHCP.I03.1.Ap21</v>
      </c>
      <c r="K79" s="120" t="b">
        <v>1</v>
      </c>
      <c r="L79" s="126" t="s">
        <v>3686</v>
      </c>
      <c r="M79" s="120" t="b">
        <v>1</v>
      </c>
      <c r="N79" s="120" t="s">
        <v>3687</v>
      </c>
      <c r="O79" s="319" t="str">
        <f>'HN TOPUPS April Sheet'!N67</f>
        <v>11443/516500</v>
      </c>
      <c r="P79" s="120" t="b">
        <v>1</v>
      </c>
      <c r="Q79" s="120" t="b">
        <v>1</v>
      </c>
      <c r="R79" s="120" t="b">
        <v>1</v>
      </c>
    </row>
    <row r="80" spans="1:18" x14ac:dyDescent="0.25">
      <c r="A80" s="117">
        <v>1</v>
      </c>
      <c r="B80" s="118">
        <v>2</v>
      </c>
      <c r="C80" s="315">
        <f>'HN TOPUPS April Sheet'!C68</f>
        <v>400102</v>
      </c>
      <c r="D80" s="120" t="b">
        <v>1</v>
      </c>
      <c r="E80" s="316" t="str">
        <f>'HN TOPUPS April Sheet'!M68&amp;"."&amp;'HN TopUpPay'!$C$5</f>
        <v>1001.SEN I.I03.1.Ap21</v>
      </c>
      <c r="F80" s="317">
        <f t="shared" ca="1" si="0"/>
        <v>44309</v>
      </c>
      <c r="G80" s="318">
        <f>'HN TOPUPS April Sheet'!Q68</f>
        <v>491.7770125223613</v>
      </c>
      <c r="H80" s="124">
        <f t="shared" ca="1" si="1"/>
        <v>44309</v>
      </c>
      <c r="I80" s="125">
        <v>0</v>
      </c>
      <c r="J80" s="316" t="str">
        <f>LEFT('HN TOPUPS April Sheet'!D68,16)&amp;"."&amp;'HN TopUpPay'!E80</f>
        <v>Hampden Way Nurs.1001.SEN I.I03.1.Ap21</v>
      </c>
      <c r="K80" s="120" t="b">
        <v>1</v>
      </c>
      <c r="L80" s="126" t="s">
        <v>3686</v>
      </c>
      <c r="M80" s="120" t="b">
        <v>1</v>
      </c>
      <c r="N80" s="120" t="s">
        <v>3687</v>
      </c>
      <c r="O80" s="319" t="str">
        <f>'HN TOPUPS April Sheet'!N68</f>
        <v>10265/543965</v>
      </c>
      <c r="P80" s="120" t="b">
        <v>1</v>
      </c>
      <c r="Q80" s="120" t="b">
        <v>1</v>
      </c>
      <c r="R80" s="120" t="b">
        <v>1</v>
      </c>
    </row>
    <row r="81" spans="1:18" x14ac:dyDescent="0.25">
      <c r="A81" s="117">
        <v>1</v>
      </c>
      <c r="B81" s="118">
        <v>2</v>
      </c>
      <c r="C81" s="315">
        <f>'HN TOPUPS April Sheet'!C69</f>
        <v>145386</v>
      </c>
      <c r="D81" s="120" t="b">
        <v>1</v>
      </c>
      <c r="E81" s="316" t="str">
        <f>'HN TOPUPS April Sheet'!M69&amp;"."&amp;'HN TopUpPay'!$C$5</f>
        <v>5409.EHCP.I03.1.Ap21</v>
      </c>
      <c r="F81" s="317">
        <f t="shared" ca="1" si="0"/>
        <v>44309</v>
      </c>
      <c r="G81" s="318">
        <f>'HN TOPUPS April Sheet'!Q69</f>
        <v>23898.166666666664</v>
      </c>
      <c r="H81" s="124">
        <f t="shared" ca="1" si="1"/>
        <v>44309</v>
      </c>
      <c r="I81" s="125">
        <v>0</v>
      </c>
      <c r="J81" s="316" t="str">
        <f>LEFT('HN TOPUPS April Sheet'!D69,16)&amp;"."&amp;'HN TopUpPay'!E81</f>
        <v>Hasmonean High S.5409.EHCP.I03.1.Ap21</v>
      </c>
      <c r="K81" s="120" t="b">
        <v>1</v>
      </c>
      <c r="L81" s="126" t="s">
        <v>3686</v>
      </c>
      <c r="M81" s="120" t="b">
        <v>1</v>
      </c>
      <c r="N81" s="120" t="s">
        <v>3687</v>
      </c>
      <c r="O81" s="319" t="str">
        <f>'HN TOPUPS April Sheet'!N69</f>
        <v>11442/516500</v>
      </c>
      <c r="P81" s="120" t="b">
        <v>1</v>
      </c>
      <c r="Q81" s="120" t="b">
        <v>1</v>
      </c>
      <c r="R81" s="120" t="b">
        <v>1</v>
      </c>
    </row>
    <row r="82" spans="1:18" x14ac:dyDescent="0.25">
      <c r="A82" s="117">
        <v>1</v>
      </c>
      <c r="B82" s="118">
        <v>2</v>
      </c>
      <c r="C82" s="315">
        <f>'HN TOPUPS April Sheet'!C70</f>
        <v>400108</v>
      </c>
      <c r="D82" s="120" t="b">
        <v>1</v>
      </c>
      <c r="E82" s="316" t="str">
        <f>'HN TOPUPS April Sheet'!M70&amp;"."&amp;'HN TopUpPay'!$C$5</f>
        <v>3516.EHCP.I03.1.Ap21</v>
      </c>
      <c r="F82" s="317">
        <f t="shared" ca="1" si="0"/>
        <v>44309</v>
      </c>
      <c r="G82" s="318">
        <f>'HN TOPUPS April Sheet'!Q70</f>
        <v>10454</v>
      </c>
      <c r="H82" s="124">
        <f t="shared" ca="1" si="1"/>
        <v>44309</v>
      </c>
      <c r="I82" s="125">
        <v>0</v>
      </c>
      <c r="J82" s="316" t="str">
        <f>LEFT('HN TOPUPS April Sheet'!D70,16)&amp;"."&amp;'HN TopUpPay'!E82</f>
        <v>Hasmonean Primar.3516.EHCP.I03.1.Ap21</v>
      </c>
      <c r="K82" s="120" t="b">
        <v>1</v>
      </c>
      <c r="L82" s="126" t="s">
        <v>3686</v>
      </c>
      <c r="M82" s="120" t="b">
        <v>1</v>
      </c>
      <c r="N82" s="120" t="s">
        <v>3687</v>
      </c>
      <c r="O82" s="319" t="str">
        <f>'HN TOPUPS April Sheet'!N70</f>
        <v>11431/543965</v>
      </c>
      <c r="P82" s="120" t="b">
        <v>1</v>
      </c>
      <c r="Q82" s="120" t="b">
        <v>1</v>
      </c>
      <c r="R82" s="120" t="b">
        <v>1</v>
      </c>
    </row>
    <row r="83" spans="1:18" x14ac:dyDescent="0.25">
      <c r="A83" s="117">
        <v>1</v>
      </c>
      <c r="B83" s="118">
        <v>2</v>
      </c>
      <c r="C83" s="315">
        <f>'HN TOPUPS April Sheet'!C71</f>
        <v>145169</v>
      </c>
      <c r="D83" s="120" t="b">
        <v>1</v>
      </c>
      <c r="E83" s="316" t="str">
        <f>'HN TOPUPS April Sheet'!M71&amp;"."&amp;'HN TopUpPay'!$C$5</f>
        <v>5400.ARPs.I03.1.Ap21</v>
      </c>
      <c r="F83" s="317">
        <f t="shared" ca="1" si="0"/>
        <v>44309</v>
      </c>
      <c r="G83" s="318">
        <f>'HN TOPUPS April Sheet'!Q71</f>
        <v>32988.333333333328</v>
      </c>
      <c r="H83" s="124">
        <f t="shared" ca="1" si="1"/>
        <v>44309</v>
      </c>
      <c r="I83" s="125">
        <v>0</v>
      </c>
      <c r="J83" s="316" t="str">
        <f>LEFT('HN TOPUPS April Sheet'!D71,16)&amp;"."&amp;'HN TopUpPay'!E83</f>
        <v>Hendon School.5400.ARPs.I03.1.Ap21</v>
      </c>
      <c r="K83" s="120" t="b">
        <v>1</v>
      </c>
      <c r="L83" s="126" t="s">
        <v>3686</v>
      </c>
      <c r="M83" s="120" t="b">
        <v>1</v>
      </c>
      <c r="N83" s="120" t="s">
        <v>3687</v>
      </c>
      <c r="O83" s="319" t="str">
        <f>'HN TOPUPS April Sheet'!N71</f>
        <v>11423/516500</v>
      </c>
      <c r="P83" s="120" t="b">
        <v>1</v>
      </c>
      <c r="Q83" s="120" t="b">
        <v>1</v>
      </c>
      <c r="R83" s="120" t="b">
        <v>1</v>
      </c>
    </row>
    <row r="84" spans="1:18" x14ac:dyDescent="0.25">
      <c r="A84" s="117">
        <v>1</v>
      </c>
      <c r="B84" s="118">
        <v>2</v>
      </c>
      <c r="C84" s="315">
        <f>'HN TOPUPS April Sheet'!C72</f>
        <v>145169</v>
      </c>
      <c r="D84" s="120" t="b">
        <v>1</v>
      </c>
      <c r="E84" s="316" t="str">
        <f>'HN TOPUPS April Sheet'!M72&amp;"."&amp;'HN TopUpPay'!$C$5</f>
        <v>5400.EHCP.I03.2.Ap21</v>
      </c>
      <c r="F84" s="317">
        <f t="shared" ca="1" si="0"/>
        <v>44309</v>
      </c>
      <c r="G84" s="318">
        <f>'HN TOPUPS April Sheet'!Q72</f>
        <v>24260.625</v>
      </c>
      <c r="H84" s="124">
        <f t="shared" ca="1" si="1"/>
        <v>44309</v>
      </c>
      <c r="I84" s="125">
        <v>0</v>
      </c>
      <c r="J84" s="316" t="str">
        <f>LEFT('HN TOPUPS April Sheet'!D72,16)&amp;"."&amp;'HN TopUpPay'!E84</f>
        <v>Hendon School.5400.EHCP.I03.2.Ap21</v>
      </c>
      <c r="K84" s="120" t="b">
        <v>1</v>
      </c>
      <c r="L84" s="126" t="s">
        <v>3686</v>
      </c>
      <c r="M84" s="120" t="b">
        <v>1</v>
      </c>
      <c r="N84" s="120" t="s">
        <v>3687</v>
      </c>
      <c r="O84" s="319" t="str">
        <f>'HN TOPUPS April Sheet'!N72</f>
        <v>11442/516500</v>
      </c>
      <c r="P84" s="120" t="b">
        <v>1</v>
      </c>
      <c r="Q84" s="120" t="b">
        <v>1</v>
      </c>
      <c r="R84" s="120" t="b">
        <v>1</v>
      </c>
    </row>
    <row r="85" spans="1:18" x14ac:dyDescent="0.25">
      <c r="A85" s="117">
        <v>1</v>
      </c>
      <c r="B85" s="118">
        <v>2</v>
      </c>
      <c r="C85" s="315">
        <f>'HN TOPUPS April Sheet'!C73</f>
        <v>400026</v>
      </c>
      <c r="D85" s="120" t="b">
        <v>1</v>
      </c>
      <c r="E85" s="316" t="str">
        <f>'HN TOPUPS April Sheet'!M73&amp;"."&amp;'HN TopUpPay'!$C$5</f>
        <v>2031.EHCP.I03.1.Ap21</v>
      </c>
      <c r="F85" s="317">
        <f t="shared" ref="F85:F148" ca="1" si="2">TODAY()</f>
        <v>44309</v>
      </c>
      <c r="G85" s="318">
        <f>'HN TOPUPS April Sheet'!Q73</f>
        <v>2942.6153846153848</v>
      </c>
      <c r="H85" s="124">
        <f t="shared" ref="H85:H148" ca="1" si="3">F85</f>
        <v>44309</v>
      </c>
      <c r="I85" s="125">
        <v>0</v>
      </c>
      <c r="J85" s="316" t="str">
        <f>LEFT('HN TOPUPS April Sheet'!D73,16)&amp;"."&amp;'HN TopUpPay'!E85</f>
        <v>Hollickwood JMI .2031.EHCP.I03.1.Ap21</v>
      </c>
      <c r="K85" s="120" t="b">
        <v>1</v>
      </c>
      <c r="L85" s="126" t="s">
        <v>3686</v>
      </c>
      <c r="M85" s="120" t="b">
        <v>1</v>
      </c>
      <c r="N85" s="120" t="s">
        <v>3687</v>
      </c>
      <c r="O85" s="319" t="str">
        <f>'HN TOPUPS April Sheet'!N73</f>
        <v>11431/543965</v>
      </c>
      <c r="P85" s="120" t="b">
        <v>1</v>
      </c>
      <c r="Q85" s="120" t="b">
        <v>1</v>
      </c>
      <c r="R85" s="120" t="b">
        <v>1</v>
      </c>
    </row>
    <row r="86" spans="1:18" x14ac:dyDescent="0.25">
      <c r="A86" s="117">
        <v>1</v>
      </c>
      <c r="B86" s="118">
        <v>2</v>
      </c>
      <c r="C86" s="315">
        <f>'HN TOPUPS April Sheet'!C74</f>
        <v>400084</v>
      </c>
      <c r="D86" s="120" t="b">
        <v>1</v>
      </c>
      <c r="E86" s="316" t="str">
        <f>'HN TOPUPS April Sheet'!M74&amp;"."&amp;'HN TopUpPay'!$C$5</f>
        <v>2032.EHCP.I03.1.Ap21</v>
      </c>
      <c r="F86" s="317">
        <f t="shared" ca="1" si="2"/>
        <v>44309</v>
      </c>
      <c r="G86" s="318">
        <f>'HN TOPUPS April Sheet'!Q74</f>
        <v>16339.076923076924</v>
      </c>
      <c r="H86" s="124">
        <f t="shared" ca="1" si="3"/>
        <v>44309</v>
      </c>
      <c r="I86" s="125">
        <v>0</v>
      </c>
      <c r="J86" s="316" t="str">
        <f>LEFT('HN TOPUPS April Sheet'!D74,16)&amp;"."&amp;'HN TopUpPay'!E86</f>
        <v>Holly Park Schoo.2032.EHCP.I03.1.Ap21</v>
      </c>
      <c r="K86" s="120" t="b">
        <v>1</v>
      </c>
      <c r="L86" s="126" t="s">
        <v>3686</v>
      </c>
      <c r="M86" s="120" t="b">
        <v>1</v>
      </c>
      <c r="N86" s="120" t="s">
        <v>3687</v>
      </c>
      <c r="O86" s="319" t="str">
        <f>'HN TOPUPS April Sheet'!N74</f>
        <v>11431/543965</v>
      </c>
      <c r="P86" s="120" t="b">
        <v>1</v>
      </c>
      <c r="Q86" s="120" t="b">
        <v>1</v>
      </c>
      <c r="R86" s="120" t="b">
        <v>1</v>
      </c>
    </row>
    <row r="87" spans="1:18" x14ac:dyDescent="0.25">
      <c r="A87" s="117">
        <v>1</v>
      </c>
      <c r="B87" s="118">
        <v>2</v>
      </c>
      <c r="C87" s="315">
        <f>'HN TOPUPS April Sheet'!C75</f>
        <v>400008</v>
      </c>
      <c r="D87" s="120" t="b">
        <v>1</v>
      </c>
      <c r="E87" s="316" t="str">
        <f>'HN TOPUPS April Sheet'!M75&amp;"."&amp;'HN TopUpPay'!$C$5</f>
        <v>3304.EHCP.I03.1.Ap21</v>
      </c>
      <c r="F87" s="317">
        <f t="shared" ca="1" si="2"/>
        <v>44309</v>
      </c>
      <c r="G87" s="318">
        <f>'HN TOPUPS April Sheet'!Q75</f>
        <v>8324.3076923076933</v>
      </c>
      <c r="H87" s="124">
        <f t="shared" ca="1" si="3"/>
        <v>44309</v>
      </c>
      <c r="I87" s="125">
        <v>0</v>
      </c>
      <c r="J87" s="316" t="str">
        <f>LEFT('HN TOPUPS April Sheet'!D75,16)&amp;"."&amp;'HN TopUpPay'!E87</f>
        <v>Holy Trinity Sch.3304.EHCP.I03.1.Ap21</v>
      </c>
      <c r="K87" s="120" t="b">
        <v>1</v>
      </c>
      <c r="L87" s="126" t="s">
        <v>3686</v>
      </c>
      <c r="M87" s="120" t="b">
        <v>1</v>
      </c>
      <c r="N87" s="120" t="s">
        <v>3687</v>
      </c>
      <c r="O87" s="319" t="str">
        <f>'HN TOPUPS April Sheet'!N75</f>
        <v>11431/543965</v>
      </c>
      <c r="P87" s="120" t="b">
        <v>1</v>
      </c>
      <c r="Q87" s="120" t="b">
        <v>1</v>
      </c>
      <c r="R87" s="120" t="b">
        <v>1</v>
      </c>
    </row>
    <row r="88" spans="1:18" x14ac:dyDescent="0.25">
      <c r="A88" s="117">
        <v>1</v>
      </c>
      <c r="B88" s="118">
        <v>2</v>
      </c>
      <c r="C88" s="315">
        <f>'HN TOPUPS April Sheet'!C76</f>
        <v>151702</v>
      </c>
      <c r="D88" s="120" t="b">
        <v>1</v>
      </c>
      <c r="E88" s="316" t="str">
        <f>'HN TOPUPS April Sheet'!M76&amp;"."&amp;'HN TopUpPay'!$C$5</f>
        <v>2047.EHCP.I03.1.Ap21</v>
      </c>
      <c r="F88" s="317">
        <f t="shared" ca="1" si="2"/>
        <v>44309</v>
      </c>
      <c r="G88" s="318">
        <f>'HN TOPUPS April Sheet'!Q76</f>
        <v>8305</v>
      </c>
      <c r="H88" s="124">
        <f t="shared" ca="1" si="3"/>
        <v>44309</v>
      </c>
      <c r="I88" s="125">
        <v>0</v>
      </c>
      <c r="J88" s="316" t="str">
        <f>LEFT('HN TOPUPS April Sheet'!D76,16)&amp;"."&amp;'HN TopUpPay'!E88</f>
        <v>Hyde School.2047.EHCP.I03.1.Ap21</v>
      </c>
      <c r="K88" s="120" t="b">
        <v>1</v>
      </c>
      <c r="L88" s="126" t="s">
        <v>3686</v>
      </c>
      <c r="M88" s="120" t="b">
        <v>1</v>
      </c>
      <c r="N88" s="120" t="s">
        <v>3687</v>
      </c>
      <c r="O88" s="319" t="str">
        <f>'HN TOPUPS April Sheet'!N76</f>
        <v>11443/516500</v>
      </c>
      <c r="P88" s="120" t="b">
        <v>1</v>
      </c>
      <c r="Q88" s="120" t="b">
        <v>1</v>
      </c>
      <c r="R88" s="120" t="b">
        <v>1</v>
      </c>
    </row>
    <row r="89" spans="1:18" x14ac:dyDescent="0.25">
      <c r="A89" s="117">
        <v>1</v>
      </c>
      <c r="B89" s="118">
        <v>2</v>
      </c>
      <c r="C89" s="315">
        <f>'HN TOPUPS April Sheet'!C77</f>
        <v>143982</v>
      </c>
      <c r="D89" s="120" t="b">
        <v>1</v>
      </c>
      <c r="E89" s="316" t="str">
        <f>'HN TOPUPS April Sheet'!M77&amp;"."&amp;'HN TopUpPay'!$C$5</f>
        <v>3515.EHCP.I03.1.Ap21</v>
      </c>
      <c r="F89" s="317">
        <f t="shared" ca="1" si="2"/>
        <v>44309</v>
      </c>
      <c r="G89" s="318">
        <f>'HN TOPUPS April Sheet'!Q77</f>
        <v>3901.083333333333</v>
      </c>
      <c r="H89" s="124">
        <f t="shared" ca="1" si="3"/>
        <v>44309</v>
      </c>
      <c r="I89" s="125">
        <v>0</v>
      </c>
      <c r="J89" s="316" t="str">
        <f>LEFT('HN TOPUPS April Sheet'!D77,16)&amp;"."&amp;'HN TopUpPay'!E89</f>
        <v>Independent Jewi.3515.EHCP.I03.1.Ap21</v>
      </c>
      <c r="K89" s="120" t="b">
        <v>1</v>
      </c>
      <c r="L89" s="126" t="s">
        <v>3686</v>
      </c>
      <c r="M89" s="120" t="b">
        <v>1</v>
      </c>
      <c r="N89" s="120" t="s">
        <v>3687</v>
      </c>
      <c r="O89" s="319" t="str">
        <f>'HN TOPUPS April Sheet'!N77</f>
        <v>11443/516500</v>
      </c>
      <c r="P89" s="120" t="b">
        <v>1</v>
      </c>
      <c r="Q89" s="120" t="b">
        <v>1</v>
      </c>
      <c r="R89" s="120" t="b">
        <v>1</v>
      </c>
    </row>
    <row r="90" spans="1:18" x14ac:dyDescent="0.25">
      <c r="A90" s="117">
        <v>1</v>
      </c>
      <c r="B90" s="118">
        <v>2</v>
      </c>
      <c r="C90" s="315">
        <f>'HN TOPUPS April Sheet'!C78</f>
        <v>400140</v>
      </c>
      <c r="D90" s="120" t="b">
        <v>1</v>
      </c>
      <c r="E90" s="316" t="str">
        <f>'HN TOPUPS April Sheet'!M78&amp;"."&amp;'HN TopUpPay'!$C$5</f>
        <v>5427.ARPs.I03.1.Ap21</v>
      </c>
      <c r="F90" s="317">
        <f t="shared" ca="1" si="2"/>
        <v>44309</v>
      </c>
      <c r="G90" s="318">
        <f>'HN TOPUPS April Sheet'!Q78</f>
        <v>136169.38461538462</v>
      </c>
      <c r="H90" s="124">
        <f t="shared" ca="1" si="3"/>
        <v>44309</v>
      </c>
      <c r="I90" s="125">
        <v>0</v>
      </c>
      <c r="J90" s="316" t="str">
        <f>LEFT('HN TOPUPS April Sheet'!D78,16)&amp;"."&amp;'HN TopUpPay'!E90</f>
        <v>JCoSS.5427.ARPs.I03.1.Ap21</v>
      </c>
      <c r="K90" s="120" t="b">
        <v>1</v>
      </c>
      <c r="L90" s="126" t="s">
        <v>3686</v>
      </c>
      <c r="M90" s="120" t="b">
        <v>1</v>
      </c>
      <c r="N90" s="120" t="s">
        <v>3687</v>
      </c>
      <c r="O90" s="319" t="str">
        <f>'HN TOPUPS April Sheet'!N78</f>
        <v>11434/543965</v>
      </c>
      <c r="P90" s="120" t="b">
        <v>1</v>
      </c>
      <c r="Q90" s="120" t="b">
        <v>1</v>
      </c>
      <c r="R90" s="120" t="b">
        <v>1</v>
      </c>
    </row>
    <row r="91" spans="1:18" x14ac:dyDescent="0.25">
      <c r="A91" s="117">
        <v>1</v>
      </c>
      <c r="B91" s="118">
        <v>2</v>
      </c>
      <c r="C91" s="315">
        <f>'HN TOPUPS April Sheet'!C79</f>
        <v>400140</v>
      </c>
      <c r="D91" s="120" t="b">
        <v>1</v>
      </c>
      <c r="E91" s="316" t="str">
        <f>'HN TOPUPS April Sheet'!M79&amp;"."&amp;'HN TopUpPay'!$C$5</f>
        <v>5427.EHCP.I03.2.Ap21</v>
      </c>
      <c r="F91" s="317">
        <f t="shared" ca="1" si="2"/>
        <v>44309</v>
      </c>
      <c r="G91" s="318">
        <f>'HN TOPUPS April Sheet'!Q79</f>
        <v>35002.769230769234</v>
      </c>
      <c r="H91" s="124">
        <f t="shared" ca="1" si="3"/>
        <v>44309</v>
      </c>
      <c r="I91" s="125">
        <v>0</v>
      </c>
      <c r="J91" s="316" t="str">
        <f>LEFT('HN TOPUPS April Sheet'!D79,16)&amp;"."&amp;'HN TopUpPay'!E91</f>
        <v>JCoSS.5427.EHCP.I03.2.Ap21</v>
      </c>
      <c r="K91" s="120" t="b">
        <v>1</v>
      </c>
      <c r="L91" s="126" t="s">
        <v>3686</v>
      </c>
      <c r="M91" s="120" t="b">
        <v>1</v>
      </c>
      <c r="N91" s="120" t="s">
        <v>3687</v>
      </c>
      <c r="O91" s="319" t="str">
        <f>'HN TOPUPS April Sheet'!N79</f>
        <v>11435/543965</v>
      </c>
      <c r="P91" s="120" t="b">
        <v>1</v>
      </c>
      <c r="Q91" s="120" t="b">
        <v>1</v>
      </c>
      <c r="R91" s="120" t="b">
        <v>1</v>
      </c>
    </row>
    <row r="92" spans="1:18" x14ac:dyDescent="0.25">
      <c r="A92" s="117">
        <v>1</v>
      </c>
      <c r="B92" s="118">
        <v>2</v>
      </c>
      <c r="C92" s="315">
        <f>'HN TOPUPS April Sheet'!C80</f>
        <v>105221</v>
      </c>
      <c r="D92" s="120" t="b">
        <v>1</v>
      </c>
      <c r="E92" s="316" t="str">
        <f>'HN TOPUPS April Sheet'!M80&amp;"."&amp;'HN TopUpPay'!$C$5</f>
        <v>6085.Speci.I03.1.Ap21</v>
      </c>
      <c r="F92" s="317">
        <f t="shared" ca="1" si="2"/>
        <v>44309</v>
      </c>
      <c r="G92" s="318">
        <f>'HN TOPUPS April Sheet'!Q80</f>
        <v>60583.625</v>
      </c>
      <c r="H92" s="124">
        <f t="shared" ca="1" si="3"/>
        <v>44309</v>
      </c>
      <c r="I92" s="125">
        <v>0</v>
      </c>
      <c r="J92" s="316" t="str">
        <f>LEFT('HN TOPUPS April Sheet'!D80,16)&amp;"."&amp;'HN TopUpPay'!E92</f>
        <v>Kisharon Inclusi.6085.Speci.I03.1.Ap21</v>
      </c>
      <c r="K92" s="120" t="b">
        <v>1</v>
      </c>
      <c r="L92" s="126" t="s">
        <v>3686</v>
      </c>
      <c r="M92" s="120" t="b">
        <v>1</v>
      </c>
      <c r="N92" s="120" t="s">
        <v>3687</v>
      </c>
      <c r="O92" s="319" t="str">
        <f>'HN TOPUPS April Sheet'!N80</f>
        <v>11491/516500</v>
      </c>
      <c r="P92" s="120" t="b">
        <v>1</v>
      </c>
      <c r="Q92" s="120" t="b">
        <v>1</v>
      </c>
      <c r="R92" s="120" t="b">
        <v>1</v>
      </c>
    </row>
    <row r="93" spans="1:18" x14ac:dyDescent="0.25">
      <c r="A93" s="117">
        <v>1</v>
      </c>
      <c r="B93" s="118">
        <v>2</v>
      </c>
      <c r="C93" s="315">
        <f>'HN TOPUPS April Sheet'!C81</f>
        <v>400046</v>
      </c>
      <c r="D93" s="120" t="b">
        <v>1</v>
      </c>
      <c r="E93" s="316" t="str">
        <f>'HN TOPUPS April Sheet'!M81&amp;"."&amp;'HN TopUpPay'!$C$5</f>
        <v>2036.ARPs.I03.1.Ap21</v>
      </c>
      <c r="F93" s="317">
        <f t="shared" ca="1" si="2"/>
        <v>44309</v>
      </c>
      <c r="G93" s="318">
        <f>'HN TOPUPS April Sheet'!Q81</f>
        <v>36044</v>
      </c>
      <c r="H93" s="124">
        <f t="shared" ca="1" si="3"/>
        <v>44309</v>
      </c>
      <c r="I93" s="125">
        <v>0</v>
      </c>
      <c r="J93" s="316" t="str">
        <f>LEFT('HN TOPUPS April Sheet'!D81,16)&amp;"."&amp;'HN TopUpPay'!E93</f>
        <v>Livingstone Scho.2036.ARPs.I03.1.Ap21</v>
      </c>
      <c r="K93" s="120" t="b">
        <v>1</v>
      </c>
      <c r="L93" s="126" t="s">
        <v>3686</v>
      </c>
      <c r="M93" s="120" t="b">
        <v>1</v>
      </c>
      <c r="N93" s="120" t="s">
        <v>3687</v>
      </c>
      <c r="O93" s="319" t="str">
        <f>'HN TOPUPS April Sheet'!N81</f>
        <v>11432/543965</v>
      </c>
      <c r="P93" s="120" t="b">
        <v>1</v>
      </c>
      <c r="Q93" s="120" t="b">
        <v>1</v>
      </c>
      <c r="R93" s="120" t="b">
        <v>1</v>
      </c>
    </row>
    <row r="94" spans="1:18" x14ac:dyDescent="0.25">
      <c r="A94" s="117">
        <v>1</v>
      </c>
      <c r="B94" s="118">
        <v>2</v>
      </c>
      <c r="C94" s="315">
        <f>'HN TOPUPS April Sheet'!C82</f>
        <v>400046</v>
      </c>
      <c r="D94" s="120" t="b">
        <v>1</v>
      </c>
      <c r="E94" s="316" t="str">
        <f>'HN TOPUPS April Sheet'!M82&amp;"."&amp;'HN TopUpPay'!$C$5</f>
        <v>2036.EHCP.I03.2.Ap21</v>
      </c>
      <c r="F94" s="317">
        <f t="shared" ca="1" si="2"/>
        <v>44309</v>
      </c>
      <c r="G94" s="318">
        <f>'HN TOPUPS April Sheet'!Q82</f>
        <v>10892.615384615385</v>
      </c>
      <c r="H94" s="124">
        <f t="shared" ca="1" si="3"/>
        <v>44309</v>
      </c>
      <c r="I94" s="125">
        <v>0</v>
      </c>
      <c r="J94" s="316" t="str">
        <f>LEFT('HN TOPUPS April Sheet'!D82,16)&amp;"."&amp;'HN TopUpPay'!E94</f>
        <v>Livingstone Scho.2036.EHCP.I03.2.Ap21</v>
      </c>
      <c r="K94" s="120" t="b">
        <v>1</v>
      </c>
      <c r="L94" s="126" t="s">
        <v>3686</v>
      </c>
      <c r="M94" s="120" t="b">
        <v>1</v>
      </c>
      <c r="N94" s="120" t="s">
        <v>3687</v>
      </c>
      <c r="O94" s="319" t="str">
        <f>'HN TOPUPS April Sheet'!N82</f>
        <v>11431/543965</v>
      </c>
      <c r="P94" s="120" t="b">
        <v>1</v>
      </c>
      <c r="Q94" s="120" t="b">
        <v>1</v>
      </c>
      <c r="R94" s="120" t="b">
        <v>1</v>
      </c>
    </row>
    <row r="95" spans="1:18" x14ac:dyDescent="0.25">
      <c r="A95" s="117">
        <v>1</v>
      </c>
      <c r="B95" s="118">
        <v>2</v>
      </c>
      <c r="C95" s="315">
        <f>'HN TOPUPS April Sheet'!C83</f>
        <v>400116</v>
      </c>
      <c r="D95" s="120" t="b">
        <v>1</v>
      </c>
      <c r="E95" s="316" t="str">
        <f>'HN TOPUPS April Sheet'!M83&amp;"."&amp;'HN TopUpPay'!$C$5</f>
        <v>6905.ARPs.I03.1.Ap21</v>
      </c>
      <c r="F95" s="317">
        <f t="shared" ca="1" si="2"/>
        <v>44309</v>
      </c>
      <c r="G95" s="318">
        <f>'HN TOPUPS April Sheet'!Q83</f>
        <v>2060.5</v>
      </c>
      <c r="H95" s="124">
        <f t="shared" ca="1" si="3"/>
        <v>44309</v>
      </c>
      <c r="I95" s="125">
        <v>0</v>
      </c>
      <c r="J95" s="316" t="str">
        <f>LEFT('HN TOPUPS April Sheet'!D83,16)&amp;"."&amp;'HN TopUpPay'!E95</f>
        <v>London Academy.6905.ARPs.I03.1.Ap21</v>
      </c>
      <c r="K95" s="120" t="b">
        <v>1</v>
      </c>
      <c r="L95" s="126" t="s">
        <v>3686</v>
      </c>
      <c r="M95" s="120" t="b">
        <v>1</v>
      </c>
      <c r="N95" s="120" t="s">
        <v>3687</v>
      </c>
      <c r="O95" s="319" t="str">
        <f>'HN TOPUPS April Sheet'!N83</f>
        <v>11423/516500</v>
      </c>
      <c r="P95" s="120" t="b">
        <v>1</v>
      </c>
      <c r="Q95" s="120" t="b">
        <v>1</v>
      </c>
      <c r="R95" s="120" t="b">
        <v>1</v>
      </c>
    </row>
    <row r="96" spans="1:18" x14ac:dyDescent="0.25">
      <c r="A96" s="117">
        <v>1</v>
      </c>
      <c r="B96" s="118">
        <v>2</v>
      </c>
      <c r="C96" s="315">
        <f>'HN TOPUPS April Sheet'!C84</f>
        <v>400116</v>
      </c>
      <c r="D96" s="120" t="b">
        <v>1</v>
      </c>
      <c r="E96" s="316" t="str">
        <f>'HN TOPUPS April Sheet'!M84&amp;"."&amp;'HN TopUpPay'!$C$5</f>
        <v>6905.EHCP.I03.2.Ap21</v>
      </c>
      <c r="F96" s="317">
        <f t="shared" ca="1" si="2"/>
        <v>44309</v>
      </c>
      <c r="G96" s="318">
        <f>'HN TOPUPS April Sheet'!Q84</f>
        <v>18246.666666666664</v>
      </c>
      <c r="H96" s="124">
        <f t="shared" ca="1" si="3"/>
        <v>44309</v>
      </c>
      <c r="I96" s="125">
        <v>0</v>
      </c>
      <c r="J96" s="316" t="str">
        <f>LEFT('HN TOPUPS April Sheet'!D84,16)&amp;"."&amp;'HN TopUpPay'!E96</f>
        <v>London Academy.6905.EHCP.I03.2.Ap21</v>
      </c>
      <c r="K96" s="120" t="b">
        <v>1</v>
      </c>
      <c r="L96" s="126" t="s">
        <v>3686</v>
      </c>
      <c r="M96" s="120" t="b">
        <v>1</v>
      </c>
      <c r="N96" s="120" t="s">
        <v>3687</v>
      </c>
      <c r="O96" s="319" t="str">
        <f>'HN TOPUPS April Sheet'!N84</f>
        <v>11442/516500</v>
      </c>
      <c r="P96" s="120" t="b">
        <v>1</v>
      </c>
      <c r="Q96" s="120" t="b">
        <v>1</v>
      </c>
      <c r="R96" s="120" t="b">
        <v>1</v>
      </c>
    </row>
    <row r="97" spans="1:18" x14ac:dyDescent="0.25">
      <c r="A97" s="117">
        <v>1</v>
      </c>
      <c r="B97" s="118">
        <v>2</v>
      </c>
      <c r="C97" s="315">
        <f>'HN TOPUPS April Sheet'!C85</f>
        <v>400116</v>
      </c>
      <c r="D97" s="120" t="b">
        <v>1</v>
      </c>
      <c r="E97" s="316" t="str">
        <f>'HN TOPUPS April Sheet'!M85&amp;"."&amp;'HN TopUpPay'!$C$5</f>
        <v>6905.EHCP.I03.3.Ap21</v>
      </c>
      <c r="F97" s="317">
        <f t="shared" ca="1" si="2"/>
        <v>44309</v>
      </c>
      <c r="G97" s="318">
        <f>'HN TOPUPS April Sheet'!Q85</f>
        <v>5459.833333333333</v>
      </c>
      <c r="H97" s="124">
        <f t="shared" ca="1" si="3"/>
        <v>44309</v>
      </c>
      <c r="I97" s="125">
        <v>0</v>
      </c>
      <c r="J97" s="316" t="str">
        <f>LEFT('HN TOPUPS April Sheet'!D85,16)&amp;"."&amp;'HN TopUpPay'!E97</f>
        <v>London Academy.6905.EHCP.I03.3.Ap21</v>
      </c>
      <c r="K97" s="120" t="b">
        <v>1</v>
      </c>
      <c r="L97" s="126" t="s">
        <v>3686</v>
      </c>
      <c r="M97" s="120" t="b">
        <v>1</v>
      </c>
      <c r="N97" s="120" t="s">
        <v>3687</v>
      </c>
      <c r="O97" s="319" t="str">
        <f>'HN TOPUPS April Sheet'!N85</f>
        <v>11443/516500</v>
      </c>
      <c r="P97" s="120" t="b">
        <v>1</v>
      </c>
      <c r="Q97" s="120" t="b">
        <v>1</v>
      </c>
      <c r="R97" s="120" t="b">
        <v>1</v>
      </c>
    </row>
    <row r="98" spans="1:18" x14ac:dyDescent="0.25">
      <c r="A98" s="117">
        <v>1</v>
      </c>
      <c r="B98" s="118">
        <v>2</v>
      </c>
      <c r="C98" s="315">
        <f>'HN TOPUPS April Sheet'!C86</f>
        <v>400030</v>
      </c>
      <c r="D98" s="120" t="b">
        <v>1</v>
      </c>
      <c r="E98" s="316" t="str">
        <f>'HN TOPUPS April Sheet'!M86&amp;"."&amp;'HN TopUpPay'!$C$5</f>
        <v>2037.EHCP.I03.1.Ap21</v>
      </c>
      <c r="F98" s="317">
        <f t="shared" ca="1" si="2"/>
        <v>44309</v>
      </c>
      <c r="G98" s="318">
        <f>'HN TOPUPS April Sheet'!Q86</f>
        <v>10079.846153846154</v>
      </c>
      <c r="H98" s="124">
        <f t="shared" ca="1" si="3"/>
        <v>44309</v>
      </c>
      <c r="I98" s="125">
        <v>0</v>
      </c>
      <c r="J98" s="316" t="str">
        <f>LEFT('HN TOPUPS April Sheet'!D86,16)&amp;"."&amp;'HN TopUpPay'!E98</f>
        <v>Manorside Primar.2037.EHCP.I03.1.Ap21</v>
      </c>
      <c r="K98" s="120" t="b">
        <v>1</v>
      </c>
      <c r="L98" s="126" t="s">
        <v>3686</v>
      </c>
      <c r="M98" s="120" t="b">
        <v>1</v>
      </c>
      <c r="N98" s="120" t="s">
        <v>3687</v>
      </c>
      <c r="O98" s="319" t="str">
        <f>'HN TOPUPS April Sheet'!N86</f>
        <v>11431/543965</v>
      </c>
      <c r="P98" s="120" t="b">
        <v>1</v>
      </c>
      <c r="Q98" s="120" t="b">
        <v>1</v>
      </c>
      <c r="R98" s="120" t="b">
        <v>1</v>
      </c>
    </row>
    <row r="99" spans="1:18" x14ac:dyDescent="0.25">
      <c r="A99" s="117">
        <v>1</v>
      </c>
      <c r="B99" s="118">
        <v>2</v>
      </c>
      <c r="C99" s="315">
        <f>'HN TOPUPS April Sheet'!C87</f>
        <v>400063</v>
      </c>
      <c r="D99" s="120" t="b">
        <v>1</v>
      </c>
      <c r="E99" s="316" t="str">
        <f>'HN TOPUPS April Sheet'!M87&amp;"."&amp;'HN TopUpPay'!$C$5</f>
        <v>7010.Speci.I03.1.Ap21</v>
      </c>
      <c r="F99" s="317">
        <f t="shared" ca="1" si="2"/>
        <v>44309</v>
      </c>
      <c r="G99" s="318">
        <f>'HN TOPUPS April Sheet'!Q87</f>
        <v>315848.61538461538</v>
      </c>
      <c r="H99" s="124">
        <f t="shared" ca="1" si="3"/>
        <v>44309</v>
      </c>
      <c r="I99" s="125">
        <v>0</v>
      </c>
      <c r="J99" s="316" t="str">
        <f>LEFT('HN TOPUPS April Sheet'!D87,16)&amp;"."&amp;'HN TopUpPay'!E99</f>
        <v>Mapledown.7010.Speci.I03.1.Ap21</v>
      </c>
      <c r="K99" s="120" t="b">
        <v>1</v>
      </c>
      <c r="L99" s="126" t="s">
        <v>3686</v>
      </c>
      <c r="M99" s="120" t="b">
        <v>1</v>
      </c>
      <c r="N99" s="120" t="s">
        <v>3687</v>
      </c>
      <c r="O99" s="319" t="str">
        <f>'HN TOPUPS April Sheet'!N87</f>
        <v>11433/543965</v>
      </c>
      <c r="P99" s="120" t="b">
        <v>1</v>
      </c>
      <c r="Q99" s="120" t="b">
        <v>1</v>
      </c>
      <c r="R99" s="120" t="b">
        <v>1</v>
      </c>
    </row>
    <row r="100" spans="1:18" x14ac:dyDescent="0.25">
      <c r="A100" s="117">
        <v>1</v>
      </c>
      <c r="B100" s="118">
        <v>2</v>
      </c>
      <c r="C100" s="315">
        <f>'HN TOPUPS April Sheet'!C88</f>
        <v>400130</v>
      </c>
      <c r="D100" s="120" t="b">
        <v>1</v>
      </c>
      <c r="E100" s="316" t="str">
        <f>'HN TOPUPS April Sheet'!M88&amp;"."&amp;'HN TopUpPay'!$C$5</f>
        <v>3523.EHCP.I03.1.Ap21</v>
      </c>
      <c r="F100" s="317">
        <f t="shared" ca="1" si="2"/>
        <v>44309</v>
      </c>
      <c r="G100" s="318">
        <f>'HN TOPUPS April Sheet'!Q88</f>
        <v>15022.461538461539</v>
      </c>
      <c r="H100" s="124">
        <f t="shared" ca="1" si="3"/>
        <v>44309</v>
      </c>
      <c r="I100" s="125">
        <v>0</v>
      </c>
      <c r="J100" s="316" t="str">
        <f>LEFT('HN TOPUPS April Sheet'!D88,16)&amp;"."&amp;'HN TopUpPay'!E100</f>
        <v>Martin Primary S.3523.EHCP.I03.1.Ap21</v>
      </c>
      <c r="K100" s="120" t="b">
        <v>1</v>
      </c>
      <c r="L100" s="126" t="s">
        <v>3686</v>
      </c>
      <c r="M100" s="120" t="b">
        <v>1</v>
      </c>
      <c r="N100" s="120" t="s">
        <v>3687</v>
      </c>
      <c r="O100" s="319" t="str">
        <f>'HN TOPUPS April Sheet'!N88</f>
        <v>11431/543965</v>
      </c>
      <c r="P100" s="120" t="b">
        <v>1</v>
      </c>
      <c r="Q100" s="120" t="b">
        <v>1</v>
      </c>
      <c r="R100" s="120" t="b">
        <v>1</v>
      </c>
    </row>
    <row r="101" spans="1:18" x14ac:dyDescent="0.25">
      <c r="A101" s="117">
        <v>1</v>
      </c>
      <c r="B101" s="118">
        <v>2</v>
      </c>
      <c r="C101" s="315">
        <f>'HN TOPUPS April Sheet'!C89</f>
        <v>400130</v>
      </c>
      <c r="D101" s="120" t="b">
        <v>1</v>
      </c>
      <c r="E101" s="316" t="str">
        <f>'HN TOPUPS April Sheet'!M89&amp;"."&amp;'HN TopUpPay'!$C$5</f>
        <v>3523.SEN I.I03.2.Ap21</v>
      </c>
      <c r="F101" s="317">
        <f t="shared" ca="1" si="2"/>
        <v>44309</v>
      </c>
      <c r="G101" s="318">
        <f>'HN TOPUPS April Sheet'!Q89</f>
        <v>226.53846153846155</v>
      </c>
      <c r="H101" s="124">
        <f t="shared" ca="1" si="3"/>
        <v>44309</v>
      </c>
      <c r="I101" s="125">
        <v>0</v>
      </c>
      <c r="J101" s="316" t="str">
        <f>LEFT('HN TOPUPS April Sheet'!D89,16)&amp;"."&amp;'HN TopUpPay'!E101</f>
        <v>Martin Primary S.3523.SEN I.I03.2.Ap21</v>
      </c>
      <c r="K101" s="120" t="b">
        <v>1</v>
      </c>
      <c r="L101" s="126" t="s">
        <v>3686</v>
      </c>
      <c r="M101" s="120" t="b">
        <v>1</v>
      </c>
      <c r="N101" s="120" t="s">
        <v>3687</v>
      </c>
      <c r="O101" s="319" t="str">
        <f>'HN TOPUPS April Sheet'!N89</f>
        <v>10265/543965</v>
      </c>
      <c r="P101" s="120" t="b">
        <v>1</v>
      </c>
      <c r="Q101" s="120" t="b">
        <v>1</v>
      </c>
      <c r="R101" s="120" t="b">
        <v>1</v>
      </c>
    </row>
    <row r="102" spans="1:18" x14ac:dyDescent="0.25">
      <c r="A102" s="117">
        <v>1</v>
      </c>
      <c r="B102" s="118">
        <v>2</v>
      </c>
      <c r="C102" s="315">
        <f>'HN TOPUPS April Sheet'!C90</f>
        <v>400112</v>
      </c>
      <c r="D102" s="120" t="b">
        <v>1</v>
      </c>
      <c r="E102" s="316" t="str">
        <f>'HN TOPUPS April Sheet'!M90&amp;"."&amp;'HN TopUpPay'!$C$5</f>
        <v>5948.EHCP.I03.1.Ap21</v>
      </c>
      <c r="F102" s="317">
        <f t="shared" ca="1" si="2"/>
        <v>44309</v>
      </c>
      <c r="G102" s="318">
        <f>'HN TOPUPS April Sheet'!Q90</f>
        <v>3381.5384615384619</v>
      </c>
      <c r="H102" s="124">
        <f t="shared" ca="1" si="3"/>
        <v>44309</v>
      </c>
      <c r="I102" s="125">
        <v>0</v>
      </c>
      <c r="J102" s="316" t="str">
        <f>LEFT('HN TOPUPS April Sheet'!D90,16)&amp;"."&amp;'HN TopUpPay'!E102</f>
        <v>Mathilda Marks-K.5948.EHCP.I03.1.Ap21</v>
      </c>
      <c r="K102" s="120" t="b">
        <v>1</v>
      </c>
      <c r="L102" s="126" t="s">
        <v>3686</v>
      </c>
      <c r="M102" s="120" t="b">
        <v>1</v>
      </c>
      <c r="N102" s="120" t="s">
        <v>3687</v>
      </c>
      <c r="O102" s="319" t="str">
        <f>'HN TOPUPS April Sheet'!N90</f>
        <v>11431/543965</v>
      </c>
      <c r="P102" s="120" t="b">
        <v>1</v>
      </c>
      <c r="Q102" s="120" t="b">
        <v>1</v>
      </c>
      <c r="R102" s="120" t="b">
        <v>1</v>
      </c>
    </row>
    <row r="103" spans="1:18" x14ac:dyDescent="0.25">
      <c r="A103" s="117">
        <v>1</v>
      </c>
      <c r="B103" s="118">
        <v>2</v>
      </c>
      <c r="C103" s="315">
        <f>'HN TOPUPS April Sheet'!C91</f>
        <v>400110</v>
      </c>
      <c r="D103" s="120" t="b">
        <v>1</v>
      </c>
      <c r="E103" s="316" t="str">
        <f>'HN TOPUPS April Sheet'!M91&amp;"."&amp;'HN TopUpPay'!$C$5</f>
        <v>5949.EHCP.I03.1.Ap21</v>
      </c>
      <c r="F103" s="317">
        <f t="shared" ca="1" si="2"/>
        <v>44309</v>
      </c>
      <c r="G103" s="318">
        <f>'HN TOPUPS April Sheet'!Q91</f>
        <v>5446.6153846153848</v>
      </c>
      <c r="H103" s="124">
        <f t="shared" ca="1" si="3"/>
        <v>44309</v>
      </c>
      <c r="I103" s="125">
        <v>0</v>
      </c>
      <c r="J103" s="316" t="str">
        <f>LEFT('HN TOPUPS April Sheet'!D91,16)&amp;"."&amp;'HN TopUpPay'!E103</f>
        <v>Menorah Foundati.5949.EHCP.I03.1.Ap21</v>
      </c>
      <c r="K103" s="120" t="b">
        <v>1</v>
      </c>
      <c r="L103" s="126" t="s">
        <v>3686</v>
      </c>
      <c r="M103" s="120" t="b">
        <v>1</v>
      </c>
      <c r="N103" s="120" t="s">
        <v>3687</v>
      </c>
      <c r="O103" s="319" t="str">
        <f>'HN TOPUPS April Sheet'!N91</f>
        <v>11431/543965</v>
      </c>
      <c r="P103" s="120" t="b">
        <v>1</v>
      </c>
      <c r="Q103" s="120" t="b">
        <v>1</v>
      </c>
      <c r="R103" s="120" t="b">
        <v>1</v>
      </c>
    </row>
    <row r="104" spans="1:18" x14ac:dyDescent="0.25">
      <c r="A104" s="117">
        <v>1</v>
      </c>
      <c r="B104" s="118">
        <v>2</v>
      </c>
      <c r="C104" s="315">
        <f>'HN TOPUPS April Sheet'!C92</f>
        <v>107953</v>
      </c>
      <c r="D104" s="120" t="b">
        <v>1</v>
      </c>
      <c r="E104" s="316" t="str">
        <f>'HN TOPUPS April Sheet'!M92&amp;"."&amp;'HN TopUpPay'!$C$5</f>
        <v>4004.EHCP.I03.1.Ap21</v>
      </c>
      <c r="F104" s="317">
        <f t="shared" ca="1" si="2"/>
        <v>44309</v>
      </c>
      <c r="G104" s="318">
        <f>'HN TOPUPS April Sheet'!Q92</f>
        <v>9598.3076923076933</v>
      </c>
      <c r="H104" s="124">
        <f t="shared" ca="1" si="3"/>
        <v>44309</v>
      </c>
      <c r="I104" s="125">
        <v>0</v>
      </c>
      <c r="J104" s="316" t="str">
        <f>LEFT('HN TOPUPS April Sheet'!D92,16)&amp;"."&amp;'HN TopUpPay'!E104</f>
        <v>Menorah High Sch.4004.EHCP.I03.1.Ap21</v>
      </c>
      <c r="K104" s="120" t="b">
        <v>1</v>
      </c>
      <c r="L104" s="126" t="s">
        <v>3686</v>
      </c>
      <c r="M104" s="120" t="b">
        <v>1</v>
      </c>
      <c r="N104" s="120" t="s">
        <v>3687</v>
      </c>
      <c r="O104" s="319" t="str">
        <f>'HN TOPUPS April Sheet'!N92</f>
        <v>11435/543965</v>
      </c>
      <c r="P104" s="120" t="b">
        <v>1</v>
      </c>
      <c r="Q104" s="120" t="b">
        <v>1</v>
      </c>
      <c r="R104" s="120" t="b">
        <v>1</v>
      </c>
    </row>
    <row r="105" spans="1:18" x14ac:dyDescent="0.25">
      <c r="A105" s="117">
        <v>1</v>
      </c>
      <c r="B105" s="118">
        <v>2</v>
      </c>
      <c r="C105" s="315">
        <f>'HN TOPUPS April Sheet'!C93</f>
        <v>400007</v>
      </c>
      <c r="D105" s="120" t="b">
        <v>1</v>
      </c>
      <c r="E105" s="316" t="str">
        <f>'HN TOPUPS April Sheet'!M93&amp;"."&amp;'HN TopUpPay'!$C$5</f>
        <v>3513.EHCP.I03.1.Ap21</v>
      </c>
      <c r="F105" s="317">
        <f t="shared" ca="1" si="2"/>
        <v>44309</v>
      </c>
      <c r="G105" s="318">
        <f>'HN TOPUPS April Sheet'!Q93</f>
        <v>12687.415384615384</v>
      </c>
      <c r="H105" s="124">
        <f t="shared" ca="1" si="3"/>
        <v>44309</v>
      </c>
      <c r="I105" s="125">
        <v>0</v>
      </c>
      <c r="J105" s="316" t="str">
        <f>LEFT('HN TOPUPS April Sheet'!D93,16)&amp;"."&amp;'HN TopUpPay'!E105</f>
        <v>Menorah Primary .3513.EHCP.I03.1.Ap21</v>
      </c>
      <c r="K105" s="120" t="b">
        <v>1</v>
      </c>
      <c r="L105" s="126" t="s">
        <v>3686</v>
      </c>
      <c r="M105" s="120" t="b">
        <v>1</v>
      </c>
      <c r="N105" s="120" t="s">
        <v>3687</v>
      </c>
      <c r="O105" s="319" t="str">
        <f>'HN TOPUPS April Sheet'!N93</f>
        <v>11431/543965</v>
      </c>
      <c r="P105" s="120" t="b">
        <v>1</v>
      </c>
      <c r="Q105" s="120" t="b">
        <v>1</v>
      </c>
      <c r="R105" s="120" t="b">
        <v>1</v>
      </c>
    </row>
    <row r="106" spans="1:18" x14ac:dyDescent="0.25">
      <c r="A106" s="117">
        <v>1</v>
      </c>
      <c r="B106" s="118">
        <v>2</v>
      </c>
      <c r="C106" s="315">
        <f>'HN TOPUPS April Sheet'!C94</f>
        <v>144069</v>
      </c>
      <c r="D106" s="120" t="b">
        <v>1</v>
      </c>
      <c r="E106" s="316" t="str">
        <f>'HN TOPUPS April Sheet'!M94&amp;"."&amp;'HN TopUpPay'!$C$5</f>
        <v>5402.EHCP.I03.1.Ap21</v>
      </c>
      <c r="F106" s="317">
        <f t="shared" ca="1" si="2"/>
        <v>44309</v>
      </c>
      <c r="G106" s="318">
        <f>'HN TOPUPS April Sheet'!Q94</f>
        <v>45928.75</v>
      </c>
      <c r="H106" s="124">
        <f t="shared" ca="1" si="3"/>
        <v>44309</v>
      </c>
      <c r="I106" s="125">
        <v>0</v>
      </c>
      <c r="J106" s="316" t="str">
        <f>LEFT('HN TOPUPS April Sheet'!D94,16)&amp;"."&amp;'HN TopUpPay'!E106</f>
        <v>Mill Hill County.5402.EHCP.I03.1.Ap21</v>
      </c>
      <c r="K106" s="120" t="b">
        <v>1</v>
      </c>
      <c r="L106" s="126" t="s">
        <v>3686</v>
      </c>
      <c r="M106" s="120" t="b">
        <v>1</v>
      </c>
      <c r="N106" s="120" t="s">
        <v>3687</v>
      </c>
      <c r="O106" s="319" t="str">
        <f>'HN TOPUPS April Sheet'!N94</f>
        <v>11442/516500</v>
      </c>
      <c r="P106" s="120" t="b">
        <v>1</v>
      </c>
      <c r="Q106" s="120" t="b">
        <v>1</v>
      </c>
      <c r="R106" s="120" t="b">
        <v>1</v>
      </c>
    </row>
    <row r="107" spans="1:18" x14ac:dyDescent="0.25">
      <c r="A107" s="117">
        <v>1</v>
      </c>
      <c r="B107" s="118">
        <v>2</v>
      </c>
      <c r="C107" s="315">
        <f>'HN TOPUPS April Sheet'!C95</f>
        <v>155126</v>
      </c>
      <c r="D107" s="120" t="b">
        <v>1</v>
      </c>
      <c r="E107" s="316" t="str">
        <f>'HN TOPUPS April Sheet'!M95&amp;"."&amp;'HN TopUpPay'!$C$5</f>
        <v>2048.EHCP.I03.1.Ap21</v>
      </c>
      <c r="F107" s="317">
        <f t="shared" ca="1" si="2"/>
        <v>44309</v>
      </c>
      <c r="G107" s="318">
        <f>'HN TOPUPS April Sheet'!Q95</f>
        <v>9968.75</v>
      </c>
      <c r="H107" s="124">
        <f t="shared" ca="1" si="3"/>
        <v>44309</v>
      </c>
      <c r="I107" s="125">
        <v>0</v>
      </c>
      <c r="J107" s="316" t="str">
        <f>LEFT('HN TOPUPS April Sheet'!D95,16)&amp;"."&amp;'HN TopUpPay'!E107</f>
        <v>Millbrook Park C.2048.EHCP.I03.1.Ap21</v>
      </c>
      <c r="K107" s="120" t="b">
        <v>1</v>
      </c>
      <c r="L107" s="126" t="s">
        <v>3686</v>
      </c>
      <c r="M107" s="120" t="b">
        <v>1</v>
      </c>
      <c r="N107" s="120" t="s">
        <v>3687</v>
      </c>
      <c r="O107" s="319" t="str">
        <f>'HN TOPUPS April Sheet'!N95</f>
        <v>11443/516500</v>
      </c>
      <c r="P107" s="120" t="b">
        <v>1</v>
      </c>
      <c r="Q107" s="120" t="b">
        <v>1</v>
      </c>
      <c r="R107" s="120" t="b">
        <v>1</v>
      </c>
    </row>
    <row r="108" spans="1:18" x14ac:dyDescent="0.25">
      <c r="A108" s="117">
        <v>1</v>
      </c>
      <c r="B108" s="118">
        <v>2</v>
      </c>
      <c r="C108" s="315">
        <f>'HN TOPUPS April Sheet'!C96</f>
        <v>155126</v>
      </c>
      <c r="D108" s="120" t="b">
        <v>1</v>
      </c>
      <c r="E108" s="316" t="str">
        <f>'HN TOPUPS April Sheet'!M96&amp;"."&amp;'HN TopUpPay'!$C$5</f>
        <v>2048.SEN I.I03.2.Ap21</v>
      </c>
      <c r="F108" s="317">
        <f t="shared" ca="1" si="2"/>
        <v>44309</v>
      </c>
      <c r="G108" s="318">
        <f>'HN TOPUPS April Sheet'!Q96</f>
        <v>122.70833333333333</v>
      </c>
      <c r="H108" s="124">
        <f t="shared" ca="1" si="3"/>
        <v>44309</v>
      </c>
      <c r="I108" s="125">
        <v>0</v>
      </c>
      <c r="J108" s="316" t="str">
        <f>LEFT('HN TOPUPS April Sheet'!D96,16)&amp;"."&amp;'HN TopUpPay'!E108</f>
        <v>Millbrook Park C.2048.SEN I.I03.2.Ap21</v>
      </c>
      <c r="K108" s="120" t="b">
        <v>1</v>
      </c>
      <c r="L108" s="126" t="s">
        <v>3686</v>
      </c>
      <c r="M108" s="120" t="b">
        <v>1</v>
      </c>
      <c r="N108" s="120" t="s">
        <v>3687</v>
      </c>
      <c r="O108" s="319" t="str">
        <f>'HN TOPUPS April Sheet'!N96</f>
        <v>10265/516500</v>
      </c>
      <c r="P108" s="120" t="b">
        <v>1</v>
      </c>
      <c r="Q108" s="120" t="b">
        <v>1</v>
      </c>
      <c r="R108" s="120" t="b">
        <v>1</v>
      </c>
    </row>
    <row r="109" spans="1:18" x14ac:dyDescent="0.25">
      <c r="A109" s="117">
        <v>1</v>
      </c>
      <c r="B109" s="118">
        <v>2</v>
      </c>
      <c r="C109" s="315">
        <f>'HN TOPUPS April Sheet'!C97</f>
        <v>400086</v>
      </c>
      <c r="D109" s="120" t="b">
        <v>1</v>
      </c>
      <c r="E109" s="316" t="str">
        <f>'HN TOPUPS April Sheet'!M97&amp;"."&amp;'HN TopUpPay'!$C$5</f>
        <v>3305.EHCP.I03.1.Ap21</v>
      </c>
      <c r="F109" s="317">
        <f t="shared" ca="1" si="2"/>
        <v>44309</v>
      </c>
      <c r="G109" s="318">
        <f>'HN TOPUPS April Sheet'!Q97</f>
        <v>5885.2307692307695</v>
      </c>
      <c r="H109" s="124">
        <f t="shared" ca="1" si="3"/>
        <v>44309</v>
      </c>
      <c r="I109" s="125">
        <v>0</v>
      </c>
      <c r="J109" s="316" t="str">
        <f>LEFT('HN TOPUPS April Sheet'!D97,16)&amp;"."&amp;'HN TopUpPay'!E109</f>
        <v>Monken Hadley C .3305.EHCP.I03.1.Ap21</v>
      </c>
      <c r="K109" s="120" t="b">
        <v>1</v>
      </c>
      <c r="L109" s="126" t="s">
        <v>3686</v>
      </c>
      <c r="M109" s="120" t="b">
        <v>1</v>
      </c>
      <c r="N109" s="120" t="s">
        <v>3687</v>
      </c>
      <c r="O109" s="319" t="str">
        <f>'HN TOPUPS April Sheet'!N97</f>
        <v>11431/543965</v>
      </c>
      <c r="P109" s="120" t="b">
        <v>1</v>
      </c>
      <c r="Q109" s="120" t="b">
        <v>1</v>
      </c>
      <c r="R109" s="120" t="b">
        <v>1</v>
      </c>
    </row>
    <row r="110" spans="1:18" x14ac:dyDescent="0.25">
      <c r="A110" s="117">
        <v>1</v>
      </c>
      <c r="B110" s="118">
        <v>2</v>
      </c>
      <c r="C110" s="315">
        <f>'HN TOPUPS April Sheet'!C98</f>
        <v>400048</v>
      </c>
      <c r="D110" s="120" t="b">
        <v>1</v>
      </c>
      <c r="E110" s="316" t="str">
        <f>'HN TOPUPS April Sheet'!M98&amp;"."&amp;'HN TopUpPay'!$C$5</f>
        <v>2042.EHCP.I03.1.Ap21</v>
      </c>
      <c r="F110" s="317">
        <f t="shared" ca="1" si="2"/>
        <v>44309</v>
      </c>
      <c r="G110" s="318">
        <f>'HN TOPUPS April Sheet'!Q98</f>
        <v>13835.384615384615</v>
      </c>
      <c r="H110" s="124">
        <f t="shared" ca="1" si="3"/>
        <v>44309</v>
      </c>
      <c r="I110" s="125">
        <v>0</v>
      </c>
      <c r="J110" s="316" t="str">
        <f>LEFT('HN TOPUPS April Sheet'!D98,16)&amp;"."&amp;'HN TopUpPay'!E110</f>
        <v>Monkfrith School.2042.EHCP.I03.1.Ap21</v>
      </c>
      <c r="K110" s="120" t="b">
        <v>1</v>
      </c>
      <c r="L110" s="126" t="s">
        <v>3686</v>
      </c>
      <c r="M110" s="120" t="b">
        <v>1</v>
      </c>
      <c r="N110" s="120" t="s">
        <v>3687</v>
      </c>
      <c r="O110" s="319" t="str">
        <f>'HN TOPUPS April Sheet'!N98</f>
        <v>11431/543965</v>
      </c>
      <c r="P110" s="120" t="b">
        <v>1</v>
      </c>
      <c r="Q110" s="120" t="b">
        <v>1</v>
      </c>
      <c r="R110" s="120" t="b">
        <v>1</v>
      </c>
    </row>
    <row r="111" spans="1:18" x14ac:dyDescent="0.25">
      <c r="A111" s="117">
        <v>1</v>
      </c>
      <c r="B111" s="118">
        <v>2</v>
      </c>
      <c r="C111" s="315">
        <f>'HN TOPUPS April Sheet'!C99</f>
        <v>400087</v>
      </c>
      <c r="D111" s="120" t="b">
        <v>1</v>
      </c>
      <c r="E111" s="316" t="str">
        <f>'HN TOPUPS April Sheet'!M99&amp;"."&amp;'HN TopUpPay'!$C$5</f>
        <v>2044.EHCP.I03.1.Ap21</v>
      </c>
      <c r="F111" s="317">
        <f t="shared" ca="1" si="2"/>
        <v>44309</v>
      </c>
      <c r="G111" s="318">
        <f>'HN TOPUPS April Sheet'!Q99</f>
        <v>1690.7692307692309</v>
      </c>
      <c r="H111" s="124">
        <f t="shared" ca="1" si="3"/>
        <v>44309</v>
      </c>
      <c r="I111" s="125">
        <v>0</v>
      </c>
      <c r="J111" s="316" t="str">
        <f>LEFT('HN TOPUPS April Sheet'!D99,16)&amp;"."&amp;'HN TopUpPay'!E111</f>
        <v>Moss Hall Infant.2044.EHCP.I03.1.Ap21</v>
      </c>
      <c r="K111" s="120" t="b">
        <v>1</v>
      </c>
      <c r="L111" s="126" t="s">
        <v>3686</v>
      </c>
      <c r="M111" s="120" t="b">
        <v>1</v>
      </c>
      <c r="N111" s="120" t="s">
        <v>3687</v>
      </c>
      <c r="O111" s="319" t="str">
        <f>'HN TOPUPS April Sheet'!N99</f>
        <v>11431/543965</v>
      </c>
      <c r="P111" s="120" t="b">
        <v>1</v>
      </c>
      <c r="Q111" s="120" t="b">
        <v>1</v>
      </c>
      <c r="R111" s="120" t="b">
        <v>1</v>
      </c>
    </row>
    <row r="112" spans="1:18" x14ac:dyDescent="0.25">
      <c r="A112" s="117">
        <v>1</v>
      </c>
      <c r="B112" s="118">
        <v>2</v>
      </c>
      <c r="C112" s="315">
        <f>'HN TOPUPS April Sheet'!C100</f>
        <v>400088</v>
      </c>
      <c r="D112" s="120" t="b">
        <v>1</v>
      </c>
      <c r="E112" s="316" t="str">
        <f>'HN TOPUPS April Sheet'!M100&amp;"."&amp;'HN TopUpPay'!$C$5</f>
        <v>2043.EHCP.I03.1.Ap21</v>
      </c>
      <c r="F112" s="317">
        <f t="shared" ca="1" si="2"/>
        <v>44309</v>
      </c>
      <c r="G112" s="318">
        <f>'HN TOPUPS April Sheet'!Q100</f>
        <v>18468.923076923078</v>
      </c>
      <c r="H112" s="124">
        <f t="shared" ca="1" si="3"/>
        <v>44309</v>
      </c>
      <c r="I112" s="125">
        <v>0</v>
      </c>
      <c r="J112" s="316" t="str">
        <f>LEFT('HN TOPUPS April Sheet'!D100,16)&amp;"."&amp;'HN TopUpPay'!E112</f>
        <v>Moss Hall Junior.2043.EHCP.I03.1.Ap21</v>
      </c>
      <c r="K112" s="120" t="b">
        <v>1</v>
      </c>
      <c r="L112" s="126" t="s">
        <v>3686</v>
      </c>
      <c r="M112" s="120" t="b">
        <v>1</v>
      </c>
      <c r="N112" s="120" t="s">
        <v>3687</v>
      </c>
      <c r="O112" s="319" t="str">
        <f>'HN TOPUPS April Sheet'!N100</f>
        <v>11431/543965</v>
      </c>
      <c r="P112" s="120" t="b">
        <v>1</v>
      </c>
      <c r="Q112" s="120" t="b">
        <v>1</v>
      </c>
      <c r="R112" s="120" t="b">
        <v>1</v>
      </c>
    </row>
    <row r="113" spans="1:18" x14ac:dyDescent="0.25">
      <c r="A113" s="117">
        <v>1</v>
      </c>
      <c r="B113" s="118">
        <v>2</v>
      </c>
      <c r="C113" s="315">
        <f>'HN TOPUPS April Sheet'!C101</f>
        <v>400072</v>
      </c>
      <c r="D113" s="120" t="b">
        <v>1</v>
      </c>
      <c r="E113" s="316" t="str">
        <f>'HN TOPUPS April Sheet'!M101&amp;"."&amp;'HN TopUpPay'!$C$5</f>
        <v>1002.SEN I.I03.1.Ap21</v>
      </c>
      <c r="F113" s="317">
        <f t="shared" ca="1" si="2"/>
        <v>44309</v>
      </c>
      <c r="G113" s="318">
        <f>'HN TOPUPS April Sheet'!Q101</f>
        <v>2023.9430769230771</v>
      </c>
      <c r="H113" s="124">
        <f t="shared" ca="1" si="3"/>
        <v>44309</v>
      </c>
      <c r="I113" s="125">
        <v>0</v>
      </c>
      <c r="J113" s="316" t="str">
        <f>LEFT('HN TOPUPS April Sheet'!D101,16)&amp;"."&amp;'HN TopUpPay'!E113</f>
        <v>Moss Hall Nurser.1002.SEN I.I03.1.Ap21</v>
      </c>
      <c r="K113" s="120" t="b">
        <v>1</v>
      </c>
      <c r="L113" s="126" t="s">
        <v>3686</v>
      </c>
      <c r="M113" s="120" t="b">
        <v>1</v>
      </c>
      <c r="N113" s="120" t="s">
        <v>3687</v>
      </c>
      <c r="O113" s="319" t="str">
        <f>'HN TOPUPS April Sheet'!N101</f>
        <v>10265/543965</v>
      </c>
      <c r="P113" s="120" t="b">
        <v>1</v>
      </c>
      <c r="Q113" s="120" t="b">
        <v>1</v>
      </c>
      <c r="R113" s="120" t="b">
        <v>1</v>
      </c>
    </row>
    <row r="114" spans="1:18" x14ac:dyDescent="0.25">
      <c r="A114" s="117">
        <v>1</v>
      </c>
      <c r="B114" s="118">
        <v>2</v>
      </c>
      <c r="C114" s="315">
        <f>'HN TOPUPS April Sheet'!C102</f>
        <v>158733</v>
      </c>
      <c r="D114" s="120" t="b">
        <v>1</v>
      </c>
      <c r="E114" s="316" t="str">
        <f>'HN TOPUPS April Sheet'!M102&amp;"."&amp;'HN TopUpPay'!$C$5</f>
        <v>2053.EHCP.I03.1.Ap21</v>
      </c>
      <c r="F114" s="317">
        <f t="shared" ca="1" si="2"/>
        <v>44309</v>
      </c>
      <c r="G114" s="318">
        <f>'HN TOPUPS April Sheet'!Q102</f>
        <v>1690.7692307692309</v>
      </c>
      <c r="H114" s="124">
        <f t="shared" ca="1" si="3"/>
        <v>44309</v>
      </c>
      <c r="I114" s="125">
        <v>0</v>
      </c>
      <c r="J114" s="316" t="str">
        <f>LEFT('HN TOPUPS April Sheet'!D102,16)&amp;"."&amp;'HN TopUpPay'!E114</f>
        <v>Noam Primary Sch.2053.EHCP.I03.1.Ap21</v>
      </c>
      <c r="K114" s="120" t="b">
        <v>1</v>
      </c>
      <c r="L114" s="126" t="s">
        <v>3686</v>
      </c>
      <c r="M114" s="120" t="b">
        <v>1</v>
      </c>
      <c r="N114" s="120" t="s">
        <v>3687</v>
      </c>
      <c r="O114" s="319" t="str">
        <f>'HN TOPUPS April Sheet'!N102</f>
        <v>11431/543965</v>
      </c>
      <c r="P114" s="120" t="b">
        <v>1</v>
      </c>
      <c r="Q114" s="120" t="b">
        <v>1</v>
      </c>
      <c r="R114" s="120" t="b">
        <v>1</v>
      </c>
    </row>
    <row r="115" spans="1:18" x14ac:dyDescent="0.25">
      <c r="A115" s="117">
        <v>1</v>
      </c>
      <c r="B115" s="118">
        <v>2</v>
      </c>
      <c r="C115" s="315">
        <f>'HN TOPUPS April Sheet'!C103</f>
        <v>158733</v>
      </c>
      <c r="D115" s="120" t="b">
        <v>1</v>
      </c>
      <c r="E115" s="316" t="str">
        <f>'HN TOPUPS April Sheet'!M103&amp;"."&amp;'HN TopUpPay'!$C$5</f>
        <v>2053.EHCP.I03.2.Ap21</v>
      </c>
      <c r="F115" s="317">
        <f t="shared" ca="1" si="2"/>
        <v>44309</v>
      </c>
      <c r="G115" s="318">
        <f>'HN TOPUPS April Sheet'!Q103</f>
        <v>1902.9230769230771</v>
      </c>
      <c r="H115" s="124">
        <f t="shared" ca="1" si="3"/>
        <v>44309</v>
      </c>
      <c r="I115" s="125">
        <v>0</v>
      </c>
      <c r="J115" s="316" t="str">
        <f>LEFT('HN TOPUPS April Sheet'!D103,16)&amp;"."&amp;'HN TopUpPay'!E115</f>
        <v>Noam Primary Sch.2053.EHCP.I03.2.Ap21</v>
      </c>
      <c r="K115" s="120" t="b">
        <v>1</v>
      </c>
      <c r="L115" s="126" t="s">
        <v>3686</v>
      </c>
      <c r="M115" s="120" t="b">
        <v>1</v>
      </c>
      <c r="N115" s="120" t="s">
        <v>3687</v>
      </c>
      <c r="O115" s="319" t="str">
        <f>'HN TOPUPS April Sheet'!N103</f>
        <v>11436/543965</v>
      </c>
      <c r="P115" s="120" t="b">
        <v>1</v>
      </c>
      <c r="Q115" s="120" t="b">
        <v>1</v>
      </c>
      <c r="R115" s="120" t="b">
        <v>1</v>
      </c>
    </row>
    <row r="116" spans="1:18" x14ac:dyDescent="0.25">
      <c r="A116" s="117">
        <v>1</v>
      </c>
      <c r="B116" s="118">
        <v>2</v>
      </c>
      <c r="C116" s="315">
        <f>'HN TOPUPS April Sheet'!C104</f>
        <v>400089</v>
      </c>
      <c r="D116" s="120" t="b">
        <v>1</v>
      </c>
      <c r="E116" s="316" t="str">
        <f>'HN TOPUPS April Sheet'!M104&amp;"."&amp;'HN TopUpPay'!$C$5</f>
        <v>2045.EHCP.I03.1.Ap21</v>
      </c>
      <c r="F116" s="317">
        <f t="shared" ca="1" si="2"/>
        <v>44309</v>
      </c>
      <c r="G116" s="318">
        <f>'HN TOPUPS April Sheet'!Q104</f>
        <v>8453.8461538461543</v>
      </c>
      <c r="H116" s="124">
        <f t="shared" ca="1" si="3"/>
        <v>44309</v>
      </c>
      <c r="I116" s="125">
        <v>0</v>
      </c>
      <c r="J116" s="316" t="str">
        <f>LEFT('HN TOPUPS April Sheet'!D104,16)&amp;"."&amp;'HN TopUpPay'!E116</f>
        <v>Northside School.2045.EHCP.I03.1.Ap21</v>
      </c>
      <c r="K116" s="120" t="b">
        <v>1</v>
      </c>
      <c r="L116" s="126" t="s">
        <v>3686</v>
      </c>
      <c r="M116" s="120" t="b">
        <v>1</v>
      </c>
      <c r="N116" s="120" t="s">
        <v>3687</v>
      </c>
      <c r="O116" s="319" t="str">
        <f>'HN TOPUPS April Sheet'!N104</f>
        <v>11431/543965</v>
      </c>
      <c r="P116" s="120" t="b">
        <v>1</v>
      </c>
      <c r="Q116" s="120" t="b">
        <v>1</v>
      </c>
      <c r="R116" s="120" t="b">
        <v>1</v>
      </c>
    </row>
    <row r="117" spans="1:18" x14ac:dyDescent="0.25">
      <c r="A117" s="117">
        <v>1</v>
      </c>
      <c r="B117" s="118">
        <v>2</v>
      </c>
      <c r="C117" s="315">
        <f>'HN TOPUPS April Sheet'!C105</f>
        <v>400034</v>
      </c>
      <c r="D117" s="120" t="b">
        <v>1</v>
      </c>
      <c r="E117" s="316" t="str">
        <f>'HN TOPUPS April Sheet'!M105&amp;"."&amp;'HN TopUpPay'!$C$5</f>
        <v>7005.Speci.I03.1.Ap21</v>
      </c>
      <c r="F117" s="317">
        <f t="shared" ca="1" si="2"/>
        <v>44309</v>
      </c>
      <c r="G117" s="318">
        <f>'HN TOPUPS April Sheet'!Q105</f>
        <v>228886.76923076925</v>
      </c>
      <c r="H117" s="124">
        <f t="shared" ca="1" si="3"/>
        <v>44309</v>
      </c>
      <c r="I117" s="125">
        <v>0</v>
      </c>
      <c r="J117" s="316" t="str">
        <f>LEFT('HN TOPUPS April Sheet'!D105,16)&amp;"."&amp;'HN TopUpPay'!E117</f>
        <v>Northway.7005.Speci.I03.1.Ap21</v>
      </c>
      <c r="K117" s="120" t="b">
        <v>1</v>
      </c>
      <c r="L117" s="126" t="s">
        <v>3686</v>
      </c>
      <c r="M117" s="120" t="b">
        <v>1</v>
      </c>
      <c r="N117" s="120" t="s">
        <v>3687</v>
      </c>
      <c r="O117" s="319" t="str">
        <f>'HN TOPUPS April Sheet'!N105</f>
        <v>11433/543965</v>
      </c>
      <c r="P117" s="120" t="b">
        <v>1</v>
      </c>
      <c r="Q117" s="120" t="b">
        <v>1</v>
      </c>
      <c r="R117" s="120" t="b">
        <v>1</v>
      </c>
    </row>
    <row r="118" spans="1:18" x14ac:dyDescent="0.25">
      <c r="A118" s="117">
        <v>1</v>
      </c>
      <c r="B118" s="118">
        <v>2</v>
      </c>
      <c r="C118" s="315">
        <f>'HN TOPUPS April Sheet'!C106</f>
        <v>157308</v>
      </c>
      <c r="D118" s="120" t="b">
        <v>1</v>
      </c>
      <c r="E118" s="316" t="str">
        <f>'HN TOPUPS April Sheet'!M106&amp;"."&amp;'HN TopUpPay'!$C$5</f>
        <v>5950.Speci.I03.1.Ap21</v>
      </c>
      <c r="F118" s="317">
        <f t="shared" ca="1" si="2"/>
        <v>44309</v>
      </c>
      <c r="G118" s="318">
        <f>'HN TOPUPS April Sheet'!Q106</f>
        <v>52580.555833333325</v>
      </c>
      <c r="H118" s="124">
        <f t="shared" ca="1" si="3"/>
        <v>44309</v>
      </c>
      <c r="I118" s="125">
        <v>0</v>
      </c>
      <c r="J118" s="316" t="str">
        <f>LEFT('HN TOPUPS April Sheet'!D106,16)&amp;"."&amp;'HN TopUpPay'!E118</f>
        <v>Oak Hill School.5950.Speci.I03.1.Ap21</v>
      </c>
      <c r="K118" s="120" t="b">
        <v>1</v>
      </c>
      <c r="L118" s="126" t="s">
        <v>3686</v>
      </c>
      <c r="M118" s="120" t="b">
        <v>1</v>
      </c>
      <c r="N118" s="120" t="s">
        <v>3687</v>
      </c>
      <c r="O118" s="319" t="str">
        <f>'HN TOPUPS April Sheet'!N106</f>
        <v>11491/516500</v>
      </c>
      <c r="P118" s="120" t="b">
        <v>1</v>
      </c>
      <c r="Q118" s="120" t="b">
        <v>1</v>
      </c>
      <c r="R118" s="120" t="b">
        <v>1</v>
      </c>
    </row>
    <row r="119" spans="1:18" x14ac:dyDescent="0.25">
      <c r="A119" s="117">
        <v>1</v>
      </c>
      <c r="B119" s="118">
        <v>2</v>
      </c>
      <c r="C119" s="315">
        <f>'HN TOPUPS April Sheet'!C107</f>
        <v>156901</v>
      </c>
      <c r="D119" s="120" t="b">
        <v>1</v>
      </c>
      <c r="E119" s="316" t="str">
        <f>'HN TOPUPS April Sheet'!M107&amp;"."&amp;'HN TopUpPay'!$C$5</f>
        <v>7000.Speci.I03.1.Ap21</v>
      </c>
      <c r="F119" s="317">
        <f t="shared" ca="1" si="2"/>
        <v>44309</v>
      </c>
      <c r="G119" s="318">
        <f>'HN TOPUPS April Sheet'!Q107</f>
        <v>208919.75</v>
      </c>
      <c r="H119" s="124">
        <f t="shared" ca="1" si="3"/>
        <v>44309</v>
      </c>
      <c r="I119" s="125">
        <v>0</v>
      </c>
      <c r="J119" s="316" t="str">
        <f>LEFT('HN TOPUPS April Sheet'!D107,16)&amp;"."&amp;'HN TopUpPay'!E119</f>
        <v>Oak Lodge Academ.7000.Speci.I03.1.Ap21</v>
      </c>
      <c r="K119" s="120" t="b">
        <v>1</v>
      </c>
      <c r="L119" s="126" t="s">
        <v>3686</v>
      </c>
      <c r="M119" s="120" t="b">
        <v>1</v>
      </c>
      <c r="N119" s="120" t="s">
        <v>3687</v>
      </c>
      <c r="O119" s="319" t="str">
        <f>'HN TOPUPS April Sheet'!N107</f>
        <v>11491/516500</v>
      </c>
      <c r="P119" s="120" t="b">
        <v>1</v>
      </c>
      <c r="Q119" s="120" t="b">
        <v>1</v>
      </c>
      <c r="R119" s="120" t="b">
        <v>1</v>
      </c>
    </row>
    <row r="120" spans="1:18" x14ac:dyDescent="0.25">
      <c r="A120" s="117">
        <v>1</v>
      </c>
      <c r="B120" s="118">
        <v>2</v>
      </c>
      <c r="C120" s="315">
        <f>'HN TOPUPS April Sheet'!C108</f>
        <v>400091</v>
      </c>
      <c r="D120" s="120" t="b">
        <v>1</v>
      </c>
      <c r="E120" s="316" t="str">
        <f>'HN TOPUPS April Sheet'!M108&amp;"."&amp;'HN TopUpPay'!$C$5</f>
        <v>7009.Speci.I03.1.Ap21</v>
      </c>
      <c r="F120" s="317">
        <f t="shared" ca="1" si="2"/>
        <v>44309</v>
      </c>
      <c r="G120" s="318">
        <f>'HN TOPUPS April Sheet'!Q108</f>
        <v>289930</v>
      </c>
      <c r="H120" s="124">
        <f t="shared" ca="1" si="3"/>
        <v>44309</v>
      </c>
      <c r="I120" s="125">
        <v>0</v>
      </c>
      <c r="J120" s="316" t="str">
        <f>LEFT('HN TOPUPS April Sheet'!D108,16)&amp;"."&amp;'HN TopUpPay'!E120</f>
        <v>Oakleigh.7009.Speci.I03.1.Ap21</v>
      </c>
      <c r="K120" s="120" t="b">
        <v>1</v>
      </c>
      <c r="L120" s="126" t="s">
        <v>3686</v>
      </c>
      <c r="M120" s="120" t="b">
        <v>1</v>
      </c>
      <c r="N120" s="120" t="s">
        <v>3687</v>
      </c>
      <c r="O120" s="319" t="str">
        <f>'HN TOPUPS April Sheet'!N108</f>
        <v>11433/543965</v>
      </c>
      <c r="P120" s="120" t="b">
        <v>1</v>
      </c>
      <c r="Q120" s="120" t="b">
        <v>1</v>
      </c>
      <c r="R120" s="120" t="b">
        <v>1</v>
      </c>
    </row>
    <row r="121" spans="1:18" x14ac:dyDescent="0.25">
      <c r="A121" s="117">
        <v>1</v>
      </c>
      <c r="B121" s="118">
        <v>2</v>
      </c>
      <c r="C121" s="315">
        <f>'HN TOPUPS April Sheet'!C109</f>
        <v>400113</v>
      </c>
      <c r="D121" s="120" t="b">
        <v>1</v>
      </c>
      <c r="E121" s="316" t="str">
        <f>'HN TOPUPS April Sheet'!M109&amp;"."&amp;'HN TopUpPay'!$C$5</f>
        <v>2077.ARPs.I03.1.Ap21</v>
      </c>
      <c r="F121" s="317">
        <f t="shared" ca="1" si="2"/>
        <v>44309</v>
      </c>
      <c r="G121" s="318">
        <f>'HN TOPUPS April Sheet'!Q109</f>
        <v>52935.384615384617</v>
      </c>
      <c r="H121" s="124">
        <f t="shared" ca="1" si="3"/>
        <v>44309</v>
      </c>
      <c r="I121" s="125">
        <v>0</v>
      </c>
      <c r="J121" s="316" t="str">
        <f>LEFT('HN TOPUPS April Sheet'!D109,16)&amp;"."&amp;'HN TopUpPay'!E121</f>
        <v>Orion Primary Sc.2077.ARPs.I03.1.Ap21</v>
      </c>
      <c r="K121" s="120" t="b">
        <v>1</v>
      </c>
      <c r="L121" s="126" t="s">
        <v>3686</v>
      </c>
      <c r="M121" s="120" t="b">
        <v>1</v>
      </c>
      <c r="N121" s="120" t="s">
        <v>3687</v>
      </c>
      <c r="O121" s="319" t="str">
        <f>'HN TOPUPS April Sheet'!N109</f>
        <v>11432/543965</v>
      </c>
      <c r="P121" s="120" t="b">
        <v>1</v>
      </c>
      <c r="Q121" s="120" t="b">
        <v>1</v>
      </c>
      <c r="R121" s="120" t="b">
        <v>1</v>
      </c>
    </row>
    <row r="122" spans="1:18" x14ac:dyDescent="0.25">
      <c r="A122" s="117">
        <v>1</v>
      </c>
      <c r="B122" s="118">
        <v>2</v>
      </c>
      <c r="C122" s="315">
        <f>'HN TOPUPS April Sheet'!C110</f>
        <v>400113</v>
      </c>
      <c r="D122" s="120" t="b">
        <v>1</v>
      </c>
      <c r="E122" s="316" t="str">
        <f>'HN TOPUPS April Sheet'!M110&amp;"."&amp;'HN TopUpPay'!$C$5</f>
        <v>2077.EHCP.I03.2.Ap21</v>
      </c>
      <c r="F122" s="317">
        <f t="shared" ca="1" si="2"/>
        <v>44309</v>
      </c>
      <c r="G122" s="318">
        <f>'HN TOPUPS April Sheet'!Q110</f>
        <v>49634.692307692312</v>
      </c>
      <c r="H122" s="124">
        <f t="shared" ca="1" si="3"/>
        <v>44309</v>
      </c>
      <c r="I122" s="125">
        <v>0</v>
      </c>
      <c r="J122" s="316" t="str">
        <f>LEFT('HN TOPUPS April Sheet'!D110,16)&amp;"."&amp;'HN TopUpPay'!E122</f>
        <v>Orion Primary Sc.2077.EHCP.I03.2.Ap21</v>
      </c>
      <c r="K122" s="120" t="b">
        <v>1</v>
      </c>
      <c r="L122" s="126" t="s">
        <v>3686</v>
      </c>
      <c r="M122" s="120" t="b">
        <v>1</v>
      </c>
      <c r="N122" s="120" t="s">
        <v>3687</v>
      </c>
      <c r="O122" s="319" t="str">
        <f>'HN TOPUPS April Sheet'!N110</f>
        <v>11431/543965</v>
      </c>
      <c r="P122" s="120" t="b">
        <v>1</v>
      </c>
      <c r="Q122" s="120" t="b">
        <v>1</v>
      </c>
      <c r="R122" s="120" t="b">
        <v>1</v>
      </c>
    </row>
    <row r="123" spans="1:18" x14ac:dyDescent="0.25">
      <c r="A123" s="117">
        <v>1</v>
      </c>
      <c r="B123" s="118">
        <v>2</v>
      </c>
      <c r="C123" s="315">
        <f>'HN TOPUPS April Sheet'!C111</f>
        <v>400113</v>
      </c>
      <c r="D123" s="120" t="b">
        <v>1</v>
      </c>
      <c r="E123" s="316" t="str">
        <f>'HN TOPUPS April Sheet'!M111&amp;"."&amp;'HN TopUpPay'!$C$5</f>
        <v>2077.EHCP.I03.3.Ap21</v>
      </c>
      <c r="F123" s="317">
        <f t="shared" ca="1" si="2"/>
        <v>44309</v>
      </c>
      <c r="G123" s="318">
        <f>'HN TOPUPS April Sheet'!Q111</f>
        <v>951.46307692307698</v>
      </c>
      <c r="H123" s="124">
        <f t="shared" ca="1" si="3"/>
        <v>44309</v>
      </c>
      <c r="I123" s="125">
        <v>0</v>
      </c>
      <c r="J123" s="316" t="str">
        <f>LEFT('HN TOPUPS April Sheet'!D111,16)&amp;"."&amp;'HN TopUpPay'!E123</f>
        <v>Orion Primary Sc.2077.EHCP.I03.3.Ap21</v>
      </c>
      <c r="K123" s="120" t="b">
        <v>1</v>
      </c>
      <c r="L123" s="126" t="s">
        <v>3686</v>
      </c>
      <c r="M123" s="120" t="b">
        <v>1</v>
      </c>
      <c r="N123" s="120" t="s">
        <v>3687</v>
      </c>
      <c r="O123" s="319" t="str">
        <f>'HN TOPUPS April Sheet'!N111</f>
        <v>11436/543965</v>
      </c>
      <c r="P123" s="120" t="b">
        <v>1</v>
      </c>
      <c r="Q123" s="120" t="b">
        <v>1</v>
      </c>
      <c r="R123" s="120" t="b">
        <v>1</v>
      </c>
    </row>
    <row r="124" spans="1:18" x14ac:dyDescent="0.25">
      <c r="A124" s="117">
        <v>1</v>
      </c>
      <c r="B124" s="118">
        <v>2</v>
      </c>
      <c r="C124" s="315">
        <f>'HN TOPUPS April Sheet'!C112</f>
        <v>400021</v>
      </c>
      <c r="D124" s="120" t="b">
        <v>1</v>
      </c>
      <c r="E124" s="316" t="str">
        <f>'HN TOPUPS April Sheet'!M112&amp;"."&amp;'HN TopUpPay'!$C$5</f>
        <v>5201.EHCP.I03.1.Ap21</v>
      </c>
      <c r="F124" s="317">
        <f t="shared" ca="1" si="2"/>
        <v>44309</v>
      </c>
      <c r="G124" s="318">
        <f>'HN TOPUPS April Sheet'!Q112</f>
        <v>10014.923076923078</v>
      </c>
      <c r="H124" s="124">
        <f t="shared" ca="1" si="3"/>
        <v>44309</v>
      </c>
      <c r="I124" s="125">
        <v>0</v>
      </c>
      <c r="J124" s="316" t="str">
        <f>LEFT('HN TOPUPS April Sheet'!D112,16)&amp;"."&amp;'HN TopUpPay'!E124</f>
        <v>Osidge Primary S.5201.EHCP.I03.1.Ap21</v>
      </c>
      <c r="K124" s="120" t="b">
        <v>1</v>
      </c>
      <c r="L124" s="126" t="s">
        <v>3686</v>
      </c>
      <c r="M124" s="120" t="b">
        <v>1</v>
      </c>
      <c r="N124" s="120" t="s">
        <v>3687</v>
      </c>
      <c r="O124" s="319" t="str">
        <f>'HN TOPUPS April Sheet'!N112</f>
        <v>11431/543965</v>
      </c>
      <c r="P124" s="120" t="b">
        <v>1</v>
      </c>
      <c r="Q124" s="120" t="b">
        <v>1</v>
      </c>
      <c r="R124" s="120" t="b">
        <v>1</v>
      </c>
    </row>
    <row r="125" spans="1:18" x14ac:dyDescent="0.25">
      <c r="A125" s="117">
        <v>1</v>
      </c>
      <c r="B125" s="118">
        <v>2</v>
      </c>
      <c r="C125" s="315">
        <f>'HN TOPUPS April Sheet'!C113</f>
        <v>400003</v>
      </c>
      <c r="D125" s="120" t="b">
        <v>1</v>
      </c>
      <c r="E125" s="316" t="str">
        <f>'HN TOPUPS April Sheet'!M113&amp;"."&amp;'HN TopUpPay'!$C$5</f>
        <v>3501.EHCP.I03.1.Ap21</v>
      </c>
      <c r="F125" s="317">
        <f t="shared" ca="1" si="2"/>
        <v>44309</v>
      </c>
      <c r="G125" s="318">
        <f>'HN TOPUPS April Sheet'!Q113</f>
        <v>7576.1538461538466</v>
      </c>
      <c r="H125" s="124">
        <f t="shared" ca="1" si="3"/>
        <v>44309</v>
      </c>
      <c r="I125" s="125">
        <v>0</v>
      </c>
      <c r="J125" s="316" t="str">
        <f>LEFT('HN TOPUPS April Sheet'!D113,16)&amp;"."&amp;'HN TopUpPay'!E125</f>
        <v>Our Lady of Lour.3501.EHCP.I03.1.Ap21</v>
      </c>
      <c r="K125" s="120" t="b">
        <v>1</v>
      </c>
      <c r="L125" s="126" t="s">
        <v>3686</v>
      </c>
      <c r="M125" s="120" t="b">
        <v>1</v>
      </c>
      <c r="N125" s="120" t="s">
        <v>3687</v>
      </c>
      <c r="O125" s="319" t="str">
        <f>'HN TOPUPS April Sheet'!N113</f>
        <v>11431/543965</v>
      </c>
      <c r="P125" s="120" t="b">
        <v>1</v>
      </c>
      <c r="Q125" s="120" t="b">
        <v>1</v>
      </c>
      <c r="R125" s="120" t="b">
        <v>1</v>
      </c>
    </row>
    <row r="126" spans="1:18" x14ac:dyDescent="0.25">
      <c r="A126" s="117">
        <v>1</v>
      </c>
      <c r="B126" s="118">
        <v>2</v>
      </c>
      <c r="C126" s="315">
        <f>'HN TOPUPS April Sheet'!C114</f>
        <v>400003</v>
      </c>
      <c r="D126" s="120" t="b">
        <v>1</v>
      </c>
      <c r="E126" s="316" t="str">
        <f>'HN TOPUPS April Sheet'!M114&amp;"."&amp;'HN TopUpPay'!$C$5</f>
        <v>3501.SEN I.I03.2.Ap21</v>
      </c>
      <c r="F126" s="317">
        <f t="shared" ca="1" si="2"/>
        <v>44309</v>
      </c>
      <c r="G126" s="318">
        <f>'HN TOPUPS April Sheet'!Q114</f>
        <v>245.02000000000004</v>
      </c>
      <c r="H126" s="124">
        <f t="shared" ca="1" si="3"/>
        <v>44309</v>
      </c>
      <c r="I126" s="125">
        <v>0</v>
      </c>
      <c r="J126" s="316" t="str">
        <f>LEFT('HN TOPUPS April Sheet'!D114,16)&amp;"."&amp;'HN TopUpPay'!E126</f>
        <v>Our Lady of Lour.3501.SEN I.I03.2.Ap21</v>
      </c>
      <c r="K126" s="120" t="b">
        <v>1</v>
      </c>
      <c r="L126" s="126" t="s">
        <v>3686</v>
      </c>
      <c r="M126" s="120" t="b">
        <v>1</v>
      </c>
      <c r="N126" s="120" t="s">
        <v>3687</v>
      </c>
      <c r="O126" s="319" t="str">
        <f>'HN TOPUPS April Sheet'!N114</f>
        <v>10265/543965</v>
      </c>
      <c r="P126" s="120" t="b">
        <v>1</v>
      </c>
      <c r="Q126" s="120" t="b">
        <v>1</v>
      </c>
      <c r="R126" s="120" t="b">
        <v>1</v>
      </c>
    </row>
    <row r="127" spans="1:18" x14ac:dyDescent="0.25">
      <c r="A127" s="117">
        <v>1</v>
      </c>
      <c r="B127" s="118">
        <v>2</v>
      </c>
      <c r="C127" s="315">
        <f>'HN TOPUPS April Sheet'!C115</f>
        <v>400014</v>
      </c>
      <c r="D127" s="120" t="b">
        <v>1</v>
      </c>
      <c r="E127" s="316" t="str">
        <f>'HN TOPUPS April Sheet'!M115&amp;"."&amp;'HN TopUpPay'!$C$5</f>
        <v>2078.EHCP.I03.1.Ap21</v>
      </c>
      <c r="F127" s="317">
        <f t="shared" ca="1" si="2"/>
        <v>44309</v>
      </c>
      <c r="G127" s="318">
        <f>'HN TOPUPS April Sheet'!Q115</f>
        <v>11396.615384615385</v>
      </c>
      <c r="H127" s="124">
        <f t="shared" ca="1" si="3"/>
        <v>44309</v>
      </c>
      <c r="I127" s="125">
        <v>0</v>
      </c>
      <c r="J127" s="316" t="str">
        <f>LEFT('HN TOPUPS April Sheet'!D115,16)&amp;"."&amp;'HN TopUpPay'!E127</f>
        <v>Pardes House Sch.2078.EHCP.I03.1.Ap21</v>
      </c>
      <c r="K127" s="120" t="b">
        <v>1</v>
      </c>
      <c r="L127" s="126" t="s">
        <v>3686</v>
      </c>
      <c r="M127" s="120" t="b">
        <v>1</v>
      </c>
      <c r="N127" s="120" t="s">
        <v>3687</v>
      </c>
      <c r="O127" s="319" t="str">
        <f>'HN TOPUPS April Sheet'!N115</f>
        <v>11431/543965</v>
      </c>
      <c r="P127" s="120" t="b">
        <v>1</v>
      </c>
      <c r="Q127" s="120" t="b">
        <v>1</v>
      </c>
      <c r="R127" s="120" t="b">
        <v>1</v>
      </c>
    </row>
    <row r="128" spans="1:18" x14ac:dyDescent="0.25">
      <c r="A128" s="117">
        <v>1</v>
      </c>
      <c r="B128" s="118">
        <v>2</v>
      </c>
      <c r="C128" s="315">
        <f>'HN TOPUPS April Sheet'!C116</f>
        <v>152217</v>
      </c>
      <c r="D128" s="120" t="b">
        <v>1</v>
      </c>
      <c r="E128" s="316" t="str">
        <f>'HN TOPUPS April Sheet'!M116&amp;"."&amp;'HN TopUpPay'!$C$5</f>
        <v>2038.EHCP.I03.1.Ap21</v>
      </c>
      <c r="F128" s="317">
        <f t="shared" ca="1" si="2"/>
        <v>44309</v>
      </c>
      <c r="G128" s="318">
        <f>'HN TOPUPS April Sheet'!Q116</f>
        <v>5935.333333333333</v>
      </c>
      <c r="H128" s="124">
        <f t="shared" ca="1" si="3"/>
        <v>44309</v>
      </c>
      <c r="I128" s="125">
        <v>0</v>
      </c>
      <c r="J128" s="316" t="str">
        <f>LEFT('HN TOPUPS April Sheet'!D116,16)&amp;"."&amp;'HN TopUpPay'!E128</f>
        <v>Parkfield Primar.2038.EHCP.I03.1.Ap21</v>
      </c>
      <c r="K128" s="120" t="b">
        <v>1</v>
      </c>
      <c r="L128" s="126" t="s">
        <v>3686</v>
      </c>
      <c r="M128" s="120" t="b">
        <v>1</v>
      </c>
      <c r="N128" s="120" t="s">
        <v>3687</v>
      </c>
      <c r="O128" s="319" t="str">
        <f>'HN TOPUPS April Sheet'!N116</f>
        <v>11443/516500</v>
      </c>
      <c r="P128" s="120" t="b">
        <v>1</v>
      </c>
      <c r="Q128" s="120" t="b">
        <v>1</v>
      </c>
      <c r="R128" s="120" t="b">
        <v>1</v>
      </c>
    </row>
    <row r="129" spans="1:18" x14ac:dyDescent="0.25">
      <c r="A129" s="117">
        <v>1</v>
      </c>
      <c r="B129" s="118">
        <v>2</v>
      </c>
      <c r="C129" s="315">
        <f>'HN TOPUPS April Sheet'!C117</f>
        <v>400156</v>
      </c>
      <c r="D129" s="120" t="b">
        <v>1</v>
      </c>
      <c r="E129" s="316" t="str">
        <f>'HN TOPUPS April Sheet'!M117&amp;"."&amp;'HN TopUpPay'!$C$5</f>
        <v>1100.PRUs.I03.1.Ap21</v>
      </c>
      <c r="F129" s="317">
        <f t="shared" ca="1" si="2"/>
        <v>44309</v>
      </c>
      <c r="G129" s="318">
        <f>'HN TOPUPS April Sheet'!Q117</f>
        <v>15072.076923076924</v>
      </c>
      <c r="H129" s="124">
        <f t="shared" ca="1" si="3"/>
        <v>44309</v>
      </c>
      <c r="I129" s="125">
        <v>0</v>
      </c>
      <c r="J129" s="316" t="str">
        <f>LEFT('HN TOPUPS April Sheet'!D117,16)&amp;"."&amp;'HN TopUpPay'!E129</f>
        <v>Pavilion.1100.PRUs.I03.1.Ap21</v>
      </c>
      <c r="K129" s="120" t="b">
        <v>1</v>
      </c>
      <c r="L129" s="126" t="s">
        <v>3686</v>
      </c>
      <c r="M129" s="120" t="b">
        <v>1</v>
      </c>
      <c r="N129" s="120" t="s">
        <v>3687</v>
      </c>
      <c r="O129" s="319" t="str">
        <f>'HN TOPUPS April Sheet'!N117</f>
        <v>11425/543965</v>
      </c>
      <c r="P129" s="120" t="b">
        <v>1</v>
      </c>
      <c r="Q129" s="120" t="b">
        <v>1</v>
      </c>
      <c r="R129" s="120" t="b">
        <v>1</v>
      </c>
    </row>
    <row r="130" spans="1:18" x14ac:dyDescent="0.25">
      <c r="A130" s="117">
        <v>1</v>
      </c>
      <c r="B130" s="118">
        <v>2</v>
      </c>
      <c r="C130" s="315">
        <f>'HN TOPUPS April Sheet'!C118</f>
        <v>144387</v>
      </c>
      <c r="D130" s="120" t="b">
        <v>1</v>
      </c>
      <c r="E130" s="316" t="str">
        <f>'HN TOPUPS April Sheet'!M118&amp;"."&amp;'HN TopUpPay'!$C$5</f>
        <v>4208.EHCP.I03.1.Ap21</v>
      </c>
      <c r="F130" s="317">
        <f t="shared" ca="1" si="2"/>
        <v>44309</v>
      </c>
      <c r="G130" s="318">
        <f>'HN TOPUPS April Sheet'!Q118</f>
        <v>8004.9166666666661</v>
      </c>
      <c r="H130" s="124">
        <f t="shared" ca="1" si="3"/>
        <v>44309</v>
      </c>
      <c r="I130" s="125">
        <v>0</v>
      </c>
      <c r="J130" s="316" t="str">
        <f>LEFT('HN TOPUPS April Sheet'!D118,16)&amp;"."&amp;'HN TopUpPay'!E130</f>
        <v>Queen Elizabeth'.4208.EHCP.I03.1.Ap21</v>
      </c>
      <c r="K130" s="120" t="b">
        <v>1</v>
      </c>
      <c r="L130" s="126" t="s">
        <v>3686</v>
      </c>
      <c r="M130" s="120" t="b">
        <v>1</v>
      </c>
      <c r="N130" s="120" t="s">
        <v>3687</v>
      </c>
      <c r="O130" s="319" t="str">
        <f>'HN TOPUPS April Sheet'!N118</f>
        <v>11442/516500</v>
      </c>
      <c r="P130" s="120" t="b">
        <v>1</v>
      </c>
      <c r="Q130" s="120" t="b">
        <v>1</v>
      </c>
      <c r="R130" s="120" t="b">
        <v>1</v>
      </c>
    </row>
    <row r="131" spans="1:18" x14ac:dyDescent="0.25">
      <c r="A131" s="117">
        <v>1</v>
      </c>
      <c r="B131" s="118">
        <v>2</v>
      </c>
      <c r="C131" s="315">
        <f>'HN TOPUPS April Sheet'!C119</f>
        <v>400012</v>
      </c>
      <c r="D131" s="120" t="b">
        <v>1</v>
      </c>
      <c r="E131" s="316" t="str">
        <f>'HN TOPUPS April Sheet'!M119&amp;"."&amp;'HN TopUpPay'!$C$5</f>
        <v>2072.EHCP.I03.1.Ap21</v>
      </c>
      <c r="F131" s="317">
        <f t="shared" ca="1" si="2"/>
        <v>44309</v>
      </c>
      <c r="G131" s="318">
        <f>'HN TOPUPS April Sheet'!Q119</f>
        <v>23606</v>
      </c>
      <c r="H131" s="124">
        <f t="shared" ca="1" si="3"/>
        <v>44309</v>
      </c>
      <c r="I131" s="125">
        <v>0</v>
      </c>
      <c r="J131" s="316" t="str">
        <f>LEFT('HN TOPUPS April Sheet'!D119,16)&amp;"."&amp;'HN TopUpPay'!E131</f>
        <v>Queenswell Junio.2072.EHCP.I03.1.Ap21</v>
      </c>
      <c r="K131" s="120" t="b">
        <v>1</v>
      </c>
      <c r="L131" s="126" t="s">
        <v>3686</v>
      </c>
      <c r="M131" s="120" t="b">
        <v>1</v>
      </c>
      <c r="N131" s="120" t="s">
        <v>3687</v>
      </c>
      <c r="O131" s="319" t="str">
        <f>'HN TOPUPS April Sheet'!N119</f>
        <v>11431/543965</v>
      </c>
      <c r="P131" s="120" t="b">
        <v>1</v>
      </c>
      <c r="Q131" s="120" t="b">
        <v>1</v>
      </c>
      <c r="R131" s="120" t="b">
        <v>1</v>
      </c>
    </row>
    <row r="132" spans="1:18" x14ac:dyDescent="0.25">
      <c r="A132" s="117">
        <v>1</v>
      </c>
      <c r="B132" s="118">
        <v>2</v>
      </c>
      <c r="C132" s="315">
        <f>'HN TOPUPS April Sheet'!C120</f>
        <v>155029</v>
      </c>
      <c r="D132" s="120" t="b">
        <v>1</v>
      </c>
      <c r="E132" s="316" t="str">
        <f>'HN TOPUPS April Sheet'!M120&amp;"."&amp;'HN TopUpPay'!$C$5</f>
        <v>2004.EHCP.I03.1.Ap21</v>
      </c>
      <c r="F132" s="317">
        <f t="shared" ca="1" si="2"/>
        <v>44309</v>
      </c>
      <c r="G132" s="318">
        <f>'HN TOPUPS April Sheet'!Q120</f>
        <v>3628.1666666666665</v>
      </c>
      <c r="H132" s="124">
        <f t="shared" ca="1" si="3"/>
        <v>44309</v>
      </c>
      <c r="I132" s="125">
        <v>0</v>
      </c>
      <c r="J132" s="316" t="str">
        <f>LEFT('HN TOPUPS April Sheet'!D120,16)&amp;"."&amp;'HN TopUpPay'!E132</f>
        <v>Rimon Jewish Pri.2004.EHCP.I03.1.Ap21</v>
      </c>
      <c r="K132" s="120" t="b">
        <v>1</v>
      </c>
      <c r="L132" s="126" t="s">
        <v>3686</v>
      </c>
      <c r="M132" s="120" t="b">
        <v>1</v>
      </c>
      <c r="N132" s="120" t="s">
        <v>3687</v>
      </c>
      <c r="O132" s="319" t="str">
        <f>'HN TOPUPS April Sheet'!N120</f>
        <v>11443/516500</v>
      </c>
      <c r="P132" s="120" t="b">
        <v>1</v>
      </c>
      <c r="Q132" s="120" t="b">
        <v>1</v>
      </c>
      <c r="R132" s="120" t="b">
        <v>1</v>
      </c>
    </row>
    <row r="133" spans="1:18" x14ac:dyDescent="0.25">
      <c r="A133" s="117">
        <v>1</v>
      </c>
      <c r="B133" s="118">
        <v>2</v>
      </c>
      <c r="C133" s="315">
        <f>'HN TOPUPS April Sheet'!C121</f>
        <v>400093</v>
      </c>
      <c r="D133" s="120" t="b">
        <v>1</v>
      </c>
      <c r="E133" s="316" t="str">
        <f>'HN TOPUPS April Sheet'!M121&amp;"."&amp;'HN TopUpPay'!$C$5</f>
        <v>3512.EHCP.I03.1.Ap21</v>
      </c>
      <c r="F133" s="317">
        <f t="shared" ca="1" si="2"/>
        <v>44309</v>
      </c>
      <c r="G133" s="318">
        <f>'HN TOPUPS April Sheet'!Q121</f>
        <v>4568.6153846153848</v>
      </c>
      <c r="H133" s="124">
        <f t="shared" ca="1" si="3"/>
        <v>44309</v>
      </c>
      <c r="I133" s="125">
        <v>0</v>
      </c>
      <c r="J133" s="316" t="str">
        <f>LEFT('HN TOPUPS April Sheet'!D121,16)&amp;"."&amp;'HN TopUpPay'!E133</f>
        <v>Rosh Pinah.3512.EHCP.I03.1.Ap21</v>
      </c>
      <c r="K133" s="120" t="b">
        <v>1</v>
      </c>
      <c r="L133" s="126" t="s">
        <v>3686</v>
      </c>
      <c r="M133" s="120" t="b">
        <v>1</v>
      </c>
      <c r="N133" s="120" t="s">
        <v>3687</v>
      </c>
      <c r="O133" s="319" t="str">
        <f>'HN TOPUPS April Sheet'!N121</f>
        <v>11431/543965</v>
      </c>
      <c r="P133" s="120" t="b">
        <v>1</v>
      </c>
      <c r="Q133" s="120" t="b">
        <v>1</v>
      </c>
      <c r="R133" s="120" t="b">
        <v>1</v>
      </c>
    </row>
    <row r="134" spans="1:18" x14ac:dyDescent="0.25">
      <c r="A134" s="117">
        <v>1</v>
      </c>
      <c r="B134" s="118">
        <v>2</v>
      </c>
      <c r="C134" s="315">
        <f>'HN TOPUPS April Sheet'!C122</f>
        <v>160025</v>
      </c>
      <c r="D134" s="120" t="b">
        <v>1</v>
      </c>
      <c r="E134" s="316" t="str">
        <f>'HN TOPUPS April Sheet'!M122&amp;"."&amp;'HN TopUpPay'!$C$5</f>
        <v>2041.EHCP.I03.1.Ap21</v>
      </c>
      <c r="F134" s="317">
        <f t="shared" ca="1" si="2"/>
        <v>44309</v>
      </c>
      <c r="G134" s="318">
        <f>'HN TOPUPS April Sheet'!Q122</f>
        <v>915.83333333333326</v>
      </c>
      <c r="H134" s="124">
        <f t="shared" ca="1" si="3"/>
        <v>44309</v>
      </c>
      <c r="I134" s="125">
        <v>0</v>
      </c>
      <c r="J134" s="316" t="str">
        <f>LEFT('HN TOPUPS April Sheet'!D122,16)&amp;"."&amp;'HN TopUpPay'!E134</f>
        <v>Sacks Morasha Ac.2041.EHCP.I03.1.Ap21</v>
      </c>
      <c r="K134" s="120" t="b">
        <v>1</v>
      </c>
      <c r="L134" s="126" t="s">
        <v>3686</v>
      </c>
      <c r="M134" s="120" t="b">
        <v>1</v>
      </c>
      <c r="N134" s="120" t="s">
        <v>3687</v>
      </c>
      <c r="O134" s="319" t="str">
        <f>'HN TOPUPS April Sheet'!N122</f>
        <v>11443/516500</v>
      </c>
      <c r="P134" s="120" t="b">
        <v>1</v>
      </c>
      <c r="Q134" s="120" t="b">
        <v>1</v>
      </c>
      <c r="R134" s="120" t="b">
        <v>1</v>
      </c>
    </row>
    <row r="135" spans="1:18" x14ac:dyDescent="0.25">
      <c r="A135" s="117">
        <v>1</v>
      </c>
      <c r="B135" s="118">
        <v>2</v>
      </c>
      <c r="C135" s="315">
        <f>'HN TOPUPS April Sheet'!C123</f>
        <v>400071</v>
      </c>
      <c r="D135" s="120" t="b">
        <v>1</v>
      </c>
      <c r="E135" s="316" t="str">
        <f>'HN TOPUPS April Sheet'!M123&amp;"."&amp;'HN TopUpPay'!$C$5</f>
        <v>3510.EHCP.I03.1.Ap21</v>
      </c>
      <c r="F135" s="317">
        <f t="shared" ca="1" si="2"/>
        <v>44309</v>
      </c>
      <c r="G135" s="318">
        <f>'HN TOPUPS April Sheet'!Q123</f>
        <v>12144.615384615385</v>
      </c>
      <c r="H135" s="124">
        <f t="shared" ca="1" si="3"/>
        <v>44309</v>
      </c>
      <c r="I135" s="125">
        <v>0</v>
      </c>
      <c r="J135" s="316" t="str">
        <f>LEFT('HN TOPUPS April Sheet'!D123,16)&amp;"."&amp;'HN TopUpPay'!E135</f>
        <v>Sacred Heart Sch.3510.EHCP.I03.1.Ap21</v>
      </c>
      <c r="K135" s="120" t="b">
        <v>1</v>
      </c>
      <c r="L135" s="126" t="s">
        <v>3686</v>
      </c>
      <c r="M135" s="120" t="b">
        <v>1</v>
      </c>
      <c r="N135" s="120" t="s">
        <v>3687</v>
      </c>
      <c r="O135" s="319" t="str">
        <f>'HN TOPUPS April Sheet'!N123</f>
        <v>11431/543965</v>
      </c>
      <c r="P135" s="120" t="b">
        <v>1</v>
      </c>
      <c r="Q135" s="120" t="b">
        <v>1</v>
      </c>
      <c r="R135" s="120" t="b">
        <v>1</v>
      </c>
    </row>
    <row r="136" spans="1:18" x14ac:dyDescent="0.25">
      <c r="A136" s="117">
        <v>1</v>
      </c>
      <c r="B136" s="118">
        <v>2</v>
      </c>
      <c r="C136" s="315">
        <f>'HN TOPUPS April Sheet'!C124</f>
        <v>158756</v>
      </c>
      <c r="D136" s="120" t="b">
        <v>1</v>
      </c>
      <c r="E136" s="316" t="str">
        <f>'HN TOPUPS April Sheet'!M124&amp;"."&amp;'HN TopUpPay'!$C$5</f>
        <v>4011.EHCP.I03.1.Ap21</v>
      </c>
      <c r="F136" s="317">
        <f t="shared" ca="1" si="2"/>
        <v>44309</v>
      </c>
      <c r="G136" s="318">
        <f>'HN TOPUPS April Sheet'!Q124</f>
        <v>10004.166666666666</v>
      </c>
      <c r="H136" s="124">
        <f t="shared" ca="1" si="3"/>
        <v>44309</v>
      </c>
      <c r="I136" s="125">
        <v>0</v>
      </c>
      <c r="J136" s="316" t="str">
        <f>LEFT('HN TOPUPS April Sheet'!D124,16)&amp;"."&amp;'HN TopUpPay'!E136</f>
        <v>Saracens High Sc.4011.EHCP.I03.1.Ap21</v>
      </c>
      <c r="K136" s="120" t="b">
        <v>1</v>
      </c>
      <c r="L136" s="126" t="s">
        <v>3686</v>
      </c>
      <c r="M136" s="120" t="b">
        <v>1</v>
      </c>
      <c r="N136" s="120" t="s">
        <v>3687</v>
      </c>
      <c r="O136" s="319" t="str">
        <f>'HN TOPUPS April Sheet'!N124</f>
        <v>11442/516500</v>
      </c>
      <c r="P136" s="120" t="b">
        <v>1</v>
      </c>
      <c r="Q136" s="120" t="b">
        <v>1</v>
      </c>
      <c r="R136" s="120" t="b">
        <v>1</v>
      </c>
    </row>
    <row r="137" spans="1:18" x14ac:dyDescent="0.25">
      <c r="A137" s="117">
        <v>1</v>
      </c>
      <c r="B137" s="118">
        <v>2</v>
      </c>
      <c r="C137" s="315">
        <f>'HN TOPUPS April Sheet'!C125</f>
        <v>400096</v>
      </c>
      <c r="D137" s="120" t="b">
        <v>1</v>
      </c>
      <c r="E137" s="316" t="str">
        <f>'HN TOPUPS April Sheet'!M125&amp;"."&amp;'HN TopUpPay'!$C$5</f>
        <v>3502.EHCP.I03.1.Ap21</v>
      </c>
      <c r="F137" s="317">
        <f t="shared" ca="1" si="2"/>
        <v>44309</v>
      </c>
      <c r="G137" s="318">
        <f>'HN TOPUPS April Sheet'!Q125</f>
        <v>12209.384615384615</v>
      </c>
      <c r="H137" s="124">
        <f t="shared" ca="1" si="3"/>
        <v>44309</v>
      </c>
      <c r="I137" s="125">
        <v>0</v>
      </c>
      <c r="J137" s="316" t="str">
        <f>LEFT('HN TOPUPS April Sheet'!D125,16)&amp;"."&amp;'HN TopUpPay'!E137</f>
        <v>St Agnes RC Prim.3502.EHCP.I03.1.Ap21</v>
      </c>
      <c r="K137" s="120" t="b">
        <v>1</v>
      </c>
      <c r="L137" s="126" t="s">
        <v>3686</v>
      </c>
      <c r="M137" s="120" t="b">
        <v>1</v>
      </c>
      <c r="N137" s="120" t="s">
        <v>3687</v>
      </c>
      <c r="O137" s="319" t="str">
        <f>'HN TOPUPS April Sheet'!N125</f>
        <v>11431/543965</v>
      </c>
      <c r="P137" s="120" t="b">
        <v>1</v>
      </c>
      <c r="Q137" s="120" t="b">
        <v>1</v>
      </c>
      <c r="R137" s="120" t="b">
        <v>1</v>
      </c>
    </row>
    <row r="138" spans="1:18" x14ac:dyDescent="0.25">
      <c r="A138" s="117">
        <v>1</v>
      </c>
      <c r="B138" s="118">
        <v>2</v>
      </c>
      <c r="C138" s="315">
        <f>'HN TOPUPS April Sheet'!C126</f>
        <v>156093</v>
      </c>
      <c r="D138" s="120" t="b">
        <v>1</v>
      </c>
      <c r="E138" s="316" t="str">
        <f>'HN TOPUPS April Sheet'!M126&amp;"."&amp;'HN TopUpPay'!$C$5</f>
        <v>4000.EHCP.I03.1.Ap21</v>
      </c>
      <c r="F138" s="317">
        <f t="shared" ca="1" si="2"/>
        <v>44309</v>
      </c>
      <c r="G138" s="318">
        <f>'HN TOPUPS April Sheet'!Q126</f>
        <v>2950.1666666666665</v>
      </c>
      <c r="H138" s="124">
        <f t="shared" ca="1" si="3"/>
        <v>44309</v>
      </c>
      <c r="I138" s="125">
        <v>0</v>
      </c>
      <c r="J138" s="316" t="str">
        <f>LEFT('HN TOPUPS April Sheet'!D126,16)&amp;"."&amp;'HN TopUpPay'!E138</f>
        <v>St Andrew the Ap.4000.EHCP.I03.1.Ap21</v>
      </c>
      <c r="K138" s="120" t="b">
        <v>1</v>
      </c>
      <c r="L138" s="126" t="s">
        <v>3686</v>
      </c>
      <c r="M138" s="120" t="b">
        <v>1</v>
      </c>
      <c r="N138" s="120" t="s">
        <v>3687</v>
      </c>
      <c r="O138" s="319" t="str">
        <f>'HN TOPUPS April Sheet'!N126</f>
        <v>11442/516500</v>
      </c>
      <c r="P138" s="120" t="b">
        <v>1</v>
      </c>
      <c r="Q138" s="120" t="b">
        <v>1</v>
      </c>
      <c r="R138" s="120" t="b">
        <v>1</v>
      </c>
    </row>
    <row r="139" spans="1:18" x14ac:dyDescent="0.25">
      <c r="A139" s="117">
        <v>1</v>
      </c>
      <c r="B139" s="118">
        <v>2</v>
      </c>
      <c r="C139" s="315">
        <f>'HN TOPUPS April Sheet'!C127</f>
        <v>400062</v>
      </c>
      <c r="D139" s="120" t="b">
        <v>1</v>
      </c>
      <c r="E139" s="316" t="str">
        <f>'HN TOPUPS April Sheet'!M127&amp;"."&amp;'HN TopUpPay'!$C$5</f>
        <v>3315.EHCP.I03.1.Ap21</v>
      </c>
      <c r="F139" s="317">
        <f t="shared" ca="1" si="2"/>
        <v>44309</v>
      </c>
      <c r="G139" s="318">
        <f>'HN TOPUPS April Sheet'!Q127</f>
        <v>2503.8461538461538</v>
      </c>
      <c r="H139" s="124">
        <f t="shared" ca="1" si="3"/>
        <v>44309</v>
      </c>
      <c r="I139" s="125">
        <v>0</v>
      </c>
      <c r="J139" s="316" t="str">
        <f>LEFT('HN TOPUPS April Sheet'!D127,16)&amp;"."&amp;'HN TopUpPay'!E139</f>
        <v>St Andrew's C E.3315.EHCP.I03.1.Ap21</v>
      </c>
      <c r="K139" s="120" t="b">
        <v>1</v>
      </c>
      <c r="L139" s="126" t="s">
        <v>3686</v>
      </c>
      <c r="M139" s="120" t="b">
        <v>1</v>
      </c>
      <c r="N139" s="120" t="s">
        <v>3687</v>
      </c>
      <c r="O139" s="319" t="str">
        <f>'HN TOPUPS April Sheet'!N127</f>
        <v>11431/543965</v>
      </c>
      <c r="P139" s="120" t="b">
        <v>1</v>
      </c>
      <c r="Q139" s="120" t="b">
        <v>1</v>
      </c>
      <c r="R139" s="120" t="b">
        <v>1</v>
      </c>
    </row>
    <row r="140" spans="1:18" x14ac:dyDescent="0.25">
      <c r="A140" s="117">
        <v>1</v>
      </c>
      <c r="B140" s="118">
        <v>2</v>
      </c>
      <c r="C140" s="315">
        <f>'HN TOPUPS April Sheet'!C128</f>
        <v>400064</v>
      </c>
      <c r="D140" s="120" t="b">
        <v>1</v>
      </c>
      <c r="E140" s="316" t="str">
        <f>'HN TOPUPS April Sheet'!M128&amp;"."&amp;'HN TopUpPay'!$C$5</f>
        <v>3504.EHCP.I03.1.Ap21</v>
      </c>
      <c r="F140" s="317">
        <f t="shared" ca="1" si="2"/>
        <v>44309</v>
      </c>
      <c r="G140" s="318">
        <f>'HN TOPUPS April Sheet'!Q128</f>
        <v>8324.461538461539</v>
      </c>
      <c r="H140" s="124">
        <f t="shared" ca="1" si="3"/>
        <v>44309</v>
      </c>
      <c r="I140" s="125">
        <v>0</v>
      </c>
      <c r="J140" s="316" t="str">
        <f>LEFT('HN TOPUPS April Sheet'!D128,16)&amp;"."&amp;'HN TopUpPay'!E140</f>
        <v>St Catherines R .3504.EHCP.I03.1.Ap21</v>
      </c>
      <c r="K140" s="120" t="b">
        <v>1</v>
      </c>
      <c r="L140" s="126" t="s">
        <v>3686</v>
      </c>
      <c r="M140" s="120" t="b">
        <v>1</v>
      </c>
      <c r="N140" s="120" t="s">
        <v>3687</v>
      </c>
      <c r="O140" s="319" t="str">
        <f>'HN TOPUPS April Sheet'!N128</f>
        <v>11431/543965</v>
      </c>
      <c r="P140" s="120" t="b">
        <v>1</v>
      </c>
      <c r="Q140" s="120" t="b">
        <v>1</v>
      </c>
      <c r="R140" s="120" t="b">
        <v>1</v>
      </c>
    </row>
    <row r="141" spans="1:18" x14ac:dyDescent="0.25">
      <c r="A141" s="117">
        <v>1</v>
      </c>
      <c r="B141" s="118">
        <v>2</v>
      </c>
      <c r="C141" s="315">
        <f>'HN TOPUPS April Sheet'!C129</f>
        <v>400098</v>
      </c>
      <c r="D141" s="120" t="b">
        <v>1</v>
      </c>
      <c r="E141" s="316" t="str">
        <f>'HN TOPUPS April Sheet'!M129&amp;"."&amp;'HN TopUpPay'!$C$5</f>
        <v>3309.EHCP.I03.1.Ap21</v>
      </c>
      <c r="F141" s="317">
        <f t="shared" ca="1" si="2"/>
        <v>44309</v>
      </c>
      <c r="G141" s="318">
        <f>'HN TOPUPS April Sheet'!Q129</f>
        <v>5885.2307692307695</v>
      </c>
      <c r="H141" s="124">
        <f t="shared" ca="1" si="3"/>
        <v>44309</v>
      </c>
      <c r="I141" s="125">
        <v>0</v>
      </c>
      <c r="J141" s="316" t="str">
        <f>LEFT('HN TOPUPS April Sheet'!D129,16)&amp;"."&amp;'HN TopUpPay'!E141</f>
        <v>St Johns CE N20.3309.EHCP.I03.1.Ap21</v>
      </c>
      <c r="K141" s="120" t="b">
        <v>1</v>
      </c>
      <c r="L141" s="126" t="s">
        <v>3686</v>
      </c>
      <c r="M141" s="120" t="b">
        <v>1</v>
      </c>
      <c r="N141" s="120" t="s">
        <v>3687</v>
      </c>
      <c r="O141" s="319" t="str">
        <f>'HN TOPUPS April Sheet'!N129</f>
        <v>11431/543965</v>
      </c>
      <c r="P141" s="120" t="b">
        <v>1</v>
      </c>
      <c r="Q141" s="120" t="b">
        <v>1</v>
      </c>
      <c r="R141" s="120" t="b">
        <v>1</v>
      </c>
    </row>
    <row r="142" spans="1:18" x14ac:dyDescent="0.25">
      <c r="A142" s="117">
        <v>1</v>
      </c>
      <c r="B142" s="118">
        <v>2</v>
      </c>
      <c r="C142" s="315">
        <f>'HN TOPUPS April Sheet'!C130</f>
        <v>400098</v>
      </c>
      <c r="D142" s="120" t="b">
        <v>1</v>
      </c>
      <c r="E142" s="316" t="str">
        <f>'HN TOPUPS April Sheet'!M130&amp;"."&amp;'HN TopUpPay'!$C$5</f>
        <v>3309.SEN I.I03.2.Ap21</v>
      </c>
      <c r="F142" s="317">
        <f t="shared" ca="1" si="2"/>
        <v>44309</v>
      </c>
      <c r="G142" s="318">
        <f>'HN TOPUPS April Sheet'!Q130</f>
        <v>829.84615384615392</v>
      </c>
      <c r="H142" s="124">
        <f t="shared" ca="1" si="3"/>
        <v>44309</v>
      </c>
      <c r="I142" s="125">
        <v>0</v>
      </c>
      <c r="J142" s="316" t="str">
        <f>LEFT('HN TOPUPS April Sheet'!D130,16)&amp;"."&amp;'HN TopUpPay'!E142</f>
        <v>St Johns CE N20.3309.SEN I.I03.2.Ap21</v>
      </c>
      <c r="K142" s="120" t="b">
        <v>1</v>
      </c>
      <c r="L142" s="126" t="s">
        <v>3686</v>
      </c>
      <c r="M142" s="120" t="b">
        <v>1</v>
      </c>
      <c r="N142" s="120" t="s">
        <v>3687</v>
      </c>
      <c r="O142" s="319" t="str">
        <f>'HN TOPUPS April Sheet'!N130</f>
        <v>10265/543965</v>
      </c>
      <c r="P142" s="120" t="b">
        <v>1</v>
      </c>
      <c r="Q142" s="120" t="b">
        <v>1</v>
      </c>
      <c r="R142" s="120" t="b">
        <v>1</v>
      </c>
    </row>
    <row r="143" spans="1:18" x14ac:dyDescent="0.25">
      <c r="A143" s="117">
        <v>1</v>
      </c>
      <c r="B143" s="118">
        <v>2</v>
      </c>
      <c r="C143" s="315">
        <f>'HN TOPUPS April Sheet'!C131</f>
        <v>400114</v>
      </c>
      <c r="D143" s="120" t="b">
        <v>1</v>
      </c>
      <c r="E143" s="316" t="str">
        <f>'HN TOPUPS April Sheet'!M131&amp;"."&amp;'HN TopUpPay'!$C$5</f>
        <v>3307.EHCP.I03.1.Ap21</v>
      </c>
      <c r="F143" s="317">
        <f t="shared" ca="1" si="2"/>
        <v>44309</v>
      </c>
      <c r="G143" s="318">
        <f>'HN TOPUPS April Sheet'!Q131</f>
        <v>813.07692307692309</v>
      </c>
      <c r="H143" s="124">
        <f t="shared" ca="1" si="3"/>
        <v>44309</v>
      </c>
      <c r="I143" s="125">
        <v>0</v>
      </c>
      <c r="J143" s="316" t="str">
        <f>LEFT('HN TOPUPS April Sheet'!D131,16)&amp;"."&amp;'HN TopUpPay'!E143</f>
        <v>St John's CE Sch.3307.EHCP.I03.1.Ap21</v>
      </c>
      <c r="K143" s="120" t="b">
        <v>1</v>
      </c>
      <c r="L143" s="126" t="s">
        <v>3686</v>
      </c>
      <c r="M143" s="120" t="b">
        <v>1</v>
      </c>
      <c r="N143" s="120" t="s">
        <v>3687</v>
      </c>
      <c r="O143" s="319" t="str">
        <f>'HN TOPUPS April Sheet'!N131</f>
        <v>11431/543965</v>
      </c>
      <c r="P143" s="120" t="b">
        <v>1</v>
      </c>
      <c r="Q143" s="120" t="b">
        <v>1</v>
      </c>
      <c r="R143" s="120" t="b">
        <v>1</v>
      </c>
    </row>
    <row r="144" spans="1:18" x14ac:dyDescent="0.25">
      <c r="A144" s="117">
        <v>1</v>
      </c>
      <c r="B144" s="118">
        <v>2</v>
      </c>
      <c r="C144" s="315">
        <f>'HN TOPUPS April Sheet'!C132</f>
        <v>400066</v>
      </c>
      <c r="D144" s="120" t="b">
        <v>1</v>
      </c>
      <c r="E144" s="316" t="str">
        <f>'HN TOPUPS April Sheet'!M132&amp;"."&amp;'HN TopUpPay'!$C$5</f>
        <v>3509.EHCP.I03.1.Ap21</v>
      </c>
      <c r="F144" s="317">
        <f t="shared" ca="1" si="2"/>
        <v>44309</v>
      </c>
      <c r="G144" s="318">
        <f>'HN TOPUPS April Sheet'!Q132</f>
        <v>13396.461538461539</v>
      </c>
      <c r="H144" s="124">
        <f t="shared" ca="1" si="3"/>
        <v>44309</v>
      </c>
      <c r="I144" s="125">
        <v>0</v>
      </c>
      <c r="J144" s="316" t="str">
        <f>LEFT('HN TOPUPS April Sheet'!D132,16)&amp;"."&amp;'HN TopUpPay'!E144</f>
        <v>St Joseph's Prim.3509.EHCP.I03.1.Ap21</v>
      </c>
      <c r="K144" s="120" t="b">
        <v>1</v>
      </c>
      <c r="L144" s="126" t="s">
        <v>3686</v>
      </c>
      <c r="M144" s="120" t="b">
        <v>1</v>
      </c>
      <c r="N144" s="120" t="s">
        <v>3687</v>
      </c>
      <c r="O144" s="319" t="str">
        <f>'HN TOPUPS April Sheet'!N132</f>
        <v>11431/543965</v>
      </c>
      <c r="P144" s="120" t="b">
        <v>1</v>
      </c>
      <c r="Q144" s="120" t="b">
        <v>1</v>
      </c>
      <c r="R144" s="120" t="b">
        <v>1</v>
      </c>
    </row>
    <row r="145" spans="1:18" x14ac:dyDescent="0.25">
      <c r="A145" s="117">
        <v>1</v>
      </c>
      <c r="B145" s="118">
        <v>2</v>
      </c>
      <c r="C145" s="315">
        <f>'HN TOPUPS April Sheet'!C133</f>
        <v>400102</v>
      </c>
      <c r="D145" s="120" t="b">
        <v>1</v>
      </c>
      <c r="E145" s="316" t="str">
        <f>'HN TOPUPS April Sheet'!M133&amp;"."&amp;'HN TopUpPay'!$C$5</f>
        <v>1003.EHCP.I03.1.Ap21</v>
      </c>
      <c r="F145" s="317">
        <f t="shared" ca="1" si="2"/>
        <v>44309</v>
      </c>
      <c r="G145" s="318">
        <f>'HN TOPUPS April Sheet'!Q133</f>
        <v>951.46307692307698</v>
      </c>
      <c r="H145" s="124">
        <f t="shared" ca="1" si="3"/>
        <v>44309</v>
      </c>
      <c r="I145" s="125">
        <v>0</v>
      </c>
      <c r="J145" s="316" t="str">
        <f>LEFT('HN TOPUPS April Sheet'!D133,16)&amp;"."&amp;'HN TopUpPay'!E145</f>
        <v>St Margaret's Nu.1003.EHCP.I03.1.Ap21</v>
      </c>
      <c r="K145" s="120" t="b">
        <v>1</v>
      </c>
      <c r="L145" s="126" t="s">
        <v>3686</v>
      </c>
      <c r="M145" s="120" t="b">
        <v>1</v>
      </c>
      <c r="N145" s="120" t="s">
        <v>3687</v>
      </c>
      <c r="O145" s="319" t="str">
        <f>'HN TOPUPS April Sheet'!N133</f>
        <v>11439/543965</v>
      </c>
      <c r="P145" s="120" t="b">
        <v>1</v>
      </c>
      <c r="Q145" s="120" t="b">
        <v>1</v>
      </c>
      <c r="R145" s="120" t="b">
        <v>1</v>
      </c>
    </row>
    <row r="146" spans="1:18" x14ac:dyDescent="0.25">
      <c r="A146" s="117">
        <v>1</v>
      </c>
      <c r="B146" s="118">
        <v>2</v>
      </c>
      <c r="C146" s="315">
        <f>'HN TOPUPS April Sheet'!C134</f>
        <v>400102</v>
      </c>
      <c r="D146" s="120" t="b">
        <v>1</v>
      </c>
      <c r="E146" s="316" t="str">
        <f>'HN TOPUPS April Sheet'!M134&amp;"."&amp;'HN TopUpPay'!$C$5</f>
        <v>1003.SEN I.I03.2.Ap21</v>
      </c>
      <c r="F146" s="317">
        <f t="shared" ca="1" si="2"/>
        <v>44309</v>
      </c>
      <c r="G146" s="318">
        <f>'HN TOPUPS April Sheet'!Q134</f>
        <v>453.07692307692309</v>
      </c>
      <c r="H146" s="124">
        <f t="shared" ca="1" si="3"/>
        <v>44309</v>
      </c>
      <c r="I146" s="125">
        <v>0</v>
      </c>
      <c r="J146" s="316" t="str">
        <f>LEFT('HN TOPUPS April Sheet'!D134,16)&amp;"."&amp;'HN TopUpPay'!E146</f>
        <v>St Margaret's Nu.1003.SEN I.I03.2.Ap21</v>
      </c>
      <c r="K146" s="120" t="b">
        <v>1</v>
      </c>
      <c r="L146" s="126" t="s">
        <v>3686</v>
      </c>
      <c r="M146" s="120" t="b">
        <v>1</v>
      </c>
      <c r="N146" s="120" t="s">
        <v>3687</v>
      </c>
      <c r="O146" s="319" t="str">
        <f>'HN TOPUPS April Sheet'!N134</f>
        <v>10265/543965</v>
      </c>
      <c r="P146" s="120" t="b">
        <v>1</v>
      </c>
      <c r="Q146" s="120" t="b">
        <v>1</v>
      </c>
      <c r="R146" s="120" t="b">
        <v>1</v>
      </c>
    </row>
    <row r="147" spans="1:18" x14ac:dyDescent="0.25">
      <c r="A147" s="117">
        <v>1</v>
      </c>
      <c r="B147" s="118">
        <v>2</v>
      </c>
      <c r="C147" s="315">
        <f>'HN TOPUPS April Sheet'!C135</f>
        <v>400135</v>
      </c>
      <c r="D147" s="120" t="b">
        <v>1</v>
      </c>
      <c r="E147" s="316" t="str">
        <f>'HN TOPUPS April Sheet'!M135&amp;"."&amp;'HN TopUpPay'!$C$5</f>
        <v>3521.EHCP.I03.1.Ap21</v>
      </c>
      <c r="F147" s="317">
        <f t="shared" ca="1" si="2"/>
        <v>44309</v>
      </c>
      <c r="G147" s="318">
        <f>'HN TOPUPS April Sheet'!Q135</f>
        <v>15526</v>
      </c>
      <c r="H147" s="124">
        <f t="shared" ca="1" si="3"/>
        <v>44309</v>
      </c>
      <c r="I147" s="125">
        <v>0</v>
      </c>
      <c r="J147" s="316" t="str">
        <f>LEFT('HN TOPUPS April Sheet'!D135,16)&amp;"."&amp;'HN TopUpPay'!E147</f>
        <v>St Mary's &amp; St J.3521.EHCP.I03.1.Ap21</v>
      </c>
      <c r="K147" s="120" t="b">
        <v>1</v>
      </c>
      <c r="L147" s="126" t="s">
        <v>3686</v>
      </c>
      <c r="M147" s="120" t="b">
        <v>1</v>
      </c>
      <c r="N147" s="120" t="s">
        <v>3687</v>
      </c>
      <c r="O147" s="319" t="str">
        <f>'HN TOPUPS April Sheet'!N135</f>
        <v>11431/543965</v>
      </c>
      <c r="P147" s="120" t="b">
        <v>1</v>
      </c>
      <c r="Q147" s="120" t="b">
        <v>1</v>
      </c>
      <c r="R147" s="120" t="b">
        <v>1</v>
      </c>
    </row>
    <row r="148" spans="1:18" x14ac:dyDescent="0.25">
      <c r="A148" s="117">
        <v>1</v>
      </c>
      <c r="B148" s="118">
        <v>2</v>
      </c>
      <c r="C148" s="315">
        <f>'HN TOPUPS April Sheet'!C136</f>
        <v>400135</v>
      </c>
      <c r="D148" s="120" t="b">
        <v>1</v>
      </c>
      <c r="E148" s="316" t="str">
        <f>'HN TOPUPS April Sheet'!M136&amp;"."&amp;'HN TopUpPay'!$C$5</f>
        <v>3521.EHCP.I03.2.Ap21</v>
      </c>
      <c r="F148" s="317">
        <f t="shared" ca="1" si="2"/>
        <v>44309</v>
      </c>
      <c r="G148" s="318">
        <f>'HN TOPUPS April Sheet'!Q136</f>
        <v>20469.384615384617</v>
      </c>
      <c r="H148" s="124">
        <f t="shared" ca="1" si="3"/>
        <v>44309</v>
      </c>
      <c r="I148" s="125">
        <v>0</v>
      </c>
      <c r="J148" s="316" t="str">
        <f>LEFT('HN TOPUPS April Sheet'!D136,16)&amp;"."&amp;'HN TopUpPay'!E148</f>
        <v>St Mary's &amp; St J.3521.EHCP.I03.2.Ap21</v>
      </c>
      <c r="K148" s="120" t="b">
        <v>1</v>
      </c>
      <c r="L148" s="126" t="s">
        <v>3686</v>
      </c>
      <c r="M148" s="120" t="b">
        <v>1</v>
      </c>
      <c r="N148" s="120" t="s">
        <v>3687</v>
      </c>
      <c r="O148" s="319" t="str">
        <f>'HN TOPUPS April Sheet'!N136</f>
        <v>11435/543965</v>
      </c>
      <c r="P148" s="120" t="b">
        <v>1</v>
      </c>
      <c r="Q148" s="120" t="b">
        <v>1</v>
      </c>
      <c r="R148" s="120" t="b">
        <v>1</v>
      </c>
    </row>
    <row r="149" spans="1:18" x14ac:dyDescent="0.25">
      <c r="A149" s="117">
        <v>1</v>
      </c>
      <c r="B149" s="118">
        <v>2</v>
      </c>
      <c r="C149" s="315">
        <f>'HN TOPUPS April Sheet'!C137</f>
        <v>400058</v>
      </c>
      <c r="D149" s="120" t="b">
        <v>1</v>
      </c>
      <c r="E149" s="316" t="str">
        <f>'HN TOPUPS April Sheet'!M137&amp;"."&amp;'HN TopUpPay'!$C$5</f>
        <v>3311.EHCP.I03.1.Ap21</v>
      </c>
      <c r="F149" s="317">
        <f t="shared" ref="F149:F201" ca="1" si="4">TODAY()</f>
        <v>44309</v>
      </c>
      <c r="G149" s="318">
        <f>'HN TOPUPS April Sheet'!Q137</f>
        <v>10144.615384615385</v>
      </c>
      <c r="H149" s="124">
        <f t="shared" ref="H149:H201" ca="1" si="5">F149</f>
        <v>44309</v>
      </c>
      <c r="I149" s="125">
        <v>0</v>
      </c>
      <c r="J149" s="316" t="str">
        <f>LEFT('HN TOPUPS April Sheet'!D137,16)&amp;"."&amp;'HN TopUpPay'!E149</f>
        <v>St Mary's C E Pr.3311.EHCP.I03.1.Ap21</v>
      </c>
      <c r="K149" s="120" t="b">
        <v>1</v>
      </c>
      <c r="L149" s="126" t="s">
        <v>3686</v>
      </c>
      <c r="M149" s="120" t="b">
        <v>1</v>
      </c>
      <c r="N149" s="120" t="s">
        <v>3687</v>
      </c>
      <c r="O149" s="319" t="str">
        <f>'HN TOPUPS April Sheet'!N137</f>
        <v>11431/543965</v>
      </c>
      <c r="P149" s="120" t="b">
        <v>1</v>
      </c>
      <c r="Q149" s="120" t="b">
        <v>1</v>
      </c>
      <c r="R149" s="120" t="b">
        <v>1</v>
      </c>
    </row>
    <row r="150" spans="1:18" x14ac:dyDescent="0.25">
      <c r="A150" s="117">
        <v>1</v>
      </c>
      <c r="B150" s="118">
        <v>2</v>
      </c>
      <c r="C150" s="315">
        <f>'HN TOPUPS April Sheet'!C138</f>
        <v>400017</v>
      </c>
      <c r="D150" s="120" t="b">
        <v>1</v>
      </c>
      <c r="E150" s="316" t="str">
        <f>'HN TOPUPS April Sheet'!M138&amp;"."&amp;'HN TopUpPay'!$C$5</f>
        <v>3312.EHCP.I03.1.Ap21</v>
      </c>
      <c r="F150" s="317">
        <f t="shared" ca="1" si="4"/>
        <v>44309</v>
      </c>
      <c r="G150" s="318">
        <f>'HN TOPUPS April Sheet'!Q138</f>
        <v>3755.6923076923081</v>
      </c>
      <c r="H150" s="124">
        <f t="shared" ca="1" si="5"/>
        <v>44309</v>
      </c>
      <c r="I150" s="125">
        <v>0</v>
      </c>
      <c r="J150" s="316" t="str">
        <f>LEFT('HN TOPUPS April Sheet'!D138,16)&amp;"."&amp;'HN TopUpPay'!E150</f>
        <v>St Mary's School.3312.EHCP.I03.1.Ap21</v>
      </c>
      <c r="K150" s="120" t="b">
        <v>1</v>
      </c>
      <c r="L150" s="126" t="s">
        <v>3686</v>
      </c>
      <c r="M150" s="120" t="b">
        <v>1</v>
      </c>
      <c r="N150" s="120" t="s">
        <v>3687</v>
      </c>
      <c r="O150" s="319" t="str">
        <f>'HN TOPUPS April Sheet'!N138</f>
        <v>11431/543965</v>
      </c>
      <c r="P150" s="120" t="b">
        <v>1</v>
      </c>
      <c r="Q150" s="120" t="b">
        <v>1</v>
      </c>
      <c r="R150" s="120" t="b">
        <v>1</v>
      </c>
    </row>
    <row r="151" spans="1:18" x14ac:dyDescent="0.25">
      <c r="A151" s="117">
        <v>1</v>
      </c>
      <c r="B151" s="118">
        <v>2</v>
      </c>
      <c r="C151" s="315">
        <f>'HN TOPUPS April Sheet'!C139</f>
        <v>400094</v>
      </c>
      <c r="D151" s="120" t="b">
        <v>1</v>
      </c>
      <c r="E151" s="316" t="str">
        <f>'HN TOPUPS April Sheet'!M139&amp;"."&amp;'HN TopUpPay'!$C$5</f>
        <v>3314.EHCP.I03.1.Ap21</v>
      </c>
      <c r="F151" s="317">
        <f t="shared" ca="1" si="4"/>
        <v>44309</v>
      </c>
      <c r="G151" s="318">
        <f>'HN TOPUPS April Sheet'!Q139</f>
        <v>5446.461538461539</v>
      </c>
      <c r="H151" s="124">
        <f t="shared" ca="1" si="5"/>
        <v>44309</v>
      </c>
      <c r="I151" s="125">
        <v>0</v>
      </c>
      <c r="J151" s="316" t="str">
        <f>LEFT('HN TOPUPS April Sheet'!D139,16)&amp;"."&amp;'HN TopUpPay'!E151</f>
        <v>St Pauls CE Prim.3314.EHCP.I03.1.Ap21</v>
      </c>
      <c r="K151" s="120" t="b">
        <v>1</v>
      </c>
      <c r="L151" s="126" t="s">
        <v>3686</v>
      </c>
      <c r="M151" s="120" t="b">
        <v>1</v>
      </c>
      <c r="N151" s="120" t="s">
        <v>3687</v>
      </c>
      <c r="O151" s="319" t="str">
        <f>'HN TOPUPS April Sheet'!N139</f>
        <v>11431/543965</v>
      </c>
      <c r="P151" s="120" t="b">
        <v>1</v>
      </c>
      <c r="Q151" s="120" t="b">
        <v>1</v>
      </c>
      <c r="R151" s="120" t="b">
        <v>1</v>
      </c>
    </row>
    <row r="152" spans="1:18" x14ac:dyDescent="0.25">
      <c r="A152" s="117">
        <v>1</v>
      </c>
      <c r="B152" s="118">
        <v>2</v>
      </c>
      <c r="C152" s="315">
        <f>'HN TOPUPS April Sheet'!C140</f>
        <v>400006</v>
      </c>
      <c r="D152" s="120" t="b">
        <v>1</v>
      </c>
      <c r="E152" s="316" t="str">
        <f>'HN TOPUPS April Sheet'!M140&amp;"."&amp;'HN TopUpPay'!$C$5</f>
        <v>3313.EHCP.I03.1.Ap21</v>
      </c>
      <c r="F152" s="317">
        <f t="shared" ca="1" si="4"/>
        <v>44309</v>
      </c>
      <c r="G152" s="318">
        <f>'HN TOPUPS April Sheet'!Q140</f>
        <v>4633.5384615384619</v>
      </c>
      <c r="H152" s="124">
        <f t="shared" ca="1" si="5"/>
        <v>44309</v>
      </c>
      <c r="I152" s="125">
        <v>0</v>
      </c>
      <c r="J152" s="316" t="str">
        <f>LEFT('HN TOPUPS April Sheet'!D140,16)&amp;"."&amp;'HN TopUpPay'!E152</f>
        <v>St Paul's School.3313.EHCP.I03.1.Ap21</v>
      </c>
      <c r="K152" s="120" t="b">
        <v>1</v>
      </c>
      <c r="L152" s="126" t="s">
        <v>3686</v>
      </c>
      <c r="M152" s="120" t="b">
        <v>1</v>
      </c>
      <c r="N152" s="120" t="s">
        <v>3687</v>
      </c>
      <c r="O152" s="319" t="str">
        <f>'HN TOPUPS April Sheet'!N140</f>
        <v>11431/543965</v>
      </c>
      <c r="P152" s="120" t="b">
        <v>1</v>
      </c>
      <c r="Q152" s="120" t="b">
        <v>1</v>
      </c>
      <c r="R152" s="120" t="b">
        <v>1</v>
      </c>
    </row>
    <row r="153" spans="1:18" x14ac:dyDescent="0.25">
      <c r="A153" s="117">
        <v>1</v>
      </c>
      <c r="B153" s="118">
        <v>2</v>
      </c>
      <c r="C153" s="315">
        <f>'HN TOPUPS April Sheet'!C141</f>
        <v>400037</v>
      </c>
      <c r="D153" s="120" t="b">
        <v>1</v>
      </c>
      <c r="E153" s="316" t="str">
        <f>'HN TOPUPS April Sheet'!M141&amp;"."&amp;'HN TopUpPay'!$C$5</f>
        <v>3507.EHCP.I03.1.Ap21</v>
      </c>
      <c r="F153" s="317">
        <f t="shared" ca="1" si="4"/>
        <v>44309</v>
      </c>
      <c r="G153" s="318">
        <f>'HN TOPUPS April Sheet'!Q141</f>
        <v>10892.615384615385</v>
      </c>
      <c r="H153" s="124">
        <f t="shared" ca="1" si="5"/>
        <v>44309</v>
      </c>
      <c r="I153" s="125">
        <v>0</v>
      </c>
      <c r="J153" s="316" t="str">
        <f>LEFT('HN TOPUPS April Sheet'!D141,16)&amp;"."&amp;'HN TopUpPay'!E153</f>
        <v>St Theresa's R.C.3507.EHCP.I03.1.Ap21</v>
      </c>
      <c r="K153" s="120" t="b">
        <v>1</v>
      </c>
      <c r="L153" s="126" t="s">
        <v>3686</v>
      </c>
      <c r="M153" s="120" t="b">
        <v>1</v>
      </c>
      <c r="N153" s="120" t="s">
        <v>3687</v>
      </c>
      <c r="O153" s="319" t="str">
        <f>'HN TOPUPS April Sheet'!N141</f>
        <v>11431/543965</v>
      </c>
      <c r="P153" s="120" t="b">
        <v>1</v>
      </c>
      <c r="Q153" s="120" t="b">
        <v>1</v>
      </c>
      <c r="R153" s="120" t="b">
        <v>1</v>
      </c>
    </row>
    <row r="154" spans="1:18" x14ac:dyDescent="0.25">
      <c r="A154" s="117">
        <v>1</v>
      </c>
      <c r="B154" s="118">
        <v>2</v>
      </c>
      <c r="C154" s="315">
        <f>'HN TOPUPS April Sheet'!C142</f>
        <v>400009</v>
      </c>
      <c r="D154" s="120" t="b">
        <v>1</v>
      </c>
      <c r="E154" s="316" t="str">
        <f>'HN TOPUPS April Sheet'!M142&amp;"."&amp;'HN TopUpPay'!$C$5</f>
        <v>3506.EHCP.I03.1.Ap21</v>
      </c>
      <c r="F154" s="317">
        <f t="shared" ca="1" si="4"/>
        <v>44309</v>
      </c>
      <c r="G154" s="318">
        <f>'HN TOPUPS April Sheet'!Q142</f>
        <v>10079.846153846154</v>
      </c>
      <c r="H154" s="124">
        <f t="shared" ca="1" si="5"/>
        <v>44309</v>
      </c>
      <c r="I154" s="125">
        <v>0</v>
      </c>
      <c r="J154" s="316" t="str">
        <f>LEFT('HN TOPUPS April Sheet'!D142,16)&amp;"."&amp;'HN TopUpPay'!E154</f>
        <v>St Vincent's Cat.3506.EHCP.I03.1.Ap21</v>
      </c>
      <c r="K154" s="120" t="b">
        <v>1</v>
      </c>
      <c r="L154" s="126" t="s">
        <v>3686</v>
      </c>
      <c r="M154" s="120" t="b">
        <v>1</v>
      </c>
      <c r="N154" s="120" t="s">
        <v>3687</v>
      </c>
      <c r="O154" s="319" t="str">
        <f>'HN TOPUPS April Sheet'!N142</f>
        <v>11431/543965</v>
      </c>
      <c r="P154" s="120" t="b">
        <v>1</v>
      </c>
      <c r="Q154" s="120" t="b">
        <v>1</v>
      </c>
      <c r="R154" s="120" t="b">
        <v>1</v>
      </c>
    </row>
    <row r="155" spans="1:18" x14ac:dyDescent="0.25">
      <c r="A155" s="117">
        <v>1</v>
      </c>
      <c r="B155" s="118">
        <v>2</v>
      </c>
      <c r="C155" s="315">
        <f>'HN TOPUPS April Sheet'!C143</f>
        <v>400013</v>
      </c>
      <c r="D155" s="120" t="b">
        <v>1</v>
      </c>
      <c r="E155" s="316" t="str">
        <f>'HN TOPUPS April Sheet'!M143&amp;"."&amp;'HN TopUpPay'!$C$5</f>
        <v>5407.EHCP.I03.1.Ap21</v>
      </c>
      <c r="F155" s="317">
        <f t="shared" ca="1" si="4"/>
        <v>44309</v>
      </c>
      <c r="G155" s="318">
        <f>'HN TOPUPS April Sheet'!Q143</f>
        <v>24793.538461538465</v>
      </c>
      <c r="H155" s="124">
        <f t="shared" ca="1" si="5"/>
        <v>44309</v>
      </c>
      <c r="I155" s="125">
        <v>0</v>
      </c>
      <c r="J155" s="316" t="str">
        <f>LEFT('HN TOPUPS April Sheet'!D143,16)&amp;"."&amp;'HN TopUpPay'!E155</f>
        <v>St. James' Catho.5407.EHCP.I03.1.Ap21</v>
      </c>
      <c r="K155" s="120" t="b">
        <v>1</v>
      </c>
      <c r="L155" s="126" t="s">
        <v>3686</v>
      </c>
      <c r="M155" s="120" t="b">
        <v>1</v>
      </c>
      <c r="N155" s="120" t="s">
        <v>3687</v>
      </c>
      <c r="O155" s="319" t="str">
        <f>'HN TOPUPS April Sheet'!N143</f>
        <v>11435/543965</v>
      </c>
      <c r="P155" s="120" t="b">
        <v>1</v>
      </c>
      <c r="Q155" s="120" t="b">
        <v>1</v>
      </c>
      <c r="R155" s="120" t="b">
        <v>1</v>
      </c>
    </row>
    <row r="156" spans="1:18" x14ac:dyDescent="0.25">
      <c r="A156" s="117">
        <v>1</v>
      </c>
      <c r="B156" s="118">
        <v>2</v>
      </c>
      <c r="C156" s="315">
        <f>'HN TOPUPS April Sheet'!C144</f>
        <v>157542</v>
      </c>
      <c r="D156" s="120" t="b">
        <v>1</v>
      </c>
      <c r="E156" s="316" t="str">
        <f>'HN TOPUPS April Sheet'!M144&amp;"."&amp;'HN TopUpPay'!$C$5</f>
        <v>2051.ARPs.I03.1.Ap21</v>
      </c>
      <c r="F156" s="317">
        <f t="shared" ca="1" si="4"/>
        <v>44309</v>
      </c>
      <c r="G156" s="318">
        <f>'HN TOPUPS April Sheet'!Q144</f>
        <v>12955.145833333332</v>
      </c>
      <c r="H156" s="124">
        <f t="shared" ca="1" si="5"/>
        <v>44309</v>
      </c>
      <c r="I156" s="125">
        <v>0</v>
      </c>
      <c r="J156" s="316" t="str">
        <f>LEFT('HN TOPUPS April Sheet'!D144,16)&amp;"."&amp;'HN TopUpPay'!E156</f>
        <v>Summerside Prima.2051.ARPs.I03.1.Ap21</v>
      </c>
      <c r="K156" s="120" t="b">
        <v>1</v>
      </c>
      <c r="L156" s="126" t="s">
        <v>3686</v>
      </c>
      <c r="M156" s="120" t="b">
        <v>1</v>
      </c>
      <c r="N156" s="120" t="s">
        <v>3687</v>
      </c>
      <c r="O156" s="319" t="str">
        <f>'HN TOPUPS April Sheet'!N144</f>
        <v>11422/516500</v>
      </c>
      <c r="P156" s="120" t="b">
        <v>1</v>
      </c>
      <c r="Q156" s="120" t="b">
        <v>1</v>
      </c>
      <c r="R156" s="120" t="b">
        <v>1</v>
      </c>
    </row>
    <row r="157" spans="1:18" x14ac:dyDescent="0.25">
      <c r="A157" s="117">
        <v>1</v>
      </c>
      <c r="B157" s="118">
        <v>2</v>
      </c>
      <c r="C157" s="315">
        <f>'HN TOPUPS April Sheet'!C145</f>
        <v>157542</v>
      </c>
      <c r="D157" s="120" t="b">
        <v>1</v>
      </c>
      <c r="E157" s="316" t="str">
        <f>'HN TOPUPS April Sheet'!M145&amp;"."&amp;'HN TopUpPay'!$C$5</f>
        <v>2051.EHCP.I03.2.Ap21</v>
      </c>
      <c r="F157" s="317">
        <f t="shared" ca="1" si="4"/>
        <v>44309</v>
      </c>
      <c r="G157" s="318">
        <f>'HN TOPUPS April Sheet'!Q145</f>
        <v>8885.4166666666661</v>
      </c>
      <c r="H157" s="124">
        <f t="shared" ca="1" si="5"/>
        <v>44309</v>
      </c>
      <c r="I157" s="125">
        <v>0</v>
      </c>
      <c r="J157" s="316" t="str">
        <f>LEFT('HN TOPUPS April Sheet'!D145,16)&amp;"."&amp;'HN TopUpPay'!E157</f>
        <v>Summerside Prima.2051.EHCP.I03.2.Ap21</v>
      </c>
      <c r="K157" s="120" t="b">
        <v>1</v>
      </c>
      <c r="L157" s="126" t="s">
        <v>3686</v>
      </c>
      <c r="M157" s="120" t="b">
        <v>1</v>
      </c>
      <c r="N157" s="120" t="s">
        <v>3687</v>
      </c>
      <c r="O157" s="319" t="str">
        <f>'HN TOPUPS April Sheet'!N145</f>
        <v>11443/516500</v>
      </c>
      <c r="P157" s="120" t="b">
        <v>1</v>
      </c>
      <c r="Q157" s="120" t="b">
        <v>1</v>
      </c>
      <c r="R157" s="120" t="b">
        <v>1</v>
      </c>
    </row>
    <row r="158" spans="1:18" x14ac:dyDescent="0.25">
      <c r="A158" s="117">
        <v>1</v>
      </c>
      <c r="B158" s="118">
        <v>2</v>
      </c>
      <c r="C158" s="315">
        <f>'HN TOPUPS April Sheet'!C146</f>
        <v>400038</v>
      </c>
      <c r="D158" s="120" t="b">
        <v>1</v>
      </c>
      <c r="E158" s="316" t="str">
        <f>'HN TOPUPS April Sheet'!M146&amp;"."&amp;'HN TopUpPay'!$C$5</f>
        <v>2070.EHCP.I03.1.Ap21</v>
      </c>
      <c r="F158" s="317">
        <f t="shared" ca="1" si="4"/>
        <v>44309</v>
      </c>
      <c r="G158" s="318">
        <f>'HN TOPUPS April Sheet'!Q146</f>
        <v>7137.2307692307695</v>
      </c>
      <c r="H158" s="124">
        <f t="shared" ca="1" si="5"/>
        <v>44309</v>
      </c>
      <c r="I158" s="125">
        <v>0</v>
      </c>
      <c r="J158" s="316" t="str">
        <f>LEFT('HN TOPUPS April Sheet'!D146,16)&amp;"."&amp;'HN TopUpPay'!E158</f>
        <v>Sunnyfields Prim.2070.EHCP.I03.1.Ap21</v>
      </c>
      <c r="K158" s="120" t="b">
        <v>1</v>
      </c>
      <c r="L158" s="126" t="s">
        <v>3686</v>
      </c>
      <c r="M158" s="120" t="b">
        <v>1</v>
      </c>
      <c r="N158" s="120" t="s">
        <v>3687</v>
      </c>
      <c r="O158" s="319" t="str">
        <f>'HN TOPUPS April Sheet'!N146</f>
        <v>11431/543965</v>
      </c>
      <c r="P158" s="120" t="b">
        <v>1</v>
      </c>
      <c r="Q158" s="120" t="b">
        <v>1</v>
      </c>
      <c r="R158" s="120" t="b">
        <v>1</v>
      </c>
    </row>
    <row r="159" spans="1:18" x14ac:dyDescent="0.25">
      <c r="A159" s="117">
        <v>1</v>
      </c>
      <c r="B159" s="118">
        <v>2</v>
      </c>
      <c r="C159" s="315">
        <f>'HN TOPUPS April Sheet'!C147</f>
        <v>400038</v>
      </c>
      <c r="D159" s="120" t="b">
        <v>1</v>
      </c>
      <c r="E159" s="316" t="str">
        <f>'HN TOPUPS April Sheet'!M147&amp;"."&amp;'HN TopUpPay'!$C$5</f>
        <v>2070.EHCP.I03.2.Ap21</v>
      </c>
      <c r="F159" s="317">
        <f t="shared" ca="1" si="4"/>
        <v>44309</v>
      </c>
      <c r="G159" s="318">
        <f>'HN TOPUPS April Sheet'!Q147</f>
        <v>951.46307692307698</v>
      </c>
      <c r="H159" s="124">
        <f t="shared" ca="1" si="5"/>
        <v>44309</v>
      </c>
      <c r="I159" s="125">
        <v>0</v>
      </c>
      <c r="J159" s="316" t="str">
        <f>LEFT('HN TOPUPS April Sheet'!D147,16)&amp;"."&amp;'HN TopUpPay'!E159</f>
        <v>Sunnyfields Prim.2070.EHCP.I03.2.Ap21</v>
      </c>
      <c r="K159" s="120" t="b">
        <v>1</v>
      </c>
      <c r="L159" s="126" t="s">
        <v>3686</v>
      </c>
      <c r="M159" s="120" t="b">
        <v>1</v>
      </c>
      <c r="N159" s="120" t="s">
        <v>3687</v>
      </c>
      <c r="O159" s="319" t="str">
        <f>'HN TOPUPS April Sheet'!N147</f>
        <v>11436/543965</v>
      </c>
      <c r="P159" s="120" t="b">
        <v>1</v>
      </c>
      <c r="Q159" s="120" t="b">
        <v>1</v>
      </c>
      <c r="R159" s="120" t="b">
        <v>1</v>
      </c>
    </row>
    <row r="160" spans="1:18" x14ac:dyDescent="0.25">
      <c r="A160" s="117">
        <v>1</v>
      </c>
      <c r="B160" s="118">
        <v>2</v>
      </c>
      <c r="C160" s="315">
        <f>'HN TOPUPS April Sheet'!C148</f>
        <v>400038</v>
      </c>
      <c r="D160" s="120" t="b">
        <v>1</v>
      </c>
      <c r="E160" s="316" t="str">
        <f>'HN TOPUPS April Sheet'!M148&amp;"."&amp;'HN TopUpPay'!$C$5</f>
        <v>2070.SEN I.I03.3.Ap21</v>
      </c>
      <c r="F160" s="317">
        <f t="shared" ca="1" si="4"/>
        <v>44309</v>
      </c>
      <c r="G160" s="318">
        <f>'HN TOPUPS April Sheet'!Q148</f>
        <v>226.53846153846155</v>
      </c>
      <c r="H160" s="124">
        <f t="shared" ca="1" si="5"/>
        <v>44309</v>
      </c>
      <c r="I160" s="125">
        <v>0</v>
      </c>
      <c r="J160" s="316" t="str">
        <f>LEFT('HN TOPUPS April Sheet'!D148,16)&amp;"."&amp;'HN TopUpPay'!E160</f>
        <v>Sunnyfields Prim.2070.SEN I.I03.3.Ap21</v>
      </c>
      <c r="K160" s="120" t="b">
        <v>1</v>
      </c>
      <c r="L160" s="126" t="s">
        <v>3686</v>
      </c>
      <c r="M160" s="120" t="b">
        <v>1</v>
      </c>
      <c r="N160" s="120" t="s">
        <v>3687</v>
      </c>
      <c r="O160" s="319" t="str">
        <f>'HN TOPUPS April Sheet'!N148</f>
        <v>10265/543965</v>
      </c>
      <c r="P160" s="120" t="b">
        <v>1</v>
      </c>
      <c r="Q160" s="120" t="b">
        <v>1</v>
      </c>
      <c r="R160" s="120" t="b">
        <v>1</v>
      </c>
    </row>
    <row r="161" spans="1:18" x14ac:dyDescent="0.25">
      <c r="A161" s="117">
        <v>1</v>
      </c>
      <c r="B161" s="118">
        <v>2</v>
      </c>
      <c r="C161" s="315">
        <f>'HN TOPUPS April Sheet'!C149</f>
        <v>144388</v>
      </c>
      <c r="D161" s="120" t="b">
        <v>1</v>
      </c>
      <c r="E161" s="316" t="str">
        <f>'HN TOPUPS April Sheet'!M149&amp;"."&amp;'HN TopUpPay'!$C$5</f>
        <v>4010.EHCP.I03.1.Ap21</v>
      </c>
      <c r="F161" s="317">
        <f t="shared" ca="1" si="4"/>
        <v>44309</v>
      </c>
      <c r="G161" s="318">
        <f>'HN TOPUPS April Sheet'!Q149</f>
        <v>15498.916666666666</v>
      </c>
      <c r="H161" s="124">
        <f t="shared" ca="1" si="5"/>
        <v>44309</v>
      </c>
      <c r="I161" s="125">
        <v>0</v>
      </c>
      <c r="J161" s="316" t="str">
        <f>LEFT('HN TOPUPS April Sheet'!D149,16)&amp;"."&amp;'HN TopUpPay'!E161</f>
        <v>Totteridge Acade.4010.EHCP.I03.1.Ap21</v>
      </c>
      <c r="K161" s="120" t="b">
        <v>1</v>
      </c>
      <c r="L161" s="126" t="s">
        <v>3686</v>
      </c>
      <c r="M161" s="120" t="b">
        <v>1</v>
      </c>
      <c r="N161" s="120" t="s">
        <v>3687</v>
      </c>
      <c r="O161" s="319" t="str">
        <f>'HN TOPUPS April Sheet'!N149</f>
        <v>11442/516500</v>
      </c>
      <c r="P161" s="120" t="b">
        <v>1</v>
      </c>
      <c r="Q161" s="120" t="b">
        <v>1</v>
      </c>
      <c r="R161" s="120" t="b">
        <v>1</v>
      </c>
    </row>
    <row r="162" spans="1:18" x14ac:dyDescent="0.25">
      <c r="A162" s="117">
        <v>1</v>
      </c>
      <c r="B162" s="118">
        <v>2</v>
      </c>
      <c r="C162" s="315">
        <f>'HN TOPUPS April Sheet'!C150</f>
        <v>400100</v>
      </c>
      <c r="D162" s="120" t="b">
        <v>1</v>
      </c>
      <c r="E162" s="316" t="str">
        <f>'HN TOPUPS April Sheet'!M150&amp;"."&amp;'HN TopUpPay'!$C$5</f>
        <v>3316.EHCP.I03.1.Ap21</v>
      </c>
      <c r="F162" s="317">
        <f t="shared" ca="1" si="4"/>
        <v>44309</v>
      </c>
      <c r="G162" s="318">
        <f>'HN TOPUPS April Sheet'!Q150</f>
        <v>2878</v>
      </c>
      <c r="H162" s="124">
        <f t="shared" ca="1" si="5"/>
        <v>44309</v>
      </c>
      <c r="I162" s="125">
        <v>0</v>
      </c>
      <c r="J162" s="316" t="str">
        <f>LEFT('HN TOPUPS April Sheet'!D150,16)&amp;"."&amp;'HN TopUpPay'!E162</f>
        <v>Trent  C of E Pr.3316.EHCP.I03.1.Ap21</v>
      </c>
      <c r="K162" s="120" t="b">
        <v>1</v>
      </c>
      <c r="L162" s="126" t="s">
        <v>3686</v>
      </c>
      <c r="M162" s="120" t="b">
        <v>1</v>
      </c>
      <c r="N162" s="120" t="s">
        <v>3687</v>
      </c>
      <c r="O162" s="319" t="str">
        <f>'HN TOPUPS April Sheet'!N150</f>
        <v>11431/543965</v>
      </c>
      <c r="P162" s="120" t="b">
        <v>1</v>
      </c>
      <c r="Q162" s="120" t="b">
        <v>1</v>
      </c>
      <c r="R162" s="120" t="b">
        <v>1</v>
      </c>
    </row>
    <row r="163" spans="1:18" x14ac:dyDescent="0.25">
      <c r="A163" s="117">
        <v>1</v>
      </c>
      <c r="B163" s="118">
        <v>2</v>
      </c>
      <c r="C163" s="315">
        <f>'HN TOPUPS April Sheet'!C151</f>
        <v>400101</v>
      </c>
      <c r="D163" s="120" t="b">
        <v>1</v>
      </c>
      <c r="E163" s="316" t="str">
        <f>'HN TOPUPS April Sheet'!M151&amp;"."&amp;'HN TopUpPay'!$C$5</f>
        <v>2055.EHCP.I03.1.Ap21</v>
      </c>
      <c r="F163" s="317">
        <f t="shared" ca="1" si="4"/>
        <v>44309</v>
      </c>
      <c r="G163" s="318">
        <f>'HN TOPUPS April Sheet'!Q151</f>
        <v>8389.0769230769238</v>
      </c>
      <c r="H163" s="124">
        <f t="shared" ca="1" si="5"/>
        <v>44309</v>
      </c>
      <c r="I163" s="125">
        <v>0</v>
      </c>
      <c r="J163" s="316" t="str">
        <f>LEFT('HN TOPUPS April Sheet'!D151,16)&amp;"."&amp;'HN TopUpPay'!E163</f>
        <v>Tudor School.2055.EHCP.I03.1.Ap21</v>
      </c>
      <c r="K163" s="120" t="b">
        <v>1</v>
      </c>
      <c r="L163" s="126" t="s">
        <v>3686</v>
      </c>
      <c r="M163" s="120" t="b">
        <v>1</v>
      </c>
      <c r="N163" s="120" t="s">
        <v>3687</v>
      </c>
      <c r="O163" s="319" t="str">
        <f>'HN TOPUPS April Sheet'!N151</f>
        <v>11431/543965</v>
      </c>
      <c r="P163" s="120" t="b">
        <v>1</v>
      </c>
      <c r="Q163" s="120" t="b">
        <v>1</v>
      </c>
      <c r="R163" s="120" t="b">
        <v>1</v>
      </c>
    </row>
    <row r="164" spans="1:18" x14ac:dyDescent="0.25">
      <c r="A164" s="117">
        <v>1</v>
      </c>
      <c r="B164" s="118">
        <v>2</v>
      </c>
      <c r="C164" s="315">
        <f>'HN TOPUPS April Sheet'!C152</f>
        <v>400053</v>
      </c>
      <c r="D164" s="120" t="b">
        <v>1</v>
      </c>
      <c r="E164" s="316" t="str">
        <f>'HN TOPUPS April Sheet'!M152&amp;"."&amp;'HN TopUpPay'!$C$5</f>
        <v>2057.EHCP.I03.1.Ap21</v>
      </c>
      <c r="F164" s="317">
        <f t="shared" ca="1" si="4"/>
        <v>44309</v>
      </c>
      <c r="G164" s="318">
        <f>'HN TOPUPS April Sheet'!Q152</f>
        <v>20598.461538461539</v>
      </c>
      <c r="H164" s="124">
        <f t="shared" ca="1" si="5"/>
        <v>44309</v>
      </c>
      <c r="I164" s="125">
        <v>0</v>
      </c>
      <c r="J164" s="316" t="str">
        <f>LEFT('HN TOPUPS April Sheet'!D152,16)&amp;"."&amp;'HN TopUpPay'!E164</f>
        <v>Underhill School.2057.EHCP.I03.1.Ap21</v>
      </c>
      <c r="K164" s="120" t="b">
        <v>1</v>
      </c>
      <c r="L164" s="126" t="s">
        <v>3686</v>
      </c>
      <c r="M164" s="120" t="b">
        <v>1</v>
      </c>
      <c r="N164" s="120" t="s">
        <v>3687</v>
      </c>
      <c r="O164" s="319" t="str">
        <f>'HN TOPUPS April Sheet'!N152</f>
        <v>11431/543965</v>
      </c>
      <c r="P164" s="120" t="b">
        <v>1</v>
      </c>
      <c r="Q164" s="120" t="b">
        <v>1</v>
      </c>
      <c r="R164" s="120" t="b">
        <v>1</v>
      </c>
    </row>
    <row r="165" spans="1:18" x14ac:dyDescent="0.25">
      <c r="A165" s="117">
        <v>1</v>
      </c>
      <c r="B165" s="118">
        <v>2</v>
      </c>
      <c r="C165" s="315">
        <f>'HN TOPUPS April Sheet'!C153</f>
        <v>157055</v>
      </c>
      <c r="D165" s="120" t="b">
        <v>1</v>
      </c>
      <c r="E165" s="316" t="str">
        <f>'HN TOPUPS April Sheet'!M153&amp;"."&amp;'HN TopUpPay'!$C$5</f>
        <v>2049.EHCP.I03.1.Ap21</v>
      </c>
      <c r="F165" s="317">
        <f t="shared" ca="1" si="4"/>
        <v>44309</v>
      </c>
      <c r="G165" s="318">
        <f>'HN TOPUPS April Sheet'!Q153</f>
        <v>2950.083333333333</v>
      </c>
      <c r="H165" s="124">
        <f t="shared" ca="1" si="5"/>
        <v>44309</v>
      </c>
      <c r="I165" s="125">
        <v>0</v>
      </c>
      <c r="J165" s="316" t="str">
        <f>LEFT('HN TOPUPS April Sheet'!D153,16)&amp;"."&amp;'HN TopUpPay'!E165</f>
        <v>Watling Park Fre.2049.EHCP.I03.1.Ap21</v>
      </c>
      <c r="K165" s="120" t="b">
        <v>1</v>
      </c>
      <c r="L165" s="126" t="s">
        <v>3686</v>
      </c>
      <c r="M165" s="120" t="b">
        <v>1</v>
      </c>
      <c r="N165" s="120" t="s">
        <v>3687</v>
      </c>
      <c r="O165" s="319" t="str">
        <f>'HN TOPUPS April Sheet'!N153</f>
        <v>11443/516500</v>
      </c>
      <c r="P165" s="120" t="b">
        <v>1</v>
      </c>
      <c r="Q165" s="120" t="b">
        <v>1</v>
      </c>
      <c r="R165" s="120" t="b">
        <v>1</v>
      </c>
    </row>
    <row r="166" spans="1:18" x14ac:dyDescent="0.25">
      <c r="A166" s="117">
        <v>1</v>
      </c>
      <c r="B166" s="118">
        <v>2</v>
      </c>
      <c r="C166" s="315">
        <f>'HN TOPUPS April Sheet'!C154</f>
        <v>400111</v>
      </c>
      <c r="D166" s="120" t="b">
        <v>1</v>
      </c>
      <c r="E166" s="316" t="str">
        <f>'HN TOPUPS April Sheet'!M154&amp;"."&amp;'HN TopUpPay'!$C$5</f>
        <v>2076.EHCP.I03.1.Ap21</v>
      </c>
      <c r="F166" s="317">
        <f t="shared" ca="1" si="4"/>
        <v>44309</v>
      </c>
      <c r="G166" s="318">
        <f>'HN TOPUPS April Sheet'!Q154</f>
        <v>11770.461538461539</v>
      </c>
      <c r="H166" s="124">
        <f t="shared" ca="1" si="5"/>
        <v>44309</v>
      </c>
      <c r="I166" s="125">
        <v>0</v>
      </c>
      <c r="J166" s="316" t="str">
        <f>LEFT('HN TOPUPS April Sheet'!D154,16)&amp;"."&amp;'HN TopUpPay'!E166</f>
        <v>Wessex  Gardens .2076.EHCP.I03.1.Ap21</v>
      </c>
      <c r="K166" s="120" t="b">
        <v>1</v>
      </c>
      <c r="L166" s="126" t="s">
        <v>3686</v>
      </c>
      <c r="M166" s="120" t="b">
        <v>1</v>
      </c>
      <c r="N166" s="120" t="s">
        <v>3687</v>
      </c>
      <c r="O166" s="319" t="str">
        <f>'HN TOPUPS April Sheet'!N154</f>
        <v>11431/543965</v>
      </c>
      <c r="P166" s="120" t="b">
        <v>1</v>
      </c>
      <c r="Q166" s="120" t="b">
        <v>1</v>
      </c>
      <c r="R166" s="120" t="b">
        <v>1</v>
      </c>
    </row>
    <row r="167" spans="1:18" x14ac:dyDescent="0.25">
      <c r="A167" s="117">
        <v>1</v>
      </c>
      <c r="B167" s="118">
        <v>2</v>
      </c>
      <c r="C167" s="315">
        <f>'HN TOPUPS April Sheet'!C155</f>
        <v>400111</v>
      </c>
      <c r="D167" s="120" t="b">
        <v>1</v>
      </c>
      <c r="E167" s="316" t="str">
        <f>'HN TOPUPS April Sheet'!M155&amp;"."&amp;'HN TopUpPay'!$C$5</f>
        <v>2076.SEN I.I03.2.Ap21</v>
      </c>
      <c r="F167" s="317">
        <f t="shared" ca="1" si="4"/>
        <v>44309</v>
      </c>
      <c r="G167" s="318">
        <f>'HN TOPUPS April Sheet'!Q155</f>
        <v>408.36615384615391</v>
      </c>
      <c r="H167" s="124">
        <f t="shared" ca="1" si="5"/>
        <v>44309</v>
      </c>
      <c r="I167" s="125">
        <v>0</v>
      </c>
      <c r="J167" s="316" t="str">
        <f>LEFT('HN TOPUPS April Sheet'!D155,16)&amp;"."&amp;'HN TopUpPay'!E167</f>
        <v>Wessex  Gardens .2076.SEN I.I03.2.Ap21</v>
      </c>
      <c r="K167" s="120" t="b">
        <v>1</v>
      </c>
      <c r="L167" s="126" t="s">
        <v>3686</v>
      </c>
      <c r="M167" s="120" t="b">
        <v>1</v>
      </c>
      <c r="N167" s="120" t="s">
        <v>3687</v>
      </c>
      <c r="O167" s="319" t="str">
        <f>'HN TOPUPS April Sheet'!N155</f>
        <v>10265/543965</v>
      </c>
      <c r="P167" s="120" t="b">
        <v>1</v>
      </c>
      <c r="Q167" s="120" t="b">
        <v>1</v>
      </c>
      <c r="R167" s="120" t="b">
        <v>1</v>
      </c>
    </row>
    <row r="168" spans="1:18" x14ac:dyDescent="0.25">
      <c r="A168" s="117">
        <v>1</v>
      </c>
      <c r="B168" s="118">
        <v>2</v>
      </c>
      <c r="C168" s="315">
        <f>'HN TOPUPS April Sheet'!C156</f>
        <v>144062</v>
      </c>
      <c r="D168" s="120" t="b">
        <v>1</v>
      </c>
      <c r="E168" s="316" t="str">
        <f>'HN TOPUPS April Sheet'!M156&amp;"."&amp;'HN TopUpPay'!$C$5</f>
        <v>4012.ARPs.I03.1.Ap21</v>
      </c>
      <c r="F168" s="317">
        <f t="shared" ca="1" si="4"/>
        <v>44309</v>
      </c>
      <c r="G168" s="318">
        <f>'HN TOPUPS April Sheet'!Q156</f>
        <v>9325.75</v>
      </c>
      <c r="H168" s="124">
        <f t="shared" ca="1" si="5"/>
        <v>44309</v>
      </c>
      <c r="I168" s="125">
        <v>0</v>
      </c>
      <c r="J168" s="316" t="str">
        <f>LEFT('HN TOPUPS April Sheet'!D156,16)&amp;"."&amp;'HN TopUpPay'!E168</f>
        <v>Whitefield Schoo.4012.ARPs.I03.1.Ap21</v>
      </c>
      <c r="K168" s="120" t="b">
        <v>1</v>
      </c>
      <c r="L168" s="126" t="s">
        <v>3686</v>
      </c>
      <c r="M168" s="120" t="b">
        <v>1</v>
      </c>
      <c r="N168" s="120" t="s">
        <v>3687</v>
      </c>
      <c r="O168" s="319" t="str">
        <f>'HN TOPUPS April Sheet'!N156</f>
        <v>11423/516500</v>
      </c>
      <c r="P168" s="120" t="b">
        <v>1</v>
      </c>
      <c r="Q168" s="120" t="b">
        <v>1</v>
      </c>
      <c r="R168" s="120" t="b">
        <v>1</v>
      </c>
    </row>
    <row r="169" spans="1:18" x14ac:dyDescent="0.25">
      <c r="A169" s="117">
        <v>1</v>
      </c>
      <c r="B169" s="118">
        <v>2</v>
      </c>
      <c r="C169" s="315">
        <f>'HN TOPUPS April Sheet'!C157</f>
        <v>144062</v>
      </c>
      <c r="D169" s="120" t="b">
        <v>1</v>
      </c>
      <c r="E169" s="316" t="str">
        <f>'HN TOPUPS April Sheet'!M157&amp;"."&amp;'HN TopUpPay'!$C$5</f>
        <v>4012.EHCP.I03.2.Ap21</v>
      </c>
      <c r="F169" s="317">
        <f t="shared" ca="1" si="4"/>
        <v>44309</v>
      </c>
      <c r="G169" s="318">
        <f>'HN TOPUPS April Sheet'!Q157</f>
        <v>11325.166666666666</v>
      </c>
      <c r="H169" s="124">
        <f t="shared" ca="1" si="5"/>
        <v>44309</v>
      </c>
      <c r="I169" s="125">
        <v>0</v>
      </c>
      <c r="J169" s="316" t="str">
        <f>LEFT('HN TOPUPS April Sheet'!D157,16)&amp;"."&amp;'HN TopUpPay'!E169</f>
        <v>Whitefield Schoo.4012.EHCP.I03.2.Ap21</v>
      </c>
      <c r="K169" s="120" t="b">
        <v>1</v>
      </c>
      <c r="L169" s="126" t="s">
        <v>3686</v>
      </c>
      <c r="M169" s="120" t="b">
        <v>1</v>
      </c>
      <c r="N169" s="120" t="s">
        <v>3687</v>
      </c>
      <c r="O169" s="319" t="str">
        <f>'HN TOPUPS April Sheet'!N157</f>
        <v>11442/516500</v>
      </c>
      <c r="P169" s="120" t="b">
        <v>1</v>
      </c>
      <c r="Q169" s="120" t="b">
        <v>1</v>
      </c>
      <c r="R169" s="120" t="b">
        <v>1</v>
      </c>
    </row>
    <row r="170" spans="1:18" x14ac:dyDescent="0.25">
      <c r="A170" s="117">
        <v>1</v>
      </c>
      <c r="B170" s="118">
        <v>2</v>
      </c>
      <c r="C170" s="315">
        <f>'HN TOPUPS April Sheet'!C158</f>
        <v>400011</v>
      </c>
      <c r="D170" s="120" t="b">
        <v>1</v>
      </c>
      <c r="E170" s="316" t="str">
        <f>'HN TOPUPS April Sheet'!M158&amp;"."&amp;'HN TopUpPay'!$C$5</f>
        <v>2060.EHCP.I03.1.Ap21</v>
      </c>
      <c r="F170" s="317">
        <f t="shared" ca="1" si="4"/>
        <v>44309</v>
      </c>
      <c r="G170" s="318">
        <f>'HN TOPUPS April Sheet'!Q158</f>
        <v>18030</v>
      </c>
      <c r="H170" s="124">
        <f t="shared" ca="1" si="5"/>
        <v>44309</v>
      </c>
      <c r="I170" s="125">
        <v>0</v>
      </c>
      <c r="J170" s="316" t="str">
        <f>LEFT('HN TOPUPS April Sheet'!D158,16)&amp;"."&amp;'HN TopUpPay'!E170</f>
        <v>Whitings Hill Pr.2060.EHCP.I03.1.Ap21</v>
      </c>
      <c r="K170" s="120" t="b">
        <v>1</v>
      </c>
      <c r="L170" s="126" t="s">
        <v>3686</v>
      </c>
      <c r="M170" s="120" t="b">
        <v>1</v>
      </c>
      <c r="N170" s="120" t="s">
        <v>3687</v>
      </c>
      <c r="O170" s="319" t="str">
        <f>'HN TOPUPS April Sheet'!N158</f>
        <v>11431/543965</v>
      </c>
      <c r="P170" s="120" t="b">
        <v>1</v>
      </c>
      <c r="Q170" s="120" t="b">
        <v>1</v>
      </c>
      <c r="R170" s="120" t="b">
        <v>1</v>
      </c>
    </row>
    <row r="171" spans="1:18" x14ac:dyDescent="0.25">
      <c r="A171" s="117">
        <v>1</v>
      </c>
      <c r="B171" s="118">
        <v>2</v>
      </c>
      <c r="C171" s="315">
        <f>'HN TOPUPS April Sheet'!C159</f>
        <v>400011</v>
      </c>
      <c r="D171" s="120" t="b">
        <v>1</v>
      </c>
      <c r="E171" s="316" t="str">
        <f>'HN TOPUPS April Sheet'!M159&amp;"."&amp;'HN TopUpPay'!$C$5</f>
        <v>2060.SEN I.I03.2.Ap21</v>
      </c>
      <c r="F171" s="317">
        <f t="shared" ca="1" si="4"/>
        <v>44309</v>
      </c>
      <c r="G171" s="318">
        <f>'HN TOPUPS April Sheet'!Q159</f>
        <v>566.34615384615392</v>
      </c>
      <c r="H171" s="124">
        <f t="shared" ca="1" si="5"/>
        <v>44309</v>
      </c>
      <c r="I171" s="125">
        <v>0</v>
      </c>
      <c r="J171" s="316" t="str">
        <f>LEFT('HN TOPUPS April Sheet'!D159,16)&amp;"."&amp;'HN TopUpPay'!E171</f>
        <v>Whitings Hill Pr.2060.SEN I.I03.2.Ap21</v>
      </c>
      <c r="K171" s="120" t="b">
        <v>1</v>
      </c>
      <c r="L171" s="126" t="s">
        <v>3686</v>
      </c>
      <c r="M171" s="120" t="b">
        <v>1</v>
      </c>
      <c r="N171" s="120" t="s">
        <v>3687</v>
      </c>
      <c r="O171" s="319" t="str">
        <f>'HN TOPUPS April Sheet'!N159</f>
        <v>10265/543965</v>
      </c>
      <c r="P171" s="120" t="b">
        <v>1</v>
      </c>
      <c r="Q171" s="120" t="b">
        <v>1</v>
      </c>
      <c r="R171" s="120" t="b">
        <v>1</v>
      </c>
    </row>
    <row r="172" spans="1:18" x14ac:dyDescent="0.25">
      <c r="A172" s="117">
        <v>1</v>
      </c>
      <c r="B172" s="118">
        <v>2</v>
      </c>
      <c r="C172" s="315">
        <f>'HN TOPUPS April Sheet'!C160</f>
        <v>400117</v>
      </c>
      <c r="D172" s="120" t="b">
        <v>1</v>
      </c>
      <c r="E172" s="316" t="str">
        <f>'HN TOPUPS April Sheet'!M160&amp;"."&amp;'HN TopUpPay'!$C$5</f>
        <v>3518.EHCP.I03.1.Ap21</v>
      </c>
      <c r="F172" s="317">
        <f t="shared" ca="1" si="4"/>
        <v>44309</v>
      </c>
      <c r="G172" s="318">
        <f>'HN TOPUPS April Sheet'!Q160</f>
        <v>4194.461538461539</v>
      </c>
      <c r="H172" s="124">
        <f t="shared" ca="1" si="5"/>
        <v>44309</v>
      </c>
      <c r="I172" s="125">
        <v>0</v>
      </c>
      <c r="J172" s="316" t="str">
        <f>LEFT('HN TOPUPS April Sheet'!D160,16)&amp;"."&amp;'HN TopUpPay'!E172</f>
        <v>Woodcroft Primar.3518.EHCP.I03.1.Ap21</v>
      </c>
      <c r="K172" s="120" t="b">
        <v>1</v>
      </c>
      <c r="L172" s="126" t="s">
        <v>3686</v>
      </c>
      <c r="M172" s="120" t="b">
        <v>1</v>
      </c>
      <c r="N172" s="120" t="s">
        <v>3687</v>
      </c>
      <c r="O172" s="319" t="str">
        <f>'HN TOPUPS April Sheet'!N160</f>
        <v>11431/543965</v>
      </c>
      <c r="P172" s="120" t="b">
        <v>1</v>
      </c>
      <c r="Q172" s="120" t="b">
        <v>1</v>
      </c>
      <c r="R172" s="120" t="b">
        <v>1</v>
      </c>
    </row>
    <row r="173" spans="1:18" x14ac:dyDescent="0.25">
      <c r="A173" s="117">
        <v>1</v>
      </c>
      <c r="B173" s="118">
        <v>2</v>
      </c>
      <c r="C173" s="315">
        <f>'HN TOPUPS April Sheet'!C161</f>
        <v>400004</v>
      </c>
      <c r="D173" s="120" t="b">
        <v>1</v>
      </c>
      <c r="E173" s="316" t="str">
        <f>'HN TOPUPS April Sheet'!M161&amp;"."&amp;'HN TopUpPay'!$C$5</f>
        <v>2054.EHCP.I03.1.Ap21</v>
      </c>
      <c r="F173" s="317">
        <f t="shared" ca="1" si="4"/>
        <v>44309</v>
      </c>
      <c r="G173" s="318">
        <f>'HN TOPUPS April Sheet'!Q161</f>
        <v>10828.153846153848</v>
      </c>
      <c r="H173" s="124">
        <f t="shared" ca="1" si="5"/>
        <v>44309</v>
      </c>
      <c r="I173" s="125">
        <v>0</v>
      </c>
      <c r="J173" s="316" t="str">
        <f>LEFT('HN TOPUPS April Sheet'!D161,16)&amp;"."&amp;'HN TopUpPay'!E173</f>
        <v>Woodridge  Prima.2054.EHCP.I03.1.Ap21</v>
      </c>
      <c r="K173" s="120" t="b">
        <v>1</v>
      </c>
      <c r="L173" s="126" t="s">
        <v>3686</v>
      </c>
      <c r="M173" s="120" t="b">
        <v>1</v>
      </c>
      <c r="N173" s="120" t="s">
        <v>3687</v>
      </c>
      <c r="O173" s="319" t="str">
        <f>'HN TOPUPS April Sheet'!N161</f>
        <v>11431/543965</v>
      </c>
      <c r="P173" s="120" t="b">
        <v>1</v>
      </c>
      <c r="Q173" s="120" t="b">
        <v>1</v>
      </c>
      <c r="R173" s="120" t="b">
        <v>1</v>
      </c>
    </row>
    <row r="174" spans="1:18" x14ac:dyDescent="0.25">
      <c r="A174" s="117">
        <v>1</v>
      </c>
      <c r="B174" s="118">
        <v>2</v>
      </c>
      <c r="C174" s="315">
        <f>'HN TOPUPS April Sheet'!C162</f>
        <v>128957</v>
      </c>
      <c r="D174" s="120" t="b">
        <v>1</v>
      </c>
      <c r="E174" s="316" t="str">
        <f>'HN TOPUPS April Sheet'!M162&amp;"."&amp;'HN TopUpPay'!$C$5</f>
        <v>6906.EHCP.I03.1.Ap21</v>
      </c>
      <c r="F174" s="317">
        <f t="shared" ca="1" si="4"/>
        <v>44309</v>
      </c>
      <c r="G174" s="318">
        <f>'HN TOPUPS April Sheet'!Q162</f>
        <v>18722.083333333332</v>
      </c>
      <c r="H174" s="124">
        <f t="shared" ca="1" si="5"/>
        <v>44309</v>
      </c>
      <c r="I174" s="125">
        <v>0</v>
      </c>
      <c r="J174" s="316" t="str">
        <f>LEFT('HN TOPUPS April Sheet'!D162,16)&amp;"."&amp;'HN TopUpPay'!E174</f>
        <v>Wren Academy.6906.EHCP.I03.1.Ap21</v>
      </c>
      <c r="K174" s="120" t="b">
        <v>1</v>
      </c>
      <c r="L174" s="126" t="s">
        <v>3686</v>
      </c>
      <c r="M174" s="120" t="b">
        <v>1</v>
      </c>
      <c r="N174" s="120" t="s">
        <v>3687</v>
      </c>
      <c r="O174" s="319" t="str">
        <f>'HN TOPUPS April Sheet'!N162</f>
        <v>11442/516500</v>
      </c>
      <c r="P174" s="120" t="b">
        <v>1</v>
      </c>
      <c r="Q174" s="120" t="b">
        <v>1</v>
      </c>
      <c r="R174" s="120" t="b">
        <v>1</v>
      </c>
    </row>
    <row r="175" spans="1:18" x14ac:dyDescent="0.25">
      <c r="A175" s="117">
        <v>1</v>
      </c>
      <c r="B175" s="118">
        <v>2</v>
      </c>
      <c r="C175" s="315">
        <f>'HN TOPUPS April Sheet'!C163</f>
        <v>128957</v>
      </c>
      <c r="D175" s="120" t="b">
        <v>1</v>
      </c>
      <c r="E175" s="316" t="str">
        <f>'HN TOPUPS April Sheet'!M163&amp;"."&amp;'HN TopUpPay'!$C$5</f>
        <v>6906.EHCP.I03.2.Ap21</v>
      </c>
      <c r="F175" s="317">
        <f t="shared" ca="1" si="4"/>
        <v>44309</v>
      </c>
      <c r="G175" s="318">
        <f>'HN TOPUPS April Sheet'!Q163</f>
        <v>7731.833333333333</v>
      </c>
      <c r="H175" s="124">
        <f t="shared" ca="1" si="5"/>
        <v>44309</v>
      </c>
      <c r="I175" s="125">
        <v>0</v>
      </c>
      <c r="J175" s="316" t="str">
        <f>LEFT('HN TOPUPS April Sheet'!D163,16)&amp;"."&amp;'HN TopUpPay'!E175</f>
        <v>Wren Academy.6906.EHCP.I03.2.Ap21</v>
      </c>
      <c r="K175" s="120" t="b">
        <v>1</v>
      </c>
      <c r="L175" s="126" t="s">
        <v>3686</v>
      </c>
      <c r="M175" s="120" t="b">
        <v>1</v>
      </c>
      <c r="N175" s="120" t="s">
        <v>3687</v>
      </c>
      <c r="O175" s="319" t="str">
        <f>'HN TOPUPS April Sheet'!N163</f>
        <v>11443/516500</v>
      </c>
      <c r="P175" s="120" t="b">
        <v>1</v>
      </c>
      <c r="Q175" s="120" t="b">
        <v>1</v>
      </c>
      <c r="R175" s="120" t="b">
        <v>1</v>
      </c>
    </row>
    <row r="176" spans="1:18" x14ac:dyDescent="0.25">
      <c r="A176" s="117">
        <v>1</v>
      </c>
      <c r="B176" s="118">
        <v>2</v>
      </c>
      <c r="C176" s="315">
        <f>'HN TOPUPS April Sheet'!C164</f>
        <v>0</v>
      </c>
      <c r="D176" s="120" t="b">
        <v>1</v>
      </c>
      <c r="E176" s="316" t="str">
        <f>'HN TOPUPS April Sheet'!M164&amp;"."&amp;'HN TopUpPay'!$C$5</f>
        <v>.Ap21</v>
      </c>
      <c r="F176" s="317">
        <f t="shared" ca="1" si="4"/>
        <v>44309</v>
      </c>
      <c r="G176" s="318">
        <f>'HN TOPUPS April Sheet'!Q164</f>
        <v>0</v>
      </c>
      <c r="H176" s="124">
        <f t="shared" ca="1" si="5"/>
        <v>44309</v>
      </c>
      <c r="I176" s="125">
        <v>0</v>
      </c>
      <c r="J176" s="316" t="str">
        <f>LEFT('HN TOPUPS April Sheet'!D164,16)&amp;"."&amp;'HN TopUpPay'!E176</f>
        <v>..Ap21</v>
      </c>
      <c r="K176" s="120" t="b">
        <v>1</v>
      </c>
      <c r="L176" s="126" t="s">
        <v>3686</v>
      </c>
      <c r="M176" s="120" t="b">
        <v>1</v>
      </c>
      <c r="N176" s="120" t="s">
        <v>3687</v>
      </c>
      <c r="O176" s="319" t="str">
        <f>'HN TOPUPS April Sheet'!N164</f>
        <v>/</v>
      </c>
      <c r="P176" s="120" t="b">
        <v>1</v>
      </c>
      <c r="Q176" s="120" t="b">
        <v>1</v>
      </c>
      <c r="R176" s="120" t="b">
        <v>1</v>
      </c>
    </row>
    <row r="177" spans="1:18" x14ac:dyDescent="0.25">
      <c r="A177" s="117">
        <v>1</v>
      </c>
      <c r="B177" s="118">
        <v>2</v>
      </c>
      <c r="C177" s="315">
        <f>'HN TOPUPS April Sheet'!C165</f>
        <v>0</v>
      </c>
      <c r="D177" s="120" t="b">
        <v>1</v>
      </c>
      <c r="E177" s="316" t="str">
        <f>'HN TOPUPS April Sheet'!M165&amp;"."&amp;'HN TopUpPay'!$C$5</f>
        <v>.Ap21</v>
      </c>
      <c r="F177" s="317">
        <f t="shared" ca="1" si="4"/>
        <v>44309</v>
      </c>
      <c r="G177" s="318">
        <f>'HN TOPUPS April Sheet'!Q165</f>
        <v>0</v>
      </c>
      <c r="H177" s="124">
        <f t="shared" ca="1" si="5"/>
        <v>44309</v>
      </c>
      <c r="I177" s="125">
        <v>0</v>
      </c>
      <c r="J177" s="316" t="str">
        <f>LEFT('HN TOPUPS April Sheet'!D165,16)&amp;"."&amp;'HN TopUpPay'!E177</f>
        <v>..Ap21</v>
      </c>
      <c r="K177" s="120" t="b">
        <v>1</v>
      </c>
      <c r="L177" s="126" t="s">
        <v>3686</v>
      </c>
      <c r="M177" s="120" t="b">
        <v>1</v>
      </c>
      <c r="N177" s="120" t="s">
        <v>3687</v>
      </c>
      <c r="O177" s="319">
        <f>'HN TOPUPS April Sheet'!N165</f>
        <v>0</v>
      </c>
      <c r="P177" s="120" t="b">
        <v>1</v>
      </c>
      <c r="Q177" s="120" t="b">
        <v>1</v>
      </c>
      <c r="R177" s="120" t="b">
        <v>1</v>
      </c>
    </row>
    <row r="178" spans="1:18" x14ac:dyDescent="0.25">
      <c r="A178" s="117">
        <v>1</v>
      </c>
      <c r="B178" s="118">
        <v>2</v>
      </c>
      <c r="C178" s="315">
        <f>'HN TOPUPS April Sheet'!C166</f>
        <v>0</v>
      </c>
      <c r="D178" s="120" t="b">
        <v>1</v>
      </c>
      <c r="E178" s="316" t="str">
        <f>'HN TOPUPS April Sheet'!M166&amp;"."&amp;'HN TopUpPay'!$C$5</f>
        <v>.Ap21</v>
      </c>
      <c r="F178" s="317">
        <f t="shared" ca="1" si="4"/>
        <v>44309</v>
      </c>
      <c r="G178" s="318">
        <f>'HN TOPUPS April Sheet'!Q166</f>
        <v>0</v>
      </c>
      <c r="H178" s="124">
        <f t="shared" ca="1" si="5"/>
        <v>44309</v>
      </c>
      <c r="I178" s="125">
        <v>0</v>
      </c>
      <c r="J178" s="316" t="str">
        <f>LEFT('HN TOPUPS April Sheet'!D166,16)&amp;"."&amp;'HN TopUpPay'!E178</f>
        <v>..Ap21</v>
      </c>
      <c r="K178" s="120" t="b">
        <v>1</v>
      </c>
      <c r="L178" s="126" t="s">
        <v>3686</v>
      </c>
      <c r="M178" s="120" t="b">
        <v>1</v>
      </c>
      <c r="N178" s="120" t="s">
        <v>3687</v>
      </c>
      <c r="O178" s="319">
        <f>'HN TOPUPS April Sheet'!N166</f>
        <v>0</v>
      </c>
      <c r="P178" s="120" t="b">
        <v>1</v>
      </c>
      <c r="Q178" s="120" t="b">
        <v>1</v>
      </c>
      <c r="R178" s="120" t="b">
        <v>1</v>
      </c>
    </row>
    <row r="179" spans="1:18" x14ac:dyDescent="0.25">
      <c r="A179" s="117">
        <v>1</v>
      </c>
      <c r="B179" s="118">
        <v>2</v>
      </c>
      <c r="C179" s="315">
        <f>'HN TOPUPS April Sheet'!C167</f>
        <v>0</v>
      </c>
      <c r="D179" s="120" t="b">
        <v>1</v>
      </c>
      <c r="E179" s="316" t="str">
        <f>'HN TOPUPS April Sheet'!M167&amp;"."&amp;'HN TopUpPay'!$C$5</f>
        <v>.Ap21</v>
      </c>
      <c r="F179" s="317">
        <f t="shared" ca="1" si="4"/>
        <v>44309</v>
      </c>
      <c r="G179" s="318">
        <f>'HN TOPUPS April Sheet'!Q167</f>
        <v>0</v>
      </c>
      <c r="H179" s="124">
        <f t="shared" ca="1" si="5"/>
        <v>44309</v>
      </c>
      <c r="I179" s="125">
        <v>0</v>
      </c>
      <c r="J179" s="316" t="str">
        <f>LEFT('HN TOPUPS April Sheet'!D167,16)&amp;"."&amp;'HN TopUpPay'!E179</f>
        <v>..Ap21</v>
      </c>
      <c r="K179" s="120" t="b">
        <v>1</v>
      </c>
      <c r="L179" s="126" t="s">
        <v>3686</v>
      </c>
      <c r="M179" s="120" t="b">
        <v>1</v>
      </c>
      <c r="N179" s="120" t="s">
        <v>3687</v>
      </c>
      <c r="O179" s="319">
        <f>'HN TOPUPS April Sheet'!N167</f>
        <v>0</v>
      </c>
      <c r="P179" s="120" t="b">
        <v>1</v>
      </c>
      <c r="Q179" s="120" t="b">
        <v>1</v>
      </c>
      <c r="R179" s="120" t="b">
        <v>1</v>
      </c>
    </row>
    <row r="180" spans="1:18" x14ac:dyDescent="0.25">
      <c r="A180" s="117">
        <v>1</v>
      </c>
      <c r="B180" s="118">
        <v>2</v>
      </c>
      <c r="C180" s="315">
        <f>'HN TOPUPS April Sheet'!C168</f>
        <v>0</v>
      </c>
      <c r="D180" s="120" t="b">
        <v>1</v>
      </c>
      <c r="E180" s="316" t="str">
        <f>'HN TOPUPS April Sheet'!M168&amp;"."&amp;'HN TopUpPay'!$C$5</f>
        <v>.Ap21</v>
      </c>
      <c r="F180" s="317">
        <f t="shared" ca="1" si="4"/>
        <v>44309</v>
      </c>
      <c r="G180" s="318">
        <f>'HN TOPUPS April Sheet'!Q168</f>
        <v>0</v>
      </c>
      <c r="H180" s="124">
        <f t="shared" ca="1" si="5"/>
        <v>44309</v>
      </c>
      <c r="I180" s="125">
        <v>0</v>
      </c>
      <c r="J180" s="316" t="str">
        <f>LEFT('HN TOPUPS April Sheet'!D168,16)&amp;"."&amp;'HN TopUpPay'!E180</f>
        <v>..Ap21</v>
      </c>
      <c r="K180" s="120" t="b">
        <v>1</v>
      </c>
      <c r="L180" s="126" t="s">
        <v>3686</v>
      </c>
      <c r="M180" s="120" t="b">
        <v>1</v>
      </c>
      <c r="N180" s="120" t="s">
        <v>3687</v>
      </c>
      <c r="O180" s="319">
        <f>'HN TOPUPS April Sheet'!N168</f>
        <v>0</v>
      </c>
      <c r="P180" s="120" t="b">
        <v>1</v>
      </c>
      <c r="Q180" s="120" t="b">
        <v>1</v>
      </c>
      <c r="R180" s="120" t="b">
        <v>1</v>
      </c>
    </row>
    <row r="181" spans="1:18" x14ac:dyDescent="0.25">
      <c r="A181" s="117">
        <v>1</v>
      </c>
      <c r="B181" s="118">
        <v>2</v>
      </c>
      <c r="C181" s="315">
        <f>'HN TOPUPS April Sheet'!C169</f>
        <v>0</v>
      </c>
      <c r="D181" s="120" t="b">
        <v>1</v>
      </c>
      <c r="E181" s="316" t="str">
        <f>'HN TOPUPS April Sheet'!M169&amp;"."&amp;'HN TopUpPay'!$C$5</f>
        <v>.Ap21</v>
      </c>
      <c r="F181" s="317">
        <f t="shared" ca="1" si="4"/>
        <v>44309</v>
      </c>
      <c r="G181" s="318">
        <f>'HN TOPUPS April Sheet'!Q169</f>
        <v>0</v>
      </c>
      <c r="H181" s="124">
        <f t="shared" ca="1" si="5"/>
        <v>44309</v>
      </c>
      <c r="I181" s="125">
        <v>0</v>
      </c>
      <c r="J181" s="316" t="str">
        <f>LEFT('HN TOPUPS April Sheet'!D169,16)&amp;"."&amp;'HN TopUpPay'!E181</f>
        <v>..Ap21</v>
      </c>
      <c r="K181" s="120" t="b">
        <v>1</v>
      </c>
      <c r="L181" s="126" t="s">
        <v>3686</v>
      </c>
      <c r="M181" s="120" t="b">
        <v>1</v>
      </c>
      <c r="N181" s="120" t="s">
        <v>3687</v>
      </c>
      <c r="O181" s="319">
        <f>'HN TOPUPS April Sheet'!N169</f>
        <v>0</v>
      </c>
      <c r="P181" s="120" t="b">
        <v>1</v>
      </c>
      <c r="Q181" s="120" t="b">
        <v>1</v>
      </c>
      <c r="R181" s="120" t="b">
        <v>1</v>
      </c>
    </row>
    <row r="182" spans="1:18" x14ac:dyDescent="0.25">
      <c r="A182" s="117">
        <v>1</v>
      </c>
      <c r="B182" s="118">
        <v>2</v>
      </c>
      <c r="C182" s="315">
        <f>'HN TOPUPS April Sheet'!C170</f>
        <v>0</v>
      </c>
      <c r="D182" s="120" t="b">
        <v>1</v>
      </c>
      <c r="E182" s="316" t="str">
        <f>'HN TOPUPS April Sheet'!M170&amp;"."&amp;'HN TopUpPay'!$C$5</f>
        <v>.Ap21</v>
      </c>
      <c r="F182" s="317">
        <f t="shared" ca="1" si="4"/>
        <v>44309</v>
      </c>
      <c r="G182" s="318">
        <f>'HN TOPUPS April Sheet'!Q170</f>
        <v>0</v>
      </c>
      <c r="H182" s="124">
        <f t="shared" ca="1" si="5"/>
        <v>44309</v>
      </c>
      <c r="I182" s="125">
        <v>0</v>
      </c>
      <c r="J182" s="316" t="str">
        <f>LEFT('HN TOPUPS April Sheet'!D170,16)&amp;"."&amp;'HN TopUpPay'!E182</f>
        <v>..Ap21</v>
      </c>
      <c r="K182" s="120" t="b">
        <v>1</v>
      </c>
      <c r="L182" s="126" t="s">
        <v>3686</v>
      </c>
      <c r="M182" s="120" t="b">
        <v>1</v>
      </c>
      <c r="N182" s="120" t="s">
        <v>3687</v>
      </c>
      <c r="O182" s="319">
        <f>'HN TOPUPS April Sheet'!N170</f>
        <v>0</v>
      </c>
      <c r="P182" s="120" t="b">
        <v>1</v>
      </c>
      <c r="Q182" s="120" t="b">
        <v>1</v>
      </c>
      <c r="R182" s="120" t="b">
        <v>1</v>
      </c>
    </row>
    <row r="183" spans="1:18" x14ac:dyDescent="0.25">
      <c r="A183" s="117">
        <v>1</v>
      </c>
      <c r="B183" s="118">
        <v>2</v>
      </c>
      <c r="C183" s="315">
        <f>'HN TOPUPS April Sheet'!C171</f>
        <v>0</v>
      </c>
      <c r="D183" s="120" t="b">
        <v>1</v>
      </c>
      <c r="E183" s="316" t="str">
        <f>'HN TOPUPS April Sheet'!M171&amp;"."&amp;'HN TopUpPay'!$C$5</f>
        <v>.Ap21</v>
      </c>
      <c r="F183" s="317">
        <f t="shared" ca="1" si="4"/>
        <v>44309</v>
      </c>
      <c r="G183" s="318">
        <f>'HN TOPUPS April Sheet'!Q171</f>
        <v>0</v>
      </c>
      <c r="H183" s="124">
        <f t="shared" ca="1" si="5"/>
        <v>44309</v>
      </c>
      <c r="I183" s="125">
        <v>0</v>
      </c>
      <c r="J183" s="316" t="str">
        <f>LEFT('HN TOPUPS April Sheet'!D171,16)&amp;"."&amp;'HN TopUpPay'!E183</f>
        <v>..Ap21</v>
      </c>
      <c r="K183" s="120" t="b">
        <v>1</v>
      </c>
      <c r="L183" s="126" t="s">
        <v>3686</v>
      </c>
      <c r="M183" s="120" t="b">
        <v>1</v>
      </c>
      <c r="N183" s="120" t="s">
        <v>3687</v>
      </c>
      <c r="O183" s="319">
        <f>'HN TOPUPS April Sheet'!N171</f>
        <v>0</v>
      </c>
      <c r="P183" s="120" t="b">
        <v>1</v>
      </c>
      <c r="Q183" s="120" t="b">
        <v>1</v>
      </c>
      <c r="R183" s="120" t="b">
        <v>1</v>
      </c>
    </row>
    <row r="184" spans="1:18" x14ac:dyDescent="0.25">
      <c r="A184" s="117">
        <v>1</v>
      </c>
      <c r="B184" s="118">
        <v>2</v>
      </c>
      <c r="C184" s="315">
        <f>'HN TOPUPS April Sheet'!C172</f>
        <v>0</v>
      </c>
      <c r="D184" s="120" t="b">
        <v>1</v>
      </c>
      <c r="E184" s="316" t="str">
        <f>'HN TOPUPS April Sheet'!M172&amp;"."&amp;'HN TopUpPay'!$C$5</f>
        <v>.Ap21</v>
      </c>
      <c r="F184" s="317">
        <f t="shared" ca="1" si="4"/>
        <v>44309</v>
      </c>
      <c r="G184" s="318">
        <f>'HN TOPUPS April Sheet'!Q172</f>
        <v>0</v>
      </c>
      <c r="H184" s="124">
        <f t="shared" ca="1" si="5"/>
        <v>44309</v>
      </c>
      <c r="I184" s="125">
        <v>0</v>
      </c>
      <c r="J184" s="316" t="str">
        <f>LEFT('HN TOPUPS April Sheet'!D172,16)&amp;"."&amp;'HN TopUpPay'!E184</f>
        <v>..Ap21</v>
      </c>
      <c r="K184" s="120" t="b">
        <v>1</v>
      </c>
      <c r="L184" s="126" t="s">
        <v>3686</v>
      </c>
      <c r="M184" s="120" t="b">
        <v>1</v>
      </c>
      <c r="N184" s="120" t="s">
        <v>3687</v>
      </c>
      <c r="O184" s="319">
        <f>'HN TOPUPS April Sheet'!N172</f>
        <v>0</v>
      </c>
      <c r="P184" s="120" t="b">
        <v>1</v>
      </c>
      <c r="Q184" s="120" t="b">
        <v>1</v>
      </c>
      <c r="R184" s="120" t="b">
        <v>1</v>
      </c>
    </row>
    <row r="185" spans="1:18" x14ac:dyDescent="0.25">
      <c r="A185" s="117">
        <v>1</v>
      </c>
      <c r="B185" s="118">
        <v>2</v>
      </c>
      <c r="C185" s="315">
        <f>'HN TOPUPS April Sheet'!C173</f>
        <v>0</v>
      </c>
      <c r="D185" s="120" t="b">
        <v>1</v>
      </c>
      <c r="E185" s="316" t="str">
        <f>'HN TOPUPS April Sheet'!M173&amp;"."&amp;'HN TopUpPay'!$C$5</f>
        <v>.Ap21</v>
      </c>
      <c r="F185" s="317">
        <f t="shared" ca="1" si="4"/>
        <v>44309</v>
      </c>
      <c r="G185" s="318">
        <f>'HN TOPUPS April Sheet'!Q173</f>
        <v>0</v>
      </c>
      <c r="H185" s="124">
        <f t="shared" ca="1" si="5"/>
        <v>44309</v>
      </c>
      <c r="I185" s="125">
        <v>0</v>
      </c>
      <c r="J185" s="316" t="str">
        <f>LEFT('HN TOPUPS April Sheet'!D173,16)&amp;"."&amp;'HN TopUpPay'!E185</f>
        <v>..Ap21</v>
      </c>
      <c r="K185" s="120" t="b">
        <v>1</v>
      </c>
      <c r="L185" s="126" t="s">
        <v>3686</v>
      </c>
      <c r="M185" s="120" t="b">
        <v>1</v>
      </c>
      <c r="N185" s="120" t="s">
        <v>3687</v>
      </c>
      <c r="O185" s="319">
        <f>'HN TOPUPS April Sheet'!N173</f>
        <v>0</v>
      </c>
      <c r="P185" s="120" t="b">
        <v>1</v>
      </c>
      <c r="Q185" s="120" t="b">
        <v>1</v>
      </c>
      <c r="R185" s="120" t="b">
        <v>1</v>
      </c>
    </row>
    <row r="186" spans="1:18" x14ac:dyDescent="0.25">
      <c r="A186" s="117">
        <v>1</v>
      </c>
      <c r="B186" s="118">
        <v>2</v>
      </c>
      <c r="C186" s="315">
        <f>'HN TOPUPS April Sheet'!C174</f>
        <v>0</v>
      </c>
      <c r="D186" s="120" t="b">
        <v>1</v>
      </c>
      <c r="E186" s="316" t="str">
        <f>'HN TOPUPS April Sheet'!M174&amp;"."&amp;'HN TopUpPay'!$C$5</f>
        <v>.Ap21</v>
      </c>
      <c r="F186" s="317">
        <f t="shared" ca="1" si="4"/>
        <v>44309</v>
      </c>
      <c r="G186" s="318">
        <f>'HN TOPUPS April Sheet'!Q174</f>
        <v>0</v>
      </c>
      <c r="H186" s="124">
        <f t="shared" ca="1" si="5"/>
        <v>44309</v>
      </c>
      <c r="I186" s="125">
        <v>0</v>
      </c>
      <c r="J186" s="316" t="str">
        <f>LEFT('HN TOPUPS April Sheet'!D174,16)&amp;"."&amp;'HN TopUpPay'!E186</f>
        <v>..Ap21</v>
      </c>
      <c r="K186" s="120" t="b">
        <v>1</v>
      </c>
      <c r="L186" s="126" t="s">
        <v>3686</v>
      </c>
      <c r="M186" s="120" t="b">
        <v>1</v>
      </c>
      <c r="N186" s="120" t="s">
        <v>3687</v>
      </c>
      <c r="O186" s="319">
        <f>'HN TOPUPS April Sheet'!N174</f>
        <v>0</v>
      </c>
      <c r="P186" s="120" t="b">
        <v>1</v>
      </c>
      <c r="Q186" s="120" t="b">
        <v>1</v>
      </c>
      <c r="R186" s="120" t="b">
        <v>1</v>
      </c>
    </row>
    <row r="187" spans="1:18" x14ac:dyDescent="0.25">
      <c r="A187" s="117">
        <v>1</v>
      </c>
      <c r="B187" s="118">
        <v>2</v>
      </c>
      <c r="C187" s="315">
        <f>'HN TOPUPS April Sheet'!C175</f>
        <v>0</v>
      </c>
      <c r="D187" s="120" t="b">
        <v>1</v>
      </c>
      <c r="E187" s="316" t="str">
        <f>'HN TOPUPS April Sheet'!M175&amp;"."&amp;'HN TopUpPay'!$C$5</f>
        <v>.Ap21</v>
      </c>
      <c r="F187" s="317">
        <f t="shared" ca="1" si="4"/>
        <v>44309</v>
      </c>
      <c r="G187" s="318">
        <f>'HN TOPUPS April Sheet'!Q175</f>
        <v>0</v>
      </c>
      <c r="H187" s="124">
        <f t="shared" ca="1" si="5"/>
        <v>44309</v>
      </c>
      <c r="I187" s="125">
        <v>0</v>
      </c>
      <c r="J187" s="316" t="str">
        <f>LEFT('HN TOPUPS April Sheet'!D175,16)&amp;"."&amp;'HN TopUpPay'!E187</f>
        <v>..Ap21</v>
      </c>
      <c r="K187" s="120" t="b">
        <v>1</v>
      </c>
      <c r="L187" s="126" t="s">
        <v>3686</v>
      </c>
      <c r="M187" s="120" t="b">
        <v>1</v>
      </c>
      <c r="N187" s="120" t="s">
        <v>3687</v>
      </c>
      <c r="O187" s="319">
        <f>'HN TOPUPS April Sheet'!N175</f>
        <v>0</v>
      </c>
      <c r="P187" s="120" t="b">
        <v>1</v>
      </c>
      <c r="Q187" s="120" t="b">
        <v>1</v>
      </c>
      <c r="R187" s="120" t="b">
        <v>1</v>
      </c>
    </row>
    <row r="188" spans="1:18" x14ac:dyDescent="0.25">
      <c r="A188" s="117">
        <v>1</v>
      </c>
      <c r="B188" s="118">
        <v>2</v>
      </c>
      <c r="C188" s="315">
        <f>'HN TOPUPS April Sheet'!C176</f>
        <v>0</v>
      </c>
      <c r="D188" s="120" t="b">
        <v>1</v>
      </c>
      <c r="E188" s="316" t="str">
        <f>'HN TOPUPS April Sheet'!M176&amp;"."&amp;'HN TopUpPay'!$C$5</f>
        <v>.Ap21</v>
      </c>
      <c r="F188" s="317">
        <f t="shared" ca="1" si="4"/>
        <v>44309</v>
      </c>
      <c r="G188" s="318">
        <f>'HN TOPUPS April Sheet'!Q176</f>
        <v>0</v>
      </c>
      <c r="H188" s="124">
        <f t="shared" ca="1" si="5"/>
        <v>44309</v>
      </c>
      <c r="I188" s="125">
        <v>0</v>
      </c>
      <c r="J188" s="316" t="str">
        <f>LEFT('HN TOPUPS April Sheet'!D176,16)&amp;"."&amp;'HN TopUpPay'!E188</f>
        <v>..Ap21</v>
      </c>
      <c r="K188" s="120" t="b">
        <v>1</v>
      </c>
      <c r="L188" s="126" t="s">
        <v>3686</v>
      </c>
      <c r="M188" s="120" t="b">
        <v>1</v>
      </c>
      <c r="N188" s="120" t="s">
        <v>3687</v>
      </c>
      <c r="O188" s="319">
        <f>'HN TOPUPS April Sheet'!N176</f>
        <v>0</v>
      </c>
      <c r="P188" s="120" t="b">
        <v>1</v>
      </c>
      <c r="Q188" s="120" t="b">
        <v>1</v>
      </c>
      <c r="R188" s="120" t="b">
        <v>1</v>
      </c>
    </row>
    <row r="189" spans="1:18" x14ac:dyDescent="0.25">
      <c r="A189" s="117">
        <v>1</v>
      </c>
      <c r="B189" s="118">
        <v>2</v>
      </c>
      <c r="C189" s="315">
        <f>'HN TOPUPS April Sheet'!C177</f>
        <v>0</v>
      </c>
      <c r="D189" s="120" t="b">
        <v>1</v>
      </c>
      <c r="E189" s="316" t="str">
        <f>'HN TOPUPS April Sheet'!M177&amp;"."&amp;'HN TopUpPay'!$C$5</f>
        <v>.Ap21</v>
      </c>
      <c r="F189" s="317">
        <f t="shared" ca="1" si="4"/>
        <v>44309</v>
      </c>
      <c r="G189" s="318">
        <f>'HN TOPUPS April Sheet'!Q177</f>
        <v>0</v>
      </c>
      <c r="H189" s="124">
        <f t="shared" ca="1" si="5"/>
        <v>44309</v>
      </c>
      <c r="I189" s="125">
        <v>0</v>
      </c>
      <c r="J189" s="316" t="str">
        <f>LEFT('HN TOPUPS April Sheet'!D177,16)&amp;"."&amp;'HN TopUpPay'!E189</f>
        <v>..Ap21</v>
      </c>
      <c r="K189" s="120" t="b">
        <v>1</v>
      </c>
      <c r="L189" s="126" t="s">
        <v>3686</v>
      </c>
      <c r="M189" s="120" t="b">
        <v>1</v>
      </c>
      <c r="N189" s="120" t="s">
        <v>3687</v>
      </c>
      <c r="O189" s="319">
        <f>'HN TOPUPS April Sheet'!N177</f>
        <v>0</v>
      </c>
      <c r="P189" s="120" t="b">
        <v>1</v>
      </c>
      <c r="Q189" s="120" t="b">
        <v>1</v>
      </c>
      <c r="R189" s="120" t="b">
        <v>1</v>
      </c>
    </row>
    <row r="190" spans="1:18" x14ac:dyDescent="0.25">
      <c r="A190" s="117">
        <v>1</v>
      </c>
      <c r="B190" s="118">
        <v>2</v>
      </c>
      <c r="C190" s="315">
        <f>'HN TOPUPS April Sheet'!C178</f>
        <v>0</v>
      </c>
      <c r="D190" s="120" t="b">
        <v>1</v>
      </c>
      <c r="E190" s="316" t="str">
        <f>'HN TOPUPS April Sheet'!M178&amp;"."&amp;'HN TopUpPay'!$C$5</f>
        <v>.Ap21</v>
      </c>
      <c r="F190" s="317">
        <f t="shared" ca="1" si="4"/>
        <v>44309</v>
      </c>
      <c r="G190" s="318">
        <f>'HN TOPUPS April Sheet'!Q178</f>
        <v>0</v>
      </c>
      <c r="H190" s="124">
        <f t="shared" ca="1" si="5"/>
        <v>44309</v>
      </c>
      <c r="I190" s="125">
        <v>0</v>
      </c>
      <c r="J190" s="316" t="str">
        <f>LEFT('HN TOPUPS April Sheet'!D178,16)&amp;"."&amp;'HN TopUpPay'!E190</f>
        <v>..Ap21</v>
      </c>
      <c r="K190" s="120" t="b">
        <v>1</v>
      </c>
      <c r="L190" s="126" t="s">
        <v>3686</v>
      </c>
      <c r="M190" s="120" t="b">
        <v>1</v>
      </c>
      <c r="N190" s="120" t="s">
        <v>3687</v>
      </c>
      <c r="O190" s="319">
        <f>'HN TOPUPS April Sheet'!N178</f>
        <v>0</v>
      </c>
      <c r="P190" s="120" t="b">
        <v>1</v>
      </c>
      <c r="Q190" s="120" t="b">
        <v>1</v>
      </c>
      <c r="R190" s="120" t="b">
        <v>1</v>
      </c>
    </row>
    <row r="191" spans="1:18" x14ac:dyDescent="0.25">
      <c r="A191" s="117">
        <v>1</v>
      </c>
      <c r="B191" s="118">
        <v>2</v>
      </c>
      <c r="C191" s="315">
        <f>'HN TOPUPS April Sheet'!C179</f>
        <v>0</v>
      </c>
      <c r="D191" s="120" t="b">
        <v>1</v>
      </c>
      <c r="E191" s="316" t="str">
        <f>'HN TOPUPS April Sheet'!M179&amp;"."&amp;'HN TopUpPay'!$C$5</f>
        <v>.Ap21</v>
      </c>
      <c r="F191" s="317">
        <f t="shared" ca="1" si="4"/>
        <v>44309</v>
      </c>
      <c r="G191" s="318">
        <f>'HN TOPUPS April Sheet'!Q179</f>
        <v>0</v>
      </c>
      <c r="H191" s="124">
        <f t="shared" ca="1" si="5"/>
        <v>44309</v>
      </c>
      <c r="I191" s="125">
        <v>0</v>
      </c>
      <c r="J191" s="316" t="str">
        <f>LEFT('HN TOPUPS April Sheet'!D179,16)&amp;"."&amp;'HN TopUpPay'!E191</f>
        <v>..Ap21</v>
      </c>
      <c r="K191" s="120" t="b">
        <v>1</v>
      </c>
      <c r="L191" s="126" t="s">
        <v>3686</v>
      </c>
      <c r="M191" s="120" t="b">
        <v>1</v>
      </c>
      <c r="N191" s="120" t="s">
        <v>3687</v>
      </c>
      <c r="O191" s="319">
        <f>'HN TOPUPS April Sheet'!N179</f>
        <v>0</v>
      </c>
      <c r="P191" s="120" t="b">
        <v>1</v>
      </c>
      <c r="Q191" s="120" t="b">
        <v>1</v>
      </c>
      <c r="R191" s="120" t="b">
        <v>1</v>
      </c>
    </row>
    <row r="192" spans="1:18" x14ac:dyDescent="0.25">
      <c r="A192" s="117">
        <v>1</v>
      </c>
      <c r="B192" s="118">
        <v>2</v>
      </c>
      <c r="C192" s="315">
        <f>'HN TOPUPS April Sheet'!C180</f>
        <v>0</v>
      </c>
      <c r="D192" s="120" t="b">
        <v>1</v>
      </c>
      <c r="E192" s="316" t="str">
        <f>'HN TOPUPS April Sheet'!M180&amp;"."&amp;'HN TopUpPay'!$C$5</f>
        <v>.Ap21</v>
      </c>
      <c r="F192" s="317">
        <f t="shared" ca="1" si="4"/>
        <v>44309</v>
      </c>
      <c r="G192" s="318">
        <f>'HN TOPUPS April Sheet'!Q180</f>
        <v>0</v>
      </c>
      <c r="H192" s="124">
        <f t="shared" ca="1" si="5"/>
        <v>44309</v>
      </c>
      <c r="I192" s="125">
        <v>0</v>
      </c>
      <c r="J192" s="316" t="str">
        <f>LEFT('HN TOPUPS April Sheet'!D180,16)&amp;"."&amp;'HN TopUpPay'!E192</f>
        <v>..Ap21</v>
      </c>
      <c r="K192" s="120" t="b">
        <v>1</v>
      </c>
      <c r="L192" s="126" t="s">
        <v>3686</v>
      </c>
      <c r="M192" s="120" t="b">
        <v>1</v>
      </c>
      <c r="N192" s="120" t="s">
        <v>3687</v>
      </c>
      <c r="O192" s="319">
        <f>'HN TOPUPS April Sheet'!N180</f>
        <v>0</v>
      </c>
      <c r="P192" s="120" t="b">
        <v>1</v>
      </c>
      <c r="Q192" s="120" t="b">
        <v>1</v>
      </c>
      <c r="R192" s="120" t="b">
        <v>1</v>
      </c>
    </row>
    <row r="193" spans="1:18" x14ac:dyDescent="0.25">
      <c r="A193" s="117">
        <v>1</v>
      </c>
      <c r="B193" s="118">
        <v>2</v>
      </c>
      <c r="C193" s="315">
        <f>'HN TOPUPS April Sheet'!C181</f>
        <v>0</v>
      </c>
      <c r="D193" s="120" t="b">
        <v>1</v>
      </c>
      <c r="E193" s="316" t="str">
        <f>'HN TOPUPS April Sheet'!M181&amp;"."&amp;'HN TopUpPay'!$C$5</f>
        <v>.Ap21</v>
      </c>
      <c r="F193" s="317">
        <f t="shared" ca="1" si="4"/>
        <v>44309</v>
      </c>
      <c r="G193" s="318">
        <f>'HN TOPUPS April Sheet'!Q181</f>
        <v>0</v>
      </c>
      <c r="H193" s="124">
        <f t="shared" ca="1" si="5"/>
        <v>44309</v>
      </c>
      <c r="I193" s="125">
        <v>0</v>
      </c>
      <c r="J193" s="316" t="str">
        <f>LEFT('HN TOPUPS April Sheet'!D181,16)&amp;"."&amp;'HN TopUpPay'!E193</f>
        <v>..Ap21</v>
      </c>
      <c r="K193" s="120" t="b">
        <v>1</v>
      </c>
      <c r="L193" s="126" t="s">
        <v>3686</v>
      </c>
      <c r="M193" s="120" t="b">
        <v>1</v>
      </c>
      <c r="N193" s="120" t="s">
        <v>3687</v>
      </c>
      <c r="O193" s="319">
        <f>'HN TOPUPS April Sheet'!N181</f>
        <v>0</v>
      </c>
      <c r="P193" s="120" t="b">
        <v>1</v>
      </c>
      <c r="Q193" s="120" t="b">
        <v>1</v>
      </c>
      <c r="R193" s="120" t="b">
        <v>1</v>
      </c>
    </row>
    <row r="194" spans="1:18" x14ac:dyDescent="0.25">
      <c r="A194" s="117">
        <v>1</v>
      </c>
      <c r="B194" s="118">
        <v>2</v>
      </c>
      <c r="C194" s="315">
        <f>'HN TOPUPS April Sheet'!C182</f>
        <v>0</v>
      </c>
      <c r="D194" s="120" t="b">
        <v>1</v>
      </c>
      <c r="E194" s="316" t="str">
        <f>'HN TOPUPS April Sheet'!M182&amp;"."&amp;'HN TopUpPay'!$C$5</f>
        <v>.Ap21</v>
      </c>
      <c r="F194" s="317">
        <f t="shared" ca="1" si="4"/>
        <v>44309</v>
      </c>
      <c r="G194" s="318">
        <f>'HN TOPUPS April Sheet'!Q182</f>
        <v>0</v>
      </c>
      <c r="H194" s="124">
        <f t="shared" ca="1" si="5"/>
        <v>44309</v>
      </c>
      <c r="I194" s="125">
        <v>0</v>
      </c>
      <c r="J194" s="316" t="str">
        <f>LEFT('HN TOPUPS April Sheet'!D182,16)&amp;"."&amp;'HN TopUpPay'!E194</f>
        <v>..Ap21</v>
      </c>
      <c r="K194" s="120" t="b">
        <v>1</v>
      </c>
      <c r="L194" s="126" t="s">
        <v>3686</v>
      </c>
      <c r="M194" s="120" t="b">
        <v>1</v>
      </c>
      <c r="N194" s="120" t="s">
        <v>3687</v>
      </c>
      <c r="O194" s="319">
        <f>'HN TOPUPS April Sheet'!N182</f>
        <v>0</v>
      </c>
      <c r="P194" s="120" t="b">
        <v>1</v>
      </c>
      <c r="Q194" s="120" t="b">
        <v>1</v>
      </c>
      <c r="R194" s="120" t="b">
        <v>1</v>
      </c>
    </row>
    <row r="195" spans="1:18" x14ac:dyDescent="0.25">
      <c r="A195" s="117">
        <v>1</v>
      </c>
      <c r="B195" s="118">
        <v>2</v>
      </c>
      <c r="C195" s="315">
        <f>'HN TOPUPS April Sheet'!C183</f>
        <v>0</v>
      </c>
      <c r="D195" s="120" t="b">
        <v>1</v>
      </c>
      <c r="E195" s="316" t="str">
        <f>'HN TOPUPS April Sheet'!M183&amp;"."&amp;'HN TopUpPay'!$C$5</f>
        <v>.Ap21</v>
      </c>
      <c r="F195" s="317">
        <f t="shared" ca="1" si="4"/>
        <v>44309</v>
      </c>
      <c r="G195" s="318">
        <f>'HN TOPUPS April Sheet'!Q183</f>
        <v>0</v>
      </c>
      <c r="H195" s="124">
        <f t="shared" ca="1" si="5"/>
        <v>44309</v>
      </c>
      <c r="I195" s="125">
        <v>0</v>
      </c>
      <c r="J195" s="316" t="str">
        <f>LEFT('HN TOPUPS April Sheet'!D183,16)&amp;"."&amp;'HN TopUpPay'!E195</f>
        <v>..Ap21</v>
      </c>
      <c r="K195" s="120" t="b">
        <v>1</v>
      </c>
      <c r="L195" s="126" t="s">
        <v>3686</v>
      </c>
      <c r="M195" s="120" t="b">
        <v>1</v>
      </c>
      <c r="N195" s="120" t="s">
        <v>3687</v>
      </c>
      <c r="O195" s="319">
        <f>'HN TOPUPS April Sheet'!N183</f>
        <v>0</v>
      </c>
      <c r="P195" s="120" t="b">
        <v>1</v>
      </c>
      <c r="Q195" s="120" t="b">
        <v>1</v>
      </c>
      <c r="R195" s="120" t="b">
        <v>1</v>
      </c>
    </row>
    <row r="196" spans="1:18" x14ac:dyDescent="0.25">
      <c r="A196" s="117">
        <v>1</v>
      </c>
      <c r="B196" s="118">
        <v>2</v>
      </c>
      <c r="C196" s="315">
        <f>'HN TOPUPS April Sheet'!C184</f>
        <v>0</v>
      </c>
      <c r="D196" s="120" t="b">
        <v>1</v>
      </c>
      <c r="E196" s="316" t="str">
        <f>'HN TOPUPS April Sheet'!M184&amp;"."&amp;'HN TopUpPay'!$C$5</f>
        <v>.Ap21</v>
      </c>
      <c r="F196" s="317">
        <f t="shared" ca="1" si="4"/>
        <v>44309</v>
      </c>
      <c r="G196" s="318">
        <f>'HN TOPUPS April Sheet'!Q184</f>
        <v>0</v>
      </c>
      <c r="H196" s="124">
        <f t="shared" ca="1" si="5"/>
        <v>44309</v>
      </c>
      <c r="I196" s="125">
        <v>0</v>
      </c>
      <c r="J196" s="316" t="str">
        <f>LEFT('HN TOPUPS April Sheet'!D184,16)&amp;"."&amp;'HN TopUpPay'!E196</f>
        <v>..Ap21</v>
      </c>
      <c r="K196" s="120" t="b">
        <v>1</v>
      </c>
      <c r="L196" s="126" t="s">
        <v>3686</v>
      </c>
      <c r="M196" s="120" t="b">
        <v>1</v>
      </c>
      <c r="N196" s="120" t="s">
        <v>3687</v>
      </c>
      <c r="O196" s="319">
        <f>'HN TOPUPS April Sheet'!N184</f>
        <v>0</v>
      </c>
      <c r="P196" s="120" t="b">
        <v>1</v>
      </c>
      <c r="Q196" s="120" t="b">
        <v>1</v>
      </c>
      <c r="R196" s="120" t="b">
        <v>1</v>
      </c>
    </row>
    <row r="197" spans="1:18" x14ac:dyDescent="0.25">
      <c r="A197" s="117">
        <v>1</v>
      </c>
      <c r="B197" s="118">
        <v>2</v>
      </c>
      <c r="C197" s="315">
        <f>'HN TOPUPS April Sheet'!C185</f>
        <v>0</v>
      </c>
      <c r="D197" s="120" t="b">
        <v>1</v>
      </c>
      <c r="E197" s="316" t="str">
        <f>'HN TOPUPS April Sheet'!M185&amp;"."&amp;'HN TopUpPay'!$C$5</f>
        <v>.Ap21</v>
      </c>
      <c r="F197" s="317">
        <f t="shared" ca="1" si="4"/>
        <v>44309</v>
      </c>
      <c r="G197" s="318">
        <f>'HN TOPUPS April Sheet'!Q185</f>
        <v>0</v>
      </c>
      <c r="H197" s="124">
        <f t="shared" ca="1" si="5"/>
        <v>44309</v>
      </c>
      <c r="I197" s="125">
        <v>0</v>
      </c>
      <c r="J197" s="316" t="str">
        <f>LEFT('HN TOPUPS April Sheet'!D185,16)&amp;"."&amp;'HN TopUpPay'!E197</f>
        <v>..Ap21</v>
      </c>
      <c r="K197" s="120" t="b">
        <v>1</v>
      </c>
      <c r="L197" s="126" t="s">
        <v>3686</v>
      </c>
      <c r="M197" s="120" t="b">
        <v>1</v>
      </c>
      <c r="N197" s="120" t="s">
        <v>3687</v>
      </c>
      <c r="O197" s="319">
        <f>'HN TOPUPS April Sheet'!N185</f>
        <v>0</v>
      </c>
      <c r="P197" s="120" t="b">
        <v>1</v>
      </c>
      <c r="Q197" s="120" t="b">
        <v>1</v>
      </c>
      <c r="R197" s="120" t="b">
        <v>1</v>
      </c>
    </row>
    <row r="198" spans="1:18" x14ac:dyDescent="0.25">
      <c r="A198" s="117">
        <v>1</v>
      </c>
      <c r="B198" s="118">
        <v>2</v>
      </c>
      <c r="C198" s="315">
        <f>'HN TOPUPS April Sheet'!C186</f>
        <v>0</v>
      </c>
      <c r="D198" s="120" t="b">
        <v>1</v>
      </c>
      <c r="E198" s="316" t="str">
        <f>'HN TOPUPS April Sheet'!M186&amp;"."&amp;'HN TopUpPay'!$C$5</f>
        <v>.Ap21</v>
      </c>
      <c r="F198" s="317">
        <f t="shared" ca="1" si="4"/>
        <v>44309</v>
      </c>
      <c r="G198" s="318">
        <f>'HN TOPUPS April Sheet'!Q186</f>
        <v>0</v>
      </c>
      <c r="H198" s="124">
        <f t="shared" ca="1" si="5"/>
        <v>44309</v>
      </c>
      <c r="I198" s="125">
        <v>0</v>
      </c>
      <c r="J198" s="316" t="str">
        <f>LEFT('HN TOPUPS April Sheet'!D186,16)&amp;"."&amp;'HN TopUpPay'!E198</f>
        <v>..Ap21</v>
      </c>
      <c r="K198" s="120" t="b">
        <v>1</v>
      </c>
      <c r="L198" s="126" t="s">
        <v>3686</v>
      </c>
      <c r="M198" s="120" t="b">
        <v>1</v>
      </c>
      <c r="N198" s="120" t="s">
        <v>3687</v>
      </c>
      <c r="O198" s="319">
        <f>'HN TOPUPS April Sheet'!N186</f>
        <v>0</v>
      </c>
      <c r="P198" s="120" t="b">
        <v>1</v>
      </c>
      <c r="Q198" s="120" t="b">
        <v>1</v>
      </c>
      <c r="R198" s="120" t="b">
        <v>1</v>
      </c>
    </row>
    <row r="199" spans="1:18" x14ac:dyDescent="0.25">
      <c r="A199" s="117">
        <v>1</v>
      </c>
      <c r="B199" s="118">
        <v>2</v>
      </c>
      <c r="C199" s="315">
        <f>'HN TOPUPS April Sheet'!C187</f>
        <v>0</v>
      </c>
      <c r="D199" s="120" t="b">
        <v>1</v>
      </c>
      <c r="E199" s="316" t="str">
        <f>'HN TOPUPS April Sheet'!M187&amp;"."&amp;'HN TopUpPay'!$C$5</f>
        <v>.Ap21</v>
      </c>
      <c r="F199" s="317">
        <f t="shared" ca="1" si="4"/>
        <v>44309</v>
      </c>
      <c r="G199" s="318">
        <f>'HN TOPUPS April Sheet'!Q187</f>
        <v>0</v>
      </c>
      <c r="H199" s="124">
        <f t="shared" ca="1" si="5"/>
        <v>44309</v>
      </c>
      <c r="I199" s="125">
        <v>0</v>
      </c>
      <c r="J199" s="316" t="str">
        <f>LEFT('HN TOPUPS April Sheet'!D187,16)&amp;"."&amp;'HN TopUpPay'!E199</f>
        <v>..Ap21</v>
      </c>
      <c r="K199" s="120" t="b">
        <v>1</v>
      </c>
      <c r="L199" s="126" t="s">
        <v>3686</v>
      </c>
      <c r="M199" s="120" t="b">
        <v>1</v>
      </c>
      <c r="N199" s="120" t="s">
        <v>3687</v>
      </c>
      <c r="O199" s="319">
        <f>'HN TOPUPS April Sheet'!N187</f>
        <v>0</v>
      </c>
      <c r="P199" s="120" t="b">
        <v>1</v>
      </c>
      <c r="Q199" s="120" t="b">
        <v>1</v>
      </c>
      <c r="R199" s="120" t="b">
        <v>1</v>
      </c>
    </row>
    <row r="200" spans="1:18" x14ac:dyDescent="0.25">
      <c r="A200" s="117">
        <v>1</v>
      </c>
      <c r="B200" s="118">
        <v>2</v>
      </c>
      <c r="C200" s="315">
        <f>'HN TOPUPS April Sheet'!C188</f>
        <v>0</v>
      </c>
      <c r="D200" s="120" t="b">
        <v>1</v>
      </c>
      <c r="E200" s="316" t="str">
        <f>'HN TOPUPS April Sheet'!M188&amp;"."&amp;'HN TopUpPay'!$C$5</f>
        <v>.Ap21</v>
      </c>
      <c r="F200" s="317">
        <f t="shared" ca="1" si="4"/>
        <v>44309</v>
      </c>
      <c r="G200" s="318">
        <f>'HN TOPUPS April Sheet'!Q188</f>
        <v>0</v>
      </c>
      <c r="H200" s="124">
        <f t="shared" ca="1" si="5"/>
        <v>44309</v>
      </c>
      <c r="I200" s="125">
        <v>0</v>
      </c>
      <c r="J200" s="316" t="str">
        <f>LEFT('HN TOPUPS April Sheet'!D188,16)&amp;"."&amp;'HN TopUpPay'!E200</f>
        <v>..Ap21</v>
      </c>
      <c r="K200" s="120" t="b">
        <v>1</v>
      </c>
      <c r="L200" s="126" t="s">
        <v>3686</v>
      </c>
      <c r="M200" s="120" t="b">
        <v>1</v>
      </c>
      <c r="N200" s="120" t="s">
        <v>3687</v>
      </c>
      <c r="O200" s="319">
        <f>'HN TOPUPS April Sheet'!N188</f>
        <v>0</v>
      </c>
      <c r="P200" s="120" t="b">
        <v>1</v>
      </c>
      <c r="Q200" s="120" t="b">
        <v>1</v>
      </c>
      <c r="R200" s="120" t="b">
        <v>1</v>
      </c>
    </row>
    <row r="201" spans="1:18" x14ac:dyDescent="0.25">
      <c r="A201" s="117">
        <v>1</v>
      </c>
      <c r="B201" s="118">
        <v>2</v>
      </c>
      <c r="C201" s="315">
        <f>'HN TOPUPS April Sheet'!C189</f>
        <v>0</v>
      </c>
      <c r="D201" s="120" t="b">
        <v>1</v>
      </c>
      <c r="E201" s="316" t="str">
        <f>'HN TOPUPS April Sheet'!M189&amp;"."&amp;'HN TopUpPay'!$C$5</f>
        <v>.Ap21</v>
      </c>
      <c r="F201" s="317">
        <f t="shared" ca="1" si="4"/>
        <v>44309</v>
      </c>
      <c r="G201" s="318">
        <f>'HN TOPUPS April Sheet'!Q189</f>
        <v>0</v>
      </c>
      <c r="H201" s="124">
        <f t="shared" ca="1" si="5"/>
        <v>44309</v>
      </c>
      <c r="I201" s="125">
        <v>0</v>
      </c>
      <c r="J201" s="316" t="str">
        <f>LEFT('HN TOPUPS April Sheet'!D189,16)&amp;"."&amp;'HN TopUpPay'!E201</f>
        <v>..Ap21</v>
      </c>
      <c r="K201" s="120" t="b">
        <v>1</v>
      </c>
      <c r="L201" s="126" t="s">
        <v>3686</v>
      </c>
      <c r="M201" s="120" t="b">
        <v>1</v>
      </c>
      <c r="N201" s="120" t="s">
        <v>3687</v>
      </c>
      <c r="O201" s="319">
        <f>'HN TOPUPS April Sheet'!N189</f>
        <v>0</v>
      </c>
      <c r="P201" s="120" t="b">
        <v>1</v>
      </c>
      <c r="Q201" s="120" t="b">
        <v>1</v>
      </c>
      <c r="R201" s="120" t="b">
        <v>1</v>
      </c>
    </row>
  </sheetData>
  <autoFilter ref="A19:R201"/>
  <mergeCells count="5">
    <mergeCell ref="A1:N1"/>
    <mergeCell ref="B3:E3"/>
    <mergeCell ref="H3:I3"/>
    <mergeCell ref="C7:D8"/>
    <mergeCell ref="C10:D11"/>
  </mergeCells>
  <conditionalFormatting sqref="G20:G201">
    <cfRule type="cellIs" dxfId="25" priority="4" operator="lessThan">
      <formula>0</formula>
    </cfRule>
    <cfRule type="cellIs" dxfId="24" priority="5"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86" t="s">
        <v>4074</v>
      </c>
      <c r="B1" s="486"/>
      <c r="C1" s="486"/>
      <c r="D1" s="486"/>
    </row>
    <row r="2" spans="1:4" x14ac:dyDescent="0.25">
      <c r="A2" s="486" t="s">
        <v>4075</v>
      </c>
      <c r="B2" s="486"/>
      <c r="C2" s="486"/>
      <c r="D2" s="486"/>
    </row>
    <row r="3" spans="1:4" x14ac:dyDescent="0.25">
      <c r="A3" s="487">
        <f ca="1">NOW()</f>
        <v>44309.601217939817</v>
      </c>
      <c r="B3" s="487"/>
    </row>
    <row r="4" spans="1:4" x14ac:dyDescent="0.25">
      <c r="B4" s="247" t="s">
        <v>4076</v>
      </c>
      <c r="C4" s="248" t="s">
        <v>4077</v>
      </c>
      <c r="D4" s="248" t="s">
        <v>4078</v>
      </c>
    </row>
    <row r="5" spans="1:4" ht="75" x14ac:dyDescent="0.25">
      <c r="A5" s="246">
        <v>1</v>
      </c>
      <c r="B5" s="249" t="s">
        <v>4079</v>
      </c>
      <c r="C5" s="249" t="s">
        <v>4080</v>
      </c>
      <c r="D5" s="249" t="s">
        <v>4081</v>
      </c>
    </row>
    <row r="6" spans="1:4" ht="90" x14ac:dyDescent="0.25">
      <c r="A6" s="246">
        <v>2</v>
      </c>
      <c r="B6" s="245" t="s">
        <v>4082</v>
      </c>
      <c r="C6" s="249" t="s">
        <v>4083</v>
      </c>
      <c r="D6" s="249" t="s">
        <v>4084</v>
      </c>
    </row>
    <row r="7" spans="1:4" ht="45" x14ac:dyDescent="0.25">
      <c r="A7" s="246">
        <v>3</v>
      </c>
      <c r="B7" s="245" t="s">
        <v>4085</v>
      </c>
      <c r="C7" s="249" t="s">
        <v>4086</v>
      </c>
      <c r="D7" s="249" t="s">
        <v>4087</v>
      </c>
    </row>
    <row r="8" spans="1:4" x14ac:dyDescent="0.25">
      <c r="A8" s="246">
        <v>4</v>
      </c>
      <c r="B8" s="250"/>
      <c r="C8" s="250"/>
      <c r="D8" s="250"/>
    </row>
    <row r="9" spans="1:4" x14ac:dyDescent="0.25">
      <c r="B9" s="250" t="s">
        <v>4088</v>
      </c>
      <c r="C9" s="250"/>
      <c r="D9" s="250"/>
    </row>
    <row r="10" spans="1:4" ht="60" x14ac:dyDescent="0.25">
      <c r="A10" s="246">
        <v>5</v>
      </c>
      <c r="B10" s="245" t="s">
        <v>4089</v>
      </c>
      <c r="C10" s="245" t="s">
        <v>4090</v>
      </c>
      <c r="D10" s="245" t="str">
        <f t="shared" ref="D10:D16" si="0">C10</f>
        <v>This tab should continue to show announcements and notes on changes during the year.</v>
      </c>
    </row>
    <row r="11" spans="1:4" ht="30" x14ac:dyDescent="0.25">
      <c r="A11" s="246">
        <v>6</v>
      </c>
      <c r="B11" s="245" t="s">
        <v>4091</v>
      </c>
      <c r="C11" s="245" t="s">
        <v>4092</v>
      </c>
      <c r="D11" s="245" t="str">
        <f t="shared" si="0"/>
        <v>This tab will be needed to offer guidance on using the new system and understanding allocations.</v>
      </c>
    </row>
    <row r="12" spans="1:4" ht="45" x14ac:dyDescent="0.25">
      <c r="A12" s="246">
        <v>7</v>
      </c>
      <c r="B12" s="245" t="s">
        <v>4093</v>
      </c>
      <c r="C12" s="245" t="s">
        <v>4094</v>
      </c>
      <c r="D12" s="245" t="str">
        <f t="shared" si="0"/>
        <v>This tab should be provided to direct schools to where they can get more information about the allocations.  The links will be mostly to GOV.UK</v>
      </c>
    </row>
    <row r="13" spans="1:4" ht="45" x14ac:dyDescent="0.25">
      <c r="A13" s="246">
        <v>8</v>
      </c>
      <c r="B13" s="245" t="s">
        <v>4095</v>
      </c>
      <c r="C13" s="245" t="s">
        <v>4096</v>
      </c>
      <c r="D13" s="245" t="str">
        <f t="shared" si="0"/>
        <v>SCHOOLREPORT is the equivalent although it concentrates more on payments than allocations.</v>
      </c>
    </row>
    <row r="14" spans="1:4" ht="60" x14ac:dyDescent="0.25">
      <c r="A14" s="246">
        <v>9</v>
      </c>
      <c r="B14" s="245" t="s">
        <v>4097</v>
      </c>
      <c r="C14" s="245" t="s">
        <v>4098</v>
      </c>
      <c r="D14" s="245" t="str">
        <f t="shared" si="0"/>
        <v>The new system does not have any version control built in.  This means that it will not be so easy for schools to see changes made during the year.</v>
      </c>
    </row>
    <row r="15" spans="1:4" ht="60" x14ac:dyDescent="0.25">
      <c r="A15" s="246">
        <v>10</v>
      </c>
      <c r="B15" s="245" t="s">
        <v>4099</v>
      </c>
      <c r="C15" s="245" t="s">
        <v>4100</v>
      </c>
      <c r="D15" s="245" t="str">
        <f t="shared" si="0"/>
        <v>SCHOOLREPORT lists the allocations - but at a less detailed level and without showing when changes have been made mid year</v>
      </c>
    </row>
    <row r="16" spans="1:4" ht="45" x14ac:dyDescent="0.25">
      <c r="A16" s="246">
        <v>11</v>
      </c>
      <c r="B16" s="245" t="s">
        <v>4101</v>
      </c>
      <c r="C16" s="245" t="s">
        <v>4102</v>
      </c>
      <c r="D16" s="245" t="str">
        <f t="shared" si="0"/>
        <v>SCHOOLREPORT shows CFR codes</v>
      </c>
    </row>
    <row r="17" spans="1:4" ht="90" x14ac:dyDescent="0.25">
      <c r="A17" s="246">
        <v>12</v>
      </c>
      <c r="B17" s="245" t="s">
        <v>4103</v>
      </c>
      <c r="C17" s="245" t="s">
        <v>4104</v>
      </c>
      <c r="D17" s="245" t="s">
        <v>4105</v>
      </c>
    </row>
    <row r="18" spans="1:4" ht="45" x14ac:dyDescent="0.25">
      <c r="A18" s="246">
        <v>13</v>
      </c>
      <c r="B18" s="245" t="s">
        <v>4106</v>
      </c>
      <c r="C18" s="245" t="s">
        <v>4107</v>
      </c>
      <c r="D18" s="245" t="str">
        <f>C18</f>
        <v>SCHOOLREPORT provides most of this information.</v>
      </c>
    </row>
    <row r="19" spans="1:4" ht="90" x14ac:dyDescent="0.25">
      <c r="A19" s="246">
        <v>14</v>
      </c>
      <c r="B19" s="245" t="s">
        <v>4108</v>
      </c>
      <c r="C19" s="245" t="s">
        <v>4109</v>
      </c>
      <c r="D19" s="245" t="s">
        <v>4110</v>
      </c>
    </row>
    <row r="20" spans="1:4" ht="45" x14ac:dyDescent="0.25">
      <c r="A20" s="246">
        <v>15</v>
      </c>
      <c r="B20" s="245" t="s">
        <v>4111</v>
      </c>
      <c r="C20" s="245" t="s">
        <v>4112</v>
      </c>
      <c r="D20" s="245" t="s">
        <v>4113</v>
      </c>
    </row>
    <row r="21" spans="1:4" ht="45" x14ac:dyDescent="0.25">
      <c r="A21" s="246">
        <v>16</v>
      </c>
      <c r="B21" s="245" t="s">
        <v>4114</v>
      </c>
      <c r="C21" s="245" t="s">
        <v>4115</v>
      </c>
      <c r="D21" s="245" t="str">
        <f>C21</f>
        <v>This will now be shown in a separate system for SEN topups, but will look much the same</v>
      </c>
    </row>
    <row r="22" spans="1:4" ht="45" x14ac:dyDescent="0.25">
      <c r="A22" s="246">
        <v>17</v>
      </c>
      <c r="B22" s="245" t="s">
        <v>4116</v>
      </c>
      <c r="C22" s="245" t="s">
        <v>4112</v>
      </c>
      <c r="D22" s="245" t="s">
        <v>4117</v>
      </c>
    </row>
    <row r="23" spans="1:4" ht="45" x14ac:dyDescent="0.25">
      <c r="A23" s="246">
        <v>18</v>
      </c>
      <c r="B23" s="245" t="s">
        <v>4118</v>
      </c>
      <c r="C23" s="245" t="s">
        <v>4119</v>
      </c>
      <c r="D23" s="245" t="str">
        <f>C23</f>
        <v>This will now be shown in a separate system for SEN topups. Only topup rates will be listed - not place rates</v>
      </c>
    </row>
    <row r="24" spans="1:4" ht="45" x14ac:dyDescent="0.25">
      <c r="A24" s="246">
        <v>19</v>
      </c>
      <c r="B24" s="245" t="s">
        <v>4120</v>
      </c>
      <c r="C24" s="245" t="s">
        <v>4112</v>
      </c>
      <c r="D24" s="245" t="s">
        <v>4121</v>
      </c>
    </row>
    <row r="25" spans="1:4" ht="45" x14ac:dyDescent="0.25">
      <c r="A25" s="246">
        <v>20</v>
      </c>
      <c r="B25" s="245" t="s">
        <v>4122</v>
      </c>
      <c r="C25" s="245" t="s">
        <v>4123</v>
      </c>
      <c r="D25" s="245" t="str">
        <f>C25</f>
        <v>No equivalent in the new system.</v>
      </c>
    </row>
    <row r="26" spans="1:4" ht="30" x14ac:dyDescent="0.25">
      <c r="A26" s="246">
        <v>21</v>
      </c>
      <c r="B26" s="245" t="s">
        <v>4124</v>
      </c>
      <c r="C26" s="245" t="s">
        <v>4123</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13" customWidth="1"/>
    <col min="2" max="2" width="12.7109375" style="313" bestFit="1" customWidth="1"/>
    <col min="3" max="5" width="9.140625" style="313"/>
    <col min="6" max="6" width="22.28515625" style="313" bestFit="1" customWidth="1"/>
    <col min="7" max="7" width="10.5703125" style="313" bestFit="1" customWidth="1"/>
    <col min="8" max="8" width="11.28515625" style="313" bestFit="1" customWidth="1"/>
    <col min="9" max="9" width="14.7109375" style="313" bestFit="1" customWidth="1"/>
    <col min="10" max="14" width="9.140625" style="313"/>
    <col min="15" max="15" width="36.140625" style="313" bestFit="1" customWidth="1"/>
    <col min="16" max="16" width="12.7109375" style="313" bestFit="1" customWidth="1"/>
    <col min="17" max="16384" width="9.140625" style="313"/>
  </cols>
  <sheetData>
    <row r="1" spans="1:22" ht="31.5" x14ac:dyDescent="0.5">
      <c r="A1" s="511" t="s">
        <v>3621</v>
      </c>
      <c r="B1" s="512"/>
      <c r="C1" s="512"/>
      <c r="D1" s="512"/>
      <c r="E1" s="512"/>
      <c r="F1" s="512"/>
      <c r="G1" s="512"/>
      <c r="H1" s="512"/>
      <c r="I1" s="512"/>
      <c r="J1" s="512"/>
      <c r="K1" s="512"/>
      <c r="L1" s="512"/>
      <c r="M1" s="512"/>
      <c r="N1" s="513"/>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4" t="s">
        <v>22</v>
      </c>
      <c r="C3" s="525"/>
      <c r="D3" s="525"/>
      <c r="E3" s="526"/>
      <c r="F3" s="82" t="s">
        <v>22</v>
      </c>
      <c r="I3" s="534" t="s">
        <v>3503</v>
      </c>
      <c r="J3" s="534"/>
      <c r="K3" s="534"/>
      <c r="L3" s="534"/>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4631</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29" t="str">
        <f>IF(ROUND(ABS(B7-B8),0)&gt;0,"Error","OK")</f>
        <v>OK</v>
      </c>
      <c r="D7" s="530"/>
      <c r="P7" s="30" t="s">
        <v>3639</v>
      </c>
      <c r="Q7" s="30">
        <v>21</v>
      </c>
      <c r="R7" s="30" t="s">
        <v>3640</v>
      </c>
      <c r="S7" s="30" t="s">
        <v>3641</v>
      </c>
    </row>
    <row r="8" spans="1:22" ht="16.5" thickTop="1" thickBot="1" x14ac:dyDescent="0.3">
      <c r="A8" s="83" t="s">
        <v>3642</v>
      </c>
      <c r="B8" s="85">
        <f>SUM(H20:H691)</f>
        <v>0</v>
      </c>
      <c r="C8" s="529"/>
      <c r="D8" s="530"/>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29" t="str">
        <f>IF(ROUND(ABS(B10-B11),0)&gt;0,"Error","OK")</f>
        <v>OK</v>
      </c>
      <c r="D10" s="530"/>
      <c r="P10" s="30" t="s">
        <v>3650</v>
      </c>
      <c r="Q10" s="30">
        <v>24</v>
      </c>
      <c r="R10" s="30" t="s">
        <v>3651</v>
      </c>
      <c r="S10" s="30" t="s">
        <v>3652</v>
      </c>
    </row>
    <row r="11" spans="1:22" ht="16.5" thickTop="1" thickBot="1" x14ac:dyDescent="0.3">
      <c r="A11" s="83" t="s">
        <v>3653</v>
      </c>
      <c r="B11" s="83">
        <f>COUNTIF('HN TOP UP AUTUMN UPDATE NOV'!D8:D189,"*")</f>
        <v>182</v>
      </c>
      <c r="C11" s="529"/>
      <c r="D11" s="530"/>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13" t="s">
        <v>3669</v>
      </c>
      <c r="G17" s="187"/>
      <c r="H17" s="7">
        <f>SUM(H20:H716)</f>
        <v>0</v>
      </c>
      <c r="I17" s="187"/>
      <c r="O17" s="313" t="s">
        <v>3670</v>
      </c>
      <c r="P17" s="188"/>
    </row>
    <row r="18" spans="1:20" ht="15.75" thickBot="1" x14ac:dyDescent="0.3">
      <c r="B18" s="186"/>
      <c r="D18" s="186"/>
      <c r="F18" s="313"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321">
        <f>'HN TOP UP AUTUMN UPDATE NOV'!C8</f>
        <v>400125</v>
      </c>
      <c r="E20" s="126" t="b">
        <v>1</v>
      </c>
      <c r="F20" s="322" t="str">
        <f>RIGHT('HN TOP UP AUTUMN UPDATE NOV'!E8,4)&amp;"."&amp;"TOPUP"&amp;'HN TOP UP AUTUMN UPDATE NOV'!BD8&amp;"."&amp;"I03"&amp;"."&amp;$C$5</f>
        <v>3520.TOPUP1.I03.Ja21</v>
      </c>
      <c r="G20" s="323">
        <f t="shared" ref="G20:G83" ca="1" si="0">TODAY()</f>
        <v>44309</v>
      </c>
      <c r="H20" s="324">
        <f>IF('HN TOP UP AUTUMN UPDATE NOV'!T8&gt;0,0,-'HN TOP UP AUTUMN UPDATE NOV'!T8)</f>
        <v>0</v>
      </c>
      <c r="I20" s="205">
        <f t="shared" ref="I20:I83" ca="1" si="1">G20</f>
        <v>44309</v>
      </c>
      <c r="J20" s="126">
        <v>3</v>
      </c>
      <c r="K20" s="126" t="b">
        <v>1</v>
      </c>
      <c r="L20" s="126" t="s">
        <v>4022</v>
      </c>
      <c r="M20" s="126" t="b">
        <v>1</v>
      </c>
      <c r="N20" s="126" t="s">
        <v>3687</v>
      </c>
      <c r="O20" s="322" t="str">
        <f>LEFT('HN TOP UP AUTUMN UPDATE NOV'!D8,16)&amp;"."&amp;'HN TopUpPay'!E20</f>
        <v>Akiva School.3520.EHCP.I03.1.Ap21</v>
      </c>
      <c r="P20" s="325" t="str">
        <f>'HN TOP UP AUTUMN UPDATE NOV'!BC8</f>
        <v>11431/543965</v>
      </c>
      <c r="Q20" s="126" t="b">
        <v>1</v>
      </c>
      <c r="R20" s="126" t="b">
        <v>1</v>
      </c>
      <c r="S20" s="126" t="b">
        <v>1</v>
      </c>
    </row>
    <row r="21" spans="1:20" hidden="1" x14ac:dyDescent="0.25">
      <c r="A21" s="126" t="s">
        <v>4021</v>
      </c>
      <c r="B21" s="200">
        <v>1</v>
      </c>
      <c r="C21" s="126">
        <v>2</v>
      </c>
      <c r="D21" s="321">
        <f>'HN TOP UP AUTUMN UPDATE NOV'!C9</f>
        <v>400069</v>
      </c>
      <c r="E21" s="126" t="b">
        <v>1</v>
      </c>
      <c r="F21" s="322" t="str">
        <f>RIGHT('HN TOP UP AUTUMN UPDATE NOV'!E9,4)&amp;"."&amp;"TOPUP"&amp;'HN TOP UP AUTUMN UPDATE NOV'!BD9&amp;"."&amp;"I03"&amp;"."&amp;$C$5</f>
        <v>3300.TOPUP1.I03.Ja21</v>
      </c>
      <c r="G21" s="323">
        <f t="shared" ca="1" si="0"/>
        <v>44309</v>
      </c>
      <c r="H21" s="324">
        <f>IF('HN TOP UP AUTUMN UPDATE NOV'!T9&gt;0,0,-'HN TOP UP AUTUMN UPDATE NOV'!T9)</f>
        <v>0</v>
      </c>
      <c r="I21" s="205">
        <f t="shared" ca="1" si="1"/>
        <v>44309</v>
      </c>
      <c r="J21" s="126">
        <v>3</v>
      </c>
      <c r="K21" s="126" t="b">
        <v>1</v>
      </c>
      <c r="L21" s="126" t="s">
        <v>4022</v>
      </c>
      <c r="M21" s="126" t="b">
        <v>1</v>
      </c>
      <c r="N21" s="126" t="s">
        <v>3687</v>
      </c>
      <c r="O21" s="322" t="str">
        <f>LEFT('HN TOP UP AUTUMN UPDATE NOV'!D9,16)&amp;"."&amp;'HN TopUpPay'!E21</f>
        <v>All Saints' CE P.3300.EHCP.I03.1.Ap21</v>
      </c>
      <c r="P21" s="325" t="str">
        <f>'HN TOP UP AUTUMN UPDATE NOV'!BC9</f>
        <v>11431/543965</v>
      </c>
      <c r="Q21" s="126" t="b">
        <v>1</v>
      </c>
      <c r="R21" s="126" t="b">
        <v>1</v>
      </c>
      <c r="S21" s="126" t="b">
        <v>1</v>
      </c>
    </row>
    <row r="22" spans="1:20" hidden="1" x14ac:dyDescent="0.25">
      <c r="A22" s="126" t="s">
        <v>4021</v>
      </c>
      <c r="B22" s="200">
        <v>1</v>
      </c>
      <c r="C22" s="126">
        <v>2</v>
      </c>
      <c r="D22" s="321">
        <f>'HN TOP UP AUTUMN UPDATE NOV'!C10</f>
        <v>400015</v>
      </c>
      <c r="E22" s="126" t="b">
        <v>1</v>
      </c>
      <c r="F22" s="322" t="str">
        <f>RIGHT('HN TOP UP AUTUMN UPDATE NOV'!E10,4)&amp;"."&amp;"TOPUP"&amp;'HN TOP UP AUTUMN UPDATE NOV'!BD10&amp;"."&amp;"I03"&amp;"."&amp;$C$5</f>
        <v>3317.TOPUP1.I03.Ja21</v>
      </c>
      <c r="G22" s="323">
        <f t="shared" ca="1" si="0"/>
        <v>44309</v>
      </c>
      <c r="H22" s="324">
        <f>IF('HN TOP UP AUTUMN UPDATE NOV'!T10&gt;0,0,-'HN TOP UP AUTUMN UPDATE NOV'!T10)</f>
        <v>0</v>
      </c>
      <c r="I22" s="205">
        <f t="shared" ca="1" si="1"/>
        <v>44309</v>
      </c>
      <c r="J22" s="126">
        <v>3</v>
      </c>
      <c r="K22" s="126" t="b">
        <v>1</v>
      </c>
      <c r="L22" s="126" t="s">
        <v>4022</v>
      </c>
      <c r="M22" s="126" t="b">
        <v>1</v>
      </c>
      <c r="N22" s="126" t="s">
        <v>3687</v>
      </c>
      <c r="O22" s="322" t="str">
        <f>LEFT('HN TOP UP AUTUMN UPDATE NOV'!D10,16)&amp;"."&amp;'HN TopUpPay'!E22</f>
        <v>All Saints' CE P.3317.EHCP.I03.1.Ap21</v>
      </c>
      <c r="P22" s="325" t="str">
        <f>'HN TOP UP AUTUMN UPDATE NOV'!BC10</f>
        <v>11431/543965</v>
      </c>
      <c r="Q22" s="126" t="b">
        <v>1</v>
      </c>
      <c r="R22" s="126" t="b">
        <v>1</v>
      </c>
      <c r="S22" s="126" t="b">
        <v>1</v>
      </c>
    </row>
    <row r="23" spans="1:20" hidden="1" x14ac:dyDescent="0.25">
      <c r="A23" s="126" t="s">
        <v>4021</v>
      </c>
      <c r="B23" s="200">
        <v>1</v>
      </c>
      <c r="C23" s="126">
        <v>2</v>
      </c>
      <c r="D23" s="321">
        <f>'HN TOP UP AUTUMN UPDATE NOV'!C11</f>
        <v>400015</v>
      </c>
      <c r="E23" s="126" t="b">
        <v>1</v>
      </c>
      <c r="F23" s="322" t="str">
        <f>RIGHT('HN TOP UP AUTUMN UPDATE NOV'!E11,4)&amp;"."&amp;"TOPUP"&amp;'HN TOP UP AUTUMN UPDATE NOV'!BD11&amp;"."&amp;"I03"&amp;"."&amp;$C$5</f>
        <v>3317.TOPUP2.I03.Ja21</v>
      </c>
      <c r="G23" s="323">
        <f t="shared" ca="1" si="0"/>
        <v>44309</v>
      </c>
      <c r="H23" s="324">
        <f>IF('HN TOP UP AUTUMN UPDATE NOV'!T11&gt;0,0,-'HN TOP UP AUTUMN UPDATE NOV'!T11)</f>
        <v>0</v>
      </c>
      <c r="I23" s="205">
        <f t="shared" ca="1" si="1"/>
        <v>44309</v>
      </c>
      <c r="J23" s="126">
        <v>3</v>
      </c>
      <c r="K23" s="126" t="b">
        <v>1</v>
      </c>
      <c r="L23" s="126" t="s">
        <v>4022</v>
      </c>
      <c r="M23" s="126" t="b">
        <v>1</v>
      </c>
      <c r="N23" s="126" t="s">
        <v>3687</v>
      </c>
      <c r="O23" s="322" t="str">
        <f>LEFT('HN TOP UP AUTUMN UPDATE NOV'!D11,16)&amp;"."&amp;'HN TopUpPay'!E23</f>
        <v>All Saints' CE P.2020.EHCP.I03.1.Ap21</v>
      </c>
      <c r="P23" s="325" t="str">
        <f>'HN TOP UP AUTUMN UPDATE NOV'!BC11</f>
        <v>11436/543965</v>
      </c>
      <c r="Q23" s="126" t="b">
        <v>1</v>
      </c>
      <c r="R23" s="126" t="b">
        <v>1</v>
      </c>
      <c r="S23" s="126" t="b">
        <v>1</v>
      </c>
    </row>
    <row r="24" spans="1:20" hidden="1" x14ac:dyDescent="0.25">
      <c r="A24" s="126" t="s">
        <v>4021</v>
      </c>
      <c r="B24" s="200">
        <v>1</v>
      </c>
      <c r="C24" s="126">
        <v>2</v>
      </c>
      <c r="D24" s="321">
        <f>'HN TOP UP AUTUMN UPDATE NOV'!C12</f>
        <v>156270</v>
      </c>
      <c r="E24" s="126" t="b">
        <v>1</v>
      </c>
      <c r="F24" s="322" t="str">
        <f>RIGHT('HN TOP UP AUTUMN UPDATE NOV'!E12,4)&amp;"."&amp;"TOPUP"&amp;'HN TOP UP AUTUMN UPDATE NOV'!BD12&amp;"."&amp;"I03"&amp;"."&amp;$C$5</f>
        <v>2020.TOPUP1.I03.Ja21</v>
      </c>
      <c r="G24" s="323">
        <f t="shared" ca="1" si="0"/>
        <v>44309</v>
      </c>
      <c r="H24" s="324">
        <f>IF('HN TOP UP AUTUMN UPDATE NOV'!T12&gt;0,0,-'HN TOP UP AUTUMN UPDATE NOV'!T12)</f>
        <v>0</v>
      </c>
      <c r="I24" s="205">
        <f t="shared" ca="1" si="1"/>
        <v>44309</v>
      </c>
      <c r="J24" s="126">
        <v>3</v>
      </c>
      <c r="K24" s="126" t="b">
        <v>1</v>
      </c>
      <c r="L24" s="126" t="s">
        <v>4022</v>
      </c>
      <c r="M24" s="126" t="b">
        <v>1</v>
      </c>
      <c r="N24" s="126" t="s">
        <v>3687</v>
      </c>
      <c r="O24" s="322" t="str">
        <f>LEFT('HN TOP UP AUTUMN UPDATE NOV'!D12,16)&amp;"."&amp;'HN TopUpPay'!E24</f>
        <v>Alma Primary.3500.EHCP.I03.1.Ap21</v>
      </c>
      <c r="P24" s="325" t="str">
        <f>'HN TOP UP AUTUMN UPDATE NOV'!BC12</f>
        <v>11443/516500</v>
      </c>
      <c r="Q24" s="126" t="b">
        <v>1</v>
      </c>
      <c r="R24" s="126" t="b">
        <v>1</v>
      </c>
      <c r="S24" s="126" t="b">
        <v>1</v>
      </c>
    </row>
    <row r="25" spans="1:20" hidden="1" x14ac:dyDescent="0.25">
      <c r="A25" s="126" t="s">
        <v>4021</v>
      </c>
      <c r="B25" s="200">
        <v>1</v>
      </c>
      <c r="C25" s="126">
        <v>2</v>
      </c>
      <c r="D25" s="321">
        <f>'HN TOP UP AUTUMN UPDATE NOV'!C13</f>
        <v>400023</v>
      </c>
      <c r="E25" s="126" t="b">
        <v>1</v>
      </c>
      <c r="F25" s="322" t="str">
        <f>RIGHT('HN TOP UP AUTUMN UPDATE NOV'!E13,4)&amp;"."&amp;"TOPUP"&amp;'HN TOP UP AUTUMN UPDATE NOV'!BD13&amp;"."&amp;"I03"&amp;"."&amp;$C$5</f>
        <v>3500.TOPUP1.I03.Ja21</v>
      </c>
      <c r="G25" s="323">
        <f t="shared" ca="1" si="0"/>
        <v>44309</v>
      </c>
      <c r="H25" s="324">
        <f>IF('HN TOP UP AUTUMN UPDATE NOV'!T13&gt;0,0,-'HN TOP UP AUTUMN UPDATE NOV'!T13)</f>
        <v>0</v>
      </c>
      <c r="I25" s="205">
        <f t="shared" ca="1" si="1"/>
        <v>44309</v>
      </c>
      <c r="J25" s="126">
        <v>3</v>
      </c>
      <c r="K25" s="126" t="b">
        <v>1</v>
      </c>
      <c r="L25" s="126" t="s">
        <v>4022</v>
      </c>
      <c r="M25" s="126" t="b">
        <v>1</v>
      </c>
      <c r="N25" s="126" t="s">
        <v>3687</v>
      </c>
      <c r="O25" s="322" t="str">
        <f>LEFT('HN TOP UP AUTUMN UPDATE NOV'!D13,16)&amp;"."&amp;'HN TopUpPay'!E25</f>
        <v>Annunciation Cat.3514.EHCP.I03.1.Ap21</v>
      </c>
      <c r="P25" s="325" t="str">
        <f>'HN TOP UP AUTUMN UPDATE NOV'!BC13</f>
        <v>11431/543965</v>
      </c>
      <c r="Q25" s="126" t="b">
        <v>1</v>
      </c>
      <c r="R25" s="126" t="b">
        <v>1</v>
      </c>
      <c r="S25" s="126" t="b">
        <v>1</v>
      </c>
    </row>
    <row r="26" spans="1:20" hidden="1" x14ac:dyDescent="0.25">
      <c r="A26" s="126" t="s">
        <v>4021</v>
      </c>
      <c r="B26" s="200">
        <v>1</v>
      </c>
      <c r="C26" s="126">
        <v>2</v>
      </c>
      <c r="D26" s="321">
        <f>'HN TOP UP AUTUMN UPDATE NOV'!C14</f>
        <v>400107</v>
      </c>
      <c r="E26" s="126" t="b">
        <v>1</v>
      </c>
      <c r="F26" s="322" t="str">
        <f>RIGHT('HN TOP UP AUTUMN UPDATE NOV'!E14,4)&amp;"."&amp;"TOPUP"&amp;'HN TOP UP AUTUMN UPDATE NOV'!BD14&amp;"."&amp;"I03"&amp;"."&amp;$C$5</f>
        <v>3514.TOPUP1.I03.Ja21</v>
      </c>
      <c r="G26" s="323">
        <f t="shared" ca="1" si="0"/>
        <v>44309</v>
      </c>
      <c r="H26" s="324">
        <f>IF('HN TOP UP AUTUMN UPDATE NOV'!T14&gt;0,0,-'HN TOP UP AUTUMN UPDATE NOV'!T14)</f>
        <v>0</v>
      </c>
      <c r="I26" s="205">
        <f t="shared" ca="1" si="1"/>
        <v>44309</v>
      </c>
      <c r="J26" s="126">
        <v>3</v>
      </c>
      <c r="K26" s="126" t="b">
        <v>1</v>
      </c>
      <c r="L26" s="126" t="s">
        <v>4022</v>
      </c>
      <c r="M26" s="126" t="b">
        <v>1</v>
      </c>
      <c r="N26" s="126" t="s">
        <v>3687</v>
      </c>
      <c r="O26" s="322" t="str">
        <f>LEFT('HN TOP UP AUTUMN UPDATE NOV'!D14,16)&amp;"."&amp;'HN TopUpPay'!E26</f>
        <v>Annunciation Cat.4001.EHCP.I03.1.Ap21</v>
      </c>
      <c r="P26" s="325" t="str">
        <f>'HN TOP UP AUTUMN UPDATE NOV'!BC14</f>
        <v>11431/543965</v>
      </c>
      <c r="Q26" s="126" t="b">
        <v>1</v>
      </c>
      <c r="R26" s="126" t="b">
        <v>1</v>
      </c>
      <c r="S26" s="126" t="b">
        <v>1</v>
      </c>
    </row>
    <row r="27" spans="1:20" hidden="1" x14ac:dyDescent="0.25">
      <c r="A27" s="126" t="s">
        <v>4021</v>
      </c>
      <c r="B27" s="200">
        <v>1</v>
      </c>
      <c r="C27" s="126">
        <v>2</v>
      </c>
      <c r="D27" s="321">
        <f>'HN TOP UP AUTUMN UPDATE NOV'!C15</f>
        <v>153627</v>
      </c>
      <c r="E27" s="126" t="b">
        <v>1</v>
      </c>
      <c r="F27" s="322" t="str">
        <f>RIGHT('HN TOP UP AUTUMN UPDATE NOV'!E15,4)&amp;"."&amp;"TOPUP"&amp;'HN TOP UP AUTUMN UPDATE NOV'!BD15&amp;"."&amp;"I03"&amp;"."&amp;$C$5</f>
        <v>4001.TOPUP1.I03.Ja21</v>
      </c>
      <c r="G27" s="323">
        <f t="shared" ca="1" si="0"/>
        <v>44309</v>
      </c>
      <c r="H27" s="324">
        <f>IF('HN TOP UP AUTUMN UPDATE NOV'!T15&gt;0,0,-'HN TOP UP AUTUMN UPDATE NOV'!T15)</f>
        <v>0</v>
      </c>
      <c r="I27" s="205">
        <f t="shared" ca="1" si="1"/>
        <v>44309</v>
      </c>
      <c r="J27" s="126">
        <v>3</v>
      </c>
      <c r="K27" s="126" t="b">
        <v>1</v>
      </c>
      <c r="L27" s="126" t="s">
        <v>4022</v>
      </c>
      <c r="M27" s="126" t="b">
        <v>1</v>
      </c>
      <c r="N27" s="126" t="s">
        <v>3687</v>
      </c>
      <c r="O27" s="322" t="str">
        <f>LEFT('HN TOP UP AUTUMN UPDATE NOV'!D15,16)&amp;"."&amp;'HN TopUpPay'!E27</f>
        <v>Archer Academy.4013.EHCP.I03.1.Ap21</v>
      </c>
      <c r="P27" s="325" t="str">
        <f>'HN TOP UP AUTUMN UPDATE NOV'!BC15</f>
        <v>11442/516500</v>
      </c>
      <c r="Q27" s="126" t="b">
        <v>1</v>
      </c>
      <c r="R27" s="126" t="b">
        <v>1</v>
      </c>
      <c r="S27" s="126" t="b">
        <v>1</v>
      </c>
    </row>
    <row r="28" spans="1:20" hidden="1" x14ac:dyDescent="0.25">
      <c r="A28" s="126" t="s">
        <v>4021</v>
      </c>
      <c r="B28" s="200">
        <v>1</v>
      </c>
      <c r="C28" s="126">
        <v>2</v>
      </c>
      <c r="D28" s="321">
        <f>'HN TOP UP AUTUMN UPDATE NOV'!C16</f>
        <v>159947</v>
      </c>
      <c r="E28" s="126" t="b">
        <v>1</v>
      </c>
      <c r="F28" s="322" t="str">
        <f>RIGHT('HN TOP UP AUTUMN UPDATE NOV'!E16,4)&amp;"."&amp;"TOPUP"&amp;'HN TOP UP AUTUMN UPDATE NOV'!BD16&amp;"."&amp;"I03"&amp;"."&amp;$C$5</f>
        <v>4013.TOPUP1.I03.Ja21</v>
      </c>
      <c r="G28" s="323">
        <f t="shared" ca="1" si="0"/>
        <v>44309</v>
      </c>
      <c r="H28" s="324">
        <f>IF('HN TOP UP AUTUMN UPDATE NOV'!T16&gt;0,0,-'HN TOP UP AUTUMN UPDATE NOV'!T16)</f>
        <v>0</v>
      </c>
      <c r="I28" s="205">
        <f t="shared" ca="1" si="1"/>
        <v>44309</v>
      </c>
      <c r="J28" s="126">
        <v>3</v>
      </c>
      <c r="K28" s="126" t="b">
        <v>1</v>
      </c>
      <c r="L28" s="126" t="s">
        <v>4022</v>
      </c>
      <c r="M28" s="126" t="b">
        <v>1</v>
      </c>
      <c r="N28" s="126" t="s">
        <v>3687</v>
      </c>
      <c r="O28" s="322" t="str">
        <f>LEFT('HN TOP UP AUTUMN UPDATE NOV'!D16,16)&amp;"."&amp;'HN TopUpPay'!E28</f>
        <v>ARK Pioneer Acad.5406.EHCP.I03.1.Ap21</v>
      </c>
      <c r="P28" s="325" t="str">
        <f>'HN TOP UP AUTUMN UPDATE NOV'!BC16</f>
        <v>11442/516500</v>
      </c>
      <c r="Q28" s="126" t="b">
        <v>1</v>
      </c>
      <c r="R28" s="126" t="b">
        <v>1</v>
      </c>
      <c r="S28" s="126" t="b">
        <v>1</v>
      </c>
    </row>
    <row r="29" spans="1:20" hidden="1" x14ac:dyDescent="0.25">
      <c r="A29" s="126" t="s">
        <v>4021</v>
      </c>
      <c r="B29" s="200">
        <v>1</v>
      </c>
      <c r="C29" s="126">
        <v>2</v>
      </c>
      <c r="D29" s="321">
        <f>'HN TOP UP AUTUMN UPDATE NOV'!C17</f>
        <v>140909</v>
      </c>
      <c r="E29" s="126" t="b">
        <v>1</v>
      </c>
      <c r="F29" s="322" t="str">
        <f>RIGHT('HN TOP UP AUTUMN UPDATE NOV'!E17,4)&amp;"."&amp;"TOPUP"&amp;'HN TOP UP AUTUMN UPDATE NOV'!BD17&amp;"."&amp;"I03"&amp;"."&amp;$C$5</f>
        <v>5406.TOPUP1.I03.Ja21</v>
      </c>
      <c r="G29" s="323">
        <f t="shared" ca="1" si="0"/>
        <v>44309</v>
      </c>
      <c r="H29" s="324">
        <f>IF('HN TOP UP AUTUMN UPDATE NOV'!T17&gt;0,0,-'HN TOP UP AUTUMN UPDATE NOV'!T17)</f>
        <v>0</v>
      </c>
      <c r="I29" s="205">
        <f t="shared" ca="1" si="1"/>
        <v>44309</v>
      </c>
      <c r="J29" s="126">
        <v>3</v>
      </c>
      <c r="K29" s="126" t="b">
        <v>1</v>
      </c>
      <c r="L29" s="126" t="s">
        <v>4022</v>
      </c>
      <c r="M29" s="126" t="b">
        <v>1</v>
      </c>
      <c r="N29" s="126" t="s">
        <v>3687</v>
      </c>
      <c r="O29" s="322" t="str">
        <f>LEFT('HN TOP UP AUTUMN UPDATE NOV'!D17,16)&amp;"."&amp;'HN TopUpPay'!E29</f>
        <v>Ashmole Academy.2050.EHCP.I03.1.Ap21</v>
      </c>
      <c r="P29" s="325" t="str">
        <f>'HN TOP UP AUTUMN UPDATE NOV'!BC17</f>
        <v>11442/516500</v>
      </c>
      <c r="Q29" s="126" t="b">
        <v>1</v>
      </c>
      <c r="R29" s="126" t="b">
        <v>1</v>
      </c>
      <c r="S29" s="126" t="b">
        <v>1</v>
      </c>
    </row>
    <row r="30" spans="1:20" hidden="1" x14ac:dyDescent="0.25">
      <c r="A30" s="126" t="s">
        <v>4021</v>
      </c>
      <c r="B30" s="200">
        <v>1</v>
      </c>
      <c r="C30" s="126">
        <v>2</v>
      </c>
      <c r="D30" s="321">
        <f>'HN TOP UP AUTUMN UPDATE NOV'!C18</f>
        <v>157839</v>
      </c>
      <c r="E30" s="126" t="b">
        <v>1</v>
      </c>
      <c r="F30" s="322" t="str">
        <f>RIGHT('HN TOP UP AUTUMN UPDATE NOV'!E18,4)&amp;"."&amp;"TOPUP"&amp;'HN TOP UP AUTUMN UPDATE NOV'!BD18&amp;"."&amp;"I03"&amp;"."&amp;$C$5</f>
        <v>2050.TOPUP1.I03.Ja21</v>
      </c>
      <c r="G30" s="323">
        <f t="shared" ca="1" si="0"/>
        <v>44309</v>
      </c>
      <c r="H30" s="324">
        <f>IF('HN TOP UP AUTUMN UPDATE NOV'!T18&gt;0,0,-'HN TOP UP AUTUMN UPDATE NOV'!T18)</f>
        <v>0</v>
      </c>
      <c r="I30" s="205">
        <f t="shared" ca="1" si="1"/>
        <v>44309</v>
      </c>
      <c r="J30" s="126">
        <v>3</v>
      </c>
      <c r="K30" s="126" t="b">
        <v>1</v>
      </c>
      <c r="L30" s="126" t="s">
        <v>4022</v>
      </c>
      <c r="M30" s="126" t="b">
        <v>1</v>
      </c>
      <c r="N30" s="126" t="s">
        <v>3687</v>
      </c>
      <c r="O30" s="322" t="str">
        <f>LEFT('HN TOP UP AUTUMN UPDATE NOV'!D18,16)&amp;"."&amp;'HN TopUpPay'!E30</f>
        <v>Ashmole Primary .2002.EHCP.I03.1.Ap21</v>
      </c>
      <c r="P30" s="325" t="str">
        <f>'HN TOP UP AUTUMN UPDATE NOV'!BC18</f>
        <v>11443/516500</v>
      </c>
      <c r="Q30" s="126" t="b">
        <v>1</v>
      </c>
      <c r="R30" s="126" t="b">
        <v>1</v>
      </c>
      <c r="S30" s="126" t="b">
        <v>1</v>
      </c>
    </row>
    <row r="31" spans="1:20" hidden="1" x14ac:dyDescent="0.25">
      <c r="A31" s="126" t="s">
        <v>4021</v>
      </c>
      <c r="B31" s="200">
        <v>1</v>
      </c>
      <c r="C31" s="126">
        <v>2</v>
      </c>
      <c r="D31" s="321">
        <f>'HN TOP UP AUTUMN UPDATE NOV'!C19</f>
        <v>400005</v>
      </c>
      <c r="E31" s="126" t="b">
        <v>1</v>
      </c>
      <c r="F31" s="322" t="str">
        <f>RIGHT('HN TOP UP AUTUMN UPDATE NOV'!E19,4)&amp;"."&amp;"TOPUP"&amp;'HN TOP UP AUTUMN UPDATE NOV'!BD19&amp;"."&amp;"I03"&amp;"."&amp;$C$5</f>
        <v>2002.TOPUP1.I03.Ja21</v>
      </c>
      <c r="G31" s="323">
        <f t="shared" ca="1" si="0"/>
        <v>44309</v>
      </c>
      <c r="H31" s="324">
        <f>IF('HN TOP UP AUTUMN UPDATE NOV'!T19&gt;0,0,-'HN TOP UP AUTUMN UPDATE NOV'!T19)</f>
        <v>0</v>
      </c>
      <c r="I31" s="205">
        <f t="shared" ca="1" si="1"/>
        <v>44309</v>
      </c>
      <c r="J31" s="126">
        <v>3</v>
      </c>
      <c r="K31" s="126" t="b">
        <v>1</v>
      </c>
      <c r="L31" s="126" t="s">
        <v>4022</v>
      </c>
      <c r="M31" s="126" t="b">
        <v>1</v>
      </c>
      <c r="N31" s="126" t="s">
        <v>3687</v>
      </c>
      <c r="O31" s="322" t="str">
        <f>LEFT('HN TOP UP AUTUMN UPDATE NOV'!D19,16)&amp;"."&amp;'HN TopUpPay'!E31</f>
        <v>Barnfield School.2002.SEN I.I03.2.Ap21</v>
      </c>
      <c r="P31" s="325" t="str">
        <f>'HN TOP UP AUTUMN UPDATE NOV'!BC19</f>
        <v>11431/543965</v>
      </c>
      <c r="Q31" s="126" t="b">
        <v>1</v>
      </c>
      <c r="R31" s="126" t="b">
        <v>1</v>
      </c>
      <c r="S31" s="126" t="b">
        <v>1</v>
      </c>
    </row>
    <row r="32" spans="1:20" hidden="1" x14ac:dyDescent="0.25">
      <c r="A32" s="126" t="s">
        <v>4021</v>
      </c>
      <c r="B32" s="200">
        <v>1</v>
      </c>
      <c r="C32" s="126">
        <v>2</v>
      </c>
      <c r="D32" s="321">
        <f>'HN TOP UP AUTUMN UPDATE NOV'!C20</f>
        <v>400005</v>
      </c>
      <c r="E32" s="126" t="b">
        <v>1</v>
      </c>
      <c r="F32" s="322" t="str">
        <f>RIGHT('HN TOP UP AUTUMN UPDATE NOV'!E20,4)&amp;"."&amp;"TOPUP"&amp;'HN TOP UP AUTUMN UPDATE NOV'!BD20&amp;"."&amp;"I03"&amp;"."&amp;$C$5</f>
        <v>2002.TOPUP2.I03.Ja21</v>
      </c>
      <c r="G32" s="323">
        <f t="shared" ca="1" si="0"/>
        <v>44309</v>
      </c>
      <c r="H32" s="324">
        <f>IF('HN TOP UP AUTUMN UPDATE NOV'!T20&gt;0,0,-'HN TOP UP AUTUMN UPDATE NOV'!T20)</f>
        <v>0</v>
      </c>
      <c r="I32" s="205">
        <f t="shared" ca="1" si="1"/>
        <v>44309</v>
      </c>
      <c r="J32" s="126">
        <v>3</v>
      </c>
      <c r="K32" s="126" t="b">
        <v>1</v>
      </c>
      <c r="L32" s="126" t="s">
        <v>4022</v>
      </c>
      <c r="M32" s="126" t="b">
        <v>1</v>
      </c>
      <c r="N32" s="126" t="s">
        <v>3687</v>
      </c>
      <c r="O32" s="322" t="str">
        <f>LEFT('HN TOP UP AUTUMN UPDATE NOV'!D20,16)&amp;"."&amp;'HN TopUpPay'!E32</f>
        <v>Barnfield School.2079.EHCP.I03.1.Ap21</v>
      </c>
      <c r="P32" s="325" t="str">
        <f>'HN TOP UP AUTUMN UPDATE NOV'!BC20</f>
        <v>10265/543965</v>
      </c>
      <c r="Q32" s="126" t="b">
        <v>1</v>
      </c>
      <c r="R32" s="126" t="b">
        <v>1</v>
      </c>
      <c r="S32" s="126" t="b">
        <v>1</v>
      </c>
    </row>
    <row r="33" spans="1:19" hidden="1" x14ac:dyDescent="0.25">
      <c r="A33" s="126" t="s">
        <v>4021</v>
      </c>
      <c r="B33" s="200">
        <v>1</v>
      </c>
      <c r="C33" s="126">
        <v>2</v>
      </c>
      <c r="D33" s="321">
        <f>'HN TOP UP AUTUMN UPDATE NOV'!C21</f>
        <v>400150</v>
      </c>
      <c r="E33" s="126" t="b">
        <v>1</v>
      </c>
      <c r="F33" s="322" t="str">
        <f>RIGHT('HN TOP UP AUTUMN UPDATE NOV'!E21,4)&amp;"."&amp;"TOPUP"&amp;'HN TOP UP AUTUMN UPDATE NOV'!BD21&amp;"."&amp;"I03"&amp;"."&amp;$C$5</f>
        <v>3524.TOPUP1.I03.Ja21</v>
      </c>
      <c r="G33" s="323">
        <f t="shared" ca="1" si="0"/>
        <v>44309</v>
      </c>
      <c r="H33" s="324">
        <f>IF('HN TOP UP AUTUMN UPDATE NOV'!T21&gt;0,0,-'HN TOP UP AUTUMN UPDATE NOV'!T21)</f>
        <v>0</v>
      </c>
      <c r="I33" s="205">
        <f t="shared" ca="1" si="1"/>
        <v>44309</v>
      </c>
      <c r="J33" s="126">
        <v>3</v>
      </c>
      <c r="K33" s="126" t="b">
        <v>1</v>
      </c>
      <c r="L33" s="126" t="s">
        <v>4022</v>
      </c>
      <c r="M33" s="126" t="b">
        <v>1</v>
      </c>
      <c r="N33" s="126" t="s">
        <v>3687</v>
      </c>
      <c r="O33" s="322" t="str">
        <f>LEFT('HN TOP UP AUTUMN UPDATE NOV'!D21,16)&amp;"."&amp;'HN TopUpPay'!E33</f>
        <v>Beit Shvidler Pr.3524.EHCP.I03.1.Ap21</v>
      </c>
      <c r="P33" s="325" t="str">
        <f>'HN TOP UP AUTUMN UPDATE NOV'!BC21</f>
        <v>11431/543965</v>
      </c>
      <c r="Q33" s="126" t="b">
        <v>1</v>
      </c>
      <c r="R33" s="126" t="b">
        <v>1</v>
      </c>
      <c r="S33" s="126" t="b">
        <v>1</v>
      </c>
    </row>
    <row r="34" spans="1:19" hidden="1" x14ac:dyDescent="0.25">
      <c r="A34" s="126" t="s">
        <v>4021</v>
      </c>
      <c r="B34" s="200">
        <v>1</v>
      </c>
      <c r="C34" s="126">
        <v>2</v>
      </c>
      <c r="D34" s="321">
        <f>'HN TOP UP AUTUMN UPDATE NOV'!C22</f>
        <v>400150</v>
      </c>
      <c r="E34" s="126" t="b">
        <v>1</v>
      </c>
      <c r="F34" s="322" t="str">
        <f>RIGHT('HN TOP UP AUTUMN UPDATE NOV'!E22,4)&amp;"."&amp;"TOPUP"&amp;'HN TOP UP AUTUMN UPDATE NOV'!BD22&amp;"."&amp;"I03"&amp;"."&amp;$C$5</f>
        <v>3524.TOPUP2.I03.Ja21</v>
      </c>
      <c r="G34" s="323">
        <f t="shared" ca="1" si="0"/>
        <v>44309</v>
      </c>
      <c r="H34" s="324">
        <f>IF('HN TOP UP AUTUMN UPDATE NOV'!T22&gt;0,0,-'HN TOP UP AUTUMN UPDATE NOV'!T22)</f>
        <v>0</v>
      </c>
      <c r="I34" s="205">
        <f t="shared" ca="1" si="1"/>
        <v>44309</v>
      </c>
      <c r="J34" s="126">
        <v>3</v>
      </c>
      <c r="K34" s="126" t="b">
        <v>1</v>
      </c>
      <c r="L34" s="126" t="s">
        <v>4022</v>
      </c>
      <c r="M34" s="126" t="b">
        <v>1</v>
      </c>
      <c r="N34" s="126" t="s">
        <v>3687</v>
      </c>
      <c r="O34" s="322" t="str">
        <f>LEFT('HN TOP UP AUTUMN UPDATE NOV'!D22,16)&amp;"."&amp;'HN TopUpPay'!E34</f>
        <v>Beit Shvidler Pr.2003.EHCP.I03.1.Ap21</v>
      </c>
      <c r="P34" s="325" t="str">
        <f>'HN TOP UP AUTUMN UPDATE NOV'!BC22</f>
        <v>10265/543965</v>
      </c>
      <c r="Q34" s="126" t="b">
        <v>1</v>
      </c>
      <c r="R34" s="126" t="b">
        <v>1</v>
      </c>
      <c r="S34" s="126" t="b">
        <v>1</v>
      </c>
    </row>
    <row r="35" spans="1:19" hidden="1" x14ac:dyDescent="0.25">
      <c r="A35" s="126" t="s">
        <v>4021</v>
      </c>
      <c r="B35" s="200">
        <v>1</v>
      </c>
      <c r="C35" s="126">
        <v>2</v>
      </c>
      <c r="D35" s="321">
        <f>'HN TOP UP AUTUMN UPDATE NOV'!C23</f>
        <v>400051</v>
      </c>
      <c r="E35" s="126" t="b">
        <v>1</v>
      </c>
      <c r="F35" s="322" t="str">
        <f>RIGHT('HN TOP UP AUTUMN UPDATE NOV'!E23,4)&amp;"."&amp;"TOPUP"&amp;'HN TOP UP AUTUMN UPDATE NOV'!BD23&amp;"."&amp;"I03"&amp;"."&amp;$C$5</f>
        <v>2003.TOPUP1.I03.Ja21</v>
      </c>
      <c r="G35" s="323">
        <f t="shared" ca="1" si="0"/>
        <v>44309</v>
      </c>
      <c r="H35" s="324">
        <f>IF('HN TOP UP AUTUMN UPDATE NOV'!T23&gt;0,0,-'HN TOP UP AUTUMN UPDATE NOV'!T23)</f>
        <v>0</v>
      </c>
      <c r="I35" s="205">
        <f t="shared" ca="1" si="1"/>
        <v>44309</v>
      </c>
      <c r="J35" s="126">
        <v>3</v>
      </c>
      <c r="K35" s="126" t="b">
        <v>1</v>
      </c>
      <c r="L35" s="126" t="s">
        <v>4022</v>
      </c>
      <c r="M35" s="126" t="b">
        <v>1</v>
      </c>
      <c r="N35" s="126" t="s">
        <v>3687</v>
      </c>
      <c r="O35" s="322" t="str">
        <f>LEFT('HN TOP UP AUTUMN UPDATE NOV'!D23,16)&amp;"."&amp;'HN TopUpPay'!E35</f>
        <v>Bell Lane Primar.2003.SEN I.I03.2.Ap21</v>
      </c>
      <c r="P35" s="325" t="str">
        <f>'HN TOP UP AUTUMN UPDATE NOV'!BC23</f>
        <v>11431/543965</v>
      </c>
      <c r="Q35" s="126" t="b">
        <v>1</v>
      </c>
      <c r="R35" s="126" t="b">
        <v>1</v>
      </c>
      <c r="S35" s="126" t="b">
        <v>1</v>
      </c>
    </row>
    <row r="36" spans="1:19" hidden="1" x14ac:dyDescent="0.25">
      <c r="A36" s="126" t="s">
        <v>4021</v>
      </c>
      <c r="B36" s="200">
        <v>1</v>
      </c>
      <c r="C36" s="126">
        <v>2</v>
      </c>
      <c r="D36" s="321">
        <f>'HN TOP UP AUTUMN UPDATE NOV'!C24</f>
        <v>156628</v>
      </c>
      <c r="E36" s="126" t="b">
        <v>1</v>
      </c>
      <c r="F36" s="322" t="str">
        <f>RIGHT('HN TOP UP AUTUMN UPDATE NOV'!E24,4)&amp;"."&amp;"TOPUP"&amp;'HN TOP UP AUTUMN UPDATE NOV'!BD24&amp;"."&amp;"I03"&amp;"."&amp;$C$5</f>
        <v>5408.TOPUP1.I03.Ja21</v>
      </c>
      <c r="G36" s="323">
        <f t="shared" ca="1" si="0"/>
        <v>44309</v>
      </c>
      <c r="H36" s="324">
        <f>IF('HN TOP UP AUTUMN UPDATE NOV'!T24&gt;0,0,-'HN TOP UP AUTUMN UPDATE NOV'!T24)</f>
        <v>0</v>
      </c>
      <c r="I36" s="205">
        <f t="shared" ca="1" si="1"/>
        <v>44309</v>
      </c>
      <c r="J36" s="126">
        <v>3</v>
      </c>
      <c r="K36" s="126" t="b">
        <v>1</v>
      </c>
      <c r="L36" s="126" t="s">
        <v>4022</v>
      </c>
      <c r="M36" s="126" t="b">
        <v>1</v>
      </c>
      <c r="N36" s="126" t="s">
        <v>3687</v>
      </c>
      <c r="O36" s="322" t="str">
        <f>LEFT('HN TOP UP AUTUMN UPDATE NOV'!D24,16)&amp;"."&amp;'HN TopUpPay'!E36</f>
        <v>Bishop Douglass .5408.EHCP.I03.1.Ap21</v>
      </c>
      <c r="P36" s="325" t="str">
        <f>'HN TOP UP AUTUMN UPDATE NOV'!BC24</f>
        <v>11442/516500</v>
      </c>
      <c r="Q36" s="126" t="b">
        <v>1</v>
      </c>
      <c r="R36" s="126" t="b">
        <v>1</v>
      </c>
      <c r="S36" s="126" t="b">
        <v>1</v>
      </c>
    </row>
    <row r="37" spans="1:19" hidden="1" x14ac:dyDescent="0.25">
      <c r="A37" s="126" t="s">
        <v>4021</v>
      </c>
      <c r="B37" s="200">
        <v>1</v>
      </c>
      <c r="C37" s="126">
        <v>2</v>
      </c>
      <c r="D37" s="321">
        <f>'HN TOP UP AUTUMN UPDATE NOV'!C25</f>
        <v>400024</v>
      </c>
      <c r="E37" s="126" t="b">
        <v>1</v>
      </c>
      <c r="F37" s="322" t="str">
        <f>RIGHT('HN TOP UP AUTUMN UPDATE NOV'!E25,4)&amp;"."&amp;"TOPUP"&amp;'HN TOP UP AUTUMN UPDATE NOV'!BD25&amp;"."&amp;"I03"&amp;"."&amp;$C$5</f>
        <v>3511.TOPUP1.I03.Ja21</v>
      </c>
      <c r="G37" s="323">
        <f t="shared" ca="1" si="0"/>
        <v>44309</v>
      </c>
      <c r="H37" s="324">
        <f>IF('HN TOP UP AUTUMN UPDATE NOV'!T25&gt;0,0,-'HN TOP UP AUTUMN UPDATE NOV'!T25)</f>
        <v>0</v>
      </c>
      <c r="I37" s="205">
        <f t="shared" ca="1" si="1"/>
        <v>44309</v>
      </c>
      <c r="J37" s="126">
        <v>3</v>
      </c>
      <c r="K37" s="126" t="b">
        <v>1</v>
      </c>
      <c r="L37" s="126" t="s">
        <v>4022</v>
      </c>
      <c r="M37" s="126" t="b">
        <v>1</v>
      </c>
      <c r="N37" s="126" t="s">
        <v>3687</v>
      </c>
      <c r="O37" s="322" t="str">
        <f>LEFT('HN TOP UP AUTUMN UPDATE NOV'!D25,16)&amp;"."&amp;'HN TopUpPay'!E37</f>
        <v>Blessed Dominic .3511.EHCP.I03.1.Ap21</v>
      </c>
      <c r="P37" s="325" t="str">
        <f>'HN TOP UP AUTUMN UPDATE NOV'!BC25</f>
        <v>11431/543965</v>
      </c>
      <c r="Q37" s="126" t="b">
        <v>1</v>
      </c>
      <c r="R37" s="126" t="b">
        <v>1</v>
      </c>
      <c r="S37" s="126" t="b">
        <v>1</v>
      </c>
    </row>
    <row r="38" spans="1:19" hidden="1" x14ac:dyDescent="0.25">
      <c r="A38" s="126" t="s">
        <v>4021</v>
      </c>
      <c r="B38" s="200">
        <v>1</v>
      </c>
      <c r="C38" s="126">
        <v>2</v>
      </c>
      <c r="D38" s="321">
        <f>'HN TOP UP AUTUMN UPDATE NOV'!C26</f>
        <v>152128</v>
      </c>
      <c r="E38" s="126" t="b">
        <v>1</v>
      </c>
      <c r="F38" s="322" t="str">
        <f>RIGHT('HN TOP UP AUTUMN UPDATE NOV'!E26,4)&amp;"."&amp;"TOPUP"&amp;'HN TOP UP AUTUMN UPDATE NOV'!BD26&amp;"."&amp;"I03"&amp;"."&amp;$C$5</f>
        <v>3519.TOPUP1.I03.Ja21</v>
      </c>
      <c r="G38" s="323">
        <f t="shared" ca="1" si="0"/>
        <v>44309</v>
      </c>
      <c r="H38" s="324">
        <f>IF('HN TOP UP AUTUMN UPDATE NOV'!T26&gt;0,0,-'HN TOP UP AUTUMN UPDATE NOV'!T26)</f>
        <v>0</v>
      </c>
      <c r="I38" s="205">
        <f t="shared" ca="1" si="1"/>
        <v>44309</v>
      </c>
      <c r="J38" s="126">
        <v>3</v>
      </c>
      <c r="K38" s="126" t="b">
        <v>1</v>
      </c>
      <c r="L38" s="126" t="s">
        <v>4022</v>
      </c>
      <c r="M38" s="126" t="b">
        <v>1</v>
      </c>
      <c r="N38" s="126" t="s">
        <v>3687</v>
      </c>
      <c r="O38" s="322" t="str">
        <f>LEFT('HN TOP UP AUTUMN UPDATE NOV'!D26,16)&amp;"."&amp;'HN TopUpPay'!E38</f>
        <v>Broadfields Prim.3519.ARPs.I03.1.Ap21</v>
      </c>
      <c r="P38" s="325" t="str">
        <f>'HN TOP UP AUTUMN UPDATE NOV'!BC26</f>
        <v>11422/516500</v>
      </c>
      <c r="Q38" s="126" t="b">
        <v>1</v>
      </c>
      <c r="R38" s="126" t="b">
        <v>1</v>
      </c>
      <c r="S38" s="126" t="b">
        <v>1</v>
      </c>
    </row>
    <row r="39" spans="1:19" hidden="1" x14ac:dyDescent="0.25">
      <c r="A39" s="126" t="s">
        <v>4021</v>
      </c>
      <c r="B39" s="200">
        <v>1</v>
      </c>
      <c r="C39" s="126">
        <v>2</v>
      </c>
      <c r="D39" s="321">
        <f>'HN TOP UP AUTUMN UPDATE NOV'!C27</f>
        <v>152128</v>
      </c>
      <c r="E39" s="126" t="b">
        <v>1</v>
      </c>
      <c r="F39" s="322" t="str">
        <f>RIGHT('HN TOP UP AUTUMN UPDATE NOV'!E27,4)&amp;"."&amp;"TOPUP"&amp;'HN TOP UP AUTUMN UPDATE NOV'!BD27&amp;"."&amp;"I03"&amp;"."&amp;$C$5</f>
        <v>3519.TOPUP2.I03.Ja21</v>
      </c>
      <c r="G39" s="323">
        <f t="shared" ca="1" si="0"/>
        <v>44309</v>
      </c>
      <c r="H39" s="324">
        <f>IF('HN TOP UP AUTUMN UPDATE NOV'!T27&gt;0,0,-'HN TOP UP AUTUMN UPDATE NOV'!T27)</f>
        <v>0</v>
      </c>
      <c r="I39" s="205">
        <f t="shared" ca="1" si="1"/>
        <v>44309</v>
      </c>
      <c r="J39" s="126">
        <v>3</v>
      </c>
      <c r="K39" s="126" t="b">
        <v>1</v>
      </c>
      <c r="L39" s="126" t="s">
        <v>4022</v>
      </c>
      <c r="M39" s="126" t="b">
        <v>1</v>
      </c>
      <c r="N39" s="126" t="s">
        <v>3687</v>
      </c>
      <c r="O39" s="322" t="str">
        <f>LEFT('HN TOP UP AUTUMN UPDATE NOV'!D27,16)&amp;"."&amp;'HN TopUpPay'!E39</f>
        <v>Broadfields Prim.3519.EHCP.I03.2.Ap21</v>
      </c>
      <c r="P39" s="325" t="str">
        <f>'HN TOP UP AUTUMN UPDATE NOV'!BC27</f>
        <v>11443/516500</v>
      </c>
      <c r="Q39" s="126" t="b">
        <v>1</v>
      </c>
      <c r="R39" s="126" t="b">
        <v>1</v>
      </c>
      <c r="S39" s="126" t="b">
        <v>1</v>
      </c>
    </row>
    <row r="40" spans="1:19" hidden="1" x14ac:dyDescent="0.25">
      <c r="A40" s="126" t="s">
        <v>4021</v>
      </c>
      <c r="B40" s="200">
        <v>1</v>
      </c>
      <c r="C40" s="126">
        <v>2</v>
      </c>
      <c r="D40" s="321">
        <f>'HN TOP UP AUTUMN UPDATE NOV'!C28</f>
        <v>152128</v>
      </c>
      <c r="E40" s="126" t="b">
        <v>1</v>
      </c>
      <c r="F40" s="322" t="str">
        <f>RIGHT('HN TOP UP AUTUMN UPDATE NOV'!E28,4)&amp;"."&amp;"TOPUP"&amp;'HN TOP UP AUTUMN UPDATE NOV'!BD28&amp;"."&amp;"I03"&amp;"."&amp;$C$5</f>
        <v>3519.TOPUP3.I03.Ja21</v>
      </c>
      <c r="G40" s="323">
        <f t="shared" ca="1" si="0"/>
        <v>44309</v>
      </c>
      <c r="H40" s="324">
        <f>IF('HN TOP UP AUTUMN UPDATE NOV'!T28&gt;0,0,-'HN TOP UP AUTUMN UPDATE NOV'!T28)</f>
        <v>0</v>
      </c>
      <c r="I40" s="205">
        <f t="shared" ca="1" si="1"/>
        <v>44309</v>
      </c>
      <c r="J40" s="126">
        <v>3</v>
      </c>
      <c r="K40" s="126" t="b">
        <v>1</v>
      </c>
      <c r="L40" s="126" t="s">
        <v>4022</v>
      </c>
      <c r="M40" s="126" t="b">
        <v>1</v>
      </c>
      <c r="N40" s="126" t="s">
        <v>3687</v>
      </c>
      <c r="O40" s="322" t="str">
        <f>LEFT('HN TOP UP AUTUMN UPDATE NOV'!D28,16)&amp;"."&amp;'HN TopUpPay'!E40</f>
        <v>Broadfields Prim.3519.SEN I.I03.3.Ap21</v>
      </c>
      <c r="P40" s="325" t="str">
        <f>'HN TOP UP AUTUMN UPDATE NOV'!BC28</f>
        <v>11451/516500</v>
      </c>
      <c r="Q40" s="126" t="b">
        <v>1</v>
      </c>
      <c r="R40" s="126" t="b">
        <v>1</v>
      </c>
      <c r="S40" s="126" t="b">
        <v>1</v>
      </c>
    </row>
    <row r="41" spans="1:19" hidden="1" x14ac:dyDescent="0.25">
      <c r="A41" s="126" t="s">
        <v>4021</v>
      </c>
      <c r="B41" s="200">
        <v>1</v>
      </c>
      <c r="C41" s="126">
        <v>2</v>
      </c>
      <c r="D41" s="321">
        <f>'HN TOP UP AUTUMN UPDATE NOV'!C29</f>
        <v>152128</v>
      </c>
      <c r="E41" s="126" t="b">
        <v>1</v>
      </c>
      <c r="F41" s="322" t="str">
        <f>RIGHT('HN TOP UP AUTUMN UPDATE NOV'!E29,4)&amp;"."&amp;"TOPUP"&amp;'HN TOP UP AUTUMN UPDATE NOV'!BD29&amp;"."&amp;"I03"&amp;"."&amp;$C$5</f>
        <v>3519.TOPUP4.I03.Ja21</v>
      </c>
      <c r="G41" s="323">
        <f t="shared" ca="1" si="0"/>
        <v>44309</v>
      </c>
      <c r="H41" s="324">
        <f>IF('HN TOP UP AUTUMN UPDATE NOV'!T29&gt;0,0,-'HN TOP UP AUTUMN UPDATE NOV'!T29)</f>
        <v>0</v>
      </c>
      <c r="I41" s="205">
        <f t="shared" ca="1" si="1"/>
        <v>44309</v>
      </c>
      <c r="J41" s="126">
        <v>3</v>
      </c>
      <c r="K41" s="126" t="b">
        <v>1</v>
      </c>
      <c r="L41" s="126" t="s">
        <v>4022</v>
      </c>
      <c r="M41" s="126" t="b">
        <v>1</v>
      </c>
      <c r="N41" s="126" t="s">
        <v>3687</v>
      </c>
      <c r="O41" s="322" t="str">
        <f>LEFT('HN TOP UP AUTUMN UPDATE NOV'!D29,16)&amp;"."&amp;'HN TopUpPay'!E41</f>
        <v>Broadfields Prim.1000.SEN I.I03.1.Ap21</v>
      </c>
      <c r="P41" s="325" t="str">
        <f>'HN TOP UP AUTUMN UPDATE NOV'!BC29</f>
        <v>10265/516500</v>
      </c>
      <c r="Q41" s="126" t="b">
        <v>1</v>
      </c>
      <c r="R41" s="126" t="b">
        <v>1</v>
      </c>
      <c r="S41" s="126" t="b">
        <v>1</v>
      </c>
    </row>
    <row r="42" spans="1:19" x14ac:dyDescent="0.25">
      <c r="A42" s="126" t="s">
        <v>4021</v>
      </c>
      <c r="B42" s="200">
        <v>1</v>
      </c>
      <c r="C42" s="126">
        <v>2</v>
      </c>
      <c r="D42" s="321">
        <f>'HN TOP UP AUTUMN UPDATE NOV'!C30</f>
        <v>400102</v>
      </c>
      <c r="E42" s="126" t="b">
        <v>1</v>
      </c>
      <c r="F42" s="322" t="str">
        <f>RIGHT('HN TOP UP AUTUMN UPDATE NOV'!E30,4)&amp;"."&amp;"TOPUP"&amp;'HN TOP UP AUTUMN UPDATE NOV'!BD30&amp;"."&amp;"I03"&amp;"."&amp;$C$5</f>
        <v>1000.TOPUP1.I03.Ja21</v>
      </c>
      <c r="G42" s="323">
        <f t="shared" ca="1" si="0"/>
        <v>44309</v>
      </c>
      <c r="H42" s="324">
        <f>IF('HN TOP UP AUTUMN UPDATE NOV'!T30&gt;0,0,-'HN TOP UP AUTUMN UPDATE NOV'!T30)</f>
        <v>0</v>
      </c>
      <c r="I42" s="205">
        <f t="shared" ca="1" si="1"/>
        <v>44309</v>
      </c>
      <c r="J42" s="126">
        <v>3</v>
      </c>
      <c r="K42" s="126" t="b">
        <v>1</v>
      </c>
      <c r="L42" s="126" t="s">
        <v>4022</v>
      </c>
      <c r="M42" s="126" t="b">
        <v>1</v>
      </c>
      <c r="N42" s="126" t="s">
        <v>3687</v>
      </c>
      <c r="O42" s="322" t="str">
        <f>LEFT('HN TOP UP AUTUMN UPDATE NOV'!D30,16)&amp;"."&amp;'HN TopUpPay'!E42</f>
        <v>Brookhill Nurser.2008.EHCP.I03.1.Ap21</v>
      </c>
      <c r="P42" s="325" t="str">
        <f>'HN TOP UP AUTUMN UPDATE NOV'!BC30</f>
        <v>10265/543965</v>
      </c>
      <c r="Q42" s="126" t="b">
        <v>1</v>
      </c>
      <c r="R42" s="126" t="b">
        <v>1</v>
      </c>
      <c r="S42" s="126" t="b">
        <v>1</v>
      </c>
    </row>
    <row r="43" spans="1:19" hidden="1" x14ac:dyDescent="0.25">
      <c r="A43" s="126" t="s">
        <v>4021</v>
      </c>
      <c r="B43" s="200">
        <v>1</v>
      </c>
      <c r="C43" s="126">
        <v>2</v>
      </c>
      <c r="D43" s="321">
        <f>'HN TOP UP AUTUMN UPDATE NOV'!C31</f>
        <v>400057</v>
      </c>
      <c r="E43" s="126" t="b">
        <v>1</v>
      </c>
      <c r="F43" s="322" t="str">
        <f>RIGHT('HN TOP UP AUTUMN UPDATE NOV'!E31,4)&amp;"."&amp;"TOPUP"&amp;'HN TOP UP AUTUMN UPDATE NOV'!BD31&amp;"."&amp;"I03"&amp;"."&amp;$C$5</f>
        <v>2008.TOPUP1.I03.Ja21</v>
      </c>
      <c r="G43" s="323">
        <f t="shared" ca="1" si="0"/>
        <v>44309</v>
      </c>
      <c r="H43" s="324">
        <f>IF('HN TOP UP AUTUMN UPDATE NOV'!T31&gt;0,0,-'HN TOP UP AUTUMN UPDATE NOV'!T31)</f>
        <v>0</v>
      </c>
      <c r="I43" s="205">
        <f t="shared" ca="1" si="1"/>
        <v>44309</v>
      </c>
      <c r="J43" s="126">
        <v>3</v>
      </c>
      <c r="K43" s="126" t="b">
        <v>1</v>
      </c>
      <c r="L43" s="126" t="s">
        <v>4022</v>
      </c>
      <c r="M43" s="126" t="b">
        <v>1</v>
      </c>
      <c r="N43" s="126" t="s">
        <v>3687</v>
      </c>
      <c r="O43" s="322" t="str">
        <f>LEFT('HN TOP UP AUTUMN UPDATE NOV'!D31,16)&amp;"."&amp;'HN TopUpPay'!E43</f>
        <v>Brookland Infant.2007.EHCP.I03.1.Ap21</v>
      </c>
      <c r="P43" s="325" t="str">
        <f>'HN TOP UP AUTUMN UPDATE NOV'!BC31</f>
        <v>11431/543965</v>
      </c>
      <c r="Q43" s="126" t="b">
        <v>1</v>
      </c>
      <c r="R43" s="126" t="b">
        <v>1</v>
      </c>
      <c r="S43" s="126" t="b">
        <v>1</v>
      </c>
    </row>
    <row r="44" spans="1:19" hidden="1" x14ac:dyDescent="0.25">
      <c r="A44" s="126" t="s">
        <v>4021</v>
      </c>
      <c r="B44" s="200">
        <v>1</v>
      </c>
      <c r="C44" s="126">
        <v>2</v>
      </c>
      <c r="D44" s="321">
        <f>'HN TOP UP AUTUMN UPDATE NOV'!C32</f>
        <v>400057</v>
      </c>
      <c r="E44" s="126" t="b">
        <v>1</v>
      </c>
      <c r="F44" s="322" t="str">
        <f>RIGHT('HN TOP UP AUTUMN UPDATE NOV'!E32,4)&amp;"."&amp;"TOPUP"&amp;'HN TOP UP AUTUMN UPDATE NOV'!BD32&amp;"."&amp;"I03"&amp;"."&amp;$C$5</f>
        <v>2008.TOPUP2.I03.Ja21</v>
      </c>
      <c r="G44" s="323">
        <f t="shared" ca="1" si="0"/>
        <v>44309</v>
      </c>
      <c r="H44" s="324">
        <f>IF('HN TOP UP AUTUMN UPDATE NOV'!T32&gt;0,0,-'HN TOP UP AUTUMN UPDATE NOV'!T32)</f>
        <v>0</v>
      </c>
      <c r="I44" s="205">
        <f t="shared" ca="1" si="1"/>
        <v>44309</v>
      </c>
      <c r="J44" s="126">
        <v>3</v>
      </c>
      <c r="K44" s="126" t="b">
        <v>1</v>
      </c>
      <c r="L44" s="126" t="s">
        <v>4022</v>
      </c>
      <c r="M44" s="126" t="b">
        <v>1</v>
      </c>
      <c r="N44" s="126" t="s">
        <v>3687</v>
      </c>
      <c r="O44" s="322" t="str">
        <f>LEFT('HN TOP UP AUTUMN UPDATE NOV'!D32,16)&amp;"."&amp;'HN TopUpPay'!E44</f>
        <v>Brookland Infant.2009.EHCP.I03.1.Ap21</v>
      </c>
      <c r="P44" s="325" t="str">
        <f>'HN TOP UP AUTUMN UPDATE NOV'!BC32</f>
        <v>10265/543965</v>
      </c>
      <c r="Q44" s="126" t="b">
        <v>1</v>
      </c>
      <c r="R44" s="126" t="b">
        <v>1</v>
      </c>
      <c r="S44" s="126" t="b">
        <v>1</v>
      </c>
    </row>
    <row r="45" spans="1:19" hidden="1" x14ac:dyDescent="0.25">
      <c r="A45" s="126" t="s">
        <v>4021</v>
      </c>
      <c r="B45" s="200">
        <v>1</v>
      </c>
      <c r="C45" s="126">
        <v>2</v>
      </c>
      <c r="D45" s="321">
        <f>'HN TOP UP AUTUMN UPDATE NOV'!C33</f>
        <v>400040</v>
      </c>
      <c r="E45" s="126" t="b">
        <v>1</v>
      </c>
      <c r="F45" s="322" t="str">
        <f>RIGHT('HN TOP UP AUTUMN UPDATE NOV'!E33,4)&amp;"."&amp;"TOPUP"&amp;'HN TOP UP AUTUMN UPDATE NOV'!BD33&amp;"."&amp;"I03"&amp;"."&amp;$C$5</f>
        <v>2007.TOPUP1.I03.Ja21</v>
      </c>
      <c r="G45" s="323">
        <f t="shared" ca="1" si="0"/>
        <v>44309</v>
      </c>
      <c r="H45" s="324">
        <f>IF('HN TOP UP AUTUMN UPDATE NOV'!T33&gt;0,0,-'HN TOP UP AUTUMN UPDATE NOV'!T33)</f>
        <v>0</v>
      </c>
      <c r="I45" s="205">
        <f t="shared" ca="1" si="1"/>
        <v>44309</v>
      </c>
      <c r="J45" s="126">
        <v>3</v>
      </c>
      <c r="K45" s="126" t="b">
        <v>1</v>
      </c>
      <c r="L45" s="126" t="s">
        <v>4022</v>
      </c>
      <c r="M45" s="126" t="b">
        <v>1</v>
      </c>
      <c r="N45" s="126" t="s">
        <v>3687</v>
      </c>
      <c r="O45" s="322" t="str">
        <f>LEFT('HN TOP UP AUTUMN UPDATE NOV'!D33,16)&amp;"."&amp;'HN TopUpPay'!E45</f>
        <v>Brookland Junior.2067.ARPs.I03.1.Ap21</v>
      </c>
      <c r="P45" s="325" t="str">
        <f>'HN TOP UP AUTUMN UPDATE NOV'!BC33</f>
        <v>11431/543965</v>
      </c>
      <c r="Q45" s="126" t="b">
        <v>1</v>
      </c>
      <c r="R45" s="126" t="b">
        <v>1</v>
      </c>
      <c r="S45" s="126" t="b">
        <v>1</v>
      </c>
    </row>
    <row r="46" spans="1:19" hidden="1" x14ac:dyDescent="0.25">
      <c r="A46" s="126" t="s">
        <v>4021</v>
      </c>
      <c r="B46" s="200">
        <v>1</v>
      </c>
      <c r="C46" s="126">
        <v>2</v>
      </c>
      <c r="D46" s="321">
        <f>'HN TOP UP AUTUMN UPDATE NOV'!C34</f>
        <v>400061</v>
      </c>
      <c r="E46" s="126" t="b">
        <v>1</v>
      </c>
      <c r="F46" s="322" t="str">
        <f>RIGHT('HN TOP UP AUTUMN UPDATE NOV'!E34,4)&amp;"."&amp;"TOPUP"&amp;'HN TOP UP AUTUMN UPDATE NOV'!BD34&amp;"."&amp;"I03"&amp;"."&amp;$C$5</f>
        <v>2009.TOPUP1.I03.Ja21</v>
      </c>
      <c r="G46" s="323">
        <f t="shared" ca="1" si="0"/>
        <v>44309</v>
      </c>
      <c r="H46" s="324">
        <f>IF('HN TOP UP AUTUMN UPDATE NOV'!T34&gt;0,0,-'HN TOP UP AUTUMN UPDATE NOV'!T34)</f>
        <v>0</v>
      </c>
      <c r="I46" s="205">
        <f t="shared" ca="1" si="1"/>
        <v>44309</v>
      </c>
      <c r="J46" s="126">
        <v>3</v>
      </c>
      <c r="K46" s="126" t="b">
        <v>1</v>
      </c>
      <c r="L46" s="126" t="s">
        <v>4022</v>
      </c>
      <c r="M46" s="126" t="b">
        <v>1</v>
      </c>
      <c r="N46" s="126" t="s">
        <v>3687</v>
      </c>
      <c r="O46" s="322" t="str">
        <f>LEFT('HN TOP UP AUTUMN UPDATE NOV'!D34,16)&amp;"."&amp;'HN TopUpPay'!E46</f>
        <v>Brunswick Park P.2067.EHCP.I03.2.Ap21</v>
      </c>
      <c r="P46" s="325" t="str">
        <f>'HN TOP UP AUTUMN UPDATE NOV'!BC34</f>
        <v>11431/543965</v>
      </c>
      <c r="Q46" s="126" t="b">
        <v>1</v>
      </c>
      <c r="R46" s="126" t="b">
        <v>1</v>
      </c>
      <c r="S46" s="126" t="b">
        <v>1</v>
      </c>
    </row>
    <row r="47" spans="1:19" hidden="1" x14ac:dyDescent="0.25">
      <c r="A47" s="126" t="s">
        <v>4021</v>
      </c>
      <c r="B47" s="200">
        <v>1</v>
      </c>
      <c r="C47" s="126">
        <v>2</v>
      </c>
      <c r="D47" s="321">
        <f>'HN TOP UP AUTUMN UPDATE NOV'!C35</f>
        <v>400061</v>
      </c>
      <c r="E47" s="126" t="b">
        <v>1</v>
      </c>
      <c r="F47" s="322" t="str">
        <f>RIGHT('HN TOP UP AUTUMN UPDATE NOV'!E35,4)&amp;"."&amp;"TOPUP"&amp;'HN TOP UP AUTUMN UPDATE NOV'!BD35&amp;"."&amp;"I03"&amp;"."&amp;$C$5</f>
        <v>2009.TOPUP2.I03.Ja21</v>
      </c>
      <c r="G47" s="323">
        <f t="shared" ca="1" si="0"/>
        <v>44309</v>
      </c>
      <c r="H47" s="324">
        <f>IF('HN TOP UP AUTUMN UPDATE NOV'!T35&gt;0,0,-'HN TOP UP AUTUMN UPDATE NOV'!T35)</f>
        <v>0</v>
      </c>
      <c r="I47" s="205">
        <f t="shared" ca="1" si="1"/>
        <v>44309</v>
      </c>
      <c r="J47" s="126">
        <v>3</v>
      </c>
      <c r="K47" s="126" t="b">
        <v>1</v>
      </c>
      <c r="L47" s="126" t="s">
        <v>4022</v>
      </c>
      <c r="M47" s="126" t="b">
        <v>1</v>
      </c>
      <c r="N47" s="126" t="s">
        <v>3687</v>
      </c>
      <c r="O47" s="322" t="str">
        <f>LEFT('HN TOP UP AUTUMN UPDATE NOV'!D35,16)&amp;"."&amp;'HN TopUpPay'!E47</f>
        <v>Brunswick Park P.2010.ARPs.I03.1.Ap21</v>
      </c>
      <c r="P47" s="325" t="str">
        <f>'HN TOP UP AUTUMN UPDATE NOV'!BC35</f>
        <v>10265/543965</v>
      </c>
      <c r="Q47" s="126" t="b">
        <v>1</v>
      </c>
      <c r="R47" s="126" t="b">
        <v>1</v>
      </c>
      <c r="S47" s="126" t="b">
        <v>1</v>
      </c>
    </row>
    <row r="48" spans="1:19" hidden="1" x14ac:dyDescent="0.25">
      <c r="A48" s="126" t="s">
        <v>4021</v>
      </c>
      <c r="B48" s="200">
        <v>1</v>
      </c>
      <c r="C48" s="126">
        <v>2</v>
      </c>
      <c r="D48" s="321">
        <f>'HN TOP UP AUTUMN UPDATE NOV'!C36</f>
        <v>400065</v>
      </c>
      <c r="E48" s="126" t="b">
        <v>1</v>
      </c>
      <c r="F48" s="322" t="str">
        <f>RIGHT('HN TOP UP AUTUMN UPDATE NOV'!E36,4)&amp;"."&amp;"TOPUP"&amp;'HN TOP UP AUTUMN UPDATE NOV'!BD36&amp;"."&amp;"I03"&amp;"."&amp;$C$5</f>
        <v>2067.TOPUP1.I03.Ja21</v>
      </c>
      <c r="G48" s="323">
        <f t="shared" ca="1" si="0"/>
        <v>44309</v>
      </c>
      <c r="H48" s="324">
        <f>IF('HN TOP UP AUTUMN UPDATE NOV'!T36&gt;0,0,-'HN TOP UP AUTUMN UPDATE NOV'!T36)</f>
        <v>0</v>
      </c>
      <c r="I48" s="205">
        <f t="shared" ca="1" si="1"/>
        <v>44309</v>
      </c>
      <c r="J48" s="126">
        <v>3</v>
      </c>
      <c r="K48" s="126" t="b">
        <v>1</v>
      </c>
      <c r="L48" s="126" t="s">
        <v>4022</v>
      </c>
      <c r="M48" s="126" t="b">
        <v>1</v>
      </c>
      <c r="N48" s="126" t="s">
        <v>3687</v>
      </c>
      <c r="O48" s="322" t="str">
        <f>LEFT('HN TOP UP AUTUMN UPDATE NOV'!D36,16)&amp;"."&amp;'HN TopUpPay'!E48</f>
        <v>Chalgrove Primar.2010.EHCP.I03.2.Ap21</v>
      </c>
      <c r="P48" s="325" t="str">
        <f>'HN TOP UP AUTUMN UPDATE NOV'!BC36</f>
        <v>11432/543965</v>
      </c>
      <c r="Q48" s="126" t="b">
        <v>1</v>
      </c>
      <c r="R48" s="126" t="b">
        <v>1</v>
      </c>
      <c r="S48" s="126" t="b">
        <v>1</v>
      </c>
    </row>
    <row r="49" spans="1:19" hidden="1" x14ac:dyDescent="0.25">
      <c r="A49" s="126" t="s">
        <v>4021</v>
      </c>
      <c r="B49" s="200">
        <v>1</v>
      </c>
      <c r="C49" s="126">
        <v>2</v>
      </c>
      <c r="D49" s="321">
        <f>'HN TOP UP AUTUMN UPDATE NOV'!C37</f>
        <v>400065</v>
      </c>
      <c r="E49" s="126" t="b">
        <v>1</v>
      </c>
      <c r="F49" s="322" t="str">
        <f>RIGHT('HN TOP UP AUTUMN UPDATE NOV'!E37,4)&amp;"."&amp;"TOPUP"&amp;'HN TOP UP AUTUMN UPDATE NOV'!BD37&amp;"."&amp;"I03"&amp;"."&amp;$C$5</f>
        <v>2067.TOPUP2.I03.Ja21</v>
      </c>
      <c r="G49" s="323">
        <f t="shared" ca="1" si="0"/>
        <v>44309</v>
      </c>
      <c r="H49" s="324">
        <f>IF('HN TOP UP AUTUMN UPDATE NOV'!T37&gt;0,0,-'HN TOP UP AUTUMN UPDATE NOV'!T37)</f>
        <v>0</v>
      </c>
      <c r="I49" s="205">
        <f t="shared" ca="1" si="1"/>
        <v>44309</v>
      </c>
      <c r="J49" s="126">
        <v>3</v>
      </c>
      <c r="K49" s="126" t="b">
        <v>1</v>
      </c>
      <c r="L49" s="126" t="s">
        <v>4022</v>
      </c>
      <c r="M49" s="126" t="b">
        <v>1</v>
      </c>
      <c r="N49" s="126" t="s">
        <v>3687</v>
      </c>
      <c r="O49" s="322" t="str">
        <f>LEFT('HN TOP UP AUTUMN UPDATE NOV'!D37,16)&amp;"."&amp;'HN TopUpPay'!E49</f>
        <v>Chalgrove Primar.2010.SEN I.I03.3.Ap21</v>
      </c>
      <c r="P49" s="325" t="str">
        <f>'HN TOP UP AUTUMN UPDATE NOV'!BC37</f>
        <v>11431/543965</v>
      </c>
      <c r="Q49" s="126" t="b">
        <v>1</v>
      </c>
      <c r="R49" s="126" t="b">
        <v>1</v>
      </c>
      <c r="S49" s="126" t="b">
        <v>1</v>
      </c>
    </row>
    <row r="50" spans="1:19" hidden="1" x14ac:dyDescent="0.25">
      <c r="A50" s="126" t="s">
        <v>4021</v>
      </c>
      <c r="B50" s="200">
        <v>1</v>
      </c>
      <c r="C50" s="126">
        <v>2</v>
      </c>
      <c r="D50" s="321">
        <f>'HN TOP UP AUTUMN UPDATE NOV'!C38</f>
        <v>160141</v>
      </c>
      <c r="E50" s="126" t="b">
        <v>1</v>
      </c>
      <c r="F50" s="322" t="str">
        <f>RIGHT('HN TOP UP AUTUMN UPDATE NOV'!E38,4)&amp;"."&amp;"TOPUP"&amp;'HN TOP UP AUTUMN UPDATE NOV'!BD38&amp;"."&amp;"I03"&amp;"."&amp;$C$5</f>
        <v>2010.TOPUP1.I03.Ja21</v>
      </c>
      <c r="G50" s="323">
        <f t="shared" ca="1" si="0"/>
        <v>44309</v>
      </c>
      <c r="H50" s="324">
        <f>IF('HN TOP UP AUTUMN UPDATE NOV'!T38&gt;0,0,-'HN TOP UP AUTUMN UPDATE NOV'!T38)</f>
        <v>0</v>
      </c>
      <c r="I50" s="205">
        <f t="shared" ca="1" si="1"/>
        <v>44309</v>
      </c>
      <c r="J50" s="126">
        <v>3</v>
      </c>
      <c r="K50" s="126" t="b">
        <v>1</v>
      </c>
      <c r="L50" s="126" t="s">
        <v>4022</v>
      </c>
      <c r="M50" s="126" t="b">
        <v>1</v>
      </c>
      <c r="N50" s="126" t="s">
        <v>3687</v>
      </c>
      <c r="O50" s="322" t="str">
        <f>LEFT('HN TOP UP AUTUMN UPDATE NOV'!D38,16)&amp;"."&amp;'HN TopUpPay'!E50</f>
        <v>Child's Hill Aca.3302.EHCP.I03.1.Ap21</v>
      </c>
      <c r="P50" s="325" t="str">
        <f>'HN TOP UP AUTUMN UPDATE NOV'!BC38</f>
        <v>11422/516500</v>
      </c>
      <c r="Q50" s="126" t="b">
        <v>1</v>
      </c>
      <c r="R50" s="126" t="b">
        <v>1</v>
      </c>
      <c r="S50" s="126" t="b">
        <v>1</v>
      </c>
    </row>
    <row r="51" spans="1:19" hidden="1" x14ac:dyDescent="0.25">
      <c r="A51" s="126" t="s">
        <v>4021</v>
      </c>
      <c r="B51" s="200">
        <v>1</v>
      </c>
      <c r="C51" s="126">
        <v>2</v>
      </c>
      <c r="D51" s="321">
        <f>'HN TOP UP AUTUMN UPDATE NOV'!C39</f>
        <v>160141</v>
      </c>
      <c r="E51" s="126" t="b">
        <v>1</v>
      </c>
      <c r="F51" s="322" t="str">
        <f>RIGHT('HN TOP UP AUTUMN UPDATE NOV'!E39,4)&amp;"."&amp;"TOPUP"&amp;'HN TOP UP AUTUMN UPDATE NOV'!BD39&amp;"."&amp;"I03"&amp;"."&amp;$C$5</f>
        <v>2010.TOPUP2.I03.Ja21</v>
      </c>
      <c r="G51" s="323">
        <f t="shared" ca="1" si="0"/>
        <v>44309</v>
      </c>
      <c r="H51" s="324">
        <f>IF('HN TOP UP AUTUMN UPDATE NOV'!T39&gt;0,0,-'HN TOP UP AUTUMN UPDATE NOV'!T39)</f>
        <v>0</v>
      </c>
      <c r="I51" s="205">
        <f t="shared" ca="1" si="1"/>
        <v>44309</v>
      </c>
      <c r="J51" s="126">
        <v>3</v>
      </c>
      <c r="K51" s="126" t="b">
        <v>1</v>
      </c>
      <c r="L51" s="126" t="s">
        <v>4022</v>
      </c>
      <c r="M51" s="126" t="b">
        <v>1</v>
      </c>
      <c r="N51" s="126" t="s">
        <v>3687</v>
      </c>
      <c r="O51" s="322" t="str">
        <f>LEFT('HN TOP UP AUTUMN UPDATE NOV'!D39,16)&amp;"."&amp;'HN TopUpPay'!E51</f>
        <v>Child's Hill Aca.4211.EHCP.I03.1.Ap21</v>
      </c>
      <c r="P51" s="325" t="str">
        <f>'HN TOP UP AUTUMN UPDATE NOV'!BC39</f>
        <v>11443/516500</v>
      </c>
      <c r="Q51" s="126" t="b">
        <v>1</v>
      </c>
      <c r="R51" s="126" t="b">
        <v>1</v>
      </c>
      <c r="S51" s="126" t="b">
        <v>1</v>
      </c>
    </row>
    <row r="52" spans="1:19" hidden="1" x14ac:dyDescent="0.25">
      <c r="A52" s="126" t="s">
        <v>4021</v>
      </c>
      <c r="B52" s="200">
        <v>1</v>
      </c>
      <c r="C52" s="126">
        <v>2</v>
      </c>
      <c r="D52" s="321">
        <f>'HN TOP UP AUTUMN UPDATE NOV'!C40</f>
        <v>160141</v>
      </c>
      <c r="E52" s="126" t="b">
        <v>1</v>
      </c>
      <c r="F52" s="322" t="str">
        <f>RIGHT('HN TOP UP AUTUMN UPDATE NOV'!E40,4)&amp;"."&amp;"TOPUP"&amp;'HN TOP UP AUTUMN UPDATE NOV'!BD40&amp;"."&amp;"I03"&amp;"."&amp;$C$5</f>
        <v>2010.TOPUP3.I03.Ja21</v>
      </c>
      <c r="G52" s="323">
        <f t="shared" ca="1" si="0"/>
        <v>44309</v>
      </c>
      <c r="H52" s="324">
        <f>IF('HN TOP UP AUTUMN UPDATE NOV'!T40&gt;0,0,-'HN TOP UP AUTUMN UPDATE NOV'!T40)</f>
        <v>0</v>
      </c>
      <c r="I52" s="205">
        <f t="shared" ca="1" si="1"/>
        <v>44309</v>
      </c>
      <c r="J52" s="126">
        <v>3</v>
      </c>
      <c r="K52" s="126" t="b">
        <v>1</v>
      </c>
      <c r="L52" s="126" t="s">
        <v>4022</v>
      </c>
      <c r="M52" s="126" t="b">
        <v>1</v>
      </c>
      <c r="N52" s="126" t="s">
        <v>3687</v>
      </c>
      <c r="O52" s="322" t="str">
        <f>LEFT('HN TOP UP AUTUMN UPDATE NOV'!D40,16)&amp;"."&amp;'HN TopUpPay'!E52</f>
        <v>Child's Hill Aca.2011.EHCP.I03.1.Ap21</v>
      </c>
      <c r="P52" s="325" t="str">
        <f>'HN TOP UP AUTUMN UPDATE NOV'!BC40</f>
        <v>10265/516500</v>
      </c>
      <c r="Q52" s="126" t="b">
        <v>1</v>
      </c>
      <c r="R52" s="126" t="b">
        <v>1</v>
      </c>
      <c r="S52" s="126" t="b">
        <v>1</v>
      </c>
    </row>
    <row r="53" spans="1:19" hidden="1" x14ac:dyDescent="0.25">
      <c r="A53" s="126" t="s">
        <v>4021</v>
      </c>
      <c r="B53" s="200">
        <v>1</v>
      </c>
      <c r="C53" s="126">
        <v>2</v>
      </c>
      <c r="D53" s="321">
        <f>'HN TOP UP AUTUMN UPDATE NOV'!C41</f>
        <v>400039</v>
      </c>
      <c r="E53" s="126" t="b">
        <v>1</v>
      </c>
      <c r="F53" s="322" t="str">
        <f>RIGHT('HN TOP UP AUTUMN UPDATE NOV'!E41,4)&amp;"."&amp;"TOPUP"&amp;'HN TOP UP AUTUMN UPDATE NOV'!BD41&amp;"."&amp;"I03"&amp;"."&amp;$C$5</f>
        <v>3302.TOPUP1.I03.Ja21</v>
      </c>
      <c r="G53" s="323">
        <f t="shared" ca="1" si="0"/>
        <v>44309</v>
      </c>
      <c r="H53" s="324">
        <f>IF('HN TOP UP AUTUMN UPDATE NOV'!T41&gt;0,0,-'HN TOP UP AUTUMN UPDATE NOV'!T41)</f>
        <v>0</v>
      </c>
      <c r="I53" s="205">
        <f t="shared" ca="1" si="1"/>
        <v>44309</v>
      </c>
      <c r="J53" s="126">
        <v>3</v>
      </c>
      <c r="K53" s="126" t="b">
        <v>1</v>
      </c>
      <c r="L53" s="126" t="s">
        <v>4022</v>
      </c>
      <c r="M53" s="126" t="b">
        <v>1</v>
      </c>
      <c r="N53" s="126" t="s">
        <v>3687</v>
      </c>
      <c r="O53" s="322" t="str">
        <f>LEFT('HN TOP UP AUTUMN UPDATE NOV'!D41,16)&amp;"."&amp;'HN TopUpPay'!E53</f>
        <v>Christ Church CE.3522.ARPs.I03.1.Ap21</v>
      </c>
      <c r="P53" s="325" t="str">
        <f>'HN TOP UP AUTUMN UPDATE NOV'!BC41</f>
        <v>11431/543965</v>
      </c>
      <c r="Q53" s="126" t="b">
        <v>1</v>
      </c>
      <c r="R53" s="126" t="b">
        <v>1</v>
      </c>
      <c r="S53" s="126" t="b">
        <v>1</v>
      </c>
    </row>
    <row r="54" spans="1:19" hidden="1" x14ac:dyDescent="0.25">
      <c r="A54" s="126" t="s">
        <v>4021</v>
      </c>
      <c r="B54" s="200">
        <v>1</v>
      </c>
      <c r="C54" s="126">
        <v>2</v>
      </c>
      <c r="D54" s="321">
        <f>'HN TOP UP AUTUMN UPDATE NOV'!C42</f>
        <v>400039</v>
      </c>
      <c r="E54" s="126" t="b">
        <v>1</v>
      </c>
      <c r="F54" s="322" t="str">
        <f>RIGHT('HN TOP UP AUTUMN UPDATE NOV'!E42,4)&amp;"."&amp;"TOPUP"&amp;'HN TOP UP AUTUMN UPDATE NOV'!BD42&amp;"."&amp;"I03"&amp;"."&amp;$C$5</f>
        <v>3302.TOPUP2.I03.Ja21</v>
      </c>
      <c r="G54" s="323">
        <f t="shared" ca="1" si="0"/>
        <v>44309</v>
      </c>
      <c r="H54" s="324">
        <f>IF('HN TOP UP AUTUMN UPDATE NOV'!T42&gt;0,0,-'HN TOP UP AUTUMN UPDATE NOV'!T42)</f>
        <v>0</v>
      </c>
      <c r="I54" s="205">
        <f t="shared" ca="1" si="1"/>
        <v>44309</v>
      </c>
      <c r="J54" s="126">
        <v>3</v>
      </c>
      <c r="K54" s="126" t="b">
        <v>1</v>
      </c>
      <c r="L54" s="126" t="s">
        <v>4022</v>
      </c>
      <c r="M54" s="126" t="b">
        <v>1</v>
      </c>
      <c r="N54" s="126" t="s">
        <v>3687</v>
      </c>
      <c r="O54" s="322" t="str">
        <f>LEFT('HN TOP UP AUTUMN UPDATE NOV'!D42,16)&amp;"."&amp;'HN TopUpPay'!E54</f>
        <v>Christ Church CE.3522.EHCP.I03.2.Ap21</v>
      </c>
      <c r="P54" s="325" t="str">
        <f>'HN TOP UP AUTUMN UPDATE NOV'!BC42</f>
        <v>11436/543965</v>
      </c>
      <c r="Q54" s="126" t="b">
        <v>1</v>
      </c>
      <c r="R54" s="126" t="b">
        <v>1</v>
      </c>
      <c r="S54" s="126" t="b">
        <v>1</v>
      </c>
    </row>
    <row r="55" spans="1:19" hidden="1" x14ac:dyDescent="0.25">
      <c r="A55" s="126" t="s">
        <v>4021</v>
      </c>
      <c r="B55" s="200">
        <v>1</v>
      </c>
      <c r="C55" s="126">
        <v>2</v>
      </c>
      <c r="D55" s="321">
        <f>'HN TOP UP AUTUMN UPDATE NOV'!C43</f>
        <v>144389</v>
      </c>
      <c r="E55" s="126" t="b">
        <v>1</v>
      </c>
      <c r="F55" s="322" t="str">
        <f>RIGHT('HN TOP UP AUTUMN UPDATE NOV'!E43,4)&amp;"."&amp;"TOPUP"&amp;'HN TOP UP AUTUMN UPDATE NOV'!BD43&amp;"."&amp;"I03"&amp;"."&amp;$C$5</f>
        <v>4211.TOPUP1.I03.Ja21</v>
      </c>
      <c r="G55" s="323">
        <f t="shared" ca="1" si="0"/>
        <v>44309</v>
      </c>
      <c r="H55" s="324">
        <f>IF('HN TOP UP AUTUMN UPDATE NOV'!T43&gt;0,0,-'HN TOP UP AUTUMN UPDATE NOV'!T43)</f>
        <v>0</v>
      </c>
      <c r="I55" s="205">
        <f t="shared" ca="1" si="1"/>
        <v>44309</v>
      </c>
      <c r="J55" s="126">
        <v>3</v>
      </c>
      <c r="K55" s="126" t="b">
        <v>1</v>
      </c>
      <c r="L55" s="126" t="s">
        <v>4022</v>
      </c>
      <c r="M55" s="126" t="b">
        <v>1</v>
      </c>
      <c r="N55" s="126" t="s">
        <v>3687</v>
      </c>
      <c r="O55" s="322" t="str">
        <f>LEFT('HN TOP UP AUTUMN UPDATE NOV'!D43,16)&amp;"."&amp;'HN TopUpPay'!E55</f>
        <v>Christ's College.2014.ARPs.I03.1.Ap21</v>
      </c>
      <c r="P55" s="325" t="str">
        <f>'HN TOP UP AUTUMN UPDATE NOV'!BC43</f>
        <v>11442/516500</v>
      </c>
      <c r="Q55" s="126" t="b">
        <v>1</v>
      </c>
      <c r="R55" s="126" t="b">
        <v>1</v>
      </c>
      <c r="S55" s="126" t="b">
        <v>1</v>
      </c>
    </row>
    <row r="56" spans="1:19" hidden="1" x14ac:dyDescent="0.25">
      <c r="A56" s="126" t="s">
        <v>4021</v>
      </c>
      <c r="B56" s="200">
        <v>1</v>
      </c>
      <c r="C56" s="126">
        <v>2</v>
      </c>
      <c r="D56" s="321">
        <f>'HN TOP UP AUTUMN UPDATE NOV'!C44</f>
        <v>400020</v>
      </c>
      <c r="E56" s="126" t="b">
        <v>1</v>
      </c>
      <c r="F56" s="322" t="str">
        <f>RIGHT('HN TOP UP AUTUMN UPDATE NOV'!E44,4)&amp;"."&amp;"TOPUP"&amp;'HN TOP UP AUTUMN UPDATE NOV'!BD44&amp;"."&amp;"I03"&amp;"."&amp;$C$5</f>
        <v>2011.TOPUP1.I03.Ja21</v>
      </c>
      <c r="G56" s="323">
        <f t="shared" ca="1" si="0"/>
        <v>44309</v>
      </c>
      <c r="H56" s="324">
        <f>IF('HN TOP UP AUTUMN UPDATE NOV'!T44&gt;0,0,-'HN TOP UP AUTUMN UPDATE NOV'!T44)</f>
        <v>0</v>
      </c>
      <c r="I56" s="205">
        <f t="shared" ca="1" si="1"/>
        <v>44309</v>
      </c>
      <c r="J56" s="126">
        <v>3</v>
      </c>
      <c r="K56" s="126" t="b">
        <v>1</v>
      </c>
      <c r="L56" s="126" t="s">
        <v>4022</v>
      </c>
      <c r="M56" s="126" t="b">
        <v>1</v>
      </c>
      <c r="N56" s="126" t="s">
        <v>3687</v>
      </c>
      <c r="O56" s="322" t="str">
        <f>LEFT('HN TOP UP AUTUMN UPDATE NOV'!D44,16)&amp;"."&amp;'HN TopUpPay'!E56</f>
        <v>Church Hill Prim.2014.EHCP.I03.2.Ap21</v>
      </c>
      <c r="P56" s="325" t="str">
        <f>'HN TOP UP AUTUMN UPDATE NOV'!BC44</f>
        <v>11431/543965</v>
      </c>
      <c r="Q56" s="126" t="b">
        <v>1</v>
      </c>
      <c r="R56" s="126" t="b">
        <v>1</v>
      </c>
      <c r="S56" s="126" t="b">
        <v>1</v>
      </c>
    </row>
    <row r="57" spans="1:19" hidden="1" x14ac:dyDescent="0.25">
      <c r="A57" s="126" t="s">
        <v>4021</v>
      </c>
      <c r="B57" s="200">
        <v>1</v>
      </c>
      <c r="C57" s="126">
        <v>2</v>
      </c>
      <c r="D57" s="321">
        <f>'HN TOP UP AUTUMN UPDATE NOV'!C45</f>
        <v>156151</v>
      </c>
      <c r="E57" s="126" t="b">
        <v>1</v>
      </c>
      <c r="F57" s="322" t="str">
        <f>RIGHT('HN TOP UP AUTUMN UPDATE NOV'!E45,4)&amp;"."&amp;"TOPUP"&amp;'HN TOP UP AUTUMN UPDATE NOV'!BD45&amp;"."&amp;"I03"&amp;"."&amp;$C$5</f>
        <v>3522.TOPUP1.I03.Ja21</v>
      </c>
      <c r="G57" s="323">
        <f t="shared" ca="1" si="0"/>
        <v>44309</v>
      </c>
      <c r="H57" s="324">
        <f>IF('HN TOP UP AUTUMN UPDATE NOV'!T45&gt;0,0,-'HN TOP UP AUTUMN UPDATE NOV'!T45)</f>
        <v>0</v>
      </c>
      <c r="I57" s="205">
        <f t="shared" ca="1" si="1"/>
        <v>44309</v>
      </c>
      <c r="J57" s="126">
        <v>3</v>
      </c>
      <c r="K57" s="126" t="b">
        <v>1</v>
      </c>
      <c r="L57" s="126" t="s">
        <v>4022</v>
      </c>
      <c r="M57" s="126" t="b">
        <v>1</v>
      </c>
      <c r="N57" s="126" t="s">
        <v>3687</v>
      </c>
      <c r="O57" s="322" t="str">
        <f>LEFT('HN TOP UP AUTUMN UPDATE NOV'!D45,16)&amp;"."&amp;'HN TopUpPay'!E57</f>
        <v>Claremont Academ.4215.EHCP.I03.1.Ap21</v>
      </c>
      <c r="P57" s="325" t="str">
        <f>'HN TOP UP AUTUMN UPDATE NOV'!BC45</f>
        <v>11422/516500</v>
      </c>
      <c r="Q57" s="126" t="b">
        <v>1</v>
      </c>
      <c r="R57" s="126" t="b">
        <v>1</v>
      </c>
      <c r="S57" s="126" t="b">
        <v>1</v>
      </c>
    </row>
    <row r="58" spans="1:19" hidden="1" x14ac:dyDescent="0.25">
      <c r="A58" s="126" t="s">
        <v>4021</v>
      </c>
      <c r="B58" s="200">
        <v>1</v>
      </c>
      <c r="C58" s="126">
        <v>2</v>
      </c>
      <c r="D58" s="321">
        <f>'HN TOP UP AUTUMN UPDATE NOV'!C46</f>
        <v>156151</v>
      </c>
      <c r="E58" s="126" t="b">
        <v>1</v>
      </c>
      <c r="F58" s="322" t="str">
        <f>RIGHT('HN TOP UP AUTUMN UPDATE NOV'!E46,4)&amp;"."&amp;"TOPUP"&amp;'HN TOP UP AUTUMN UPDATE NOV'!BD46&amp;"."&amp;"I03"&amp;"."&amp;$C$5</f>
        <v>3522.TOPUP2.I03.Ja21</v>
      </c>
      <c r="G58" s="323">
        <f t="shared" ca="1" si="0"/>
        <v>44309</v>
      </c>
      <c r="H58" s="324">
        <f>IF('HN TOP UP AUTUMN UPDATE NOV'!T46&gt;0,0,-'HN TOP UP AUTUMN UPDATE NOV'!T46)</f>
        <v>0</v>
      </c>
      <c r="I58" s="205">
        <f t="shared" ca="1" si="1"/>
        <v>44309</v>
      </c>
      <c r="J58" s="126">
        <v>3</v>
      </c>
      <c r="K58" s="126" t="b">
        <v>1</v>
      </c>
      <c r="L58" s="126" t="s">
        <v>4022</v>
      </c>
      <c r="M58" s="126" t="b">
        <v>1</v>
      </c>
      <c r="N58" s="126" t="s">
        <v>3687</v>
      </c>
      <c r="O58" s="322" t="str">
        <f>LEFT('HN TOP UP AUTUMN UPDATE NOV'!D46,16)&amp;"."&amp;'HN TopUpPay'!E58</f>
        <v>Claremont Academ.2015.ARPs.I03.1.Ap21</v>
      </c>
      <c r="P58" s="325" t="str">
        <f>'HN TOP UP AUTUMN UPDATE NOV'!BC46</f>
        <v>11443/516500</v>
      </c>
      <c r="Q58" s="126" t="b">
        <v>1</v>
      </c>
      <c r="R58" s="126" t="b">
        <v>1</v>
      </c>
      <c r="S58" s="126" t="b">
        <v>1</v>
      </c>
    </row>
    <row r="59" spans="1:19" hidden="1" x14ac:dyDescent="0.25">
      <c r="A59" s="126" t="s">
        <v>4021</v>
      </c>
      <c r="B59" s="200">
        <v>1</v>
      </c>
      <c r="C59" s="126">
        <v>2</v>
      </c>
      <c r="D59" s="321">
        <f>'HN TOP UP AUTUMN UPDATE NOV'!C47</f>
        <v>156151</v>
      </c>
      <c r="E59" s="126" t="b">
        <v>1</v>
      </c>
      <c r="F59" s="322" t="str">
        <f>RIGHT('HN TOP UP AUTUMN UPDATE NOV'!E47,4)&amp;"."&amp;"TOPUP"&amp;'HN TOP UP AUTUMN UPDATE NOV'!BD47&amp;"."&amp;"I03"&amp;"."&amp;$C$5</f>
        <v>3522.TOPUP3.I03.Ja21</v>
      </c>
      <c r="G59" s="323">
        <f t="shared" ca="1" si="0"/>
        <v>44309</v>
      </c>
      <c r="H59" s="324">
        <f>IF('HN TOP UP AUTUMN UPDATE NOV'!T47&gt;0,0,-'HN TOP UP AUTUMN UPDATE NOV'!T47)</f>
        <v>0</v>
      </c>
      <c r="I59" s="205">
        <f t="shared" ca="1" si="1"/>
        <v>44309</v>
      </c>
      <c r="J59" s="126">
        <v>3</v>
      </c>
      <c r="K59" s="126" t="b">
        <v>1</v>
      </c>
      <c r="L59" s="126" t="s">
        <v>4022</v>
      </c>
      <c r="M59" s="126" t="b">
        <v>1</v>
      </c>
      <c r="N59" s="126" t="s">
        <v>3687</v>
      </c>
      <c r="O59" s="322" t="str">
        <f>LEFT('HN TOP UP AUTUMN UPDATE NOV'!D47,16)&amp;"."&amp;'HN TopUpPay'!E59</f>
        <v>Claremont Academ.2015.EHCP.I03.2.Ap21</v>
      </c>
      <c r="P59" s="325" t="str">
        <f>'HN TOP UP AUTUMN UPDATE NOV'!BC47</f>
        <v>10265/516500</v>
      </c>
      <c r="Q59" s="126" t="b">
        <v>1</v>
      </c>
      <c r="R59" s="126" t="b">
        <v>1</v>
      </c>
      <c r="S59" s="126" t="b">
        <v>1</v>
      </c>
    </row>
    <row r="60" spans="1:19" hidden="1" x14ac:dyDescent="0.25">
      <c r="A60" s="126" t="s">
        <v>4021</v>
      </c>
      <c r="B60" s="200">
        <v>1</v>
      </c>
      <c r="C60" s="126">
        <v>2</v>
      </c>
      <c r="D60" s="321">
        <f>'HN TOP UP AUTUMN UPDATE NOV'!C48</f>
        <v>400050</v>
      </c>
      <c r="E60" s="126" t="b">
        <v>1</v>
      </c>
      <c r="F60" s="322" t="str">
        <f>RIGHT('HN TOP UP AUTUMN UPDATE NOV'!E48,4)&amp;"."&amp;"TOPUP"&amp;'HN TOP UP AUTUMN UPDATE NOV'!BD48&amp;"."&amp;"I03"&amp;"."&amp;$C$5</f>
        <v>2014.TOPUP1.I03.Ja21</v>
      </c>
      <c r="G60" s="323">
        <f t="shared" ca="1" si="0"/>
        <v>44309</v>
      </c>
      <c r="H60" s="324">
        <f>IF('HN TOP UP AUTUMN UPDATE NOV'!T48&gt;0,0,-'HN TOP UP AUTUMN UPDATE NOV'!T48)</f>
        <v>0</v>
      </c>
      <c r="I60" s="205">
        <f t="shared" ca="1" si="1"/>
        <v>44309</v>
      </c>
      <c r="J60" s="126">
        <v>3</v>
      </c>
      <c r="K60" s="126" t="b">
        <v>1</v>
      </c>
      <c r="L60" s="126" t="s">
        <v>4022</v>
      </c>
      <c r="M60" s="126" t="b">
        <v>1</v>
      </c>
      <c r="N60" s="126" t="s">
        <v>3687</v>
      </c>
      <c r="O60" s="322" t="str">
        <f>LEFT('HN TOP UP AUTUMN UPDATE NOV'!D48,16)&amp;"."&amp;'HN TopUpPay'!E60</f>
        <v>Colindale School.2015.EHCP.I03.3.Ap21</v>
      </c>
      <c r="P60" s="325" t="str">
        <f>'HN TOP UP AUTUMN UPDATE NOV'!BC48</f>
        <v>11432/543965</v>
      </c>
      <c r="Q60" s="126" t="b">
        <v>1</v>
      </c>
      <c r="R60" s="126" t="b">
        <v>1</v>
      </c>
      <c r="S60" s="126" t="b">
        <v>1</v>
      </c>
    </row>
    <row r="61" spans="1:19" hidden="1" x14ac:dyDescent="0.25">
      <c r="A61" s="126" t="s">
        <v>4021</v>
      </c>
      <c r="B61" s="200">
        <v>1</v>
      </c>
      <c r="C61" s="126">
        <v>2</v>
      </c>
      <c r="D61" s="321">
        <f>'HN TOP UP AUTUMN UPDATE NOV'!C49</f>
        <v>400050</v>
      </c>
      <c r="E61" s="126" t="b">
        <v>1</v>
      </c>
      <c r="F61" s="322" t="str">
        <f>RIGHT('HN TOP UP AUTUMN UPDATE NOV'!E49,4)&amp;"."&amp;"TOPUP"&amp;'HN TOP UP AUTUMN UPDATE NOV'!BD49&amp;"."&amp;"I03"&amp;"."&amp;$C$5</f>
        <v>2014.TOPUP2.I03.Ja21</v>
      </c>
      <c r="G61" s="323">
        <f t="shared" ca="1" si="0"/>
        <v>44309</v>
      </c>
      <c r="H61" s="324">
        <f>IF('HN TOP UP AUTUMN UPDATE NOV'!T49&gt;0,0,-'HN TOP UP AUTUMN UPDATE NOV'!T49)</f>
        <v>0</v>
      </c>
      <c r="I61" s="205">
        <f t="shared" ca="1" si="1"/>
        <v>44309</v>
      </c>
      <c r="J61" s="126">
        <v>3</v>
      </c>
      <c r="K61" s="126" t="b">
        <v>1</v>
      </c>
      <c r="L61" s="126" t="s">
        <v>4022</v>
      </c>
      <c r="M61" s="126" t="b">
        <v>1</v>
      </c>
      <c r="N61" s="126" t="s">
        <v>3687</v>
      </c>
      <c r="O61" s="322" t="str">
        <f>LEFT('HN TOP UP AUTUMN UPDATE NOV'!D49,16)&amp;"."&amp;'HN TopUpPay'!E61</f>
        <v>Colindale School.4210.EHCP.I03.1.Ap21</v>
      </c>
      <c r="P61" s="325" t="str">
        <f>'HN TOP UP AUTUMN UPDATE NOV'!BC49</f>
        <v>11431/543965</v>
      </c>
      <c r="Q61" s="126" t="b">
        <v>1</v>
      </c>
      <c r="R61" s="126" t="b">
        <v>1</v>
      </c>
      <c r="S61" s="126" t="b">
        <v>1</v>
      </c>
    </row>
    <row r="62" spans="1:19" hidden="1" x14ac:dyDescent="0.25">
      <c r="A62" s="126" t="s">
        <v>4021</v>
      </c>
      <c r="B62" s="200">
        <v>1</v>
      </c>
      <c r="C62" s="126">
        <v>2</v>
      </c>
      <c r="D62" s="321">
        <f>'HN TOP UP AUTUMN UPDATE NOV'!C50</f>
        <v>400050</v>
      </c>
      <c r="E62" s="126" t="b">
        <v>1</v>
      </c>
      <c r="F62" s="322" t="str">
        <f>RIGHT('HN TOP UP AUTUMN UPDATE NOV'!E50,4)&amp;"."&amp;"TOPUP"&amp;'HN TOP UP AUTUMN UPDATE NOV'!BD50&amp;"."&amp;"I03"&amp;"."&amp;$C$5</f>
        <v>2014.TOPUP3.I03.Ja21</v>
      </c>
      <c r="G62" s="323">
        <f t="shared" ca="1" si="0"/>
        <v>44309</v>
      </c>
      <c r="H62" s="324">
        <f>IF('HN TOP UP AUTUMN UPDATE NOV'!T50&gt;0,0,-'HN TOP UP AUTUMN UPDATE NOV'!T50)</f>
        <v>0</v>
      </c>
      <c r="I62" s="205">
        <f t="shared" ca="1" si="1"/>
        <v>44309</v>
      </c>
      <c r="J62" s="126">
        <v>3</v>
      </c>
      <c r="K62" s="126" t="b">
        <v>1</v>
      </c>
      <c r="L62" s="126" t="s">
        <v>4022</v>
      </c>
      <c r="M62" s="126" t="b">
        <v>1</v>
      </c>
      <c r="N62" s="126" t="s">
        <v>3687</v>
      </c>
      <c r="O62" s="322" t="str">
        <f>LEFT('HN TOP UP AUTUMN UPDATE NOV'!D50,16)&amp;"."&amp;'HN TopUpPay'!E62</f>
        <v>Colindale School.2016.EHCP.I03.1.Ap21</v>
      </c>
      <c r="P62" s="325" t="str">
        <f>'HN TOP UP AUTUMN UPDATE NOV'!BC50</f>
        <v>10265/543965</v>
      </c>
      <c r="Q62" s="126" t="b">
        <v>1</v>
      </c>
      <c r="R62" s="126" t="b">
        <v>1</v>
      </c>
      <c r="S62" s="126" t="b">
        <v>1</v>
      </c>
    </row>
    <row r="63" spans="1:19" hidden="1" x14ac:dyDescent="0.25">
      <c r="A63" s="126" t="s">
        <v>4021</v>
      </c>
      <c r="B63" s="200">
        <v>1</v>
      </c>
      <c r="C63" s="126">
        <v>2</v>
      </c>
      <c r="D63" s="321">
        <f>'HN TOP UP AUTUMN UPDATE NOV'!C51</f>
        <v>140894</v>
      </c>
      <c r="E63" s="126" t="b">
        <v>1</v>
      </c>
      <c r="F63" s="322" t="str">
        <f>RIGHT('HN TOP UP AUTUMN UPDATE NOV'!E51,4)&amp;"."&amp;"TOPUP"&amp;'HN TOP UP AUTUMN UPDATE NOV'!BD51&amp;"."&amp;"I03"&amp;"."&amp;$C$5</f>
        <v>4215.TOPUP1.I03.Ja21</v>
      </c>
      <c r="G63" s="323">
        <f t="shared" ca="1" si="0"/>
        <v>44309</v>
      </c>
      <c r="H63" s="324">
        <f>IF('HN TOP UP AUTUMN UPDATE NOV'!T51&gt;0,0,-'HN TOP UP AUTUMN UPDATE NOV'!T51)</f>
        <v>0</v>
      </c>
      <c r="I63" s="205">
        <f t="shared" ca="1" si="1"/>
        <v>44309</v>
      </c>
      <c r="J63" s="126">
        <v>3</v>
      </c>
      <c r="K63" s="126" t="b">
        <v>1</v>
      </c>
      <c r="L63" s="126" t="s">
        <v>4022</v>
      </c>
      <c r="M63" s="126" t="b">
        <v>1</v>
      </c>
      <c r="N63" s="126" t="s">
        <v>3687</v>
      </c>
      <c r="O63" s="322" t="str">
        <f>LEFT('HN TOP UP AUTUMN UPDATE NOV'!D51,16)&amp;"."&amp;'HN TopUpPay'!E63</f>
        <v>Compton School.2017.EHCP.I03.1.Ap21</v>
      </c>
      <c r="P63" s="325" t="str">
        <f>'HN TOP UP AUTUMN UPDATE NOV'!BC51</f>
        <v>11442/516500</v>
      </c>
      <c r="Q63" s="126" t="b">
        <v>1</v>
      </c>
      <c r="R63" s="126" t="b">
        <v>1</v>
      </c>
      <c r="S63" s="126" t="b">
        <v>1</v>
      </c>
    </row>
    <row r="64" spans="1:19" hidden="1" x14ac:dyDescent="0.25">
      <c r="A64" s="126" t="s">
        <v>4021</v>
      </c>
      <c r="B64" s="200">
        <v>1</v>
      </c>
      <c r="C64" s="126">
        <v>2</v>
      </c>
      <c r="D64" s="321">
        <f>'HN TOP UP AUTUMN UPDATE NOV'!C52</f>
        <v>400059</v>
      </c>
      <c r="E64" s="126" t="b">
        <v>1</v>
      </c>
      <c r="F64" s="322" t="str">
        <f>RIGHT('HN TOP UP AUTUMN UPDATE NOV'!E52,4)&amp;"."&amp;"TOPUP"&amp;'HN TOP UP AUTUMN UPDATE NOV'!BD52&amp;"."&amp;"I03"&amp;"."&amp;$C$5</f>
        <v>2015.TOPUP1.I03.Ja21</v>
      </c>
      <c r="G64" s="323">
        <f t="shared" ca="1" si="0"/>
        <v>44309</v>
      </c>
      <c r="H64" s="324">
        <f>IF('HN TOP UP AUTUMN UPDATE NOV'!T52&gt;0,0,-'HN TOP UP AUTUMN UPDATE NOV'!T52)</f>
        <v>0</v>
      </c>
      <c r="I64" s="205">
        <f t="shared" ca="1" si="1"/>
        <v>44309</v>
      </c>
      <c r="J64" s="126">
        <v>3</v>
      </c>
      <c r="K64" s="126" t="b">
        <v>1</v>
      </c>
      <c r="L64" s="126" t="s">
        <v>4022</v>
      </c>
      <c r="M64" s="126" t="b">
        <v>1</v>
      </c>
      <c r="N64" s="126" t="s">
        <v>3687</v>
      </c>
      <c r="O64" s="322" t="str">
        <f>LEFT('HN TOP UP AUTUMN UPDATE NOV'!D52,16)&amp;"."&amp;'HN TopUpPay'!E64</f>
        <v>Coppetts Wood.2073.EHCP.I03.1.Ap21</v>
      </c>
      <c r="P64" s="325" t="str">
        <f>'HN TOP UP AUTUMN UPDATE NOV'!BC52</f>
        <v>11432/543965</v>
      </c>
      <c r="Q64" s="126" t="b">
        <v>1</v>
      </c>
      <c r="R64" s="126" t="b">
        <v>1</v>
      </c>
      <c r="S64" s="126" t="b">
        <v>1</v>
      </c>
    </row>
    <row r="65" spans="1:19" hidden="1" x14ac:dyDescent="0.25">
      <c r="A65" s="126" t="s">
        <v>4021</v>
      </c>
      <c r="B65" s="200">
        <v>1</v>
      </c>
      <c r="C65" s="126">
        <v>2</v>
      </c>
      <c r="D65" s="321">
        <f>'HN TOP UP AUTUMN UPDATE NOV'!C53</f>
        <v>400059</v>
      </c>
      <c r="E65" s="126" t="b">
        <v>1</v>
      </c>
      <c r="F65" s="322" t="str">
        <f>RIGHT('HN TOP UP AUTUMN UPDATE NOV'!E53,4)&amp;"."&amp;"TOPUP"&amp;'HN TOP UP AUTUMN UPDATE NOV'!BD53&amp;"."&amp;"I03"&amp;"."&amp;$C$5</f>
        <v>2015.TOPUP2.I03.Ja21</v>
      </c>
      <c r="G65" s="323">
        <f t="shared" ca="1" si="0"/>
        <v>44309</v>
      </c>
      <c r="H65" s="324">
        <f>IF('HN TOP UP AUTUMN UPDATE NOV'!T53&gt;0,0,-'HN TOP UP AUTUMN UPDATE NOV'!T53)</f>
        <v>0</v>
      </c>
      <c r="I65" s="205">
        <f t="shared" ca="1" si="1"/>
        <v>44309</v>
      </c>
      <c r="J65" s="126">
        <v>3</v>
      </c>
      <c r="K65" s="126" t="b">
        <v>1</v>
      </c>
      <c r="L65" s="126" t="s">
        <v>4022</v>
      </c>
      <c r="M65" s="126" t="b">
        <v>1</v>
      </c>
      <c r="N65" s="126" t="s">
        <v>3687</v>
      </c>
      <c r="O65" s="322" t="str">
        <f>LEFT('HN TOP UP AUTUMN UPDATE NOV'!D53,16)&amp;"."&amp;'HN TopUpPay'!E65</f>
        <v>Coppetts Wood.2019.EHCP.I03.1.Ap21</v>
      </c>
      <c r="P65" s="325" t="str">
        <f>'HN TOP UP AUTUMN UPDATE NOV'!BC53</f>
        <v>11431/543965</v>
      </c>
      <c r="Q65" s="126" t="b">
        <v>1</v>
      </c>
      <c r="R65" s="126" t="b">
        <v>1</v>
      </c>
      <c r="S65" s="126" t="b">
        <v>1</v>
      </c>
    </row>
    <row r="66" spans="1:19" hidden="1" x14ac:dyDescent="0.25">
      <c r="A66" s="126" t="s">
        <v>4021</v>
      </c>
      <c r="B66" s="200">
        <v>1</v>
      </c>
      <c r="C66" s="126">
        <v>2</v>
      </c>
      <c r="D66" s="321">
        <f>'HN TOP UP AUTUMN UPDATE NOV'!C54</f>
        <v>400059</v>
      </c>
      <c r="E66" s="126" t="b">
        <v>1</v>
      </c>
      <c r="F66" s="322" t="str">
        <f>RIGHT('HN TOP UP AUTUMN UPDATE NOV'!E54,4)&amp;"."&amp;"TOPUP"&amp;'HN TOP UP AUTUMN UPDATE NOV'!BD54&amp;"."&amp;"I03"&amp;"."&amp;$C$5</f>
        <v>2015.TOPUP3.I03.Ja21</v>
      </c>
      <c r="G66" s="323">
        <f t="shared" ca="1" si="0"/>
        <v>44309</v>
      </c>
      <c r="H66" s="324">
        <f>IF('HN TOP UP AUTUMN UPDATE NOV'!T54&gt;0,0,-'HN TOP UP AUTUMN UPDATE NOV'!T54)</f>
        <v>0</v>
      </c>
      <c r="I66" s="205">
        <f t="shared" ca="1" si="1"/>
        <v>44309</v>
      </c>
      <c r="J66" s="126">
        <v>3</v>
      </c>
      <c r="K66" s="126" t="b">
        <v>1</v>
      </c>
      <c r="L66" s="126" t="s">
        <v>4022</v>
      </c>
      <c r="M66" s="126" t="b">
        <v>1</v>
      </c>
      <c r="N66" s="126" t="s">
        <v>3687</v>
      </c>
      <c r="O66" s="322" t="str">
        <f>LEFT('HN TOP UP AUTUMN UPDATE NOV'!D54,16)&amp;"."&amp;'HN TopUpPay'!E66</f>
        <v>Coppetts Wood.2018.EHCP.I03.1.Ap21</v>
      </c>
      <c r="P66" s="325" t="str">
        <f>'HN TOP UP AUTUMN UPDATE NOV'!BC54</f>
        <v>10265/543965</v>
      </c>
      <c r="Q66" s="126" t="b">
        <v>1</v>
      </c>
      <c r="R66" s="126" t="b">
        <v>1</v>
      </c>
      <c r="S66" s="126" t="b">
        <v>1</v>
      </c>
    </row>
    <row r="67" spans="1:19" hidden="1" x14ac:dyDescent="0.25">
      <c r="A67" s="126" t="s">
        <v>4021</v>
      </c>
      <c r="B67" s="200">
        <v>1</v>
      </c>
      <c r="C67" s="126">
        <v>2</v>
      </c>
      <c r="D67" s="321">
        <f>'HN TOP UP AUTUMN UPDATE NOV'!C55</f>
        <v>148020</v>
      </c>
      <c r="E67" s="126" t="b">
        <v>1</v>
      </c>
      <c r="F67" s="322" t="str">
        <f>RIGHT('HN TOP UP AUTUMN UPDATE NOV'!E55,4)&amp;"."&amp;"TOPUP"&amp;'HN TOP UP AUTUMN UPDATE NOV'!BD55&amp;"."&amp;"I03"&amp;"."&amp;$C$5</f>
        <v>4210.TOPUP1.I03.Ja21</v>
      </c>
      <c r="G67" s="323">
        <f t="shared" ca="1" si="0"/>
        <v>44309</v>
      </c>
      <c r="H67" s="324">
        <f>IF('HN TOP UP AUTUMN UPDATE NOV'!T55&gt;0,0,-'HN TOP UP AUTUMN UPDATE NOV'!T55)</f>
        <v>0</v>
      </c>
      <c r="I67" s="205">
        <f t="shared" ca="1" si="1"/>
        <v>44309</v>
      </c>
      <c r="J67" s="126">
        <v>3</v>
      </c>
      <c r="K67" s="126" t="b">
        <v>1</v>
      </c>
      <c r="L67" s="126" t="s">
        <v>4022</v>
      </c>
      <c r="M67" s="126" t="b">
        <v>1</v>
      </c>
      <c r="N67" s="126" t="s">
        <v>3687</v>
      </c>
      <c r="O67" s="322" t="str">
        <f>LEFT('HN TOP UP AUTUMN UPDATE NOV'!D55,16)&amp;"."&amp;'HN TopUpPay'!E67</f>
        <v>Copthall School.2021.EHCP.I03.1.Ap21</v>
      </c>
      <c r="P67" s="325" t="str">
        <f>'HN TOP UP AUTUMN UPDATE NOV'!BC55</f>
        <v>11442/516500</v>
      </c>
      <c r="Q67" s="126" t="b">
        <v>1</v>
      </c>
      <c r="R67" s="126" t="b">
        <v>1</v>
      </c>
      <c r="S67" s="126" t="b">
        <v>1</v>
      </c>
    </row>
    <row r="68" spans="1:19" hidden="1" x14ac:dyDescent="0.25">
      <c r="A68" s="126" t="s">
        <v>4021</v>
      </c>
      <c r="B68" s="200">
        <v>1</v>
      </c>
      <c r="C68" s="126">
        <v>2</v>
      </c>
      <c r="D68" s="321">
        <f>'HN TOP UP AUTUMN UPDATE NOV'!C56</f>
        <v>400049</v>
      </c>
      <c r="E68" s="126" t="b">
        <v>1</v>
      </c>
      <c r="F68" s="322" t="str">
        <f>RIGHT('HN TOP UP AUTUMN UPDATE NOV'!E56,4)&amp;"."&amp;"TOPUP"&amp;'HN TOP UP AUTUMN UPDATE NOV'!BD56&amp;"."&amp;"I03"&amp;"."&amp;$C$5</f>
        <v>2016.TOPUP1.I03.Ja21</v>
      </c>
      <c r="G68" s="323">
        <f t="shared" ca="1" si="0"/>
        <v>44309</v>
      </c>
      <c r="H68" s="324">
        <f>IF('HN TOP UP AUTUMN UPDATE NOV'!T56&gt;0,0,-'HN TOP UP AUTUMN UPDATE NOV'!T56)</f>
        <v>0</v>
      </c>
      <c r="I68" s="205">
        <f t="shared" ca="1" si="1"/>
        <v>44309</v>
      </c>
      <c r="J68" s="126">
        <v>3</v>
      </c>
      <c r="K68" s="126" t="b">
        <v>1</v>
      </c>
      <c r="L68" s="126" t="s">
        <v>4022</v>
      </c>
      <c r="M68" s="126" t="b">
        <v>1</v>
      </c>
      <c r="N68" s="126" t="s">
        <v>3687</v>
      </c>
      <c r="O68" s="322" t="str">
        <f>LEFT('HN TOP UP AUTUMN UPDATE NOV'!D56,16)&amp;"."&amp;'HN TopUpPay'!E68</f>
        <v>Courtland School.4212.EHCP.I03.1.Ap21</v>
      </c>
      <c r="P68" s="325" t="str">
        <f>'HN TOP UP AUTUMN UPDATE NOV'!BC56</f>
        <v>11431/543965</v>
      </c>
      <c r="Q68" s="126" t="b">
        <v>1</v>
      </c>
      <c r="R68" s="126" t="b">
        <v>1</v>
      </c>
      <c r="S68" s="126" t="b">
        <v>1</v>
      </c>
    </row>
    <row r="69" spans="1:19" hidden="1" x14ac:dyDescent="0.25">
      <c r="A69" s="126" t="s">
        <v>4021</v>
      </c>
      <c r="B69" s="200">
        <v>1</v>
      </c>
      <c r="C69" s="126">
        <v>2</v>
      </c>
      <c r="D69" s="321">
        <f>'HN TOP UP AUTUMN UPDATE NOV'!C57</f>
        <v>400080</v>
      </c>
      <c r="E69" s="126" t="b">
        <v>1</v>
      </c>
      <c r="F69" s="322" t="str">
        <f>RIGHT('HN TOP UP AUTUMN UPDATE NOV'!E57,4)&amp;"."&amp;"TOPUP"&amp;'HN TOP UP AUTUMN UPDATE NOV'!BD57&amp;"."&amp;"I03"&amp;"."&amp;$C$5</f>
        <v>2017.TOPUP1.I03.Ja21</v>
      </c>
      <c r="G69" s="323">
        <f t="shared" ca="1" si="0"/>
        <v>44309</v>
      </c>
      <c r="H69" s="324">
        <f>IF('HN TOP UP AUTUMN UPDATE NOV'!T57&gt;0,0,-'HN TOP UP AUTUMN UPDATE NOV'!T57)</f>
        <v>0</v>
      </c>
      <c r="I69" s="205">
        <f t="shared" ca="1" si="1"/>
        <v>44309</v>
      </c>
      <c r="J69" s="126">
        <v>3</v>
      </c>
      <c r="K69" s="126" t="b">
        <v>1</v>
      </c>
      <c r="L69" s="126" t="s">
        <v>4022</v>
      </c>
      <c r="M69" s="126" t="b">
        <v>1</v>
      </c>
      <c r="N69" s="126" t="s">
        <v>3687</v>
      </c>
      <c r="O69" s="322" t="str">
        <f>LEFT('HN TOP UP AUTUMN UPDATE NOV'!D57,16)&amp;"."&amp;'HN TopUpPay'!E69</f>
        <v>Cromer Road Prim.2023.EHCP.I03.1.Ap21</v>
      </c>
      <c r="P69" s="325" t="str">
        <f>'HN TOP UP AUTUMN UPDATE NOV'!BC57</f>
        <v>11431/543965</v>
      </c>
      <c r="Q69" s="126" t="b">
        <v>1</v>
      </c>
      <c r="R69" s="126" t="b">
        <v>1</v>
      </c>
      <c r="S69" s="126" t="b">
        <v>1</v>
      </c>
    </row>
    <row r="70" spans="1:19" hidden="1" x14ac:dyDescent="0.25">
      <c r="A70" s="126" t="s">
        <v>4021</v>
      </c>
      <c r="B70" s="200">
        <v>1</v>
      </c>
      <c r="C70" s="126">
        <v>2</v>
      </c>
      <c r="D70" s="321">
        <f>'HN TOP UP AUTUMN UPDATE NOV'!C58</f>
        <v>400105</v>
      </c>
      <c r="E70" s="126" t="b">
        <v>1</v>
      </c>
      <c r="F70" s="322" t="str">
        <f>RIGHT('HN TOP UP AUTUMN UPDATE NOV'!E58,4)&amp;"."&amp;"TOPUP"&amp;'HN TOP UP AUTUMN UPDATE NOV'!BD58&amp;"."&amp;"I03"&amp;"."&amp;$C$5</f>
        <v>2073.TOPUP1.I03.Ja21</v>
      </c>
      <c r="G70" s="323">
        <f t="shared" ca="1" si="0"/>
        <v>44309</v>
      </c>
      <c r="H70" s="324">
        <f>IF('HN TOP UP AUTUMN UPDATE NOV'!T58&gt;0,0,-'HN TOP UP AUTUMN UPDATE NOV'!T58)</f>
        <v>0</v>
      </c>
      <c r="I70" s="205">
        <f t="shared" ca="1" si="1"/>
        <v>44309</v>
      </c>
      <c r="J70" s="126">
        <v>3</v>
      </c>
      <c r="K70" s="126" t="b">
        <v>1</v>
      </c>
      <c r="L70" s="126" t="s">
        <v>4022</v>
      </c>
      <c r="M70" s="126" t="b">
        <v>1</v>
      </c>
      <c r="N70" s="126" t="s">
        <v>3687</v>
      </c>
      <c r="O70" s="322" t="str">
        <f>LEFT('HN TOP UP AUTUMN UPDATE NOV'!D58,16)&amp;"."&amp;'HN TopUpPay'!E70</f>
        <v>Danegrove JMI Sc.2001.EHCP.I03.1.Ap21</v>
      </c>
      <c r="P70" s="325" t="str">
        <f>'HN TOP UP AUTUMN UPDATE NOV'!BC58</f>
        <v>11431/543965</v>
      </c>
      <c r="Q70" s="126" t="b">
        <v>1</v>
      </c>
      <c r="R70" s="126" t="b">
        <v>1</v>
      </c>
      <c r="S70" s="126" t="b">
        <v>1</v>
      </c>
    </row>
    <row r="71" spans="1:19" hidden="1" x14ac:dyDescent="0.25">
      <c r="A71" s="126" t="s">
        <v>4021</v>
      </c>
      <c r="B71" s="200">
        <v>1</v>
      </c>
      <c r="C71" s="126">
        <v>2</v>
      </c>
      <c r="D71" s="321">
        <f>'HN TOP UP AUTUMN UPDATE NOV'!C59</f>
        <v>400036</v>
      </c>
      <c r="E71" s="126" t="b">
        <v>1</v>
      </c>
      <c r="F71" s="322" t="str">
        <f>RIGHT('HN TOP UP AUTUMN UPDATE NOV'!E59,4)&amp;"."&amp;"TOPUP"&amp;'HN TOP UP AUTUMN UPDATE NOV'!BD59&amp;"."&amp;"I03"&amp;"."&amp;$C$5</f>
        <v>2019.TOPUP1.I03.Ja21</v>
      </c>
      <c r="G71" s="323">
        <f t="shared" ca="1" si="0"/>
        <v>44309</v>
      </c>
      <c r="H71" s="324">
        <f>IF('HN TOP UP AUTUMN UPDATE NOV'!T59&gt;0,0,-'HN TOP UP AUTUMN UPDATE NOV'!T59)</f>
        <v>0</v>
      </c>
      <c r="I71" s="205">
        <f t="shared" ca="1" si="1"/>
        <v>44309</v>
      </c>
      <c r="J71" s="126">
        <v>3</v>
      </c>
      <c r="K71" s="126" t="b">
        <v>1</v>
      </c>
      <c r="L71" s="126" t="s">
        <v>4022</v>
      </c>
      <c r="M71" s="126" t="b">
        <v>1</v>
      </c>
      <c r="N71" s="126" t="s">
        <v>3687</v>
      </c>
      <c r="O71" s="322" t="str">
        <f>LEFT('HN TOP UP AUTUMN UPDATE NOV'!D59,16)&amp;"."&amp;'HN TopUpPay'!E71</f>
        <v>Deansbrook Infan.2024.EHCP.I03.1.Ap21</v>
      </c>
      <c r="P71" s="325" t="str">
        <f>'HN TOP UP AUTUMN UPDATE NOV'!BC59</f>
        <v>11431/543965</v>
      </c>
      <c r="Q71" s="126" t="b">
        <v>1</v>
      </c>
      <c r="R71" s="126" t="b">
        <v>1</v>
      </c>
      <c r="S71" s="126" t="b">
        <v>1</v>
      </c>
    </row>
    <row r="72" spans="1:19" hidden="1" x14ac:dyDescent="0.25">
      <c r="A72" s="126" t="s">
        <v>4021</v>
      </c>
      <c r="B72" s="200">
        <v>1</v>
      </c>
      <c r="C72" s="126">
        <v>2</v>
      </c>
      <c r="D72" s="321">
        <f>'HN TOP UP AUTUMN UPDATE NOV'!C60</f>
        <v>400036</v>
      </c>
      <c r="E72" s="126" t="b">
        <v>1</v>
      </c>
      <c r="F72" s="322" t="str">
        <f>RIGHT('HN TOP UP AUTUMN UPDATE NOV'!E60,4)&amp;"."&amp;"TOPUP"&amp;'HN TOP UP AUTUMN UPDATE NOV'!BD60&amp;"."&amp;"I03"&amp;"."&amp;$C$5</f>
        <v>2019.TOPUP2.I03.Ja21</v>
      </c>
      <c r="G72" s="323">
        <f t="shared" ca="1" si="0"/>
        <v>44309</v>
      </c>
      <c r="H72" s="324">
        <f>IF('HN TOP UP AUTUMN UPDATE NOV'!T60&gt;0,0,-'HN TOP UP AUTUMN UPDATE NOV'!T60)</f>
        <v>0</v>
      </c>
      <c r="I72" s="205">
        <f t="shared" ca="1" si="1"/>
        <v>44309</v>
      </c>
      <c r="J72" s="126">
        <v>3</v>
      </c>
      <c r="K72" s="126" t="b">
        <v>1</v>
      </c>
      <c r="L72" s="126" t="s">
        <v>4022</v>
      </c>
      <c r="M72" s="126" t="b">
        <v>1</v>
      </c>
      <c r="N72" s="126" t="s">
        <v>3687</v>
      </c>
      <c r="O72" s="322" t="str">
        <f>LEFT('HN TOP UP AUTUMN UPDATE NOV'!D60,16)&amp;"."&amp;'HN TopUpPay'!E72</f>
        <v>Deansbrook Infan.5405.EHCP.I03.1.Ap21</v>
      </c>
      <c r="P72" s="325" t="str">
        <f>'HN TOP UP AUTUMN UPDATE NOV'!BC60</f>
        <v>10265/543965</v>
      </c>
      <c r="Q72" s="126" t="b">
        <v>1</v>
      </c>
      <c r="R72" s="126" t="b">
        <v>1</v>
      </c>
      <c r="S72" s="126" t="b">
        <v>1</v>
      </c>
    </row>
    <row r="73" spans="1:19" hidden="1" x14ac:dyDescent="0.25">
      <c r="A73" s="126" t="s">
        <v>4021</v>
      </c>
      <c r="B73" s="200">
        <v>1</v>
      </c>
      <c r="C73" s="126">
        <v>2</v>
      </c>
      <c r="D73" s="321">
        <f>'HN TOP UP AUTUMN UPDATE NOV'!C61</f>
        <v>151094</v>
      </c>
      <c r="E73" s="126" t="b">
        <v>1</v>
      </c>
      <c r="F73" s="322" t="str">
        <f>RIGHT('HN TOP UP AUTUMN UPDATE NOV'!E61,4)&amp;"."&amp;"TOPUP"&amp;'HN TOP UP AUTUMN UPDATE NOV'!BD61&amp;"."&amp;"I03"&amp;"."&amp;$C$5</f>
        <v>2018.TOPUP1.I03.Ja21</v>
      </c>
      <c r="G73" s="323">
        <f t="shared" ca="1" si="0"/>
        <v>44309</v>
      </c>
      <c r="H73" s="324">
        <f>IF('HN TOP UP AUTUMN UPDATE NOV'!T61&gt;0,0,-'HN TOP UP AUTUMN UPDATE NOV'!T61)</f>
        <v>0</v>
      </c>
      <c r="I73" s="205">
        <f t="shared" ca="1" si="1"/>
        <v>44309</v>
      </c>
      <c r="J73" s="126">
        <v>3</v>
      </c>
      <c r="K73" s="126" t="b">
        <v>1</v>
      </c>
      <c r="L73" s="126" t="s">
        <v>4022</v>
      </c>
      <c r="M73" s="126" t="b">
        <v>1</v>
      </c>
      <c r="N73" s="126" t="s">
        <v>3687</v>
      </c>
      <c r="O73" s="322" t="str">
        <f>LEFT('HN TOP UP AUTUMN UPDATE NOV'!D61,16)&amp;"."&amp;'HN TopUpPay'!E73</f>
        <v>Deansbrook Junio.2025.EHCP.I03.1.Ap21</v>
      </c>
      <c r="P73" s="325" t="str">
        <f>'HN TOP UP AUTUMN UPDATE NOV'!BC61</f>
        <v>11443/516500</v>
      </c>
      <c r="Q73" s="126" t="b">
        <v>1</v>
      </c>
      <c r="R73" s="126" t="b">
        <v>1</v>
      </c>
      <c r="S73" s="126" t="b">
        <v>1</v>
      </c>
    </row>
    <row r="74" spans="1:19" hidden="1" x14ac:dyDescent="0.25">
      <c r="A74" s="126" t="s">
        <v>4021</v>
      </c>
      <c r="B74" s="200">
        <v>1</v>
      </c>
      <c r="C74" s="126">
        <v>2</v>
      </c>
      <c r="D74" s="321">
        <f>'HN TOP UP AUTUMN UPDATE NOV'!C62</f>
        <v>400042</v>
      </c>
      <c r="E74" s="126" t="b">
        <v>1</v>
      </c>
      <c r="F74" s="322" t="str">
        <f>RIGHT('HN TOP UP AUTUMN UPDATE NOV'!E62,4)&amp;"."&amp;"TOPUP"&amp;'HN TOP UP AUTUMN UPDATE NOV'!BD62&amp;"."&amp;"I03"&amp;"."&amp;$C$5</f>
        <v>2021.TOPUP1.I03.Ja21</v>
      </c>
      <c r="G74" s="323">
        <f t="shared" ca="1" si="0"/>
        <v>44309</v>
      </c>
      <c r="H74" s="324">
        <f>IF('HN TOP UP AUTUMN UPDATE NOV'!T62&gt;0,0,-'HN TOP UP AUTUMN UPDATE NOV'!T62)</f>
        <v>0</v>
      </c>
      <c r="I74" s="205">
        <f t="shared" ca="1" si="1"/>
        <v>44309</v>
      </c>
      <c r="J74" s="126">
        <v>3</v>
      </c>
      <c r="K74" s="126" t="b">
        <v>1</v>
      </c>
      <c r="L74" s="126" t="s">
        <v>4022</v>
      </c>
      <c r="M74" s="126" t="b">
        <v>1</v>
      </c>
      <c r="N74" s="126" t="s">
        <v>3687</v>
      </c>
      <c r="O74" s="322" t="str">
        <f>LEFT('HN TOP UP AUTUMN UPDATE NOV'!D62,16)&amp;"."&amp;'HN TopUpPay'!E74</f>
        <v>Dollis Primary S.4003.EHCP.I03.1.Ap21</v>
      </c>
      <c r="P74" s="325" t="str">
        <f>'HN TOP UP AUTUMN UPDATE NOV'!BC62</f>
        <v>11431/543965</v>
      </c>
      <c r="Q74" s="126" t="b">
        <v>1</v>
      </c>
      <c r="R74" s="126" t="b">
        <v>1</v>
      </c>
      <c r="S74" s="126" t="b">
        <v>1</v>
      </c>
    </row>
    <row r="75" spans="1:19" hidden="1" x14ac:dyDescent="0.25">
      <c r="A75" s="126" t="s">
        <v>4021</v>
      </c>
      <c r="B75" s="200">
        <v>1</v>
      </c>
      <c r="C75" s="126">
        <v>2</v>
      </c>
      <c r="D75" s="321">
        <f>'HN TOP UP AUTUMN UPDATE NOV'!C63</f>
        <v>143727</v>
      </c>
      <c r="E75" s="126" t="b">
        <v>1</v>
      </c>
      <c r="F75" s="322" t="str">
        <f>RIGHT('HN TOP UP AUTUMN UPDATE NOV'!E63,4)&amp;"."&amp;"TOPUP"&amp;'HN TOP UP AUTUMN UPDATE NOV'!BD63&amp;"."&amp;"I03"&amp;"."&amp;$C$5</f>
        <v>4212.TOPUP1.I03.Ja21</v>
      </c>
      <c r="G75" s="323">
        <f t="shared" ca="1" si="0"/>
        <v>44309</v>
      </c>
      <c r="H75" s="324">
        <f>IF('HN TOP UP AUTUMN UPDATE NOV'!T63&gt;0,0,-'HN TOP UP AUTUMN UPDATE NOV'!T63)</f>
        <v>0</v>
      </c>
      <c r="I75" s="205">
        <f t="shared" ca="1" si="1"/>
        <v>44309</v>
      </c>
      <c r="J75" s="126">
        <v>3</v>
      </c>
      <c r="K75" s="126" t="b">
        <v>1</v>
      </c>
      <c r="L75" s="126" t="s">
        <v>4022</v>
      </c>
      <c r="M75" s="126" t="b">
        <v>1</v>
      </c>
      <c r="N75" s="126" t="s">
        <v>3687</v>
      </c>
      <c r="O75" s="322" t="str">
        <f>LEFT('HN TOP UP AUTUMN UPDATE NOV'!D63,16)&amp;"."&amp;'HN TopUpPay'!E75</f>
        <v>East Barnet Scho.2026.EHCP.I03.1.Ap21</v>
      </c>
      <c r="P75" s="325" t="str">
        <f>'HN TOP UP AUTUMN UPDATE NOV'!BC63</f>
        <v>11442/516500</v>
      </c>
      <c r="Q75" s="126" t="b">
        <v>1</v>
      </c>
      <c r="R75" s="126" t="b">
        <v>1</v>
      </c>
      <c r="S75" s="126" t="b">
        <v>1</v>
      </c>
    </row>
    <row r="76" spans="1:19" hidden="1" x14ac:dyDescent="0.25">
      <c r="A76" s="126" t="s">
        <v>4021</v>
      </c>
      <c r="B76" s="200">
        <v>1</v>
      </c>
      <c r="C76" s="126">
        <v>2</v>
      </c>
      <c r="D76" s="321">
        <f>'HN TOP UP AUTUMN UPDATE NOV'!C64</f>
        <v>400159</v>
      </c>
      <c r="E76" s="126" t="b">
        <v>1</v>
      </c>
      <c r="F76" s="322" t="str">
        <f>RIGHT('HN TOP UP AUTUMN UPDATE NOV'!E64,4)&amp;"."&amp;"TOPUP"&amp;'HN TOP UP AUTUMN UPDATE NOV'!BD64&amp;"."&amp;"I03"&amp;"."&amp;$C$5</f>
        <v>2023.TOPUP1.I03.Ja21</v>
      </c>
      <c r="G76" s="323">
        <f t="shared" ca="1" si="0"/>
        <v>44309</v>
      </c>
      <c r="H76" s="324">
        <f>IF('HN TOP UP AUTUMN UPDATE NOV'!T64&gt;0,0,-'HN TOP UP AUTUMN UPDATE NOV'!T64)</f>
        <v>0</v>
      </c>
      <c r="I76" s="205">
        <f t="shared" ca="1" si="1"/>
        <v>44309</v>
      </c>
      <c r="J76" s="126">
        <v>3</v>
      </c>
      <c r="K76" s="126" t="b">
        <v>1</v>
      </c>
      <c r="L76" s="126" t="s">
        <v>4022</v>
      </c>
      <c r="M76" s="126" t="b">
        <v>1</v>
      </c>
      <c r="N76" s="126" t="s">
        <v>3687</v>
      </c>
      <c r="O76" s="322" t="str">
        <f>LEFT('HN TOP UP AUTUMN UPDATE NOV'!D64,16)&amp;"."&amp;'HN TopUpPay'!E76</f>
        <v>Edgware Primary .2028.EHCP.I03.1.Ap21</v>
      </c>
      <c r="P76" s="325" t="str">
        <f>'HN TOP UP AUTUMN UPDATE NOV'!BC64</f>
        <v>11431/543965</v>
      </c>
      <c r="Q76" s="126" t="b">
        <v>1</v>
      </c>
      <c r="R76" s="126" t="b">
        <v>1</v>
      </c>
      <c r="S76" s="126" t="b">
        <v>1</v>
      </c>
    </row>
    <row r="77" spans="1:19" hidden="1" x14ac:dyDescent="0.25">
      <c r="A77" s="126" t="s">
        <v>4021</v>
      </c>
      <c r="B77" s="200">
        <v>1</v>
      </c>
      <c r="C77" s="126">
        <v>2</v>
      </c>
      <c r="D77" s="321">
        <f>'HN TOP UP AUTUMN UPDATE NOV'!C65</f>
        <v>400159</v>
      </c>
      <c r="E77" s="126" t="b">
        <v>1</v>
      </c>
      <c r="F77" s="322" t="str">
        <f>RIGHT('HN TOP UP AUTUMN UPDATE NOV'!E65,4)&amp;"."&amp;"TOPUP"&amp;'HN TOP UP AUTUMN UPDATE NOV'!BD65&amp;"."&amp;"I03"&amp;"."&amp;$C$5</f>
        <v>2023.TOPUP2.I03.Ja21</v>
      </c>
      <c r="G77" s="323">
        <f t="shared" ca="1" si="0"/>
        <v>44309</v>
      </c>
      <c r="H77" s="324">
        <f>IF('HN TOP UP AUTUMN UPDATE NOV'!T65&gt;0,0,-'HN TOP UP AUTUMN UPDATE NOV'!T65)</f>
        <v>0</v>
      </c>
      <c r="I77" s="205">
        <f t="shared" ca="1" si="1"/>
        <v>44309</v>
      </c>
      <c r="J77" s="126">
        <v>3</v>
      </c>
      <c r="K77" s="126" t="b">
        <v>1</v>
      </c>
      <c r="L77" s="126" t="s">
        <v>4022</v>
      </c>
      <c r="M77" s="126" t="b">
        <v>1</v>
      </c>
      <c r="N77" s="126" t="s">
        <v>3687</v>
      </c>
      <c r="O77" s="322" t="str">
        <f>LEFT('HN TOP UP AUTUMN UPDATE NOV'!D65,16)&amp;"."&amp;'HN TopUpPay'!E77</f>
        <v>Edgware Primary .2027.EHCP.I03.1.Ap21</v>
      </c>
      <c r="P77" s="325" t="str">
        <f>'HN TOP UP AUTUMN UPDATE NOV'!BC65</f>
        <v>10265/543965</v>
      </c>
      <c r="Q77" s="126" t="b">
        <v>1</v>
      </c>
      <c r="R77" s="126" t="b">
        <v>1</v>
      </c>
      <c r="S77" s="126" t="b">
        <v>1</v>
      </c>
    </row>
    <row r="78" spans="1:19" hidden="1" x14ac:dyDescent="0.25">
      <c r="A78" s="126" t="s">
        <v>4021</v>
      </c>
      <c r="B78" s="200">
        <v>1</v>
      </c>
      <c r="C78" s="126">
        <v>2</v>
      </c>
      <c r="D78" s="321">
        <f>'HN TOP UP AUTUMN UPDATE NOV'!C66</f>
        <v>143691</v>
      </c>
      <c r="E78" s="126" t="b">
        <v>1</v>
      </c>
      <c r="F78" s="322" t="str">
        <f>RIGHT('HN TOP UP AUTUMN UPDATE NOV'!E66,4)&amp;"."&amp;"TOPUP"&amp;'HN TOP UP AUTUMN UPDATE NOV'!BD66&amp;"."&amp;"I03"&amp;"."&amp;$C$5</f>
        <v>2001.TOPUP1.I03.Ja21</v>
      </c>
      <c r="G78" s="323">
        <f t="shared" ca="1" si="0"/>
        <v>44309</v>
      </c>
      <c r="H78" s="324">
        <f>IF('HN TOP UP AUTUMN UPDATE NOV'!T66&gt;0,0,-'HN TOP UP AUTUMN UPDATE NOV'!T66)</f>
        <v>0</v>
      </c>
      <c r="I78" s="205">
        <f t="shared" ca="1" si="1"/>
        <v>44309</v>
      </c>
      <c r="J78" s="126">
        <v>3</v>
      </c>
      <c r="K78" s="126" t="b">
        <v>1</v>
      </c>
      <c r="L78" s="126" t="s">
        <v>4022</v>
      </c>
      <c r="M78" s="126" t="b">
        <v>1</v>
      </c>
      <c r="N78" s="126" t="s">
        <v>3687</v>
      </c>
      <c r="O78" s="322" t="str">
        <f>LEFT('HN TOP UP AUTUMN UPDATE NOV'!D66,16)&amp;"."&amp;'HN TopUpPay'!E78</f>
        <v>Etz Chaim Jewish.2029.EHCP.I03.1.Ap21</v>
      </c>
      <c r="P78" s="325" t="str">
        <f>'HN TOP UP AUTUMN UPDATE NOV'!BC66</f>
        <v>11443/516500</v>
      </c>
      <c r="Q78" s="126" t="b">
        <v>1</v>
      </c>
      <c r="R78" s="126" t="b">
        <v>1</v>
      </c>
      <c r="S78" s="126" t="b">
        <v>1</v>
      </c>
    </row>
    <row r="79" spans="1:19" hidden="1" x14ac:dyDescent="0.25">
      <c r="A79" s="126" t="s">
        <v>4021</v>
      </c>
      <c r="B79" s="200">
        <v>1</v>
      </c>
      <c r="C79" s="126">
        <v>2</v>
      </c>
      <c r="D79" s="321">
        <f>'HN TOP UP AUTUMN UPDATE NOV'!C67</f>
        <v>400047</v>
      </c>
      <c r="E79" s="126" t="b">
        <v>1</v>
      </c>
      <c r="F79" s="322" t="str">
        <f>RIGHT('HN TOP UP AUTUMN UPDATE NOV'!E67,4)&amp;"."&amp;"TOPUP"&amp;'HN TOP UP AUTUMN UPDATE NOV'!BD67&amp;"."&amp;"I03"&amp;"."&amp;$C$5</f>
        <v>2024.TOPUP1.I03.Ja21</v>
      </c>
      <c r="G79" s="323">
        <f t="shared" ca="1" si="0"/>
        <v>44309</v>
      </c>
      <c r="H79" s="324">
        <f>IF('HN TOP UP AUTUMN UPDATE NOV'!T67&gt;0,0,-'HN TOP UP AUTUMN UPDATE NOV'!T67)</f>
        <v>0</v>
      </c>
      <c r="I79" s="205">
        <f t="shared" ca="1" si="1"/>
        <v>44309</v>
      </c>
      <c r="J79" s="126">
        <v>3</v>
      </c>
      <c r="K79" s="126" t="b">
        <v>1</v>
      </c>
      <c r="L79" s="126" t="s">
        <v>4022</v>
      </c>
      <c r="M79" s="126" t="b">
        <v>1</v>
      </c>
      <c r="N79" s="126" t="s">
        <v>3687</v>
      </c>
      <c r="O79" s="322" t="str">
        <f>LEFT('HN TOP UP AUTUMN UPDATE NOV'!D67,16)&amp;"."&amp;'HN TopUpPay'!E79</f>
        <v>Fairway Primary .2030.EHCP.I03.1.Ap21</v>
      </c>
      <c r="P79" s="325" t="str">
        <f>'HN TOP UP AUTUMN UPDATE NOV'!BC67</f>
        <v>11431/543965</v>
      </c>
      <c r="Q79" s="126" t="b">
        <v>1</v>
      </c>
      <c r="R79" s="126" t="b">
        <v>1</v>
      </c>
      <c r="S79" s="126" t="b">
        <v>1</v>
      </c>
    </row>
    <row r="80" spans="1:19" hidden="1" x14ac:dyDescent="0.25">
      <c r="A80" s="126" t="s">
        <v>4021</v>
      </c>
      <c r="B80" s="200">
        <v>1</v>
      </c>
      <c r="C80" s="126">
        <v>2</v>
      </c>
      <c r="D80" s="321">
        <f>'HN TOP UP AUTUMN UPDATE NOV'!C68</f>
        <v>400047</v>
      </c>
      <c r="E80" s="126" t="b">
        <v>1</v>
      </c>
      <c r="F80" s="322" t="str">
        <f>RIGHT('HN TOP UP AUTUMN UPDATE NOV'!E68,4)&amp;"."&amp;"TOPUP"&amp;'HN TOP UP AUTUMN UPDATE NOV'!BD68&amp;"."&amp;"I03"&amp;"."&amp;$C$5</f>
        <v>2024.TOPUP2.I03.Ja21</v>
      </c>
      <c r="G80" s="323">
        <f t="shared" ca="1" si="0"/>
        <v>44309</v>
      </c>
      <c r="H80" s="324">
        <f>IF('HN TOP UP AUTUMN UPDATE NOV'!T68&gt;0,0,-'HN TOP UP AUTUMN UPDATE NOV'!T68)</f>
        <v>0</v>
      </c>
      <c r="I80" s="205">
        <f t="shared" ca="1" si="1"/>
        <v>44309</v>
      </c>
      <c r="J80" s="126">
        <v>3</v>
      </c>
      <c r="K80" s="126" t="b">
        <v>1</v>
      </c>
      <c r="L80" s="126" t="s">
        <v>4022</v>
      </c>
      <c r="M80" s="126" t="b">
        <v>1</v>
      </c>
      <c r="N80" s="126" t="s">
        <v>3687</v>
      </c>
      <c r="O80" s="322" t="str">
        <f>LEFT('HN TOP UP AUTUMN UPDATE NOV'!D68,16)&amp;"."&amp;'HN TopUpPay'!E80</f>
        <v>Fairway Primary .1001.SEN I.I03.1.Ap21</v>
      </c>
      <c r="P80" s="325" t="str">
        <f>'HN TOP UP AUTUMN UPDATE NOV'!BC68</f>
        <v>11436/543965</v>
      </c>
      <c r="Q80" s="126" t="b">
        <v>1</v>
      </c>
      <c r="R80" s="126" t="b">
        <v>1</v>
      </c>
      <c r="S80" s="126" t="b">
        <v>1</v>
      </c>
    </row>
    <row r="81" spans="1:19" hidden="1" x14ac:dyDescent="0.25">
      <c r="A81" s="126" t="s">
        <v>4021</v>
      </c>
      <c r="B81" s="200">
        <v>1</v>
      </c>
      <c r="C81" s="126">
        <v>2</v>
      </c>
      <c r="D81" s="321">
        <f>'HN TOP UP AUTUMN UPDATE NOV'!C69</f>
        <v>400047</v>
      </c>
      <c r="E81" s="126" t="b">
        <v>1</v>
      </c>
      <c r="F81" s="322" t="str">
        <f>RIGHT('HN TOP UP AUTUMN UPDATE NOV'!E69,4)&amp;"."&amp;"TOPUP"&amp;'HN TOP UP AUTUMN UPDATE NOV'!BD69&amp;"."&amp;"I03"&amp;"."&amp;$C$5</f>
        <v>2024.TOPUP3.I03.Ja21</v>
      </c>
      <c r="G81" s="323">
        <f t="shared" ca="1" si="0"/>
        <v>44309</v>
      </c>
      <c r="H81" s="324">
        <f>IF('HN TOP UP AUTUMN UPDATE NOV'!T69&gt;0,0,-'HN TOP UP AUTUMN UPDATE NOV'!T69)</f>
        <v>0</v>
      </c>
      <c r="I81" s="205">
        <f t="shared" ca="1" si="1"/>
        <v>44309</v>
      </c>
      <c r="J81" s="126">
        <v>3</v>
      </c>
      <c r="K81" s="126" t="b">
        <v>1</v>
      </c>
      <c r="L81" s="126" t="s">
        <v>4022</v>
      </c>
      <c r="M81" s="126" t="b">
        <v>1</v>
      </c>
      <c r="N81" s="126" t="s">
        <v>3687</v>
      </c>
      <c r="O81" s="322" t="str">
        <f>LEFT('HN TOP UP AUTUMN UPDATE NOV'!D69,16)&amp;"."&amp;'HN TopUpPay'!E81</f>
        <v>Fairway Primary .5409.EHCP.I03.1.Ap21</v>
      </c>
      <c r="P81" s="325" t="str">
        <f>'HN TOP UP AUTUMN UPDATE NOV'!BC69</f>
        <v>10265/543965</v>
      </c>
      <c r="Q81" s="126" t="b">
        <v>1</v>
      </c>
      <c r="R81" s="126" t="b">
        <v>1</v>
      </c>
      <c r="S81" s="126" t="b">
        <v>1</v>
      </c>
    </row>
    <row r="82" spans="1:19" hidden="1" x14ac:dyDescent="0.25">
      <c r="A82" s="126" t="s">
        <v>4021</v>
      </c>
      <c r="B82" s="200">
        <v>1</v>
      </c>
      <c r="C82" s="126">
        <v>2</v>
      </c>
      <c r="D82" s="321">
        <f>'HN TOP UP AUTUMN UPDATE NOV'!C70</f>
        <v>400041</v>
      </c>
      <c r="E82" s="126" t="b">
        <v>1</v>
      </c>
      <c r="F82" s="322" t="str">
        <f>RIGHT('HN TOP UP AUTUMN UPDATE NOV'!E70,4)&amp;"."&amp;"TOPUP"&amp;'HN TOP UP AUTUMN UPDATE NOV'!BD70&amp;"."&amp;"I03"&amp;"."&amp;$C$5</f>
        <v>5405.TOPUP1.I03.Ja21</v>
      </c>
      <c r="G82" s="323">
        <f t="shared" ca="1" si="0"/>
        <v>44309</v>
      </c>
      <c r="H82" s="324">
        <f>IF('HN TOP UP AUTUMN UPDATE NOV'!T70&gt;0,0,-'HN TOP UP AUTUMN UPDATE NOV'!T70)</f>
        <v>0</v>
      </c>
      <c r="I82" s="205">
        <f t="shared" ca="1" si="1"/>
        <v>44309</v>
      </c>
      <c r="J82" s="126">
        <v>3</v>
      </c>
      <c r="K82" s="126" t="b">
        <v>1</v>
      </c>
      <c r="L82" s="126" t="s">
        <v>4022</v>
      </c>
      <c r="M82" s="126" t="b">
        <v>1</v>
      </c>
      <c r="N82" s="126" t="s">
        <v>3687</v>
      </c>
      <c r="O82" s="322" t="str">
        <f>LEFT('HN TOP UP AUTUMN UPDATE NOV'!D70,16)&amp;"."&amp;'HN TopUpPay'!E82</f>
        <v>Finchley Catholi.3516.EHCP.I03.1.Ap21</v>
      </c>
      <c r="P82" s="325" t="str">
        <f>'HN TOP UP AUTUMN UPDATE NOV'!BC70</f>
        <v>11435/543965</v>
      </c>
      <c r="Q82" s="126" t="b">
        <v>1</v>
      </c>
      <c r="R82" s="126" t="b">
        <v>1</v>
      </c>
      <c r="S82" s="126" t="b">
        <v>1</v>
      </c>
    </row>
    <row r="83" spans="1:19" hidden="1" x14ac:dyDescent="0.25">
      <c r="A83" s="126" t="s">
        <v>4021</v>
      </c>
      <c r="B83" s="200">
        <v>1</v>
      </c>
      <c r="C83" s="126">
        <v>2</v>
      </c>
      <c r="D83" s="321">
        <f>'HN TOP UP AUTUMN UPDATE NOV'!C71</f>
        <v>400001</v>
      </c>
      <c r="E83" s="126" t="b">
        <v>1</v>
      </c>
      <c r="F83" s="322" t="str">
        <f>RIGHT('HN TOP UP AUTUMN UPDATE NOV'!E71,4)&amp;"."&amp;"TOPUP"&amp;'HN TOP UP AUTUMN UPDATE NOV'!BD71&amp;"."&amp;"I03"&amp;"."&amp;$C$5</f>
        <v>2025.TOPUP1.I03.Ja21</v>
      </c>
      <c r="G83" s="323">
        <f t="shared" ca="1" si="0"/>
        <v>44309</v>
      </c>
      <c r="H83" s="324">
        <f>IF('HN TOP UP AUTUMN UPDATE NOV'!T71&gt;0,0,-'HN TOP UP AUTUMN UPDATE NOV'!T71)</f>
        <v>0</v>
      </c>
      <c r="I83" s="205">
        <f t="shared" ca="1" si="1"/>
        <v>44309</v>
      </c>
      <c r="J83" s="126">
        <v>3</v>
      </c>
      <c r="K83" s="126" t="b">
        <v>1</v>
      </c>
      <c r="L83" s="126" t="s">
        <v>4022</v>
      </c>
      <c r="M83" s="126" t="b">
        <v>1</v>
      </c>
      <c r="N83" s="126" t="s">
        <v>3687</v>
      </c>
      <c r="O83" s="322" t="str">
        <f>LEFT('HN TOP UP AUTUMN UPDATE NOV'!D71,16)&amp;"."&amp;'HN TopUpPay'!E83</f>
        <v>Foulds.5400.ARPs.I03.1.Ap21</v>
      </c>
      <c r="P83" s="325" t="str">
        <f>'HN TOP UP AUTUMN UPDATE NOV'!BC71</f>
        <v>11431/543965</v>
      </c>
      <c r="Q83" s="126" t="b">
        <v>1</v>
      </c>
      <c r="R83" s="126" t="b">
        <v>1</v>
      </c>
      <c r="S83" s="126" t="b">
        <v>1</v>
      </c>
    </row>
    <row r="84" spans="1:19" hidden="1" x14ac:dyDescent="0.25">
      <c r="A84" s="126" t="s">
        <v>4021</v>
      </c>
      <c r="B84" s="200">
        <v>1</v>
      </c>
      <c r="C84" s="126">
        <v>2</v>
      </c>
      <c r="D84" s="321">
        <f>'HN TOP UP AUTUMN UPDATE NOV'!C72</f>
        <v>400033</v>
      </c>
      <c r="E84" s="126" t="b">
        <v>1</v>
      </c>
      <c r="F84" s="322" t="str">
        <f>RIGHT('HN TOP UP AUTUMN UPDATE NOV'!E72,4)&amp;"."&amp;"TOPUP"&amp;'HN TOP UP AUTUMN UPDATE NOV'!BD72&amp;"."&amp;"I03"&amp;"."&amp;$C$5</f>
        <v>4003.TOPUP1.I03.Ja21</v>
      </c>
      <c r="G84" s="323">
        <f t="shared" ref="G84:G147" ca="1" si="2">TODAY()</f>
        <v>44309</v>
      </c>
      <c r="H84" s="324">
        <f>IF('HN TOP UP AUTUMN UPDATE NOV'!T72&gt;0,0,-'HN TOP UP AUTUMN UPDATE NOV'!T72)</f>
        <v>0</v>
      </c>
      <c r="I84" s="205">
        <f t="shared" ref="I84:I147" ca="1" si="3">G84</f>
        <v>44309</v>
      </c>
      <c r="J84" s="126">
        <v>3</v>
      </c>
      <c r="K84" s="126" t="b">
        <v>1</v>
      </c>
      <c r="L84" s="126" t="s">
        <v>4022</v>
      </c>
      <c r="M84" s="126" t="b">
        <v>1</v>
      </c>
      <c r="N84" s="126" t="s">
        <v>3687</v>
      </c>
      <c r="O84" s="322" t="str">
        <f>LEFT('HN TOP UP AUTUMN UPDATE NOV'!D72,16)&amp;"."&amp;'HN TopUpPay'!E84</f>
        <v>Friern Barnet Sc.5400.EHCP.I03.2.Ap21</v>
      </c>
      <c r="P84" s="325" t="str">
        <f>'HN TOP UP AUTUMN UPDATE NOV'!BC72</f>
        <v>11435/543965</v>
      </c>
      <c r="Q84" s="126" t="b">
        <v>1</v>
      </c>
      <c r="R84" s="126" t="b">
        <v>1</v>
      </c>
      <c r="S84" s="126" t="b">
        <v>1</v>
      </c>
    </row>
    <row r="85" spans="1:19" hidden="1" x14ac:dyDescent="0.25">
      <c r="A85" s="126" t="s">
        <v>4021</v>
      </c>
      <c r="B85" s="200">
        <v>1</v>
      </c>
      <c r="C85" s="126">
        <v>2</v>
      </c>
      <c r="D85" s="321">
        <f>'HN TOP UP AUTUMN UPDATE NOV'!C73</f>
        <v>400082</v>
      </c>
      <c r="E85" s="126" t="b">
        <v>1</v>
      </c>
      <c r="F85" s="322" t="str">
        <f>RIGHT('HN TOP UP AUTUMN UPDATE NOV'!E73,4)&amp;"."&amp;"TOPUP"&amp;'HN TOP UP AUTUMN UPDATE NOV'!BD73&amp;"."&amp;"I03"&amp;"."&amp;$C$5</f>
        <v>2026.TOPUP1.I03.Ja21</v>
      </c>
      <c r="G85" s="323">
        <f t="shared" ca="1" si="2"/>
        <v>44309</v>
      </c>
      <c r="H85" s="324">
        <f>IF('HN TOP UP AUTUMN UPDATE NOV'!T73&gt;0,0,-'HN TOP UP AUTUMN UPDATE NOV'!T73)</f>
        <v>0</v>
      </c>
      <c r="I85" s="205">
        <f t="shared" ca="1" si="3"/>
        <v>44309</v>
      </c>
      <c r="J85" s="126">
        <v>3</v>
      </c>
      <c r="K85" s="126" t="b">
        <v>1</v>
      </c>
      <c r="L85" s="126" t="s">
        <v>4022</v>
      </c>
      <c r="M85" s="126" t="b">
        <v>1</v>
      </c>
      <c r="N85" s="126" t="s">
        <v>3687</v>
      </c>
      <c r="O85" s="322" t="str">
        <f>LEFT('HN TOP UP AUTUMN UPDATE NOV'!D73,16)&amp;"."&amp;'HN TopUpPay'!E85</f>
        <v>Frith Manor Scho.2031.EHCP.I03.1.Ap21</v>
      </c>
      <c r="P85" s="325" t="str">
        <f>'HN TOP UP AUTUMN UPDATE NOV'!BC73</f>
        <v>11431/543965</v>
      </c>
      <c r="Q85" s="126" t="b">
        <v>1</v>
      </c>
      <c r="R85" s="126" t="b">
        <v>1</v>
      </c>
      <c r="S85" s="126" t="b">
        <v>1</v>
      </c>
    </row>
    <row r="86" spans="1:19" hidden="1" x14ac:dyDescent="0.25">
      <c r="A86" s="126" t="s">
        <v>4021</v>
      </c>
      <c r="B86" s="200">
        <v>1</v>
      </c>
      <c r="C86" s="126">
        <v>2</v>
      </c>
      <c r="D86" s="321">
        <f>'HN TOP UP AUTUMN UPDATE NOV'!C74</f>
        <v>400082</v>
      </c>
      <c r="E86" s="126" t="b">
        <v>1</v>
      </c>
      <c r="F86" s="322" t="str">
        <f>RIGHT('HN TOP UP AUTUMN UPDATE NOV'!E74,4)&amp;"."&amp;"TOPUP"&amp;'HN TOP UP AUTUMN UPDATE NOV'!BD74&amp;"."&amp;"I03"&amp;"."&amp;$C$5</f>
        <v>2026.TOPUP2.I03.Ja21</v>
      </c>
      <c r="G86" s="323">
        <f t="shared" ca="1" si="2"/>
        <v>44309</v>
      </c>
      <c r="H86" s="324">
        <f>IF('HN TOP UP AUTUMN UPDATE NOV'!T74&gt;0,0,-'HN TOP UP AUTUMN UPDATE NOV'!T74)</f>
        <v>0</v>
      </c>
      <c r="I86" s="205">
        <f t="shared" ca="1" si="3"/>
        <v>44309</v>
      </c>
      <c r="J86" s="126">
        <v>3</v>
      </c>
      <c r="K86" s="126" t="b">
        <v>1</v>
      </c>
      <c r="L86" s="126" t="s">
        <v>4022</v>
      </c>
      <c r="M86" s="126" t="b">
        <v>1</v>
      </c>
      <c r="N86" s="126" t="s">
        <v>3687</v>
      </c>
      <c r="O86" s="322" t="str">
        <f>LEFT('HN TOP UP AUTUMN UPDATE NOV'!D74,16)&amp;"."&amp;'HN TopUpPay'!E86</f>
        <v>Frith Manor Scho.2032.EHCP.I03.1.Ap21</v>
      </c>
      <c r="P86" s="325" t="str">
        <f>'HN TOP UP AUTUMN UPDATE NOV'!BC74</f>
        <v>10265/543965</v>
      </c>
      <c r="Q86" s="126" t="b">
        <v>1</v>
      </c>
      <c r="R86" s="126" t="b">
        <v>1</v>
      </c>
      <c r="S86" s="126" t="b">
        <v>1</v>
      </c>
    </row>
    <row r="87" spans="1:19" hidden="1" x14ac:dyDescent="0.25">
      <c r="A87" s="126" t="s">
        <v>4021</v>
      </c>
      <c r="B87" s="200">
        <v>1</v>
      </c>
      <c r="C87" s="126">
        <v>2</v>
      </c>
      <c r="D87" s="321">
        <f>'HN TOP UP AUTUMN UPDATE NOV'!C75</f>
        <v>400067</v>
      </c>
      <c r="E87" s="126" t="b">
        <v>1</v>
      </c>
      <c r="F87" s="322" t="str">
        <f>RIGHT('HN TOP UP AUTUMN UPDATE NOV'!E75,4)&amp;"."&amp;"TOPUP"&amp;'HN TOP UP AUTUMN UPDATE NOV'!BD75&amp;"."&amp;"I03"&amp;"."&amp;$C$5</f>
        <v>2028.TOPUP1.I03.Ja21</v>
      </c>
      <c r="G87" s="323">
        <f t="shared" ca="1" si="2"/>
        <v>44309</v>
      </c>
      <c r="H87" s="324">
        <f>IF('HN TOP UP AUTUMN UPDATE NOV'!T75&gt;0,0,-'HN TOP UP AUTUMN UPDATE NOV'!T75)</f>
        <v>0</v>
      </c>
      <c r="I87" s="205">
        <f t="shared" ca="1" si="3"/>
        <v>44309</v>
      </c>
      <c r="J87" s="126">
        <v>3</v>
      </c>
      <c r="K87" s="126" t="b">
        <v>1</v>
      </c>
      <c r="L87" s="126" t="s">
        <v>4022</v>
      </c>
      <c r="M87" s="126" t="b">
        <v>1</v>
      </c>
      <c r="N87" s="126" t="s">
        <v>3687</v>
      </c>
      <c r="O87" s="322" t="str">
        <f>LEFT('HN TOP UP AUTUMN UPDATE NOV'!D75,16)&amp;"."&amp;'HN TopUpPay'!E87</f>
        <v>Garden Suburb In.3304.EHCP.I03.1.Ap21</v>
      </c>
      <c r="P87" s="325" t="str">
        <f>'HN TOP UP AUTUMN UPDATE NOV'!BC75</f>
        <v>11431/543965</v>
      </c>
      <c r="Q87" s="126" t="b">
        <v>1</v>
      </c>
      <c r="R87" s="126" t="b">
        <v>1</v>
      </c>
      <c r="S87" s="126" t="b">
        <v>1</v>
      </c>
    </row>
    <row r="88" spans="1:19" hidden="1" x14ac:dyDescent="0.25">
      <c r="A88" s="126" t="s">
        <v>4021</v>
      </c>
      <c r="B88" s="200">
        <v>1</v>
      </c>
      <c r="C88" s="126">
        <v>2</v>
      </c>
      <c r="D88" s="321">
        <f>'HN TOP UP AUTUMN UPDATE NOV'!C76</f>
        <v>400002</v>
      </c>
      <c r="E88" s="126" t="b">
        <v>1</v>
      </c>
      <c r="F88" s="322" t="str">
        <f>RIGHT('HN TOP UP AUTUMN UPDATE NOV'!E76,4)&amp;"."&amp;"TOPUP"&amp;'HN TOP UP AUTUMN UPDATE NOV'!BD76&amp;"."&amp;"I03"&amp;"."&amp;$C$5</f>
        <v>2027.TOPUP1.I03.Ja21</v>
      </c>
      <c r="G88" s="323">
        <f t="shared" ca="1" si="2"/>
        <v>44309</v>
      </c>
      <c r="H88" s="324">
        <f>IF('HN TOP UP AUTUMN UPDATE NOV'!T76&gt;0,0,-'HN TOP UP AUTUMN UPDATE NOV'!T76)</f>
        <v>0</v>
      </c>
      <c r="I88" s="205">
        <f t="shared" ca="1" si="3"/>
        <v>44309</v>
      </c>
      <c r="J88" s="126">
        <v>3</v>
      </c>
      <c r="K88" s="126" t="b">
        <v>1</v>
      </c>
      <c r="L88" s="126" t="s">
        <v>4022</v>
      </c>
      <c r="M88" s="126" t="b">
        <v>1</v>
      </c>
      <c r="N88" s="126" t="s">
        <v>3687</v>
      </c>
      <c r="O88" s="322" t="str">
        <f>LEFT('HN TOP UP AUTUMN UPDATE NOV'!D76,16)&amp;"."&amp;'HN TopUpPay'!E88</f>
        <v>Garden Suburb Ju.2047.EHCP.I03.1.Ap21</v>
      </c>
      <c r="P88" s="325" t="str">
        <f>'HN TOP UP AUTUMN UPDATE NOV'!BC76</f>
        <v>11431/543965</v>
      </c>
      <c r="Q88" s="126" t="b">
        <v>1</v>
      </c>
      <c r="R88" s="126" t="b">
        <v>1</v>
      </c>
      <c r="S88" s="126" t="b">
        <v>1</v>
      </c>
    </row>
    <row r="89" spans="1:19" hidden="1" x14ac:dyDescent="0.25">
      <c r="A89" s="126" t="s">
        <v>4021</v>
      </c>
      <c r="B89" s="200">
        <v>1</v>
      </c>
      <c r="C89" s="126">
        <v>2</v>
      </c>
      <c r="D89" s="321">
        <f>'HN TOP UP AUTUMN UPDATE NOV'!C77</f>
        <v>400035</v>
      </c>
      <c r="E89" s="126" t="b">
        <v>1</v>
      </c>
      <c r="F89" s="322" t="str">
        <f>RIGHT('HN TOP UP AUTUMN UPDATE NOV'!E77,4)&amp;"."&amp;"TOPUP"&amp;'HN TOP UP AUTUMN UPDATE NOV'!BD77&amp;"."&amp;"I03"&amp;"."&amp;$C$5</f>
        <v>2029.TOPUP1.I03.Ja21</v>
      </c>
      <c r="G89" s="323">
        <f t="shared" ca="1" si="2"/>
        <v>44309</v>
      </c>
      <c r="H89" s="324">
        <f>IF('HN TOP UP AUTUMN UPDATE NOV'!T77&gt;0,0,-'HN TOP UP AUTUMN UPDATE NOV'!T77)</f>
        <v>0</v>
      </c>
      <c r="I89" s="205">
        <f t="shared" ca="1" si="3"/>
        <v>44309</v>
      </c>
      <c r="J89" s="126">
        <v>3</v>
      </c>
      <c r="K89" s="126" t="b">
        <v>1</v>
      </c>
      <c r="L89" s="126" t="s">
        <v>4022</v>
      </c>
      <c r="M89" s="126" t="b">
        <v>1</v>
      </c>
      <c r="N89" s="126" t="s">
        <v>3687</v>
      </c>
      <c r="O89" s="322" t="str">
        <f>LEFT('HN TOP UP AUTUMN UPDATE NOV'!D77,16)&amp;"."&amp;'HN TopUpPay'!E89</f>
        <v>Goldbeaters Prim.3515.EHCP.I03.1.Ap21</v>
      </c>
      <c r="P89" s="325" t="str">
        <f>'HN TOP UP AUTUMN UPDATE NOV'!BC77</f>
        <v>11431/543965</v>
      </c>
      <c r="Q89" s="126" t="b">
        <v>1</v>
      </c>
      <c r="R89" s="126" t="b">
        <v>1</v>
      </c>
      <c r="S89" s="126" t="b">
        <v>1</v>
      </c>
    </row>
    <row r="90" spans="1:19" hidden="1" x14ac:dyDescent="0.25">
      <c r="A90" s="126" t="s">
        <v>4021</v>
      </c>
      <c r="B90" s="200">
        <v>1</v>
      </c>
      <c r="C90" s="126">
        <v>2</v>
      </c>
      <c r="D90" s="321">
        <f>'HN TOP UP AUTUMN UPDATE NOV'!C78</f>
        <v>400035</v>
      </c>
      <c r="E90" s="126" t="b">
        <v>1</v>
      </c>
      <c r="F90" s="322" t="str">
        <f>RIGHT('HN TOP UP AUTUMN UPDATE NOV'!E78,4)&amp;"."&amp;"TOPUP"&amp;'HN TOP UP AUTUMN UPDATE NOV'!BD78&amp;"."&amp;"I03"&amp;"."&amp;$C$5</f>
        <v>2029.TOPUP2.I03.Ja21</v>
      </c>
      <c r="G90" s="323">
        <f t="shared" ca="1" si="2"/>
        <v>44309</v>
      </c>
      <c r="H90" s="324">
        <f>IF('HN TOP UP AUTUMN UPDATE NOV'!T78&gt;0,0,-'HN TOP UP AUTUMN UPDATE NOV'!T78)</f>
        <v>0</v>
      </c>
      <c r="I90" s="205">
        <f t="shared" ca="1" si="3"/>
        <v>44309</v>
      </c>
      <c r="J90" s="126">
        <v>3</v>
      </c>
      <c r="K90" s="126" t="b">
        <v>1</v>
      </c>
      <c r="L90" s="126" t="s">
        <v>4022</v>
      </c>
      <c r="M90" s="126" t="b">
        <v>1</v>
      </c>
      <c r="N90" s="126" t="s">
        <v>3687</v>
      </c>
      <c r="O90" s="322" t="str">
        <f>LEFT('HN TOP UP AUTUMN UPDATE NOV'!D78,16)&amp;"."&amp;'HN TopUpPay'!E90</f>
        <v>Goldbeaters Prim.5427.ARPs.I03.1.Ap21</v>
      </c>
      <c r="P90" s="325" t="str">
        <f>'HN TOP UP AUTUMN UPDATE NOV'!BC78</f>
        <v>10265/543965</v>
      </c>
      <c r="Q90" s="126" t="b">
        <v>1</v>
      </c>
      <c r="R90" s="126" t="b">
        <v>1</v>
      </c>
      <c r="S90" s="126" t="b">
        <v>1</v>
      </c>
    </row>
    <row r="91" spans="1:19" hidden="1" x14ac:dyDescent="0.25">
      <c r="A91" s="126" t="s">
        <v>4021</v>
      </c>
      <c r="B91" s="200">
        <v>1</v>
      </c>
      <c r="C91" s="126">
        <v>2</v>
      </c>
      <c r="D91" s="321">
        <f>'HN TOP UP AUTUMN UPDATE NOV'!C79</f>
        <v>148347</v>
      </c>
      <c r="E91" s="126" t="b">
        <v>1</v>
      </c>
      <c r="F91" s="322" t="str">
        <f>RIGHT('HN TOP UP AUTUMN UPDATE NOV'!E79,4)&amp;"."&amp;"TOPUP"&amp;'HN TOP UP AUTUMN UPDATE NOV'!BD79&amp;"."&amp;"I03"&amp;"."&amp;$C$5</f>
        <v>2030.TOPUP1.I03.Ja21</v>
      </c>
      <c r="G91" s="323">
        <f t="shared" ca="1" si="2"/>
        <v>44309</v>
      </c>
      <c r="H91" s="324">
        <f>IF('HN TOP UP AUTUMN UPDATE NOV'!T79&gt;0,0,-'HN TOP UP AUTUMN UPDATE NOV'!T79)</f>
        <v>0</v>
      </c>
      <c r="I91" s="205">
        <f t="shared" ca="1" si="3"/>
        <v>44309</v>
      </c>
      <c r="J91" s="126">
        <v>3</v>
      </c>
      <c r="K91" s="126" t="b">
        <v>1</v>
      </c>
      <c r="L91" s="126" t="s">
        <v>4022</v>
      </c>
      <c r="M91" s="126" t="b">
        <v>1</v>
      </c>
      <c r="N91" s="126" t="s">
        <v>3687</v>
      </c>
      <c r="O91" s="322" t="str">
        <f>LEFT('HN TOP UP AUTUMN UPDATE NOV'!D79,16)&amp;"."&amp;'HN TopUpPay'!E91</f>
        <v>Grasvenor Avenue.5427.EHCP.I03.2.Ap21</v>
      </c>
      <c r="P91" s="325" t="str">
        <f>'HN TOP UP AUTUMN UPDATE NOV'!BC79</f>
        <v>11443/516500</v>
      </c>
      <c r="Q91" s="126" t="b">
        <v>1</v>
      </c>
      <c r="R91" s="126" t="b">
        <v>1</v>
      </c>
      <c r="S91" s="126" t="b">
        <v>1</v>
      </c>
    </row>
    <row r="92" spans="1:19" hidden="1" x14ac:dyDescent="0.25">
      <c r="A92" s="126" t="s">
        <v>4021</v>
      </c>
      <c r="B92" s="200">
        <v>1</v>
      </c>
      <c r="C92" s="126">
        <v>2</v>
      </c>
      <c r="D92" s="321">
        <f>'HN TOP UP AUTUMN UPDATE NOV'!C80</f>
        <v>400102</v>
      </c>
      <c r="E92" s="126" t="b">
        <v>1</v>
      </c>
      <c r="F92" s="322" t="str">
        <f>RIGHT('HN TOP UP AUTUMN UPDATE NOV'!E80,4)&amp;"."&amp;"TOPUP"&amp;'HN TOP UP AUTUMN UPDATE NOV'!BD80&amp;"."&amp;"I03"&amp;"."&amp;$C$5</f>
        <v>1001.TOPUP1.I03.Ja21</v>
      </c>
      <c r="G92" s="323">
        <f t="shared" ca="1" si="2"/>
        <v>44309</v>
      </c>
      <c r="H92" s="324">
        <f>IF('HN TOP UP AUTUMN UPDATE NOV'!T80&gt;0,0,-'HN TOP UP AUTUMN UPDATE NOV'!T80)</f>
        <v>0</v>
      </c>
      <c r="I92" s="205">
        <f t="shared" ca="1" si="3"/>
        <v>44309</v>
      </c>
      <c r="J92" s="126">
        <v>3</v>
      </c>
      <c r="K92" s="126" t="b">
        <v>1</v>
      </c>
      <c r="L92" s="126" t="s">
        <v>4022</v>
      </c>
      <c r="M92" s="126" t="b">
        <v>1</v>
      </c>
      <c r="N92" s="126" t="s">
        <v>3687</v>
      </c>
      <c r="O92" s="322" t="str">
        <f>LEFT('HN TOP UP AUTUMN UPDATE NOV'!D80,16)&amp;"."&amp;'HN TopUpPay'!E92</f>
        <v>Hampden Way Nurs.6085.Speci.I03.1.Ap21</v>
      </c>
      <c r="P92" s="325" t="str">
        <f>'HN TOP UP AUTUMN UPDATE NOV'!BC80</f>
        <v>11439/543965</v>
      </c>
      <c r="Q92" s="126" t="b">
        <v>1</v>
      </c>
      <c r="R92" s="126" t="b">
        <v>1</v>
      </c>
      <c r="S92" s="126" t="b">
        <v>1</v>
      </c>
    </row>
    <row r="93" spans="1:19" x14ac:dyDescent="0.25">
      <c r="A93" s="126" t="s">
        <v>4021</v>
      </c>
      <c r="B93" s="200">
        <v>1</v>
      </c>
      <c r="C93" s="126">
        <v>2</v>
      </c>
      <c r="D93" s="321">
        <f>'HN TOP UP AUTUMN UPDATE NOV'!C81</f>
        <v>400102</v>
      </c>
      <c r="E93" s="126" t="b">
        <v>1</v>
      </c>
      <c r="F93" s="322" t="str">
        <f>RIGHT('HN TOP UP AUTUMN UPDATE NOV'!E81,4)&amp;"."&amp;"TOPUP"&amp;'HN TOP UP AUTUMN UPDATE NOV'!BD81&amp;"."&amp;"I03"&amp;"."&amp;$C$5</f>
        <v>1001.TOPUP2.I03.Ja21</v>
      </c>
      <c r="G93" s="323">
        <f t="shared" ca="1" si="2"/>
        <v>44309</v>
      </c>
      <c r="H93" s="324">
        <f>IF('HN TOP UP AUTUMN UPDATE NOV'!T81&gt;0,0,-'HN TOP UP AUTUMN UPDATE NOV'!T81)</f>
        <v>0</v>
      </c>
      <c r="I93" s="205">
        <f t="shared" ca="1" si="3"/>
        <v>44309</v>
      </c>
      <c r="J93" s="126">
        <v>3</v>
      </c>
      <c r="K93" s="126" t="b">
        <v>1</v>
      </c>
      <c r="L93" s="126" t="s">
        <v>4022</v>
      </c>
      <c r="M93" s="126" t="b">
        <v>1</v>
      </c>
      <c r="N93" s="126" t="s">
        <v>3687</v>
      </c>
      <c r="O93" s="322" t="str">
        <f>LEFT('HN TOP UP AUTUMN UPDATE NOV'!D81,16)&amp;"."&amp;'HN TopUpPay'!E93</f>
        <v>Hampden Way Nurs.2036.ARPs.I03.1.Ap21</v>
      </c>
      <c r="P93" s="325" t="str">
        <f>'HN TOP UP AUTUMN UPDATE NOV'!BC81</f>
        <v>10265/543965</v>
      </c>
      <c r="Q93" s="126" t="b">
        <v>1</v>
      </c>
      <c r="R93" s="126" t="b">
        <v>1</v>
      </c>
      <c r="S93" s="126" t="b">
        <v>1</v>
      </c>
    </row>
    <row r="94" spans="1:19" hidden="1" x14ac:dyDescent="0.25">
      <c r="A94" s="126" t="s">
        <v>4021</v>
      </c>
      <c r="B94" s="200">
        <v>1</v>
      </c>
      <c r="C94" s="126">
        <v>2</v>
      </c>
      <c r="D94" s="321">
        <f>'HN TOP UP AUTUMN UPDATE NOV'!C82</f>
        <v>145386</v>
      </c>
      <c r="E94" s="126" t="b">
        <v>1</v>
      </c>
      <c r="F94" s="322" t="str">
        <f>RIGHT('HN TOP UP AUTUMN UPDATE NOV'!E82,4)&amp;"."&amp;"TOPUP"&amp;'HN TOP UP AUTUMN UPDATE NOV'!BD82&amp;"."&amp;"I03"&amp;"."&amp;$C$5</f>
        <v>5409.TOPUP1.I03.Ja21</v>
      </c>
      <c r="G94" s="323">
        <f t="shared" ca="1" si="2"/>
        <v>44309</v>
      </c>
      <c r="H94" s="324">
        <f>IF('HN TOP UP AUTUMN UPDATE NOV'!T82&gt;0,0,-'HN TOP UP AUTUMN UPDATE NOV'!T82)</f>
        <v>0</v>
      </c>
      <c r="I94" s="205">
        <f t="shared" ca="1" si="3"/>
        <v>44309</v>
      </c>
      <c r="J94" s="126">
        <v>3</v>
      </c>
      <c r="K94" s="126" t="b">
        <v>1</v>
      </c>
      <c r="L94" s="126" t="s">
        <v>4022</v>
      </c>
      <c r="M94" s="126" t="b">
        <v>1</v>
      </c>
      <c r="N94" s="126" t="s">
        <v>3687</v>
      </c>
      <c r="O94" s="322" t="str">
        <f>LEFT('HN TOP UP AUTUMN UPDATE NOV'!D82,16)&amp;"."&amp;'HN TopUpPay'!E94</f>
        <v>Hasmonean High S.2036.EHCP.I03.2.Ap21</v>
      </c>
      <c r="P94" s="325" t="str">
        <f>'HN TOP UP AUTUMN UPDATE NOV'!BC82</f>
        <v>11442/516500</v>
      </c>
      <c r="Q94" s="126" t="b">
        <v>1</v>
      </c>
      <c r="R94" s="126" t="b">
        <v>1</v>
      </c>
      <c r="S94" s="126" t="b">
        <v>1</v>
      </c>
    </row>
    <row r="95" spans="1:19" hidden="1" x14ac:dyDescent="0.25">
      <c r="A95" s="126" t="s">
        <v>4021</v>
      </c>
      <c r="B95" s="200">
        <v>1</v>
      </c>
      <c r="C95" s="126">
        <v>2</v>
      </c>
      <c r="D95" s="321">
        <f>'HN TOP UP AUTUMN UPDATE NOV'!C83</f>
        <v>400108</v>
      </c>
      <c r="E95" s="126" t="b">
        <v>1</v>
      </c>
      <c r="F95" s="322" t="str">
        <f>RIGHT('HN TOP UP AUTUMN UPDATE NOV'!E83,4)&amp;"."&amp;"TOPUP"&amp;'HN TOP UP AUTUMN UPDATE NOV'!BD83&amp;"."&amp;"I03"&amp;"."&amp;$C$5</f>
        <v>3516.TOPUP1.I03.Ja21</v>
      </c>
      <c r="G95" s="323">
        <f t="shared" ca="1" si="2"/>
        <v>44309</v>
      </c>
      <c r="H95" s="324">
        <f>IF('HN TOP UP AUTUMN UPDATE NOV'!T83&gt;0,0,-'HN TOP UP AUTUMN UPDATE NOV'!T83)</f>
        <v>0</v>
      </c>
      <c r="I95" s="205">
        <f t="shared" ca="1" si="3"/>
        <v>44309</v>
      </c>
      <c r="J95" s="126">
        <v>3</v>
      </c>
      <c r="K95" s="126" t="b">
        <v>1</v>
      </c>
      <c r="L95" s="126" t="s">
        <v>4022</v>
      </c>
      <c r="M95" s="126" t="b">
        <v>1</v>
      </c>
      <c r="N95" s="126" t="s">
        <v>3687</v>
      </c>
      <c r="O95" s="322" t="str">
        <f>LEFT('HN TOP UP AUTUMN UPDATE NOV'!D83,16)&amp;"."&amp;'HN TopUpPay'!E95</f>
        <v>Hasmonean Primar.6905.ARPs.I03.1.Ap21</v>
      </c>
      <c r="P95" s="325" t="str">
        <f>'HN TOP UP AUTUMN UPDATE NOV'!BC83</f>
        <v>11431/543965</v>
      </c>
      <c r="Q95" s="126" t="b">
        <v>1</v>
      </c>
      <c r="R95" s="126" t="b">
        <v>1</v>
      </c>
      <c r="S95" s="126" t="b">
        <v>1</v>
      </c>
    </row>
    <row r="96" spans="1:19" hidden="1" x14ac:dyDescent="0.25">
      <c r="A96" s="126" t="s">
        <v>4021</v>
      </c>
      <c r="B96" s="200">
        <v>1</v>
      </c>
      <c r="C96" s="126">
        <v>2</v>
      </c>
      <c r="D96" s="321">
        <f>'HN TOP UP AUTUMN UPDATE NOV'!C84</f>
        <v>145169</v>
      </c>
      <c r="E96" s="126" t="b">
        <v>1</v>
      </c>
      <c r="F96" s="322" t="str">
        <f>RIGHT('HN TOP UP AUTUMN UPDATE NOV'!E84,4)&amp;"."&amp;"TOPUP"&amp;'HN TOP UP AUTUMN UPDATE NOV'!BD84&amp;"."&amp;"I03"&amp;"."&amp;$C$5</f>
        <v>5400.TOPUP1.I03.Ja21</v>
      </c>
      <c r="G96" s="323">
        <f t="shared" ca="1" si="2"/>
        <v>44309</v>
      </c>
      <c r="H96" s="324">
        <f>IF('HN TOP UP AUTUMN UPDATE NOV'!T84&gt;0,0,-'HN TOP UP AUTUMN UPDATE NOV'!T84)</f>
        <v>0</v>
      </c>
      <c r="I96" s="205">
        <f t="shared" ca="1" si="3"/>
        <v>44309</v>
      </c>
      <c r="J96" s="126">
        <v>3</v>
      </c>
      <c r="K96" s="126" t="b">
        <v>1</v>
      </c>
      <c r="L96" s="126" t="s">
        <v>4022</v>
      </c>
      <c r="M96" s="126" t="b">
        <v>1</v>
      </c>
      <c r="N96" s="126" t="s">
        <v>3687</v>
      </c>
      <c r="O96" s="322" t="str">
        <f>LEFT('HN TOP UP AUTUMN UPDATE NOV'!D84,16)&amp;"."&amp;'HN TopUpPay'!E96</f>
        <v>Hendon School.6905.EHCP.I03.2.Ap21</v>
      </c>
      <c r="P96" s="325" t="str">
        <f>'HN TOP UP AUTUMN UPDATE NOV'!BC84</f>
        <v>11423/516500</v>
      </c>
      <c r="Q96" s="126" t="b">
        <v>1</v>
      </c>
      <c r="R96" s="126" t="b">
        <v>1</v>
      </c>
      <c r="S96" s="126" t="b">
        <v>1</v>
      </c>
    </row>
    <row r="97" spans="1:19" hidden="1" x14ac:dyDescent="0.25">
      <c r="A97" s="126" t="s">
        <v>4021</v>
      </c>
      <c r="B97" s="200">
        <v>1</v>
      </c>
      <c r="C97" s="126">
        <v>2</v>
      </c>
      <c r="D97" s="321">
        <f>'HN TOP UP AUTUMN UPDATE NOV'!C85</f>
        <v>145169</v>
      </c>
      <c r="E97" s="126" t="b">
        <v>1</v>
      </c>
      <c r="F97" s="322" t="str">
        <f>RIGHT('HN TOP UP AUTUMN UPDATE NOV'!E85,4)&amp;"."&amp;"TOPUP"&amp;'HN TOP UP AUTUMN UPDATE NOV'!BD85&amp;"."&amp;"I03"&amp;"."&amp;$C$5</f>
        <v>5400.TOPUP2.I03.Ja21</v>
      </c>
      <c r="G97" s="323">
        <f t="shared" ca="1" si="2"/>
        <v>44309</v>
      </c>
      <c r="H97" s="324">
        <f>IF('HN TOP UP AUTUMN UPDATE NOV'!T85&gt;0,0,-'HN TOP UP AUTUMN UPDATE NOV'!T85)</f>
        <v>0</v>
      </c>
      <c r="I97" s="205">
        <f t="shared" ca="1" si="3"/>
        <v>44309</v>
      </c>
      <c r="J97" s="126">
        <v>3</v>
      </c>
      <c r="K97" s="126" t="b">
        <v>1</v>
      </c>
      <c r="L97" s="126" t="s">
        <v>4022</v>
      </c>
      <c r="M97" s="126" t="b">
        <v>1</v>
      </c>
      <c r="N97" s="126" t="s">
        <v>3687</v>
      </c>
      <c r="O97" s="322" t="str">
        <f>LEFT('HN TOP UP AUTUMN UPDATE NOV'!D85,16)&amp;"."&amp;'HN TopUpPay'!E97</f>
        <v>Hendon School.6905.EHCP.I03.3.Ap21</v>
      </c>
      <c r="P97" s="325" t="str">
        <f>'HN TOP UP AUTUMN UPDATE NOV'!BC85</f>
        <v>11442/516500</v>
      </c>
      <c r="Q97" s="126" t="b">
        <v>1</v>
      </c>
      <c r="R97" s="126" t="b">
        <v>1</v>
      </c>
      <c r="S97" s="126" t="b">
        <v>1</v>
      </c>
    </row>
    <row r="98" spans="1:19" hidden="1" x14ac:dyDescent="0.25">
      <c r="A98" s="126" t="s">
        <v>4021</v>
      </c>
      <c r="B98" s="200">
        <v>1</v>
      </c>
      <c r="C98" s="126">
        <v>2</v>
      </c>
      <c r="D98" s="321">
        <f>'HN TOP UP AUTUMN UPDATE NOV'!C86</f>
        <v>400026</v>
      </c>
      <c r="E98" s="126" t="b">
        <v>1</v>
      </c>
      <c r="F98" s="322" t="str">
        <f>RIGHT('HN TOP UP AUTUMN UPDATE NOV'!E86,4)&amp;"."&amp;"TOPUP"&amp;'HN TOP UP AUTUMN UPDATE NOV'!BD86&amp;"."&amp;"I03"&amp;"."&amp;$C$5</f>
        <v>2031.TOPUP1.I03.Ja21</v>
      </c>
      <c r="G98" s="323">
        <f t="shared" ca="1" si="2"/>
        <v>44309</v>
      </c>
      <c r="H98" s="324">
        <f>IF('HN TOP UP AUTUMN UPDATE NOV'!T86&gt;0,0,-'HN TOP UP AUTUMN UPDATE NOV'!T86)</f>
        <v>0</v>
      </c>
      <c r="I98" s="205">
        <f t="shared" ca="1" si="3"/>
        <v>44309</v>
      </c>
      <c r="J98" s="126">
        <v>3</v>
      </c>
      <c r="K98" s="126" t="b">
        <v>1</v>
      </c>
      <c r="L98" s="126" t="s">
        <v>4022</v>
      </c>
      <c r="M98" s="126" t="b">
        <v>1</v>
      </c>
      <c r="N98" s="126" t="s">
        <v>3687</v>
      </c>
      <c r="O98" s="322" t="str">
        <f>LEFT('HN TOP UP AUTUMN UPDATE NOV'!D86,16)&amp;"."&amp;'HN TopUpPay'!E98</f>
        <v>Hollickwood JMI .2037.EHCP.I03.1.Ap21</v>
      </c>
      <c r="P98" s="325" t="str">
        <f>'HN TOP UP AUTUMN UPDATE NOV'!BC86</f>
        <v>11431/543965</v>
      </c>
      <c r="Q98" s="126" t="b">
        <v>1</v>
      </c>
      <c r="R98" s="126" t="b">
        <v>1</v>
      </c>
      <c r="S98" s="126" t="b">
        <v>1</v>
      </c>
    </row>
    <row r="99" spans="1:19" hidden="1" x14ac:dyDescent="0.25">
      <c r="A99" s="126" t="s">
        <v>4021</v>
      </c>
      <c r="B99" s="200">
        <v>1</v>
      </c>
      <c r="C99" s="126">
        <v>2</v>
      </c>
      <c r="D99" s="321">
        <f>'HN TOP UP AUTUMN UPDATE NOV'!C87</f>
        <v>400026</v>
      </c>
      <c r="E99" s="126" t="b">
        <v>1</v>
      </c>
      <c r="F99" s="322" t="str">
        <f>RIGHT('HN TOP UP AUTUMN UPDATE NOV'!E87,4)&amp;"."&amp;"TOPUP"&amp;'HN TOP UP AUTUMN UPDATE NOV'!BD87&amp;"."&amp;"I03"&amp;"."&amp;$C$5</f>
        <v>2031.TOPUP2.I03.Ja21</v>
      </c>
      <c r="G99" s="323">
        <f t="shared" ca="1" si="2"/>
        <v>44309</v>
      </c>
      <c r="H99" s="324">
        <f>IF('HN TOP UP AUTUMN UPDATE NOV'!T87&gt;0,0,-'HN TOP UP AUTUMN UPDATE NOV'!T87)</f>
        <v>0</v>
      </c>
      <c r="I99" s="205">
        <f t="shared" ca="1" si="3"/>
        <v>44309</v>
      </c>
      <c r="J99" s="126">
        <v>3</v>
      </c>
      <c r="K99" s="126" t="b">
        <v>1</v>
      </c>
      <c r="L99" s="126" t="s">
        <v>4022</v>
      </c>
      <c r="M99" s="126" t="b">
        <v>1</v>
      </c>
      <c r="N99" s="126" t="s">
        <v>3687</v>
      </c>
      <c r="O99" s="322" t="str">
        <f>LEFT('HN TOP UP AUTUMN UPDATE NOV'!D87,16)&amp;"."&amp;'HN TopUpPay'!E99</f>
        <v>Hollickwood JMI .7010.Speci.I03.1.Ap21</v>
      </c>
      <c r="P99" s="325" t="str">
        <f>'HN TOP UP AUTUMN UPDATE NOV'!BC87</f>
        <v>10265/543965</v>
      </c>
      <c r="Q99" s="126" t="b">
        <v>1</v>
      </c>
      <c r="R99" s="126" t="b">
        <v>1</v>
      </c>
      <c r="S99" s="126" t="b">
        <v>1</v>
      </c>
    </row>
    <row r="100" spans="1:19" hidden="1" x14ac:dyDescent="0.25">
      <c r="A100" s="126" t="s">
        <v>4021</v>
      </c>
      <c r="B100" s="200">
        <v>1</v>
      </c>
      <c r="C100" s="126">
        <v>2</v>
      </c>
      <c r="D100" s="321">
        <f>'HN TOP UP AUTUMN UPDATE NOV'!C88</f>
        <v>400084</v>
      </c>
      <c r="E100" s="126" t="b">
        <v>1</v>
      </c>
      <c r="F100" s="322" t="str">
        <f>RIGHT('HN TOP UP AUTUMN UPDATE NOV'!E88,4)&amp;"."&amp;"TOPUP"&amp;'HN TOP UP AUTUMN UPDATE NOV'!BD88&amp;"."&amp;"I03"&amp;"."&amp;$C$5</f>
        <v>2032.TOPUP1.I03.Ja21</v>
      </c>
      <c r="G100" s="323">
        <f t="shared" ca="1" si="2"/>
        <v>44309</v>
      </c>
      <c r="H100" s="324">
        <f>IF('HN TOP UP AUTUMN UPDATE NOV'!T88&gt;0,0,-'HN TOP UP AUTUMN UPDATE NOV'!T88)</f>
        <v>0</v>
      </c>
      <c r="I100" s="205">
        <f t="shared" ca="1" si="3"/>
        <v>44309</v>
      </c>
      <c r="J100" s="126">
        <v>3</v>
      </c>
      <c r="K100" s="126" t="b">
        <v>1</v>
      </c>
      <c r="L100" s="126" t="s">
        <v>4022</v>
      </c>
      <c r="M100" s="126" t="b">
        <v>1</v>
      </c>
      <c r="N100" s="126" t="s">
        <v>3687</v>
      </c>
      <c r="O100" s="322" t="str">
        <f>LEFT('HN TOP UP AUTUMN UPDATE NOV'!D88,16)&amp;"."&amp;'HN TopUpPay'!E100</f>
        <v>Holly Park Schoo.3523.EHCP.I03.1.Ap21</v>
      </c>
      <c r="P100" s="325" t="str">
        <f>'HN TOP UP AUTUMN UPDATE NOV'!BC88</f>
        <v>11431/543965</v>
      </c>
      <c r="Q100" s="126" t="b">
        <v>1</v>
      </c>
      <c r="R100" s="126" t="b">
        <v>1</v>
      </c>
      <c r="S100" s="126" t="b">
        <v>1</v>
      </c>
    </row>
    <row r="101" spans="1:19" hidden="1" x14ac:dyDescent="0.25">
      <c r="A101" s="126" t="s">
        <v>4021</v>
      </c>
      <c r="B101" s="200">
        <v>1</v>
      </c>
      <c r="C101" s="126">
        <v>2</v>
      </c>
      <c r="D101" s="321">
        <f>'HN TOP UP AUTUMN UPDATE NOV'!C89</f>
        <v>400084</v>
      </c>
      <c r="E101" s="126" t="b">
        <v>1</v>
      </c>
      <c r="F101" s="322" t="str">
        <f>RIGHT('HN TOP UP AUTUMN UPDATE NOV'!E89,4)&amp;"."&amp;"TOPUP"&amp;'HN TOP UP AUTUMN UPDATE NOV'!BD89&amp;"."&amp;"I03"&amp;"."&amp;$C$5</f>
        <v>2032.TOPUP2.I03.Ja21</v>
      </c>
      <c r="G101" s="323">
        <f t="shared" ca="1" si="2"/>
        <v>44309</v>
      </c>
      <c r="H101" s="324">
        <f>IF('HN TOP UP AUTUMN UPDATE NOV'!T89&gt;0,0,-'HN TOP UP AUTUMN UPDATE NOV'!T89)</f>
        <v>0</v>
      </c>
      <c r="I101" s="205">
        <f t="shared" ca="1" si="3"/>
        <v>44309</v>
      </c>
      <c r="J101" s="126">
        <v>3</v>
      </c>
      <c r="K101" s="126" t="b">
        <v>1</v>
      </c>
      <c r="L101" s="126" t="s">
        <v>4022</v>
      </c>
      <c r="M101" s="126" t="b">
        <v>1</v>
      </c>
      <c r="N101" s="126" t="s">
        <v>3687</v>
      </c>
      <c r="O101" s="322" t="str">
        <f>LEFT('HN TOP UP AUTUMN UPDATE NOV'!D89,16)&amp;"."&amp;'HN TopUpPay'!E101</f>
        <v>Holly Park Schoo.3523.SEN I.I03.2.Ap21</v>
      </c>
      <c r="P101" s="325" t="str">
        <f>'HN TOP UP AUTUMN UPDATE NOV'!BC89</f>
        <v>10265/543965</v>
      </c>
      <c r="Q101" s="126" t="b">
        <v>1</v>
      </c>
      <c r="R101" s="126" t="b">
        <v>1</v>
      </c>
      <c r="S101" s="126" t="b">
        <v>1</v>
      </c>
    </row>
    <row r="102" spans="1:19" hidden="1" x14ac:dyDescent="0.25">
      <c r="A102" s="126" t="s">
        <v>4021</v>
      </c>
      <c r="B102" s="200">
        <v>1</v>
      </c>
      <c r="C102" s="126">
        <v>2</v>
      </c>
      <c r="D102" s="321">
        <f>'HN TOP UP AUTUMN UPDATE NOV'!C90</f>
        <v>400008</v>
      </c>
      <c r="E102" s="126" t="b">
        <v>1</v>
      </c>
      <c r="F102" s="322" t="str">
        <f>RIGHT('HN TOP UP AUTUMN UPDATE NOV'!E90,4)&amp;"."&amp;"TOPUP"&amp;'HN TOP UP AUTUMN UPDATE NOV'!BD90&amp;"."&amp;"I03"&amp;"."&amp;$C$5</f>
        <v>3304.TOPUP1.I03.Ja21</v>
      </c>
      <c r="G102" s="323">
        <f t="shared" ca="1" si="2"/>
        <v>44309</v>
      </c>
      <c r="H102" s="324">
        <f>IF('HN TOP UP AUTUMN UPDATE NOV'!T90&gt;0,0,-'HN TOP UP AUTUMN UPDATE NOV'!T90)</f>
        <v>0</v>
      </c>
      <c r="I102" s="205">
        <f t="shared" ca="1" si="3"/>
        <v>44309</v>
      </c>
      <c r="J102" s="126">
        <v>3</v>
      </c>
      <c r="K102" s="126" t="b">
        <v>1</v>
      </c>
      <c r="L102" s="126" t="s">
        <v>4022</v>
      </c>
      <c r="M102" s="126" t="b">
        <v>1</v>
      </c>
      <c r="N102" s="126" t="s">
        <v>3687</v>
      </c>
      <c r="O102" s="322" t="str">
        <f>LEFT('HN TOP UP AUTUMN UPDATE NOV'!D90,16)&amp;"."&amp;'HN TopUpPay'!E102</f>
        <v>Holy Trinity Sch.5948.EHCP.I03.1.Ap21</v>
      </c>
      <c r="P102" s="325" t="str">
        <f>'HN TOP UP AUTUMN UPDATE NOV'!BC90</f>
        <v>11431/543965</v>
      </c>
      <c r="Q102" s="126" t="b">
        <v>1</v>
      </c>
      <c r="R102" s="126" t="b">
        <v>1</v>
      </c>
      <c r="S102" s="126" t="b">
        <v>1</v>
      </c>
    </row>
    <row r="103" spans="1:19" hidden="1" x14ac:dyDescent="0.25">
      <c r="A103" s="126" t="s">
        <v>4021</v>
      </c>
      <c r="B103" s="200">
        <v>1</v>
      </c>
      <c r="C103" s="126">
        <v>2</v>
      </c>
      <c r="D103" s="321">
        <f>'HN TOP UP AUTUMN UPDATE NOV'!C91</f>
        <v>400008</v>
      </c>
      <c r="E103" s="126" t="b">
        <v>1</v>
      </c>
      <c r="F103" s="322" t="str">
        <f>RIGHT('HN TOP UP AUTUMN UPDATE NOV'!E91,4)&amp;"."&amp;"TOPUP"&amp;'HN TOP UP AUTUMN UPDATE NOV'!BD91&amp;"."&amp;"I03"&amp;"."&amp;$C$5</f>
        <v>3304.TOPUP2.I03.Ja21</v>
      </c>
      <c r="G103" s="323">
        <f t="shared" ca="1" si="2"/>
        <v>44309</v>
      </c>
      <c r="H103" s="324">
        <f>IF('HN TOP UP AUTUMN UPDATE NOV'!T91&gt;0,0,-'HN TOP UP AUTUMN UPDATE NOV'!T91)</f>
        <v>0</v>
      </c>
      <c r="I103" s="205">
        <f t="shared" ca="1" si="3"/>
        <v>44309</v>
      </c>
      <c r="J103" s="126">
        <v>3</v>
      </c>
      <c r="K103" s="126" t="b">
        <v>1</v>
      </c>
      <c r="L103" s="126" t="s">
        <v>4022</v>
      </c>
      <c r="M103" s="126" t="b">
        <v>1</v>
      </c>
      <c r="N103" s="126" t="s">
        <v>3687</v>
      </c>
      <c r="O103" s="322" t="str">
        <f>LEFT('HN TOP UP AUTUMN UPDATE NOV'!D91,16)&amp;"."&amp;'HN TopUpPay'!E103</f>
        <v>Holy Trinity Sch.5949.EHCP.I03.1.Ap21</v>
      </c>
      <c r="P103" s="325" t="str">
        <f>'HN TOP UP AUTUMN UPDATE NOV'!BC91</f>
        <v>11436/543965</v>
      </c>
      <c r="Q103" s="126" t="b">
        <v>1</v>
      </c>
      <c r="R103" s="126" t="b">
        <v>1</v>
      </c>
      <c r="S103" s="126" t="b">
        <v>1</v>
      </c>
    </row>
    <row r="104" spans="1:19" hidden="1" x14ac:dyDescent="0.25">
      <c r="A104" s="126" t="s">
        <v>4021</v>
      </c>
      <c r="B104" s="200">
        <v>1</v>
      </c>
      <c r="C104" s="126">
        <v>2</v>
      </c>
      <c r="D104" s="321">
        <f>'HN TOP UP AUTUMN UPDATE NOV'!C92</f>
        <v>400008</v>
      </c>
      <c r="E104" s="126" t="b">
        <v>1</v>
      </c>
      <c r="F104" s="322" t="str">
        <f>RIGHT('HN TOP UP AUTUMN UPDATE NOV'!E92,4)&amp;"."&amp;"TOPUP"&amp;'HN TOP UP AUTUMN UPDATE NOV'!BD92&amp;"."&amp;"I03"&amp;"."&amp;$C$5</f>
        <v>3304.TOPUP3.I03.Ja21</v>
      </c>
      <c r="G104" s="323">
        <f t="shared" ca="1" si="2"/>
        <v>44309</v>
      </c>
      <c r="H104" s="324">
        <f>IF('HN TOP UP AUTUMN UPDATE NOV'!T92&gt;0,0,-'HN TOP UP AUTUMN UPDATE NOV'!T92)</f>
        <v>0</v>
      </c>
      <c r="I104" s="205">
        <f t="shared" ca="1" si="3"/>
        <v>44309</v>
      </c>
      <c r="J104" s="126">
        <v>3</v>
      </c>
      <c r="K104" s="126" t="b">
        <v>1</v>
      </c>
      <c r="L104" s="126" t="s">
        <v>4022</v>
      </c>
      <c r="M104" s="126" t="b">
        <v>1</v>
      </c>
      <c r="N104" s="126" t="s">
        <v>3687</v>
      </c>
      <c r="O104" s="322" t="str">
        <f>LEFT('HN TOP UP AUTUMN UPDATE NOV'!D92,16)&amp;"."&amp;'HN TopUpPay'!E104</f>
        <v>Holy Trinity Sch.4004.EHCP.I03.1.Ap21</v>
      </c>
      <c r="P104" s="325" t="str">
        <f>'HN TOP UP AUTUMN UPDATE NOV'!BC92</f>
        <v>10265/543965</v>
      </c>
      <c r="Q104" s="126" t="b">
        <v>1</v>
      </c>
      <c r="R104" s="126" t="b">
        <v>1</v>
      </c>
      <c r="S104" s="126" t="b">
        <v>1</v>
      </c>
    </row>
    <row r="105" spans="1:19" hidden="1" x14ac:dyDescent="0.25">
      <c r="A105" s="126" t="s">
        <v>4021</v>
      </c>
      <c r="B105" s="200">
        <v>1</v>
      </c>
      <c r="C105" s="126">
        <v>2</v>
      </c>
      <c r="D105" s="321">
        <f>'HN TOP UP AUTUMN UPDATE NOV'!C93</f>
        <v>151702</v>
      </c>
      <c r="E105" s="126" t="b">
        <v>1</v>
      </c>
      <c r="F105" s="322" t="str">
        <f>RIGHT('HN TOP UP AUTUMN UPDATE NOV'!E93,4)&amp;"."&amp;"TOPUP"&amp;'HN TOP UP AUTUMN UPDATE NOV'!BD93&amp;"."&amp;"I03"&amp;"."&amp;$C$5</f>
        <v>2047.TOPUP1.I03.Ja21</v>
      </c>
      <c r="G105" s="323">
        <f t="shared" ca="1" si="2"/>
        <v>44309</v>
      </c>
      <c r="H105" s="324">
        <f>IF('HN TOP UP AUTUMN UPDATE NOV'!T93&gt;0,0,-'HN TOP UP AUTUMN UPDATE NOV'!T93)</f>
        <v>0</v>
      </c>
      <c r="I105" s="205">
        <f t="shared" ca="1" si="3"/>
        <v>44309</v>
      </c>
      <c r="J105" s="126">
        <v>3</v>
      </c>
      <c r="K105" s="126" t="b">
        <v>1</v>
      </c>
      <c r="L105" s="126" t="s">
        <v>4022</v>
      </c>
      <c r="M105" s="126" t="b">
        <v>1</v>
      </c>
      <c r="N105" s="126" t="s">
        <v>3687</v>
      </c>
      <c r="O105" s="322" t="str">
        <f>LEFT('HN TOP UP AUTUMN UPDATE NOV'!D93,16)&amp;"."&amp;'HN TopUpPay'!E105</f>
        <v>Hyde School.3513.EHCP.I03.1.Ap21</v>
      </c>
      <c r="P105" s="325" t="str">
        <f>'HN TOP UP AUTUMN UPDATE NOV'!BC93</f>
        <v>11443/516500</v>
      </c>
      <c r="Q105" s="126" t="b">
        <v>1</v>
      </c>
      <c r="R105" s="126" t="b">
        <v>1</v>
      </c>
      <c r="S105" s="126" t="b">
        <v>1</v>
      </c>
    </row>
    <row r="106" spans="1:19" hidden="1" x14ac:dyDescent="0.25">
      <c r="A106" s="126" t="s">
        <v>4021</v>
      </c>
      <c r="B106" s="200">
        <v>1</v>
      </c>
      <c r="C106" s="126">
        <v>2</v>
      </c>
      <c r="D106" s="321">
        <f>'HN TOP UP AUTUMN UPDATE NOV'!C94</f>
        <v>143982</v>
      </c>
      <c r="E106" s="126" t="b">
        <v>1</v>
      </c>
      <c r="F106" s="322" t="str">
        <f>RIGHT('HN TOP UP AUTUMN UPDATE NOV'!E94,4)&amp;"."&amp;"TOPUP"&amp;'HN TOP UP AUTUMN UPDATE NOV'!BD94&amp;"."&amp;"I03"&amp;"."&amp;$C$5</f>
        <v>3515.TOPUP1.I03.Ja21</v>
      </c>
      <c r="G106" s="323">
        <f t="shared" ca="1" si="2"/>
        <v>44309</v>
      </c>
      <c r="H106" s="324">
        <f>IF('HN TOP UP AUTUMN UPDATE NOV'!T94&gt;0,0,-'HN TOP UP AUTUMN UPDATE NOV'!T94)</f>
        <v>0</v>
      </c>
      <c r="I106" s="205">
        <f t="shared" ca="1" si="3"/>
        <v>44309</v>
      </c>
      <c r="J106" s="126">
        <v>3</v>
      </c>
      <c r="K106" s="126" t="b">
        <v>1</v>
      </c>
      <c r="L106" s="126" t="s">
        <v>4022</v>
      </c>
      <c r="M106" s="126" t="b">
        <v>1</v>
      </c>
      <c r="N106" s="126" t="s">
        <v>3687</v>
      </c>
      <c r="O106" s="322" t="str">
        <f>LEFT('HN TOP UP AUTUMN UPDATE NOV'!D94,16)&amp;"."&amp;'HN TopUpPay'!E106</f>
        <v>Independent Jewi.5402.EHCP.I03.1.Ap21</v>
      </c>
      <c r="P106" s="325" t="str">
        <f>'HN TOP UP AUTUMN UPDATE NOV'!BC94</f>
        <v>11443/516500</v>
      </c>
      <c r="Q106" s="126" t="b">
        <v>1</v>
      </c>
      <c r="R106" s="126" t="b">
        <v>1</v>
      </c>
      <c r="S106" s="126" t="b">
        <v>1</v>
      </c>
    </row>
    <row r="107" spans="1:19" hidden="1" x14ac:dyDescent="0.25">
      <c r="A107" s="126" t="s">
        <v>4021</v>
      </c>
      <c r="B107" s="200">
        <v>1</v>
      </c>
      <c r="C107" s="126">
        <v>2</v>
      </c>
      <c r="D107" s="321">
        <f>'HN TOP UP AUTUMN UPDATE NOV'!C95</f>
        <v>400140</v>
      </c>
      <c r="E107" s="126" t="b">
        <v>1</v>
      </c>
      <c r="F107" s="322" t="str">
        <f>RIGHT('HN TOP UP AUTUMN UPDATE NOV'!E95,4)&amp;"."&amp;"TOPUP"&amp;'HN TOP UP AUTUMN UPDATE NOV'!BD95&amp;"."&amp;"I03"&amp;"."&amp;$C$5</f>
        <v>5427.TOPUP1.I03.Ja21</v>
      </c>
      <c r="G107" s="323">
        <f t="shared" ca="1" si="2"/>
        <v>44309</v>
      </c>
      <c r="H107" s="324">
        <f>IF('HN TOP UP AUTUMN UPDATE NOV'!T95&gt;0,0,-'HN TOP UP AUTUMN UPDATE NOV'!T95)</f>
        <v>0</v>
      </c>
      <c r="I107" s="205">
        <f t="shared" ca="1" si="3"/>
        <v>44309</v>
      </c>
      <c r="J107" s="126">
        <v>3</v>
      </c>
      <c r="K107" s="126" t="b">
        <v>1</v>
      </c>
      <c r="L107" s="126" t="s">
        <v>4022</v>
      </c>
      <c r="M107" s="126" t="b">
        <v>1</v>
      </c>
      <c r="N107" s="126" t="s">
        <v>3687</v>
      </c>
      <c r="O107" s="322" t="str">
        <f>LEFT('HN TOP UP AUTUMN UPDATE NOV'!D95,16)&amp;"."&amp;'HN TopUpPay'!E107</f>
        <v>JCoSS.2048.EHCP.I03.1.Ap21</v>
      </c>
      <c r="P107" s="325" t="str">
        <f>'HN TOP UP AUTUMN UPDATE NOV'!BC95</f>
        <v>11434/543965</v>
      </c>
      <c r="Q107" s="126" t="b">
        <v>1</v>
      </c>
      <c r="R107" s="126" t="b">
        <v>1</v>
      </c>
      <c r="S107" s="126" t="b">
        <v>1</v>
      </c>
    </row>
    <row r="108" spans="1:19" hidden="1" x14ac:dyDescent="0.25">
      <c r="A108" s="126" t="s">
        <v>4021</v>
      </c>
      <c r="B108" s="200">
        <v>1</v>
      </c>
      <c r="C108" s="126">
        <v>2</v>
      </c>
      <c r="D108" s="321">
        <f>'HN TOP UP AUTUMN UPDATE NOV'!C96</f>
        <v>400140</v>
      </c>
      <c r="E108" s="126" t="b">
        <v>1</v>
      </c>
      <c r="F108" s="322" t="str">
        <f>RIGHT('HN TOP UP AUTUMN UPDATE NOV'!E96,4)&amp;"."&amp;"TOPUP"&amp;'HN TOP UP AUTUMN UPDATE NOV'!BD96&amp;"."&amp;"I03"&amp;"."&amp;$C$5</f>
        <v>5427.TOPUP2.I03.Ja21</v>
      </c>
      <c r="G108" s="323">
        <f t="shared" ca="1" si="2"/>
        <v>44309</v>
      </c>
      <c r="H108" s="324">
        <f>IF('HN TOP UP AUTUMN UPDATE NOV'!T96&gt;0,0,-'HN TOP UP AUTUMN UPDATE NOV'!T96)</f>
        <v>0</v>
      </c>
      <c r="I108" s="205">
        <f t="shared" ca="1" si="3"/>
        <v>44309</v>
      </c>
      <c r="J108" s="126">
        <v>3</v>
      </c>
      <c r="K108" s="126" t="b">
        <v>1</v>
      </c>
      <c r="L108" s="126" t="s">
        <v>4022</v>
      </c>
      <c r="M108" s="126" t="b">
        <v>1</v>
      </c>
      <c r="N108" s="126" t="s">
        <v>3687</v>
      </c>
      <c r="O108" s="322" t="str">
        <f>LEFT('HN TOP UP AUTUMN UPDATE NOV'!D96,16)&amp;"."&amp;'HN TopUpPay'!E108</f>
        <v>JCoSS.2048.SEN I.I03.2.Ap21</v>
      </c>
      <c r="P108" s="325" t="str">
        <f>'HN TOP UP AUTUMN UPDATE NOV'!BC96</f>
        <v>11435/543965</v>
      </c>
      <c r="Q108" s="126" t="b">
        <v>1</v>
      </c>
      <c r="R108" s="126" t="b">
        <v>1</v>
      </c>
      <c r="S108" s="126" t="b">
        <v>1</v>
      </c>
    </row>
    <row r="109" spans="1:19" hidden="1" x14ac:dyDescent="0.25">
      <c r="A109" s="126" t="s">
        <v>4021</v>
      </c>
      <c r="B109" s="200">
        <v>1</v>
      </c>
      <c r="C109" s="126">
        <v>2</v>
      </c>
      <c r="D109" s="321">
        <f>'HN TOP UP AUTUMN UPDATE NOV'!C97</f>
        <v>105221</v>
      </c>
      <c r="E109" s="126" t="b">
        <v>1</v>
      </c>
      <c r="F109" s="322" t="str">
        <f>RIGHT('HN TOP UP AUTUMN UPDATE NOV'!E97,4)&amp;"."&amp;"TOPUP"&amp;'HN TOP UP AUTUMN UPDATE NOV'!BD97&amp;"."&amp;"I03"&amp;"."&amp;$C$5</f>
        <v>6085.TOPUP1.I03.Ja21</v>
      </c>
      <c r="G109" s="323">
        <f t="shared" ca="1" si="2"/>
        <v>44309</v>
      </c>
      <c r="H109" s="324">
        <f>IF('HN TOP UP AUTUMN UPDATE NOV'!T97&gt;0,0,-'HN TOP UP AUTUMN UPDATE NOV'!T97)</f>
        <v>0</v>
      </c>
      <c r="I109" s="205">
        <f t="shared" ca="1" si="3"/>
        <v>44309</v>
      </c>
      <c r="J109" s="126">
        <v>3</v>
      </c>
      <c r="K109" s="126" t="b">
        <v>1</v>
      </c>
      <c r="L109" s="126" t="s">
        <v>4022</v>
      </c>
      <c r="M109" s="126" t="b">
        <v>1</v>
      </c>
      <c r="N109" s="126" t="s">
        <v>3687</v>
      </c>
      <c r="O109" s="322" t="str">
        <f>LEFT('HN TOP UP AUTUMN UPDATE NOV'!D97,16)&amp;"."&amp;'HN TopUpPay'!E109</f>
        <v>Kisharon Inclusi.3305.EHCP.I03.1.Ap21</v>
      </c>
      <c r="P109" s="325" t="str">
        <f>'HN TOP UP AUTUMN UPDATE NOV'!BC97</f>
        <v>11491/516500</v>
      </c>
      <c r="Q109" s="126" t="b">
        <v>1</v>
      </c>
      <c r="R109" s="126" t="b">
        <v>1</v>
      </c>
      <c r="S109" s="126" t="b">
        <v>1</v>
      </c>
    </row>
    <row r="110" spans="1:19" hidden="1" x14ac:dyDescent="0.25">
      <c r="A110" s="126" t="s">
        <v>4021</v>
      </c>
      <c r="B110" s="200">
        <v>1</v>
      </c>
      <c r="C110" s="126">
        <v>2</v>
      </c>
      <c r="D110" s="321">
        <f>'HN TOP UP AUTUMN UPDATE NOV'!C98</f>
        <v>400046</v>
      </c>
      <c r="E110" s="126" t="b">
        <v>1</v>
      </c>
      <c r="F110" s="322" t="str">
        <f>RIGHT('HN TOP UP AUTUMN UPDATE NOV'!E98,4)&amp;"."&amp;"TOPUP"&amp;'HN TOP UP AUTUMN UPDATE NOV'!BD98&amp;"."&amp;"I03"&amp;"."&amp;$C$5</f>
        <v>2036.TOPUP1.I03.Ja21</v>
      </c>
      <c r="G110" s="323">
        <f t="shared" ca="1" si="2"/>
        <v>44309</v>
      </c>
      <c r="H110" s="324">
        <f>IF('HN TOP UP AUTUMN UPDATE NOV'!T98&gt;0,0,-'HN TOP UP AUTUMN UPDATE NOV'!T98)</f>
        <v>0</v>
      </c>
      <c r="I110" s="205">
        <f t="shared" ca="1" si="3"/>
        <v>44309</v>
      </c>
      <c r="J110" s="126">
        <v>3</v>
      </c>
      <c r="K110" s="126" t="b">
        <v>1</v>
      </c>
      <c r="L110" s="126" t="s">
        <v>4022</v>
      </c>
      <c r="M110" s="126" t="b">
        <v>1</v>
      </c>
      <c r="N110" s="126" t="s">
        <v>3687</v>
      </c>
      <c r="O110" s="322" t="str">
        <f>LEFT('HN TOP UP AUTUMN UPDATE NOV'!D98,16)&amp;"."&amp;'HN TopUpPay'!E110</f>
        <v>Livingstone Scho.2042.EHCP.I03.1.Ap21</v>
      </c>
      <c r="P110" s="325" t="str">
        <f>'HN TOP UP AUTUMN UPDATE NOV'!BC98</f>
        <v>11432/543965</v>
      </c>
      <c r="Q110" s="126" t="b">
        <v>1</v>
      </c>
      <c r="R110" s="126" t="b">
        <v>1</v>
      </c>
      <c r="S110" s="126" t="b">
        <v>1</v>
      </c>
    </row>
    <row r="111" spans="1:19" hidden="1" x14ac:dyDescent="0.25">
      <c r="A111" s="126" t="s">
        <v>4021</v>
      </c>
      <c r="B111" s="200">
        <v>1</v>
      </c>
      <c r="C111" s="126">
        <v>2</v>
      </c>
      <c r="D111" s="321">
        <f>'HN TOP UP AUTUMN UPDATE NOV'!C99</f>
        <v>400046</v>
      </c>
      <c r="E111" s="126" t="b">
        <v>1</v>
      </c>
      <c r="F111" s="322" t="str">
        <f>RIGHT('HN TOP UP AUTUMN UPDATE NOV'!E99,4)&amp;"."&amp;"TOPUP"&amp;'HN TOP UP AUTUMN UPDATE NOV'!BD99&amp;"."&amp;"I03"&amp;"."&amp;$C$5</f>
        <v>2036.TOPUP2.I03.Ja21</v>
      </c>
      <c r="G111" s="323">
        <f t="shared" ca="1" si="2"/>
        <v>44309</v>
      </c>
      <c r="H111" s="324">
        <f>IF('HN TOP UP AUTUMN UPDATE NOV'!T99&gt;0,0,-'HN TOP UP AUTUMN UPDATE NOV'!T99)</f>
        <v>0</v>
      </c>
      <c r="I111" s="205">
        <f t="shared" ca="1" si="3"/>
        <v>44309</v>
      </c>
      <c r="J111" s="126">
        <v>3</v>
      </c>
      <c r="K111" s="126" t="b">
        <v>1</v>
      </c>
      <c r="L111" s="126" t="s">
        <v>4022</v>
      </c>
      <c r="M111" s="126" t="b">
        <v>1</v>
      </c>
      <c r="N111" s="126" t="s">
        <v>3687</v>
      </c>
      <c r="O111" s="322" t="str">
        <f>LEFT('HN TOP UP AUTUMN UPDATE NOV'!D99,16)&amp;"."&amp;'HN TopUpPay'!E111</f>
        <v>Livingstone Scho.2044.EHCP.I03.1.Ap21</v>
      </c>
      <c r="P111" s="325" t="str">
        <f>'HN TOP UP AUTUMN UPDATE NOV'!BC99</f>
        <v>11431/543965</v>
      </c>
      <c r="Q111" s="126" t="b">
        <v>1</v>
      </c>
      <c r="R111" s="126" t="b">
        <v>1</v>
      </c>
      <c r="S111" s="126" t="b">
        <v>1</v>
      </c>
    </row>
    <row r="112" spans="1:19" hidden="1" x14ac:dyDescent="0.25">
      <c r="A112" s="126" t="s">
        <v>4021</v>
      </c>
      <c r="B112" s="200">
        <v>1</v>
      </c>
      <c r="C112" s="126">
        <v>2</v>
      </c>
      <c r="D112" s="321">
        <f>'HN TOP UP AUTUMN UPDATE NOV'!C100</f>
        <v>400046</v>
      </c>
      <c r="E112" s="126" t="b">
        <v>1</v>
      </c>
      <c r="F112" s="322" t="str">
        <f>RIGHT('HN TOP UP AUTUMN UPDATE NOV'!E100,4)&amp;"."&amp;"TOPUP"&amp;'HN TOP UP AUTUMN UPDATE NOV'!BD100&amp;"."&amp;"I03"&amp;"."&amp;$C$5</f>
        <v>2036.TOPUP3.I03.Ja21</v>
      </c>
      <c r="G112" s="323">
        <f t="shared" ca="1" si="2"/>
        <v>44309</v>
      </c>
      <c r="H112" s="324">
        <f>IF('HN TOP UP AUTUMN UPDATE NOV'!T100&gt;0,0,-'HN TOP UP AUTUMN UPDATE NOV'!T100)</f>
        <v>0</v>
      </c>
      <c r="I112" s="205">
        <f t="shared" ca="1" si="3"/>
        <v>44309</v>
      </c>
      <c r="J112" s="126">
        <v>3</v>
      </c>
      <c r="K112" s="126" t="b">
        <v>1</v>
      </c>
      <c r="L112" s="126" t="s">
        <v>4022</v>
      </c>
      <c r="M112" s="126" t="b">
        <v>1</v>
      </c>
      <c r="N112" s="126" t="s">
        <v>3687</v>
      </c>
      <c r="O112" s="322" t="str">
        <f>LEFT('HN TOP UP AUTUMN UPDATE NOV'!D100,16)&amp;"."&amp;'HN TopUpPay'!E112</f>
        <v>Livingstone Scho.2043.EHCP.I03.1.Ap21</v>
      </c>
      <c r="P112" s="325" t="str">
        <f>'HN TOP UP AUTUMN UPDATE NOV'!BC100</f>
        <v>10265/543965</v>
      </c>
      <c r="Q112" s="126" t="b">
        <v>1</v>
      </c>
      <c r="R112" s="126" t="b">
        <v>1</v>
      </c>
      <c r="S112" s="126" t="b">
        <v>1</v>
      </c>
    </row>
    <row r="113" spans="1:19" hidden="1" x14ac:dyDescent="0.25">
      <c r="A113" s="126" t="s">
        <v>4021</v>
      </c>
      <c r="B113" s="200">
        <v>1</v>
      </c>
      <c r="C113" s="126">
        <v>2</v>
      </c>
      <c r="D113" s="321">
        <f>'HN TOP UP AUTUMN UPDATE NOV'!C101</f>
        <v>400116</v>
      </c>
      <c r="E113" s="126" t="b">
        <v>1</v>
      </c>
      <c r="F113" s="322" t="str">
        <f>RIGHT('HN TOP UP AUTUMN UPDATE NOV'!E101,4)&amp;"."&amp;"TOPUP"&amp;'HN TOP UP AUTUMN UPDATE NOV'!BD101&amp;"."&amp;"I03"&amp;"."&amp;$C$5</f>
        <v>6905.TOPUP1.I03.Ja21</v>
      </c>
      <c r="G113" s="323">
        <f t="shared" ca="1" si="2"/>
        <v>44309</v>
      </c>
      <c r="H113" s="324">
        <f>IF('HN TOP UP AUTUMN UPDATE NOV'!T101&gt;0,0,-'HN TOP UP AUTUMN UPDATE NOV'!T101)</f>
        <v>0</v>
      </c>
      <c r="I113" s="205">
        <f t="shared" ca="1" si="3"/>
        <v>44309</v>
      </c>
      <c r="J113" s="126">
        <v>3</v>
      </c>
      <c r="K113" s="126" t="b">
        <v>1</v>
      </c>
      <c r="L113" s="126" t="s">
        <v>4022</v>
      </c>
      <c r="M113" s="126" t="b">
        <v>1</v>
      </c>
      <c r="N113" s="126" t="s">
        <v>3687</v>
      </c>
      <c r="O113" s="322" t="str">
        <f>LEFT('HN TOP UP AUTUMN UPDATE NOV'!D101,16)&amp;"."&amp;'HN TopUpPay'!E113</f>
        <v>London Academy.1002.SEN I.I03.1.Ap21</v>
      </c>
      <c r="P113" s="325" t="str">
        <f>'HN TOP UP AUTUMN UPDATE NOV'!BC101</f>
        <v>11423/516500</v>
      </c>
      <c r="Q113" s="126" t="b">
        <v>1</v>
      </c>
      <c r="R113" s="126" t="b">
        <v>1</v>
      </c>
      <c r="S113" s="126" t="b">
        <v>1</v>
      </c>
    </row>
    <row r="114" spans="1:19" hidden="1" x14ac:dyDescent="0.25">
      <c r="A114" s="126" t="s">
        <v>4021</v>
      </c>
      <c r="B114" s="200">
        <v>1</v>
      </c>
      <c r="C114" s="126">
        <v>2</v>
      </c>
      <c r="D114" s="321">
        <f>'HN TOP UP AUTUMN UPDATE NOV'!C102</f>
        <v>400116</v>
      </c>
      <c r="E114" s="126" t="b">
        <v>1</v>
      </c>
      <c r="F114" s="322" t="str">
        <f>RIGHT('HN TOP UP AUTUMN UPDATE NOV'!E102,4)&amp;"."&amp;"TOPUP"&amp;'HN TOP UP AUTUMN UPDATE NOV'!BD102&amp;"."&amp;"I03"&amp;"."&amp;$C$5</f>
        <v>6905.TOPUP2.I03.Ja21</v>
      </c>
      <c r="G114" s="323">
        <f t="shared" ca="1" si="2"/>
        <v>44309</v>
      </c>
      <c r="H114" s="324">
        <f>IF('HN TOP UP AUTUMN UPDATE NOV'!T102&gt;0,0,-'HN TOP UP AUTUMN UPDATE NOV'!T102)</f>
        <v>0</v>
      </c>
      <c r="I114" s="205">
        <f t="shared" ca="1" si="3"/>
        <v>44309</v>
      </c>
      <c r="J114" s="126">
        <v>3</v>
      </c>
      <c r="K114" s="126" t="b">
        <v>1</v>
      </c>
      <c r="L114" s="126" t="s">
        <v>4022</v>
      </c>
      <c r="M114" s="126" t="b">
        <v>1</v>
      </c>
      <c r="N114" s="126" t="s">
        <v>3687</v>
      </c>
      <c r="O114" s="322" t="str">
        <f>LEFT('HN TOP UP AUTUMN UPDATE NOV'!D102,16)&amp;"."&amp;'HN TopUpPay'!E114</f>
        <v>London Academy.2053.EHCP.I03.1.Ap21</v>
      </c>
      <c r="P114" s="325" t="str">
        <f>'HN TOP UP AUTUMN UPDATE NOV'!BC102</f>
        <v>11442/516500</v>
      </c>
      <c r="Q114" s="126" t="b">
        <v>1</v>
      </c>
      <c r="R114" s="126" t="b">
        <v>1</v>
      </c>
      <c r="S114" s="126" t="b">
        <v>1</v>
      </c>
    </row>
    <row r="115" spans="1:19" hidden="1" x14ac:dyDescent="0.25">
      <c r="A115" s="126" t="s">
        <v>4021</v>
      </c>
      <c r="B115" s="200">
        <v>1</v>
      </c>
      <c r="C115" s="126">
        <v>2</v>
      </c>
      <c r="D115" s="321">
        <f>'HN TOP UP AUTUMN UPDATE NOV'!C103</f>
        <v>400116</v>
      </c>
      <c r="E115" s="126" t="b">
        <v>1</v>
      </c>
      <c r="F115" s="322" t="str">
        <f>RIGHT('HN TOP UP AUTUMN UPDATE NOV'!E103,4)&amp;"."&amp;"TOPUP"&amp;'HN TOP UP AUTUMN UPDATE NOV'!BD103&amp;"."&amp;"I03"&amp;"."&amp;$C$5</f>
        <v>6905.TOPUP3.I03.Ja21</v>
      </c>
      <c r="G115" s="323">
        <f t="shared" ca="1" si="2"/>
        <v>44309</v>
      </c>
      <c r="H115" s="324">
        <f>IF('HN TOP UP AUTUMN UPDATE NOV'!T103&gt;0,0,-'HN TOP UP AUTUMN UPDATE NOV'!T103)</f>
        <v>0</v>
      </c>
      <c r="I115" s="205">
        <f t="shared" ca="1" si="3"/>
        <v>44309</v>
      </c>
      <c r="J115" s="126">
        <v>3</v>
      </c>
      <c r="K115" s="126" t="b">
        <v>1</v>
      </c>
      <c r="L115" s="126" t="s">
        <v>4022</v>
      </c>
      <c r="M115" s="126" t="b">
        <v>1</v>
      </c>
      <c r="N115" s="126" t="s">
        <v>3687</v>
      </c>
      <c r="O115" s="322" t="str">
        <f>LEFT('HN TOP UP AUTUMN UPDATE NOV'!D103,16)&amp;"."&amp;'HN TopUpPay'!E115</f>
        <v>London Academy.2053.EHCP.I03.2.Ap21</v>
      </c>
      <c r="P115" s="325" t="str">
        <f>'HN TOP UP AUTUMN UPDATE NOV'!BC103</f>
        <v>11443/516500</v>
      </c>
      <c r="Q115" s="126" t="b">
        <v>1</v>
      </c>
      <c r="R115" s="126" t="b">
        <v>1</v>
      </c>
      <c r="S115" s="126" t="b">
        <v>1</v>
      </c>
    </row>
    <row r="116" spans="1:19" hidden="1" x14ac:dyDescent="0.25">
      <c r="A116" s="126" t="s">
        <v>4021</v>
      </c>
      <c r="B116" s="200">
        <v>1</v>
      </c>
      <c r="C116" s="126">
        <v>2</v>
      </c>
      <c r="D116" s="321">
        <f>'HN TOP UP AUTUMN UPDATE NOV'!C104</f>
        <v>400030</v>
      </c>
      <c r="E116" s="126" t="b">
        <v>1</v>
      </c>
      <c r="F116" s="322" t="str">
        <f>RIGHT('HN TOP UP AUTUMN UPDATE NOV'!E104,4)&amp;"."&amp;"TOPUP"&amp;'HN TOP UP AUTUMN UPDATE NOV'!BD104&amp;"."&amp;"I03"&amp;"."&amp;$C$5</f>
        <v>2037.TOPUP1.I03.Ja21</v>
      </c>
      <c r="G116" s="323">
        <f t="shared" ca="1" si="2"/>
        <v>44309</v>
      </c>
      <c r="H116" s="324">
        <f>IF('HN TOP UP AUTUMN UPDATE NOV'!T104&gt;0,0,-'HN TOP UP AUTUMN UPDATE NOV'!T104)</f>
        <v>0</v>
      </c>
      <c r="I116" s="205">
        <f t="shared" ca="1" si="3"/>
        <v>44309</v>
      </c>
      <c r="J116" s="126">
        <v>3</v>
      </c>
      <c r="K116" s="126" t="b">
        <v>1</v>
      </c>
      <c r="L116" s="126" t="s">
        <v>4022</v>
      </c>
      <c r="M116" s="126" t="b">
        <v>1</v>
      </c>
      <c r="N116" s="126" t="s">
        <v>3687</v>
      </c>
      <c r="O116" s="322" t="str">
        <f>LEFT('HN TOP UP AUTUMN UPDATE NOV'!D104,16)&amp;"."&amp;'HN TopUpPay'!E116</f>
        <v>Manorside Primar.2045.EHCP.I03.1.Ap21</v>
      </c>
      <c r="P116" s="325" t="str">
        <f>'HN TOP UP AUTUMN UPDATE NOV'!BC104</f>
        <v>11431/543965</v>
      </c>
      <c r="Q116" s="126" t="b">
        <v>1</v>
      </c>
      <c r="R116" s="126" t="b">
        <v>1</v>
      </c>
      <c r="S116" s="126" t="b">
        <v>1</v>
      </c>
    </row>
    <row r="117" spans="1:19" hidden="1" x14ac:dyDescent="0.25">
      <c r="A117" s="126" t="s">
        <v>4021</v>
      </c>
      <c r="B117" s="200">
        <v>1</v>
      </c>
      <c r="C117" s="126">
        <v>2</v>
      </c>
      <c r="D117" s="321">
        <f>'HN TOP UP AUTUMN UPDATE NOV'!C105</f>
        <v>400063</v>
      </c>
      <c r="E117" s="126" t="b">
        <v>1</v>
      </c>
      <c r="F117" s="322" t="str">
        <f>RIGHT('HN TOP UP AUTUMN UPDATE NOV'!E105,4)&amp;"."&amp;"TOPUP"&amp;'HN TOP UP AUTUMN UPDATE NOV'!BD105&amp;"."&amp;"I03"&amp;"."&amp;$C$5</f>
        <v>7010.TOPUP1.I03.Ja21</v>
      </c>
      <c r="G117" s="323">
        <f t="shared" ca="1" si="2"/>
        <v>44309</v>
      </c>
      <c r="H117" s="324">
        <f>IF('HN TOP UP AUTUMN UPDATE NOV'!T105&gt;0,0,-'HN TOP UP AUTUMN UPDATE NOV'!T105)</f>
        <v>0</v>
      </c>
      <c r="I117" s="205">
        <f t="shared" ca="1" si="3"/>
        <v>44309</v>
      </c>
      <c r="J117" s="126">
        <v>3</v>
      </c>
      <c r="K117" s="126" t="b">
        <v>1</v>
      </c>
      <c r="L117" s="126" t="s">
        <v>4022</v>
      </c>
      <c r="M117" s="126" t="b">
        <v>1</v>
      </c>
      <c r="N117" s="126" t="s">
        <v>3687</v>
      </c>
      <c r="O117" s="322" t="str">
        <f>LEFT('HN TOP UP AUTUMN UPDATE NOV'!D105,16)&amp;"."&amp;'HN TopUpPay'!E117</f>
        <v>Mapledown.7005.Speci.I03.1.Ap21</v>
      </c>
      <c r="P117" s="325" t="str">
        <f>'HN TOP UP AUTUMN UPDATE NOV'!BC105</f>
        <v>11433/543965</v>
      </c>
      <c r="Q117" s="126" t="b">
        <v>1</v>
      </c>
      <c r="R117" s="126" t="b">
        <v>1</v>
      </c>
      <c r="S117" s="126" t="b">
        <v>1</v>
      </c>
    </row>
    <row r="118" spans="1:19" hidden="1" x14ac:dyDescent="0.25">
      <c r="A118" s="126" t="s">
        <v>4021</v>
      </c>
      <c r="B118" s="200">
        <v>1</v>
      </c>
      <c r="C118" s="126">
        <v>2</v>
      </c>
      <c r="D118" s="321">
        <f>'HN TOP UP AUTUMN UPDATE NOV'!C106</f>
        <v>400130</v>
      </c>
      <c r="E118" s="126" t="b">
        <v>1</v>
      </c>
      <c r="F118" s="322" t="str">
        <f>RIGHT('HN TOP UP AUTUMN UPDATE NOV'!E106,4)&amp;"."&amp;"TOPUP"&amp;'HN TOP UP AUTUMN UPDATE NOV'!BD106&amp;"."&amp;"I03"&amp;"."&amp;$C$5</f>
        <v>3523.TOPUP1.I03.Ja21</v>
      </c>
      <c r="G118" s="323">
        <f t="shared" ca="1" si="2"/>
        <v>44309</v>
      </c>
      <c r="H118" s="324">
        <f>IF('HN TOP UP AUTUMN UPDATE NOV'!T106&gt;0,0,-'HN TOP UP AUTUMN UPDATE NOV'!T106)</f>
        <v>0</v>
      </c>
      <c r="I118" s="205">
        <f t="shared" ca="1" si="3"/>
        <v>44309</v>
      </c>
      <c r="J118" s="126">
        <v>3</v>
      </c>
      <c r="K118" s="126" t="b">
        <v>1</v>
      </c>
      <c r="L118" s="126" t="s">
        <v>4022</v>
      </c>
      <c r="M118" s="126" t="b">
        <v>1</v>
      </c>
      <c r="N118" s="126" t="s">
        <v>3687</v>
      </c>
      <c r="O118" s="322" t="str">
        <f>LEFT('HN TOP UP AUTUMN UPDATE NOV'!D106,16)&amp;"."&amp;'HN TopUpPay'!E118</f>
        <v>Martin Primary S.5950.Speci.I03.1.Ap21</v>
      </c>
      <c r="P118" s="325" t="str">
        <f>'HN TOP UP AUTUMN UPDATE NOV'!BC106</f>
        <v>11431/543965</v>
      </c>
      <c r="Q118" s="126" t="b">
        <v>1</v>
      </c>
      <c r="R118" s="126" t="b">
        <v>1</v>
      </c>
      <c r="S118" s="126" t="b">
        <v>1</v>
      </c>
    </row>
    <row r="119" spans="1:19" hidden="1" x14ac:dyDescent="0.25">
      <c r="A119" s="126" t="s">
        <v>4021</v>
      </c>
      <c r="B119" s="200">
        <v>1</v>
      </c>
      <c r="C119" s="126">
        <v>2</v>
      </c>
      <c r="D119" s="321">
        <f>'HN TOP UP AUTUMN UPDATE NOV'!C107</f>
        <v>400112</v>
      </c>
      <c r="E119" s="126" t="b">
        <v>1</v>
      </c>
      <c r="F119" s="322" t="str">
        <f>RIGHT('HN TOP UP AUTUMN UPDATE NOV'!E107,4)&amp;"."&amp;"TOPUP"&amp;'HN TOP UP AUTUMN UPDATE NOV'!BD107&amp;"."&amp;"I03"&amp;"."&amp;$C$5</f>
        <v>5948.TOPUP1.I03.Ja21</v>
      </c>
      <c r="G119" s="323">
        <f t="shared" ca="1" si="2"/>
        <v>44309</v>
      </c>
      <c r="H119" s="324">
        <f>IF('HN TOP UP AUTUMN UPDATE NOV'!T107&gt;0,0,-'HN TOP UP AUTUMN UPDATE NOV'!T107)</f>
        <v>0</v>
      </c>
      <c r="I119" s="205">
        <f t="shared" ca="1" si="3"/>
        <v>44309</v>
      </c>
      <c r="J119" s="126">
        <v>3</v>
      </c>
      <c r="K119" s="126" t="b">
        <v>1</v>
      </c>
      <c r="L119" s="126" t="s">
        <v>4022</v>
      </c>
      <c r="M119" s="126" t="b">
        <v>1</v>
      </c>
      <c r="N119" s="126" t="s">
        <v>3687</v>
      </c>
      <c r="O119" s="322" t="str">
        <f>LEFT('HN TOP UP AUTUMN UPDATE NOV'!D107,16)&amp;"."&amp;'HN TopUpPay'!E119</f>
        <v>Mathilda Marks-K.7000.Speci.I03.1.Ap21</v>
      </c>
      <c r="P119" s="325" t="str">
        <f>'HN TOP UP AUTUMN UPDATE NOV'!BC107</f>
        <v>11431/543965</v>
      </c>
      <c r="Q119" s="126" t="b">
        <v>1</v>
      </c>
      <c r="R119" s="126" t="b">
        <v>1</v>
      </c>
      <c r="S119" s="126" t="b">
        <v>1</v>
      </c>
    </row>
    <row r="120" spans="1:19" hidden="1" x14ac:dyDescent="0.25">
      <c r="A120" s="126" t="s">
        <v>4021</v>
      </c>
      <c r="B120" s="200">
        <v>1</v>
      </c>
      <c r="C120" s="126">
        <v>2</v>
      </c>
      <c r="D120" s="321">
        <f>'HN TOP UP AUTUMN UPDATE NOV'!C108</f>
        <v>400110</v>
      </c>
      <c r="E120" s="126" t="b">
        <v>1</v>
      </c>
      <c r="F120" s="322" t="str">
        <f>RIGHT('HN TOP UP AUTUMN UPDATE NOV'!E108,4)&amp;"."&amp;"TOPUP"&amp;'HN TOP UP AUTUMN UPDATE NOV'!BD108&amp;"."&amp;"I03"&amp;"."&amp;$C$5</f>
        <v>5949.TOPUP1.I03.Ja21</v>
      </c>
      <c r="G120" s="323">
        <f t="shared" ca="1" si="2"/>
        <v>44309</v>
      </c>
      <c r="H120" s="324">
        <f>IF('HN TOP UP AUTUMN UPDATE NOV'!T108&gt;0,0,-'HN TOP UP AUTUMN UPDATE NOV'!T108)</f>
        <v>0</v>
      </c>
      <c r="I120" s="205">
        <f t="shared" ca="1" si="3"/>
        <v>44309</v>
      </c>
      <c r="J120" s="126">
        <v>3</v>
      </c>
      <c r="K120" s="126" t="b">
        <v>1</v>
      </c>
      <c r="L120" s="126" t="s">
        <v>4022</v>
      </c>
      <c r="M120" s="126" t="b">
        <v>1</v>
      </c>
      <c r="N120" s="126" t="s">
        <v>3687</v>
      </c>
      <c r="O120" s="322" t="str">
        <f>LEFT('HN TOP UP AUTUMN UPDATE NOV'!D108,16)&amp;"."&amp;'HN TopUpPay'!E120</f>
        <v>Menorah Foundati.7009.Speci.I03.1.Ap21</v>
      </c>
      <c r="P120" s="325" t="str">
        <f>'HN TOP UP AUTUMN UPDATE NOV'!BC108</f>
        <v>11431/543965</v>
      </c>
      <c r="Q120" s="126" t="b">
        <v>1</v>
      </c>
      <c r="R120" s="126" t="b">
        <v>1</v>
      </c>
      <c r="S120" s="126" t="b">
        <v>1</v>
      </c>
    </row>
    <row r="121" spans="1:19" hidden="1" x14ac:dyDescent="0.25">
      <c r="A121" s="126" t="s">
        <v>4021</v>
      </c>
      <c r="B121" s="200">
        <v>1</v>
      </c>
      <c r="C121" s="126">
        <v>2</v>
      </c>
      <c r="D121" s="321">
        <f>'HN TOP UP AUTUMN UPDATE NOV'!C109</f>
        <v>107953</v>
      </c>
      <c r="E121" s="126" t="b">
        <v>1</v>
      </c>
      <c r="F121" s="322" t="str">
        <f>RIGHT('HN TOP UP AUTUMN UPDATE NOV'!E109,4)&amp;"."&amp;"TOPUP"&amp;'HN TOP UP AUTUMN UPDATE NOV'!BD109&amp;"."&amp;"I03"&amp;"."&amp;$C$5</f>
        <v>4004.TOPUP1.I03.Ja21</v>
      </c>
      <c r="G121" s="323">
        <f t="shared" ca="1" si="2"/>
        <v>44309</v>
      </c>
      <c r="H121" s="324">
        <f>IF('HN TOP UP AUTUMN UPDATE NOV'!T109&gt;0,0,-'HN TOP UP AUTUMN UPDATE NOV'!T109)</f>
        <v>0</v>
      </c>
      <c r="I121" s="205">
        <f t="shared" ca="1" si="3"/>
        <v>44309</v>
      </c>
      <c r="J121" s="126">
        <v>3</v>
      </c>
      <c r="K121" s="126" t="b">
        <v>1</v>
      </c>
      <c r="L121" s="126" t="s">
        <v>4022</v>
      </c>
      <c r="M121" s="126" t="b">
        <v>1</v>
      </c>
      <c r="N121" s="126" t="s">
        <v>3687</v>
      </c>
      <c r="O121" s="322" t="str">
        <f>LEFT('HN TOP UP AUTUMN UPDATE NOV'!D109,16)&amp;"."&amp;'HN TopUpPay'!E121</f>
        <v>Menorah High Sch.2077.ARPs.I03.1.Ap21</v>
      </c>
      <c r="P121" s="325" t="str">
        <f>'HN TOP UP AUTUMN UPDATE NOV'!BC109</f>
        <v>11435/543965</v>
      </c>
      <c r="Q121" s="126" t="b">
        <v>1</v>
      </c>
      <c r="R121" s="126" t="b">
        <v>1</v>
      </c>
      <c r="S121" s="126" t="b">
        <v>1</v>
      </c>
    </row>
    <row r="122" spans="1:19" hidden="1" x14ac:dyDescent="0.25">
      <c r="A122" s="126" t="s">
        <v>4021</v>
      </c>
      <c r="B122" s="200">
        <v>1</v>
      </c>
      <c r="C122" s="126">
        <v>2</v>
      </c>
      <c r="D122" s="321">
        <f>'HN TOP UP AUTUMN UPDATE NOV'!C110</f>
        <v>400007</v>
      </c>
      <c r="E122" s="126" t="b">
        <v>1</v>
      </c>
      <c r="F122" s="322" t="str">
        <f>RIGHT('HN TOP UP AUTUMN UPDATE NOV'!E110,4)&amp;"."&amp;"TOPUP"&amp;'HN TOP UP AUTUMN UPDATE NOV'!BD110&amp;"."&amp;"I03"&amp;"."&amp;$C$5</f>
        <v>3513.TOPUP1.I03.Ja21</v>
      </c>
      <c r="G122" s="323">
        <f t="shared" ca="1" si="2"/>
        <v>44309</v>
      </c>
      <c r="H122" s="324">
        <f>IF('HN TOP UP AUTUMN UPDATE NOV'!T110&gt;0,0,-'HN TOP UP AUTUMN UPDATE NOV'!T110)</f>
        <v>0</v>
      </c>
      <c r="I122" s="205">
        <f t="shared" ca="1" si="3"/>
        <v>44309</v>
      </c>
      <c r="J122" s="126">
        <v>3</v>
      </c>
      <c r="K122" s="126" t="b">
        <v>1</v>
      </c>
      <c r="L122" s="126" t="s">
        <v>4022</v>
      </c>
      <c r="M122" s="126" t="b">
        <v>1</v>
      </c>
      <c r="N122" s="126" t="s">
        <v>3687</v>
      </c>
      <c r="O122" s="322" t="str">
        <f>LEFT('HN TOP UP AUTUMN UPDATE NOV'!D110,16)&amp;"."&amp;'HN TopUpPay'!E122</f>
        <v>Menorah Primary .2077.EHCP.I03.2.Ap21</v>
      </c>
      <c r="P122" s="325" t="str">
        <f>'HN TOP UP AUTUMN UPDATE NOV'!BC110</f>
        <v>11431/543965</v>
      </c>
      <c r="Q122" s="126" t="b">
        <v>1</v>
      </c>
      <c r="R122" s="126" t="b">
        <v>1</v>
      </c>
      <c r="S122" s="126" t="b">
        <v>1</v>
      </c>
    </row>
    <row r="123" spans="1:19" hidden="1" x14ac:dyDescent="0.25">
      <c r="A123" s="126" t="s">
        <v>4021</v>
      </c>
      <c r="B123" s="200">
        <v>1</v>
      </c>
      <c r="C123" s="126">
        <v>2</v>
      </c>
      <c r="D123" s="321">
        <f>'HN TOP UP AUTUMN UPDATE NOV'!C111</f>
        <v>144069</v>
      </c>
      <c r="E123" s="126" t="b">
        <v>1</v>
      </c>
      <c r="F123" s="322" t="str">
        <f>RIGHT('HN TOP UP AUTUMN UPDATE NOV'!E111,4)&amp;"."&amp;"TOPUP"&amp;'HN TOP UP AUTUMN UPDATE NOV'!BD111&amp;"."&amp;"I03"&amp;"."&amp;$C$5</f>
        <v>5402.TOPUP1.I03.Ja21</v>
      </c>
      <c r="G123" s="323">
        <f t="shared" ca="1" si="2"/>
        <v>44309</v>
      </c>
      <c r="H123" s="324">
        <f>IF('HN TOP UP AUTUMN UPDATE NOV'!T111&gt;0,0,-'HN TOP UP AUTUMN UPDATE NOV'!T111)</f>
        <v>0</v>
      </c>
      <c r="I123" s="205">
        <f t="shared" ca="1" si="3"/>
        <v>44309</v>
      </c>
      <c r="J123" s="126">
        <v>3</v>
      </c>
      <c r="K123" s="126" t="b">
        <v>1</v>
      </c>
      <c r="L123" s="126" t="s">
        <v>4022</v>
      </c>
      <c r="M123" s="126" t="b">
        <v>1</v>
      </c>
      <c r="N123" s="126" t="s">
        <v>3687</v>
      </c>
      <c r="O123" s="322" t="str">
        <f>LEFT('HN TOP UP AUTUMN UPDATE NOV'!D111,16)&amp;"."&amp;'HN TopUpPay'!E123</f>
        <v>Mill Hill County.2077.EHCP.I03.3.Ap21</v>
      </c>
      <c r="P123" s="325" t="str">
        <f>'HN TOP UP AUTUMN UPDATE NOV'!BC111</f>
        <v>11442/516500</v>
      </c>
      <c r="Q123" s="126" t="b">
        <v>1</v>
      </c>
      <c r="R123" s="126" t="b">
        <v>1</v>
      </c>
      <c r="S123" s="126" t="b">
        <v>1</v>
      </c>
    </row>
    <row r="124" spans="1:19" hidden="1" x14ac:dyDescent="0.25">
      <c r="A124" s="126" t="s">
        <v>4021</v>
      </c>
      <c r="B124" s="200">
        <v>1</v>
      </c>
      <c r="C124" s="126">
        <v>2</v>
      </c>
      <c r="D124" s="321">
        <f>'HN TOP UP AUTUMN UPDATE NOV'!C112</f>
        <v>155126</v>
      </c>
      <c r="E124" s="126" t="b">
        <v>1</v>
      </c>
      <c r="F124" s="322" t="str">
        <f>RIGHT('HN TOP UP AUTUMN UPDATE NOV'!E112,4)&amp;"."&amp;"TOPUP"&amp;'HN TOP UP AUTUMN UPDATE NOV'!BD112&amp;"."&amp;"I03"&amp;"."&amp;$C$5</f>
        <v>2048.TOPUP1.I03.Ja21</v>
      </c>
      <c r="G124" s="323">
        <f t="shared" ca="1" si="2"/>
        <v>44309</v>
      </c>
      <c r="H124" s="324">
        <f>IF('HN TOP UP AUTUMN UPDATE NOV'!T112&gt;0,0,-'HN TOP UP AUTUMN UPDATE NOV'!T112)</f>
        <v>0</v>
      </c>
      <c r="I124" s="205">
        <f t="shared" ca="1" si="3"/>
        <v>44309</v>
      </c>
      <c r="J124" s="126">
        <v>3</v>
      </c>
      <c r="K124" s="126" t="b">
        <v>1</v>
      </c>
      <c r="L124" s="126" t="s">
        <v>4022</v>
      </c>
      <c r="M124" s="126" t="b">
        <v>1</v>
      </c>
      <c r="N124" s="126" t="s">
        <v>3687</v>
      </c>
      <c r="O124" s="322" t="str">
        <f>LEFT('HN TOP UP AUTUMN UPDATE NOV'!D112,16)&amp;"."&amp;'HN TopUpPay'!E124</f>
        <v>Millbrook Park C.5201.EHCP.I03.1.Ap21</v>
      </c>
      <c r="P124" s="325" t="str">
        <f>'HN TOP UP AUTUMN UPDATE NOV'!BC112</f>
        <v>11443/516500</v>
      </c>
      <c r="Q124" s="126" t="b">
        <v>1</v>
      </c>
      <c r="R124" s="126" t="b">
        <v>1</v>
      </c>
      <c r="S124" s="126" t="b">
        <v>1</v>
      </c>
    </row>
    <row r="125" spans="1:19" hidden="1" x14ac:dyDescent="0.25">
      <c r="A125" s="126" t="s">
        <v>4021</v>
      </c>
      <c r="B125" s="200">
        <v>1</v>
      </c>
      <c r="C125" s="126">
        <v>2</v>
      </c>
      <c r="D125" s="321">
        <f>'HN TOP UP AUTUMN UPDATE NOV'!C113</f>
        <v>155126</v>
      </c>
      <c r="E125" s="126" t="b">
        <v>1</v>
      </c>
      <c r="F125" s="322" t="str">
        <f>RIGHT('HN TOP UP AUTUMN UPDATE NOV'!E113,4)&amp;"."&amp;"TOPUP"&amp;'HN TOP UP AUTUMN UPDATE NOV'!BD113&amp;"."&amp;"I03"&amp;"."&amp;$C$5</f>
        <v>2048.TOPUP2.I03.Ja21</v>
      </c>
      <c r="G125" s="323">
        <f t="shared" ca="1" si="2"/>
        <v>44309</v>
      </c>
      <c r="H125" s="324">
        <f>IF('HN TOP UP AUTUMN UPDATE NOV'!T113&gt;0,0,-'HN TOP UP AUTUMN UPDATE NOV'!T113)</f>
        <v>0</v>
      </c>
      <c r="I125" s="205">
        <f t="shared" ca="1" si="3"/>
        <v>44309</v>
      </c>
      <c r="J125" s="126">
        <v>3</v>
      </c>
      <c r="K125" s="126" t="b">
        <v>1</v>
      </c>
      <c r="L125" s="126" t="s">
        <v>4022</v>
      </c>
      <c r="M125" s="126" t="b">
        <v>1</v>
      </c>
      <c r="N125" s="126" t="s">
        <v>3687</v>
      </c>
      <c r="O125" s="322" t="str">
        <f>LEFT('HN TOP UP AUTUMN UPDATE NOV'!D113,16)&amp;"."&amp;'HN TopUpPay'!E125</f>
        <v>Millbrook Park C.3501.EHCP.I03.1.Ap21</v>
      </c>
      <c r="P125" s="325" t="str">
        <f>'HN TOP UP AUTUMN UPDATE NOV'!BC113</f>
        <v>10265/516500</v>
      </c>
      <c r="Q125" s="126" t="b">
        <v>1</v>
      </c>
      <c r="R125" s="126" t="b">
        <v>1</v>
      </c>
      <c r="S125" s="126" t="b">
        <v>1</v>
      </c>
    </row>
    <row r="126" spans="1:19" hidden="1" x14ac:dyDescent="0.25">
      <c r="A126" s="126" t="s">
        <v>4021</v>
      </c>
      <c r="B126" s="200">
        <v>1</v>
      </c>
      <c r="C126" s="126">
        <v>2</v>
      </c>
      <c r="D126" s="321">
        <f>'HN TOP UP AUTUMN UPDATE NOV'!C114</f>
        <v>400086</v>
      </c>
      <c r="E126" s="126" t="b">
        <v>1</v>
      </c>
      <c r="F126" s="322" t="str">
        <f>RIGHT('HN TOP UP AUTUMN UPDATE NOV'!E114,4)&amp;"."&amp;"TOPUP"&amp;'HN TOP UP AUTUMN UPDATE NOV'!BD114&amp;"."&amp;"I03"&amp;"."&amp;$C$5</f>
        <v>3305.TOPUP1.I03.Ja21</v>
      </c>
      <c r="G126" s="323">
        <f t="shared" ca="1" si="2"/>
        <v>44309</v>
      </c>
      <c r="H126" s="324">
        <f>IF('HN TOP UP AUTUMN UPDATE NOV'!T114&gt;0,0,-'HN TOP UP AUTUMN UPDATE NOV'!T114)</f>
        <v>0</v>
      </c>
      <c r="I126" s="205">
        <f t="shared" ca="1" si="3"/>
        <v>44309</v>
      </c>
      <c r="J126" s="126">
        <v>3</v>
      </c>
      <c r="K126" s="126" t="b">
        <v>1</v>
      </c>
      <c r="L126" s="126" t="s">
        <v>4022</v>
      </c>
      <c r="M126" s="126" t="b">
        <v>1</v>
      </c>
      <c r="N126" s="126" t="s">
        <v>3687</v>
      </c>
      <c r="O126" s="322" t="str">
        <f>LEFT('HN TOP UP AUTUMN UPDATE NOV'!D114,16)&amp;"."&amp;'HN TopUpPay'!E126</f>
        <v>Monken Hadley C .3501.SEN I.I03.2.Ap21</v>
      </c>
      <c r="P126" s="325" t="str">
        <f>'HN TOP UP AUTUMN UPDATE NOV'!BC114</f>
        <v>11431/543965</v>
      </c>
      <c r="Q126" s="126" t="b">
        <v>1</v>
      </c>
      <c r="R126" s="126" t="b">
        <v>1</v>
      </c>
      <c r="S126" s="126" t="b">
        <v>1</v>
      </c>
    </row>
    <row r="127" spans="1:19" hidden="1" x14ac:dyDescent="0.25">
      <c r="A127" s="126" t="s">
        <v>4021</v>
      </c>
      <c r="B127" s="200">
        <v>1</v>
      </c>
      <c r="C127" s="126">
        <v>2</v>
      </c>
      <c r="D127" s="321">
        <f>'HN TOP UP AUTUMN UPDATE NOV'!C115</f>
        <v>400048</v>
      </c>
      <c r="E127" s="126" t="b">
        <v>1</v>
      </c>
      <c r="F127" s="322" t="str">
        <f>RIGHT('HN TOP UP AUTUMN UPDATE NOV'!E115,4)&amp;"."&amp;"TOPUP"&amp;'HN TOP UP AUTUMN UPDATE NOV'!BD115&amp;"."&amp;"I03"&amp;"."&amp;$C$5</f>
        <v>2042.TOPUP1.I03.Ja21</v>
      </c>
      <c r="G127" s="323">
        <f t="shared" ca="1" si="2"/>
        <v>44309</v>
      </c>
      <c r="H127" s="324">
        <f>IF('HN TOP UP AUTUMN UPDATE NOV'!T115&gt;0,0,-'HN TOP UP AUTUMN UPDATE NOV'!T115)</f>
        <v>0</v>
      </c>
      <c r="I127" s="205">
        <f t="shared" ca="1" si="3"/>
        <v>44309</v>
      </c>
      <c r="J127" s="126">
        <v>3</v>
      </c>
      <c r="K127" s="126" t="b">
        <v>1</v>
      </c>
      <c r="L127" s="126" t="s">
        <v>4022</v>
      </c>
      <c r="M127" s="126" t="b">
        <v>1</v>
      </c>
      <c r="N127" s="126" t="s">
        <v>3687</v>
      </c>
      <c r="O127" s="322" t="str">
        <f>LEFT('HN TOP UP AUTUMN UPDATE NOV'!D115,16)&amp;"."&amp;'HN TopUpPay'!E127</f>
        <v>Monkfrith School.2078.EHCP.I03.1.Ap21</v>
      </c>
      <c r="P127" s="325" t="str">
        <f>'HN TOP UP AUTUMN UPDATE NOV'!BC115</f>
        <v>11431/543965</v>
      </c>
      <c r="Q127" s="126" t="b">
        <v>1</v>
      </c>
      <c r="R127" s="126" t="b">
        <v>1</v>
      </c>
      <c r="S127" s="126" t="b">
        <v>1</v>
      </c>
    </row>
    <row r="128" spans="1:19" x14ac:dyDescent="0.25">
      <c r="A128" s="126" t="s">
        <v>4021</v>
      </c>
      <c r="B128" s="200">
        <v>1</v>
      </c>
      <c r="C128" s="126">
        <v>2</v>
      </c>
      <c r="D128" s="321">
        <f>'HN TOP UP AUTUMN UPDATE NOV'!C116</f>
        <v>400087</v>
      </c>
      <c r="E128" s="126" t="b">
        <v>1</v>
      </c>
      <c r="F128" s="322" t="str">
        <f>RIGHT('HN TOP UP AUTUMN UPDATE NOV'!E116,4)&amp;"."&amp;"TOPUP"&amp;'HN TOP UP AUTUMN UPDATE NOV'!BD116&amp;"."&amp;"I03"&amp;"."&amp;$C$5</f>
        <v>2044.TOPUP1.I03.Ja21</v>
      </c>
      <c r="G128" s="323">
        <f t="shared" ca="1" si="2"/>
        <v>44309</v>
      </c>
      <c r="H128" s="324">
        <f>IF('HN TOP UP AUTUMN UPDATE NOV'!T116&gt;0,0,-'HN TOP UP AUTUMN UPDATE NOV'!T116)</f>
        <v>0</v>
      </c>
      <c r="I128" s="205">
        <f t="shared" ca="1" si="3"/>
        <v>44309</v>
      </c>
      <c r="J128" s="126">
        <v>3</v>
      </c>
      <c r="K128" s="126" t="b">
        <v>1</v>
      </c>
      <c r="L128" s="126" t="s">
        <v>4022</v>
      </c>
      <c r="M128" s="126" t="b">
        <v>1</v>
      </c>
      <c r="N128" s="126" t="s">
        <v>3687</v>
      </c>
      <c r="O128" s="322" t="str">
        <f>LEFT('HN TOP UP AUTUMN UPDATE NOV'!D116,16)&amp;"."&amp;'HN TopUpPay'!E128</f>
        <v>Moss Hall Infant.2038.EHCP.I03.1.Ap21</v>
      </c>
      <c r="P128" s="325" t="str">
        <f>'HN TOP UP AUTUMN UPDATE NOV'!BC116</f>
        <v>11431/543965</v>
      </c>
      <c r="Q128" s="126" t="b">
        <v>1</v>
      </c>
      <c r="R128" s="126" t="b">
        <v>1</v>
      </c>
      <c r="S128" s="126" t="b">
        <v>1</v>
      </c>
    </row>
    <row r="129" spans="1:19" hidden="1" x14ac:dyDescent="0.25">
      <c r="A129" s="126" t="s">
        <v>4021</v>
      </c>
      <c r="B129" s="200">
        <v>1</v>
      </c>
      <c r="C129" s="126">
        <v>2</v>
      </c>
      <c r="D129" s="321">
        <f>'HN TOP UP AUTUMN UPDATE NOV'!C117</f>
        <v>400088</v>
      </c>
      <c r="E129" s="126" t="b">
        <v>1</v>
      </c>
      <c r="F129" s="322" t="str">
        <f>RIGHT('HN TOP UP AUTUMN UPDATE NOV'!E117,4)&amp;"."&amp;"TOPUP"&amp;'HN TOP UP AUTUMN UPDATE NOV'!BD117&amp;"."&amp;"I03"&amp;"."&amp;$C$5</f>
        <v>2043.TOPUP1.I03.Ja21</v>
      </c>
      <c r="G129" s="323">
        <f t="shared" ca="1" si="2"/>
        <v>44309</v>
      </c>
      <c r="H129" s="324">
        <f>IF('HN TOP UP AUTUMN UPDATE NOV'!T117&gt;0,0,-'HN TOP UP AUTUMN UPDATE NOV'!T117)</f>
        <v>0</v>
      </c>
      <c r="I129" s="205">
        <f t="shared" ca="1" si="3"/>
        <v>44309</v>
      </c>
      <c r="J129" s="126">
        <v>3</v>
      </c>
      <c r="K129" s="126" t="b">
        <v>1</v>
      </c>
      <c r="L129" s="126" t="s">
        <v>4022</v>
      </c>
      <c r="M129" s="126" t="b">
        <v>1</v>
      </c>
      <c r="N129" s="126" t="s">
        <v>3687</v>
      </c>
      <c r="O129" s="322" t="str">
        <f>LEFT('HN TOP UP AUTUMN UPDATE NOV'!D117,16)&amp;"."&amp;'HN TopUpPay'!E129</f>
        <v>Moss Hall Junior.1100.PRUs.I03.1.Ap21</v>
      </c>
      <c r="P129" s="325" t="str">
        <f>'HN TOP UP AUTUMN UPDATE NOV'!BC117</f>
        <v>11431/543965</v>
      </c>
      <c r="Q129" s="126" t="b">
        <v>1</v>
      </c>
      <c r="R129" s="126" t="b">
        <v>1</v>
      </c>
      <c r="S129" s="126" t="b">
        <v>1</v>
      </c>
    </row>
    <row r="130" spans="1:19" hidden="1" x14ac:dyDescent="0.25">
      <c r="A130" s="126" t="s">
        <v>4021</v>
      </c>
      <c r="B130" s="200">
        <v>1</v>
      </c>
      <c r="C130" s="126">
        <v>2</v>
      </c>
      <c r="D130" s="321">
        <f>'HN TOP UP AUTUMN UPDATE NOV'!C118</f>
        <v>400072</v>
      </c>
      <c r="E130" s="126" t="b">
        <v>1</v>
      </c>
      <c r="F130" s="322" t="str">
        <f>RIGHT('HN TOP UP AUTUMN UPDATE NOV'!E118,4)&amp;"."&amp;"TOPUP"&amp;'HN TOP UP AUTUMN UPDATE NOV'!BD118&amp;"."&amp;"I03"&amp;"."&amp;$C$5</f>
        <v>1002.TOPUP1.I03.Ja21</v>
      </c>
      <c r="G130" s="323">
        <f t="shared" ca="1" si="2"/>
        <v>44309</v>
      </c>
      <c r="H130" s="324">
        <f>IF('HN TOP UP AUTUMN UPDATE NOV'!T118&gt;0,0,-'HN TOP UP AUTUMN UPDATE NOV'!T118)</f>
        <v>0</v>
      </c>
      <c r="I130" s="205">
        <f t="shared" ca="1" si="3"/>
        <v>44309</v>
      </c>
      <c r="J130" s="126">
        <v>3</v>
      </c>
      <c r="K130" s="126" t="b">
        <v>1</v>
      </c>
      <c r="L130" s="126" t="s">
        <v>4022</v>
      </c>
      <c r="M130" s="126" t="b">
        <v>1</v>
      </c>
      <c r="N130" s="126" t="s">
        <v>3687</v>
      </c>
      <c r="O130" s="322" t="str">
        <f>LEFT('HN TOP UP AUTUMN UPDATE NOV'!D118,16)&amp;"."&amp;'HN TopUpPay'!E130</f>
        <v>Moss Hall Nurser.4208.EHCP.I03.1.Ap21</v>
      </c>
      <c r="P130" s="325" t="str">
        <f>'HN TOP UP AUTUMN UPDATE NOV'!BC118</f>
        <v>10265/543965</v>
      </c>
      <c r="Q130" s="126" t="b">
        <v>1</v>
      </c>
      <c r="R130" s="126" t="b">
        <v>1</v>
      </c>
      <c r="S130" s="126" t="b">
        <v>1</v>
      </c>
    </row>
    <row r="131" spans="1:19" hidden="1" x14ac:dyDescent="0.25">
      <c r="A131" s="126" t="s">
        <v>4021</v>
      </c>
      <c r="B131" s="200">
        <v>1</v>
      </c>
      <c r="C131" s="126">
        <v>2</v>
      </c>
      <c r="D131" s="321">
        <f>'HN TOP UP AUTUMN UPDATE NOV'!C119</f>
        <v>158733</v>
      </c>
      <c r="E131" s="126" t="b">
        <v>1</v>
      </c>
      <c r="F131" s="322" t="str">
        <f>RIGHT('HN TOP UP AUTUMN UPDATE NOV'!E119,4)&amp;"."&amp;"TOPUP"&amp;'HN TOP UP AUTUMN UPDATE NOV'!BD119&amp;"."&amp;"I03"&amp;"."&amp;$C$5</f>
        <v>2053.TOPUP1.I03.Ja21</v>
      </c>
      <c r="G131" s="323">
        <f t="shared" ca="1" si="2"/>
        <v>44309</v>
      </c>
      <c r="H131" s="324">
        <f>IF('HN TOP UP AUTUMN UPDATE NOV'!T119&gt;0,0,-'HN TOP UP AUTUMN UPDATE NOV'!T119)</f>
        <v>0</v>
      </c>
      <c r="I131" s="205">
        <f t="shared" ca="1" si="3"/>
        <v>44309</v>
      </c>
      <c r="J131" s="126">
        <v>3</v>
      </c>
      <c r="K131" s="126" t="b">
        <v>1</v>
      </c>
      <c r="L131" s="126" t="s">
        <v>4022</v>
      </c>
      <c r="M131" s="126" t="b">
        <v>1</v>
      </c>
      <c r="N131" s="126" t="s">
        <v>3687</v>
      </c>
      <c r="O131" s="322" t="str">
        <f>LEFT('HN TOP UP AUTUMN UPDATE NOV'!D119,16)&amp;"."&amp;'HN TopUpPay'!E131</f>
        <v>Noam Primary Sch.2072.EHCP.I03.1.Ap21</v>
      </c>
      <c r="P131" s="325" t="str">
        <f>'HN TOP UP AUTUMN UPDATE NOV'!BC119</f>
        <v>11431/543965</v>
      </c>
      <c r="Q131" s="126" t="b">
        <v>1</v>
      </c>
      <c r="R131" s="126" t="b">
        <v>1</v>
      </c>
      <c r="S131" s="126" t="b">
        <v>1</v>
      </c>
    </row>
    <row r="132" spans="1:19" hidden="1" x14ac:dyDescent="0.25">
      <c r="A132" s="126" t="s">
        <v>4021</v>
      </c>
      <c r="B132" s="200">
        <v>1</v>
      </c>
      <c r="C132" s="126">
        <v>2</v>
      </c>
      <c r="D132" s="321">
        <f>'HN TOP UP AUTUMN UPDATE NOV'!C120</f>
        <v>158733</v>
      </c>
      <c r="E132" s="126" t="b">
        <v>1</v>
      </c>
      <c r="F132" s="322" t="str">
        <f>RIGHT('HN TOP UP AUTUMN UPDATE NOV'!E120,4)&amp;"."&amp;"TOPUP"&amp;'HN TOP UP AUTUMN UPDATE NOV'!BD120&amp;"."&amp;"I03"&amp;"."&amp;$C$5</f>
        <v>2053.TOPUP2.I03.Ja21</v>
      </c>
      <c r="G132" s="323">
        <f t="shared" ca="1" si="2"/>
        <v>44309</v>
      </c>
      <c r="H132" s="324">
        <f>IF('HN TOP UP AUTUMN UPDATE NOV'!T120&gt;0,0,-'HN TOP UP AUTUMN UPDATE NOV'!T120)</f>
        <v>0</v>
      </c>
      <c r="I132" s="205">
        <f t="shared" ca="1" si="3"/>
        <v>44309</v>
      </c>
      <c r="J132" s="126">
        <v>3</v>
      </c>
      <c r="K132" s="126" t="b">
        <v>1</v>
      </c>
      <c r="L132" s="126" t="s">
        <v>4022</v>
      </c>
      <c r="M132" s="126" t="b">
        <v>1</v>
      </c>
      <c r="N132" s="126" t="s">
        <v>3687</v>
      </c>
      <c r="O132" s="322" t="str">
        <f>LEFT('HN TOP UP AUTUMN UPDATE NOV'!D120,16)&amp;"."&amp;'HN TopUpPay'!E132</f>
        <v>Noam Primary Sch.2004.EHCP.I03.1.Ap21</v>
      </c>
      <c r="P132" s="325" t="str">
        <f>'HN TOP UP AUTUMN UPDATE NOV'!BC120</f>
        <v>11436/543965</v>
      </c>
      <c r="Q132" s="126" t="b">
        <v>1</v>
      </c>
      <c r="R132" s="126" t="b">
        <v>1</v>
      </c>
      <c r="S132" s="126" t="b">
        <v>1</v>
      </c>
    </row>
    <row r="133" spans="1:19" x14ac:dyDescent="0.25">
      <c r="A133" s="126" t="s">
        <v>4021</v>
      </c>
      <c r="B133" s="200">
        <v>1</v>
      </c>
      <c r="C133" s="126">
        <v>2</v>
      </c>
      <c r="D133" s="321">
        <f>'HN TOP UP AUTUMN UPDATE NOV'!C121</f>
        <v>400157</v>
      </c>
      <c r="E133" s="126" t="b">
        <v>1</v>
      </c>
      <c r="F133" s="322" t="str">
        <f>RIGHT('HN TOP UP AUTUMN UPDATE NOV'!E121,4)&amp;"."&amp;"TOPUP"&amp;'HN TOP UP AUTUMN UPDATE NOV'!BD121&amp;"."&amp;"I03"&amp;"."&amp;$C$5</f>
        <v>1102.TOPUP1.I03.Ja21</v>
      </c>
      <c r="G133" s="323">
        <f t="shared" ca="1" si="2"/>
        <v>44309</v>
      </c>
      <c r="H133" s="324">
        <f>IF('HN TOP UP AUTUMN UPDATE NOV'!T121&gt;0,0,-'HN TOP UP AUTUMN UPDATE NOV'!T121)</f>
        <v>0</v>
      </c>
      <c r="I133" s="205">
        <f t="shared" ca="1" si="3"/>
        <v>44309</v>
      </c>
      <c r="J133" s="126">
        <v>3</v>
      </c>
      <c r="K133" s="126" t="b">
        <v>1</v>
      </c>
      <c r="L133" s="126" t="s">
        <v>4022</v>
      </c>
      <c r="M133" s="126" t="b">
        <v>1</v>
      </c>
      <c r="N133" s="126" t="s">
        <v>3687</v>
      </c>
      <c r="O133" s="322" t="str">
        <f>LEFT('HN TOP UP AUTUMN UPDATE NOV'!D121,16)&amp;"."&amp;'HN TopUpPay'!E133</f>
        <v>Northgate.3512.EHCP.I03.1.Ap21</v>
      </c>
      <c r="P133" s="325" t="str">
        <f>'HN TOP UP AUTUMN UPDATE NOV'!BC121</f>
        <v>11425/543965</v>
      </c>
      <c r="Q133" s="126" t="b">
        <v>1</v>
      </c>
      <c r="R133" s="126" t="b">
        <v>1</v>
      </c>
      <c r="S133" s="126" t="b">
        <v>1</v>
      </c>
    </row>
    <row r="134" spans="1:19" hidden="1" x14ac:dyDescent="0.25">
      <c r="A134" s="126" t="s">
        <v>4021</v>
      </c>
      <c r="B134" s="200">
        <v>1</v>
      </c>
      <c r="C134" s="126">
        <v>2</v>
      </c>
      <c r="D134" s="321">
        <f>'HN TOP UP AUTUMN UPDATE NOV'!C122</f>
        <v>400089</v>
      </c>
      <c r="E134" s="126" t="b">
        <v>1</v>
      </c>
      <c r="F134" s="322" t="str">
        <f>RIGHT('HN TOP UP AUTUMN UPDATE NOV'!E122,4)&amp;"."&amp;"TOPUP"&amp;'HN TOP UP AUTUMN UPDATE NOV'!BD122&amp;"."&amp;"I03"&amp;"."&amp;$C$5</f>
        <v>2045.TOPUP1.I03.Ja21</v>
      </c>
      <c r="G134" s="323">
        <f t="shared" ca="1" si="2"/>
        <v>44309</v>
      </c>
      <c r="H134" s="324">
        <f>IF('HN TOP UP AUTUMN UPDATE NOV'!T122&gt;0,0,-'HN TOP UP AUTUMN UPDATE NOV'!T122)</f>
        <v>0</v>
      </c>
      <c r="I134" s="205">
        <f t="shared" ca="1" si="3"/>
        <v>44309</v>
      </c>
      <c r="J134" s="126">
        <v>3</v>
      </c>
      <c r="K134" s="126" t="b">
        <v>1</v>
      </c>
      <c r="L134" s="126" t="s">
        <v>4022</v>
      </c>
      <c r="M134" s="126" t="b">
        <v>1</v>
      </c>
      <c r="N134" s="126" t="s">
        <v>3687</v>
      </c>
      <c r="O134" s="322" t="str">
        <f>LEFT('HN TOP UP AUTUMN UPDATE NOV'!D122,16)&amp;"."&amp;'HN TopUpPay'!E134</f>
        <v>Northside School.2041.EHCP.I03.1.Ap21</v>
      </c>
      <c r="P134" s="325" t="str">
        <f>'HN TOP UP AUTUMN UPDATE NOV'!BC122</f>
        <v>11431/543965</v>
      </c>
      <c r="Q134" s="126" t="b">
        <v>1</v>
      </c>
      <c r="R134" s="126" t="b">
        <v>1</v>
      </c>
      <c r="S134" s="126" t="b">
        <v>1</v>
      </c>
    </row>
    <row r="135" spans="1:19" hidden="1" x14ac:dyDescent="0.25">
      <c r="A135" s="126" t="s">
        <v>4021</v>
      </c>
      <c r="B135" s="200">
        <v>1</v>
      </c>
      <c r="C135" s="126">
        <v>2</v>
      </c>
      <c r="D135" s="321">
        <f>'HN TOP UP AUTUMN UPDATE NOV'!C123</f>
        <v>400089</v>
      </c>
      <c r="E135" s="126" t="b">
        <v>1</v>
      </c>
      <c r="F135" s="322" t="str">
        <f>RIGHT('HN TOP UP AUTUMN UPDATE NOV'!E123,4)&amp;"."&amp;"TOPUP"&amp;'HN TOP UP AUTUMN UPDATE NOV'!BD123&amp;"."&amp;"I03"&amp;"."&amp;$C$5</f>
        <v>2045.TOPUP2.I03.Ja21</v>
      </c>
      <c r="G135" s="323">
        <f t="shared" ca="1" si="2"/>
        <v>44309</v>
      </c>
      <c r="H135" s="324">
        <f>IF('HN TOP UP AUTUMN UPDATE NOV'!T123&gt;0,0,-'HN TOP UP AUTUMN UPDATE NOV'!T123)</f>
        <v>0</v>
      </c>
      <c r="I135" s="205">
        <f t="shared" ca="1" si="3"/>
        <v>44309</v>
      </c>
      <c r="J135" s="126">
        <v>3</v>
      </c>
      <c r="K135" s="126" t="b">
        <v>1</v>
      </c>
      <c r="L135" s="126" t="s">
        <v>4022</v>
      </c>
      <c r="M135" s="126" t="b">
        <v>1</v>
      </c>
      <c r="N135" s="126" t="s">
        <v>3687</v>
      </c>
      <c r="O135" s="322" t="str">
        <f>LEFT('HN TOP UP AUTUMN UPDATE NOV'!D123,16)&amp;"."&amp;'HN TopUpPay'!E135</f>
        <v>Northside School.3510.EHCP.I03.1.Ap21</v>
      </c>
      <c r="P135" s="325" t="str">
        <f>'HN TOP UP AUTUMN UPDATE NOV'!BC123</f>
        <v>10265/543965</v>
      </c>
      <c r="Q135" s="126" t="b">
        <v>1</v>
      </c>
      <c r="R135" s="126" t="b">
        <v>1</v>
      </c>
      <c r="S135" s="126" t="b">
        <v>1</v>
      </c>
    </row>
    <row r="136" spans="1:19" hidden="1" x14ac:dyDescent="0.25">
      <c r="A136" s="126" t="s">
        <v>4021</v>
      </c>
      <c r="B136" s="200">
        <v>1</v>
      </c>
      <c r="C136" s="126">
        <v>2</v>
      </c>
      <c r="D136" s="321">
        <f>'HN TOP UP AUTUMN UPDATE NOV'!C124</f>
        <v>400034</v>
      </c>
      <c r="E136" s="126" t="b">
        <v>1</v>
      </c>
      <c r="F136" s="322" t="str">
        <f>RIGHT('HN TOP UP AUTUMN UPDATE NOV'!E124,4)&amp;"."&amp;"TOPUP"&amp;'HN TOP UP AUTUMN UPDATE NOV'!BD124&amp;"."&amp;"I03"&amp;"."&amp;$C$5</f>
        <v>7005.TOPUP1.I03.Ja21</v>
      </c>
      <c r="G136" s="323">
        <f t="shared" ca="1" si="2"/>
        <v>44309</v>
      </c>
      <c r="H136" s="324">
        <f>IF('HN TOP UP AUTUMN UPDATE NOV'!T124&gt;0,0,-'HN TOP UP AUTUMN UPDATE NOV'!T124)</f>
        <v>0</v>
      </c>
      <c r="I136" s="205">
        <f t="shared" ca="1" si="3"/>
        <v>44309</v>
      </c>
      <c r="J136" s="126">
        <v>3</v>
      </c>
      <c r="K136" s="126" t="b">
        <v>1</v>
      </c>
      <c r="L136" s="126" t="s">
        <v>4022</v>
      </c>
      <c r="M136" s="126" t="b">
        <v>1</v>
      </c>
      <c r="N136" s="126" t="s">
        <v>3687</v>
      </c>
      <c r="O136" s="322" t="str">
        <f>LEFT('HN TOP UP AUTUMN UPDATE NOV'!D124,16)&amp;"."&amp;'HN TopUpPay'!E136</f>
        <v>Northway.4011.EHCP.I03.1.Ap21</v>
      </c>
      <c r="P136" s="325" t="str">
        <f>'HN TOP UP AUTUMN UPDATE NOV'!BC124</f>
        <v>11433/543965</v>
      </c>
      <c r="Q136" s="126" t="b">
        <v>1</v>
      </c>
      <c r="R136" s="126" t="b">
        <v>1</v>
      </c>
      <c r="S136" s="126" t="b">
        <v>1</v>
      </c>
    </row>
    <row r="137" spans="1:19" hidden="1" x14ac:dyDescent="0.25">
      <c r="A137" s="126" t="s">
        <v>4021</v>
      </c>
      <c r="B137" s="200">
        <v>1</v>
      </c>
      <c r="C137" s="126">
        <v>2</v>
      </c>
      <c r="D137" s="321">
        <f>'HN TOP UP AUTUMN UPDATE NOV'!C125</f>
        <v>157308</v>
      </c>
      <c r="E137" s="126" t="b">
        <v>1</v>
      </c>
      <c r="F137" s="322" t="str">
        <f>RIGHT('HN TOP UP AUTUMN UPDATE NOV'!E125,4)&amp;"."&amp;"TOPUP"&amp;'HN TOP UP AUTUMN UPDATE NOV'!BD125&amp;"."&amp;"I03"&amp;"."&amp;$C$5</f>
        <v>5950.TOPUP1.I03.Ja21</v>
      </c>
      <c r="G137" s="323">
        <f t="shared" ca="1" si="2"/>
        <v>44309</v>
      </c>
      <c r="H137" s="324">
        <f>IF('HN TOP UP AUTUMN UPDATE NOV'!T125&gt;0,0,-'HN TOP UP AUTUMN UPDATE NOV'!T125)</f>
        <v>0</v>
      </c>
      <c r="I137" s="205">
        <f t="shared" ca="1" si="3"/>
        <v>44309</v>
      </c>
      <c r="J137" s="126">
        <v>3</v>
      </c>
      <c r="K137" s="126" t="b">
        <v>1</v>
      </c>
      <c r="L137" s="126" t="s">
        <v>4022</v>
      </c>
      <c r="M137" s="126" t="b">
        <v>1</v>
      </c>
      <c r="N137" s="126" t="s">
        <v>3687</v>
      </c>
      <c r="O137" s="322" t="str">
        <f>LEFT('HN TOP UP AUTUMN UPDATE NOV'!D125,16)&amp;"."&amp;'HN TopUpPay'!E137</f>
        <v>Oak Hill School.3502.EHCP.I03.1.Ap21</v>
      </c>
      <c r="P137" s="325" t="str">
        <f>'HN TOP UP AUTUMN UPDATE NOV'!BC125</f>
        <v>11491/516500</v>
      </c>
      <c r="Q137" s="126" t="b">
        <v>1</v>
      </c>
      <c r="R137" s="126" t="b">
        <v>1</v>
      </c>
      <c r="S137" s="126" t="b">
        <v>1</v>
      </c>
    </row>
    <row r="138" spans="1:19" hidden="1" x14ac:dyDescent="0.25">
      <c r="A138" s="126" t="s">
        <v>4021</v>
      </c>
      <c r="B138" s="200">
        <v>1</v>
      </c>
      <c r="C138" s="126">
        <v>2</v>
      </c>
      <c r="D138" s="321">
        <f>'HN TOP UP AUTUMN UPDATE NOV'!C126</f>
        <v>156901</v>
      </c>
      <c r="E138" s="126" t="b">
        <v>1</v>
      </c>
      <c r="F138" s="322" t="str">
        <f>RIGHT('HN TOP UP AUTUMN UPDATE NOV'!E126,4)&amp;"."&amp;"TOPUP"&amp;'HN TOP UP AUTUMN UPDATE NOV'!BD126&amp;"."&amp;"I03"&amp;"."&amp;$C$5</f>
        <v>7000.TOPUP1.I03.Ja21</v>
      </c>
      <c r="G138" s="323">
        <f t="shared" ca="1" si="2"/>
        <v>44309</v>
      </c>
      <c r="H138" s="324">
        <f>IF('HN TOP UP AUTUMN UPDATE NOV'!T126&gt;0,0,-'HN TOP UP AUTUMN UPDATE NOV'!T126)</f>
        <v>0</v>
      </c>
      <c r="I138" s="205">
        <f t="shared" ca="1" si="3"/>
        <v>44309</v>
      </c>
      <c r="J138" s="126">
        <v>3</v>
      </c>
      <c r="K138" s="126" t="b">
        <v>1</v>
      </c>
      <c r="L138" s="126" t="s">
        <v>4022</v>
      </c>
      <c r="M138" s="126" t="b">
        <v>1</v>
      </c>
      <c r="N138" s="126" t="s">
        <v>3687</v>
      </c>
      <c r="O138" s="322" t="str">
        <f>LEFT('HN TOP UP AUTUMN UPDATE NOV'!D126,16)&amp;"."&amp;'HN TopUpPay'!E138</f>
        <v>Oak Lodge Academ.4000.EHCP.I03.1.Ap21</v>
      </c>
      <c r="P138" s="325" t="str">
        <f>'HN TOP UP AUTUMN UPDATE NOV'!BC126</f>
        <v>11491/516500</v>
      </c>
      <c r="Q138" s="126" t="b">
        <v>1</v>
      </c>
      <c r="R138" s="126" t="b">
        <v>1</v>
      </c>
      <c r="S138" s="126" t="b">
        <v>1</v>
      </c>
    </row>
    <row r="139" spans="1:19" hidden="1" x14ac:dyDescent="0.25">
      <c r="A139" s="126" t="s">
        <v>4021</v>
      </c>
      <c r="B139" s="200">
        <v>1</v>
      </c>
      <c r="C139" s="126">
        <v>2</v>
      </c>
      <c r="D139" s="321">
        <f>'HN TOP UP AUTUMN UPDATE NOV'!C127</f>
        <v>400091</v>
      </c>
      <c r="E139" s="126" t="b">
        <v>1</v>
      </c>
      <c r="F139" s="322" t="str">
        <f>RIGHT('HN TOP UP AUTUMN UPDATE NOV'!E127,4)&amp;"."&amp;"TOPUP"&amp;'HN TOP UP AUTUMN UPDATE NOV'!BD127&amp;"."&amp;"I03"&amp;"."&amp;$C$5</f>
        <v>7009.TOPUP1.I03.Ja21</v>
      </c>
      <c r="G139" s="323">
        <f t="shared" ca="1" si="2"/>
        <v>44309</v>
      </c>
      <c r="H139" s="324">
        <f>IF('HN TOP UP AUTUMN UPDATE NOV'!T127&gt;0,0,-'HN TOP UP AUTUMN UPDATE NOV'!T127)</f>
        <v>0</v>
      </c>
      <c r="I139" s="205">
        <f t="shared" ca="1" si="3"/>
        <v>44309</v>
      </c>
      <c r="J139" s="126">
        <v>3</v>
      </c>
      <c r="K139" s="126" t="b">
        <v>1</v>
      </c>
      <c r="L139" s="126" t="s">
        <v>4022</v>
      </c>
      <c r="M139" s="126" t="b">
        <v>1</v>
      </c>
      <c r="N139" s="126" t="s">
        <v>3687</v>
      </c>
      <c r="O139" s="322" t="str">
        <f>LEFT('HN TOP UP AUTUMN UPDATE NOV'!D127,16)&amp;"."&amp;'HN TopUpPay'!E139</f>
        <v>Oakleigh.3315.EHCP.I03.1.Ap21</v>
      </c>
      <c r="P139" s="325" t="str">
        <f>'HN TOP UP AUTUMN UPDATE NOV'!BC127</f>
        <v>11433/543965</v>
      </c>
      <c r="Q139" s="126" t="b">
        <v>1</v>
      </c>
      <c r="R139" s="126" t="b">
        <v>1</v>
      </c>
      <c r="S139" s="126" t="b">
        <v>1</v>
      </c>
    </row>
    <row r="140" spans="1:19" hidden="1" x14ac:dyDescent="0.25">
      <c r="A140" s="126" t="s">
        <v>4021</v>
      </c>
      <c r="B140" s="200">
        <v>1</v>
      </c>
      <c r="C140" s="126">
        <v>2</v>
      </c>
      <c r="D140" s="321">
        <f>'HN TOP UP AUTUMN UPDATE NOV'!C128</f>
        <v>400113</v>
      </c>
      <c r="E140" s="126" t="b">
        <v>1</v>
      </c>
      <c r="F140" s="322" t="str">
        <f>RIGHT('HN TOP UP AUTUMN UPDATE NOV'!E128,4)&amp;"."&amp;"TOPUP"&amp;'HN TOP UP AUTUMN UPDATE NOV'!BD128&amp;"."&amp;"I03"&amp;"."&amp;$C$5</f>
        <v>2077.TOPUP1.I03.Ja21</v>
      </c>
      <c r="G140" s="323">
        <f t="shared" ca="1" si="2"/>
        <v>44309</v>
      </c>
      <c r="H140" s="324">
        <f>IF('HN TOP UP AUTUMN UPDATE NOV'!T128&gt;0,0,-'HN TOP UP AUTUMN UPDATE NOV'!T128)</f>
        <v>0</v>
      </c>
      <c r="I140" s="205">
        <f t="shared" ca="1" si="3"/>
        <v>44309</v>
      </c>
      <c r="J140" s="126">
        <v>3</v>
      </c>
      <c r="K140" s="126" t="b">
        <v>1</v>
      </c>
      <c r="L140" s="126" t="s">
        <v>4022</v>
      </c>
      <c r="M140" s="126" t="b">
        <v>1</v>
      </c>
      <c r="N140" s="126" t="s">
        <v>3687</v>
      </c>
      <c r="O140" s="322" t="str">
        <f>LEFT('HN TOP UP AUTUMN UPDATE NOV'!D128,16)&amp;"."&amp;'HN TopUpPay'!E140</f>
        <v>Orion Primary Sc.3504.EHCP.I03.1.Ap21</v>
      </c>
      <c r="P140" s="325" t="str">
        <f>'HN TOP UP AUTUMN UPDATE NOV'!BC128</f>
        <v>11432/543965</v>
      </c>
      <c r="Q140" s="126" t="b">
        <v>1</v>
      </c>
      <c r="R140" s="126" t="b">
        <v>1</v>
      </c>
      <c r="S140" s="126" t="b">
        <v>1</v>
      </c>
    </row>
    <row r="141" spans="1:19" hidden="1" x14ac:dyDescent="0.25">
      <c r="A141" s="126" t="s">
        <v>4021</v>
      </c>
      <c r="B141" s="200">
        <v>1</v>
      </c>
      <c r="C141" s="126">
        <v>2</v>
      </c>
      <c r="D141" s="321">
        <f>'HN TOP UP AUTUMN UPDATE NOV'!C129</f>
        <v>400113</v>
      </c>
      <c r="E141" s="126" t="b">
        <v>1</v>
      </c>
      <c r="F141" s="322" t="str">
        <f>RIGHT('HN TOP UP AUTUMN UPDATE NOV'!E129,4)&amp;"."&amp;"TOPUP"&amp;'HN TOP UP AUTUMN UPDATE NOV'!BD129&amp;"."&amp;"I03"&amp;"."&amp;$C$5</f>
        <v>2077.TOPUP2.I03.Ja21</v>
      </c>
      <c r="G141" s="323">
        <f t="shared" ca="1" si="2"/>
        <v>44309</v>
      </c>
      <c r="H141" s="324">
        <f>IF('HN TOP UP AUTUMN UPDATE NOV'!T129&gt;0,0,-'HN TOP UP AUTUMN UPDATE NOV'!T129)</f>
        <v>0</v>
      </c>
      <c r="I141" s="205">
        <f t="shared" ca="1" si="3"/>
        <v>44309</v>
      </c>
      <c r="J141" s="126">
        <v>3</v>
      </c>
      <c r="K141" s="126" t="b">
        <v>1</v>
      </c>
      <c r="L141" s="126" t="s">
        <v>4022</v>
      </c>
      <c r="M141" s="126" t="b">
        <v>1</v>
      </c>
      <c r="N141" s="126" t="s">
        <v>3687</v>
      </c>
      <c r="O141" s="322" t="str">
        <f>LEFT('HN TOP UP AUTUMN UPDATE NOV'!D129,16)&amp;"."&amp;'HN TopUpPay'!E141</f>
        <v>Orion Primary Sc.3309.EHCP.I03.1.Ap21</v>
      </c>
      <c r="P141" s="325" t="str">
        <f>'HN TOP UP AUTUMN UPDATE NOV'!BC129</f>
        <v>11431/543965</v>
      </c>
      <c r="Q141" s="126" t="b">
        <v>1</v>
      </c>
      <c r="R141" s="126" t="b">
        <v>1</v>
      </c>
      <c r="S141" s="126" t="b">
        <v>1</v>
      </c>
    </row>
    <row r="142" spans="1:19" hidden="1" x14ac:dyDescent="0.25">
      <c r="A142" s="126" t="s">
        <v>4021</v>
      </c>
      <c r="B142" s="200">
        <v>1</v>
      </c>
      <c r="C142" s="126">
        <v>2</v>
      </c>
      <c r="D142" s="321">
        <f>'HN TOP UP AUTUMN UPDATE NOV'!C130</f>
        <v>400113</v>
      </c>
      <c r="E142" s="126" t="b">
        <v>1</v>
      </c>
      <c r="F142" s="322" t="str">
        <f>RIGHT('HN TOP UP AUTUMN UPDATE NOV'!E130,4)&amp;"."&amp;"TOPUP"&amp;'HN TOP UP AUTUMN UPDATE NOV'!BD130&amp;"."&amp;"I03"&amp;"."&amp;$C$5</f>
        <v>2077.TOPUP3.I03.Ja21</v>
      </c>
      <c r="G142" s="323">
        <f t="shared" ca="1" si="2"/>
        <v>44309</v>
      </c>
      <c r="H142" s="324">
        <f>IF('HN TOP UP AUTUMN UPDATE NOV'!T130&gt;0,0,-'HN TOP UP AUTUMN UPDATE NOV'!T130)</f>
        <v>0</v>
      </c>
      <c r="I142" s="205">
        <f t="shared" ca="1" si="3"/>
        <v>44309</v>
      </c>
      <c r="J142" s="126">
        <v>3</v>
      </c>
      <c r="K142" s="126" t="b">
        <v>1</v>
      </c>
      <c r="L142" s="126" t="s">
        <v>4022</v>
      </c>
      <c r="M142" s="126" t="b">
        <v>1</v>
      </c>
      <c r="N142" s="126" t="s">
        <v>3687</v>
      </c>
      <c r="O142" s="322" t="str">
        <f>LEFT('HN TOP UP AUTUMN UPDATE NOV'!D130,16)&amp;"."&amp;'HN TopUpPay'!E142</f>
        <v>Orion Primary Sc.3309.SEN I.I03.2.Ap21</v>
      </c>
      <c r="P142" s="325" t="str">
        <f>'HN TOP UP AUTUMN UPDATE NOV'!BC130</f>
        <v>11436/543965</v>
      </c>
      <c r="Q142" s="126" t="b">
        <v>1</v>
      </c>
      <c r="R142" s="126" t="b">
        <v>1</v>
      </c>
      <c r="S142" s="126" t="b">
        <v>1</v>
      </c>
    </row>
    <row r="143" spans="1:19" hidden="1" x14ac:dyDescent="0.25">
      <c r="A143" s="126" t="s">
        <v>4021</v>
      </c>
      <c r="B143" s="200">
        <v>1</v>
      </c>
      <c r="C143" s="126">
        <v>2</v>
      </c>
      <c r="D143" s="321">
        <f>'HN TOP UP AUTUMN UPDATE NOV'!C131</f>
        <v>400113</v>
      </c>
      <c r="E143" s="126" t="b">
        <v>1</v>
      </c>
      <c r="F143" s="322" t="str">
        <f>RIGHT('HN TOP UP AUTUMN UPDATE NOV'!E131,4)&amp;"."&amp;"TOPUP"&amp;'HN TOP UP AUTUMN UPDATE NOV'!BD131&amp;"."&amp;"I03"&amp;"."&amp;$C$5</f>
        <v>2077.TOPUP4.I03.Ja21</v>
      </c>
      <c r="G143" s="323">
        <f t="shared" ca="1" si="2"/>
        <v>44309</v>
      </c>
      <c r="H143" s="324">
        <f>IF('HN TOP UP AUTUMN UPDATE NOV'!T131&gt;0,0,-'HN TOP UP AUTUMN UPDATE NOV'!T131)</f>
        <v>0</v>
      </c>
      <c r="I143" s="205">
        <f t="shared" ca="1" si="3"/>
        <v>44309</v>
      </c>
      <c r="J143" s="126">
        <v>3</v>
      </c>
      <c r="K143" s="126" t="b">
        <v>1</v>
      </c>
      <c r="L143" s="126" t="s">
        <v>4022</v>
      </c>
      <c r="M143" s="126" t="b">
        <v>1</v>
      </c>
      <c r="N143" s="126" t="s">
        <v>3687</v>
      </c>
      <c r="O143" s="322" t="str">
        <f>LEFT('HN TOP UP AUTUMN UPDATE NOV'!D131,16)&amp;"."&amp;'HN TopUpPay'!E143</f>
        <v>Orion Primary Sc.3307.EHCP.I03.1.Ap21</v>
      </c>
      <c r="P143" s="325" t="str">
        <f>'HN TOP UP AUTUMN UPDATE NOV'!BC131</f>
        <v>10265/543965</v>
      </c>
      <c r="Q143" s="126" t="b">
        <v>1</v>
      </c>
      <c r="R143" s="126" t="b">
        <v>1</v>
      </c>
      <c r="S143" s="126" t="b">
        <v>1</v>
      </c>
    </row>
    <row r="144" spans="1:19" hidden="1" x14ac:dyDescent="0.25">
      <c r="A144" s="126" t="s">
        <v>4021</v>
      </c>
      <c r="B144" s="200">
        <v>1</v>
      </c>
      <c r="C144" s="126">
        <v>2</v>
      </c>
      <c r="D144" s="321">
        <f>'HN TOP UP AUTUMN UPDATE NOV'!C132</f>
        <v>400021</v>
      </c>
      <c r="E144" s="126" t="b">
        <v>1</v>
      </c>
      <c r="F144" s="322" t="str">
        <f>RIGHT('HN TOP UP AUTUMN UPDATE NOV'!E132,4)&amp;"."&amp;"TOPUP"&amp;'HN TOP UP AUTUMN UPDATE NOV'!BD132&amp;"."&amp;"I03"&amp;"."&amp;$C$5</f>
        <v>5201.TOPUP1.I03.Ja21</v>
      </c>
      <c r="G144" s="323">
        <f t="shared" ca="1" si="2"/>
        <v>44309</v>
      </c>
      <c r="H144" s="324">
        <f>IF('HN TOP UP AUTUMN UPDATE NOV'!T132&gt;0,0,-'HN TOP UP AUTUMN UPDATE NOV'!T132)</f>
        <v>0</v>
      </c>
      <c r="I144" s="205">
        <f t="shared" ca="1" si="3"/>
        <v>44309</v>
      </c>
      <c r="J144" s="126">
        <v>3</v>
      </c>
      <c r="K144" s="126" t="b">
        <v>1</v>
      </c>
      <c r="L144" s="126" t="s">
        <v>4022</v>
      </c>
      <c r="M144" s="126" t="b">
        <v>1</v>
      </c>
      <c r="N144" s="126" t="s">
        <v>3687</v>
      </c>
      <c r="O144" s="322" t="str">
        <f>LEFT('HN TOP UP AUTUMN UPDATE NOV'!D132,16)&amp;"."&amp;'HN TopUpPay'!E144</f>
        <v>Osidge Primary S.3509.EHCP.I03.1.Ap21</v>
      </c>
      <c r="P144" s="325" t="str">
        <f>'HN TOP UP AUTUMN UPDATE NOV'!BC132</f>
        <v>11431/543965</v>
      </c>
      <c r="Q144" s="126" t="b">
        <v>1</v>
      </c>
      <c r="R144" s="126" t="b">
        <v>1</v>
      </c>
      <c r="S144" s="126" t="b">
        <v>1</v>
      </c>
    </row>
    <row r="145" spans="1:19" hidden="1" x14ac:dyDescent="0.25">
      <c r="A145" s="126" t="s">
        <v>4021</v>
      </c>
      <c r="B145" s="200">
        <v>1</v>
      </c>
      <c r="C145" s="126">
        <v>2</v>
      </c>
      <c r="D145" s="321">
        <f>'HN TOP UP AUTUMN UPDATE NOV'!C133</f>
        <v>400003</v>
      </c>
      <c r="E145" s="126" t="b">
        <v>1</v>
      </c>
      <c r="F145" s="322" t="str">
        <f>RIGHT('HN TOP UP AUTUMN UPDATE NOV'!E133,4)&amp;"."&amp;"TOPUP"&amp;'HN TOP UP AUTUMN UPDATE NOV'!BD133&amp;"."&amp;"I03"&amp;"."&amp;$C$5</f>
        <v>3501.TOPUP1.I03.Ja21</v>
      </c>
      <c r="G145" s="323">
        <f t="shared" ca="1" si="2"/>
        <v>44309</v>
      </c>
      <c r="H145" s="324">
        <f>IF('HN TOP UP AUTUMN UPDATE NOV'!T133&gt;0,0,-'HN TOP UP AUTUMN UPDATE NOV'!T133)</f>
        <v>0</v>
      </c>
      <c r="I145" s="205">
        <f t="shared" ca="1" si="3"/>
        <v>44309</v>
      </c>
      <c r="J145" s="126">
        <v>3</v>
      </c>
      <c r="K145" s="126" t="b">
        <v>1</v>
      </c>
      <c r="L145" s="126" t="s">
        <v>4022</v>
      </c>
      <c r="M145" s="126" t="b">
        <v>1</v>
      </c>
      <c r="N145" s="126" t="s">
        <v>3687</v>
      </c>
      <c r="O145" s="322" t="str">
        <f>LEFT('HN TOP UP AUTUMN UPDATE NOV'!D133,16)&amp;"."&amp;'HN TopUpPay'!E145</f>
        <v>Our Lady of Lour.1003.EHCP.I03.1.Ap21</v>
      </c>
      <c r="P145" s="325" t="str">
        <f>'HN TOP UP AUTUMN UPDATE NOV'!BC133</f>
        <v>11431/543965</v>
      </c>
      <c r="Q145" s="126" t="b">
        <v>1</v>
      </c>
      <c r="R145" s="126" t="b">
        <v>1</v>
      </c>
      <c r="S145" s="126" t="b">
        <v>1</v>
      </c>
    </row>
    <row r="146" spans="1:19" hidden="1" x14ac:dyDescent="0.25">
      <c r="A146" s="126" t="s">
        <v>4021</v>
      </c>
      <c r="B146" s="200">
        <v>1</v>
      </c>
      <c r="C146" s="126">
        <v>2</v>
      </c>
      <c r="D146" s="321">
        <f>'HN TOP UP AUTUMN UPDATE NOV'!C134</f>
        <v>400003</v>
      </c>
      <c r="E146" s="126" t="b">
        <v>1</v>
      </c>
      <c r="F146" s="322" t="str">
        <f>RIGHT('HN TOP UP AUTUMN UPDATE NOV'!E134,4)&amp;"."&amp;"TOPUP"&amp;'HN TOP UP AUTUMN UPDATE NOV'!BD134&amp;"."&amp;"I03"&amp;"."&amp;$C$5</f>
        <v>3501.TOPUP2.I03.Ja21</v>
      </c>
      <c r="G146" s="323">
        <f t="shared" ca="1" si="2"/>
        <v>44309</v>
      </c>
      <c r="H146" s="324">
        <f>IF('HN TOP UP AUTUMN UPDATE NOV'!T134&gt;0,0,-'HN TOP UP AUTUMN UPDATE NOV'!T134)</f>
        <v>0</v>
      </c>
      <c r="I146" s="205">
        <f t="shared" ca="1" si="3"/>
        <v>44309</v>
      </c>
      <c r="J146" s="126">
        <v>3</v>
      </c>
      <c r="K146" s="126" t="b">
        <v>1</v>
      </c>
      <c r="L146" s="126" t="s">
        <v>4022</v>
      </c>
      <c r="M146" s="126" t="b">
        <v>1</v>
      </c>
      <c r="N146" s="126" t="s">
        <v>3687</v>
      </c>
      <c r="O146" s="322" t="str">
        <f>LEFT('HN TOP UP AUTUMN UPDATE NOV'!D134,16)&amp;"."&amp;'HN TopUpPay'!E146</f>
        <v>Our Lady of Lour.1003.SEN I.I03.2.Ap21</v>
      </c>
      <c r="P146" s="325" t="str">
        <f>'HN TOP UP AUTUMN UPDATE NOV'!BC134</f>
        <v>10265/543965</v>
      </c>
      <c r="Q146" s="126" t="b">
        <v>1</v>
      </c>
      <c r="R146" s="126" t="b">
        <v>1</v>
      </c>
      <c r="S146" s="126" t="b">
        <v>1</v>
      </c>
    </row>
    <row r="147" spans="1:19" hidden="1" x14ac:dyDescent="0.25">
      <c r="A147" s="126" t="s">
        <v>4021</v>
      </c>
      <c r="B147" s="200">
        <v>1</v>
      </c>
      <c r="C147" s="126">
        <v>2</v>
      </c>
      <c r="D147" s="321">
        <f>'HN TOP UP AUTUMN UPDATE NOV'!C135</f>
        <v>400014</v>
      </c>
      <c r="E147" s="126" t="b">
        <v>1</v>
      </c>
      <c r="F147" s="322" t="str">
        <f>RIGHT('HN TOP UP AUTUMN UPDATE NOV'!E135,4)&amp;"."&amp;"TOPUP"&amp;'HN TOP UP AUTUMN UPDATE NOV'!BD135&amp;"."&amp;"I03"&amp;"."&amp;$C$5</f>
        <v>2078.TOPUP1.I03.Ja21</v>
      </c>
      <c r="G147" s="323">
        <f t="shared" ca="1" si="2"/>
        <v>44309</v>
      </c>
      <c r="H147" s="324">
        <f>IF('HN TOP UP AUTUMN UPDATE NOV'!T135&gt;0,0,-'HN TOP UP AUTUMN UPDATE NOV'!T135)</f>
        <v>0</v>
      </c>
      <c r="I147" s="205">
        <f t="shared" ca="1" si="3"/>
        <v>44309</v>
      </c>
      <c r="J147" s="126">
        <v>3</v>
      </c>
      <c r="K147" s="126" t="b">
        <v>1</v>
      </c>
      <c r="L147" s="126" t="s">
        <v>4022</v>
      </c>
      <c r="M147" s="126" t="b">
        <v>1</v>
      </c>
      <c r="N147" s="126" t="s">
        <v>3687</v>
      </c>
      <c r="O147" s="322" t="str">
        <f>LEFT('HN TOP UP AUTUMN UPDATE NOV'!D135,16)&amp;"."&amp;'HN TopUpPay'!E147</f>
        <v>Pardes House Sch.3521.EHCP.I03.1.Ap21</v>
      </c>
      <c r="P147" s="325" t="str">
        <f>'HN TOP UP AUTUMN UPDATE NOV'!BC135</f>
        <v>11431/543965</v>
      </c>
      <c r="Q147" s="126" t="b">
        <v>1</v>
      </c>
      <c r="R147" s="126" t="b">
        <v>1</v>
      </c>
      <c r="S147" s="126" t="b">
        <v>1</v>
      </c>
    </row>
    <row r="148" spans="1:19" hidden="1" x14ac:dyDescent="0.25">
      <c r="A148" s="126" t="s">
        <v>4021</v>
      </c>
      <c r="B148" s="200">
        <v>1</v>
      </c>
      <c r="C148" s="126">
        <v>2</v>
      </c>
      <c r="D148" s="321">
        <f>'HN TOP UP AUTUMN UPDATE NOV'!C136</f>
        <v>152217</v>
      </c>
      <c r="E148" s="126" t="b">
        <v>1</v>
      </c>
      <c r="F148" s="322" t="str">
        <f>RIGHT('HN TOP UP AUTUMN UPDATE NOV'!E136,4)&amp;"."&amp;"TOPUP"&amp;'HN TOP UP AUTUMN UPDATE NOV'!BD136&amp;"."&amp;"I03"&amp;"."&amp;$C$5</f>
        <v>2038.TOPUP1.I03.Ja21</v>
      </c>
      <c r="G148" s="323">
        <f t="shared" ref="G148:G211" ca="1" si="4">TODAY()</f>
        <v>44309</v>
      </c>
      <c r="H148" s="324">
        <f>IF('HN TOP UP AUTUMN UPDATE NOV'!T136&gt;0,0,-'HN TOP UP AUTUMN UPDATE NOV'!T136)</f>
        <v>0</v>
      </c>
      <c r="I148" s="205">
        <f t="shared" ref="I148:I211" ca="1" si="5">G148</f>
        <v>44309</v>
      </c>
      <c r="J148" s="126">
        <v>3</v>
      </c>
      <c r="K148" s="126" t="b">
        <v>1</v>
      </c>
      <c r="L148" s="126" t="s">
        <v>4022</v>
      </c>
      <c r="M148" s="126" t="b">
        <v>1</v>
      </c>
      <c r="N148" s="126" t="s">
        <v>3687</v>
      </c>
      <c r="O148" s="322" t="str">
        <f>LEFT('HN TOP UP AUTUMN UPDATE NOV'!D136,16)&amp;"."&amp;'HN TopUpPay'!E148</f>
        <v>Parkfield Primar.3521.EHCP.I03.2.Ap21</v>
      </c>
      <c r="P148" s="325" t="str">
        <f>'HN TOP UP AUTUMN UPDATE NOV'!BC136</f>
        <v>11443/516500</v>
      </c>
      <c r="Q148" s="126" t="b">
        <v>1</v>
      </c>
      <c r="R148" s="126" t="b">
        <v>1</v>
      </c>
      <c r="S148" s="126" t="b">
        <v>1</v>
      </c>
    </row>
    <row r="149" spans="1:19" hidden="1" x14ac:dyDescent="0.25">
      <c r="A149" s="126" t="s">
        <v>4021</v>
      </c>
      <c r="B149" s="200">
        <v>1</v>
      </c>
      <c r="C149" s="126">
        <v>2</v>
      </c>
      <c r="D149" s="321">
        <f>'HN TOP UP AUTUMN UPDATE NOV'!C137</f>
        <v>152217</v>
      </c>
      <c r="E149" s="126" t="b">
        <v>1</v>
      </c>
      <c r="F149" s="322" t="str">
        <f>RIGHT('HN TOP UP AUTUMN UPDATE NOV'!E137,4)&amp;"."&amp;"TOPUP"&amp;'HN TOP UP AUTUMN UPDATE NOV'!BD137&amp;"."&amp;"I03"&amp;"."&amp;$C$5</f>
        <v>2038.TOPUP2.I03.Ja21</v>
      </c>
      <c r="G149" s="323">
        <f t="shared" ca="1" si="4"/>
        <v>44309</v>
      </c>
      <c r="H149" s="324">
        <f>IF('HN TOP UP AUTUMN UPDATE NOV'!T137&gt;0,0,-'HN TOP UP AUTUMN UPDATE NOV'!T137)</f>
        <v>0</v>
      </c>
      <c r="I149" s="205">
        <f t="shared" ca="1" si="5"/>
        <v>44309</v>
      </c>
      <c r="J149" s="126">
        <v>3</v>
      </c>
      <c r="K149" s="126" t="b">
        <v>1</v>
      </c>
      <c r="L149" s="126" t="s">
        <v>4022</v>
      </c>
      <c r="M149" s="126" t="b">
        <v>1</v>
      </c>
      <c r="N149" s="126" t="s">
        <v>3687</v>
      </c>
      <c r="O149" s="322" t="str">
        <f>LEFT('HN TOP UP AUTUMN UPDATE NOV'!D137,16)&amp;"."&amp;'HN TopUpPay'!E149</f>
        <v>Parkfield Primar.3311.EHCP.I03.1.Ap21</v>
      </c>
      <c r="P149" s="325" t="str">
        <f>'HN TOP UP AUTUMN UPDATE NOV'!BC137</f>
        <v>10265/516500</v>
      </c>
      <c r="Q149" s="126" t="b">
        <v>1</v>
      </c>
      <c r="R149" s="126" t="b">
        <v>1</v>
      </c>
      <c r="S149" s="126" t="b">
        <v>1</v>
      </c>
    </row>
    <row r="150" spans="1:19" hidden="1" x14ac:dyDescent="0.25">
      <c r="A150" s="126" t="s">
        <v>4021</v>
      </c>
      <c r="B150" s="200">
        <v>1</v>
      </c>
      <c r="C150" s="126">
        <v>2</v>
      </c>
      <c r="D150" s="321">
        <f>'HN TOP UP AUTUMN UPDATE NOV'!C138</f>
        <v>400156</v>
      </c>
      <c r="E150" s="126" t="b">
        <v>1</v>
      </c>
      <c r="F150" s="322" t="str">
        <f>RIGHT('HN TOP UP AUTUMN UPDATE NOV'!E138,4)&amp;"."&amp;"TOPUP"&amp;'HN TOP UP AUTUMN UPDATE NOV'!BD138&amp;"."&amp;"I03"&amp;"."&amp;$C$5</f>
        <v>1100.TOPUP1.I03.Ja21</v>
      </c>
      <c r="G150" s="323">
        <f t="shared" ca="1" si="4"/>
        <v>44309</v>
      </c>
      <c r="H150" s="324">
        <f>IF('HN TOP UP AUTUMN UPDATE NOV'!T138&gt;0,0,-'HN TOP UP AUTUMN UPDATE NOV'!T138)</f>
        <v>0</v>
      </c>
      <c r="I150" s="205">
        <f t="shared" ca="1" si="5"/>
        <v>44309</v>
      </c>
      <c r="J150" s="126">
        <v>3</v>
      </c>
      <c r="K150" s="126" t="b">
        <v>1</v>
      </c>
      <c r="L150" s="126" t="s">
        <v>4022</v>
      </c>
      <c r="M150" s="126" t="b">
        <v>1</v>
      </c>
      <c r="N150" s="126" t="s">
        <v>3687</v>
      </c>
      <c r="O150" s="322" t="str">
        <f>LEFT('HN TOP UP AUTUMN UPDATE NOV'!D138,16)&amp;"."&amp;'HN TopUpPay'!E150</f>
        <v>Pavilion.3312.EHCP.I03.1.Ap21</v>
      </c>
      <c r="P150" s="325" t="str">
        <f>'HN TOP UP AUTUMN UPDATE NOV'!BC138</f>
        <v>11425/543965</v>
      </c>
      <c r="Q150" s="126" t="b">
        <v>1</v>
      </c>
      <c r="R150" s="126" t="b">
        <v>1</v>
      </c>
      <c r="S150" s="126" t="b">
        <v>1</v>
      </c>
    </row>
    <row r="151" spans="1:19" hidden="1" x14ac:dyDescent="0.25">
      <c r="A151" s="126" t="s">
        <v>4021</v>
      </c>
      <c r="B151" s="200">
        <v>1</v>
      </c>
      <c r="C151" s="126">
        <v>2</v>
      </c>
      <c r="D151" s="321">
        <f>'HN TOP UP AUTUMN UPDATE NOV'!C139</f>
        <v>144387</v>
      </c>
      <c r="E151" s="126" t="b">
        <v>1</v>
      </c>
      <c r="F151" s="322" t="str">
        <f>RIGHT('HN TOP UP AUTUMN UPDATE NOV'!E139,4)&amp;"."&amp;"TOPUP"&amp;'HN TOP UP AUTUMN UPDATE NOV'!BD139&amp;"."&amp;"I03"&amp;"."&amp;$C$5</f>
        <v>4208.TOPUP1.I03.Ja21</v>
      </c>
      <c r="G151" s="323">
        <f t="shared" ca="1" si="4"/>
        <v>44309</v>
      </c>
      <c r="H151" s="324">
        <f>IF('HN TOP UP AUTUMN UPDATE NOV'!T139&gt;0,0,-'HN TOP UP AUTUMN UPDATE NOV'!T139)</f>
        <v>0</v>
      </c>
      <c r="I151" s="205">
        <f t="shared" ca="1" si="5"/>
        <v>44309</v>
      </c>
      <c r="J151" s="126">
        <v>3</v>
      </c>
      <c r="K151" s="126" t="b">
        <v>1</v>
      </c>
      <c r="L151" s="126" t="s">
        <v>4022</v>
      </c>
      <c r="M151" s="126" t="b">
        <v>1</v>
      </c>
      <c r="N151" s="126" t="s">
        <v>3687</v>
      </c>
      <c r="O151" s="322" t="str">
        <f>LEFT('HN TOP UP AUTUMN UPDATE NOV'!D139,16)&amp;"."&amp;'HN TopUpPay'!E151</f>
        <v>Queen Elizabeth'.3314.EHCP.I03.1.Ap21</v>
      </c>
      <c r="P151" s="325" t="str">
        <f>'HN TOP UP AUTUMN UPDATE NOV'!BC139</f>
        <v>11442/516500</v>
      </c>
      <c r="Q151" s="126" t="b">
        <v>1</v>
      </c>
      <c r="R151" s="126" t="b">
        <v>1</v>
      </c>
      <c r="S151" s="126" t="b">
        <v>1</v>
      </c>
    </row>
    <row r="152" spans="1:19" hidden="1" x14ac:dyDescent="0.25">
      <c r="A152" s="126" t="s">
        <v>4021</v>
      </c>
      <c r="B152" s="200">
        <v>1</v>
      </c>
      <c r="C152" s="126">
        <v>2</v>
      </c>
      <c r="D152" s="321">
        <f>'HN TOP UP AUTUMN UPDATE NOV'!C140</f>
        <v>400010</v>
      </c>
      <c r="E152" s="126" t="b">
        <v>1</v>
      </c>
      <c r="F152" s="322" t="str">
        <f>RIGHT('HN TOP UP AUTUMN UPDATE NOV'!E140,4)&amp;"."&amp;"TOPUP"&amp;'HN TOP UP AUTUMN UPDATE NOV'!BD140&amp;"."&amp;"I03"&amp;"."&amp;$C$5</f>
        <v>2071.TOPUP1.I03.Ja21</v>
      </c>
      <c r="G152" s="323">
        <f t="shared" ca="1" si="4"/>
        <v>44309</v>
      </c>
      <c r="H152" s="324">
        <f>IF('HN TOP UP AUTUMN UPDATE NOV'!T140&gt;0,0,-'HN TOP UP AUTUMN UPDATE NOV'!T140)</f>
        <v>0</v>
      </c>
      <c r="I152" s="205">
        <f t="shared" ca="1" si="5"/>
        <v>44309</v>
      </c>
      <c r="J152" s="126">
        <v>3</v>
      </c>
      <c r="K152" s="126" t="b">
        <v>1</v>
      </c>
      <c r="L152" s="126" t="s">
        <v>4022</v>
      </c>
      <c r="M152" s="126" t="b">
        <v>1</v>
      </c>
      <c r="N152" s="126" t="s">
        <v>3687</v>
      </c>
      <c r="O152" s="322" t="str">
        <f>LEFT('HN TOP UP AUTUMN UPDATE NOV'!D140,16)&amp;"."&amp;'HN TopUpPay'!E152</f>
        <v>Queenswell Infan.3313.EHCP.I03.1.Ap21</v>
      </c>
      <c r="P152" s="325" t="str">
        <f>'HN TOP UP AUTUMN UPDATE NOV'!BC140</f>
        <v>11431/543965</v>
      </c>
      <c r="Q152" s="126" t="b">
        <v>1</v>
      </c>
      <c r="R152" s="126" t="b">
        <v>1</v>
      </c>
      <c r="S152" s="126" t="b">
        <v>1</v>
      </c>
    </row>
    <row r="153" spans="1:19" hidden="1" x14ac:dyDescent="0.25">
      <c r="A153" s="126" t="s">
        <v>4021</v>
      </c>
      <c r="B153" s="200">
        <v>1</v>
      </c>
      <c r="C153" s="126">
        <v>2</v>
      </c>
      <c r="D153" s="321">
        <f>'HN TOP UP AUTUMN UPDATE NOV'!C141</f>
        <v>400010</v>
      </c>
      <c r="E153" s="126" t="b">
        <v>1</v>
      </c>
      <c r="F153" s="322" t="str">
        <f>RIGHT('HN TOP UP AUTUMN UPDATE NOV'!E141,4)&amp;"."&amp;"TOPUP"&amp;'HN TOP UP AUTUMN UPDATE NOV'!BD141&amp;"."&amp;"I03"&amp;"."&amp;$C$5</f>
        <v>2071.TOPUP2.I03.Ja21</v>
      </c>
      <c r="G153" s="323">
        <f t="shared" ca="1" si="4"/>
        <v>44309</v>
      </c>
      <c r="H153" s="324">
        <f>IF('HN TOP UP AUTUMN UPDATE NOV'!T141&gt;0,0,-'HN TOP UP AUTUMN UPDATE NOV'!T141)</f>
        <v>0</v>
      </c>
      <c r="I153" s="205">
        <f t="shared" ca="1" si="5"/>
        <v>44309</v>
      </c>
      <c r="J153" s="126">
        <v>3</v>
      </c>
      <c r="K153" s="126" t="b">
        <v>1</v>
      </c>
      <c r="L153" s="126" t="s">
        <v>4022</v>
      </c>
      <c r="M153" s="126" t="b">
        <v>1</v>
      </c>
      <c r="N153" s="126" t="s">
        <v>3687</v>
      </c>
      <c r="O153" s="322" t="str">
        <f>LEFT('HN TOP UP AUTUMN UPDATE NOV'!D141,16)&amp;"."&amp;'HN TopUpPay'!E153</f>
        <v>Queenswell Infan.3507.EHCP.I03.1.Ap21</v>
      </c>
      <c r="P153" s="325" t="str">
        <f>'HN TOP UP AUTUMN UPDATE NOV'!BC141</f>
        <v>11436/543965</v>
      </c>
      <c r="Q153" s="126" t="b">
        <v>1</v>
      </c>
      <c r="R153" s="126" t="b">
        <v>1</v>
      </c>
      <c r="S153" s="126" t="b">
        <v>1</v>
      </c>
    </row>
    <row r="154" spans="1:19" hidden="1" x14ac:dyDescent="0.25">
      <c r="A154" s="126" t="s">
        <v>4021</v>
      </c>
      <c r="B154" s="200">
        <v>1</v>
      </c>
      <c r="C154" s="126">
        <v>2</v>
      </c>
      <c r="D154" s="321">
        <f>'HN TOP UP AUTUMN UPDATE NOV'!C142</f>
        <v>400010</v>
      </c>
      <c r="E154" s="126" t="b">
        <v>1</v>
      </c>
      <c r="F154" s="322" t="str">
        <f>RIGHT('HN TOP UP AUTUMN UPDATE NOV'!E142,4)&amp;"."&amp;"TOPUP"&amp;'HN TOP UP AUTUMN UPDATE NOV'!BD142&amp;"."&amp;"I03"&amp;"."&amp;$C$5</f>
        <v>2071.TOPUP3.I03.Ja21</v>
      </c>
      <c r="G154" s="323">
        <f t="shared" ca="1" si="4"/>
        <v>44309</v>
      </c>
      <c r="H154" s="324">
        <f>IF('HN TOP UP AUTUMN UPDATE NOV'!T142&gt;0,0,-'HN TOP UP AUTUMN UPDATE NOV'!T142)</f>
        <v>0</v>
      </c>
      <c r="I154" s="205">
        <f t="shared" ca="1" si="5"/>
        <v>44309</v>
      </c>
      <c r="J154" s="126">
        <v>3</v>
      </c>
      <c r="K154" s="126" t="b">
        <v>1</v>
      </c>
      <c r="L154" s="126" t="s">
        <v>4022</v>
      </c>
      <c r="M154" s="126" t="b">
        <v>1</v>
      </c>
      <c r="N154" s="126" t="s">
        <v>3687</v>
      </c>
      <c r="O154" s="322" t="str">
        <f>LEFT('HN TOP UP AUTUMN UPDATE NOV'!D142,16)&amp;"."&amp;'HN TopUpPay'!E154</f>
        <v>Queenswell Infan.3506.EHCP.I03.1.Ap21</v>
      </c>
      <c r="P154" s="325" t="str">
        <f>'HN TOP UP AUTUMN UPDATE NOV'!BC142</f>
        <v>10265/543965</v>
      </c>
      <c r="Q154" s="126" t="b">
        <v>1</v>
      </c>
      <c r="R154" s="126" t="b">
        <v>1</v>
      </c>
      <c r="S154" s="126" t="b">
        <v>1</v>
      </c>
    </row>
    <row r="155" spans="1:19" hidden="1" x14ac:dyDescent="0.25">
      <c r="A155" s="126" t="s">
        <v>4021</v>
      </c>
      <c r="B155" s="200">
        <v>1</v>
      </c>
      <c r="C155" s="126">
        <v>2</v>
      </c>
      <c r="D155" s="321">
        <f>'HN TOP UP AUTUMN UPDATE NOV'!C143</f>
        <v>400012</v>
      </c>
      <c r="E155" s="126" t="b">
        <v>1</v>
      </c>
      <c r="F155" s="322" t="str">
        <f>RIGHT('HN TOP UP AUTUMN UPDATE NOV'!E143,4)&amp;"."&amp;"TOPUP"&amp;'HN TOP UP AUTUMN UPDATE NOV'!BD143&amp;"."&amp;"I03"&amp;"."&amp;$C$5</f>
        <v>2072.TOPUP1.I03.Ja21</v>
      </c>
      <c r="G155" s="323">
        <f t="shared" ca="1" si="4"/>
        <v>44309</v>
      </c>
      <c r="H155" s="324">
        <f>IF('HN TOP UP AUTUMN UPDATE NOV'!T143&gt;0,0,-'HN TOP UP AUTUMN UPDATE NOV'!T143)</f>
        <v>0</v>
      </c>
      <c r="I155" s="205">
        <f t="shared" ca="1" si="5"/>
        <v>44309</v>
      </c>
      <c r="J155" s="126">
        <v>3</v>
      </c>
      <c r="K155" s="126" t="b">
        <v>1</v>
      </c>
      <c r="L155" s="126" t="s">
        <v>4022</v>
      </c>
      <c r="M155" s="126" t="b">
        <v>1</v>
      </c>
      <c r="N155" s="126" t="s">
        <v>3687</v>
      </c>
      <c r="O155" s="322" t="str">
        <f>LEFT('HN TOP UP AUTUMN UPDATE NOV'!D143,16)&amp;"."&amp;'HN TopUpPay'!E155</f>
        <v>Queenswell Junio.5407.EHCP.I03.1.Ap21</v>
      </c>
      <c r="P155" s="325" t="str">
        <f>'HN TOP UP AUTUMN UPDATE NOV'!BC143</f>
        <v>11431/543965</v>
      </c>
      <c r="Q155" s="126" t="b">
        <v>1</v>
      </c>
      <c r="R155" s="126" t="b">
        <v>1</v>
      </c>
      <c r="S155" s="126" t="b">
        <v>1</v>
      </c>
    </row>
    <row r="156" spans="1:19" hidden="1" x14ac:dyDescent="0.25">
      <c r="A156" s="126" t="s">
        <v>4021</v>
      </c>
      <c r="B156" s="200">
        <v>1</v>
      </c>
      <c r="C156" s="126">
        <v>2</v>
      </c>
      <c r="D156" s="321">
        <f>'HN TOP UP AUTUMN UPDATE NOV'!C144</f>
        <v>155029</v>
      </c>
      <c r="E156" s="126" t="b">
        <v>1</v>
      </c>
      <c r="F156" s="322" t="str">
        <f>RIGHT('HN TOP UP AUTUMN UPDATE NOV'!E144,4)&amp;"."&amp;"TOPUP"&amp;'HN TOP UP AUTUMN UPDATE NOV'!BD144&amp;"."&amp;"I03"&amp;"."&amp;$C$5</f>
        <v>2004.TOPUP1.I03.Ja21</v>
      </c>
      <c r="G156" s="323">
        <f t="shared" ca="1" si="4"/>
        <v>44309</v>
      </c>
      <c r="H156" s="324">
        <f>IF('HN TOP UP AUTUMN UPDATE NOV'!T144&gt;0,0,-'HN TOP UP AUTUMN UPDATE NOV'!T144)</f>
        <v>0</v>
      </c>
      <c r="I156" s="205">
        <f t="shared" ca="1" si="5"/>
        <v>44309</v>
      </c>
      <c r="J156" s="126">
        <v>3</v>
      </c>
      <c r="K156" s="126" t="b">
        <v>1</v>
      </c>
      <c r="L156" s="126" t="s">
        <v>4022</v>
      </c>
      <c r="M156" s="126" t="b">
        <v>1</v>
      </c>
      <c r="N156" s="126" t="s">
        <v>3687</v>
      </c>
      <c r="O156" s="322" t="str">
        <f>LEFT('HN TOP UP AUTUMN UPDATE NOV'!D144,16)&amp;"."&amp;'HN TopUpPay'!E156</f>
        <v>Rimon Jewish Pri.2051.ARPs.I03.1.Ap21</v>
      </c>
      <c r="P156" s="325" t="str">
        <f>'HN TOP UP AUTUMN UPDATE NOV'!BC144</f>
        <v>11443/516500</v>
      </c>
      <c r="Q156" s="126" t="b">
        <v>1</v>
      </c>
      <c r="R156" s="126" t="b">
        <v>1</v>
      </c>
      <c r="S156" s="126" t="b">
        <v>1</v>
      </c>
    </row>
    <row r="157" spans="1:19" hidden="1" x14ac:dyDescent="0.25">
      <c r="A157" s="126" t="s">
        <v>4021</v>
      </c>
      <c r="B157" s="200">
        <v>1</v>
      </c>
      <c r="C157" s="126">
        <v>2</v>
      </c>
      <c r="D157" s="321">
        <f>'HN TOP UP AUTUMN UPDATE NOV'!C145</f>
        <v>400093</v>
      </c>
      <c r="E157" s="126" t="b">
        <v>1</v>
      </c>
      <c r="F157" s="322" t="str">
        <f>RIGHT('HN TOP UP AUTUMN UPDATE NOV'!E145,4)&amp;"."&amp;"TOPUP"&amp;'HN TOP UP AUTUMN UPDATE NOV'!BD145&amp;"."&amp;"I03"&amp;"."&amp;$C$5</f>
        <v>3512.TOPUP1.I03.Ja21</v>
      </c>
      <c r="G157" s="323">
        <f t="shared" ca="1" si="4"/>
        <v>44309</v>
      </c>
      <c r="H157" s="324">
        <f>IF('HN TOP UP AUTUMN UPDATE NOV'!T145&gt;0,0,-'HN TOP UP AUTUMN UPDATE NOV'!T145)</f>
        <v>0</v>
      </c>
      <c r="I157" s="205">
        <f t="shared" ca="1" si="5"/>
        <v>44309</v>
      </c>
      <c r="J157" s="126">
        <v>3</v>
      </c>
      <c r="K157" s="126" t="b">
        <v>1</v>
      </c>
      <c r="L157" s="126" t="s">
        <v>4022</v>
      </c>
      <c r="M157" s="126" t="b">
        <v>1</v>
      </c>
      <c r="N157" s="126" t="s">
        <v>3687</v>
      </c>
      <c r="O157" s="322" t="str">
        <f>LEFT('HN TOP UP AUTUMN UPDATE NOV'!D145,16)&amp;"."&amp;'HN TopUpPay'!E157</f>
        <v>Rosh Pinah.2051.EHCP.I03.2.Ap21</v>
      </c>
      <c r="P157" s="325" t="str">
        <f>'HN TOP UP AUTUMN UPDATE NOV'!BC145</f>
        <v>11431/543965</v>
      </c>
      <c r="Q157" s="126" t="b">
        <v>1</v>
      </c>
      <c r="R157" s="126" t="b">
        <v>1</v>
      </c>
      <c r="S157" s="126" t="b">
        <v>1</v>
      </c>
    </row>
    <row r="158" spans="1:19" hidden="1" x14ac:dyDescent="0.25">
      <c r="A158" s="126" t="s">
        <v>4021</v>
      </c>
      <c r="B158" s="200">
        <v>1</v>
      </c>
      <c r="C158" s="126">
        <v>2</v>
      </c>
      <c r="D158" s="321">
        <f>'HN TOP UP AUTUMN UPDATE NOV'!C146</f>
        <v>160025</v>
      </c>
      <c r="E158" s="126" t="b">
        <v>1</v>
      </c>
      <c r="F158" s="322" t="str">
        <f>RIGHT('HN TOP UP AUTUMN UPDATE NOV'!E146,4)&amp;"."&amp;"TOPUP"&amp;'HN TOP UP AUTUMN UPDATE NOV'!BD146&amp;"."&amp;"I03"&amp;"."&amp;$C$5</f>
        <v>2041.TOPUP1.I03.Ja21</v>
      </c>
      <c r="G158" s="323">
        <f t="shared" ca="1" si="4"/>
        <v>44309</v>
      </c>
      <c r="H158" s="324">
        <f>IF('HN TOP UP AUTUMN UPDATE NOV'!T146&gt;0,0,-'HN TOP UP AUTUMN UPDATE NOV'!T146)</f>
        <v>0</v>
      </c>
      <c r="I158" s="205">
        <f t="shared" ca="1" si="5"/>
        <v>44309</v>
      </c>
      <c r="J158" s="126">
        <v>3</v>
      </c>
      <c r="K158" s="126" t="b">
        <v>1</v>
      </c>
      <c r="L158" s="126" t="s">
        <v>4022</v>
      </c>
      <c r="M158" s="126" t="b">
        <v>1</v>
      </c>
      <c r="N158" s="126" t="s">
        <v>3687</v>
      </c>
      <c r="O158" s="322" t="str">
        <f>LEFT('HN TOP UP AUTUMN UPDATE NOV'!D146,16)&amp;"."&amp;'HN TopUpPay'!E158</f>
        <v>Sacks Morasha Ac.2070.EHCP.I03.1.Ap21</v>
      </c>
      <c r="P158" s="325" t="str">
        <f>'HN TOP UP AUTUMN UPDATE NOV'!BC146</f>
        <v>11443/516500</v>
      </c>
      <c r="Q158" s="126" t="b">
        <v>1</v>
      </c>
      <c r="R158" s="126" t="b">
        <v>1</v>
      </c>
      <c r="S158" s="126" t="b">
        <v>1</v>
      </c>
    </row>
    <row r="159" spans="1:19" hidden="1" x14ac:dyDescent="0.25">
      <c r="A159" s="126" t="s">
        <v>4021</v>
      </c>
      <c r="B159" s="200">
        <v>1</v>
      </c>
      <c r="C159" s="126">
        <v>2</v>
      </c>
      <c r="D159" s="321">
        <f>'HN TOP UP AUTUMN UPDATE NOV'!C147</f>
        <v>400071</v>
      </c>
      <c r="E159" s="126" t="b">
        <v>1</v>
      </c>
      <c r="F159" s="322" t="str">
        <f>RIGHT('HN TOP UP AUTUMN UPDATE NOV'!E147,4)&amp;"."&amp;"TOPUP"&amp;'HN TOP UP AUTUMN UPDATE NOV'!BD147&amp;"."&amp;"I03"&amp;"."&amp;$C$5</f>
        <v>3510.TOPUP1.I03.Ja21</v>
      </c>
      <c r="G159" s="323">
        <f t="shared" ca="1" si="4"/>
        <v>44309</v>
      </c>
      <c r="H159" s="324">
        <f>IF('HN TOP UP AUTUMN UPDATE NOV'!T147&gt;0,0,-'HN TOP UP AUTUMN UPDATE NOV'!T147)</f>
        <v>0</v>
      </c>
      <c r="I159" s="205">
        <f t="shared" ca="1" si="5"/>
        <v>44309</v>
      </c>
      <c r="J159" s="126">
        <v>3</v>
      </c>
      <c r="K159" s="126" t="b">
        <v>1</v>
      </c>
      <c r="L159" s="126" t="s">
        <v>4022</v>
      </c>
      <c r="M159" s="126" t="b">
        <v>1</v>
      </c>
      <c r="N159" s="126" t="s">
        <v>3687</v>
      </c>
      <c r="O159" s="322" t="str">
        <f>LEFT('HN TOP UP AUTUMN UPDATE NOV'!D147,16)&amp;"."&amp;'HN TopUpPay'!E159</f>
        <v>Sacred Heart Sch.2070.EHCP.I03.2.Ap21</v>
      </c>
      <c r="P159" s="325" t="str">
        <f>'HN TOP UP AUTUMN UPDATE NOV'!BC147</f>
        <v>11431/543965</v>
      </c>
      <c r="Q159" s="126" t="b">
        <v>1</v>
      </c>
      <c r="R159" s="126" t="b">
        <v>1</v>
      </c>
      <c r="S159" s="126" t="b">
        <v>1</v>
      </c>
    </row>
    <row r="160" spans="1:19" hidden="1" x14ac:dyDescent="0.25">
      <c r="A160" s="126" t="s">
        <v>4021</v>
      </c>
      <c r="B160" s="200">
        <v>1</v>
      </c>
      <c r="C160" s="126">
        <v>2</v>
      </c>
      <c r="D160" s="321">
        <f>'HN TOP UP AUTUMN UPDATE NOV'!C148</f>
        <v>158756</v>
      </c>
      <c r="E160" s="126" t="b">
        <v>1</v>
      </c>
      <c r="F160" s="322" t="str">
        <f>RIGHT('HN TOP UP AUTUMN UPDATE NOV'!E148,4)&amp;"."&amp;"TOPUP"&amp;'HN TOP UP AUTUMN UPDATE NOV'!BD148&amp;"."&amp;"I03"&amp;"."&amp;$C$5</f>
        <v>4011.TOPUP1.I03.Ja21</v>
      </c>
      <c r="G160" s="323">
        <f t="shared" ca="1" si="4"/>
        <v>44309</v>
      </c>
      <c r="H160" s="324">
        <f>IF('HN TOP UP AUTUMN UPDATE NOV'!T148&gt;0,0,-'HN TOP UP AUTUMN UPDATE NOV'!T148)</f>
        <v>0</v>
      </c>
      <c r="I160" s="205">
        <f t="shared" ca="1" si="5"/>
        <v>44309</v>
      </c>
      <c r="J160" s="126">
        <v>3</v>
      </c>
      <c r="K160" s="126" t="b">
        <v>1</v>
      </c>
      <c r="L160" s="126" t="s">
        <v>4022</v>
      </c>
      <c r="M160" s="126" t="b">
        <v>1</v>
      </c>
      <c r="N160" s="126" t="s">
        <v>3687</v>
      </c>
      <c r="O160" s="322" t="str">
        <f>LEFT('HN TOP UP AUTUMN UPDATE NOV'!D148,16)&amp;"."&amp;'HN TopUpPay'!E160</f>
        <v>Saracens High Sc.2070.SEN I.I03.3.Ap21</v>
      </c>
      <c r="P160" s="325" t="str">
        <f>'HN TOP UP AUTUMN UPDATE NOV'!BC148</f>
        <v>11442/516500</v>
      </c>
      <c r="Q160" s="126" t="b">
        <v>1</v>
      </c>
      <c r="R160" s="126" t="b">
        <v>1</v>
      </c>
      <c r="S160" s="126" t="b">
        <v>1</v>
      </c>
    </row>
    <row r="161" spans="1:19" hidden="1" x14ac:dyDescent="0.25">
      <c r="A161" s="126" t="s">
        <v>4021</v>
      </c>
      <c r="B161" s="200">
        <v>1</v>
      </c>
      <c r="C161" s="126">
        <v>2</v>
      </c>
      <c r="D161" s="321">
        <f>'HN TOP UP AUTUMN UPDATE NOV'!C149</f>
        <v>400096</v>
      </c>
      <c r="E161" s="126" t="b">
        <v>1</v>
      </c>
      <c r="F161" s="322" t="str">
        <f>RIGHT('HN TOP UP AUTUMN UPDATE NOV'!E149,4)&amp;"."&amp;"TOPUP"&amp;'HN TOP UP AUTUMN UPDATE NOV'!BD149&amp;"."&amp;"I03"&amp;"."&amp;$C$5</f>
        <v>3502.TOPUP1.I03.Ja21</v>
      </c>
      <c r="G161" s="323">
        <f t="shared" ca="1" si="4"/>
        <v>44309</v>
      </c>
      <c r="H161" s="324">
        <f>IF('HN TOP UP AUTUMN UPDATE NOV'!T149&gt;0,0,-'HN TOP UP AUTUMN UPDATE NOV'!T149)</f>
        <v>0</v>
      </c>
      <c r="I161" s="205">
        <f t="shared" ca="1" si="5"/>
        <v>44309</v>
      </c>
      <c r="J161" s="126">
        <v>3</v>
      </c>
      <c r="K161" s="126" t="b">
        <v>1</v>
      </c>
      <c r="L161" s="126" t="s">
        <v>4022</v>
      </c>
      <c r="M161" s="126" t="b">
        <v>1</v>
      </c>
      <c r="N161" s="126" t="s">
        <v>3687</v>
      </c>
      <c r="O161" s="322" t="str">
        <f>LEFT('HN TOP UP AUTUMN UPDATE NOV'!D149,16)&amp;"."&amp;'HN TopUpPay'!E161</f>
        <v>St Agnes RC Prim.4010.EHCP.I03.1.Ap21</v>
      </c>
      <c r="P161" s="325" t="str">
        <f>'HN TOP UP AUTUMN UPDATE NOV'!BC149</f>
        <v>11431/543965</v>
      </c>
      <c r="Q161" s="126" t="b">
        <v>1</v>
      </c>
      <c r="R161" s="126" t="b">
        <v>1</v>
      </c>
      <c r="S161" s="126" t="b">
        <v>1</v>
      </c>
    </row>
    <row r="162" spans="1:19" hidden="1" x14ac:dyDescent="0.25">
      <c r="A162" s="126" t="s">
        <v>4021</v>
      </c>
      <c r="B162" s="200">
        <v>1</v>
      </c>
      <c r="C162" s="126">
        <v>2</v>
      </c>
      <c r="D162" s="321">
        <f>'HN TOP UP AUTUMN UPDATE NOV'!C150</f>
        <v>400096</v>
      </c>
      <c r="E162" s="126" t="b">
        <v>1</v>
      </c>
      <c r="F162" s="322" t="str">
        <f>RIGHT('HN TOP UP AUTUMN UPDATE NOV'!E150,4)&amp;"."&amp;"TOPUP"&amp;'HN TOP UP AUTUMN UPDATE NOV'!BD150&amp;"."&amp;"I03"&amp;"."&amp;$C$5</f>
        <v>3502.TOPUP2.I03.Ja21</v>
      </c>
      <c r="G162" s="323">
        <f t="shared" ca="1" si="4"/>
        <v>44309</v>
      </c>
      <c r="H162" s="324">
        <f>IF('HN TOP UP AUTUMN UPDATE NOV'!T150&gt;0,0,-'HN TOP UP AUTUMN UPDATE NOV'!T150)</f>
        <v>0</v>
      </c>
      <c r="I162" s="205">
        <f t="shared" ca="1" si="5"/>
        <v>44309</v>
      </c>
      <c r="J162" s="126">
        <v>3</v>
      </c>
      <c r="K162" s="126" t="b">
        <v>1</v>
      </c>
      <c r="L162" s="126" t="s">
        <v>4022</v>
      </c>
      <c r="M162" s="126" t="b">
        <v>1</v>
      </c>
      <c r="N162" s="126" t="s">
        <v>3687</v>
      </c>
      <c r="O162" s="322" t="str">
        <f>LEFT('HN TOP UP AUTUMN UPDATE NOV'!D150,16)&amp;"."&amp;'HN TopUpPay'!E162</f>
        <v>St Agnes RC Prim.3316.EHCP.I03.1.Ap21</v>
      </c>
      <c r="P162" s="325" t="str">
        <f>'HN TOP UP AUTUMN UPDATE NOV'!BC150</f>
        <v>10265/543965</v>
      </c>
      <c r="Q162" s="126" t="b">
        <v>1</v>
      </c>
      <c r="R162" s="126" t="b">
        <v>1</v>
      </c>
      <c r="S162" s="126" t="b">
        <v>1</v>
      </c>
    </row>
    <row r="163" spans="1:19" hidden="1" x14ac:dyDescent="0.25">
      <c r="A163" s="126" t="s">
        <v>4021</v>
      </c>
      <c r="B163" s="200">
        <v>1</v>
      </c>
      <c r="C163" s="126">
        <v>2</v>
      </c>
      <c r="D163" s="321">
        <f>'HN TOP UP AUTUMN UPDATE NOV'!C151</f>
        <v>156093</v>
      </c>
      <c r="E163" s="126" t="b">
        <v>1</v>
      </c>
      <c r="F163" s="322" t="str">
        <f>RIGHT('HN TOP UP AUTUMN UPDATE NOV'!E151,4)&amp;"."&amp;"TOPUP"&amp;'HN TOP UP AUTUMN UPDATE NOV'!BD151&amp;"."&amp;"I03"&amp;"."&amp;$C$5</f>
        <v>4000.TOPUP1.I03.Ja21</v>
      </c>
      <c r="G163" s="323">
        <f t="shared" ca="1" si="4"/>
        <v>44309</v>
      </c>
      <c r="H163" s="324">
        <f>IF('HN TOP UP AUTUMN UPDATE NOV'!T151&gt;0,0,-'HN TOP UP AUTUMN UPDATE NOV'!T151)</f>
        <v>0</v>
      </c>
      <c r="I163" s="205">
        <f t="shared" ca="1" si="5"/>
        <v>44309</v>
      </c>
      <c r="J163" s="126">
        <v>3</v>
      </c>
      <c r="K163" s="126" t="b">
        <v>1</v>
      </c>
      <c r="L163" s="126" t="s">
        <v>4022</v>
      </c>
      <c r="M163" s="126" t="b">
        <v>1</v>
      </c>
      <c r="N163" s="126" t="s">
        <v>3687</v>
      </c>
      <c r="O163" s="322" t="str">
        <f>LEFT('HN TOP UP AUTUMN UPDATE NOV'!D151,16)&amp;"."&amp;'HN TopUpPay'!E163</f>
        <v>St Andrew the Ap.2055.EHCP.I03.1.Ap21</v>
      </c>
      <c r="P163" s="325" t="str">
        <f>'HN TOP UP AUTUMN UPDATE NOV'!BC151</f>
        <v>11442/516500</v>
      </c>
      <c r="Q163" s="126" t="b">
        <v>1</v>
      </c>
      <c r="R163" s="126" t="b">
        <v>1</v>
      </c>
      <c r="S163" s="126" t="b">
        <v>1</v>
      </c>
    </row>
    <row r="164" spans="1:19" hidden="1" x14ac:dyDescent="0.25">
      <c r="A164" s="126" t="s">
        <v>4021</v>
      </c>
      <c r="B164" s="200">
        <v>1</v>
      </c>
      <c r="C164" s="126">
        <v>2</v>
      </c>
      <c r="D164" s="321">
        <f>'HN TOP UP AUTUMN UPDATE NOV'!C152</f>
        <v>400062</v>
      </c>
      <c r="E164" s="126" t="b">
        <v>1</v>
      </c>
      <c r="F164" s="322" t="str">
        <f>RIGHT('HN TOP UP AUTUMN UPDATE NOV'!E152,4)&amp;"."&amp;"TOPUP"&amp;'HN TOP UP AUTUMN UPDATE NOV'!BD152&amp;"."&amp;"I03"&amp;"."&amp;$C$5</f>
        <v>3315.TOPUP1.I03.Ja21</v>
      </c>
      <c r="G164" s="323">
        <f t="shared" ca="1" si="4"/>
        <v>44309</v>
      </c>
      <c r="H164" s="324">
        <f>IF('HN TOP UP AUTUMN UPDATE NOV'!T152&gt;0,0,-'HN TOP UP AUTUMN UPDATE NOV'!T152)</f>
        <v>0</v>
      </c>
      <c r="I164" s="205">
        <f t="shared" ca="1" si="5"/>
        <v>44309</v>
      </c>
      <c r="J164" s="126">
        <v>3</v>
      </c>
      <c r="K164" s="126" t="b">
        <v>1</v>
      </c>
      <c r="L164" s="126" t="s">
        <v>4022</v>
      </c>
      <c r="M164" s="126" t="b">
        <v>1</v>
      </c>
      <c r="N164" s="126" t="s">
        <v>3687</v>
      </c>
      <c r="O164" s="322" t="str">
        <f>LEFT('HN TOP UP AUTUMN UPDATE NOV'!D152,16)&amp;"."&amp;'HN TopUpPay'!E164</f>
        <v>St Andrew's C E.2057.EHCP.I03.1.Ap21</v>
      </c>
      <c r="P164" s="325" t="str">
        <f>'HN TOP UP AUTUMN UPDATE NOV'!BC152</f>
        <v>11431/543965</v>
      </c>
      <c r="Q164" s="126" t="b">
        <v>1</v>
      </c>
      <c r="R164" s="126" t="b">
        <v>1</v>
      </c>
      <c r="S164" s="126" t="b">
        <v>1</v>
      </c>
    </row>
    <row r="165" spans="1:19" hidden="1" x14ac:dyDescent="0.25">
      <c r="A165" s="126" t="s">
        <v>4021</v>
      </c>
      <c r="B165" s="200">
        <v>1</v>
      </c>
      <c r="C165" s="126">
        <v>2</v>
      </c>
      <c r="D165" s="321">
        <f>'HN TOP UP AUTUMN UPDATE NOV'!C153</f>
        <v>400064</v>
      </c>
      <c r="E165" s="126" t="b">
        <v>1</v>
      </c>
      <c r="F165" s="322" t="str">
        <f>RIGHT('HN TOP UP AUTUMN UPDATE NOV'!E153,4)&amp;"."&amp;"TOPUP"&amp;'HN TOP UP AUTUMN UPDATE NOV'!BD153&amp;"."&amp;"I03"&amp;"."&amp;$C$5</f>
        <v>3504.TOPUP1.I03.Ja21</v>
      </c>
      <c r="G165" s="323">
        <f t="shared" ca="1" si="4"/>
        <v>44309</v>
      </c>
      <c r="H165" s="324">
        <f>IF('HN TOP UP AUTUMN UPDATE NOV'!T153&gt;0,0,-'HN TOP UP AUTUMN UPDATE NOV'!T153)</f>
        <v>0</v>
      </c>
      <c r="I165" s="205">
        <f t="shared" ca="1" si="5"/>
        <v>44309</v>
      </c>
      <c r="J165" s="126">
        <v>3</v>
      </c>
      <c r="K165" s="126" t="b">
        <v>1</v>
      </c>
      <c r="L165" s="126" t="s">
        <v>4022</v>
      </c>
      <c r="M165" s="126" t="b">
        <v>1</v>
      </c>
      <c r="N165" s="126" t="s">
        <v>3687</v>
      </c>
      <c r="O165" s="322" t="str">
        <f>LEFT('HN TOP UP AUTUMN UPDATE NOV'!D153,16)&amp;"."&amp;'HN TopUpPay'!E165</f>
        <v>St Catherines R .2049.EHCP.I03.1.Ap21</v>
      </c>
      <c r="P165" s="325" t="str">
        <f>'HN TOP UP AUTUMN UPDATE NOV'!BC153</f>
        <v>11431/543965</v>
      </c>
      <c r="Q165" s="126" t="b">
        <v>1</v>
      </c>
      <c r="R165" s="126" t="b">
        <v>1</v>
      </c>
      <c r="S165" s="126" t="b">
        <v>1</v>
      </c>
    </row>
    <row r="166" spans="1:19" hidden="1" x14ac:dyDescent="0.25">
      <c r="A166" s="126" t="s">
        <v>4021</v>
      </c>
      <c r="B166" s="200">
        <v>1</v>
      </c>
      <c r="C166" s="126">
        <v>2</v>
      </c>
      <c r="D166" s="321">
        <f>'HN TOP UP AUTUMN UPDATE NOV'!C154</f>
        <v>400098</v>
      </c>
      <c r="E166" s="126" t="b">
        <v>1</v>
      </c>
      <c r="F166" s="322" t="str">
        <f>RIGHT('HN TOP UP AUTUMN UPDATE NOV'!E154,4)&amp;"."&amp;"TOPUP"&amp;'HN TOP UP AUTUMN UPDATE NOV'!BD154&amp;"."&amp;"I03"&amp;"."&amp;$C$5</f>
        <v>3309.TOPUP1.I03.Ja21</v>
      </c>
      <c r="G166" s="323">
        <f t="shared" ca="1" si="4"/>
        <v>44309</v>
      </c>
      <c r="H166" s="324">
        <f>IF('HN TOP UP AUTUMN UPDATE NOV'!T154&gt;0,0,-'HN TOP UP AUTUMN UPDATE NOV'!T154)</f>
        <v>0</v>
      </c>
      <c r="I166" s="205">
        <f t="shared" ca="1" si="5"/>
        <v>44309</v>
      </c>
      <c r="J166" s="126">
        <v>3</v>
      </c>
      <c r="K166" s="126" t="b">
        <v>1</v>
      </c>
      <c r="L166" s="126" t="s">
        <v>4022</v>
      </c>
      <c r="M166" s="126" t="b">
        <v>1</v>
      </c>
      <c r="N166" s="126" t="s">
        <v>3687</v>
      </c>
      <c r="O166" s="322" t="str">
        <f>LEFT('HN TOP UP AUTUMN UPDATE NOV'!D154,16)&amp;"."&amp;'HN TopUpPay'!E166</f>
        <v>St Johns CE N20.2076.EHCP.I03.1.Ap21</v>
      </c>
      <c r="P166" s="325" t="str">
        <f>'HN TOP UP AUTUMN UPDATE NOV'!BC154</f>
        <v>11431/543965</v>
      </c>
      <c r="Q166" s="126" t="b">
        <v>1</v>
      </c>
      <c r="R166" s="126" t="b">
        <v>1</v>
      </c>
      <c r="S166" s="126" t="b">
        <v>1</v>
      </c>
    </row>
    <row r="167" spans="1:19" hidden="1" x14ac:dyDescent="0.25">
      <c r="A167" s="126" t="s">
        <v>4021</v>
      </c>
      <c r="B167" s="200">
        <v>1</v>
      </c>
      <c r="C167" s="126">
        <v>2</v>
      </c>
      <c r="D167" s="321">
        <f>'HN TOP UP AUTUMN UPDATE NOV'!C155</f>
        <v>400114</v>
      </c>
      <c r="E167" s="126" t="b">
        <v>1</v>
      </c>
      <c r="F167" s="322" t="str">
        <f>RIGHT('HN TOP UP AUTUMN UPDATE NOV'!E155,4)&amp;"."&amp;"TOPUP"&amp;'HN TOP UP AUTUMN UPDATE NOV'!BD155&amp;"."&amp;"I03"&amp;"."&amp;$C$5</f>
        <v>3307.TOPUP1.I03.Ja21</v>
      </c>
      <c r="G167" s="323">
        <f t="shared" ca="1" si="4"/>
        <v>44309</v>
      </c>
      <c r="H167" s="324">
        <f>IF('HN TOP UP AUTUMN UPDATE NOV'!T155&gt;0,0,-'HN TOP UP AUTUMN UPDATE NOV'!T155)</f>
        <v>0</v>
      </c>
      <c r="I167" s="205">
        <f t="shared" ca="1" si="5"/>
        <v>44309</v>
      </c>
      <c r="J167" s="126">
        <v>3</v>
      </c>
      <c r="K167" s="126" t="b">
        <v>1</v>
      </c>
      <c r="L167" s="126" t="s">
        <v>4022</v>
      </c>
      <c r="M167" s="126" t="b">
        <v>1</v>
      </c>
      <c r="N167" s="126" t="s">
        <v>3687</v>
      </c>
      <c r="O167" s="322" t="str">
        <f>LEFT('HN TOP UP AUTUMN UPDATE NOV'!D155,16)&amp;"."&amp;'HN TopUpPay'!E167</f>
        <v>St John's CE Sch.2076.SEN I.I03.2.Ap21</v>
      </c>
      <c r="P167" s="325" t="str">
        <f>'HN TOP UP AUTUMN UPDATE NOV'!BC155</f>
        <v>11431/543965</v>
      </c>
      <c r="Q167" s="126" t="b">
        <v>1</v>
      </c>
      <c r="R167" s="126" t="b">
        <v>1</v>
      </c>
      <c r="S167" s="126" t="b">
        <v>1</v>
      </c>
    </row>
    <row r="168" spans="1:19" hidden="1" x14ac:dyDescent="0.25">
      <c r="A168" s="126" t="s">
        <v>4021</v>
      </c>
      <c r="B168" s="200">
        <v>1</v>
      </c>
      <c r="C168" s="126">
        <v>2</v>
      </c>
      <c r="D168" s="321">
        <f>'HN TOP UP AUTUMN UPDATE NOV'!C156</f>
        <v>400066</v>
      </c>
      <c r="E168" s="126" t="b">
        <v>1</v>
      </c>
      <c r="F168" s="322" t="str">
        <f>RIGHT('HN TOP UP AUTUMN UPDATE NOV'!E156,4)&amp;"."&amp;"TOPUP"&amp;'HN TOP UP AUTUMN UPDATE NOV'!BD156&amp;"."&amp;"I03"&amp;"."&amp;$C$5</f>
        <v>3509.TOPUP1.I03.Ja21</v>
      </c>
      <c r="G168" s="323">
        <f t="shared" ca="1" si="4"/>
        <v>44309</v>
      </c>
      <c r="H168" s="324">
        <f>IF('HN TOP UP AUTUMN UPDATE NOV'!T156&gt;0,0,-'HN TOP UP AUTUMN UPDATE NOV'!T156)</f>
        <v>0</v>
      </c>
      <c r="I168" s="205">
        <f t="shared" ca="1" si="5"/>
        <v>44309</v>
      </c>
      <c r="J168" s="126">
        <v>3</v>
      </c>
      <c r="K168" s="126" t="b">
        <v>1</v>
      </c>
      <c r="L168" s="126" t="s">
        <v>4022</v>
      </c>
      <c r="M168" s="126" t="b">
        <v>1</v>
      </c>
      <c r="N168" s="126" t="s">
        <v>3687</v>
      </c>
      <c r="O168" s="322" t="str">
        <f>LEFT('HN TOP UP AUTUMN UPDATE NOV'!D156,16)&amp;"."&amp;'HN TopUpPay'!E168</f>
        <v>St Joseph's Prim.4012.ARPs.I03.1.Ap21</v>
      </c>
      <c r="P168" s="325" t="str">
        <f>'HN TOP UP AUTUMN UPDATE NOV'!BC156</f>
        <v>11431/543965</v>
      </c>
      <c r="Q168" s="126" t="b">
        <v>1</v>
      </c>
      <c r="R168" s="126" t="b">
        <v>1</v>
      </c>
      <c r="S168" s="126" t="b">
        <v>1</v>
      </c>
    </row>
    <row r="169" spans="1:19" hidden="1" x14ac:dyDescent="0.25">
      <c r="A169" s="126" t="s">
        <v>4021</v>
      </c>
      <c r="B169" s="200">
        <v>1</v>
      </c>
      <c r="C169" s="126">
        <v>2</v>
      </c>
      <c r="D169" s="321">
        <f>'HN TOP UP AUTUMN UPDATE NOV'!C157</f>
        <v>400102</v>
      </c>
      <c r="E169" s="126" t="b">
        <v>1</v>
      </c>
      <c r="F169" s="322" t="str">
        <f>RIGHT('HN TOP UP AUTUMN UPDATE NOV'!E157,4)&amp;"."&amp;"TOPUP"&amp;'HN TOP UP AUTUMN UPDATE NOV'!BD157&amp;"."&amp;"I03"&amp;"."&amp;$C$5</f>
        <v>1003.TOPUP1.I03.Ja21</v>
      </c>
      <c r="G169" s="323">
        <f t="shared" ca="1" si="4"/>
        <v>44309</v>
      </c>
      <c r="H169" s="324">
        <f>IF('HN TOP UP AUTUMN UPDATE NOV'!T157&gt;0,0,-'HN TOP UP AUTUMN UPDATE NOV'!T157)</f>
        <v>0</v>
      </c>
      <c r="I169" s="205">
        <f t="shared" ca="1" si="5"/>
        <v>44309</v>
      </c>
      <c r="J169" s="126">
        <v>3</v>
      </c>
      <c r="K169" s="126" t="b">
        <v>1</v>
      </c>
      <c r="L169" s="126" t="s">
        <v>4022</v>
      </c>
      <c r="M169" s="126" t="b">
        <v>1</v>
      </c>
      <c r="N169" s="126" t="s">
        <v>3687</v>
      </c>
      <c r="O169" s="322" t="str">
        <f>LEFT('HN TOP UP AUTUMN UPDATE NOV'!D157,16)&amp;"."&amp;'HN TopUpPay'!E169</f>
        <v>St Margaret's Nu.4012.EHCP.I03.2.Ap21</v>
      </c>
      <c r="P169" s="325" t="str">
        <f>'HN TOP UP AUTUMN UPDATE NOV'!BC157</f>
        <v>11439/543965</v>
      </c>
      <c r="Q169" s="126" t="b">
        <v>1</v>
      </c>
      <c r="R169" s="126" t="b">
        <v>1</v>
      </c>
      <c r="S169" s="126" t="b">
        <v>1</v>
      </c>
    </row>
    <row r="170" spans="1:19" x14ac:dyDescent="0.25">
      <c r="A170" s="126" t="s">
        <v>4021</v>
      </c>
      <c r="B170" s="200">
        <v>1</v>
      </c>
      <c r="C170" s="126">
        <v>2</v>
      </c>
      <c r="D170" s="321">
        <f>'HN TOP UP AUTUMN UPDATE NOV'!C158</f>
        <v>400102</v>
      </c>
      <c r="E170" s="126" t="b">
        <v>1</v>
      </c>
      <c r="F170" s="322" t="str">
        <f>RIGHT('HN TOP UP AUTUMN UPDATE NOV'!E158,4)&amp;"."&amp;"TOPUP"&amp;'HN TOP UP AUTUMN UPDATE NOV'!BD158&amp;"."&amp;"I03"&amp;"."&amp;$C$5</f>
        <v>1003.TOPUP2.I03.Ja21</v>
      </c>
      <c r="G170" s="323">
        <f t="shared" ca="1" si="4"/>
        <v>44309</v>
      </c>
      <c r="H170" s="324">
        <f>IF('HN TOP UP AUTUMN UPDATE NOV'!T158&gt;0,0,-'HN TOP UP AUTUMN UPDATE NOV'!T158)</f>
        <v>0</v>
      </c>
      <c r="I170" s="205">
        <f t="shared" ca="1" si="5"/>
        <v>44309</v>
      </c>
      <c r="J170" s="126">
        <v>3</v>
      </c>
      <c r="K170" s="126" t="b">
        <v>1</v>
      </c>
      <c r="L170" s="126" t="s">
        <v>4022</v>
      </c>
      <c r="M170" s="126" t="b">
        <v>1</v>
      </c>
      <c r="N170" s="126" t="s">
        <v>3687</v>
      </c>
      <c r="O170" s="322" t="str">
        <f>LEFT('HN TOP UP AUTUMN UPDATE NOV'!D158,16)&amp;"."&amp;'HN TopUpPay'!E170</f>
        <v>St Margaret's Nu.2060.EHCP.I03.1.Ap21</v>
      </c>
      <c r="P170" s="325" t="str">
        <f>'HN TOP UP AUTUMN UPDATE NOV'!BC158</f>
        <v>10265/543965</v>
      </c>
      <c r="Q170" s="126" t="b">
        <v>1</v>
      </c>
      <c r="R170" s="126" t="b">
        <v>1</v>
      </c>
      <c r="S170" s="126" t="b">
        <v>1</v>
      </c>
    </row>
    <row r="171" spans="1:19" hidden="1" x14ac:dyDescent="0.25">
      <c r="A171" s="126" t="s">
        <v>4021</v>
      </c>
      <c r="B171" s="200">
        <v>1</v>
      </c>
      <c r="C171" s="126">
        <v>2</v>
      </c>
      <c r="D171" s="321">
        <f>'HN TOP UP AUTUMN UPDATE NOV'!C159</f>
        <v>400135</v>
      </c>
      <c r="E171" s="126" t="b">
        <v>1</v>
      </c>
      <c r="F171" s="322" t="str">
        <f>RIGHT('HN TOP UP AUTUMN UPDATE NOV'!E159,4)&amp;"."&amp;"TOPUP"&amp;'HN TOP UP AUTUMN UPDATE NOV'!BD159&amp;"."&amp;"I03"&amp;"."&amp;$C$5</f>
        <v>3521.TOPUP1.I03.Ja21</v>
      </c>
      <c r="G171" s="323">
        <f t="shared" ca="1" si="4"/>
        <v>44309</v>
      </c>
      <c r="H171" s="324">
        <f>IF('HN TOP UP AUTUMN UPDATE NOV'!T159&gt;0,0,-'HN TOP UP AUTUMN UPDATE NOV'!T159)</f>
        <v>0</v>
      </c>
      <c r="I171" s="205">
        <f t="shared" ca="1" si="5"/>
        <v>44309</v>
      </c>
      <c r="J171" s="126">
        <v>3</v>
      </c>
      <c r="K171" s="126" t="b">
        <v>1</v>
      </c>
      <c r="L171" s="126" t="s">
        <v>4022</v>
      </c>
      <c r="M171" s="126" t="b">
        <v>1</v>
      </c>
      <c r="N171" s="126" t="s">
        <v>3687</v>
      </c>
      <c r="O171" s="322" t="str">
        <f>LEFT('HN TOP UP AUTUMN UPDATE NOV'!D159,16)&amp;"."&amp;'HN TopUpPay'!E171</f>
        <v>St Mary's &amp; St J.2060.SEN I.I03.2.Ap21</v>
      </c>
      <c r="P171" s="325" t="str">
        <f>'HN TOP UP AUTUMN UPDATE NOV'!BC159</f>
        <v>11431/543965</v>
      </c>
      <c r="Q171" s="126" t="b">
        <v>1</v>
      </c>
      <c r="R171" s="126" t="b">
        <v>1</v>
      </c>
      <c r="S171" s="126" t="b">
        <v>1</v>
      </c>
    </row>
    <row r="172" spans="1:19" hidden="1" x14ac:dyDescent="0.25">
      <c r="A172" s="126" t="s">
        <v>4021</v>
      </c>
      <c r="B172" s="200">
        <v>1</v>
      </c>
      <c r="C172" s="126">
        <v>2</v>
      </c>
      <c r="D172" s="321">
        <f>'HN TOP UP AUTUMN UPDATE NOV'!C160</f>
        <v>400135</v>
      </c>
      <c r="E172" s="126" t="b">
        <v>1</v>
      </c>
      <c r="F172" s="322" t="str">
        <f>RIGHT('HN TOP UP AUTUMN UPDATE NOV'!E160,4)&amp;"."&amp;"TOPUP"&amp;'HN TOP UP AUTUMN UPDATE NOV'!BD160&amp;"."&amp;"I03"&amp;"."&amp;$C$5</f>
        <v>3521.TOPUP2.I03.Ja21</v>
      </c>
      <c r="G172" s="323">
        <f t="shared" ca="1" si="4"/>
        <v>44309</v>
      </c>
      <c r="H172" s="324">
        <f>IF('HN TOP UP AUTUMN UPDATE NOV'!T160&gt;0,0,-'HN TOP UP AUTUMN UPDATE NOV'!T160)</f>
        <v>0</v>
      </c>
      <c r="I172" s="205">
        <f t="shared" ca="1" si="5"/>
        <v>44309</v>
      </c>
      <c r="J172" s="126">
        <v>3</v>
      </c>
      <c r="K172" s="126" t="b">
        <v>1</v>
      </c>
      <c r="L172" s="126" t="s">
        <v>4022</v>
      </c>
      <c r="M172" s="126" t="b">
        <v>1</v>
      </c>
      <c r="N172" s="126" t="s">
        <v>3687</v>
      </c>
      <c r="O172" s="322" t="str">
        <f>LEFT('HN TOP UP AUTUMN UPDATE NOV'!D160,16)&amp;"."&amp;'HN TopUpPay'!E172</f>
        <v>St Mary's &amp; St J.3518.EHCP.I03.1.Ap21</v>
      </c>
      <c r="P172" s="325" t="str">
        <f>'HN TOP UP AUTUMN UPDATE NOV'!BC160</f>
        <v>11435/543965</v>
      </c>
      <c r="Q172" s="126" t="b">
        <v>1</v>
      </c>
      <c r="R172" s="126" t="b">
        <v>1</v>
      </c>
      <c r="S172" s="126" t="b">
        <v>1</v>
      </c>
    </row>
    <row r="173" spans="1:19" hidden="1" x14ac:dyDescent="0.25">
      <c r="A173" s="126" t="s">
        <v>4021</v>
      </c>
      <c r="B173" s="200">
        <v>1</v>
      </c>
      <c r="C173" s="126">
        <v>2</v>
      </c>
      <c r="D173" s="321">
        <f>'HN TOP UP AUTUMN UPDATE NOV'!C161</f>
        <v>400058</v>
      </c>
      <c r="E173" s="126" t="b">
        <v>1</v>
      </c>
      <c r="F173" s="322" t="str">
        <f>RIGHT('HN TOP UP AUTUMN UPDATE NOV'!E161,4)&amp;"."&amp;"TOPUP"&amp;'HN TOP UP AUTUMN UPDATE NOV'!BD161&amp;"."&amp;"I03"&amp;"."&amp;$C$5</f>
        <v>3311.TOPUP1.I03.Ja21</v>
      </c>
      <c r="G173" s="323">
        <f t="shared" ca="1" si="4"/>
        <v>44309</v>
      </c>
      <c r="H173" s="324">
        <f>IF('HN TOP UP AUTUMN UPDATE NOV'!T161&gt;0,0,-'HN TOP UP AUTUMN UPDATE NOV'!T161)</f>
        <v>0</v>
      </c>
      <c r="I173" s="205">
        <f t="shared" ca="1" si="5"/>
        <v>44309</v>
      </c>
      <c r="J173" s="126">
        <v>3</v>
      </c>
      <c r="K173" s="126" t="b">
        <v>1</v>
      </c>
      <c r="L173" s="126" t="s">
        <v>4022</v>
      </c>
      <c r="M173" s="126" t="b">
        <v>1</v>
      </c>
      <c r="N173" s="126" t="s">
        <v>3687</v>
      </c>
      <c r="O173" s="322" t="str">
        <f>LEFT('HN TOP UP AUTUMN UPDATE NOV'!D161,16)&amp;"."&amp;'HN TopUpPay'!E173</f>
        <v>St Mary's C E Pr.2054.EHCP.I03.1.Ap21</v>
      </c>
      <c r="P173" s="325" t="str">
        <f>'HN TOP UP AUTUMN UPDATE NOV'!BC161</f>
        <v>11431/543965</v>
      </c>
      <c r="Q173" s="126" t="b">
        <v>1</v>
      </c>
      <c r="R173" s="126" t="b">
        <v>1</v>
      </c>
      <c r="S173" s="126" t="b">
        <v>1</v>
      </c>
    </row>
    <row r="174" spans="1:19" hidden="1" x14ac:dyDescent="0.25">
      <c r="A174" s="126" t="s">
        <v>4021</v>
      </c>
      <c r="B174" s="200">
        <v>1</v>
      </c>
      <c r="C174" s="126">
        <v>2</v>
      </c>
      <c r="D174" s="321">
        <f>'HN TOP UP AUTUMN UPDATE NOV'!C162</f>
        <v>400017</v>
      </c>
      <c r="E174" s="126" t="b">
        <v>1</v>
      </c>
      <c r="F174" s="322" t="str">
        <f>RIGHT('HN TOP UP AUTUMN UPDATE NOV'!E162,4)&amp;"."&amp;"TOPUP"&amp;'HN TOP UP AUTUMN UPDATE NOV'!BD162&amp;"."&amp;"I03"&amp;"."&amp;$C$5</f>
        <v>3312.TOPUP1.I03.Ja21</v>
      </c>
      <c r="G174" s="323">
        <f t="shared" ca="1" si="4"/>
        <v>44309</v>
      </c>
      <c r="H174" s="324">
        <f>IF('HN TOP UP AUTUMN UPDATE NOV'!T162&gt;0,0,-'HN TOP UP AUTUMN UPDATE NOV'!T162)</f>
        <v>0</v>
      </c>
      <c r="I174" s="205">
        <f t="shared" ca="1" si="5"/>
        <v>44309</v>
      </c>
      <c r="J174" s="126">
        <v>3</v>
      </c>
      <c r="K174" s="126" t="b">
        <v>1</v>
      </c>
      <c r="L174" s="126" t="s">
        <v>4022</v>
      </c>
      <c r="M174" s="126" t="b">
        <v>1</v>
      </c>
      <c r="N174" s="126" t="s">
        <v>3687</v>
      </c>
      <c r="O174" s="322" t="str">
        <f>LEFT('HN TOP UP AUTUMN UPDATE NOV'!D162,16)&amp;"."&amp;'HN TopUpPay'!E174</f>
        <v>St Mary's School.6906.EHCP.I03.1.Ap21</v>
      </c>
      <c r="P174" s="325" t="str">
        <f>'HN TOP UP AUTUMN UPDATE NOV'!BC162</f>
        <v>11431/543965</v>
      </c>
      <c r="Q174" s="126" t="b">
        <v>1</v>
      </c>
      <c r="R174" s="126" t="b">
        <v>1</v>
      </c>
      <c r="S174" s="126" t="b">
        <v>1</v>
      </c>
    </row>
    <row r="175" spans="1:19" hidden="1" x14ac:dyDescent="0.25">
      <c r="A175" s="126" t="s">
        <v>4021</v>
      </c>
      <c r="B175" s="200">
        <v>1</v>
      </c>
      <c r="C175" s="126">
        <v>2</v>
      </c>
      <c r="D175" s="321">
        <f>'HN TOP UP AUTUMN UPDATE NOV'!C163</f>
        <v>400094</v>
      </c>
      <c r="E175" s="126" t="b">
        <v>1</v>
      </c>
      <c r="F175" s="322" t="str">
        <f>RIGHT('HN TOP UP AUTUMN UPDATE NOV'!E163,4)&amp;"."&amp;"TOPUP"&amp;'HN TOP UP AUTUMN UPDATE NOV'!BD163&amp;"."&amp;"I03"&amp;"."&amp;$C$5</f>
        <v>3314.TOPUP1.I03.Ja21</v>
      </c>
      <c r="G175" s="323">
        <f t="shared" ca="1" si="4"/>
        <v>44309</v>
      </c>
      <c r="H175" s="324">
        <f>IF('HN TOP UP AUTUMN UPDATE NOV'!T163&gt;0,0,-'HN TOP UP AUTUMN UPDATE NOV'!T163)</f>
        <v>0</v>
      </c>
      <c r="I175" s="205">
        <f t="shared" ca="1" si="5"/>
        <v>44309</v>
      </c>
      <c r="J175" s="126">
        <v>3</v>
      </c>
      <c r="K175" s="126" t="b">
        <v>1</v>
      </c>
      <c r="L175" s="126" t="s">
        <v>4022</v>
      </c>
      <c r="M175" s="126" t="b">
        <v>1</v>
      </c>
      <c r="N175" s="126" t="s">
        <v>3687</v>
      </c>
      <c r="O175" s="322" t="str">
        <f>LEFT('HN TOP UP AUTUMN UPDATE NOV'!D163,16)&amp;"."&amp;'HN TopUpPay'!E175</f>
        <v>St Pauls CE Prim.6906.EHCP.I03.2.Ap21</v>
      </c>
      <c r="P175" s="325" t="str">
        <f>'HN TOP UP AUTUMN UPDATE NOV'!BC163</f>
        <v>11431/543965</v>
      </c>
      <c r="Q175" s="126" t="b">
        <v>1</v>
      </c>
      <c r="R175" s="126" t="b">
        <v>1</v>
      </c>
      <c r="S175" s="126" t="b">
        <v>1</v>
      </c>
    </row>
    <row r="176" spans="1:19" hidden="1" x14ac:dyDescent="0.25">
      <c r="A176" s="126" t="s">
        <v>4021</v>
      </c>
      <c r="B176" s="200">
        <v>1</v>
      </c>
      <c r="C176" s="126">
        <v>2</v>
      </c>
      <c r="D176" s="321">
        <f>'HN TOP UP AUTUMN UPDATE NOV'!C164</f>
        <v>400006</v>
      </c>
      <c r="E176" s="126" t="b">
        <v>1</v>
      </c>
      <c r="F176" s="322" t="str">
        <f>RIGHT('HN TOP UP AUTUMN UPDATE NOV'!E164,4)&amp;"."&amp;"TOPUP"&amp;'HN TOP UP AUTUMN UPDATE NOV'!BD164&amp;"."&amp;"I03"&amp;"."&amp;$C$5</f>
        <v>3313.TOPUP1.I03.Ja21</v>
      </c>
      <c r="G176" s="323">
        <f t="shared" ca="1" si="4"/>
        <v>44309</v>
      </c>
      <c r="H176" s="324">
        <f>IF('HN TOP UP AUTUMN UPDATE NOV'!T164&gt;0,0,-'HN TOP UP AUTUMN UPDATE NOV'!T164)</f>
        <v>0</v>
      </c>
      <c r="I176" s="205">
        <f t="shared" ca="1" si="5"/>
        <v>44309</v>
      </c>
      <c r="J176" s="126">
        <v>3</v>
      </c>
      <c r="K176" s="126" t="b">
        <v>1</v>
      </c>
      <c r="L176" s="126" t="s">
        <v>4022</v>
      </c>
      <c r="M176" s="126" t="b">
        <v>1</v>
      </c>
      <c r="N176" s="126" t="s">
        <v>3687</v>
      </c>
      <c r="O176" s="322" t="str">
        <f>LEFT('HN TOP UP AUTUMN UPDATE NOV'!D164,16)&amp;"."&amp;'HN TopUpPay'!E176</f>
        <v>St Paul's School..Ap21</v>
      </c>
      <c r="P176" s="325" t="str">
        <f>'HN TOP UP AUTUMN UPDATE NOV'!BC164</f>
        <v>11431/543965</v>
      </c>
      <c r="Q176" s="126" t="b">
        <v>1</v>
      </c>
      <c r="R176" s="126" t="b">
        <v>1</v>
      </c>
      <c r="S176" s="126" t="b">
        <v>1</v>
      </c>
    </row>
    <row r="177" spans="1:19" hidden="1" x14ac:dyDescent="0.25">
      <c r="A177" s="126" t="s">
        <v>4021</v>
      </c>
      <c r="B177" s="200">
        <v>1</v>
      </c>
      <c r="C177" s="126">
        <v>2</v>
      </c>
      <c r="D177" s="321">
        <f>'HN TOP UP AUTUMN UPDATE NOV'!C165</f>
        <v>400037</v>
      </c>
      <c r="E177" s="126" t="b">
        <v>1</v>
      </c>
      <c r="F177" s="322" t="str">
        <f>RIGHT('HN TOP UP AUTUMN UPDATE NOV'!E165,4)&amp;"."&amp;"TOPUP"&amp;'HN TOP UP AUTUMN UPDATE NOV'!BD165&amp;"."&amp;"I03"&amp;"."&amp;$C$5</f>
        <v>3507.TOPUP1.I03.Ja21</v>
      </c>
      <c r="G177" s="323">
        <f t="shared" ca="1" si="4"/>
        <v>44309</v>
      </c>
      <c r="H177" s="324">
        <f>IF('HN TOP UP AUTUMN UPDATE NOV'!T165&gt;0,0,-'HN TOP UP AUTUMN UPDATE NOV'!T165)</f>
        <v>0</v>
      </c>
      <c r="I177" s="205">
        <f t="shared" ca="1" si="5"/>
        <v>44309</v>
      </c>
      <c r="J177" s="126">
        <v>3</v>
      </c>
      <c r="K177" s="126" t="b">
        <v>1</v>
      </c>
      <c r="L177" s="126" t="s">
        <v>4022</v>
      </c>
      <c r="M177" s="126" t="b">
        <v>1</v>
      </c>
      <c r="N177" s="126" t="s">
        <v>3687</v>
      </c>
      <c r="O177" s="322" t="str">
        <f>LEFT('HN TOP UP AUTUMN UPDATE NOV'!D165,16)&amp;"."&amp;'HN TopUpPay'!E177</f>
        <v>St Theresa's R.C..Ap21</v>
      </c>
      <c r="P177" s="325" t="str">
        <f>'HN TOP UP AUTUMN UPDATE NOV'!BC165</f>
        <v>11431/543965</v>
      </c>
      <c r="Q177" s="126" t="b">
        <v>1</v>
      </c>
      <c r="R177" s="126" t="b">
        <v>1</v>
      </c>
      <c r="S177" s="126" t="b">
        <v>1</v>
      </c>
    </row>
    <row r="178" spans="1:19" hidden="1" x14ac:dyDescent="0.25">
      <c r="A178" s="126" t="s">
        <v>4021</v>
      </c>
      <c r="B178" s="200">
        <v>1</v>
      </c>
      <c r="C178" s="126">
        <v>2</v>
      </c>
      <c r="D178" s="321">
        <f>'HN TOP UP AUTUMN UPDATE NOV'!C166</f>
        <v>400009</v>
      </c>
      <c r="E178" s="126" t="b">
        <v>1</v>
      </c>
      <c r="F178" s="322" t="str">
        <f>RIGHT('HN TOP UP AUTUMN UPDATE NOV'!E166,4)&amp;"."&amp;"TOPUP"&amp;'HN TOP UP AUTUMN UPDATE NOV'!BD166&amp;"."&amp;"I03"&amp;"."&amp;$C$5</f>
        <v>3506.TOPUP1.I03.Ja21</v>
      </c>
      <c r="G178" s="323">
        <f t="shared" ca="1" si="4"/>
        <v>44309</v>
      </c>
      <c r="H178" s="324">
        <f>IF('HN TOP UP AUTUMN UPDATE NOV'!T166&gt;0,0,-'HN TOP UP AUTUMN UPDATE NOV'!T166)</f>
        <v>0</v>
      </c>
      <c r="I178" s="205">
        <f t="shared" ca="1" si="5"/>
        <v>44309</v>
      </c>
      <c r="J178" s="126">
        <v>3</v>
      </c>
      <c r="K178" s="126" t="b">
        <v>1</v>
      </c>
      <c r="L178" s="126" t="s">
        <v>4022</v>
      </c>
      <c r="M178" s="126" t="b">
        <v>1</v>
      </c>
      <c r="N178" s="126" t="s">
        <v>3687</v>
      </c>
      <c r="O178" s="322" t="str">
        <f>LEFT('HN TOP UP AUTUMN UPDATE NOV'!D166,16)&amp;"."&amp;'HN TopUpPay'!E178</f>
        <v>St Vincent's Cat..Ap21</v>
      </c>
      <c r="P178" s="325" t="str">
        <f>'HN TOP UP AUTUMN UPDATE NOV'!BC166</f>
        <v>11431/543965</v>
      </c>
      <c r="Q178" s="126" t="b">
        <v>1</v>
      </c>
      <c r="R178" s="126" t="b">
        <v>1</v>
      </c>
      <c r="S178" s="126" t="b">
        <v>1</v>
      </c>
    </row>
    <row r="179" spans="1:19" hidden="1" x14ac:dyDescent="0.25">
      <c r="A179" s="126" t="s">
        <v>4021</v>
      </c>
      <c r="B179" s="200">
        <v>1</v>
      </c>
      <c r="C179" s="126">
        <v>2</v>
      </c>
      <c r="D179" s="321">
        <f>'HN TOP UP AUTUMN UPDATE NOV'!C167</f>
        <v>400013</v>
      </c>
      <c r="E179" s="126" t="b">
        <v>1</v>
      </c>
      <c r="F179" s="322" t="str">
        <f>RIGHT('HN TOP UP AUTUMN UPDATE NOV'!E167,4)&amp;"."&amp;"TOPUP"&amp;'HN TOP UP AUTUMN UPDATE NOV'!BD167&amp;"."&amp;"I03"&amp;"."&amp;$C$5</f>
        <v>5407.TOPUP1.I03.Ja21</v>
      </c>
      <c r="G179" s="323">
        <f t="shared" ca="1" si="4"/>
        <v>44309</v>
      </c>
      <c r="H179" s="324">
        <f>IF('HN TOP UP AUTUMN UPDATE NOV'!T167&gt;0,0,-'HN TOP UP AUTUMN UPDATE NOV'!T167)</f>
        <v>0</v>
      </c>
      <c r="I179" s="205">
        <f t="shared" ca="1" si="5"/>
        <v>44309</v>
      </c>
      <c r="J179" s="126">
        <v>3</v>
      </c>
      <c r="K179" s="126" t="b">
        <v>1</v>
      </c>
      <c r="L179" s="126" t="s">
        <v>4022</v>
      </c>
      <c r="M179" s="126" t="b">
        <v>1</v>
      </c>
      <c r="N179" s="126" t="s">
        <v>3687</v>
      </c>
      <c r="O179" s="322" t="str">
        <f>LEFT('HN TOP UP AUTUMN UPDATE NOV'!D167,16)&amp;"."&amp;'HN TopUpPay'!E179</f>
        <v>St. James' Catho..Ap21</v>
      </c>
      <c r="P179" s="325" t="str">
        <f>'HN TOP UP AUTUMN UPDATE NOV'!BC167</f>
        <v>11435/543965</v>
      </c>
      <c r="Q179" s="126" t="b">
        <v>1</v>
      </c>
      <c r="R179" s="126" t="b">
        <v>1</v>
      </c>
      <c r="S179" s="126" t="b">
        <v>1</v>
      </c>
    </row>
    <row r="180" spans="1:19" hidden="1" x14ac:dyDescent="0.25">
      <c r="A180" s="126" t="s">
        <v>4021</v>
      </c>
      <c r="B180" s="200">
        <v>1</v>
      </c>
      <c r="C180" s="126">
        <v>2</v>
      </c>
      <c r="D180" s="321">
        <f>'HN TOP UP AUTUMN UPDATE NOV'!C168</f>
        <v>157542</v>
      </c>
      <c r="E180" s="126" t="b">
        <v>1</v>
      </c>
      <c r="F180" s="322" t="str">
        <f>RIGHT('HN TOP UP AUTUMN UPDATE NOV'!E168,4)&amp;"."&amp;"TOPUP"&amp;'HN TOP UP AUTUMN UPDATE NOV'!BD168&amp;"."&amp;"I03"&amp;"."&amp;$C$5</f>
        <v>2051.TOPUP1.I03.Ja21</v>
      </c>
      <c r="G180" s="323">
        <f t="shared" ca="1" si="4"/>
        <v>44309</v>
      </c>
      <c r="H180" s="324">
        <f>IF('HN TOP UP AUTUMN UPDATE NOV'!T168&gt;0,0,-'HN TOP UP AUTUMN UPDATE NOV'!T168)</f>
        <v>0</v>
      </c>
      <c r="I180" s="205">
        <f t="shared" ca="1" si="5"/>
        <v>44309</v>
      </c>
      <c r="J180" s="126">
        <v>3</v>
      </c>
      <c r="K180" s="126" t="b">
        <v>1</v>
      </c>
      <c r="L180" s="126" t="s">
        <v>4022</v>
      </c>
      <c r="M180" s="126" t="b">
        <v>1</v>
      </c>
      <c r="N180" s="126" t="s">
        <v>3687</v>
      </c>
      <c r="O180" s="322" t="str">
        <f>LEFT('HN TOP UP AUTUMN UPDATE NOV'!D168,16)&amp;"."&amp;'HN TopUpPay'!E180</f>
        <v>Summerside Prima..Ap21</v>
      </c>
      <c r="P180" s="325" t="str">
        <f>'HN TOP UP AUTUMN UPDATE NOV'!BC168</f>
        <v>11422/516500</v>
      </c>
      <c r="Q180" s="126" t="b">
        <v>1</v>
      </c>
      <c r="R180" s="126" t="b">
        <v>1</v>
      </c>
      <c r="S180" s="126" t="b">
        <v>1</v>
      </c>
    </row>
    <row r="181" spans="1:19" hidden="1" x14ac:dyDescent="0.25">
      <c r="A181" s="126" t="s">
        <v>4021</v>
      </c>
      <c r="B181" s="200">
        <v>1</v>
      </c>
      <c r="C181" s="126">
        <v>2</v>
      </c>
      <c r="D181" s="321">
        <f>'HN TOP UP AUTUMN UPDATE NOV'!C169</f>
        <v>157542</v>
      </c>
      <c r="E181" s="126" t="b">
        <v>1</v>
      </c>
      <c r="F181" s="322" t="str">
        <f>RIGHT('HN TOP UP AUTUMN UPDATE NOV'!E169,4)&amp;"."&amp;"TOPUP"&amp;'HN TOP UP AUTUMN UPDATE NOV'!BD169&amp;"."&amp;"I03"&amp;"."&amp;$C$5</f>
        <v>2051.TOPUP2.I03.Ja21</v>
      </c>
      <c r="G181" s="323">
        <f t="shared" ca="1" si="4"/>
        <v>44309</v>
      </c>
      <c r="H181" s="324">
        <f>IF('HN TOP UP AUTUMN UPDATE NOV'!T169&gt;0,0,-'HN TOP UP AUTUMN UPDATE NOV'!T169)</f>
        <v>0</v>
      </c>
      <c r="I181" s="205">
        <f t="shared" ca="1" si="5"/>
        <v>44309</v>
      </c>
      <c r="J181" s="126">
        <v>3</v>
      </c>
      <c r="K181" s="126" t="b">
        <v>1</v>
      </c>
      <c r="L181" s="126" t="s">
        <v>4022</v>
      </c>
      <c r="M181" s="126" t="b">
        <v>1</v>
      </c>
      <c r="N181" s="126" t="s">
        <v>3687</v>
      </c>
      <c r="O181" s="322" t="str">
        <f>LEFT('HN TOP UP AUTUMN UPDATE NOV'!D169,16)&amp;"."&amp;'HN TopUpPay'!E181</f>
        <v>Summerside Prima..Ap21</v>
      </c>
      <c r="P181" s="325" t="str">
        <f>'HN TOP UP AUTUMN UPDATE NOV'!BC169</f>
        <v>11443/516500</v>
      </c>
      <c r="Q181" s="126" t="b">
        <v>1</v>
      </c>
      <c r="R181" s="126" t="b">
        <v>1</v>
      </c>
      <c r="S181" s="126" t="b">
        <v>1</v>
      </c>
    </row>
    <row r="182" spans="1:19" hidden="1" x14ac:dyDescent="0.25">
      <c r="A182" s="126" t="s">
        <v>4021</v>
      </c>
      <c r="B182" s="200">
        <v>1</v>
      </c>
      <c r="C182" s="126">
        <v>2</v>
      </c>
      <c r="D182" s="321">
        <f>'HN TOP UP AUTUMN UPDATE NOV'!C170</f>
        <v>157542</v>
      </c>
      <c r="E182" s="126" t="b">
        <v>1</v>
      </c>
      <c r="F182" s="322" t="str">
        <f>RIGHT('HN TOP UP AUTUMN UPDATE NOV'!E170,4)&amp;"."&amp;"TOPUP"&amp;'HN TOP UP AUTUMN UPDATE NOV'!BD170&amp;"."&amp;"I03"&amp;"."&amp;$C$5</f>
        <v>2051.TOPUP3.I03.Ja21</v>
      </c>
      <c r="G182" s="323">
        <f t="shared" ca="1" si="4"/>
        <v>44309</v>
      </c>
      <c r="H182" s="324">
        <f>IF('HN TOP UP AUTUMN UPDATE NOV'!T170&gt;0,0,-'HN TOP UP AUTUMN UPDATE NOV'!T170)</f>
        <v>0</v>
      </c>
      <c r="I182" s="205">
        <f t="shared" ca="1" si="5"/>
        <v>44309</v>
      </c>
      <c r="J182" s="126">
        <v>3</v>
      </c>
      <c r="K182" s="126" t="b">
        <v>1</v>
      </c>
      <c r="L182" s="126" t="s">
        <v>4022</v>
      </c>
      <c r="M182" s="126" t="b">
        <v>1</v>
      </c>
      <c r="N182" s="126" t="s">
        <v>3687</v>
      </c>
      <c r="O182" s="322" t="str">
        <f>LEFT('HN TOP UP AUTUMN UPDATE NOV'!D170,16)&amp;"."&amp;'HN TopUpPay'!E182</f>
        <v>Summerside Prima..Ap21</v>
      </c>
      <c r="P182" s="325" t="str">
        <f>'HN TOP UP AUTUMN UPDATE NOV'!BC170</f>
        <v>10265/516500</v>
      </c>
      <c r="Q182" s="126" t="b">
        <v>1</v>
      </c>
      <c r="R182" s="126" t="b">
        <v>1</v>
      </c>
      <c r="S182" s="126" t="b">
        <v>1</v>
      </c>
    </row>
    <row r="183" spans="1:19" hidden="1" x14ac:dyDescent="0.25">
      <c r="A183" s="126" t="s">
        <v>4021</v>
      </c>
      <c r="B183" s="200">
        <v>1</v>
      </c>
      <c r="C183" s="126">
        <v>2</v>
      </c>
      <c r="D183" s="321">
        <f>'HN TOP UP AUTUMN UPDATE NOV'!C171</f>
        <v>400038</v>
      </c>
      <c r="E183" s="126" t="b">
        <v>1</v>
      </c>
      <c r="F183" s="322" t="str">
        <f>RIGHT('HN TOP UP AUTUMN UPDATE NOV'!E171,4)&amp;"."&amp;"TOPUP"&amp;'HN TOP UP AUTUMN UPDATE NOV'!BD171&amp;"."&amp;"I03"&amp;"."&amp;$C$5</f>
        <v>2070.TOPUP1.I03.Ja21</v>
      </c>
      <c r="G183" s="323">
        <f t="shared" ca="1" si="4"/>
        <v>44309</v>
      </c>
      <c r="H183" s="324">
        <f>IF('HN TOP UP AUTUMN UPDATE NOV'!T171&gt;0,0,-'HN TOP UP AUTUMN UPDATE NOV'!T171)</f>
        <v>0</v>
      </c>
      <c r="I183" s="205">
        <f t="shared" ca="1" si="5"/>
        <v>44309</v>
      </c>
      <c r="J183" s="126">
        <v>3</v>
      </c>
      <c r="K183" s="126" t="b">
        <v>1</v>
      </c>
      <c r="L183" s="126" t="s">
        <v>4022</v>
      </c>
      <c r="M183" s="126" t="b">
        <v>1</v>
      </c>
      <c r="N183" s="126" t="s">
        <v>3687</v>
      </c>
      <c r="O183" s="322" t="str">
        <f>LEFT('HN TOP UP AUTUMN UPDATE NOV'!D171,16)&amp;"."&amp;'HN TopUpPay'!E183</f>
        <v>Sunnyfields Prim..Ap21</v>
      </c>
      <c r="P183" s="325" t="str">
        <f>'HN TOP UP AUTUMN UPDATE NOV'!BC171</f>
        <v>11431/543965</v>
      </c>
      <c r="Q183" s="126" t="b">
        <v>1</v>
      </c>
      <c r="R183" s="126" t="b">
        <v>1</v>
      </c>
      <c r="S183" s="126" t="b">
        <v>1</v>
      </c>
    </row>
    <row r="184" spans="1:19" hidden="1" x14ac:dyDescent="0.25">
      <c r="A184" s="126" t="s">
        <v>4021</v>
      </c>
      <c r="B184" s="200">
        <v>1</v>
      </c>
      <c r="C184" s="126">
        <v>2</v>
      </c>
      <c r="D184" s="321">
        <f>'HN TOP UP AUTUMN UPDATE NOV'!C172</f>
        <v>400038</v>
      </c>
      <c r="E184" s="126" t="b">
        <v>1</v>
      </c>
      <c r="F184" s="322" t="str">
        <f>RIGHT('HN TOP UP AUTUMN UPDATE NOV'!E172,4)&amp;"."&amp;"TOPUP"&amp;'HN TOP UP AUTUMN UPDATE NOV'!BD172&amp;"."&amp;"I03"&amp;"."&amp;$C$5</f>
        <v>2070.TOPUP2.I03.Ja21</v>
      </c>
      <c r="G184" s="323">
        <f t="shared" ca="1" si="4"/>
        <v>44309</v>
      </c>
      <c r="H184" s="324">
        <f>IF('HN TOP UP AUTUMN UPDATE NOV'!T172&gt;0,0,-'HN TOP UP AUTUMN UPDATE NOV'!T172)</f>
        <v>0</v>
      </c>
      <c r="I184" s="205">
        <f t="shared" ca="1" si="5"/>
        <v>44309</v>
      </c>
      <c r="J184" s="126">
        <v>3</v>
      </c>
      <c r="K184" s="126" t="b">
        <v>1</v>
      </c>
      <c r="L184" s="126" t="s">
        <v>4022</v>
      </c>
      <c r="M184" s="126" t="b">
        <v>1</v>
      </c>
      <c r="N184" s="126" t="s">
        <v>3687</v>
      </c>
      <c r="O184" s="322" t="str">
        <f>LEFT('HN TOP UP AUTUMN UPDATE NOV'!D172,16)&amp;"."&amp;'HN TopUpPay'!E184</f>
        <v>Sunnyfields Prim..Ap21</v>
      </c>
      <c r="P184" s="325" t="str">
        <f>'HN TOP UP AUTUMN UPDATE NOV'!BC172</f>
        <v>11436/543965</v>
      </c>
      <c r="Q184" s="126" t="b">
        <v>1</v>
      </c>
      <c r="R184" s="126" t="b">
        <v>1</v>
      </c>
      <c r="S184" s="126" t="b">
        <v>1</v>
      </c>
    </row>
    <row r="185" spans="1:19" hidden="1" x14ac:dyDescent="0.25">
      <c r="A185" s="126" t="s">
        <v>4021</v>
      </c>
      <c r="B185" s="200">
        <v>1</v>
      </c>
      <c r="C185" s="126">
        <v>2</v>
      </c>
      <c r="D185" s="321">
        <f>'HN TOP UP AUTUMN UPDATE NOV'!C173</f>
        <v>400038</v>
      </c>
      <c r="E185" s="126" t="b">
        <v>1</v>
      </c>
      <c r="F185" s="322" t="str">
        <f>RIGHT('HN TOP UP AUTUMN UPDATE NOV'!E173,4)&amp;"."&amp;"TOPUP"&amp;'HN TOP UP AUTUMN UPDATE NOV'!BD173&amp;"."&amp;"I03"&amp;"."&amp;$C$5</f>
        <v>2070.TOPUP3.I03.Ja21</v>
      </c>
      <c r="G185" s="323">
        <f t="shared" ca="1" si="4"/>
        <v>44309</v>
      </c>
      <c r="H185" s="324">
        <f>IF('HN TOP UP AUTUMN UPDATE NOV'!T173&gt;0,0,-'HN TOP UP AUTUMN UPDATE NOV'!T173)</f>
        <v>0</v>
      </c>
      <c r="I185" s="205">
        <f t="shared" ca="1" si="5"/>
        <v>44309</v>
      </c>
      <c r="J185" s="126">
        <v>3</v>
      </c>
      <c r="K185" s="126" t="b">
        <v>1</v>
      </c>
      <c r="L185" s="126" t="s">
        <v>4022</v>
      </c>
      <c r="M185" s="126" t="b">
        <v>1</v>
      </c>
      <c r="N185" s="126" t="s">
        <v>3687</v>
      </c>
      <c r="O185" s="322" t="str">
        <f>LEFT('HN TOP UP AUTUMN UPDATE NOV'!D173,16)&amp;"."&amp;'HN TopUpPay'!E185</f>
        <v>Sunnyfields Prim..Ap21</v>
      </c>
      <c r="P185" s="325" t="str">
        <f>'HN TOP UP AUTUMN UPDATE NOV'!BC173</f>
        <v>10265/543965</v>
      </c>
      <c r="Q185" s="126" t="b">
        <v>1</v>
      </c>
      <c r="R185" s="126" t="b">
        <v>1</v>
      </c>
      <c r="S185" s="126" t="b">
        <v>1</v>
      </c>
    </row>
    <row r="186" spans="1:19" hidden="1" x14ac:dyDescent="0.25">
      <c r="A186" s="126" t="s">
        <v>4021</v>
      </c>
      <c r="B186" s="200">
        <v>1</v>
      </c>
      <c r="C186" s="126">
        <v>2</v>
      </c>
      <c r="D186" s="321">
        <f>'HN TOP UP AUTUMN UPDATE NOV'!C174</f>
        <v>144388</v>
      </c>
      <c r="E186" s="126" t="b">
        <v>1</v>
      </c>
      <c r="F186" s="322" t="str">
        <f>RIGHT('HN TOP UP AUTUMN UPDATE NOV'!E174,4)&amp;"."&amp;"TOPUP"&amp;'HN TOP UP AUTUMN UPDATE NOV'!BD174&amp;"."&amp;"I03"&amp;"."&amp;$C$5</f>
        <v>4010.TOPUP1.I03.Ja21</v>
      </c>
      <c r="G186" s="323">
        <f t="shared" ca="1" si="4"/>
        <v>44309</v>
      </c>
      <c r="H186" s="324">
        <f>IF('HN TOP UP AUTUMN UPDATE NOV'!T174&gt;0,0,-'HN TOP UP AUTUMN UPDATE NOV'!T174)</f>
        <v>0</v>
      </c>
      <c r="I186" s="205">
        <f t="shared" ca="1" si="5"/>
        <v>44309</v>
      </c>
      <c r="J186" s="126">
        <v>3</v>
      </c>
      <c r="K186" s="126" t="b">
        <v>1</v>
      </c>
      <c r="L186" s="126" t="s">
        <v>4022</v>
      </c>
      <c r="M186" s="126" t="b">
        <v>1</v>
      </c>
      <c r="N186" s="126" t="s">
        <v>3687</v>
      </c>
      <c r="O186" s="322" t="str">
        <f>LEFT('HN TOP UP AUTUMN UPDATE NOV'!D174,16)&amp;"."&amp;'HN TopUpPay'!E186</f>
        <v>Totteridge Acade..Ap21</v>
      </c>
      <c r="P186" s="325" t="str">
        <f>'HN TOP UP AUTUMN UPDATE NOV'!BC174</f>
        <v>11442/516500</v>
      </c>
      <c r="Q186" s="126" t="b">
        <v>1</v>
      </c>
      <c r="R186" s="126" t="b">
        <v>1</v>
      </c>
      <c r="S186" s="126" t="b">
        <v>1</v>
      </c>
    </row>
    <row r="187" spans="1:19" hidden="1" x14ac:dyDescent="0.25">
      <c r="A187" s="126" t="s">
        <v>4021</v>
      </c>
      <c r="B187" s="200">
        <v>1</v>
      </c>
      <c r="C187" s="126">
        <v>2</v>
      </c>
      <c r="D187" s="321">
        <f>'HN TOP UP AUTUMN UPDATE NOV'!C175</f>
        <v>400100</v>
      </c>
      <c r="E187" s="126" t="b">
        <v>1</v>
      </c>
      <c r="F187" s="322" t="str">
        <f>RIGHT('HN TOP UP AUTUMN UPDATE NOV'!E175,4)&amp;"."&amp;"TOPUP"&amp;'HN TOP UP AUTUMN UPDATE NOV'!BD175&amp;"."&amp;"I03"&amp;"."&amp;$C$5</f>
        <v>3316.TOPUP1.I03.Ja21</v>
      </c>
      <c r="G187" s="323">
        <f t="shared" ca="1" si="4"/>
        <v>44309</v>
      </c>
      <c r="H187" s="324">
        <f>IF('HN TOP UP AUTUMN UPDATE NOV'!T175&gt;0,0,-'HN TOP UP AUTUMN UPDATE NOV'!T175)</f>
        <v>0</v>
      </c>
      <c r="I187" s="205">
        <f t="shared" ca="1" si="5"/>
        <v>44309</v>
      </c>
      <c r="J187" s="126">
        <v>3</v>
      </c>
      <c r="K187" s="126" t="b">
        <v>1</v>
      </c>
      <c r="L187" s="126" t="s">
        <v>4022</v>
      </c>
      <c r="M187" s="126" t="b">
        <v>1</v>
      </c>
      <c r="N187" s="126" t="s">
        <v>3687</v>
      </c>
      <c r="O187" s="322" t="str">
        <f>LEFT('HN TOP UP AUTUMN UPDATE NOV'!D175,16)&amp;"."&amp;'HN TopUpPay'!E187</f>
        <v>Trent  C of E Pr..Ap21</v>
      </c>
      <c r="P187" s="325" t="str">
        <f>'HN TOP UP AUTUMN UPDATE NOV'!BC175</f>
        <v>11431/543965</v>
      </c>
      <c r="Q187" s="126" t="b">
        <v>1</v>
      </c>
      <c r="R187" s="126" t="b">
        <v>1</v>
      </c>
      <c r="S187" s="126" t="b">
        <v>1</v>
      </c>
    </row>
    <row r="188" spans="1:19" hidden="1" x14ac:dyDescent="0.25">
      <c r="A188" s="126" t="s">
        <v>4021</v>
      </c>
      <c r="B188" s="200">
        <v>1</v>
      </c>
      <c r="C188" s="126">
        <v>2</v>
      </c>
      <c r="D188" s="321">
        <f>'HN TOP UP AUTUMN UPDATE NOV'!C176</f>
        <v>400101</v>
      </c>
      <c r="E188" s="126" t="b">
        <v>1</v>
      </c>
      <c r="F188" s="322" t="str">
        <f>RIGHT('HN TOP UP AUTUMN UPDATE NOV'!E176,4)&amp;"."&amp;"TOPUP"&amp;'HN TOP UP AUTUMN UPDATE NOV'!BD176&amp;"."&amp;"I03"&amp;"."&amp;$C$5</f>
        <v>2055.TOPUP1.I03.Ja21</v>
      </c>
      <c r="G188" s="323">
        <f t="shared" ca="1" si="4"/>
        <v>44309</v>
      </c>
      <c r="H188" s="324">
        <f>IF('HN TOP UP AUTUMN UPDATE NOV'!T176&gt;0,0,-'HN TOP UP AUTUMN UPDATE NOV'!T176)</f>
        <v>0</v>
      </c>
      <c r="I188" s="205">
        <f t="shared" ca="1" si="5"/>
        <v>44309</v>
      </c>
      <c r="J188" s="126">
        <v>3</v>
      </c>
      <c r="K188" s="126" t="b">
        <v>1</v>
      </c>
      <c r="L188" s="126" t="s">
        <v>4022</v>
      </c>
      <c r="M188" s="126" t="b">
        <v>1</v>
      </c>
      <c r="N188" s="126" t="s">
        <v>3687</v>
      </c>
      <c r="O188" s="322" t="str">
        <f>LEFT('HN TOP UP AUTUMN UPDATE NOV'!D176,16)&amp;"."&amp;'HN TopUpPay'!E188</f>
        <v>Tudor School..Ap21</v>
      </c>
      <c r="P188" s="325" t="str">
        <f>'HN TOP UP AUTUMN UPDATE NOV'!BC176</f>
        <v>11431/543965</v>
      </c>
      <c r="Q188" s="126" t="b">
        <v>1</v>
      </c>
      <c r="R188" s="126" t="b">
        <v>1</v>
      </c>
      <c r="S188" s="126" t="b">
        <v>1</v>
      </c>
    </row>
    <row r="189" spans="1:19" hidden="1" x14ac:dyDescent="0.25">
      <c r="A189" s="126" t="s">
        <v>4021</v>
      </c>
      <c r="B189" s="200">
        <v>1</v>
      </c>
      <c r="C189" s="126">
        <v>2</v>
      </c>
      <c r="D189" s="321">
        <f>'HN TOP UP AUTUMN UPDATE NOV'!C177</f>
        <v>400053</v>
      </c>
      <c r="E189" s="126" t="b">
        <v>1</v>
      </c>
      <c r="F189" s="322" t="str">
        <f>RIGHT('HN TOP UP AUTUMN UPDATE NOV'!E177,4)&amp;"."&amp;"TOPUP"&amp;'HN TOP UP AUTUMN UPDATE NOV'!BD177&amp;"."&amp;"I03"&amp;"."&amp;$C$5</f>
        <v>2057.TOPUP1.I03.Ja21</v>
      </c>
      <c r="G189" s="323">
        <f t="shared" ca="1" si="4"/>
        <v>44309</v>
      </c>
      <c r="H189" s="324">
        <f>IF('HN TOP UP AUTUMN UPDATE NOV'!T177&gt;0,0,-'HN TOP UP AUTUMN UPDATE NOV'!T177)</f>
        <v>0</v>
      </c>
      <c r="I189" s="205">
        <f t="shared" ca="1" si="5"/>
        <v>44309</v>
      </c>
      <c r="J189" s="126">
        <v>3</v>
      </c>
      <c r="K189" s="126" t="b">
        <v>1</v>
      </c>
      <c r="L189" s="126" t="s">
        <v>4022</v>
      </c>
      <c r="M189" s="126" t="b">
        <v>1</v>
      </c>
      <c r="N189" s="126" t="s">
        <v>3687</v>
      </c>
      <c r="O189" s="322" t="str">
        <f>LEFT('HN TOP UP AUTUMN UPDATE NOV'!D177,16)&amp;"."&amp;'HN TopUpPay'!E189</f>
        <v>Underhill School..Ap21</v>
      </c>
      <c r="P189" s="325" t="str">
        <f>'HN TOP UP AUTUMN UPDATE NOV'!BC177</f>
        <v>11431/543965</v>
      </c>
      <c r="Q189" s="126" t="b">
        <v>1</v>
      </c>
      <c r="R189" s="126" t="b">
        <v>1</v>
      </c>
      <c r="S189" s="126" t="b">
        <v>1</v>
      </c>
    </row>
    <row r="190" spans="1:19" x14ac:dyDescent="0.25">
      <c r="A190" s="126" t="s">
        <v>4021</v>
      </c>
      <c r="B190" s="200">
        <v>1</v>
      </c>
      <c r="C190" s="126">
        <v>2</v>
      </c>
      <c r="D190" s="321">
        <f>'HN TOP UP AUTUMN UPDATE NOV'!C178</f>
        <v>400053</v>
      </c>
      <c r="E190" s="126" t="b">
        <v>1</v>
      </c>
      <c r="F190" s="322" t="str">
        <f>RIGHT('HN TOP UP AUTUMN UPDATE NOV'!E178,4)&amp;"."&amp;"TOPUP"&amp;'HN TOP UP AUTUMN UPDATE NOV'!BD178&amp;"."&amp;"I03"&amp;"."&amp;$C$5</f>
        <v>2057.TOPUP2.I03.Ja21</v>
      </c>
      <c r="G190" s="323">
        <f t="shared" ca="1" si="4"/>
        <v>44309</v>
      </c>
      <c r="H190" s="324">
        <f>IF('HN TOP UP AUTUMN UPDATE NOV'!T178&gt;0,0,-'HN TOP UP AUTUMN UPDATE NOV'!T178)</f>
        <v>0</v>
      </c>
      <c r="I190" s="205">
        <f t="shared" ca="1" si="5"/>
        <v>44309</v>
      </c>
      <c r="J190" s="126">
        <v>3</v>
      </c>
      <c r="K190" s="126" t="b">
        <v>1</v>
      </c>
      <c r="L190" s="126" t="s">
        <v>4022</v>
      </c>
      <c r="M190" s="126" t="b">
        <v>1</v>
      </c>
      <c r="N190" s="126" t="s">
        <v>3687</v>
      </c>
      <c r="O190" s="322" t="str">
        <f>LEFT('HN TOP UP AUTUMN UPDATE NOV'!D178,16)&amp;"."&amp;'HN TopUpPay'!E190</f>
        <v>Underhill School..Ap21</v>
      </c>
      <c r="P190" s="325" t="str">
        <f>'HN TOP UP AUTUMN UPDATE NOV'!BC178</f>
        <v>10265/543965</v>
      </c>
      <c r="Q190" s="126" t="b">
        <v>1</v>
      </c>
      <c r="R190" s="126" t="b">
        <v>1</v>
      </c>
      <c r="S190" s="126" t="b">
        <v>1</v>
      </c>
    </row>
    <row r="191" spans="1:19" hidden="1" x14ac:dyDescent="0.25">
      <c r="A191" s="126" t="s">
        <v>4021</v>
      </c>
      <c r="B191" s="200">
        <v>1</v>
      </c>
      <c r="C191" s="126">
        <v>2</v>
      </c>
      <c r="D191" s="321">
        <f>'HN TOP UP AUTUMN UPDATE NOV'!C179</f>
        <v>400111</v>
      </c>
      <c r="E191" s="126" t="b">
        <v>1</v>
      </c>
      <c r="F191" s="322" t="str">
        <f>RIGHT('HN TOP UP AUTUMN UPDATE NOV'!E179,4)&amp;"."&amp;"TOPUP"&amp;'HN TOP UP AUTUMN UPDATE NOV'!BD179&amp;"."&amp;"I03"&amp;"."&amp;$C$5</f>
        <v>2076.TOPUP1.I03.Ja21</v>
      </c>
      <c r="G191" s="323">
        <f t="shared" ca="1" si="4"/>
        <v>44309</v>
      </c>
      <c r="H191" s="324">
        <f>IF('HN TOP UP AUTUMN UPDATE NOV'!T179&gt;0,0,-'HN TOP UP AUTUMN UPDATE NOV'!T179)</f>
        <v>0</v>
      </c>
      <c r="I191" s="205">
        <f t="shared" ca="1" si="5"/>
        <v>44309</v>
      </c>
      <c r="J191" s="126">
        <v>3</v>
      </c>
      <c r="K191" s="126" t="b">
        <v>1</v>
      </c>
      <c r="L191" s="126" t="s">
        <v>4022</v>
      </c>
      <c r="M191" s="126" t="b">
        <v>1</v>
      </c>
      <c r="N191" s="126" t="s">
        <v>3687</v>
      </c>
      <c r="O191" s="322" t="str">
        <f>LEFT('HN TOP UP AUTUMN UPDATE NOV'!D179,16)&amp;"."&amp;'HN TopUpPay'!E191</f>
        <v>Wessex  Gardens ..Ap21</v>
      </c>
      <c r="P191" s="325" t="str">
        <f>'HN TOP UP AUTUMN UPDATE NOV'!BC179</f>
        <v>11431/543965</v>
      </c>
      <c r="Q191" s="126" t="b">
        <v>1</v>
      </c>
      <c r="R191" s="126" t="b">
        <v>1</v>
      </c>
      <c r="S191" s="126" t="b">
        <v>1</v>
      </c>
    </row>
    <row r="192" spans="1:19" hidden="1" x14ac:dyDescent="0.25">
      <c r="A192" s="126" t="s">
        <v>4021</v>
      </c>
      <c r="B192" s="200">
        <v>1</v>
      </c>
      <c r="C192" s="126">
        <v>2</v>
      </c>
      <c r="D192" s="321">
        <f>'HN TOP UP AUTUMN UPDATE NOV'!C180</f>
        <v>144062</v>
      </c>
      <c r="E192" s="126" t="b">
        <v>1</v>
      </c>
      <c r="F192" s="322" t="str">
        <f>RIGHT('HN TOP UP AUTUMN UPDATE NOV'!E180,4)&amp;"."&amp;"TOPUP"&amp;'HN TOP UP AUTUMN UPDATE NOV'!BD180&amp;"."&amp;"I03"&amp;"."&amp;$C$5</f>
        <v>4012.TOPUP1.I03.Ja21</v>
      </c>
      <c r="G192" s="323">
        <f t="shared" ca="1" si="4"/>
        <v>44309</v>
      </c>
      <c r="H192" s="324">
        <f>IF('HN TOP UP AUTUMN UPDATE NOV'!T180&gt;0,0,-'HN TOP UP AUTUMN UPDATE NOV'!T180)</f>
        <v>0</v>
      </c>
      <c r="I192" s="205">
        <f t="shared" ca="1" si="5"/>
        <v>44309</v>
      </c>
      <c r="J192" s="126">
        <v>3</v>
      </c>
      <c r="K192" s="126" t="b">
        <v>1</v>
      </c>
      <c r="L192" s="126" t="s">
        <v>4022</v>
      </c>
      <c r="M192" s="126" t="b">
        <v>1</v>
      </c>
      <c r="N192" s="126" t="s">
        <v>3687</v>
      </c>
      <c r="O192" s="322" t="str">
        <f>LEFT('HN TOP UP AUTUMN UPDATE NOV'!D180,16)&amp;"."&amp;'HN TopUpPay'!E192</f>
        <v>Whitefield Schoo..Ap21</v>
      </c>
      <c r="P192" s="325" t="str">
        <f>'HN TOP UP AUTUMN UPDATE NOV'!BC180</f>
        <v>11423/516500</v>
      </c>
      <c r="Q192" s="126" t="b">
        <v>1</v>
      </c>
      <c r="R192" s="126" t="b">
        <v>1</v>
      </c>
      <c r="S192" s="126" t="b">
        <v>1</v>
      </c>
    </row>
    <row r="193" spans="1:19" hidden="1" x14ac:dyDescent="0.25">
      <c r="A193" s="126" t="s">
        <v>4021</v>
      </c>
      <c r="B193" s="200">
        <v>1</v>
      </c>
      <c r="C193" s="126">
        <v>2</v>
      </c>
      <c r="D193" s="321">
        <f>'HN TOP UP AUTUMN UPDATE NOV'!C181</f>
        <v>144062</v>
      </c>
      <c r="E193" s="126" t="b">
        <v>1</v>
      </c>
      <c r="F193" s="322" t="str">
        <f>RIGHT('HN TOP UP AUTUMN UPDATE NOV'!E181,4)&amp;"."&amp;"TOPUP"&amp;'HN TOP UP AUTUMN UPDATE NOV'!BD181&amp;"."&amp;"I03"&amp;"."&amp;$C$5</f>
        <v>4012.TOPUP2.I03.Ja21</v>
      </c>
      <c r="G193" s="323">
        <f t="shared" ca="1" si="4"/>
        <v>44309</v>
      </c>
      <c r="H193" s="324">
        <f>IF('HN TOP UP AUTUMN UPDATE NOV'!T181&gt;0,0,-'HN TOP UP AUTUMN UPDATE NOV'!T181)</f>
        <v>0</v>
      </c>
      <c r="I193" s="205">
        <f t="shared" ca="1" si="5"/>
        <v>44309</v>
      </c>
      <c r="J193" s="126">
        <v>3</v>
      </c>
      <c r="K193" s="126" t="b">
        <v>1</v>
      </c>
      <c r="L193" s="126" t="s">
        <v>4022</v>
      </c>
      <c r="M193" s="126" t="b">
        <v>1</v>
      </c>
      <c r="N193" s="126" t="s">
        <v>3687</v>
      </c>
      <c r="O193" s="322" t="str">
        <f>LEFT('HN TOP UP AUTUMN UPDATE NOV'!D181,16)&amp;"."&amp;'HN TopUpPay'!E193</f>
        <v>Whitefield Schoo..Ap21</v>
      </c>
      <c r="P193" s="325" t="str">
        <f>'HN TOP UP AUTUMN UPDATE NOV'!BC181</f>
        <v>11442/516500</v>
      </c>
      <c r="Q193" s="126" t="b">
        <v>1</v>
      </c>
      <c r="R193" s="126" t="b">
        <v>1</v>
      </c>
      <c r="S193" s="126" t="b">
        <v>1</v>
      </c>
    </row>
    <row r="194" spans="1:19" hidden="1" x14ac:dyDescent="0.25">
      <c r="A194" s="126" t="s">
        <v>4021</v>
      </c>
      <c r="B194" s="200">
        <v>1</v>
      </c>
      <c r="C194" s="126">
        <v>2</v>
      </c>
      <c r="D194" s="321">
        <f>'HN TOP UP AUTUMN UPDATE NOV'!C182</f>
        <v>400011</v>
      </c>
      <c r="E194" s="126" t="b">
        <v>1</v>
      </c>
      <c r="F194" s="322" t="str">
        <f>RIGHT('HN TOP UP AUTUMN UPDATE NOV'!E182,4)&amp;"."&amp;"TOPUP"&amp;'HN TOP UP AUTUMN UPDATE NOV'!BD182&amp;"."&amp;"I03"&amp;"."&amp;$C$5</f>
        <v>2060.TOPUP1.I03.Ja21</v>
      </c>
      <c r="G194" s="323">
        <f t="shared" ca="1" si="4"/>
        <v>44309</v>
      </c>
      <c r="H194" s="324">
        <f>IF('HN TOP UP AUTUMN UPDATE NOV'!T182&gt;0,0,-'HN TOP UP AUTUMN UPDATE NOV'!T182)</f>
        <v>0</v>
      </c>
      <c r="I194" s="205">
        <f t="shared" ca="1" si="5"/>
        <v>44309</v>
      </c>
      <c r="J194" s="126">
        <v>3</v>
      </c>
      <c r="K194" s="126" t="b">
        <v>1</v>
      </c>
      <c r="L194" s="126" t="s">
        <v>4022</v>
      </c>
      <c r="M194" s="126" t="b">
        <v>1</v>
      </c>
      <c r="N194" s="126" t="s">
        <v>3687</v>
      </c>
      <c r="O194" s="322" t="str">
        <f>LEFT('HN TOP UP AUTUMN UPDATE NOV'!D182,16)&amp;"."&amp;'HN TopUpPay'!E194</f>
        <v>Whitings Hill Pr..Ap21</v>
      </c>
      <c r="P194" s="325" t="str">
        <f>'HN TOP UP AUTUMN UPDATE NOV'!BC182</f>
        <v>11431/543965</v>
      </c>
      <c r="Q194" s="126" t="b">
        <v>1</v>
      </c>
      <c r="R194" s="126" t="b">
        <v>1</v>
      </c>
      <c r="S194" s="126" t="b">
        <v>1</v>
      </c>
    </row>
    <row r="195" spans="1:19" hidden="1" x14ac:dyDescent="0.25">
      <c r="A195" s="126" t="s">
        <v>4021</v>
      </c>
      <c r="B195" s="200">
        <v>1</v>
      </c>
      <c r="C195" s="126">
        <v>2</v>
      </c>
      <c r="D195" s="321">
        <f>'HN TOP UP AUTUMN UPDATE NOV'!C183</f>
        <v>400011</v>
      </c>
      <c r="E195" s="126" t="b">
        <v>1</v>
      </c>
      <c r="F195" s="322" t="str">
        <f>RIGHT('HN TOP UP AUTUMN UPDATE NOV'!E183,4)&amp;"."&amp;"TOPUP"&amp;'HN TOP UP AUTUMN UPDATE NOV'!BD183&amp;"."&amp;"I03"&amp;"."&amp;$C$5</f>
        <v>2060.TOPUP2.I03.Ja21</v>
      </c>
      <c r="G195" s="323">
        <f t="shared" ca="1" si="4"/>
        <v>44309</v>
      </c>
      <c r="H195" s="324">
        <f>IF('HN TOP UP AUTUMN UPDATE NOV'!T183&gt;0,0,-'HN TOP UP AUTUMN UPDATE NOV'!T183)</f>
        <v>0</v>
      </c>
      <c r="I195" s="205">
        <f t="shared" ca="1" si="5"/>
        <v>44309</v>
      </c>
      <c r="J195" s="126">
        <v>3</v>
      </c>
      <c r="K195" s="126" t="b">
        <v>1</v>
      </c>
      <c r="L195" s="126" t="s">
        <v>4022</v>
      </c>
      <c r="M195" s="126" t="b">
        <v>1</v>
      </c>
      <c r="N195" s="126" t="s">
        <v>3687</v>
      </c>
      <c r="O195" s="322" t="str">
        <f>LEFT('HN TOP UP AUTUMN UPDATE NOV'!D183,16)&amp;"."&amp;'HN TopUpPay'!E195</f>
        <v>Whitings Hill Pr..Ap21</v>
      </c>
      <c r="P195" s="325" t="str">
        <f>'HN TOP UP AUTUMN UPDATE NOV'!BC183</f>
        <v>10265/543965</v>
      </c>
      <c r="Q195" s="126" t="b">
        <v>1</v>
      </c>
      <c r="R195" s="126" t="b">
        <v>1</v>
      </c>
      <c r="S195" s="126" t="b">
        <v>1</v>
      </c>
    </row>
    <row r="196" spans="1:19" hidden="1" x14ac:dyDescent="0.25">
      <c r="A196" s="126" t="s">
        <v>4021</v>
      </c>
      <c r="B196" s="200">
        <v>1</v>
      </c>
      <c r="C196" s="126">
        <v>2</v>
      </c>
      <c r="D196" s="321">
        <f>'HN TOP UP AUTUMN UPDATE NOV'!C184</f>
        <v>400117</v>
      </c>
      <c r="E196" s="126" t="b">
        <v>1</v>
      </c>
      <c r="F196" s="322" t="str">
        <f>RIGHT('HN TOP UP AUTUMN UPDATE NOV'!E184,4)&amp;"."&amp;"TOPUP"&amp;'HN TOP UP AUTUMN UPDATE NOV'!BD184&amp;"."&amp;"I03"&amp;"."&amp;$C$5</f>
        <v>3518.TOPUP1.I03.Ja21</v>
      </c>
      <c r="G196" s="323">
        <f t="shared" ca="1" si="4"/>
        <v>44309</v>
      </c>
      <c r="H196" s="324">
        <f>IF('HN TOP UP AUTUMN UPDATE NOV'!T184&gt;0,0,-'HN TOP UP AUTUMN UPDATE NOV'!T184)</f>
        <v>0</v>
      </c>
      <c r="I196" s="205">
        <f t="shared" ca="1" si="5"/>
        <v>44309</v>
      </c>
      <c r="J196" s="126">
        <v>3</v>
      </c>
      <c r="K196" s="126" t="b">
        <v>1</v>
      </c>
      <c r="L196" s="126" t="s">
        <v>4022</v>
      </c>
      <c r="M196" s="126" t="b">
        <v>1</v>
      </c>
      <c r="N196" s="126" t="s">
        <v>3687</v>
      </c>
      <c r="O196" s="322" t="str">
        <f>LEFT('HN TOP UP AUTUMN UPDATE NOV'!D184,16)&amp;"."&amp;'HN TopUpPay'!E196</f>
        <v>Woodcroft Primar..Ap21</v>
      </c>
      <c r="P196" s="325" t="str">
        <f>'HN TOP UP AUTUMN UPDATE NOV'!BC184</f>
        <v>11431/543965</v>
      </c>
      <c r="Q196" s="126" t="b">
        <v>1</v>
      </c>
      <c r="R196" s="126" t="b">
        <v>1</v>
      </c>
      <c r="S196" s="126" t="b">
        <v>1</v>
      </c>
    </row>
    <row r="197" spans="1:19" hidden="1" x14ac:dyDescent="0.25">
      <c r="A197" s="126" t="s">
        <v>4021</v>
      </c>
      <c r="B197" s="200">
        <v>1</v>
      </c>
      <c r="C197" s="126">
        <v>2</v>
      </c>
      <c r="D197" s="321">
        <f>'HN TOP UP AUTUMN UPDATE NOV'!C185</f>
        <v>400004</v>
      </c>
      <c r="E197" s="126" t="b">
        <v>1</v>
      </c>
      <c r="F197" s="322" t="str">
        <f>RIGHT('HN TOP UP AUTUMN UPDATE NOV'!E185,4)&amp;"."&amp;"TOPUP"&amp;'HN TOP UP AUTUMN UPDATE NOV'!BD185&amp;"."&amp;"I03"&amp;"."&amp;$C$5</f>
        <v>2054.TOPUP1.I03.Ja21</v>
      </c>
      <c r="G197" s="323">
        <f t="shared" ca="1" si="4"/>
        <v>44309</v>
      </c>
      <c r="H197" s="324">
        <f>IF('HN TOP UP AUTUMN UPDATE NOV'!T185&gt;0,0,-'HN TOP UP AUTUMN UPDATE NOV'!T185)</f>
        <v>0</v>
      </c>
      <c r="I197" s="205">
        <f t="shared" ca="1" si="5"/>
        <v>44309</v>
      </c>
      <c r="J197" s="126">
        <v>3</v>
      </c>
      <c r="K197" s="126" t="b">
        <v>1</v>
      </c>
      <c r="L197" s="126" t="s">
        <v>4022</v>
      </c>
      <c r="M197" s="126" t="b">
        <v>1</v>
      </c>
      <c r="N197" s="126" t="s">
        <v>3687</v>
      </c>
      <c r="O197" s="322" t="str">
        <f>LEFT('HN TOP UP AUTUMN UPDATE NOV'!D185,16)&amp;"."&amp;'HN TopUpPay'!E197</f>
        <v>Woodridge  Prima..Ap21</v>
      </c>
      <c r="P197" s="325" t="str">
        <f>'HN TOP UP AUTUMN UPDATE NOV'!BC185</f>
        <v>11431/543965</v>
      </c>
      <c r="Q197" s="126" t="b">
        <v>1</v>
      </c>
      <c r="R197" s="126" t="b">
        <v>1</v>
      </c>
      <c r="S197" s="126" t="b">
        <v>1</v>
      </c>
    </row>
    <row r="198" spans="1:19" hidden="1" x14ac:dyDescent="0.25">
      <c r="A198" s="126" t="s">
        <v>4021</v>
      </c>
      <c r="B198" s="200">
        <v>1</v>
      </c>
      <c r="C198" s="126">
        <v>2</v>
      </c>
      <c r="D198" s="321">
        <f>'HN TOP UP AUTUMN UPDATE NOV'!C186</f>
        <v>128957</v>
      </c>
      <c r="E198" s="126" t="b">
        <v>1</v>
      </c>
      <c r="F198" s="322" t="str">
        <f>RIGHT('HN TOP UP AUTUMN UPDATE NOV'!E186,4)&amp;"."&amp;"TOPUP"&amp;'HN TOP UP AUTUMN UPDATE NOV'!BD186&amp;"."&amp;"I03"&amp;"."&amp;$C$5</f>
        <v>6906.TOPUP1.I03.Ja21</v>
      </c>
      <c r="G198" s="323">
        <f t="shared" ca="1" si="4"/>
        <v>44309</v>
      </c>
      <c r="H198" s="324">
        <f>IF('HN TOP UP AUTUMN UPDATE NOV'!T186&gt;0,0,-'HN TOP UP AUTUMN UPDATE NOV'!T186)</f>
        <v>0</v>
      </c>
      <c r="I198" s="205">
        <f t="shared" ca="1" si="5"/>
        <v>44309</v>
      </c>
      <c r="J198" s="126">
        <v>3</v>
      </c>
      <c r="K198" s="126" t="b">
        <v>1</v>
      </c>
      <c r="L198" s="126" t="s">
        <v>4022</v>
      </c>
      <c r="M198" s="126" t="b">
        <v>1</v>
      </c>
      <c r="N198" s="126" t="s">
        <v>3687</v>
      </c>
      <c r="O198" s="322" t="str">
        <f>LEFT('HN TOP UP AUTUMN UPDATE NOV'!D186,16)&amp;"."&amp;'HN TopUpPay'!E198</f>
        <v>Wren Academy..Ap21</v>
      </c>
      <c r="P198" s="325" t="str">
        <f>'HN TOP UP AUTUMN UPDATE NOV'!BC186</f>
        <v>11442/516500</v>
      </c>
      <c r="Q198" s="126" t="b">
        <v>1</v>
      </c>
      <c r="R198" s="126" t="b">
        <v>1</v>
      </c>
      <c r="S198" s="126" t="b">
        <v>1</v>
      </c>
    </row>
    <row r="199" spans="1:19" hidden="1" x14ac:dyDescent="0.25">
      <c r="A199" s="126" t="s">
        <v>4021</v>
      </c>
      <c r="B199" s="200">
        <v>1</v>
      </c>
      <c r="C199" s="126">
        <v>2</v>
      </c>
      <c r="D199" s="321">
        <f>'HN TOP UP AUTUMN UPDATE NOV'!C187</f>
        <v>128957</v>
      </c>
      <c r="E199" s="126" t="b">
        <v>1</v>
      </c>
      <c r="F199" s="322" t="str">
        <f>RIGHT('HN TOP UP AUTUMN UPDATE NOV'!E187,4)&amp;"."&amp;"TOPUP"&amp;'HN TOP UP AUTUMN UPDATE NOV'!BD187&amp;"."&amp;"I03"&amp;"."&amp;$C$5</f>
        <v>6906.TOPUP2.I03.Ja21</v>
      </c>
      <c r="G199" s="323">
        <f t="shared" ca="1" si="4"/>
        <v>44309</v>
      </c>
      <c r="H199" s="324">
        <f>IF('HN TOP UP AUTUMN UPDATE NOV'!T187&gt;0,0,-'HN TOP UP AUTUMN UPDATE NOV'!T187)</f>
        <v>0</v>
      </c>
      <c r="I199" s="205">
        <f t="shared" ca="1" si="5"/>
        <v>44309</v>
      </c>
      <c r="J199" s="126">
        <v>3</v>
      </c>
      <c r="K199" s="126" t="b">
        <v>1</v>
      </c>
      <c r="L199" s="126" t="s">
        <v>4022</v>
      </c>
      <c r="M199" s="126" t="b">
        <v>1</v>
      </c>
      <c r="N199" s="126" t="s">
        <v>3687</v>
      </c>
      <c r="O199" s="322" t="str">
        <f>LEFT('HN TOP UP AUTUMN UPDATE NOV'!D187,16)&amp;"."&amp;'HN TopUpPay'!E199</f>
        <v>Wren Academy..Ap21</v>
      </c>
      <c r="P199" s="325" t="str">
        <f>'HN TOP UP AUTUMN UPDATE NOV'!BC187</f>
        <v>11443/516500</v>
      </c>
      <c r="Q199" s="126" t="b">
        <v>1</v>
      </c>
      <c r="R199" s="126" t="b">
        <v>1</v>
      </c>
      <c r="S199" s="126" t="b">
        <v>1</v>
      </c>
    </row>
    <row r="200" spans="1:19" hidden="1" x14ac:dyDescent="0.25">
      <c r="A200" s="126" t="s">
        <v>4021</v>
      </c>
      <c r="B200" s="200">
        <v>1</v>
      </c>
      <c r="C200" s="126">
        <v>2</v>
      </c>
      <c r="D200" s="321">
        <f>'HN TOP UP AUTUMN UPDATE NOV'!C188</f>
        <v>157055</v>
      </c>
      <c r="E200" s="126" t="b">
        <v>1</v>
      </c>
      <c r="F200" s="322" t="str">
        <f>RIGHT('HN TOP UP AUTUMN UPDATE NOV'!E188,4)&amp;"."&amp;"TOPUP"&amp;'HN TOP UP AUTUMN UPDATE NOV'!BD188&amp;"."&amp;"I03"&amp;"."&amp;$C$5</f>
        <v>2049.TOPUP1.I03.Ja21</v>
      </c>
      <c r="G200" s="323">
        <f t="shared" ca="1" si="4"/>
        <v>44309</v>
      </c>
      <c r="H200" s="324">
        <f>IF('HN TOP UP AUTUMN UPDATE NOV'!T188&gt;0,0,-'HN TOP UP AUTUMN UPDATE NOV'!T188)</f>
        <v>0</v>
      </c>
      <c r="I200" s="205">
        <f t="shared" ca="1" si="5"/>
        <v>44309</v>
      </c>
      <c r="J200" s="126">
        <v>3</v>
      </c>
      <c r="K200" s="126" t="b">
        <v>1</v>
      </c>
      <c r="L200" s="126" t="s">
        <v>4022</v>
      </c>
      <c r="M200" s="126" t="b">
        <v>1</v>
      </c>
      <c r="N200" s="126" t="s">
        <v>3687</v>
      </c>
      <c r="O200" s="322" t="str">
        <f>LEFT('HN TOP UP AUTUMN UPDATE NOV'!D188,16)&amp;"."&amp;'HN TopUpPay'!E200</f>
        <v>Watling Park Fre..Ap21</v>
      </c>
      <c r="P200" s="325" t="str">
        <f>'HN TOP UP AUTUMN UPDATE NOV'!BC188</f>
        <v>11443/516500</v>
      </c>
      <c r="Q200" s="126" t="b">
        <v>1</v>
      </c>
      <c r="R200" s="126" t="b">
        <v>1</v>
      </c>
      <c r="S200" s="126" t="b">
        <v>1</v>
      </c>
    </row>
    <row r="201" spans="1:19" hidden="1" x14ac:dyDescent="0.25">
      <c r="A201" s="126" t="s">
        <v>4021</v>
      </c>
      <c r="B201" s="200">
        <v>1</v>
      </c>
      <c r="C201" s="126">
        <v>2</v>
      </c>
      <c r="D201" s="321">
        <f>'HN TOP UP AUTUMN UPDATE NOV'!C189</f>
        <v>400070</v>
      </c>
      <c r="E201" s="126" t="b">
        <v>1</v>
      </c>
      <c r="F201" s="322" t="str">
        <f>RIGHT('HN TOP UP AUTUMN UPDATE NOV'!E189,4)&amp;"."&amp;"TOPUP"&amp;'HN TOP UP AUTUMN UPDATE NOV'!BD189&amp;"."&amp;"I03"&amp;"."&amp;$C$5</f>
        <v>2079.TOPUP1.I03.Ja21</v>
      </c>
      <c r="G201" s="323">
        <f t="shared" ca="1" si="4"/>
        <v>44309</v>
      </c>
      <c r="H201" s="324">
        <f>IF('HN TOP UP AUTUMN UPDATE NOV'!T189&gt;0,0,-'HN TOP UP AUTUMN UPDATE NOV'!T189)</f>
        <v>0</v>
      </c>
      <c r="I201" s="205">
        <f t="shared" ca="1" si="5"/>
        <v>44309</v>
      </c>
      <c r="J201" s="126">
        <v>3</v>
      </c>
      <c r="K201" s="126" t="b">
        <v>1</v>
      </c>
      <c r="L201" s="126" t="s">
        <v>4022</v>
      </c>
      <c r="M201" s="126" t="b">
        <v>1</v>
      </c>
      <c r="N201" s="126" t="s">
        <v>3687</v>
      </c>
      <c r="O201" s="322" t="str">
        <f>LEFT('HN TOP UP AUTUMN UPDATE NOV'!D189,16)&amp;"."&amp;'HN TopUpPay'!E201</f>
        <v>Beis Yaakov..Ap21</v>
      </c>
      <c r="P201" s="325" t="str">
        <f>'HN TOP UP AUTUMN UPDATE NOV'!BC189</f>
        <v>11431/543965</v>
      </c>
      <c r="Q201" s="126" t="b">
        <v>1</v>
      </c>
      <c r="R201" s="126" t="b">
        <v>1</v>
      </c>
      <c r="S201" s="126" t="b">
        <v>1</v>
      </c>
    </row>
    <row r="202" spans="1:19" hidden="1" x14ac:dyDescent="0.25">
      <c r="A202" s="126" t="s">
        <v>4021</v>
      </c>
      <c r="B202" s="200">
        <v>1</v>
      </c>
      <c r="C202" s="126">
        <v>2</v>
      </c>
      <c r="D202" s="321">
        <f>'HN TOP UP AUTUMN UPDATE NOV'!C190</f>
        <v>0</v>
      </c>
      <c r="E202" s="126" t="b">
        <v>1</v>
      </c>
      <c r="F202" s="322" t="str">
        <f>RIGHT('HN TOP UP AUTUMN UPDATE NOV'!E190,4)&amp;"."&amp;"TOPUP"&amp;'HN TOP UP AUTUMN UPDATE NOV'!BD190&amp;"."&amp;"I03"&amp;"."&amp;$C$5</f>
        <v>.TOPUP.I03.Ja21</v>
      </c>
      <c r="G202" s="323">
        <f t="shared" ca="1" si="4"/>
        <v>44309</v>
      </c>
      <c r="H202" s="324">
        <f>IF('HN TOP UP AUTUMN UPDATE NOV'!T190&gt;0,0,-'HN TOP UP AUTUMN UPDATE NOV'!T190)</f>
        <v>0</v>
      </c>
      <c r="I202" s="205">
        <f t="shared" ca="1" si="5"/>
        <v>44309</v>
      </c>
      <c r="J202" s="126">
        <v>3</v>
      </c>
      <c r="K202" s="126" t="b">
        <v>1</v>
      </c>
      <c r="L202" s="126" t="s">
        <v>4022</v>
      </c>
      <c r="M202" s="126" t="b">
        <v>1</v>
      </c>
      <c r="N202" s="126" t="s">
        <v>3687</v>
      </c>
      <c r="O202" s="322" t="str">
        <f>LEFT('HN TOP UP AUTUMN UPDATE NOV'!D190,16)&amp;"."&amp;'HN TopUpPay'!E202</f>
        <v>Grand Total.</v>
      </c>
      <c r="P202" s="325">
        <f>'HN TOP UP AUTUMN UPDATE NOV'!BC190</f>
        <v>0</v>
      </c>
      <c r="Q202" s="126" t="b">
        <v>1</v>
      </c>
      <c r="R202" s="126" t="b">
        <v>1</v>
      </c>
      <c r="S202" s="126" t="b">
        <v>1</v>
      </c>
    </row>
    <row r="203" spans="1:19" hidden="1" x14ac:dyDescent="0.25">
      <c r="A203" s="126" t="s">
        <v>4021</v>
      </c>
      <c r="B203" s="200">
        <v>1</v>
      </c>
      <c r="C203" s="126">
        <v>2</v>
      </c>
      <c r="D203" s="321">
        <f>'HN TOP UP AUTUMN UPDATE NOV'!C191</f>
        <v>0</v>
      </c>
      <c r="E203" s="126" t="b">
        <v>1</v>
      </c>
      <c r="F203" s="322" t="str">
        <f>RIGHT('HN TOP UP AUTUMN UPDATE NOV'!E191,4)&amp;"."&amp;"TOPUP"&amp;'HN TOP UP AUTUMN UPDATE NOV'!BD191&amp;"."&amp;"I03"&amp;"."&amp;$C$5</f>
        <v>.TOPUP.I03.Ja21</v>
      </c>
      <c r="G203" s="323">
        <f t="shared" ca="1" si="4"/>
        <v>44309</v>
      </c>
      <c r="H203" s="324">
        <f>IF('HN TOP UP AUTUMN UPDATE NOV'!T191&gt;0,0,-'HN TOP UP AUTUMN UPDATE NOV'!T191)</f>
        <v>0</v>
      </c>
      <c r="I203" s="205">
        <f t="shared" ca="1" si="5"/>
        <v>44309</v>
      </c>
      <c r="J203" s="126">
        <v>3</v>
      </c>
      <c r="K203" s="126" t="b">
        <v>1</v>
      </c>
      <c r="L203" s="126" t="s">
        <v>4022</v>
      </c>
      <c r="M203" s="126" t="b">
        <v>1</v>
      </c>
      <c r="N203" s="126" t="s">
        <v>3687</v>
      </c>
      <c r="O203" s="322" t="str">
        <f>LEFT('HN TOP UP AUTUMN UPDATE NOV'!D191,16)&amp;"."&amp;'HN TopUpPay'!E203</f>
        <v>.</v>
      </c>
      <c r="P203" s="325">
        <f>'HN TOP UP AUTUMN UPDATE NOV'!BC191</f>
        <v>0</v>
      </c>
      <c r="Q203" s="126" t="b">
        <v>1</v>
      </c>
      <c r="R203" s="126" t="b">
        <v>1</v>
      </c>
      <c r="S203" s="126" t="b">
        <v>1</v>
      </c>
    </row>
    <row r="204" spans="1:19" hidden="1" x14ac:dyDescent="0.25">
      <c r="A204" s="126" t="s">
        <v>4021</v>
      </c>
      <c r="B204" s="200">
        <v>1</v>
      </c>
      <c r="C204" s="126">
        <v>2</v>
      </c>
      <c r="D204" s="321">
        <f>'HN TOP UP AUTUMN UPDATE NOV'!C192</f>
        <v>0</v>
      </c>
      <c r="E204" s="126" t="b">
        <v>1</v>
      </c>
      <c r="F204" s="322" t="str">
        <f>RIGHT('HN TOP UP AUTUMN UPDATE NOV'!E192,4)&amp;"."&amp;"TOPUP"&amp;'HN TOP UP AUTUMN UPDATE NOV'!BD192&amp;"."&amp;"I03"&amp;"."&amp;$C$5</f>
        <v>.TOPUP.I03.Ja21</v>
      </c>
      <c r="G204" s="323">
        <f t="shared" ca="1" si="4"/>
        <v>44309</v>
      </c>
      <c r="H204" s="324">
        <f>IF('HN TOP UP AUTUMN UPDATE NOV'!T192&gt;0,0,-'HN TOP UP AUTUMN UPDATE NOV'!T192)</f>
        <v>0</v>
      </c>
      <c r="I204" s="205">
        <f t="shared" ca="1" si="5"/>
        <v>44309</v>
      </c>
      <c r="J204" s="126">
        <v>3</v>
      </c>
      <c r="K204" s="126" t="b">
        <v>1</v>
      </c>
      <c r="L204" s="126" t="s">
        <v>4022</v>
      </c>
      <c r="M204" s="126" t="b">
        <v>1</v>
      </c>
      <c r="N204" s="126" t="s">
        <v>3687</v>
      </c>
      <c r="O204" s="322" t="str">
        <f>LEFT('HN TOP UP AUTUMN UPDATE NOV'!D192,16)&amp;"."&amp;'HN TopUpPay'!E204</f>
        <v>.</v>
      </c>
      <c r="P204" s="325">
        <f>'HN TOP UP AUTUMN UPDATE NOV'!BC192</f>
        <v>0</v>
      </c>
      <c r="Q204" s="126" t="b">
        <v>1</v>
      </c>
      <c r="R204" s="126" t="b">
        <v>1</v>
      </c>
      <c r="S204" s="126" t="b">
        <v>1</v>
      </c>
    </row>
    <row r="205" spans="1:19" hidden="1" x14ac:dyDescent="0.25">
      <c r="A205" s="126" t="s">
        <v>4021</v>
      </c>
      <c r="B205" s="200">
        <v>1</v>
      </c>
      <c r="C205" s="126">
        <v>2</v>
      </c>
      <c r="D205" s="321">
        <f>'HN TOP UP AUTUMN UPDATE NOV'!C193</f>
        <v>0</v>
      </c>
      <c r="E205" s="126" t="b">
        <v>1</v>
      </c>
      <c r="F205" s="322" t="str">
        <f>RIGHT('HN TOP UP AUTUMN UPDATE NOV'!E193,4)&amp;"."&amp;"TOPUP"&amp;'HN TOP UP AUTUMN UPDATE NOV'!BD193&amp;"."&amp;"I03"&amp;"."&amp;$C$5</f>
        <v>.TOPUP.I03.Ja21</v>
      </c>
      <c r="G205" s="323">
        <f t="shared" ca="1" si="4"/>
        <v>44309</v>
      </c>
      <c r="H205" s="324">
        <f>IF('HN TOP UP AUTUMN UPDATE NOV'!T193&gt;0,0,-'HN TOP UP AUTUMN UPDATE NOV'!T193)</f>
        <v>0</v>
      </c>
      <c r="I205" s="205">
        <f t="shared" ca="1" si="5"/>
        <v>44309</v>
      </c>
      <c r="J205" s="126">
        <v>3</v>
      </c>
      <c r="K205" s="126" t="b">
        <v>1</v>
      </c>
      <c r="L205" s="126" t="s">
        <v>4022</v>
      </c>
      <c r="M205" s="126" t="b">
        <v>1</v>
      </c>
      <c r="N205" s="126" t="s">
        <v>3687</v>
      </c>
      <c r="O205" s="322" t="str">
        <f>LEFT('HN TOP UP AUTUMN UPDATE NOV'!D193,16)&amp;"."&amp;'HN TopUpPay'!E205</f>
        <v>.</v>
      </c>
      <c r="P205" s="325">
        <f>'HN TOP UP AUTUMN UPDATE NOV'!BC193</f>
        <v>0</v>
      </c>
      <c r="Q205" s="126" t="b">
        <v>1</v>
      </c>
      <c r="R205" s="126" t="b">
        <v>1</v>
      </c>
      <c r="S205" s="126" t="b">
        <v>1</v>
      </c>
    </row>
    <row r="206" spans="1:19" hidden="1" x14ac:dyDescent="0.25">
      <c r="A206" s="126" t="s">
        <v>4021</v>
      </c>
      <c r="B206" s="200">
        <v>1</v>
      </c>
      <c r="C206" s="126">
        <v>2</v>
      </c>
      <c r="D206" s="321">
        <f>'HN TOP UP AUTUMN UPDATE NOV'!C194</f>
        <v>0</v>
      </c>
      <c r="E206" s="126" t="b">
        <v>1</v>
      </c>
      <c r="F206" s="322" t="str">
        <f>RIGHT('HN TOP UP AUTUMN UPDATE NOV'!E194,4)&amp;"."&amp;"TOPUP"&amp;'HN TOP UP AUTUMN UPDATE NOV'!BD194&amp;"."&amp;"I03"&amp;"."&amp;$C$5</f>
        <v>.TOPUP.I03.Ja21</v>
      </c>
      <c r="G206" s="323">
        <f t="shared" ca="1" si="4"/>
        <v>44309</v>
      </c>
      <c r="H206" s="324">
        <f>IF('HN TOP UP AUTUMN UPDATE NOV'!T194&gt;0,0,-'HN TOP UP AUTUMN UPDATE NOV'!T194)</f>
        <v>0</v>
      </c>
      <c r="I206" s="205">
        <f t="shared" ca="1" si="5"/>
        <v>44309</v>
      </c>
      <c r="J206" s="126">
        <v>3</v>
      </c>
      <c r="K206" s="126" t="b">
        <v>1</v>
      </c>
      <c r="L206" s="126" t="s">
        <v>4022</v>
      </c>
      <c r="M206" s="126" t="b">
        <v>1</v>
      </c>
      <c r="N206" s="126" t="s">
        <v>3687</v>
      </c>
      <c r="O206" s="322" t="str">
        <f>LEFT('HN TOP UP AUTUMN UPDATE NOV'!D194,16)&amp;"."&amp;'HN TopUpPay'!E206</f>
        <v>.</v>
      </c>
      <c r="P206" s="325">
        <f>'HN TOP UP AUTUMN UPDATE NOV'!BC194</f>
        <v>0</v>
      </c>
      <c r="Q206" s="126" t="b">
        <v>1</v>
      </c>
      <c r="R206" s="126" t="b">
        <v>1</v>
      </c>
      <c r="S206" s="126" t="b">
        <v>1</v>
      </c>
    </row>
    <row r="207" spans="1:19" hidden="1" x14ac:dyDescent="0.25">
      <c r="A207" s="126" t="s">
        <v>4021</v>
      </c>
      <c r="B207" s="200">
        <v>1</v>
      </c>
      <c r="C207" s="126">
        <v>2</v>
      </c>
      <c r="D207" s="321">
        <f>'HN TOP UP AUTUMN UPDATE NOV'!C195</f>
        <v>0</v>
      </c>
      <c r="E207" s="126" t="b">
        <v>1</v>
      </c>
      <c r="F207" s="322" t="str">
        <f>RIGHT('HN TOP UP AUTUMN UPDATE NOV'!E195,4)&amp;"."&amp;"TOPUP"&amp;'HN TOP UP AUTUMN UPDATE NOV'!BD195&amp;"."&amp;"I03"&amp;"."&amp;$C$5</f>
        <v>.TOPUP.I03.Ja21</v>
      </c>
      <c r="G207" s="323">
        <f t="shared" ca="1" si="4"/>
        <v>44309</v>
      </c>
      <c r="H207" s="324">
        <f>IF('HN TOP UP AUTUMN UPDATE NOV'!T195&gt;0,0,-'HN TOP UP AUTUMN UPDATE NOV'!T195)</f>
        <v>0</v>
      </c>
      <c r="I207" s="205">
        <f t="shared" ca="1" si="5"/>
        <v>44309</v>
      </c>
      <c r="J207" s="126">
        <v>3</v>
      </c>
      <c r="K207" s="126" t="b">
        <v>1</v>
      </c>
      <c r="L207" s="126" t="s">
        <v>4022</v>
      </c>
      <c r="M207" s="126" t="b">
        <v>1</v>
      </c>
      <c r="N207" s="126" t="s">
        <v>3687</v>
      </c>
      <c r="O207" s="322" t="str">
        <f>LEFT('HN TOP UP AUTUMN UPDATE NOV'!D195,16)&amp;"."&amp;'HN TopUpPay'!E207</f>
        <v>.</v>
      </c>
      <c r="P207" s="325">
        <f>'HN TOP UP AUTUMN UPDATE NOV'!BC195</f>
        <v>0</v>
      </c>
      <c r="Q207" s="126" t="b">
        <v>1</v>
      </c>
      <c r="R207" s="126" t="b">
        <v>1</v>
      </c>
      <c r="S207" s="126" t="b">
        <v>1</v>
      </c>
    </row>
    <row r="208" spans="1:19" hidden="1" x14ac:dyDescent="0.25">
      <c r="A208" s="126" t="s">
        <v>4021</v>
      </c>
      <c r="B208" s="200">
        <v>1</v>
      </c>
      <c r="C208" s="126">
        <v>2</v>
      </c>
      <c r="D208" s="321">
        <f>'HN TOP UP AUTUMN UPDATE NOV'!C196</f>
        <v>0</v>
      </c>
      <c r="E208" s="126" t="b">
        <v>1</v>
      </c>
      <c r="F208" s="322" t="str">
        <f>RIGHT('HN TOP UP AUTUMN UPDATE NOV'!E196,4)&amp;"."&amp;"TOPUP"&amp;'HN TOP UP AUTUMN UPDATE NOV'!BD196&amp;"."&amp;"I03"&amp;"."&amp;$C$5</f>
        <v>.TOPUP.I03.Ja21</v>
      </c>
      <c r="G208" s="323">
        <f t="shared" ca="1" si="4"/>
        <v>44309</v>
      </c>
      <c r="H208" s="324">
        <f>IF('HN TOP UP AUTUMN UPDATE NOV'!T196&gt;0,0,-'HN TOP UP AUTUMN UPDATE NOV'!T196)</f>
        <v>0</v>
      </c>
      <c r="I208" s="205">
        <f t="shared" ca="1" si="5"/>
        <v>44309</v>
      </c>
      <c r="J208" s="126">
        <v>3</v>
      </c>
      <c r="K208" s="126" t="b">
        <v>1</v>
      </c>
      <c r="L208" s="126" t="s">
        <v>4022</v>
      </c>
      <c r="M208" s="126" t="b">
        <v>1</v>
      </c>
      <c r="N208" s="126" t="s">
        <v>3687</v>
      </c>
      <c r="O208" s="322" t="str">
        <f>LEFT('HN TOP UP AUTUMN UPDATE NOV'!D196,16)&amp;"."&amp;'HN TopUpPay'!E208</f>
        <v>.</v>
      </c>
      <c r="P208" s="325">
        <f>'HN TOP UP AUTUMN UPDATE NOV'!BC196</f>
        <v>0</v>
      </c>
      <c r="Q208" s="126" t="b">
        <v>1</v>
      </c>
      <c r="R208" s="126" t="b">
        <v>1</v>
      </c>
      <c r="S208" s="126" t="b">
        <v>1</v>
      </c>
    </row>
    <row r="209" spans="1:19" hidden="1" x14ac:dyDescent="0.25">
      <c r="A209" s="126" t="s">
        <v>4021</v>
      </c>
      <c r="B209" s="200">
        <v>1</v>
      </c>
      <c r="C209" s="126">
        <v>2</v>
      </c>
      <c r="D209" s="321">
        <f>'HN TOP UP AUTUMN UPDATE NOV'!C197</f>
        <v>0</v>
      </c>
      <c r="E209" s="126" t="b">
        <v>1</v>
      </c>
      <c r="F209" s="322" t="str">
        <f>RIGHT('HN TOP UP AUTUMN UPDATE NOV'!E197,4)&amp;"."&amp;"TOPUP"&amp;'HN TOP UP AUTUMN UPDATE NOV'!BD197&amp;"."&amp;"I03"&amp;"."&amp;$C$5</f>
        <v>.TOPUP.I03.Ja21</v>
      </c>
      <c r="G209" s="323">
        <f t="shared" ca="1" si="4"/>
        <v>44309</v>
      </c>
      <c r="H209" s="324">
        <f>IF('HN TOP UP AUTUMN UPDATE NOV'!T197&gt;0,0,-'HN TOP UP AUTUMN UPDATE NOV'!T197)</f>
        <v>0</v>
      </c>
      <c r="I209" s="205">
        <f t="shared" ca="1" si="5"/>
        <v>44309</v>
      </c>
      <c r="J209" s="126">
        <v>3</v>
      </c>
      <c r="K209" s="126" t="b">
        <v>1</v>
      </c>
      <c r="L209" s="126" t="s">
        <v>4022</v>
      </c>
      <c r="M209" s="126" t="b">
        <v>1</v>
      </c>
      <c r="N209" s="126" t="s">
        <v>3687</v>
      </c>
      <c r="O209" s="322" t="str">
        <f>LEFT('HN TOP UP AUTUMN UPDATE NOV'!D197,16)&amp;"."&amp;'HN TopUpPay'!E209</f>
        <v>.</v>
      </c>
      <c r="P209" s="325">
        <f>'HN TOP UP AUTUMN UPDATE NOV'!BC197</f>
        <v>0</v>
      </c>
      <c r="Q209" s="126" t="b">
        <v>1</v>
      </c>
      <c r="R209" s="126" t="b">
        <v>1</v>
      </c>
      <c r="S209" s="126" t="b">
        <v>1</v>
      </c>
    </row>
    <row r="210" spans="1:19" hidden="1" x14ac:dyDescent="0.25">
      <c r="A210" s="126" t="s">
        <v>4021</v>
      </c>
      <c r="B210" s="200">
        <v>1</v>
      </c>
      <c r="C210" s="126">
        <v>2</v>
      </c>
      <c r="D210" s="321">
        <f>'HN TOP UP AUTUMN UPDATE NOV'!C198</f>
        <v>0</v>
      </c>
      <c r="E210" s="126" t="b">
        <v>1</v>
      </c>
      <c r="F210" s="322" t="str">
        <f>RIGHT('HN TOP UP AUTUMN UPDATE NOV'!E198,4)&amp;"."&amp;"TOPUP"&amp;'HN TOP UP AUTUMN UPDATE NOV'!BD198&amp;"."&amp;"I03"&amp;"."&amp;$C$5</f>
        <v>.TOPUP.I03.Ja21</v>
      </c>
      <c r="G210" s="323">
        <f t="shared" ca="1" si="4"/>
        <v>44309</v>
      </c>
      <c r="H210" s="324">
        <f>IF('HN TOP UP AUTUMN UPDATE NOV'!T198&gt;0,0,-'HN TOP UP AUTUMN UPDATE NOV'!T198)</f>
        <v>0</v>
      </c>
      <c r="I210" s="205">
        <f t="shared" ca="1" si="5"/>
        <v>44309</v>
      </c>
      <c r="J210" s="126">
        <v>3</v>
      </c>
      <c r="K210" s="126" t="b">
        <v>1</v>
      </c>
      <c r="L210" s="126" t="s">
        <v>4022</v>
      </c>
      <c r="M210" s="126" t="b">
        <v>1</v>
      </c>
      <c r="N210" s="126" t="s">
        <v>3687</v>
      </c>
      <c r="O210" s="322" t="str">
        <f>LEFT('HN TOP UP AUTUMN UPDATE NOV'!D198,16)&amp;"."&amp;'HN TopUpPay'!E210</f>
        <v>.</v>
      </c>
      <c r="P210" s="325">
        <f>'HN TOP UP AUTUMN UPDATE NOV'!BC198</f>
        <v>0</v>
      </c>
      <c r="Q210" s="126" t="b">
        <v>1</v>
      </c>
      <c r="R210" s="126" t="b">
        <v>1</v>
      </c>
      <c r="S210" s="126" t="b">
        <v>1</v>
      </c>
    </row>
    <row r="211" spans="1:19" hidden="1" x14ac:dyDescent="0.25">
      <c r="A211" s="126" t="s">
        <v>4021</v>
      </c>
      <c r="B211" s="200">
        <v>1</v>
      </c>
      <c r="C211" s="126">
        <v>2</v>
      </c>
      <c r="D211" s="321">
        <f>'HN TOP UP AUTUMN UPDATE NOV'!C199</f>
        <v>0</v>
      </c>
      <c r="E211" s="126" t="b">
        <v>1</v>
      </c>
      <c r="F211" s="322" t="str">
        <f>RIGHT('HN TOP UP AUTUMN UPDATE NOV'!E199,4)&amp;"."&amp;"TOPUP"&amp;'HN TOP UP AUTUMN UPDATE NOV'!BD199&amp;"."&amp;"I03"&amp;"."&amp;$C$5</f>
        <v>.TOPUP.I03.Ja21</v>
      </c>
      <c r="G211" s="323">
        <f t="shared" ca="1" si="4"/>
        <v>44309</v>
      </c>
      <c r="H211" s="324">
        <f>IF('HN TOP UP AUTUMN UPDATE NOV'!T199&gt;0,0,-'HN TOP UP AUTUMN UPDATE NOV'!T199)</f>
        <v>0</v>
      </c>
      <c r="I211" s="205">
        <f t="shared" ca="1" si="5"/>
        <v>44309</v>
      </c>
      <c r="J211" s="126">
        <v>3</v>
      </c>
      <c r="K211" s="126" t="b">
        <v>1</v>
      </c>
      <c r="L211" s="126" t="s">
        <v>4022</v>
      </c>
      <c r="M211" s="126" t="b">
        <v>1</v>
      </c>
      <c r="N211" s="126" t="s">
        <v>3687</v>
      </c>
      <c r="O211" s="322" t="str">
        <f>LEFT('HN TOP UP AUTUMN UPDATE NOV'!D199,16)&amp;"."&amp;'HN TopUpPay'!E211</f>
        <v>.</v>
      </c>
      <c r="P211" s="325">
        <f>'HN TOP UP AUTUMN UPDATE NOV'!BC199</f>
        <v>0</v>
      </c>
      <c r="Q211" s="126" t="b">
        <v>1</v>
      </c>
      <c r="R211" s="126" t="b">
        <v>1</v>
      </c>
      <c r="S211" s="126" t="b">
        <v>1</v>
      </c>
    </row>
    <row r="212" spans="1:19" hidden="1" x14ac:dyDescent="0.25">
      <c r="A212" s="126" t="s">
        <v>4021</v>
      </c>
      <c r="B212" s="200">
        <v>1</v>
      </c>
      <c r="C212" s="126">
        <v>2</v>
      </c>
      <c r="D212" s="321">
        <f>'HN TOP UP AUTUMN UPDATE NOV'!C200</f>
        <v>0</v>
      </c>
      <c r="E212" s="126" t="b">
        <v>1</v>
      </c>
      <c r="F212" s="322" t="str">
        <f>RIGHT('HN TOP UP AUTUMN UPDATE NOV'!E200,4)&amp;"."&amp;"TOPUP"&amp;'HN TOP UP AUTUMN UPDATE NOV'!BD200&amp;"."&amp;"I03"&amp;"."&amp;$C$5</f>
        <v>.TOPUP.I03.Ja21</v>
      </c>
      <c r="G212" s="323">
        <f t="shared" ref="G212:G266" ca="1" si="6">TODAY()</f>
        <v>44309</v>
      </c>
      <c r="H212" s="324">
        <f>IF('HN TOP UP AUTUMN UPDATE NOV'!T200&gt;0,0,-'HN TOP UP AUTUMN UPDATE NOV'!T200)</f>
        <v>0</v>
      </c>
      <c r="I212" s="205">
        <f t="shared" ref="I212:I266" ca="1" si="7">G212</f>
        <v>44309</v>
      </c>
      <c r="J212" s="126">
        <v>3</v>
      </c>
      <c r="K212" s="126" t="b">
        <v>1</v>
      </c>
      <c r="L212" s="126" t="s">
        <v>4022</v>
      </c>
      <c r="M212" s="126" t="b">
        <v>1</v>
      </c>
      <c r="N212" s="126" t="s">
        <v>3687</v>
      </c>
      <c r="O212" s="322" t="str">
        <f>LEFT('HN TOP UP AUTUMN UPDATE NOV'!D200,16)&amp;"."&amp;'HN TopUpPay'!E212</f>
        <v>.</v>
      </c>
      <c r="P212" s="325">
        <f>'HN TOP UP AUTUMN UPDATE NOV'!BC200</f>
        <v>0</v>
      </c>
      <c r="Q212" s="126" t="b">
        <v>1</v>
      </c>
      <c r="R212" s="126" t="b">
        <v>1</v>
      </c>
      <c r="S212" s="126" t="b">
        <v>1</v>
      </c>
    </row>
    <row r="213" spans="1:19" hidden="1" x14ac:dyDescent="0.25">
      <c r="A213" s="126" t="s">
        <v>4021</v>
      </c>
      <c r="B213" s="200">
        <v>1</v>
      </c>
      <c r="C213" s="126">
        <v>2</v>
      </c>
      <c r="D213" s="321">
        <f>'HN TOP UP AUTUMN UPDATE NOV'!C201</f>
        <v>0</v>
      </c>
      <c r="E213" s="126" t="b">
        <v>1</v>
      </c>
      <c r="F213" s="322" t="str">
        <f>RIGHT('HN TOP UP AUTUMN UPDATE NOV'!E201,4)&amp;"."&amp;"TOPUP"&amp;'HN TOP UP AUTUMN UPDATE NOV'!BD201&amp;"."&amp;"I03"&amp;"."&amp;$C$5</f>
        <v>.TOPUP.I03.Ja21</v>
      </c>
      <c r="G213" s="323">
        <f t="shared" ca="1" si="6"/>
        <v>44309</v>
      </c>
      <c r="H213" s="324">
        <f>IF('HN TOP UP AUTUMN UPDATE NOV'!T201&gt;0,0,-'HN TOP UP AUTUMN UPDATE NOV'!T201)</f>
        <v>0</v>
      </c>
      <c r="I213" s="205">
        <f t="shared" ca="1" si="7"/>
        <v>44309</v>
      </c>
      <c r="J213" s="126">
        <v>3</v>
      </c>
      <c r="K213" s="126" t="b">
        <v>1</v>
      </c>
      <c r="L213" s="126" t="s">
        <v>4022</v>
      </c>
      <c r="M213" s="126" t="b">
        <v>1</v>
      </c>
      <c r="N213" s="126" t="s">
        <v>3687</v>
      </c>
      <c r="O213" s="322" t="str">
        <f>LEFT('HN TOP UP AUTUMN UPDATE NOV'!D201,16)&amp;"."&amp;'HN TopUpPay'!E213</f>
        <v>.</v>
      </c>
      <c r="P213" s="325">
        <f>'HN TOP UP AUTUMN UPDATE NOV'!BC201</f>
        <v>0</v>
      </c>
      <c r="Q213" s="126" t="b">
        <v>1</v>
      </c>
      <c r="R213" s="126" t="b">
        <v>1</v>
      </c>
      <c r="S213" s="126" t="b">
        <v>1</v>
      </c>
    </row>
    <row r="214" spans="1:19" hidden="1" x14ac:dyDescent="0.25">
      <c r="A214" s="126" t="s">
        <v>4021</v>
      </c>
      <c r="B214" s="200">
        <v>1</v>
      </c>
      <c r="C214" s="126">
        <v>2</v>
      </c>
      <c r="D214" s="321">
        <f>'HN TOP UP AUTUMN UPDATE NOV'!C202</f>
        <v>0</v>
      </c>
      <c r="E214" s="126" t="b">
        <v>1</v>
      </c>
      <c r="F214" s="322" t="str">
        <f>RIGHT('HN TOP UP AUTUMN UPDATE NOV'!E202,4)&amp;"."&amp;"TOPUP"&amp;'HN TOP UP AUTUMN UPDATE NOV'!BD202&amp;"."&amp;"I03"&amp;"."&amp;$C$5</f>
        <v>.TOPUP.I03.Ja21</v>
      </c>
      <c r="G214" s="323">
        <f t="shared" ca="1" si="6"/>
        <v>44309</v>
      </c>
      <c r="H214" s="324">
        <f>IF('HN TOP UP AUTUMN UPDATE NOV'!T202&gt;0,0,-'HN TOP UP AUTUMN UPDATE NOV'!T202)</f>
        <v>0</v>
      </c>
      <c r="I214" s="205">
        <f t="shared" ca="1" si="7"/>
        <v>44309</v>
      </c>
      <c r="J214" s="126">
        <v>3</v>
      </c>
      <c r="K214" s="126" t="b">
        <v>1</v>
      </c>
      <c r="L214" s="126" t="s">
        <v>4022</v>
      </c>
      <c r="M214" s="126" t="b">
        <v>1</v>
      </c>
      <c r="N214" s="126" t="s">
        <v>3687</v>
      </c>
      <c r="O214" s="322" t="str">
        <f>LEFT('HN TOP UP AUTUMN UPDATE NOV'!D202,16)&amp;"."&amp;'HN TopUpPay'!E214</f>
        <v>.</v>
      </c>
      <c r="P214" s="325">
        <f>'HN TOP UP AUTUMN UPDATE NOV'!BC202</f>
        <v>0</v>
      </c>
      <c r="Q214" s="126" t="b">
        <v>1</v>
      </c>
      <c r="R214" s="126" t="b">
        <v>1</v>
      </c>
      <c r="S214" s="126" t="b">
        <v>1</v>
      </c>
    </row>
    <row r="215" spans="1:19" hidden="1" x14ac:dyDescent="0.25">
      <c r="A215" s="126" t="s">
        <v>4021</v>
      </c>
      <c r="B215" s="200">
        <v>1</v>
      </c>
      <c r="C215" s="126">
        <v>2</v>
      </c>
      <c r="D215" s="321">
        <f>'HN TOP UP AUTUMN UPDATE NOV'!C203</f>
        <v>0</v>
      </c>
      <c r="E215" s="126" t="b">
        <v>1</v>
      </c>
      <c r="F215" s="322" t="str">
        <f>RIGHT('HN TOP UP AUTUMN UPDATE NOV'!E203,4)&amp;"."&amp;"TOPUP"&amp;'HN TOP UP AUTUMN UPDATE NOV'!BD203&amp;"."&amp;"I03"&amp;"."&amp;$C$5</f>
        <v>.TOPUP.I03.Ja21</v>
      </c>
      <c r="G215" s="323">
        <f t="shared" ca="1" si="6"/>
        <v>44309</v>
      </c>
      <c r="H215" s="324">
        <f>IF('HN TOP UP AUTUMN UPDATE NOV'!T203&gt;0,0,-'HN TOP UP AUTUMN UPDATE NOV'!T203)</f>
        <v>0</v>
      </c>
      <c r="I215" s="205">
        <f t="shared" ca="1" si="7"/>
        <v>44309</v>
      </c>
      <c r="J215" s="126">
        <v>3</v>
      </c>
      <c r="K215" s="126" t="b">
        <v>1</v>
      </c>
      <c r="L215" s="126" t="s">
        <v>4022</v>
      </c>
      <c r="M215" s="126" t="b">
        <v>1</v>
      </c>
      <c r="N215" s="126" t="s">
        <v>3687</v>
      </c>
      <c r="O215" s="322" t="str">
        <f>LEFT('HN TOP UP AUTUMN UPDATE NOV'!D203,16)&amp;"."&amp;'HN TopUpPay'!E215</f>
        <v>.</v>
      </c>
      <c r="P215" s="325">
        <f>'HN TOP UP AUTUMN UPDATE NOV'!BC203</f>
        <v>0</v>
      </c>
      <c r="Q215" s="126" t="b">
        <v>1</v>
      </c>
      <c r="R215" s="126" t="b">
        <v>1</v>
      </c>
      <c r="S215" s="126" t="b">
        <v>1</v>
      </c>
    </row>
    <row r="216" spans="1:19" hidden="1" x14ac:dyDescent="0.25">
      <c r="A216" s="126" t="s">
        <v>4021</v>
      </c>
      <c r="B216" s="200">
        <v>1</v>
      </c>
      <c r="C216" s="126">
        <v>2</v>
      </c>
      <c r="D216" s="321">
        <f>'HN TOP UP AUTUMN UPDATE NOV'!C204</f>
        <v>0</v>
      </c>
      <c r="E216" s="126" t="b">
        <v>1</v>
      </c>
      <c r="F216" s="322" t="str">
        <f>RIGHT('HN TOP UP AUTUMN UPDATE NOV'!E204,4)&amp;"."&amp;"TOPUP"&amp;'HN TOP UP AUTUMN UPDATE NOV'!BD204&amp;"."&amp;"I03"&amp;"."&amp;$C$5</f>
        <v>.TOPUP.I03.Ja21</v>
      </c>
      <c r="G216" s="323">
        <f t="shared" ca="1" si="6"/>
        <v>44309</v>
      </c>
      <c r="H216" s="324">
        <f>IF('HN TOP UP AUTUMN UPDATE NOV'!T204&gt;0,0,-'HN TOP UP AUTUMN UPDATE NOV'!T204)</f>
        <v>0</v>
      </c>
      <c r="I216" s="205">
        <f t="shared" ca="1" si="7"/>
        <v>44309</v>
      </c>
      <c r="J216" s="126">
        <v>3</v>
      </c>
      <c r="K216" s="126" t="b">
        <v>1</v>
      </c>
      <c r="L216" s="126" t="s">
        <v>4022</v>
      </c>
      <c r="M216" s="126" t="b">
        <v>1</v>
      </c>
      <c r="N216" s="126" t="s">
        <v>3687</v>
      </c>
      <c r="O216" s="322" t="str">
        <f>LEFT('HN TOP UP AUTUMN UPDATE NOV'!D204,16)&amp;"."&amp;'HN TopUpPay'!E216</f>
        <v>.</v>
      </c>
      <c r="P216" s="325">
        <f>'HN TOP UP AUTUMN UPDATE NOV'!BC204</f>
        <v>0</v>
      </c>
      <c r="Q216" s="126" t="b">
        <v>1</v>
      </c>
      <c r="R216" s="126" t="b">
        <v>1</v>
      </c>
      <c r="S216" s="126" t="b">
        <v>1</v>
      </c>
    </row>
    <row r="217" spans="1:19" hidden="1" x14ac:dyDescent="0.25">
      <c r="A217" s="126" t="s">
        <v>4021</v>
      </c>
      <c r="B217" s="200">
        <v>1</v>
      </c>
      <c r="C217" s="126">
        <v>2</v>
      </c>
      <c r="D217" s="321">
        <f>'HN TOP UP AUTUMN UPDATE NOV'!C205</f>
        <v>0</v>
      </c>
      <c r="E217" s="126" t="b">
        <v>1</v>
      </c>
      <c r="F217" s="322" t="str">
        <f>RIGHT('HN TOP UP AUTUMN UPDATE NOV'!E205,4)&amp;"."&amp;"TOPUP"&amp;'HN TOP UP AUTUMN UPDATE NOV'!BD205&amp;"."&amp;"I03"&amp;"."&amp;$C$5</f>
        <v>.TOPUP.I03.Ja21</v>
      </c>
      <c r="G217" s="323">
        <f t="shared" ca="1" si="6"/>
        <v>44309</v>
      </c>
      <c r="H217" s="324">
        <f>IF('HN TOP UP AUTUMN UPDATE NOV'!T205&gt;0,0,-'HN TOP UP AUTUMN UPDATE NOV'!T205)</f>
        <v>0</v>
      </c>
      <c r="I217" s="205">
        <f t="shared" ca="1" si="7"/>
        <v>44309</v>
      </c>
      <c r="J217" s="126">
        <v>3</v>
      </c>
      <c r="K217" s="126" t="b">
        <v>1</v>
      </c>
      <c r="L217" s="126" t="s">
        <v>4022</v>
      </c>
      <c r="M217" s="126" t="b">
        <v>1</v>
      </c>
      <c r="N217" s="126" t="s">
        <v>3687</v>
      </c>
      <c r="O217" s="322" t="str">
        <f>LEFT('HN TOP UP AUTUMN UPDATE NOV'!D205,16)&amp;"."&amp;'HN TopUpPay'!E217</f>
        <v>.</v>
      </c>
      <c r="P217" s="325">
        <f>'HN TOP UP AUTUMN UPDATE NOV'!BC205</f>
        <v>0</v>
      </c>
      <c r="Q217" s="126" t="b">
        <v>1</v>
      </c>
      <c r="R217" s="126" t="b">
        <v>1</v>
      </c>
      <c r="S217" s="126" t="b">
        <v>1</v>
      </c>
    </row>
    <row r="218" spans="1:19" hidden="1" x14ac:dyDescent="0.25">
      <c r="A218" s="126" t="s">
        <v>4021</v>
      </c>
      <c r="B218" s="200">
        <v>1</v>
      </c>
      <c r="C218" s="126">
        <v>2</v>
      </c>
      <c r="D218" s="321">
        <f>'HN TOP UP AUTUMN UPDATE NOV'!C206</f>
        <v>0</v>
      </c>
      <c r="E218" s="126" t="b">
        <v>1</v>
      </c>
      <c r="F218" s="322" t="str">
        <f>RIGHT('HN TOP UP AUTUMN UPDATE NOV'!E206,4)&amp;"."&amp;"TOPUP"&amp;'HN TOP UP AUTUMN UPDATE NOV'!BD206&amp;"."&amp;"I03"&amp;"."&amp;$C$5</f>
        <v>.TOPUP.I03.Ja21</v>
      </c>
      <c r="G218" s="323">
        <f t="shared" ca="1" si="6"/>
        <v>44309</v>
      </c>
      <c r="H218" s="324">
        <f>IF('HN TOP UP AUTUMN UPDATE NOV'!T206&gt;0,0,-'HN TOP UP AUTUMN UPDATE NOV'!T206)</f>
        <v>0</v>
      </c>
      <c r="I218" s="205">
        <f t="shared" ca="1" si="7"/>
        <v>44309</v>
      </c>
      <c r="J218" s="126">
        <v>3</v>
      </c>
      <c r="K218" s="126" t="b">
        <v>1</v>
      </c>
      <c r="L218" s="126" t="s">
        <v>4022</v>
      </c>
      <c r="M218" s="126" t="b">
        <v>1</v>
      </c>
      <c r="N218" s="126" t="s">
        <v>3687</v>
      </c>
      <c r="O218" s="322" t="str">
        <f>LEFT('HN TOP UP AUTUMN UPDATE NOV'!D206,16)&amp;"."&amp;'HN TopUpPay'!E218</f>
        <v>.</v>
      </c>
      <c r="P218" s="325">
        <f>'HN TOP UP AUTUMN UPDATE NOV'!BC206</f>
        <v>0</v>
      </c>
      <c r="Q218" s="126" t="b">
        <v>1</v>
      </c>
      <c r="R218" s="126" t="b">
        <v>1</v>
      </c>
      <c r="S218" s="126" t="b">
        <v>1</v>
      </c>
    </row>
    <row r="219" spans="1:19" hidden="1" x14ac:dyDescent="0.25">
      <c r="A219" s="126" t="s">
        <v>4021</v>
      </c>
      <c r="B219" s="200">
        <v>1</v>
      </c>
      <c r="C219" s="126">
        <v>2</v>
      </c>
      <c r="D219" s="321">
        <f>'HN TOP UP AUTUMN UPDATE NOV'!C207</f>
        <v>0</v>
      </c>
      <c r="E219" s="126" t="b">
        <v>1</v>
      </c>
      <c r="F219" s="322" t="str">
        <f>RIGHT('HN TOP UP AUTUMN UPDATE NOV'!E207,4)&amp;"."&amp;"TOPUP"&amp;'HN TOP UP AUTUMN UPDATE NOV'!BD207&amp;"."&amp;"I03"&amp;"."&amp;$C$5</f>
        <v>.TOPUP.I03.Ja21</v>
      </c>
      <c r="G219" s="323">
        <f t="shared" ca="1" si="6"/>
        <v>44309</v>
      </c>
      <c r="H219" s="324">
        <f>IF('HN TOP UP AUTUMN UPDATE NOV'!T207&gt;0,0,-'HN TOP UP AUTUMN UPDATE NOV'!T207)</f>
        <v>0</v>
      </c>
      <c r="I219" s="205">
        <f t="shared" ca="1" si="7"/>
        <v>44309</v>
      </c>
      <c r="J219" s="126">
        <v>3</v>
      </c>
      <c r="K219" s="126" t="b">
        <v>1</v>
      </c>
      <c r="L219" s="126" t="s">
        <v>4022</v>
      </c>
      <c r="M219" s="126" t="b">
        <v>1</v>
      </c>
      <c r="N219" s="126" t="s">
        <v>3687</v>
      </c>
      <c r="O219" s="322" t="str">
        <f>LEFT('HN TOP UP AUTUMN UPDATE NOV'!D207,16)&amp;"."&amp;'HN TopUpPay'!E219</f>
        <v>.</v>
      </c>
      <c r="P219" s="325">
        <f>'HN TOP UP AUTUMN UPDATE NOV'!BC207</f>
        <v>0</v>
      </c>
      <c r="Q219" s="126" t="b">
        <v>1</v>
      </c>
      <c r="R219" s="126" t="b">
        <v>1</v>
      </c>
      <c r="S219" s="126" t="b">
        <v>1</v>
      </c>
    </row>
    <row r="220" spans="1:19" hidden="1" x14ac:dyDescent="0.25">
      <c r="A220" s="126" t="s">
        <v>4021</v>
      </c>
      <c r="B220" s="200">
        <v>1</v>
      </c>
      <c r="C220" s="126">
        <v>2</v>
      </c>
      <c r="D220" s="321">
        <f>'HN TOP UP AUTUMN UPDATE NOV'!C208</f>
        <v>0</v>
      </c>
      <c r="E220" s="126" t="b">
        <v>1</v>
      </c>
      <c r="F220" s="322" t="str">
        <f>RIGHT('HN TOP UP AUTUMN UPDATE NOV'!E208,4)&amp;"."&amp;"TOPUP"&amp;'HN TOP UP AUTUMN UPDATE NOV'!BD208&amp;"."&amp;"I03"&amp;"."&amp;$C$5</f>
        <v>.TOPUP.I03.Ja21</v>
      </c>
      <c r="G220" s="323">
        <f t="shared" ca="1" si="6"/>
        <v>44309</v>
      </c>
      <c r="H220" s="324">
        <f>IF('HN TOP UP AUTUMN UPDATE NOV'!T208&gt;0,0,-'HN TOP UP AUTUMN UPDATE NOV'!T208)</f>
        <v>0</v>
      </c>
      <c r="I220" s="205">
        <f t="shared" ca="1" si="7"/>
        <v>44309</v>
      </c>
      <c r="J220" s="126">
        <v>3</v>
      </c>
      <c r="K220" s="126" t="b">
        <v>1</v>
      </c>
      <c r="L220" s="126" t="s">
        <v>4022</v>
      </c>
      <c r="M220" s="126" t="b">
        <v>1</v>
      </c>
      <c r="N220" s="126" t="s">
        <v>3687</v>
      </c>
      <c r="O220" s="322" t="str">
        <f>LEFT('HN TOP UP AUTUMN UPDATE NOV'!D208,16)&amp;"."&amp;'HN TopUpPay'!E220</f>
        <v>.</v>
      </c>
      <c r="P220" s="325">
        <f>'HN TOP UP AUTUMN UPDATE NOV'!BC208</f>
        <v>0</v>
      </c>
      <c r="Q220" s="126" t="b">
        <v>1</v>
      </c>
      <c r="R220" s="126" t="b">
        <v>1</v>
      </c>
      <c r="S220" s="126" t="b">
        <v>1</v>
      </c>
    </row>
    <row r="221" spans="1:19" hidden="1" x14ac:dyDescent="0.25">
      <c r="A221" s="126" t="s">
        <v>4021</v>
      </c>
      <c r="B221" s="200">
        <v>1</v>
      </c>
      <c r="C221" s="126">
        <v>2</v>
      </c>
      <c r="D221" s="321">
        <f>'HN TOP UP AUTUMN UPDATE NOV'!C209</f>
        <v>0</v>
      </c>
      <c r="E221" s="126" t="b">
        <v>1</v>
      </c>
      <c r="F221" s="322" t="str">
        <f>RIGHT('HN TOP UP AUTUMN UPDATE NOV'!E209,4)&amp;"."&amp;"TOPUP"&amp;'HN TOP UP AUTUMN UPDATE NOV'!BD209&amp;"."&amp;"I03"&amp;"."&amp;$C$5</f>
        <v>.TOPUP.I03.Ja21</v>
      </c>
      <c r="G221" s="323">
        <f t="shared" ca="1" si="6"/>
        <v>44309</v>
      </c>
      <c r="H221" s="324">
        <f>IF('HN TOP UP AUTUMN UPDATE NOV'!T209&gt;0,0,-'HN TOP UP AUTUMN UPDATE NOV'!T209)</f>
        <v>0</v>
      </c>
      <c r="I221" s="205">
        <f t="shared" ca="1" si="7"/>
        <v>44309</v>
      </c>
      <c r="J221" s="126">
        <v>3</v>
      </c>
      <c r="K221" s="126" t="b">
        <v>1</v>
      </c>
      <c r="L221" s="126" t="s">
        <v>4022</v>
      </c>
      <c r="M221" s="126" t="b">
        <v>1</v>
      </c>
      <c r="N221" s="126" t="s">
        <v>3687</v>
      </c>
      <c r="O221" s="322" t="str">
        <f>LEFT('HN TOP UP AUTUMN UPDATE NOV'!D209,16)&amp;"."&amp;'HN TopUpPay'!E221</f>
        <v>.</v>
      </c>
      <c r="P221" s="325">
        <f>'HN TOP UP AUTUMN UPDATE NOV'!BC209</f>
        <v>0</v>
      </c>
      <c r="Q221" s="126" t="b">
        <v>1</v>
      </c>
      <c r="R221" s="126" t="b">
        <v>1</v>
      </c>
      <c r="S221" s="126" t="b">
        <v>1</v>
      </c>
    </row>
    <row r="222" spans="1:19" hidden="1" x14ac:dyDescent="0.25">
      <c r="A222" s="126" t="s">
        <v>4021</v>
      </c>
      <c r="B222" s="200">
        <v>1</v>
      </c>
      <c r="C222" s="126">
        <v>2</v>
      </c>
      <c r="D222" s="321">
        <f>'HN TOP UP AUTUMN UPDATE NOV'!C210</f>
        <v>0</v>
      </c>
      <c r="E222" s="126" t="b">
        <v>1</v>
      </c>
      <c r="F222" s="322" t="str">
        <f>RIGHT('HN TOP UP AUTUMN UPDATE NOV'!E210,4)&amp;"."&amp;"TOPUP"&amp;'HN TOP UP AUTUMN UPDATE NOV'!BD210&amp;"."&amp;"I03"&amp;"."&amp;$C$5</f>
        <v>.TOPUP.I03.Ja21</v>
      </c>
      <c r="G222" s="323">
        <f t="shared" ca="1" si="6"/>
        <v>44309</v>
      </c>
      <c r="H222" s="324">
        <f>IF('HN TOP UP AUTUMN UPDATE NOV'!T210&gt;0,0,-'HN TOP UP AUTUMN UPDATE NOV'!T210)</f>
        <v>0</v>
      </c>
      <c r="I222" s="205">
        <f t="shared" ca="1" si="7"/>
        <v>44309</v>
      </c>
      <c r="J222" s="126">
        <v>3</v>
      </c>
      <c r="K222" s="126" t="b">
        <v>1</v>
      </c>
      <c r="L222" s="126" t="s">
        <v>4022</v>
      </c>
      <c r="M222" s="126" t="b">
        <v>1</v>
      </c>
      <c r="N222" s="126" t="s">
        <v>3687</v>
      </c>
      <c r="O222" s="322" t="str">
        <f>LEFT('HN TOP UP AUTUMN UPDATE NOV'!D210,16)&amp;"."&amp;'HN TopUpPay'!E222</f>
        <v>.</v>
      </c>
      <c r="P222" s="325">
        <f>'HN TOP UP AUTUMN UPDATE NOV'!BC210</f>
        <v>0</v>
      </c>
      <c r="Q222" s="126" t="b">
        <v>1</v>
      </c>
      <c r="R222" s="126" t="b">
        <v>1</v>
      </c>
      <c r="S222" s="126" t="b">
        <v>1</v>
      </c>
    </row>
    <row r="223" spans="1:19" hidden="1" x14ac:dyDescent="0.25">
      <c r="A223" s="126" t="s">
        <v>4021</v>
      </c>
      <c r="B223" s="200">
        <v>1</v>
      </c>
      <c r="C223" s="126">
        <v>2</v>
      </c>
      <c r="D223" s="321">
        <f>'HN TOP UP AUTUMN UPDATE NOV'!C211</f>
        <v>0</v>
      </c>
      <c r="E223" s="126" t="b">
        <v>1</v>
      </c>
      <c r="F223" s="322" t="str">
        <f>RIGHT('HN TOP UP AUTUMN UPDATE NOV'!E211,4)&amp;"."&amp;"TOPUP"&amp;'HN TOP UP AUTUMN UPDATE NOV'!BD211&amp;"."&amp;"I03"&amp;"."&amp;$C$5</f>
        <v>.TOPUP.I03.Ja21</v>
      </c>
      <c r="G223" s="323">
        <f t="shared" ca="1" si="6"/>
        <v>44309</v>
      </c>
      <c r="H223" s="324">
        <f>IF('HN TOP UP AUTUMN UPDATE NOV'!T211&gt;0,0,-'HN TOP UP AUTUMN UPDATE NOV'!T211)</f>
        <v>0</v>
      </c>
      <c r="I223" s="205">
        <f t="shared" ca="1" si="7"/>
        <v>44309</v>
      </c>
      <c r="J223" s="126">
        <v>3</v>
      </c>
      <c r="K223" s="126" t="b">
        <v>1</v>
      </c>
      <c r="L223" s="126" t="s">
        <v>4022</v>
      </c>
      <c r="M223" s="126" t="b">
        <v>1</v>
      </c>
      <c r="N223" s="126" t="s">
        <v>3687</v>
      </c>
      <c r="O223" s="322" t="str">
        <f>LEFT('HN TOP UP AUTUMN UPDATE NOV'!D211,16)&amp;"."&amp;'HN TopUpPay'!E223</f>
        <v>.</v>
      </c>
      <c r="P223" s="325">
        <f>'HN TOP UP AUTUMN UPDATE NOV'!BC211</f>
        <v>0</v>
      </c>
      <c r="Q223" s="126" t="b">
        <v>1</v>
      </c>
      <c r="R223" s="126" t="b">
        <v>1</v>
      </c>
      <c r="S223" s="126" t="b">
        <v>1</v>
      </c>
    </row>
    <row r="224" spans="1:19" hidden="1" x14ac:dyDescent="0.25">
      <c r="A224" s="126" t="s">
        <v>4021</v>
      </c>
      <c r="B224" s="200">
        <v>1</v>
      </c>
      <c r="C224" s="126">
        <v>2</v>
      </c>
      <c r="D224" s="321">
        <f>'HN TOP UP AUTUMN UPDATE NOV'!C212</f>
        <v>0</v>
      </c>
      <c r="E224" s="126" t="b">
        <v>1</v>
      </c>
      <c r="F224" s="322" t="str">
        <f>RIGHT('HN TOP UP AUTUMN UPDATE NOV'!E212,4)&amp;"."&amp;"TOPUP"&amp;'HN TOP UP AUTUMN UPDATE NOV'!BD212&amp;"."&amp;"I03"&amp;"."&amp;$C$5</f>
        <v>.TOPUP.I03.Ja21</v>
      </c>
      <c r="G224" s="323">
        <f t="shared" ca="1" si="6"/>
        <v>44309</v>
      </c>
      <c r="H224" s="324">
        <f>IF('HN TOP UP AUTUMN UPDATE NOV'!T212&gt;0,0,-'HN TOP UP AUTUMN UPDATE NOV'!T212)</f>
        <v>0</v>
      </c>
      <c r="I224" s="205">
        <f t="shared" ca="1" si="7"/>
        <v>44309</v>
      </c>
      <c r="J224" s="126">
        <v>3</v>
      </c>
      <c r="K224" s="126" t="b">
        <v>1</v>
      </c>
      <c r="L224" s="126" t="s">
        <v>4022</v>
      </c>
      <c r="M224" s="126" t="b">
        <v>1</v>
      </c>
      <c r="N224" s="126" t="s">
        <v>3687</v>
      </c>
      <c r="O224" s="322" t="str">
        <f>LEFT('HN TOP UP AUTUMN UPDATE NOV'!D212,16)&amp;"."&amp;'HN TopUpPay'!E224</f>
        <v>.</v>
      </c>
      <c r="P224" s="325">
        <f>'HN TOP UP AUTUMN UPDATE NOV'!BC212</f>
        <v>0</v>
      </c>
      <c r="Q224" s="126" t="b">
        <v>1</v>
      </c>
      <c r="R224" s="126" t="b">
        <v>1</v>
      </c>
      <c r="S224" s="126" t="b">
        <v>1</v>
      </c>
    </row>
    <row r="225" spans="1:19" hidden="1" x14ac:dyDescent="0.25">
      <c r="A225" s="126" t="s">
        <v>4021</v>
      </c>
      <c r="B225" s="200">
        <v>1</v>
      </c>
      <c r="C225" s="126">
        <v>2</v>
      </c>
      <c r="D225" s="321">
        <f>'HN TOP UP AUTUMN UPDATE NOV'!C213</f>
        <v>0</v>
      </c>
      <c r="E225" s="126" t="b">
        <v>1</v>
      </c>
      <c r="F225" s="322" t="str">
        <f>RIGHT('HN TOP UP AUTUMN UPDATE NOV'!E213,4)&amp;"."&amp;"TOPUP"&amp;'HN TOP UP AUTUMN UPDATE NOV'!BD213&amp;"."&amp;"I03"&amp;"."&amp;$C$5</f>
        <v>.TOPUP.I03.Ja21</v>
      </c>
      <c r="G225" s="323">
        <f t="shared" ca="1" si="6"/>
        <v>44309</v>
      </c>
      <c r="H225" s="324">
        <f>IF('HN TOP UP AUTUMN UPDATE NOV'!T213&gt;0,0,-'HN TOP UP AUTUMN UPDATE NOV'!T213)</f>
        <v>0</v>
      </c>
      <c r="I225" s="205">
        <f t="shared" ca="1" si="7"/>
        <v>44309</v>
      </c>
      <c r="J225" s="126">
        <v>3</v>
      </c>
      <c r="K225" s="126" t="b">
        <v>1</v>
      </c>
      <c r="L225" s="126" t="s">
        <v>4022</v>
      </c>
      <c r="M225" s="126" t="b">
        <v>1</v>
      </c>
      <c r="N225" s="126" t="s">
        <v>3687</v>
      </c>
      <c r="O225" s="322" t="str">
        <f>LEFT('HN TOP UP AUTUMN UPDATE NOV'!D213,16)&amp;"."&amp;'HN TopUpPay'!E225</f>
        <v>.</v>
      </c>
      <c r="P225" s="325">
        <f>'HN TOP UP AUTUMN UPDATE NOV'!BC213</f>
        <v>0</v>
      </c>
      <c r="Q225" s="126" t="b">
        <v>1</v>
      </c>
      <c r="R225" s="126" t="b">
        <v>1</v>
      </c>
      <c r="S225" s="126" t="b">
        <v>1</v>
      </c>
    </row>
    <row r="226" spans="1:19" hidden="1" x14ac:dyDescent="0.25">
      <c r="A226" s="126" t="s">
        <v>4021</v>
      </c>
      <c r="B226" s="200">
        <v>1</v>
      </c>
      <c r="C226" s="126">
        <v>2</v>
      </c>
      <c r="D226" s="321">
        <f>'HN TOP UP AUTUMN UPDATE NOV'!C214</f>
        <v>0</v>
      </c>
      <c r="E226" s="126" t="b">
        <v>1</v>
      </c>
      <c r="F226" s="322" t="str">
        <f>RIGHT('HN TOP UP AUTUMN UPDATE NOV'!E214,4)&amp;"."&amp;"TOPUP"&amp;'HN TOP UP AUTUMN UPDATE NOV'!BD214&amp;"."&amp;"I03"&amp;"."&amp;$C$5</f>
        <v>.TOPUP.I03.Ja21</v>
      </c>
      <c r="G226" s="323">
        <f t="shared" ca="1" si="6"/>
        <v>44309</v>
      </c>
      <c r="H226" s="324">
        <f>IF('HN TOP UP AUTUMN UPDATE NOV'!T214&gt;0,0,-'HN TOP UP AUTUMN UPDATE NOV'!T214)</f>
        <v>0</v>
      </c>
      <c r="I226" s="205">
        <f t="shared" ca="1" si="7"/>
        <v>44309</v>
      </c>
      <c r="J226" s="126">
        <v>3</v>
      </c>
      <c r="K226" s="126" t="b">
        <v>1</v>
      </c>
      <c r="L226" s="126" t="s">
        <v>4022</v>
      </c>
      <c r="M226" s="126" t="b">
        <v>1</v>
      </c>
      <c r="N226" s="126" t="s">
        <v>3687</v>
      </c>
      <c r="O226" s="322" t="str">
        <f>LEFT('HN TOP UP AUTUMN UPDATE NOV'!D214,16)&amp;"."&amp;'HN TopUpPay'!E226</f>
        <v>.</v>
      </c>
      <c r="P226" s="325">
        <f>'HN TOP UP AUTUMN UPDATE NOV'!BC214</f>
        <v>0</v>
      </c>
      <c r="Q226" s="126" t="b">
        <v>1</v>
      </c>
      <c r="R226" s="126" t="b">
        <v>1</v>
      </c>
      <c r="S226" s="126" t="b">
        <v>1</v>
      </c>
    </row>
    <row r="227" spans="1:19" hidden="1" x14ac:dyDescent="0.25">
      <c r="A227" s="126" t="s">
        <v>4021</v>
      </c>
      <c r="B227" s="200">
        <v>1</v>
      </c>
      <c r="C227" s="126">
        <v>2</v>
      </c>
      <c r="D227" s="321">
        <f>'HN TOP UP AUTUMN UPDATE NOV'!C215</f>
        <v>0</v>
      </c>
      <c r="E227" s="126" t="b">
        <v>1</v>
      </c>
      <c r="F227" s="322" t="str">
        <f>RIGHT('HN TOP UP AUTUMN UPDATE NOV'!E215,4)&amp;"."&amp;"TOPUP"&amp;'HN TOP UP AUTUMN UPDATE NOV'!BD215&amp;"."&amp;"I03"&amp;"."&amp;$C$5</f>
        <v>.TOPUP.I03.Ja21</v>
      </c>
      <c r="G227" s="323">
        <f t="shared" ca="1" si="6"/>
        <v>44309</v>
      </c>
      <c r="H227" s="324">
        <f>IF('HN TOP UP AUTUMN UPDATE NOV'!T215&gt;0,0,-'HN TOP UP AUTUMN UPDATE NOV'!T215)</f>
        <v>0</v>
      </c>
      <c r="I227" s="205">
        <f t="shared" ca="1" si="7"/>
        <v>44309</v>
      </c>
      <c r="J227" s="126">
        <v>3</v>
      </c>
      <c r="K227" s="126" t="b">
        <v>1</v>
      </c>
      <c r="L227" s="126" t="s">
        <v>4022</v>
      </c>
      <c r="M227" s="126" t="b">
        <v>1</v>
      </c>
      <c r="N227" s="126" t="s">
        <v>3687</v>
      </c>
      <c r="O227" s="322" t="str">
        <f>LEFT('HN TOP UP AUTUMN UPDATE NOV'!D215,16)&amp;"."&amp;'HN TopUpPay'!E227</f>
        <v>.</v>
      </c>
      <c r="P227" s="325">
        <f>'HN TOP UP AUTUMN UPDATE NOV'!BC215</f>
        <v>0</v>
      </c>
      <c r="Q227" s="126" t="b">
        <v>1</v>
      </c>
      <c r="R227" s="126" t="b">
        <v>1</v>
      </c>
      <c r="S227" s="126" t="b">
        <v>1</v>
      </c>
    </row>
    <row r="228" spans="1:19" hidden="1" x14ac:dyDescent="0.25">
      <c r="A228" s="126" t="s">
        <v>4021</v>
      </c>
      <c r="B228" s="200">
        <v>1</v>
      </c>
      <c r="C228" s="126">
        <v>2</v>
      </c>
      <c r="D228" s="321">
        <f>'HN TOP UP AUTUMN UPDATE NOV'!C216</f>
        <v>0</v>
      </c>
      <c r="E228" s="126" t="b">
        <v>1</v>
      </c>
      <c r="F228" s="322" t="str">
        <f>RIGHT('HN TOP UP AUTUMN UPDATE NOV'!E216,4)&amp;"."&amp;"TOPUP"&amp;'HN TOP UP AUTUMN UPDATE NOV'!BD216&amp;"."&amp;"I03"&amp;"."&amp;$C$5</f>
        <v>.TOPUP.I03.Ja21</v>
      </c>
      <c r="G228" s="323">
        <f t="shared" ca="1" si="6"/>
        <v>44309</v>
      </c>
      <c r="H228" s="324">
        <f>IF('HN TOP UP AUTUMN UPDATE NOV'!T216&gt;0,0,-'HN TOP UP AUTUMN UPDATE NOV'!T216)</f>
        <v>0</v>
      </c>
      <c r="I228" s="205">
        <f t="shared" ca="1" si="7"/>
        <v>44309</v>
      </c>
      <c r="J228" s="126">
        <v>3</v>
      </c>
      <c r="K228" s="126" t="b">
        <v>1</v>
      </c>
      <c r="L228" s="126" t="s">
        <v>4022</v>
      </c>
      <c r="M228" s="126" t="b">
        <v>1</v>
      </c>
      <c r="N228" s="126" t="s">
        <v>3687</v>
      </c>
      <c r="O228" s="322" t="str">
        <f>LEFT('HN TOP UP AUTUMN UPDATE NOV'!D216,16)&amp;"."&amp;'HN TopUpPay'!E228</f>
        <v>.</v>
      </c>
      <c r="P228" s="325">
        <f>'HN TOP UP AUTUMN UPDATE NOV'!BC216</f>
        <v>0</v>
      </c>
      <c r="Q228" s="126" t="b">
        <v>1</v>
      </c>
      <c r="R228" s="126" t="b">
        <v>1</v>
      </c>
      <c r="S228" s="126" t="b">
        <v>1</v>
      </c>
    </row>
    <row r="229" spans="1:19" hidden="1" x14ac:dyDescent="0.25">
      <c r="A229" s="126" t="s">
        <v>4021</v>
      </c>
      <c r="B229" s="200">
        <v>1</v>
      </c>
      <c r="C229" s="126">
        <v>2</v>
      </c>
      <c r="D229" s="321">
        <f>'HN TOP UP AUTUMN UPDATE NOV'!C217</f>
        <v>0</v>
      </c>
      <c r="E229" s="126" t="b">
        <v>1</v>
      </c>
      <c r="F229" s="322" t="str">
        <f>RIGHT('HN TOP UP AUTUMN UPDATE NOV'!E217,4)&amp;"."&amp;"TOPUP"&amp;'HN TOP UP AUTUMN UPDATE NOV'!BD217&amp;"."&amp;"I03"&amp;"."&amp;$C$5</f>
        <v>.TOPUP.I03.Ja21</v>
      </c>
      <c r="G229" s="323">
        <f t="shared" ca="1" si="6"/>
        <v>44309</v>
      </c>
      <c r="H229" s="324">
        <f>IF('HN TOP UP AUTUMN UPDATE NOV'!T217&gt;0,0,-'HN TOP UP AUTUMN UPDATE NOV'!T217)</f>
        <v>0</v>
      </c>
      <c r="I229" s="205">
        <f t="shared" ca="1" si="7"/>
        <v>44309</v>
      </c>
      <c r="J229" s="126">
        <v>3</v>
      </c>
      <c r="K229" s="126" t="b">
        <v>1</v>
      </c>
      <c r="L229" s="126" t="s">
        <v>4022</v>
      </c>
      <c r="M229" s="126" t="b">
        <v>1</v>
      </c>
      <c r="N229" s="126" t="s">
        <v>3687</v>
      </c>
      <c r="O229" s="322" t="str">
        <f>LEFT('HN TOP UP AUTUMN UPDATE NOV'!D217,16)&amp;"."&amp;'HN TopUpPay'!E229</f>
        <v>.</v>
      </c>
      <c r="P229" s="325">
        <f>'HN TOP UP AUTUMN UPDATE NOV'!BC217</f>
        <v>0</v>
      </c>
      <c r="Q229" s="126" t="b">
        <v>1</v>
      </c>
      <c r="R229" s="126" t="b">
        <v>1</v>
      </c>
      <c r="S229" s="126" t="b">
        <v>1</v>
      </c>
    </row>
    <row r="230" spans="1:19" hidden="1" x14ac:dyDescent="0.25">
      <c r="A230" s="126" t="s">
        <v>4021</v>
      </c>
      <c r="B230" s="200">
        <v>1</v>
      </c>
      <c r="C230" s="126">
        <v>2</v>
      </c>
      <c r="D230" s="321">
        <f>'HN TOP UP AUTUMN UPDATE NOV'!C218</f>
        <v>0</v>
      </c>
      <c r="E230" s="126" t="b">
        <v>1</v>
      </c>
      <c r="F230" s="322" t="str">
        <f>RIGHT('HN TOP UP AUTUMN UPDATE NOV'!E218,4)&amp;"."&amp;"TOPUP"&amp;'HN TOP UP AUTUMN UPDATE NOV'!BD218&amp;"."&amp;"I03"&amp;"."&amp;$C$5</f>
        <v>.TOPUP.I03.Ja21</v>
      </c>
      <c r="G230" s="323">
        <f t="shared" ca="1" si="6"/>
        <v>44309</v>
      </c>
      <c r="H230" s="324">
        <f>IF('HN TOP UP AUTUMN UPDATE NOV'!T218&gt;0,0,-'HN TOP UP AUTUMN UPDATE NOV'!T218)</f>
        <v>0</v>
      </c>
      <c r="I230" s="205">
        <f t="shared" ca="1" si="7"/>
        <v>44309</v>
      </c>
      <c r="J230" s="126">
        <v>3</v>
      </c>
      <c r="K230" s="126" t="b">
        <v>1</v>
      </c>
      <c r="L230" s="126" t="s">
        <v>4022</v>
      </c>
      <c r="M230" s="126" t="b">
        <v>1</v>
      </c>
      <c r="N230" s="126" t="s">
        <v>3687</v>
      </c>
      <c r="O230" s="322" t="str">
        <f>LEFT('HN TOP UP AUTUMN UPDATE NOV'!D218,16)&amp;"."&amp;'HN TopUpPay'!E230</f>
        <v>.</v>
      </c>
      <c r="P230" s="325">
        <f>'HN TOP UP AUTUMN UPDATE NOV'!BC218</f>
        <v>0</v>
      </c>
      <c r="Q230" s="126" t="b">
        <v>1</v>
      </c>
      <c r="R230" s="126" t="b">
        <v>1</v>
      </c>
      <c r="S230" s="126" t="b">
        <v>1</v>
      </c>
    </row>
    <row r="231" spans="1:19" hidden="1" x14ac:dyDescent="0.25">
      <c r="A231" s="126" t="s">
        <v>4021</v>
      </c>
      <c r="B231" s="200">
        <v>1</v>
      </c>
      <c r="C231" s="126">
        <v>2</v>
      </c>
      <c r="D231" s="321">
        <f>'HN TOP UP AUTUMN UPDATE NOV'!C219</f>
        <v>0</v>
      </c>
      <c r="E231" s="126" t="b">
        <v>1</v>
      </c>
      <c r="F231" s="322" t="str">
        <f>RIGHT('HN TOP UP AUTUMN UPDATE NOV'!E219,4)&amp;"."&amp;"TOPUP"&amp;'HN TOP UP AUTUMN UPDATE NOV'!BD219&amp;"."&amp;"I03"&amp;"."&amp;$C$5</f>
        <v>.TOPUP.I03.Ja21</v>
      </c>
      <c r="G231" s="323">
        <f t="shared" ca="1" si="6"/>
        <v>44309</v>
      </c>
      <c r="H231" s="324">
        <f>IF('HN TOP UP AUTUMN UPDATE NOV'!T219&gt;0,0,-'HN TOP UP AUTUMN UPDATE NOV'!T219)</f>
        <v>0</v>
      </c>
      <c r="I231" s="205">
        <f t="shared" ca="1" si="7"/>
        <v>44309</v>
      </c>
      <c r="J231" s="126">
        <v>3</v>
      </c>
      <c r="K231" s="126" t="b">
        <v>1</v>
      </c>
      <c r="L231" s="126" t="s">
        <v>4022</v>
      </c>
      <c r="M231" s="126" t="b">
        <v>1</v>
      </c>
      <c r="N231" s="126" t="s">
        <v>3687</v>
      </c>
      <c r="O231" s="322" t="str">
        <f>LEFT('HN TOP UP AUTUMN UPDATE NOV'!D219,16)&amp;"."&amp;'HN TopUpPay'!E231</f>
        <v>.</v>
      </c>
      <c r="P231" s="325">
        <f>'HN TOP UP AUTUMN UPDATE NOV'!BC219</f>
        <v>0</v>
      </c>
      <c r="Q231" s="126" t="b">
        <v>1</v>
      </c>
      <c r="R231" s="126" t="b">
        <v>1</v>
      </c>
      <c r="S231" s="126" t="b">
        <v>1</v>
      </c>
    </row>
    <row r="232" spans="1:19" hidden="1" x14ac:dyDescent="0.25">
      <c r="A232" s="126" t="s">
        <v>4021</v>
      </c>
      <c r="B232" s="200">
        <v>1</v>
      </c>
      <c r="C232" s="126">
        <v>2</v>
      </c>
      <c r="D232" s="321">
        <f>'HN TOP UP AUTUMN UPDATE NOV'!C220</f>
        <v>0</v>
      </c>
      <c r="E232" s="126" t="b">
        <v>1</v>
      </c>
      <c r="F232" s="322" t="str">
        <f>RIGHT('HN TOP UP AUTUMN UPDATE NOV'!E220,4)&amp;"."&amp;"TOPUP"&amp;'HN TOP UP AUTUMN UPDATE NOV'!BD220&amp;"."&amp;"I03"&amp;"."&amp;$C$5</f>
        <v>.TOPUP.I03.Ja21</v>
      </c>
      <c r="G232" s="323">
        <f t="shared" ca="1" si="6"/>
        <v>44309</v>
      </c>
      <c r="H232" s="324">
        <f>IF('HN TOP UP AUTUMN UPDATE NOV'!T220&gt;0,0,-'HN TOP UP AUTUMN UPDATE NOV'!T220)</f>
        <v>0</v>
      </c>
      <c r="I232" s="205">
        <f t="shared" ca="1" si="7"/>
        <v>44309</v>
      </c>
      <c r="J232" s="126">
        <v>3</v>
      </c>
      <c r="K232" s="126" t="b">
        <v>1</v>
      </c>
      <c r="L232" s="126" t="s">
        <v>4022</v>
      </c>
      <c r="M232" s="126" t="b">
        <v>1</v>
      </c>
      <c r="N232" s="126" t="s">
        <v>3687</v>
      </c>
      <c r="O232" s="322" t="str">
        <f>LEFT('HN TOP UP AUTUMN UPDATE NOV'!D220,16)&amp;"."&amp;'HN TopUpPay'!E232</f>
        <v>.</v>
      </c>
      <c r="P232" s="325">
        <f>'HN TOP UP AUTUMN UPDATE NOV'!BC220</f>
        <v>0</v>
      </c>
      <c r="Q232" s="126" t="b">
        <v>1</v>
      </c>
      <c r="R232" s="126" t="b">
        <v>1</v>
      </c>
      <c r="S232" s="126" t="b">
        <v>1</v>
      </c>
    </row>
    <row r="233" spans="1:19" hidden="1" x14ac:dyDescent="0.25">
      <c r="A233" s="126" t="s">
        <v>4021</v>
      </c>
      <c r="B233" s="200">
        <v>1</v>
      </c>
      <c r="C233" s="126">
        <v>2</v>
      </c>
      <c r="D233" s="321">
        <f>'HN TOP UP AUTUMN UPDATE NOV'!C221</f>
        <v>0</v>
      </c>
      <c r="E233" s="126" t="b">
        <v>1</v>
      </c>
      <c r="F233" s="322" t="str">
        <f>RIGHT('HN TOP UP AUTUMN UPDATE NOV'!E221,4)&amp;"."&amp;"TOPUP"&amp;'HN TOP UP AUTUMN UPDATE NOV'!BD221&amp;"."&amp;"I03"&amp;"."&amp;$C$5</f>
        <v>.TOPUP.I03.Ja21</v>
      </c>
      <c r="G233" s="323">
        <f t="shared" ca="1" si="6"/>
        <v>44309</v>
      </c>
      <c r="H233" s="324">
        <f>IF('HN TOP UP AUTUMN UPDATE NOV'!T221&gt;0,0,-'HN TOP UP AUTUMN UPDATE NOV'!T221)</f>
        <v>0</v>
      </c>
      <c r="I233" s="205">
        <f t="shared" ca="1" si="7"/>
        <v>44309</v>
      </c>
      <c r="J233" s="126">
        <v>3</v>
      </c>
      <c r="K233" s="126" t="b">
        <v>1</v>
      </c>
      <c r="L233" s="126" t="s">
        <v>4022</v>
      </c>
      <c r="M233" s="126" t="b">
        <v>1</v>
      </c>
      <c r="N233" s="126" t="s">
        <v>3687</v>
      </c>
      <c r="O233" s="322" t="str">
        <f>LEFT('HN TOP UP AUTUMN UPDATE NOV'!D221,16)&amp;"."&amp;'HN TopUpPay'!E233</f>
        <v>.</v>
      </c>
      <c r="P233" s="325">
        <f>'HN TOP UP AUTUMN UPDATE NOV'!BC221</f>
        <v>0</v>
      </c>
      <c r="Q233" s="126" t="b">
        <v>1</v>
      </c>
      <c r="R233" s="126" t="b">
        <v>1</v>
      </c>
      <c r="S233" s="126" t="b">
        <v>1</v>
      </c>
    </row>
    <row r="234" spans="1:19" hidden="1" x14ac:dyDescent="0.25">
      <c r="A234" s="126" t="s">
        <v>4021</v>
      </c>
      <c r="B234" s="200">
        <v>1</v>
      </c>
      <c r="C234" s="126">
        <v>2</v>
      </c>
      <c r="D234" s="321">
        <f>'HN TOP UP AUTUMN UPDATE NOV'!C222</f>
        <v>0</v>
      </c>
      <c r="E234" s="126" t="b">
        <v>1</v>
      </c>
      <c r="F234" s="322" t="str">
        <f>RIGHT('HN TOP UP AUTUMN UPDATE NOV'!E222,4)&amp;"."&amp;"TOPUP"&amp;'HN TOP UP AUTUMN UPDATE NOV'!BD222&amp;"."&amp;"I03"&amp;"."&amp;$C$5</f>
        <v>.TOPUP.I03.Ja21</v>
      </c>
      <c r="G234" s="323">
        <f t="shared" ca="1" si="6"/>
        <v>44309</v>
      </c>
      <c r="H234" s="324">
        <f>IF('HN TOP UP AUTUMN UPDATE NOV'!T222&gt;0,0,-'HN TOP UP AUTUMN UPDATE NOV'!T222)</f>
        <v>0</v>
      </c>
      <c r="I234" s="205">
        <f t="shared" ca="1" si="7"/>
        <v>44309</v>
      </c>
      <c r="J234" s="126">
        <v>3</v>
      </c>
      <c r="K234" s="126" t="b">
        <v>1</v>
      </c>
      <c r="L234" s="126" t="s">
        <v>4022</v>
      </c>
      <c r="M234" s="126" t="b">
        <v>1</v>
      </c>
      <c r="N234" s="126" t="s">
        <v>3687</v>
      </c>
      <c r="O234" s="322" t="str">
        <f>LEFT('HN TOP UP AUTUMN UPDATE NOV'!D222,16)&amp;"."&amp;'HN TopUpPay'!E234</f>
        <v>.</v>
      </c>
      <c r="P234" s="325">
        <f>'HN TOP UP AUTUMN UPDATE NOV'!BC222</f>
        <v>0</v>
      </c>
      <c r="Q234" s="126" t="b">
        <v>1</v>
      </c>
      <c r="R234" s="126" t="b">
        <v>1</v>
      </c>
      <c r="S234" s="126" t="b">
        <v>1</v>
      </c>
    </row>
    <row r="235" spans="1:19" hidden="1" x14ac:dyDescent="0.25">
      <c r="A235" s="126" t="s">
        <v>4021</v>
      </c>
      <c r="B235" s="200">
        <v>1</v>
      </c>
      <c r="C235" s="126">
        <v>2</v>
      </c>
      <c r="D235" s="321">
        <f>'HN TOP UP AUTUMN UPDATE NOV'!C223</f>
        <v>0</v>
      </c>
      <c r="E235" s="126" t="b">
        <v>1</v>
      </c>
      <c r="F235" s="322" t="str">
        <f>RIGHT('HN TOP UP AUTUMN UPDATE NOV'!E223,4)&amp;"."&amp;"TOPUP"&amp;'HN TOP UP AUTUMN UPDATE NOV'!BD223&amp;"."&amp;"I03"&amp;"."&amp;$C$5</f>
        <v>.TOPUP.I03.Ja21</v>
      </c>
      <c r="G235" s="323">
        <f t="shared" ca="1" si="6"/>
        <v>44309</v>
      </c>
      <c r="H235" s="324">
        <f>IF('HN TOP UP AUTUMN UPDATE NOV'!T223&gt;0,0,-'HN TOP UP AUTUMN UPDATE NOV'!T223)</f>
        <v>0</v>
      </c>
      <c r="I235" s="205">
        <f t="shared" ca="1" si="7"/>
        <v>44309</v>
      </c>
      <c r="J235" s="126">
        <v>3</v>
      </c>
      <c r="K235" s="126" t="b">
        <v>1</v>
      </c>
      <c r="L235" s="126" t="s">
        <v>4022</v>
      </c>
      <c r="M235" s="126" t="b">
        <v>1</v>
      </c>
      <c r="N235" s="126" t="s">
        <v>3687</v>
      </c>
      <c r="O235" s="322" t="str">
        <f>LEFT('HN TOP UP AUTUMN UPDATE NOV'!D223,16)&amp;"."&amp;'HN TopUpPay'!E235</f>
        <v>.</v>
      </c>
      <c r="P235" s="325">
        <f>'HN TOP UP AUTUMN UPDATE NOV'!BC223</f>
        <v>0</v>
      </c>
      <c r="Q235" s="126" t="b">
        <v>1</v>
      </c>
      <c r="R235" s="126" t="b">
        <v>1</v>
      </c>
      <c r="S235" s="126" t="b">
        <v>1</v>
      </c>
    </row>
    <row r="236" spans="1:19" hidden="1" x14ac:dyDescent="0.25">
      <c r="A236" s="126" t="s">
        <v>4021</v>
      </c>
      <c r="B236" s="200">
        <v>1</v>
      </c>
      <c r="C236" s="126">
        <v>2</v>
      </c>
      <c r="D236" s="321">
        <f>'HN TOP UP AUTUMN UPDATE NOV'!C224</f>
        <v>0</v>
      </c>
      <c r="E236" s="126" t="b">
        <v>1</v>
      </c>
      <c r="F236" s="322" t="str">
        <f>RIGHT('HN TOP UP AUTUMN UPDATE NOV'!E224,4)&amp;"."&amp;"TOPUP"&amp;'HN TOP UP AUTUMN UPDATE NOV'!BD224&amp;"."&amp;"I03"&amp;"."&amp;$C$5</f>
        <v>.TOPUP.I03.Ja21</v>
      </c>
      <c r="G236" s="323">
        <f t="shared" ca="1" si="6"/>
        <v>44309</v>
      </c>
      <c r="H236" s="324">
        <f>IF('HN TOP UP AUTUMN UPDATE NOV'!T224&gt;0,0,-'HN TOP UP AUTUMN UPDATE NOV'!T224)</f>
        <v>0</v>
      </c>
      <c r="I236" s="205">
        <f t="shared" ca="1" si="7"/>
        <v>44309</v>
      </c>
      <c r="J236" s="126">
        <v>3</v>
      </c>
      <c r="K236" s="126" t="b">
        <v>1</v>
      </c>
      <c r="L236" s="126" t="s">
        <v>4022</v>
      </c>
      <c r="M236" s="126" t="b">
        <v>1</v>
      </c>
      <c r="N236" s="126" t="s">
        <v>3687</v>
      </c>
      <c r="O236" s="322" t="str">
        <f>LEFT('HN TOP UP AUTUMN UPDATE NOV'!D224,16)&amp;"."&amp;'HN TopUpPay'!E236</f>
        <v>.</v>
      </c>
      <c r="P236" s="325">
        <f>'HN TOP UP AUTUMN UPDATE NOV'!BC224</f>
        <v>0</v>
      </c>
      <c r="Q236" s="126" t="b">
        <v>1</v>
      </c>
      <c r="R236" s="126" t="b">
        <v>1</v>
      </c>
      <c r="S236" s="126" t="b">
        <v>1</v>
      </c>
    </row>
    <row r="237" spans="1:19" hidden="1" x14ac:dyDescent="0.25">
      <c r="A237" s="126" t="s">
        <v>4021</v>
      </c>
      <c r="B237" s="200">
        <v>1</v>
      </c>
      <c r="C237" s="126">
        <v>2</v>
      </c>
      <c r="D237" s="321">
        <f>'HN TOP UP AUTUMN UPDATE NOV'!C225</f>
        <v>0</v>
      </c>
      <c r="E237" s="126" t="b">
        <v>1</v>
      </c>
      <c r="F237" s="322" t="str">
        <f>RIGHT('HN TOP UP AUTUMN UPDATE NOV'!E225,4)&amp;"."&amp;"TOPUP"&amp;'HN TOP UP AUTUMN UPDATE NOV'!BD225&amp;"."&amp;"I03"&amp;"."&amp;$C$5</f>
        <v>.TOPUP.I03.Ja21</v>
      </c>
      <c r="G237" s="323">
        <f t="shared" ca="1" si="6"/>
        <v>44309</v>
      </c>
      <c r="H237" s="324">
        <f>IF('HN TOP UP AUTUMN UPDATE NOV'!T225&gt;0,0,-'HN TOP UP AUTUMN UPDATE NOV'!T225)</f>
        <v>0</v>
      </c>
      <c r="I237" s="205">
        <f t="shared" ca="1" si="7"/>
        <v>44309</v>
      </c>
      <c r="J237" s="126">
        <v>3</v>
      </c>
      <c r="K237" s="126" t="b">
        <v>1</v>
      </c>
      <c r="L237" s="126" t="s">
        <v>4022</v>
      </c>
      <c r="M237" s="126" t="b">
        <v>1</v>
      </c>
      <c r="N237" s="126" t="s">
        <v>3687</v>
      </c>
      <c r="O237" s="322" t="str">
        <f>LEFT('HN TOP UP AUTUMN UPDATE NOV'!D225,16)&amp;"."&amp;'HN TopUpPay'!E237</f>
        <v>.</v>
      </c>
      <c r="P237" s="325">
        <f>'HN TOP UP AUTUMN UPDATE NOV'!BC225</f>
        <v>0</v>
      </c>
      <c r="Q237" s="126" t="b">
        <v>1</v>
      </c>
      <c r="R237" s="126" t="b">
        <v>1</v>
      </c>
      <c r="S237" s="126" t="b">
        <v>1</v>
      </c>
    </row>
    <row r="238" spans="1:19" hidden="1" x14ac:dyDescent="0.25">
      <c r="A238" s="126" t="s">
        <v>4021</v>
      </c>
      <c r="B238" s="200">
        <v>1</v>
      </c>
      <c r="C238" s="126">
        <v>2</v>
      </c>
      <c r="D238" s="321">
        <f>'HN TOP UP AUTUMN UPDATE NOV'!C226</f>
        <v>0</v>
      </c>
      <c r="E238" s="126" t="b">
        <v>1</v>
      </c>
      <c r="F238" s="322" t="str">
        <f>RIGHT('HN TOP UP AUTUMN UPDATE NOV'!E226,4)&amp;"."&amp;"TOPUP"&amp;'HN TOP UP AUTUMN UPDATE NOV'!BD226&amp;"."&amp;"I03"&amp;"."&amp;$C$5</f>
        <v>.TOPUP.I03.Ja21</v>
      </c>
      <c r="G238" s="323">
        <f t="shared" ca="1" si="6"/>
        <v>44309</v>
      </c>
      <c r="H238" s="324">
        <f>IF('HN TOP UP AUTUMN UPDATE NOV'!T226&gt;0,0,-'HN TOP UP AUTUMN UPDATE NOV'!T226)</f>
        <v>0</v>
      </c>
      <c r="I238" s="205">
        <f t="shared" ca="1" si="7"/>
        <v>44309</v>
      </c>
      <c r="J238" s="126">
        <v>3</v>
      </c>
      <c r="K238" s="126" t="b">
        <v>1</v>
      </c>
      <c r="L238" s="126" t="s">
        <v>4022</v>
      </c>
      <c r="M238" s="126" t="b">
        <v>1</v>
      </c>
      <c r="N238" s="126" t="s">
        <v>3687</v>
      </c>
      <c r="O238" s="322" t="str">
        <f>LEFT('HN TOP UP AUTUMN UPDATE NOV'!D226,16)&amp;"."&amp;'HN TopUpPay'!E238</f>
        <v>.</v>
      </c>
      <c r="P238" s="325">
        <f>'HN TOP UP AUTUMN UPDATE NOV'!BC226</f>
        <v>0</v>
      </c>
      <c r="Q238" s="126" t="b">
        <v>1</v>
      </c>
      <c r="R238" s="126" t="b">
        <v>1</v>
      </c>
      <c r="S238" s="126" t="b">
        <v>1</v>
      </c>
    </row>
    <row r="239" spans="1:19" hidden="1" x14ac:dyDescent="0.25">
      <c r="A239" s="126" t="s">
        <v>4021</v>
      </c>
      <c r="B239" s="200">
        <v>1</v>
      </c>
      <c r="C239" s="126">
        <v>2</v>
      </c>
      <c r="D239" s="321">
        <f>'HN TOP UP AUTUMN UPDATE NOV'!C227</f>
        <v>0</v>
      </c>
      <c r="E239" s="126" t="b">
        <v>1</v>
      </c>
      <c r="F239" s="322" t="str">
        <f>RIGHT('HN TOP UP AUTUMN UPDATE NOV'!E227,4)&amp;"."&amp;"TOPUP"&amp;'HN TOP UP AUTUMN UPDATE NOV'!BD227&amp;"."&amp;"I03"&amp;"."&amp;$C$5</f>
        <v>.TOPUP.I03.Ja21</v>
      </c>
      <c r="G239" s="323">
        <f t="shared" ca="1" si="6"/>
        <v>44309</v>
      </c>
      <c r="H239" s="324">
        <f>IF('HN TOP UP AUTUMN UPDATE NOV'!T227&gt;0,0,-'HN TOP UP AUTUMN UPDATE NOV'!T227)</f>
        <v>0</v>
      </c>
      <c r="I239" s="205">
        <f t="shared" ca="1" si="7"/>
        <v>44309</v>
      </c>
      <c r="J239" s="126">
        <v>3</v>
      </c>
      <c r="K239" s="126" t="b">
        <v>1</v>
      </c>
      <c r="L239" s="126" t="s">
        <v>4022</v>
      </c>
      <c r="M239" s="126" t="b">
        <v>1</v>
      </c>
      <c r="N239" s="126" t="s">
        <v>3687</v>
      </c>
      <c r="O239" s="322" t="str">
        <f>LEFT('HN TOP UP AUTUMN UPDATE NOV'!D227,16)&amp;"."&amp;'HN TopUpPay'!E239</f>
        <v>.</v>
      </c>
      <c r="P239" s="325">
        <f>'HN TOP UP AUTUMN UPDATE NOV'!BC227</f>
        <v>0</v>
      </c>
      <c r="Q239" s="126" t="b">
        <v>1</v>
      </c>
      <c r="R239" s="126" t="b">
        <v>1</v>
      </c>
      <c r="S239" s="126" t="b">
        <v>1</v>
      </c>
    </row>
    <row r="240" spans="1:19" hidden="1" x14ac:dyDescent="0.25">
      <c r="A240" s="126" t="s">
        <v>4021</v>
      </c>
      <c r="B240" s="200">
        <v>1</v>
      </c>
      <c r="C240" s="126">
        <v>2</v>
      </c>
      <c r="D240" s="321">
        <f>'HN TOP UP AUTUMN UPDATE NOV'!C228</f>
        <v>0</v>
      </c>
      <c r="E240" s="126" t="b">
        <v>1</v>
      </c>
      <c r="F240" s="322" t="str">
        <f>RIGHT('HN TOP UP AUTUMN UPDATE NOV'!E228,4)&amp;"."&amp;"TOPUP"&amp;'HN TOP UP AUTUMN UPDATE NOV'!BD228&amp;"."&amp;"I03"&amp;"."&amp;$C$5</f>
        <v>.TOPUP.I03.Ja21</v>
      </c>
      <c r="G240" s="323">
        <f t="shared" ca="1" si="6"/>
        <v>44309</v>
      </c>
      <c r="H240" s="324">
        <f>IF('HN TOP UP AUTUMN UPDATE NOV'!T228&gt;0,0,-'HN TOP UP AUTUMN UPDATE NOV'!T228)</f>
        <v>0</v>
      </c>
      <c r="I240" s="205">
        <f t="shared" ca="1" si="7"/>
        <v>44309</v>
      </c>
      <c r="J240" s="126">
        <v>3</v>
      </c>
      <c r="K240" s="126" t="b">
        <v>1</v>
      </c>
      <c r="L240" s="126" t="s">
        <v>4022</v>
      </c>
      <c r="M240" s="126" t="b">
        <v>1</v>
      </c>
      <c r="N240" s="126" t="s">
        <v>3687</v>
      </c>
      <c r="O240" s="322" t="str">
        <f>LEFT('HN TOP UP AUTUMN UPDATE NOV'!D228,16)&amp;"."&amp;'HN TopUpPay'!E240</f>
        <v>.</v>
      </c>
      <c r="P240" s="325">
        <f>'HN TOP UP AUTUMN UPDATE NOV'!BC228</f>
        <v>0</v>
      </c>
      <c r="Q240" s="126" t="b">
        <v>1</v>
      </c>
      <c r="R240" s="126" t="b">
        <v>1</v>
      </c>
      <c r="S240" s="126" t="b">
        <v>1</v>
      </c>
    </row>
    <row r="241" spans="1:19" hidden="1" x14ac:dyDescent="0.25">
      <c r="A241" s="126" t="s">
        <v>4021</v>
      </c>
      <c r="B241" s="200">
        <v>1</v>
      </c>
      <c r="C241" s="126">
        <v>2</v>
      </c>
      <c r="D241" s="321">
        <f>'HN TOP UP AUTUMN UPDATE NOV'!C229</f>
        <v>0</v>
      </c>
      <c r="E241" s="126" t="b">
        <v>1</v>
      </c>
      <c r="F241" s="322" t="str">
        <f>RIGHT('HN TOP UP AUTUMN UPDATE NOV'!E229,4)&amp;"."&amp;"TOPUP"&amp;'HN TOP UP AUTUMN UPDATE NOV'!BD229&amp;"."&amp;"I03"&amp;"."&amp;$C$5</f>
        <v>.TOPUP.I03.Ja21</v>
      </c>
      <c r="G241" s="323">
        <f t="shared" ca="1" si="6"/>
        <v>44309</v>
      </c>
      <c r="H241" s="324">
        <f>IF('HN TOP UP AUTUMN UPDATE NOV'!T229&gt;0,0,-'HN TOP UP AUTUMN UPDATE NOV'!T229)</f>
        <v>0</v>
      </c>
      <c r="I241" s="205">
        <f t="shared" ca="1" si="7"/>
        <v>44309</v>
      </c>
      <c r="J241" s="126">
        <v>3</v>
      </c>
      <c r="K241" s="126" t="b">
        <v>1</v>
      </c>
      <c r="L241" s="126" t="s">
        <v>4022</v>
      </c>
      <c r="M241" s="126" t="b">
        <v>1</v>
      </c>
      <c r="N241" s="126" t="s">
        <v>3687</v>
      </c>
      <c r="O241" s="322" t="str">
        <f>LEFT('HN TOP UP AUTUMN UPDATE NOV'!D229,16)&amp;"."&amp;'HN TopUpPay'!E241</f>
        <v>.</v>
      </c>
      <c r="P241" s="325">
        <f>'HN TOP UP AUTUMN UPDATE NOV'!BC229</f>
        <v>0</v>
      </c>
      <c r="Q241" s="126" t="b">
        <v>1</v>
      </c>
      <c r="R241" s="126" t="b">
        <v>1</v>
      </c>
      <c r="S241" s="126" t="b">
        <v>1</v>
      </c>
    </row>
    <row r="242" spans="1:19" hidden="1" x14ac:dyDescent="0.25">
      <c r="A242" s="126" t="s">
        <v>4021</v>
      </c>
      <c r="B242" s="200">
        <v>1</v>
      </c>
      <c r="C242" s="126">
        <v>2</v>
      </c>
      <c r="D242" s="321">
        <f>'HN TOP UP AUTUMN UPDATE NOV'!C230</f>
        <v>0</v>
      </c>
      <c r="E242" s="126" t="b">
        <v>1</v>
      </c>
      <c r="F242" s="322" t="str">
        <f>RIGHT('HN TOP UP AUTUMN UPDATE NOV'!E230,4)&amp;"."&amp;"TOPUP"&amp;'HN TOP UP AUTUMN UPDATE NOV'!BD230&amp;"."&amp;"I03"&amp;"."&amp;$C$5</f>
        <v>.TOPUP.I03.Ja21</v>
      </c>
      <c r="G242" s="323">
        <f t="shared" ca="1" si="6"/>
        <v>44309</v>
      </c>
      <c r="H242" s="324">
        <f>IF('HN TOP UP AUTUMN UPDATE NOV'!T230&gt;0,0,-'HN TOP UP AUTUMN UPDATE NOV'!T230)</f>
        <v>0</v>
      </c>
      <c r="I242" s="205">
        <f t="shared" ca="1" si="7"/>
        <v>44309</v>
      </c>
      <c r="J242" s="126">
        <v>3</v>
      </c>
      <c r="K242" s="126" t="b">
        <v>1</v>
      </c>
      <c r="L242" s="126" t="s">
        <v>4022</v>
      </c>
      <c r="M242" s="126" t="b">
        <v>1</v>
      </c>
      <c r="N242" s="126" t="s">
        <v>3687</v>
      </c>
      <c r="O242" s="322" t="str">
        <f>LEFT('HN TOP UP AUTUMN UPDATE NOV'!D230,16)&amp;"."&amp;'HN TopUpPay'!E242</f>
        <v>.</v>
      </c>
      <c r="P242" s="325">
        <f>'HN TOP UP AUTUMN UPDATE NOV'!BC230</f>
        <v>0</v>
      </c>
      <c r="Q242" s="126" t="b">
        <v>1</v>
      </c>
      <c r="R242" s="126" t="b">
        <v>1</v>
      </c>
      <c r="S242" s="126" t="b">
        <v>1</v>
      </c>
    </row>
    <row r="243" spans="1:19" hidden="1" x14ac:dyDescent="0.25">
      <c r="A243" s="126" t="s">
        <v>4021</v>
      </c>
      <c r="B243" s="200">
        <v>1</v>
      </c>
      <c r="C243" s="126">
        <v>2</v>
      </c>
      <c r="D243" s="321">
        <f>'HN TOP UP AUTUMN UPDATE NOV'!C231</f>
        <v>0</v>
      </c>
      <c r="E243" s="126" t="b">
        <v>1</v>
      </c>
      <c r="F243" s="322" t="str">
        <f>RIGHT('HN TOP UP AUTUMN UPDATE NOV'!E231,4)&amp;"."&amp;"TOPUP"&amp;'HN TOP UP AUTUMN UPDATE NOV'!BD231&amp;"."&amp;"I03"&amp;"."&amp;$C$5</f>
        <v>.TOPUP.I03.Ja21</v>
      </c>
      <c r="G243" s="323">
        <f t="shared" ca="1" si="6"/>
        <v>44309</v>
      </c>
      <c r="H243" s="324">
        <f>IF('HN TOP UP AUTUMN UPDATE NOV'!T231&gt;0,0,-'HN TOP UP AUTUMN UPDATE NOV'!T231)</f>
        <v>0</v>
      </c>
      <c r="I243" s="205">
        <f t="shared" ca="1" si="7"/>
        <v>44309</v>
      </c>
      <c r="J243" s="126">
        <v>3</v>
      </c>
      <c r="K243" s="126" t="b">
        <v>1</v>
      </c>
      <c r="L243" s="126" t="s">
        <v>4022</v>
      </c>
      <c r="M243" s="126" t="b">
        <v>1</v>
      </c>
      <c r="N243" s="126" t="s">
        <v>3687</v>
      </c>
      <c r="O243" s="322" t="str">
        <f>LEFT('HN TOP UP AUTUMN UPDATE NOV'!D231,16)&amp;"."&amp;'HN TopUpPay'!E243</f>
        <v>.</v>
      </c>
      <c r="P243" s="325">
        <f>'HN TOP UP AUTUMN UPDATE NOV'!BC231</f>
        <v>0</v>
      </c>
      <c r="Q243" s="126" t="b">
        <v>1</v>
      </c>
      <c r="R243" s="126" t="b">
        <v>1</v>
      </c>
      <c r="S243" s="126" t="b">
        <v>1</v>
      </c>
    </row>
    <row r="244" spans="1:19" hidden="1" x14ac:dyDescent="0.25">
      <c r="A244" s="126" t="s">
        <v>4021</v>
      </c>
      <c r="B244" s="200">
        <v>1</v>
      </c>
      <c r="C244" s="126">
        <v>2</v>
      </c>
      <c r="D244" s="321">
        <f>'HN TOP UP AUTUMN UPDATE NOV'!C232</f>
        <v>0</v>
      </c>
      <c r="E244" s="126" t="b">
        <v>1</v>
      </c>
      <c r="F244" s="322" t="str">
        <f>RIGHT('HN TOP UP AUTUMN UPDATE NOV'!E232,4)&amp;"."&amp;"TOPUP"&amp;'HN TOP UP AUTUMN UPDATE NOV'!BD232&amp;"."&amp;"I03"&amp;"."&amp;$C$5</f>
        <v>.TOPUP.I03.Ja21</v>
      </c>
      <c r="G244" s="323">
        <f t="shared" ca="1" si="6"/>
        <v>44309</v>
      </c>
      <c r="H244" s="324">
        <f>IF('HN TOP UP AUTUMN UPDATE NOV'!T232&gt;0,0,-'HN TOP UP AUTUMN UPDATE NOV'!T232)</f>
        <v>0</v>
      </c>
      <c r="I244" s="205">
        <f t="shared" ca="1" si="7"/>
        <v>44309</v>
      </c>
      <c r="J244" s="126">
        <v>3</v>
      </c>
      <c r="K244" s="126" t="b">
        <v>1</v>
      </c>
      <c r="L244" s="126" t="s">
        <v>4022</v>
      </c>
      <c r="M244" s="126" t="b">
        <v>1</v>
      </c>
      <c r="N244" s="126" t="s">
        <v>3687</v>
      </c>
      <c r="O244" s="322" t="str">
        <f>LEFT('HN TOP UP AUTUMN UPDATE NOV'!D232,16)&amp;"."&amp;'HN TopUpPay'!E244</f>
        <v>.</v>
      </c>
      <c r="P244" s="325">
        <f>'HN TOP UP AUTUMN UPDATE NOV'!BC232</f>
        <v>0</v>
      </c>
      <c r="Q244" s="126" t="b">
        <v>1</v>
      </c>
      <c r="R244" s="126" t="b">
        <v>1</v>
      </c>
      <c r="S244" s="126" t="b">
        <v>1</v>
      </c>
    </row>
    <row r="245" spans="1:19" hidden="1" x14ac:dyDescent="0.25">
      <c r="A245" s="126" t="s">
        <v>4021</v>
      </c>
      <c r="B245" s="200">
        <v>1</v>
      </c>
      <c r="C245" s="126">
        <v>2</v>
      </c>
      <c r="D245" s="321">
        <f>'HN TOP UP AUTUMN UPDATE NOV'!C233</f>
        <v>0</v>
      </c>
      <c r="E245" s="126" t="b">
        <v>1</v>
      </c>
      <c r="F245" s="322" t="str">
        <f>RIGHT('HN TOP UP AUTUMN UPDATE NOV'!E233,4)&amp;"."&amp;"TOPUP"&amp;'HN TOP UP AUTUMN UPDATE NOV'!BD233&amp;"."&amp;"I03"&amp;"."&amp;$C$5</f>
        <v>.TOPUP.I03.Ja21</v>
      </c>
      <c r="G245" s="323">
        <f t="shared" ca="1" si="6"/>
        <v>44309</v>
      </c>
      <c r="H245" s="324">
        <f>IF('HN TOP UP AUTUMN UPDATE NOV'!T233&gt;0,0,-'HN TOP UP AUTUMN UPDATE NOV'!T233)</f>
        <v>0</v>
      </c>
      <c r="I245" s="205">
        <f t="shared" ca="1" si="7"/>
        <v>44309</v>
      </c>
      <c r="J245" s="126">
        <v>3</v>
      </c>
      <c r="K245" s="126" t="b">
        <v>1</v>
      </c>
      <c r="L245" s="126" t="s">
        <v>4022</v>
      </c>
      <c r="M245" s="126" t="b">
        <v>1</v>
      </c>
      <c r="N245" s="126" t="s">
        <v>3687</v>
      </c>
      <c r="O245" s="322" t="str">
        <f>LEFT('HN TOP UP AUTUMN UPDATE NOV'!D233,16)&amp;"."&amp;'HN TopUpPay'!E245</f>
        <v>.</v>
      </c>
      <c r="P245" s="325">
        <f>'HN TOP UP AUTUMN UPDATE NOV'!BC233</f>
        <v>0</v>
      </c>
      <c r="Q245" s="126" t="b">
        <v>1</v>
      </c>
      <c r="R245" s="126" t="b">
        <v>1</v>
      </c>
      <c r="S245" s="126" t="b">
        <v>1</v>
      </c>
    </row>
    <row r="246" spans="1:19" hidden="1" x14ac:dyDescent="0.25">
      <c r="A246" s="126" t="s">
        <v>4021</v>
      </c>
      <c r="B246" s="200">
        <v>1</v>
      </c>
      <c r="C246" s="126">
        <v>2</v>
      </c>
      <c r="D246" s="321">
        <f>'HN TOP UP AUTUMN UPDATE NOV'!C234</f>
        <v>0</v>
      </c>
      <c r="E246" s="126" t="b">
        <v>1</v>
      </c>
      <c r="F246" s="322" t="str">
        <f>RIGHT('HN TOP UP AUTUMN UPDATE NOV'!E234,4)&amp;"."&amp;"TOPUP"&amp;'HN TOP UP AUTUMN UPDATE NOV'!BD234&amp;"."&amp;"I03"&amp;"."&amp;$C$5</f>
        <v>.TOPUP.I03.Ja21</v>
      </c>
      <c r="G246" s="323">
        <f t="shared" ca="1" si="6"/>
        <v>44309</v>
      </c>
      <c r="H246" s="324">
        <f>IF('HN TOP UP AUTUMN UPDATE NOV'!T234&gt;0,0,-'HN TOP UP AUTUMN UPDATE NOV'!T234)</f>
        <v>0</v>
      </c>
      <c r="I246" s="205">
        <f t="shared" ca="1" si="7"/>
        <v>44309</v>
      </c>
      <c r="J246" s="126">
        <v>3</v>
      </c>
      <c r="K246" s="126" t="b">
        <v>1</v>
      </c>
      <c r="L246" s="126" t="s">
        <v>4022</v>
      </c>
      <c r="M246" s="126" t="b">
        <v>1</v>
      </c>
      <c r="N246" s="126" t="s">
        <v>3687</v>
      </c>
      <c r="O246" s="322" t="str">
        <f>LEFT('HN TOP UP AUTUMN UPDATE NOV'!D234,16)&amp;"."&amp;'HN TopUpPay'!E246</f>
        <v>.</v>
      </c>
      <c r="P246" s="325">
        <f>'HN TOP UP AUTUMN UPDATE NOV'!BC234</f>
        <v>0</v>
      </c>
      <c r="Q246" s="126" t="b">
        <v>1</v>
      </c>
      <c r="R246" s="126" t="b">
        <v>1</v>
      </c>
      <c r="S246" s="126" t="b">
        <v>1</v>
      </c>
    </row>
    <row r="247" spans="1:19" hidden="1" x14ac:dyDescent="0.25">
      <c r="A247" s="126" t="s">
        <v>4021</v>
      </c>
      <c r="B247" s="200">
        <v>1</v>
      </c>
      <c r="C247" s="126">
        <v>2</v>
      </c>
      <c r="D247" s="321">
        <f>'HN TOP UP AUTUMN UPDATE NOV'!C235</f>
        <v>0</v>
      </c>
      <c r="E247" s="126" t="b">
        <v>1</v>
      </c>
      <c r="F247" s="322" t="str">
        <f>RIGHT('HN TOP UP AUTUMN UPDATE NOV'!E235,4)&amp;"."&amp;"TOPUP"&amp;'HN TOP UP AUTUMN UPDATE NOV'!BD235&amp;"."&amp;"I03"&amp;"."&amp;$C$5</f>
        <v>.TOPUP.I03.Ja21</v>
      </c>
      <c r="G247" s="323">
        <f t="shared" ca="1" si="6"/>
        <v>44309</v>
      </c>
      <c r="H247" s="324">
        <f>IF('HN TOP UP AUTUMN UPDATE NOV'!T235&gt;0,0,-'HN TOP UP AUTUMN UPDATE NOV'!T235)</f>
        <v>0</v>
      </c>
      <c r="I247" s="205">
        <f t="shared" ca="1" si="7"/>
        <v>44309</v>
      </c>
      <c r="J247" s="126">
        <v>3</v>
      </c>
      <c r="K247" s="126" t="b">
        <v>1</v>
      </c>
      <c r="L247" s="126" t="s">
        <v>4022</v>
      </c>
      <c r="M247" s="126" t="b">
        <v>1</v>
      </c>
      <c r="N247" s="126" t="s">
        <v>3687</v>
      </c>
      <c r="O247" s="322" t="str">
        <f>LEFT('HN TOP UP AUTUMN UPDATE NOV'!D235,16)&amp;"."&amp;'HN TopUpPay'!E247</f>
        <v>.</v>
      </c>
      <c r="P247" s="325">
        <f>'HN TOP UP AUTUMN UPDATE NOV'!BC235</f>
        <v>0</v>
      </c>
      <c r="Q247" s="126" t="b">
        <v>1</v>
      </c>
      <c r="R247" s="126" t="b">
        <v>1</v>
      </c>
      <c r="S247" s="126" t="b">
        <v>1</v>
      </c>
    </row>
    <row r="248" spans="1:19" hidden="1" x14ac:dyDescent="0.25">
      <c r="A248" s="126" t="s">
        <v>4021</v>
      </c>
      <c r="B248" s="200">
        <v>1</v>
      </c>
      <c r="C248" s="126">
        <v>2</v>
      </c>
      <c r="D248" s="321">
        <f>'HN TOP UP AUTUMN UPDATE NOV'!C236</f>
        <v>0</v>
      </c>
      <c r="E248" s="126" t="b">
        <v>1</v>
      </c>
      <c r="F248" s="322" t="str">
        <f>RIGHT('HN TOP UP AUTUMN UPDATE NOV'!E236,4)&amp;"."&amp;"TOPUP"&amp;'HN TOP UP AUTUMN UPDATE NOV'!BD236&amp;"."&amp;"I03"&amp;"."&amp;$C$5</f>
        <v>.TOPUP.I03.Ja21</v>
      </c>
      <c r="G248" s="323">
        <f t="shared" ca="1" si="6"/>
        <v>44309</v>
      </c>
      <c r="H248" s="324">
        <f>IF('HN TOP UP AUTUMN UPDATE NOV'!T236&gt;0,0,-'HN TOP UP AUTUMN UPDATE NOV'!T236)</f>
        <v>0</v>
      </c>
      <c r="I248" s="205">
        <f t="shared" ca="1" si="7"/>
        <v>44309</v>
      </c>
      <c r="J248" s="126">
        <v>3</v>
      </c>
      <c r="K248" s="126" t="b">
        <v>1</v>
      </c>
      <c r="L248" s="126" t="s">
        <v>4022</v>
      </c>
      <c r="M248" s="126" t="b">
        <v>1</v>
      </c>
      <c r="N248" s="126" t="s">
        <v>3687</v>
      </c>
      <c r="O248" s="322" t="str">
        <f>LEFT('HN TOP UP AUTUMN UPDATE NOV'!D236,16)&amp;"."&amp;'HN TopUpPay'!E248</f>
        <v>.</v>
      </c>
      <c r="P248" s="325">
        <f>'HN TOP UP AUTUMN UPDATE NOV'!BC236</f>
        <v>0</v>
      </c>
      <c r="Q248" s="126" t="b">
        <v>1</v>
      </c>
      <c r="R248" s="126" t="b">
        <v>1</v>
      </c>
      <c r="S248" s="126" t="b">
        <v>1</v>
      </c>
    </row>
    <row r="249" spans="1:19" hidden="1" x14ac:dyDescent="0.25">
      <c r="A249" s="126" t="s">
        <v>4021</v>
      </c>
      <c r="B249" s="200">
        <v>1</v>
      </c>
      <c r="C249" s="126">
        <v>2</v>
      </c>
      <c r="D249" s="321">
        <f>'HN TOP UP AUTUMN UPDATE NOV'!C237</f>
        <v>0</v>
      </c>
      <c r="E249" s="126" t="b">
        <v>1</v>
      </c>
      <c r="F249" s="322" t="str">
        <f>RIGHT('HN TOP UP AUTUMN UPDATE NOV'!E237,4)&amp;"."&amp;"TOPUP"&amp;'HN TOP UP AUTUMN UPDATE NOV'!BD237&amp;"."&amp;"I03"&amp;"."&amp;$C$5</f>
        <v>.TOPUP.I03.Ja21</v>
      </c>
      <c r="G249" s="323">
        <f t="shared" ca="1" si="6"/>
        <v>44309</v>
      </c>
      <c r="H249" s="324">
        <f>IF('HN TOP UP AUTUMN UPDATE NOV'!T237&gt;0,0,-'HN TOP UP AUTUMN UPDATE NOV'!T237)</f>
        <v>0</v>
      </c>
      <c r="I249" s="205">
        <f t="shared" ca="1" si="7"/>
        <v>44309</v>
      </c>
      <c r="J249" s="126">
        <v>3</v>
      </c>
      <c r="K249" s="126" t="b">
        <v>1</v>
      </c>
      <c r="L249" s="126" t="s">
        <v>4022</v>
      </c>
      <c r="M249" s="126" t="b">
        <v>1</v>
      </c>
      <c r="N249" s="126" t="s">
        <v>3687</v>
      </c>
      <c r="O249" s="322" t="str">
        <f>LEFT('HN TOP UP AUTUMN UPDATE NOV'!D237,16)&amp;"."&amp;'HN TopUpPay'!E249</f>
        <v>.</v>
      </c>
      <c r="P249" s="325">
        <f>'HN TOP UP AUTUMN UPDATE NOV'!BC237</f>
        <v>0</v>
      </c>
      <c r="Q249" s="126" t="b">
        <v>1</v>
      </c>
      <c r="R249" s="126" t="b">
        <v>1</v>
      </c>
      <c r="S249" s="126" t="b">
        <v>1</v>
      </c>
    </row>
    <row r="250" spans="1:19" hidden="1" x14ac:dyDescent="0.25">
      <c r="A250" s="126" t="s">
        <v>4021</v>
      </c>
      <c r="B250" s="200">
        <v>1</v>
      </c>
      <c r="C250" s="126">
        <v>2</v>
      </c>
      <c r="D250" s="321">
        <f>'HN TOP UP AUTUMN UPDATE NOV'!C238</f>
        <v>0</v>
      </c>
      <c r="E250" s="126" t="b">
        <v>1</v>
      </c>
      <c r="F250" s="322" t="str">
        <f>RIGHT('HN TOP UP AUTUMN UPDATE NOV'!E238,4)&amp;"."&amp;"TOPUP"&amp;'HN TOP UP AUTUMN UPDATE NOV'!BD238&amp;"."&amp;"I03"&amp;"."&amp;$C$5</f>
        <v>.TOPUP.I03.Ja21</v>
      </c>
      <c r="G250" s="323">
        <f t="shared" ca="1" si="6"/>
        <v>44309</v>
      </c>
      <c r="H250" s="324">
        <f>IF('HN TOP UP AUTUMN UPDATE NOV'!T238&gt;0,0,-'HN TOP UP AUTUMN UPDATE NOV'!T238)</f>
        <v>0</v>
      </c>
      <c r="I250" s="205">
        <f t="shared" ca="1" si="7"/>
        <v>44309</v>
      </c>
      <c r="J250" s="126">
        <v>3</v>
      </c>
      <c r="K250" s="126" t="b">
        <v>1</v>
      </c>
      <c r="L250" s="126" t="s">
        <v>4022</v>
      </c>
      <c r="M250" s="126" t="b">
        <v>1</v>
      </c>
      <c r="N250" s="126" t="s">
        <v>3687</v>
      </c>
      <c r="O250" s="322" t="str">
        <f>LEFT('HN TOP UP AUTUMN UPDATE NOV'!D238,16)&amp;"."&amp;'HN TopUpPay'!E250</f>
        <v>.</v>
      </c>
      <c r="P250" s="325">
        <f>'HN TOP UP AUTUMN UPDATE NOV'!BC238</f>
        <v>0</v>
      </c>
      <c r="Q250" s="126" t="b">
        <v>1</v>
      </c>
      <c r="R250" s="126" t="b">
        <v>1</v>
      </c>
      <c r="S250" s="126" t="b">
        <v>1</v>
      </c>
    </row>
    <row r="251" spans="1:19" hidden="1" x14ac:dyDescent="0.25">
      <c r="A251" s="126" t="s">
        <v>4021</v>
      </c>
      <c r="B251" s="200">
        <v>1</v>
      </c>
      <c r="C251" s="126">
        <v>2</v>
      </c>
      <c r="D251" s="321">
        <f>'HN TOP UP AUTUMN UPDATE NOV'!C239</f>
        <v>0</v>
      </c>
      <c r="E251" s="126" t="b">
        <v>1</v>
      </c>
      <c r="F251" s="322" t="str">
        <f>RIGHT('HN TOP UP AUTUMN UPDATE NOV'!E239,4)&amp;"."&amp;"TOPUP"&amp;'HN TOP UP AUTUMN UPDATE NOV'!BD239&amp;"."&amp;"I03"&amp;"."&amp;$C$5</f>
        <v>.TOPUP.I03.Ja21</v>
      </c>
      <c r="G251" s="323">
        <f t="shared" ca="1" si="6"/>
        <v>44309</v>
      </c>
      <c r="H251" s="324">
        <f>IF('HN TOP UP AUTUMN UPDATE NOV'!T239&gt;0,0,-'HN TOP UP AUTUMN UPDATE NOV'!T239)</f>
        <v>0</v>
      </c>
      <c r="I251" s="205">
        <f t="shared" ca="1" si="7"/>
        <v>44309</v>
      </c>
      <c r="J251" s="126">
        <v>3</v>
      </c>
      <c r="K251" s="126" t="b">
        <v>1</v>
      </c>
      <c r="L251" s="126" t="s">
        <v>4022</v>
      </c>
      <c r="M251" s="126" t="b">
        <v>1</v>
      </c>
      <c r="N251" s="126" t="s">
        <v>3687</v>
      </c>
      <c r="O251" s="322" t="str">
        <f>LEFT('HN TOP UP AUTUMN UPDATE NOV'!D239,16)&amp;"."&amp;'HN TopUpPay'!E251</f>
        <v>.</v>
      </c>
      <c r="P251" s="325">
        <f>'HN TOP UP AUTUMN UPDATE NOV'!BC239</f>
        <v>0</v>
      </c>
      <c r="Q251" s="126" t="b">
        <v>1</v>
      </c>
      <c r="R251" s="126" t="b">
        <v>1</v>
      </c>
      <c r="S251" s="126" t="b">
        <v>1</v>
      </c>
    </row>
    <row r="252" spans="1:19" hidden="1" x14ac:dyDescent="0.25">
      <c r="A252" s="126" t="s">
        <v>4021</v>
      </c>
      <c r="B252" s="200">
        <v>1</v>
      </c>
      <c r="C252" s="126">
        <v>2</v>
      </c>
      <c r="D252" s="321">
        <f>'HN TOP UP AUTUMN UPDATE NOV'!C240</f>
        <v>0</v>
      </c>
      <c r="E252" s="126" t="b">
        <v>1</v>
      </c>
      <c r="F252" s="322" t="str">
        <f>RIGHT('HN TOP UP AUTUMN UPDATE NOV'!E240,4)&amp;"."&amp;"TOPUP"&amp;'HN TOP UP AUTUMN UPDATE NOV'!BD240&amp;"."&amp;"I03"&amp;"."&amp;$C$5</f>
        <v>.TOPUP.I03.Ja21</v>
      </c>
      <c r="G252" s="323">
        <f t="shared" ca="1" si="6"/>
        <v>44309</v>
      </c>
      <c r="H252" s="324">
        <f>IF('HN TOP UP AUTUMN UPDATE NOV'!T240&gt;0,0,-'HN TOP UP AUTUMN UPDATE NOV'!T240)</f>
        <v>0</v>
      </c>
      <c r="I252" s="205">
        <f t="shared" ca="1" si="7"/>
        <v>44309</v>
      </c>
      <c r="J252" s="126">
        <v>3</v>
      </c>
      <c r="K252" s="126" t="b">
        <v>1</v>
      </c>
      <c r="L252" s="126" t="s">
        <v>4022</v>
      </c>
      <c r="M252" s="126" t="b">
        <v>1</v>
      </c>
      <c r="N252" s="126" t="s">
        <v>3687</v>
      </c>
      <c r="O252" s="322" t="str">
        <f>LEFT('HN TOP UP AUTUMN UPDATE NOV'!D240,16)&amp;"."&amp;'HN TopUpPay'!E252</f>
        <v>.</v>
      </c>
      <c r="P252" s="325">
        <f>'HN TOP UP AUTUMN UPDATE NOV'!BC240</f>
        <v>0</v>
      </c>
      <c r="Q252" s="126" t="b">
        <v>1</v>
      </c>
      <c r="R252" s="126" t="b">
        <v>1</v>
      </c>
      <c r="S252" s="126" t="b">
        <v>1</v>
      </c>
    </row>
    <row r="253" spans="1:19" hidden="1" x14ac:dyDescent="0.25">
      <c r="A253" s="126" t="s">
        <v>4021</v>
      </c>
      <c r="B253" s="200">
        <v>1</v>
      </c>
      <c r="C253" s="126">
        <v>2</v>
      </c>
      <c r="D253" s="321">
        <f>'HN TOP UP AUTUMN UPDATE NOV'!C241</f>
        <v>0</v>
      </c>
      <c r="E253" s="126" t="b">
        <v>1</v>
      </c>
      <c r="F253" s="322" t="str">
        <f>RIGHT('HN TOP UP AUTUMN UPDATE NOV'!E241,4)&amp;"."&amp;"TOPUP"&amp;'HN TOP UP AUTUMN UPDATE NOV'!BD241&amp;"."&amp;"I03"&amp;"."&amp;$C$5</f>
        <v>.TOPUP.I03.Ja21</v>
      </c>
      <c r="G253" s="323">
        <f t="shared" ca="1" si="6"/>
        <v>44309</v>
      </c>
      <c r="H253" s="324">
        <f>IF('HN TOP UP AUTUMN UPDATE NOV'!T241&gt;0,0,-'HN TOP UP AUTUMN UPDATE NOV'!T241)</f>
        <v>0</v>
      </c>
      <c r="I253" s="205">
        <f t="shared" ca="1" si="7"/>
        <v>44309</v>
      </c>
      <c r="J253" s="126">
        <v>3</v>
      </c>
      <c r="K253" s="126" t="b">
        <v>1</v>
      </c>
      <c r="L253" s="126" t="s">
        <v>4022</v>
      </c>
      <c r="M253" s="126" t="b">
        <v>1</v>
      </c>
      <c r="N253" s="126" t="s">
        <v>3687</v>
      </c>
      <c r="O253" s="322" t="str">
        <f>LEFT('HN TOP UP AUTUMN UPDATE NOV'!D241,16)&amp;"."&amp;'HN TopUpPay'!E253</f>
        <v>.</v>
      </c>
      <c r="P253" s="325">
        <f>'HN TOP UP AUTUMN UPDATE NOV'!BC241</f>
        <v>0</v>
      </c>
      <c r="Q253" s="126" t="b">
        <v>1</v>
      </c>
      <c r="R253" s="126" t="b">
        <v>1</v>
      </c>
      <c r="S253" s="126" t="b">
        <v>1</v>
      </c>
    </row>
    <row r="254" spans="1:19" hidden="1" x14ac:dyDescent="0.25">
      <c r="A254" s="126" t="s">
        <v>4021</v>
      </c>
      <c r="B254" s="200">
        <v>1</v>
      </c>
      <c r="C254" s="126">
        <v>2</v>
      </c>
      <c r="D254" s="321">
        <f>'HN TOP UP AUTUMN UPDATE NOV'!C242</f>
        <v>0</v>
      </c>
      <c r="E254" s="126" t="b">
        <v>1</v>
      </c>
      <c r="F254" s="322" t="str">
        <f>RIGHT('HN TOP UP AUTUMN UPDATE NOV'!E242,4)&amp;"."&amp;"TOPUP"&amp;'HN TOP UP AUTUMN UPDATE NOV'!BD242&amp;"."&amp;"I03"&amp;"."&amp;$C$5</f>
        <v>.TOPUP.I03.Ja21</v>
      </c>
      <c r="G254" s="323">
        <f t="shared" ca="1" si="6"/>
        <v>44309</v>
      </c>
      <c r="H254" s="324">
        <f>IF('HN TOP UP AUTUMN UPDATE NOV'!T242&gt;0,0,-'HN TOP UP AUTUMN UPDATE NOV'!T242)</f>
        <v>0</v>
      </c>
      <c r="I254" s="205">
        <f t="shared" ca="1" si="7"/>
        <v>44309</v>
      </c>
      <c r="J254" s="126">
        <v>3</v>
      </c>
      <c r="K254" s="126" t="b">
        <v>1</v>
      </c>
      <c r="L254" s="126" t="s">
        <v>4022</v>
      </c>
      <c r="M254" s="126" t="b">
        <v>1</v>
      </c>
      <c r="N254" s="126" t="s">
        <v>3687</v>
      </c>
      <c r="O254" s="322" t="str">
        <f>LEFT('HN TOP UP AUTUMN UPDATE NOV'!D242,16)&amp;"."&amp;'HN TopUpPay'!E254</f>
        <v>.</v>
      </c>
      <c r="P254" s="325">
        <f>'HN TOP UP AUTUMN UPDATE NOV'!BC242</f>
        <v>0</v>
      </c>
      <c r="Q254" s="126" t="b">
        <v>1</v>
      </c>
      <c r="R254" s="126" t="b">
        <v>1</v>
      </c>
      <c r="S254" s="126" t="b">
        <v>1</v>
      </c>
    </row>
    <row r="255" spans="1:19" hidden="1" x14ac:dyDescent="0.25">
      <c r="A255" s="126" t="s">
        <v>4021</v>
      </c>
      <c r="B255" s="200">
        <v>1</v>
      </c>
      <c r="C255" s="126">
        <v>2</v>
      </c>
      <c r="D255" s="321">
        <f>'HN TOP UP AUTUMN UPDATE NOV'!C243</f>
        <v>0</v>
      </c>
      <c r="E255" s="126" t="b">
        <v>1</v>
      </c>
      <c r="F255" s="322" t="str">
        <f>RIGHT('HN TOP UP AUTUMN UPDATE NOV'!E243,4)&amp;"."&amp;"TOPUP"&amp;'HN TOP UP AUTUMN UPDATE NOV'!BD243&amp;"."&amp;"I03"&amp;"."&amp;$C$5</f>
        <v>.TOPUP.I03.Ja21</v>
      </c>
      <c r="G255" s="323">
        <f t="shared" ca="1" si="6"/>
        <v>44309</v>
      </c>
      <c r="H255" s="324">
        <f>IF('HN TOP UP AUTUMN UPDATE NOV'!T243&gt;0,0,-'HN TOP UP AUTUMN UPDATE NOV'!T243)</f>
        <v>0</v>
      </c>
      <c r="I255" s="205">
        <f t="shared" ca="1" si="7"/>
        <v>44309</v>
      </c>
      <c r="J255" s="126">
        <v>3</v>
      </c>
      <c r="K255" s="126" t="b">
        <v>1</v>
      </c>
      <c r="L255" s="126" t="s">
        <v>4022</v>
      </c>
      <c r="M255" s="126" t="b">
        <v>1</v>
      </c>
      <c r="N255" s="126" t="s">
        <v>3687</v>
      </c>
      <c r="O255" s="322" t="str">
        <f>LEFT('HN TOP UP AUTUMN UPDATE NOV'!D243,16)&amp;"."&amp;'HN TopUpPay'!E255</f>
        <v>.</v>
      </c>
      <c r="P255" s="325">
        <f>'HN TOP UP AUTUMN UPDATE NOV'!BC243</f>
        <v>0</v>
      </c>
      <c r="Q255" s="126" t="b">
        <v>1</v>
      </c>
      <c r="R255" s="126" t="b">
        <v>1</v>
      </c>
      <c r="S255" s="126" t="b">
        <v>1</v>
      </c>
    </row>
    <row r="256" spans="1:19" hidden="1" x14ac:dyDescent="0.25">
      <c r="A256" s="126" t="s">
        <v>4021</v>
      </c>
      <c r="B256" s="200">
        <v>1</v>
      </c>
      <c r="C256" s="126">
        <v>2</v>
      </c>
      <c r="D256" s="321">
        <f>'HN TOP UP AUTUMN UPDATE NOV'!C244</f>
        <v>0</v>
      </c>
      <c r="E256" s="126" t="b">
        <v>1</v>
      </c>
      <c r="F256" s="322" t="str">
        <f>RIGHT('HN TOP UP AUTUMN UPDATE NOV'!E244,4)&amp;"."&amp;"TOPUP"&amp;'HN TOP UP AUTUMN UPDATE NOV'!BD244&amp;"."&amp;"I03"&amp;"."&amp;$C$5</f>
        <v>.TOPUP.I03.Ja21</v>
      </c>
      <c r="G256" s="323">
        <f t="shared" ca="1" si="6"/>
        <v>44309</v>
      </c>
      <c r="H256" s="324">
        <f>IF('HN TOP UP AUTUMN UPDATE NOV'!T244&gt;0,0,-'HN TOP UP AUTUMN UPDATE NOV'!T244)</f>
        <v>0</v>
      </c>
      <c r="I256" s="205">
        <f t="shared" ca="1" si="7"/>
        <v>44309</v>
      </c>
      <c r="J256" s="126">
        <v>3</v>
      </c>
      <c r="K256" s="126" t="b">
        <v>1</v>
      </c>
      <c r="L256" s="126" t="s">
        <v>4022</v>
      </c>
      <c r="M256" s="126" t="b">
        <v>1</v>
      </c>
      <c r="N256" s="126" t="s">
        <v>3687</v>
      </c>
      <c r="O256" s="322" t="str">
        <f>LEFT('HN TOP UP AUTUMN UPDATE NOV'!D244,16)&amp;"."&amp;'HN TopUpPay'!E256</f>
        <v>.</v>
      </c>
      <c r="P256" s="325">
        <f>'HN TOP UP AUTUMN UPDATE NOV'!BC244</f>
        <v>0</v>
      </c>
      <c r="Q256" s="126" t="b">
        <v>1</v>
      </c>
      <c r="R256" s="126" t="b">
        <v>1</v>
      </c>
      <c r="S256" s="126" t="b">
        <v>1</v>
      </c>
    </row>
    <row r="257" spans="1:19" hidden="1" x14ac:dyDescent="0.25">
      <c r="A257" s="126" t="s">
        <v>4021</v>
      </c>
      <c r="B257" s="200">
        <v>1</v>
      </c>
      <c r="C257" s="126">
        <v>2</v>
      </c>
      <c r="D257" s="321">
        <f>'HN TOP UP AUTUMN UPDATE NOV'!C245</f>
        <v>0</v>
      </c>
      <c r="E257" s="126" t="b">
        <v>1</v>
      </c>
      <c r="F257" s="322" t="str">
        <f>RIGHT('HN TOP UP AUTUMN UPDATE NOV'!E245,4)&amp;"."&amp;"TOPUP"&amp;'HN TOP UP AUTUMN UPDATE NOV'!BD245&amp;"."&amp;"I03"&amp;"."&amp;$C$5</f>
        <v>.TOPUP.I03.Ja21</v>
      </c>
      <c r="G257" s="323">
        <f t="shared" ca="1" si="6"/>
        <v>44309</v>
      </c>
      <c r="H257" s="324">
        <f>IF('HN TOP UP AUTUMN UPDATE NOV'!T245&gt;0,0,-'HN TOP UP AUTUMN UPDATE NOV'!T245)</f>
        <v>0</v>
      </c>
      <c r="I257" s="205">
        <f t="shared" ca="1" si="7"/>
        <v>44309</v>
      </c>
      <c r="J257" s="126">
        <v>3</v>
      </c>
      <c r="K257" s="126" t="b">
        <v>1</v>
      </c>
      <c r="L257" s="126" t="s">
        <v>4022</v>
      </c>
      <c r="M257" s="126" t="b">
        <v>1</v>
      </c>
      <c r="N257" s="126" t="s">
        <v>3687</v>
      </c>
      <c r="O257" s="322" t="str">
        <f>LEFT('HN TOP UP AUTUMN UPDATE NOV'!D245,16)&amp;"."&amp;'HN TopUpPay'!E257</f>
        <v>.</v>
      </c>
      <c r="P257" s="325">
        <f>'HN TOP UP AUTUMN UPDATE NOV'!BC245</f>
        <v>0</v>
      </c>
      <c r="Q257" s="126" t="b">
        <v>1</v>
      </c>
      <c r="R257" s="126" t="b">
        <v>1</v>
      </c>
      <c r="S257" s="126" t="b">
        <v>1</v>
      </c>
    </row>
    <row r="258" spans="1:19" hidden="1" x14ac:dyDescent="0.25">
      <c r="A258" s="126" t="s">
        <v>4021</v>
      </c>
      <c r="B258" s="200">
        <v>1</v>
      </c>
      <c r="C258" s="126">
        <v>2</v>
      </c>
      <c r="D258" s="321">
        <f>'HN TOP UP AUTUMN UPDATE NOV'!C246</f>
        <v>0</v>
      </c>
      <c r="E258" s="126" t="b">
        <v>1</v>
      </c>
      <c r="F258" s="322" t="str">
        <f>RIGHT('HN TOP UP AUTUMN UPDATE NOV'!E246,4)&amp;"."&amp;"TOPUP"&amp;'HN TOP UP AUTUMN UPDATE NOV'!BD246&amp;"."&amp;"I03"&amp;"."&amp;$C$5</f>
        <v>.TOPUP.I03.Ja21</v>
      </c>
      <c r="G258" s="323">
        <f t="shared" ca="1" si="6"/>
        <v>44309</v>
      </c>
      <c r="H258" s="324">
        <f>IF('HN TOP UP AUTUMN UPDATE NOV'!T246&gt;0,0,-'HN TOP UP AUTUMN UPDATE NOV'!T246)</f>
        <v>0</v>
      </c>
      <c r="I258" s="205">
        <f t="shared" ca="1" si="7"/>
        <v>44309</v>
      </c>
      <c r="J258" s="126">
        <v>3</v>
      </c>
      <c r="K258" s="126" t="b">
        <v>1</v>
      </c>
      <c r="L258" s="126" t="s">
        <v>4022</v>
      </c>
      <c r="M258" s="126" t="b">
        <v>1</v>
      </c>
      <c r="N258" s="126" t="s">
        <v>3687</v>
      </c>
      <c r="O258" s="322" t="str">
        <f>LEFT('HN TOP UP AUTUMN UPDATE NOV'!D246,16)&amp;"."&amp;'HN TopUpPay'!E258</f>
        <v>.</v>
      </c>
      <c r="P258" s="325">
        <f>'HN TOP UP AUTUMN UPDATE NOV'!BC246</f>
        <v>0</v>
      </c>
      <c r="Q258" s="126" t="b">
        <v>1</v>
      </c>
      <c r="R258" s="126" t="b">
        <v>1</v>
      </c>
      <c r="S258" s="126" t="b">
        <v>1</v>
      </c>
    </row>
    <row r="259" spans="1:19" hidden="1" x14ac:dyDescent="0.25">
      <c r="A259" s="126" t="s">
        <v>4021</v>
      </c>
      <c r="B259" s="200">
        <v>1</v>
      </c>
      <c r="C259" s="126">
        <v>2</v>
      </c>
      <c r="D259" s="321">
        <f>'HN TOP UP AUTUMN UPDATE NOV'!C247</f>
        <v>0</v>
      </c>
      <c r="E259" s="126" t="b">
        <v>1</v>
      </c>
      <c r="F259" s="322" t="str">
        <f>RIGHT('HN TOP UP AUTUMN UPDATE NOV'!E247,4)&amp;"."&amp;"TOPUP"&amp;'HN TOP UP AUTUMN UPDATE NOV'!BD247&amp;"."&amp;"I03"&amp;"."&amp;$C$5</f>
        <v>.TOPUP.I03.Ja21</v>
      </c>
      <c r="G259" s="323">
        <f t="shared" ca="1" si="6"/>
        <v>44309</v>
      </c>
      <c r="H259" s="324">
        <f>IF('HN TOP UP AUTUMN UPDATE NOV'!T247&gt;0,0,-'HN TOP UP AUTUMN UPDATE NOV'!T247)</f>
        <v>0</v>
      </c>
      <c r="I259" s="205">
        <f t="shared" ca="1" si="7"/>
        <v>44309</v>
      </c>
      <c r="J259" s="126">
        <v>3</v>
      </c>
      <c r="K259" s="126" t="b">
        <v>1</v>
      </c>
      <c r="L259" s="126" t="s">
        <v>4022</v>
      </c>
      <c r="M259" s="126" t="b">
        <v>1</v>
      </c>
      <c r="N259" s="126" t="s">
        <v>3687</v>
      </c>
      <c r="O259" s="322" t="str">
        <f>LEFT('HN TOP UP AUTUMN UPDATE NOV'!D247,16)&amp;"."&amp;'HN TopUpPay'!E259</f>
        <v>.</v>
      </c>
      <c r="P259" s="325">
        <f>'HN TOP UP AUTUMN UPDATE NOV'!BC247</f>
        <v>0</v>
      </c>
      <c r="Q259" s="126" t="b">
        <v>1</v>
      </c>
      <c r="R259" s="126" t="b">
        <v>1</v>
      </c>
      <c r="S259" s="126" t="b">
        <v>1</v>
      </c>
    </row>
    <row r="260" spans="1:19" hidden="1" x14ac:dyDescent="0.25">
      <c r="A260" s="126" t="s">
        <v>4021</v>
      </c>
      <c r="B260" s="200">
        <v>1</v>
      </c>
      <c r="C260" s="126">
        <v>2</v>
      </c>
      <c r="D260" s="321">
        <f>'HN TOP UP AUTUMN UPDATE NOV'!C248</f>
        <v>0</v>
      </c>
      <c r="E260" s="126" t="b">
        <v>1</v>
      </c>
      <c r="F260" s="322" t="str">
        <f>RIGHT('HN TOP UP AUTUMN UPDATE NOV'!E248,4)&amp;"."&amp;"TOPUP"&amp;'HN TOP UP AUTUMN UPDATE NOV'!BD248&amp;"."&amp;"I03"&amp;"."&amp;$C$5</f>
        <v>.TOPUP.I03.Ja21</v>
      </c>
      <c r="G260" s="323">
        <f t="shared" ca="1" si="6"/>
        <v>44309</v>
      </c>
      <c r="H260" s="324">
        <f>IF('HN TOP UP AUTUMN UPDATE NOV'!T248&gt;0,0,-'HN TOP UP AUTUMN UPDATE NOV'!T248)</f>
        <v>0</v>
      </c>
      <c r="I260" s="205">
        <f t="shared" ca="1" si="7"/>
        <v>44309</v>
      </c>
      <c r="J260" s="126">
        <v>3</v>
      </c>
      <c r="K260" s="126" t="b">
        <v>1</v>
      </c>
      <c r="L260" s="126" t="s">
        <v>4022</v>
      </c>
      <c r="M260" s="126" t="b">
        <v>1</v>
      </c>
      <c r="N260" s="126" t="s">
        <v>3687</v>
      </c>
      <c r="O260" s="322" t="str">
        <f>LEFT('HN TOP UP AUTUMN UPDATE NOV'!D248,16)&amp;"."&amp;'HN TopUpPay'!E260</f>
        <v>.</v>
      </c>
      <c r="P260" s="325">
        <f>'HN TOP UP AUTUMN UPDATE NOV'!BC248</f>
        <v>0</v>
      </c>
      <c r="Q260" s="126" t="b">
        <v>1</v>
      </c>
      <c r="R260" s="126" t="b">
        <v>1</v>
      </c>
      <c r="S260" s="126" t="b">
        <v>1</v>
      </c>
    </row>
    <row r="261" spans="1:19" hidden="1" x14ac:dyDescent="0.25">
      <c r="A261" s="126" t="s">
        <v>4021</v>
      </c>
      <c r="B261" s="200">
        <v>1</v>
      </c>
      <c r="C261" s="126">
        <v>2</v>
      </c>
      <c r="D261" s="321">
        <f>'HN TOP UP AUTUMN UPDATE NOV'!C249</f>
        <v>0</v>
      </c>
      <c r="E261" s="126" t="b">
        <v>1</v>
      </c>
      <c r="F261" s="322" t="str">
        <f>RIGHT('HN TOP UP AUTUMN UPDATE NOV'!E249,4)&amp;"."&amp;"TOPUP"&amp;'HN TOP UP AUTUMN UPDATE NOV'!BD249&amp;"."&amp;"I03"&amp;"."&amp;$C$5</f>
        <v>.TOPUP.I03.Ja21</v>
      </c>
      <c r="G261" s="323">
        <f t="shared" ca="1" si="6"/>
        <v>44309</v>
      </c>
      <c r="H261" s="324">
        <f>IF('HN TOP UP AUTUMN UPDATE NOV'!T249&gt;0,0,-'HN TOP UP AUTUMN UPDATE NOV'!T249)</f>
        <v>0</v>
      </c>
      <c r="I261" s="205">
        <f t="shared" ca="1" si="7"/>
        <v>44309</v>
      </c>
      <c r="J261" s="126">
        <v>3</v>
      </c>
      <c r="K261" s="126" t="b">
        <v>1</v>
      </c>
      <c r="L261" s="126" t="s">
        <v>4022</v>
      </c>
      <c r="M261" s="126" t="b">
        <v>1</v>
      </c>
      <c r="N261" s="126" t="s">
        <v>3687</v>
      </c>
      <c r="O261" s="322" t="str">
        <f>LEFT('HN TOP UP AUTUMN UPDATE NOV'!D249,16)&amp;"."&amp;'HN TopUpPay'!E261</f>
        <v>.</v>
      </c>
      <c r="P261" s="325">
        <f>'HN TOP UP AUTUMN UPDATE NOV'!BC249</f>
        <v>0</v>
      </c>
      <c r="Q261" s="126" t="b">
        <v>1</v>
      </c>
      <c r="R261" s="126" t="b">
        <v>1</v>
      </c>
      <c r="S261" s="126" t="b">
        <v>1</v>
      </c>
    </row>
    <row r="262" spans="1:19" hidden="1" x14ac:dyDescent="0.25">
      <c r="A262" s="126" t="s">
        <v>4021</v>
      </c>
      <c r="B262" s="200">
        <v>1</v>
      </c>
      <c r="C262" s="126">
        <v>2</v>
      </c>
      <c r="D262" s="321">
        <f>'HN TOP UP AUTUMN UPDATE NOV'!C250</f>
        <v>0</v>
      </c>
      <c r="E262" s="126" t="b">
        <v>1</v>
      </c>
      <c r="F262" s="322" t="str">
        <f>RIGHT('HN TOP UP AUTUMN UPDATE NOV'!E250,4)&amp;"."&amp;"TOPUP"&amp;'HN TOP UP AUTUMN UPDATE NOV'!BD250&amp;"."&amp;"I03"&amp;"."&amp;$C$5</f>
        <v>.TOPUP.I03.Ja21</v>
      </c>
      <c r="G262" s="323">
        <f t="shared" ca="1" si="6"/>
        <v>44309</v>
      </c>
      <c r="H262" s="324">
        <f>IF('HN TOP UP AUTUMN UPDATE NOV'!T250&gt;0,0,-'HN TOP UP AUTUMN UPDATE NOV'!T250)</f>
        <v>0</v>
      </c>
      <c r="I262" s="205">
        <f t="shared" ca="1" si="7"/>
        <v>44309</v>
      </c>
      <c r="J262" s="126">
        <v>3</v>
      </c>
      <c r="K262" s="126" t="b">
        <v>1</v>
      </c>
      <c r="L262" s="126" t="s">
        <v>4022</v>
      </c>
      <c r="M262" s="126" t="b">
        <v>1</v>
      </c>
      <c r="N262" s="126" t="s">
        <v>3687</v>
      </c>
      <c r="O262" s="322" t="str">
        <f>LEFT('HN TOP UP AUTUMN UPDATE NOV'!D250,16)&amp;"."&amp;'HN TopUpPay'!E262</f>
        <v>.</v>
      </c>
      <c r="P262" s="325">
        <f>'HN TOP UP AUTUMN UPDATE NOV'!BC250</f>
        <v>0</v>
      </c>
      <c r="Q262" s="126" t="b">
        <v>1</v>
      </c>
      <c r="R262" s="126" t="b">
        <v>1</v>
      </c>
      <c r="S262" s="126" t="b">
        <v>1</v>
      </c>
    </row>
    <row r="263" spans="1:19" hidden="1" x14ac:dyDescent="0.25">
      <c r="A263" s="126" t="s">
        <v>4021</v>
      </c>
      <c r="B263" s="200">
        <v>1</v>
      </c>
      <c r="C263" s="126">
        <v>2</v>
      </c>
      <c r="D263" s="321">
        <f>'HN TOP UP AUTUMN UPDATE NOV'!C251</f>
        <v>0</v>
      </c>
      <c r="E263" s="126" t="b">
        <v>1</v>
      </c>
      <c r="F263" s="322" t="str">
        <f>RIGHT('HN TOP UP AUTUMN UPDATE NOV'!E251,4)&amp;"."&amp;"TOPUP"&amp;'HN TOP UP AUTUMN UPDATE NOV'!BD251&amp;"."&amp;"I03"&amp;"."&amp;$C$5</f>
        <v>.TOPUP.I03.Ja21</v>
      </c>
      <c r="G263" s="323">
        <f t="shared" ca="1" si="6"/>
        <v>44309</v>
      </c>
      <c r="H263" s="324">
        <f>IF('HN TOP UP AUTUMN UPDATE NOV'!T251&gt;0,0,-'HN TOP UP AUTUMN UPDATE NOV'!T251)</f>
        <v>0</v>
      </c>
      <c r="I263" s="205">
        <f t="shared" ca="1" si="7"/>
        <v>44309</v>
      </c>
      <c r="J263" s="126">
        <v>3</v>
      </c>
      <c r="K263" s="126" t="b">
        <v>1</v>
      </c>
      <c r="L263" s="126" t="s">
        <v>4022</v>
      </c>
      <c r="M263" s="126" t="b">
        <v>1</v>
      </c>
      <c r="N263" s="126" t="s">
        <v>3687</v>
      </c>
      <c r="O263" s="322" t="str">
        <f>LEFT('HN TOP UP AUTUMN UPDATE NOV'!D251,16)&amp;"."&amp;'HN TopUpPay'!E263</f>
        <v>.</v>
      </c>
      <c r="P263" s="325">
        <f>'HN TOP UP AUTUMN UPDATE NOV'!BC251</f>
        <v>0</v>
      </c>
      <c r="Q263" s="126" t="b">
        <v>1</v>
      </c>
      <c r="R263" s="126" t="b">
        <v>1</v>
      </c>
      <c r="S263" s="126" t="b">
        <v>1</v>
      </c>
    </row>
    <row r="264" spans="1:19" hidden="1" x14ac:dyDescent="0.25">
      <c r="A264" s="126" t="s">
        <v>4021</v>
      </c>
      <c r="B264" s="200">
        <v>1</v>
      </c>
      <c r="C264" s="126">
        <v>2</v>
      </c>
      <c r="D264" s="321">
        <f>'HN TOP UP AUTUMN UPDATE NOV'!C252</f>
        <v>0</v>
      </c>
      <c r="E264" s="126" t="b">
        <v>1</v>
      </c>
      <c r="F264" s="322" t="str">
        <f>RIGHT('HN TOP UP AUTUMN UPDATE NOV'!E252,4)&amp;"."&amp;"TOPUP"&amp;'HN TOP UP AUTUMN UPDATE NOV'!BD252&amp;"."&amp;"I03"&amp;"."&amp;$C$5</f>
        <v>.TOPUP.I03.Ja21</v>
      </c>
      <c r="G264" s="323">
        <f t="shared" ca="1" si="6"/>
        <v>44309</v>
      </c>
      <c r="H264" s="324">
        <f>IF('HN TOP UP AUTUMN UPDATE NOV'!T252&gt;0,0,-'HN TOP UP AUTUMN UPDATE NOV'!T252)</f>
        <v>0</v>
      </c>
      <c r="I264" s="205">
        <f t="shared" ca="1" si="7"/>
        <v>44309</v>
      </c>
      <c r="J264" s="126">
        <v>3</v>
      </c>
      <c r="K264" s="126" t="b">
        <v>1</v>
      </c>
      <c r="L264" s="126" t="s">
        <v>4022</v>
      </c>
      <c r="M264" s="126" t="b">
        <v>1</v>
      </c>
      <c r="N264" s="126" t="s">
        <v>3687</v>
      </c>
      <c r="O264" s="322" t="str">
        <f>LEFT('HN TOP UP AUTUMN UPDATE NOV'!D252,16)&amp;"."&amp;'HN TopUpPay'!E264</f>
        <v>.</v>
      </c>
      <c r="P264" s="325">
        <f>'HN TOP UP AUTUMN UPDATE NOV'!BC252</f>
        <v>0</v>
      </c>
      <c r="Q264" s="126" t="b">
        <v>1</v>
      </c>
      <c r="R264" s="126" t="b">
        <v>1</v>
      </c>
      <c r="S264" s="126" t="b">
        <v>1</v>
      </c>
    </row>
    <row r="265" spans="1:19" hidden="1" x14ac:dyDescent="0.25">
      <c r="A265" s="126" t="s">
        <v>4021</v>
      </c>
      <c r="B265" s="200">
        <v>1</v>
      </c>
      <c r="C265" s="126">
        <v>2</v>
      </c>
      <c r="D265" s="321">
        <f>'HN TOP UP AUTUMN UPDATE NOV'!C253</f>
        <v>0</v>
      </c>
      <c r="E265" s="126" t="b">
        <v>1</v>
      </c>
      <c r="F265" s="322" t="str">
        <f>RIGHT('HN TOP UP AUTUMN UPDATE NOV'!E253,4)&amp;"."&amp;"TOPUP"&amp;'HN TOP UP AUTUMN UPDATE NOV'!BD253&amp;"."&amp;"I03"&amp;"."&amp;$C$5</f>
        <v>.TOPUP.I03.Ja21</v>
      </c>
      <c r="G265" s="323">
        <f t="shared" ca="1" si="6"/>
        <v>44309</v>
      </c>
      <c r="H265" s="324">
        <f>IF('HN TOP UP AUTUMN UPDATE NOV'!T253&gt;0,0,-'HN TOP UP AUTUMN UPDATE NOV'!T253)</f>
        <v>0</v>
      </c>
      <c r="I265" s="205">
        <f t="shared" ca="1" si="7"/>
        <v>44309</v>
      </c>
      <c r="J265" s="126">
        <v>3</v>
      </c>
      <c r="K265" s="126" t="b">
        <v>1</v>
      </c>
      <c r="L265" s="126" t="s">
        <v>4022</v>
      </c>
      <c r="M265" s="126" t="b">
        <v>1</v>
      </c>
      <c r="N265" s="126" t="s">
        <v>3687</v>
      </c>
      <c r="O265" s="322" t="str">
        <f>LEFT('HN TOP UP AUTUMN UPDATE NOV'!D253,16)&amp;"."&amp;'HN TopUpPay'!E265</f>
        <v>.</v>
      </c>
      <c r="P265" s="325">
        <f>'HN TOP UP AUTUMN UPDATE NOV'!BC253</f>
        <v>0</v>
      </c>
      <c r="Q265" s="126" t="b">
        <v>1</v>
      </c>
      <c r="R265" s="126" t="b">
        <v>1</v>
      </c>
      <c r="S265" s="126" t="b">
        <v>1</v>
      </c>
    </row>
    <row r="266" spans="1:19" hidden="1" x14ac:dyDescent="0.25">
      <c r="A266" s="126" t="s">
        <v>4021</v>
      </c>
      <c r="B266" s="200">
        <v>1</v>
      </c>
      <c r="C266" s="126">
        <v>2</v>
      </c>
      <c r="D266" s="321">
        <f>'HN TOP UP AUTUMN UPDATE NOV'!C254</f>
        <v>0</v>
      </c>
      <c r="E266" s="126" t="b">
        <v>1</v>
      </c>
      <c r="F266" s="322" t="str">
        <f>RIGHT('HN TOP UP AUTUMN UPDATE NOV'!E254,4)&amp;"."&amp;"TOPUP"&amp;'HN TOP UP AUTUMN UPDATE NOV'!BD254&amp;"."&amp;"I03"&amp;"."&amp;$C$5</f>
        <v>.TOPUP.I03.Ja21</v>
      </c>
      <c r="G266" s="323">
        <f t="shared" ca="1" si="6"/>
        <v>44309</v>
      </c>
      <c r="H266" s="324">
        <f>IF('HN TOP UP AUTUMN UPDATE NOV'!T254&gt;0,0,-'HN TOP UP AUTUMN UPDATE NOV'!T254)</f>
        <v>0</v>
      </c>
      <c r="I266" s="205">
        <f t="shared" ca="1" si="7"/>
        <v>44309</v>
      </c>
      <c r="J266" s="126">
        <v>3</v>
      </c>
      <c r="K266" s="126" t="b">
        <v>1</v>
      </c>
      <c r="L266" s="126" t="s">
        <v>4022</v>
      </c>
      <c r="M266" s="126" t="b">
        <v>1</v>
      </c>
      <c r="N266" s="126" t="s">
        <v>3687</v>
      </c>
      <c r="O266" s="322" t="str">
        <f>LEFT('HN TOP UP AUTUMN UPDATE NOV'!D254,16)&amp;"."&amp;'HN TopUpPay'!E266</f>
        <v>.</v>
      </c>
      <c r="P266" s="325">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0" priority="4" operator="equal">
      <formula>0</formula>
    </cfRule>
  </conditionalFormatting>
  <conditionalFormatting sqref="C7:D8">
    <cfRule type="cellIs" dxfId="19" priority="3" operator="equal">
      <formula>"Error"</formula>
    </cfRule>
  </conditionalFormatting>
  <conditionalFormatting sqref="C10:D11">
    <cfRule type="cellIs" dxfId="18" priority="2" operator="equal">
      <formula>"Error"</formula>
    </cfRule>
  </conditionalFormatting>
  <conditionalFormatting sqref="C7:D8 C10:D11">
    <cfRule type="cellIs" dxfId="1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1" t="s">
        <v>3621</v>
      </c>
      <c r="B1" s="512"/>
      <c r="C1" s="512"/>
      <c r="D1" s="512"/>
      <c r="E1" s="512"/>
      <c r="F1" s="512"/>
      <c r="G1" s="512"/>
      <c r="H1" s="512"/>
      <c r="I1" s="512"/>
      <c r="J1" s="512"/>
      <c r="K1" s="512"/>
      <c r="L1" s="512"/>
      <c r="M1" s="512"/>
      <c r="N1" s="513"/>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14" t="s">
        <v>4042</v>
      </c>
      <c r="C3" s="514"/>
      <c r="D3" s="514"/>
      <c r="E3" s="514"/>
      <c r="F3" s="515"/>
      <c r="H3" s="33" t="s">
        <v>3558</v>
      </c>
      <c r="I3" s="34">
        <f>COUNTIF(D20:D934,"&gt;0")</f>
        <v>131</v>
      </c>
      <c r="J3" s="35" t="s">
        <v>3559</v>
      </c>
      <c r="K3" s="35"/>
      <c r="L3" s="35"/>
      <c r="M3" s="35"/>
      <c r="N3" s="36"/>
      <c r="O3" s="37"/>
      <c r="P3" s="37"/>
      <c r="Q3" s="37"/>
    </row>
    <row r="4" spans="1:69" ht="16.5" thickTop="1" thickBot="1" x14ac:dyDescent="0.3">
      <c r="A4" s="32" t="s">
        <v>3561</v>
      </c>
      <c r="B4" s="516" t="s">
        <v>400</v>
      </c>
      <c r="C4" s="517"/>
      <c r="H4" s="32" t="s">
        <v>3562</v>
      </c>
      <c r="I4" s="34">
        <f>COUNTIF(G20:G978,"&gt;0")</f>
        <v>0</v>
      </c>
      <c r="J4" s="38" t="s">
        <v>3563</v>
      </c>
      <c r="K4" s="34">
        <f>COUNTIF(G20:G978,"&lt;0")</f>
        <v>0</v>
      </c>
      <c r="L4" s="38" t="s">
        <v>3564</v>
      </c>
      <c r="M4" s="34">
        <f>COUNTIF(G20:G978,"=0")</f>
        <v>0</v>
      </c>
    </row>
    <row r="5" spans="1:69" ht="15.75" thickTop="1" x14ac:dyDescent="0.25">
      <c r="A5" s="32" t="s">
        <v>3566</v>
      </c>
      <c r="B5" s="508"/>
      <c r="C5" s="509"/>
      <c r="D5" s="509"/>
      <c r="E5" s="509"/>
      <c r="F5" s="509"/>
      <c r="G5" s="509"/>
      <c r="H5" s="509"/>
      <c r="I5" s="509"/>
      <c r="J5" s="509"/>
      <c r="K5" s="509"/>
      <c r="L5" s="509"/>
      <c r="M5" s="509"/>
      <c r="N5" s="510"/>
      <c r="O5" s="39"/>
      <c r="P5" s="39"/>
      <c r="Q5" s="39"/>
    </row>
    <row r="6" spans="1:69" x14ac:dyDescent="0.25">
      <c r="B6" s="508"/>
      <c r="C6" s="509"/>
      <c r="D6" s="509"/>
      <c r="E6" s="509"/>
      <c r="F6" s="509"/>
      <c r="G6" s="509"/>
      <c r="H6" s="509"/>
      <c r="I6" s="509"/>
      <c r="J6" s="509"/>
      <c r="K6" s="509"/>
      <c r="L6" s="509"/>
      <c r="M6" s="509"/>
      <c r="N6" s="510"/>
      <c r="O6" s="39"/>
      <c r="P6" s="39"/>
      <c r="Q6" s="39"/>
    </row>
    <row r="7" spans="1:69" x14ac:dyDescent="0.25">
      <c r="B7" s="508"/>
      <c r="C7" s="509"/>
      <c r="D7" s="509"/>
      <c r="E7" s="509"/>
      <c r="F7" s="509"/>
      <c r="G7" s="509"/>
      <c r="H7" s="509"/>
      <c r="I7" s="509"/>
      <c r="J7" s="509"/>
      <c r="K7" s="509"/>
      <c r="L7" s="509"/>
      <c r="M7" s="509"/>
      <c r="N7" s="510"/>
      <c r="O7" s="39"/>
      <c r="P7" s="39"/>
      <c r="Q7" s="39"/>
    </row>
    <row r="8" spans="1:69" x14ac:dyDescent="0.25">
      <c r="B8" s="518"/>
      <c r="C8" s="518"/>
      <c r="D8" s="518"/>
      <c r="E8" s="518"/>
      <c r="F8" s="518"/>
      <c r="G8" s="518"/>
      <c r="H8" s="518"/>
      <c r="I8" s="518"/>
      <c r="J8" s="518"/>
      <c r="K8" s="518"/>
      <c r="L8" s="518"/>
      <c r="M8" s="518"/>
      <c r="N8" s="518"/>
      <c r="O8" s="39"/>
      <c r="P8" s="39"/>
      <c r="Q8" s="39"/>
    </row>
    <row r="9" spans="1:69" x14ac:dyDescent="0.25">
      <c r="B9" s="518"/>
      <c r="C9" s="518"/>
      <c r="D9" s="518"/>
      <c r="E9" s="518"/>
      <c r="F9" s="518"/>
      <c r="G9" s="518"/>
      <c r="H9" s="518"/>
      <c r="I9" s="518"/>
      <c r="J9" s="518"/>
      <c r="K9" s="518"/>
      <c r="L9" s="518"/>
      <c r="M9" s="518"/>
      <c r="N9" s="518"/>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19"/>
      <c r="C11" s="520"/>
      <c r="D11" s="520"/>
      <c r="E11" s="521"/>
      <c r="F11" s="519"/>
      <c r="G11" s="520"/>
      <c r="H11" s="520"/>
      <c r="I11" s="520"/>
      <c r="J11" s="520"/>
      <c r="K11" s="520"/>
      <c r="L11" s="520"/>
      <c r="M11" s="520"/>
      <c r="N11" s="521"/>
      <c r="O11" s="46"/>
      <c r="P11" s="46"/>
      <c r="Q11" s="46"/>
    </row>
    <row r="12" spans="1:69" x14ac:dyDescent="0.25">
      <c r="A12" s="37"/>
      <c r="B12" s="519"/>
      <c r="C12" s="520"/>
      <c r="D12" s="520"/>
      <c r="E12" s="521"/>
      <c r="F12" s="519"/>
      <c r="G12" s="520"/>
      <c r="H12" s="520"/>
      <c r="I12" s="520"/>
      <c r="J12" s="520"/>
      <c r="K12" s="520"/>
      <c r="L12" s="520"/>
      <c r="M12" s="520"/>
      <c r="N12" s="521"/>
      <c r="O12" s="46"/>
      <c r="P12" s="46"/>
      <c r="Q12" s="46"/>
    </row>
    <row r="13" spans="1:69" x14ac:dyDescent="0.25">
      <c r="A13" s="37"/>
      <c r="B13" s="519"/>
      <c r="C13" s="520"/>
      <c r="D13" s="520"/>
      <c r="E13" s="521"/>
      <c r="F13" s="519"/>
      <c r="G13" s="520"/>
      <c r="H13" s="520"/>
      <c r="I13" s="520"/>
      <c r="J13" s="520"/>
      <c r="K13" s="520"/>
      <c r="L13" s="520"/>
      <c r="M13" s="520"/>
      <c r="N13" s="521"/>
      <c r="O13" s="46"/>
      <c r="P13" s="46"/>
      <c r="Q13" s="46"/>
      <c r="BK13" s="553" t="s">
        <v>3581</v>
      </c>
      <c r="BL13" s="553"/>
      <c r="BM13" s="553"/>
      <c r="BN13" s="553"/>
      <c r="BO13" s="553"/>
      <c r="BP13" s="553"/>
      <c r="BQ13" s="553"/>
    </row>
    <row r="14" spans="1:69" x14ac:dyDescent="0.25">
      <c r="A14" s="37"/>
      <c r="B14" s="519"/>
      <c r="C14" s="520"/>
      <c r="D14" s="520"/>
      <c r="E14" s="521"/>
      <c r="F14" s="519"/>
      <c r="G14" s="520"/>
      <c r="H14" s="520"/>
      <c r="I14" s="520"/>
      <c r="J14" s="520"/>
      <c r="K14" s="520"/>
      <c r="L14" s="520"/>
      <c r="M14" s="520"/>
      <c r="N14" s="521"/>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53" t="s">
        <v>3583</v>
      </c>
      <c r="BL14" s="553"/>
      <c r="BM14" s="553"/>
      <c r="BN14" s="553"/>
      <c r="BO14" s="553"/>
      <c r="BP14" s="553"/>
      <c r="BQ14" s="553"/>
    </row>
    <row r="15" spans="1:69" x14ac:dyDescent="0.25">
      <c r="A15" s="37"/>
      <c r="B15" s="519"/>
      <c r="C15" s="520"/>
      <c r="D15" s="520"/>
      <c r="E15" s="521"/>
      <c r="F15" s="519"/>
      <c r="G15" s="520"/>
      <c r="H15" s="520"/>
      <c r="I15" s="520"/>
      <c r="J15" s="520"/>
      <c r="K15" s="520"/>
      <c r="L15" s="520"/>
      <c r="M15" s="520"/>
      <c r="N15" s="521"/>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19"/>
      <c r="C16" s="520"/>
      <c r="D16" s="520"/>
      <c r="E16" s="521"/>
      <c r="F16" s="519"/>
      <c r="G16" s="520"/>
      <c r="H16" s="520"/>
      <c r="I16" s="520"/>
      <c r="J16" s="520"/>
      <c r="K16" s="520"/>
      <c r="L16" s="520"/>
      <c r="M16" s="520"/>
      <c r="N16" s="521"/>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19"/>
      <c r="C17" s="520"/>
      <c r="D17" s="520"/>
      <c r="E17" s="521"/>
      <c r="F17" s="519"/>
      <c r="G17" s="520"/>
      <c r="H17" s="520"/>
      <c r="I17" s="520"/>
      <c r="J17" s="520"/>
      <c r="K17" s="520"/>
      <c r="L17" s="520"/>
      <c r="M17" s="520"/>
      <c r="N17" s="521"/>
      <c r="O17" s="46"/>
      <c r="P17" s="46"/>
      <c r="Q17" s="46"/>
      <c r="R17" s="549" t="s">
        <v>3991</v>
      </c>
      <c r="S17" s="523"/>
      <c r="T17" s="523"/>
      <c r="U17" s="523"/>
      <c r="V17" s="523"/>
      <c r="W17" s="523"/>
      <c r="X17" s="523"/>
      <c r="Y17" s="523"/>
      <c r="Z17" s="523"/>
      <c r="AA17" s="523"/>
      <c r="AB17" s="523"/>
      <c r="AC17" s="523"/>
      <c r="AD17" s="523"/>
      <c r="AE17" s="523"/>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4043</v>
      </c>
      <c r="J20" t="str">
        <f>P20&amp;"/"&amp;Q20</f>
        <v>various/543965</v>
      </c>
      <c r="K20">
        <f>VLOOKUP(D20,Schools!$A:$Z,9,0)</f>
        <v>400102</v>
      </c>
      <c r="L20" s="74" t="s">
        <v>400</v>
      </c>
      <c r="M20" s="74" t="s">
        <v>399</v>
      </c>
      <c r="N20" s="74" t="s">
        <v>3814</v>
      </c>
      <c r="O20" s="77" t="str">
        <f>VLOOKUP(D20,Schools!A:D,4,0)</f>
        <v>Nursery</v>
      </c>
      <c r="P20" s="74" t="s">
        <v>4044</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4043</v>
      </c>
      <c r="J21" t="str">
        <f t="shared" ref="J21:J84" si="8">P21&amp;"/"&amp;Q21</f>
        <v>various/543965</v>
      </c>
      <c r="K21">
        <f>VLOOKUP(D21,Schools!$A:$Z,9,0)</f>
        <v>400102</v>
      </c>
      <c r="L21" s="74" t="s">
        <v>400</v>
      </c>
      <c r="M21" s="74" t="s">
        <v>399</v>
      </c>
      <c r="N21" s="74" t="s">
        <v>3814</v>
      </c>
      <c r="O21" s="77" t="str">
        <f>VLOOKUP(D21,Schools!A:D,4,0)</f>
        <v>Nursery</v>
      </c>
      <c r="P21" s="74" t="s">
        <v>4044</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4043</v>
      </c>
      <c r="J22" t="str">
        <f t="shared" si="8"/>
        <v>various/543965</v>
      </c>
      <c r="K22">
        <f>VLOOKUP(D22,Schools!$A:$Z,9,0)</f>
        <v>400102</v>
      </c>
      <c r="L22" s="74" t="s">
        <v>400</v>
      </c>
      <c r="M22" s="74" t="s">
        <v>399</v>
      </c>
      <c r="N22" s="74" t="s">
        <v>3814</v>
      </c>
      <c r="O22" s="77" t="str">
        <f>VLOOKUP(D22,Schools!A:D,4,0)</f>
        <v>Nursery</v>
      </c>
      <c r="P22" s="74" t="s">
        <v>4044</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4043</v>
      </c>
      <c r="J23" t="str">
        <f t="shared" si="8"/>
        <v>various/543965</v>
      </c>
      <c r="K23">
        <f>VLOOKUP(D23,Schools!$A:$Z,9,0)</f>
        <v>400102</v>
      </c>
      <c r="L23" s="74" t="s">
        <v>400</v>
      </c>
      <c r="M23" s="74" t="s">
        <v>399</v>
      </c>
      <c r="N23" s="74" t="s">
        <v>3814</v>
      </c>
      <c r="O23" s="77" t="str">
        <f>VLOOKUP(D23,Schools!A:D,4,0)</f>
        <v>Nursery</v>
      </c>
      <c r="P23" s="74" t="s">
        <v>4044</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4043</v>
      </c>
      <c r="J24" t="str">
        <f t="shared" si="8"/>
        <v>various/543965</v>
      </c>
      <c r="K24">
        <f>VLOOKUP(D24,Schools!$A:$Z,9,0)</f>
        <v>400072</v>
      </c>
      <c r="L24" s="74" t="s">
        <v>400</v>
      </c>
      <c r="M24" s="74" t="s">
        <v>399</v>
      </c>
      <c r="N24" s="74" t="s">
        <v>3814</v>
      </c>
      <c r="O24" s="77" t="str">
        <f>VLOOKUP(D24,Schools!A:D,4,0)</f>
        <v>Nursery</v>
      </c>
      <c r="P24" s="74" t="s">
        <v>4044</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4043</v>
      </c>
      <c r="J25" t="str">
        <f t="shared" si="8"/>
        <v>various/543965</v>
      </c>
      <c r="K25">
        <f>VLOOKUP(D25,Schools!$A:$Z,9,0)</f>
        <v>400125</v>
      </c>
      <c r="L25" s="74" t="s">
        <v>400</v>
      </c>
      <c r="M25" s="74" t="s">
        <v>399</v>
      </c>
      <c r="N25" s="74" t="s">
        <v>3814</v>
      </c>
      <c r="O25" s="77" t="str">
        <f>VLOOKUP(D25,Schools!A:D,4,0)</f>
        <v>Primary</v>
      </c>
      <c r="P25" s="74" t="s">
        <v>4044</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4043</v>
      </c>
      <c r="J26" t="str">
        <f t="shared" si="8"/>
        <v>various/543965</v>
      </c>
      <c r="K26">
        <f>VLOOKUP(D26,Schools!$A:$Z,9,0)</f>
        <v>400069</v>
      </c>
      <c r="L26" s="74" t="s">
        <v>400</v>
      </c>
      <c r="M26" s="74" t="s">
        <v>399</v>
      </c>
      <c r="N26" s="74" t="s">
        <v>3814</v>
      </c>
      <c r="O26" s="77" t="str">
        <f>VLOOKUP(D26,Schools!A:D,4,0)</f>
        <v>Primary</v>
      </c>
      <c r="P26" s="74" t="s">
        <v>4044</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4043</v>
      </c>
      <c r="J27" t="str">
        <f t="shared" si="8"/>
        <v>various/543965</v>
      </c>
      <c r="K27">
        <f>VLOOKUP(D27,Schools!$A:$Z,9,0)</f>
        <v>400015</v>
      </c>
      <c r="L27" s="74" t="s">
        <v>400</v>
      </c>
      <c r="M27" s="74" t="s">
        <v>399</v>
      </c>
      <c r="N27" s="74" t="s">
        <v>3814</v>
      </c>
      <c r="O27" s="77" t="str">
        <f>VLOOKUP(D27,Schools!A:D,4,0)</f>
        <v>Primary</v>
      </c>
      <c r="P27" s="74" t="s">
        <v>4044</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4043</v>
      </c>
      <c r="J28" t="str">
        <f t="shared" si="8"/>
        <v>various/516500</v>
      </c>
      <c r="K28">
        <f>VLOOKUP(D28,Schools!$A:$Z,9,0)</f>
        <v>156270</v>
      </c>
      <c r="L28" s="74" t="s">
        <v>400</v>
      </c>
      <c r="M28" s="74" t="s">
        <v>399</v>
      </c>
      <c r="N28" s="74" t="s">
        <v>3814</v>
      </c>
      <c r="O28" s="77" t="str">
        <f>VLOOKUP(D28,Schools!A:D,4,0)</f>
        <v>Primary</v>
      </c>
      <c r="P28" s="74" t="s">
        <v>4044</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4043</v>
      </c>
      <c r="J29" t="str">
        <f t="shared" si="8"/>
        <v>various/543965</v>
      </c>
      <c r="K29">
        <f>VLOOKUP(D29,Schools!$A:$Z,9,0)</f>
        <v>400023</v>
      </c>
      <c r="L29" s="74" t="s">
        <v>400</v>
      </c>
      <c r="M29" s="74" t="s">
        <v>399</v>
      </c>
      <c r="N29" s="74" t="s">
        <v>3814</v>
      </c>
      <c r="O29" s="77" t="str">
        <f>VLOOKUP(D29,Schools!A:D,4,0)</f>
        <v>Primary</v>
      </c>
      <c r="P29" s="74" t="s">
        <v>4044</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4043</v>
      </c>
      <c r="J30" t="str">
        <f t="shared" si="8"/>
        <v>various/543965</v>
      </c>
      <c r="K30">
        <f>VLOOKUP(D30,Schools!$A:$Z,9,0)</f>
        <v>400107</v>
      </c>
      <c r="L30" s="74" t="s">
        <v>400</v>
      </c>
      <c r="M30" s="74" t="s">
        <v>399</v>
      </c>
      <c r="N30" s="74" t="s">
        <v>3814</v>
      </c>
      <c r="O30" s="77" t="str">
        <f>VLOOKUP(D30,Schools!A:D,4,0)</f>
        <v>Primary</v>
      </c>
      <c r="P30" s="74" t="s">
        <v>4044</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4043</v>
      </c>
      <c r="J31" t="str">
        <f t="shared" si="8"/>
        <v>various/516500</v>
      </c>
      <c r="K31">
        <f>VLOOKUP(D31,Schools!$A:$Z,9,0)</f>
        <v>157839</v>
      </c>
      <c r="L31" s="74" t="s">
        <v>400</v>
      </c>
      <c r="M31" s="74" t="s">
        <v>399</v>
      </c>
      <c r="N31" s="74" t="s">
        <v>3814</v>
      </c>
      <c r="O31" s="77" t="str">
        <f>VLOOKUP(D31,Schools!A:D,4,0)</f>
        <v>Primary</v>
      </c>
      <c r="P31" s="74" t="s">
        <v>4044</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4043</v>
      </c>
      <c r="J32" t="str">
        <f t="shared" si="8"/>
        <v>various/543965</v>
      </c>
      <c r="K32">
        <f>VLOOKUP(D32,Schools!$A:$Z,9,0)</f>
        <v>400005</v>
      </c>
      <c r="L32" s="74" t="s">
        <v>400</v>
      </c>
      <c r="M32" s="74" t="s">
        <v>399</v>
      </c>
      <c r="N32" s="74" t="s">
        <v>3814</v>
      </c>
      <c r="O32" s="77" t="str">
        <f>VLOOKUP(D32,Schools!A:D,4,0)</f>
        <v>Primary</v>
      </c>
      <c r="P32" s="74" t="s">
        <v>4044</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4043</v>
      </c>
      <c r="J33" t="str">
        <f t="shared" si="8"/>
        <v>various/543965</v>
      </c>
      <c r="K33">
        <f>VLOOKUP(D33,Schools!$A:$Z,9,0)</f>
        <v>400070</v>
      </c>
      <c r="L33" s="74" t="s">
        <v>400</v>
      </c>
      <c r="M33" s="74" t="s">
        <v>399</v>
      </c>
      <c r="N33" s="74" t="s">
        <v>3814</v>
      </c>
      <c r="O33" s="77" t="str">
        <f>VLOOKUP(D33,Schools!A:D,4,0)</f>
        <v>Primary</v>
      </c>
      <c r="P33" s="74" t="s">
        <v>4044</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4043</v>
      </c>
      <c r="J34" t="str">
        <f t="shared" si="8"/>
        <v>various/543965</v>
      </c>
      <c r="K34">
        <f>VLOOKUP(D34,Schools!$A:$Z,9,0)</f>
        <v>400150</v>
      </c>
      <c r="L34" s="74" t="s">
        <v>400</v>
      </c>
      <c r="M34" s="74" t="s">
        <v>399</v>
      </c>
      <c r="N34" s="74" t="s">
        <v>3814</v>
      </c>
      <c r="O34" s="77" t="str">
        <f>VLOOKUP(D34,Schools!A:D,4,0)</f>
        <v>Primary</v>
      </c>
      <c r="P34" s="74" t="s">
        <v>4044</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4043</v>
      </c>
      <c r="J35" t="str">
        <f t="shared" si="8"/>
        <v>various/543965</v>
      </c>
      <c r="K35">
        <f>VLOOKUP(D35,Schools!$A:$Z,9,0)</f>
        <v>400051</v>
      </c>
      <c r="L35" s="74" t="s">
        <v>400</v>
      </c>
      <c r="M35" s="74" t="s">
        <v>399</v>
      </c>
      <c r="N35" s="74" t="s">
        <v>3814</v>
      </c>
      <c r="O35" s="77" t="str">
        <f>VLOOKUP(D35,Schools!A:D,4,0)</f>
        <v>Primary</v>
      </c>
      <c r="P35" s="74" t="s">
        <v>4044</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4043</v>
      </c>
      <c r="J36" t="str">
        <f t="shared" si="8"/>
        <v>various/543965</v>
      </c>
      <c r="K36">
        <f>VLOOKUP(D36,Schools!$A:$Z,9,0)</f>
        <v>400024</v>
      </c>
      <c r="L36" s="74" t="s">
        <v>400</v>
      </c>
      <c r="M36" s="74" t="s">
        <v>399</v>
      </c>
      <c r="N36" s="74" t="s">
        <v>3814</v>
      </c>
      <c r="O36" s="77" t="str">
        <f>VLOOKUP(D36,Schools!A:D,4,0)</f>
        <v>Primary</v>
      </c>
      <c r="P36" s="74" t="s">
        <v>4044</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4043</v>
      </c>
      <c r="J37" t="str">
        <f t="shared" si="8"/>
        <v>various/516500</v>
      </c>
      <c r="K37">
        <f>VLOOKUP(D37,Schools!$A:$Z,9,0)</f>
        <v>152128</v>
      </c>
      <c r="L37" s="74" t="s">
        <v>400</v>
      </c>
      <c r="M37" s="74" t="s">
        <v>399</v>
      </c>
      <c r="N37" s="74" t="s">
        <v>3814</v>
      </c>
      <c r="O37" s="77" t="str">
        <f>VLOOKUP(D37,Schools!A:D,4,0)</f>
        <v>Primary</v>
      </c>
      <c r="P37" s="74" t="s">
        <v>4044</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4043</v>
      </c>
      <c r="J38" t="str">
        <f t="shared" si="8"/>
        <v>various/543965</v>
      </c>
      <c r="K38">
        <f>VLOOKUP(D38,Schools!$A:$Z,9,0)</f>
        <v>400057</v>
      </c>
      <c r="L38" s="74" t="s">
        <v>400</v>
      </c>
      <c r="M38" s="74" t="s">
        <v>399</v>
      </c>
      <c r="N38" s="74" t="s">
        <v>3814</v>
      </c>
      <c r="O38" s="77" t="str">
        <f>VLOOKUP(D38,Schools!A:D,4,0)</f>
        <v>Primary</v>
      </c>
      <c r="P38" s="74" t="s">
        <v>4044</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4043</v>
      </c>
      <c r="J39" t="str">
        <f t="shared" si="8"/>
        <v>various/543965</v>
      </c>
      <c r="K39">
        <f>VLOOKUP(D39,Schools!$A:$Z,9,0)</f>
        <v>400040</v>
      </c>
      <c r="L39" s="74" t="s">
        <v>400</v>
      </c>
      <c r="M39" s="74" t="s">
        <v>399</v>
      </c>
      <c r="N39" s="74" t="s">
        <v>3814</v>
      </c>
      <c r="O39" s="77" t="str">
        <f>VLOOKUP(D39,Schools!A:D,4,0)</f>
        <v>Primary</v>
      </c>
      <c r="P39" s="74" t="s">
        <v>4044</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4043</v>
      </c>
      <c r="J40" t="str">
        <f t="shared" si="8"/>
        <v>various/543965</v>
      </c>
      <c r="K40">
        <f>VLOOKUP(D40,Schools!$A:$Z,9,0)</f>
        <v>400061</v>
      </c>
      <c r="L40" s="74" t="s">
        <v>400</v>
      </c>
      <c r="M40" s="74" t="s">
        <v>399</v>
      </c>
      <c r="N40" s="74" t="s">
        <v>3814</v>
      </c>
      <c r="O40" s="77" t="str">
        <f>VLOOKUP(D40,Schools!A:D,4,0)</f>
        <v>Primary</v>
      </c>
      <c r="P40" s="74" t="s">
        <v>4044</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4043</v>
      </c>
      <c r="J41" t="str">
        <f t="shared" si="8"/>
        <v>various/543965</v>
      </c>
      <c r="K41">
        <f>VLOOKUP(D41,Schools!$A:$Z,9,0)</f>
        <v>400065</v>
      </c>
      <c r="L41" s="74" t="s">
        <v>400</v>
      </c>
      <c r="M41" s="74" t="s">
        <v>399</v>
      </c>
      <c r="N41" s="74" t="s">
        <v>3814</v>
      </c>
      <c r="O41" s="77" t="str">
        <f>VLOOKUP(D41,Schools!A:D,4,0)</f>
        <v>Primary</v>
      </c>
      <c r="P41" s="74" t="s">
        <v>4044</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4043</v>
      </c>
      <c r="J42" t="str">
        <f t="shared" si="8"/>
        <v>various/516500</v>
      </c>
      <c r="K42">
        <f>VLOOKUP(D42,Schools!$A:$Z,9,0)</f>
        <v>160141</v>
      </c>
      <c r="L42" s="74" t="s">
        <v>400</v>
      </c>
      <c r="M42" s="74" t="s">
        <v>399</v>
      </c>
      <c r="N42" s="74" t="s">
        <v>3814</v>
      </c>
      <c r="O42" s="77" t="str">
        <f>VLOOKUP(D42,Schools!A:D,4,0)</f>
        <v>Primary</v>
      </c>
      <c r="P42" s="74" t="s">
        <v>4044</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4043</v>
      </c>
      <c r="J43" t="str">
        <f t="shared" si="8"/>
        <v>various/543965</v>
      </c>
      <c r="K43">
        <f>VLOOKUP(D43,Schools!$A:$Z,9,0)</f>
        <v>400039</v>
      </c>
      <c r="L43" s="74" t="s">
        <v>400</v>
      </c>
      <c r="M43" s="74" t="s">
        <v>399</v>
      </c>
      <c r="N43" s="74" t="s">
        <v>3814</v>
      </c>
      <c r="O43" s="77" t="str">
        <f>VLOOKUP(D43,Schools!A:D,4,0)</f>
        <v>Primary</v>
      </c>
      <c r="P43" s="74" t="s">
        <v>4044</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4043</v>
      </c>
      <c r="J44" t="str">
        <f t="shared" si="8"/>
        <v>various/543965</v>
      </c>
      <c r="K44">
        <f>VLOOKUP(D44,Schools!$A:$Z,9,0)</f>
        <v>400020</v>
      </c>
      <c r="L44" s="74" t="s">
        <v>400</v>
      </c>
      <c r="M44" s="74" t="s">
        <v>399</v>
      </c>
      <c r="N44" s="74" t="s">
        <v>3814</v>
      </c>
      <c r="O44" s="77" t="str">
        <f>VLOOKUP(D44,Schools!A:D,4,0)</f>
        <v>Primary</v>
      </c>
      <c r="P44" s="74" t="s">
        <v>4044</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4043</v>
      </c>
      <c r="J45" t="str">
        <f t="shared" si="8"/>
        <v>various/516500</v>
      </c>
      <c r="K45">
        <f>VLOOKUP(D45,Schools!$A:$Z,9,0)</f>
        <v>156151</v>
      </c>
      <c r="L45" s="74" t="s">
        <v>400</v>
      </c>
      <c r="M45" s="74" t="s">
        <v>399</v>
      </c>
      <c r="N45" s="74" t="s">
        <v>3814</v>
      </c>
      <c r="O45" s="77" t="str">
        <f>VLOOKUP(D45,Schools!A:D,4,0)</f>
        <v>Primary</v>
      </c>
      <c r="P45" s="74" t="s">
        <v>4044</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4043</v>
      </c>
      <c r="J46" t="str">
        <f t="shared" si="8"/>
        <v>various/543965</v>
      </c>
      <c r="K46">
        <f>VLOOKUP(D46,Schools!$A:$Z,9,0)</f>
        <v>400050</v>
      </c>
      <c r="L46" s="74" t="s">
        <v>400</v>
      </c>
      <c r="M46" s="74" t="s">
        <v>399</v>
      </c>
      <c r="N46" s="74" t="s">
        <v>3814</v>
      </c>
      <c r="O46" s="77" t="str">
        <f>VLOOKUP(D46,Schools!A:D,4,0)</f>
        <v>Primary</v>
      </c>
      <c r="P46" s="74" t="s">
        <v>4044</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4043</v>
      </c>
      <c r="J47" t="str">
        <f t="shared" si="8"/>
        <v>various/543965</v>
      </c>
      <c r="K47">
        <f>VLOOKUP(D47,Schools!$A:$Z,9,0)</f>
        <v>400059</v>
      </c>
      <c r="L47" s="74" t="s">
        <v>400</v>
      </c>
      <c r="M47" s="74" t="s">
        <v>399</v>
      </c>
      <c r="N47" s="74" t="s">
        <v>3814</v>
      </c>
      <c r="O47" s="77" t="str">
        <f>VLOOKUP(D47,Schools!A:D,4,0)</f>
        <v>Primary</v>
      </c>
      <c r="P47" s="74" t="s">
        <v>4044</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4043</v>
      </c>
      <c r="J48" t="str">
        <f t="shared" si="8"/>
        <v>various/543965</v>
      </c>
      <c r="K48">
        <f>VLOOKUP(D48,Schools!$A:$Z,9,0)</f>
        <v>400049</v>
      </c>
      <c r="L48" s="74" t="s">
        <v>400</v>
      </c>
      <c r="M48" s="74" t="s">
        <v>399</v>
      </c>
      <c r="N48" s="74" t="s">
        <v>3814</v>
      </c>
      <c r="O48" s="77" t="str">
        <f>VLOOKUP(D48,Schools!A:D,4,0)</f>
        <v>Primary</v>
      </c>
      <c r="P48" s="74" t="s">
        <v>4044</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4043</v>
      </c>
      <c r="J49" t="str">
        <f t="shared" si="8"/>
        <v>various/543965</v>
      </c>
      <c r="K49">
        <f>VLOOKUP(D49,Schools!$A:$Z,9,0)</f>
        <v>400080</v>
      </c>
      <c r="L49" s="74" t="s">
        <v>400</v>
      </c>
      <c r="M49" s="74" t="s">
        <v>399</v>
      </c>
      <c r="N49" s="74" t="s">
        <v>3814</v>
      </c>
      <c r="O49" s="77" t="str">
        <f>VLOOKUP(D49,Schools!A:D,4,0)</f>
        <v>Primary</v>
      </c>
      <c r="P49" s="74" t="s">
        <v>4044</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4043</v>
      </c>
      <c r="J50" t="str">
        <f t="shared" si="8"/>
        <v>various/543965</v>
      </c>
      <c r="K50">
        <f>VLOOKUP(D50,Schools!$A:$Z,9,0)</f>
        <v>400105</v>
      </c>
      <c r="L50" s="74" t="s">
        <v>400</v>
      </c>
      <c r="M50" s="74" t="s">
        <v>399</v>
      </c>
      <c r="N50" s="74" t="s">
        <v>3814</v>
      </c>
      <c r="O50" s="77" t="str">
        <f>VLOOKUP(D50,Schools!A:D,4,0)</f>
        <v>Primary</v>
      </c>
      <c r="P50" s="74" t="s">
        <v>4044</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4043</v>
      </c>
      <c r="J51" t="str">
        <f t="shared" si="8"/>
        <v>various/543965</v>
      </c>
      <c r="K51">
        <f>VLOOKUP(D51,Schools!$A:$Z,9,0)</f>
        <v>400036</v>
      </c>
      <c r="L51" s="74" t="s">
        <v>400</v>
      </c>
      <c r="M51" s="74" t="s">
        <v>399</v>
      </c>
      <c r="N51" s="74" t="s">
        <v>3814</v>
      </c>
      <c r="O51" s="77" t="str">
        <f>VLOOKUP(D51,Schools!A:D,4,0)</f>
        <v>Primary</v>
      </c>
      <c r="P51" s="74" t="s">
        <v>4044</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4043</v>
      </c>
      <c r="J52" t="str">
        <f t="shared" si="8"/>
        <v>various/516500</v>
      </c>
      <c r="K52">
        <f>VLOOKUP(D52,Schools!$A:$Z,9,0)</f>
        <v>151094</v>
      </c>
      <c r="L52" s="74" t="s">
        <v>400</v>
      </c>
      <c r="M52" s="74" t="s">
        <v>399</v>
      </c>
      <c r="N52" s="74" t="s">
        <v>3814</v>
      </c>
      <c r="O52" s="77" t="str">
        <f>VLOOKUP(D52,Schools!A:D,4,0)</f>
        <v>Primary</v>
      </c>
      <c r="P52" s="74" t="s">
        <v>4044</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4043</v>
      </c>
      <c r="J53" t="str">
        <f t="shared" si="8"/>
        <v>various/543965</v>
      </c>
      <c r="K53">
        <f>VLOOKUP(D53,Schools!$A:$Z,9,0)</f>
        <v>400042</v>
      </c>
      <c r="L53" s="74" t="s">
        <v>400</v>
      </c>
      <c r="M53" s="74" t="s">
        <v>399</v>
      </c>
      <c r="N53" s="74" t="s">
        <v>3814</v>
      </c>
      <c r="O53" s="77" t="str">
        <f>VLOOKUP(D53,Schools!A:D,4,0)</f>
        <v>Primary</v>
      </c>
      <c r="P53" s="74" t="s">
        <v>4044</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4043</v>
      </c>
      <c r="J54" t="str">
        <f t="shared" si="8"/>
        <v>various/543965</v>
      </c>
      <c r="K54">
        <f>VLOOKUP(D54,Schools!$A:$Z,9,0)</f>
        <v>400159</v>
      </c>
      <c r="L54" s="74" t="s">
        <v>400</v>
      </c>
      <c r="M54" s="74" t="s">
        <v>399</v>
      </c>
      <c r="N54" s="74" t="s">
        <v>3814</v>
      </c>
      <c r="O54" s="77" t="str">
        <f>VLOOKUP(D54,Schools!A:D,4,0)</f>
        <v>Primary</v>
      </c>
      <c r="P54" s="74" t="s">
        <v>4044</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4043</v>
      </c>
      <c r="J55" t="str">
        <f t="shared" si="8"/>
        <v>various/516500</v>
      </c>
      <c r="K55">
        <f>VLOOKUP(D55,Schools!$A:$Z,9,0)</f>
        <v>143691</v>
      </c>
      <c r="L55" s="74" t="s">
        <v>400</v>
      </c>
      <c r="M55" s="74" t="s">
        <v>399</v>
      </c>
      <c r="N55" s="74" t="s">
        <v>3814</v>
      </c>
      <c r="O55" s="77" t="str">
        <f>VLOOKUP(D55,Schools!A:D,4,0)</f>
        <v>Primary</v>
      </c>
      <c r="P55" s="74" t="s">
        <v>4044</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4043</v>
      </c>
      <c r="J56" t="str">
        <f t="shared" si="8"/>
        <v>various/543965</v>
      </c>
      <c r="K56">
        <f>VLOOKUP(D56,Schools!$A:$Z,9,0)</f>
        <v>400047</v>
      </c>
      <c r="L56" s="74" t="s">
        <v>400</v>
      </c>
      <c r="M56" s="74" t="s">
        <v>399</v>
      </c>
      <c r="N56" s="74" t="s">
        <v>3814</v>
      </c>
      <c r="O56" s="77" t="str">
        <f>VLOOKUP(D56,Schools!A:D,4,0)</f>
        <v>Primary</v>
      </c>
      <c r="P56" s="74" t="s">
        <v>4044</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4043</v>
      </c>
      <c r="J57" t="str">
        <f t="shared" si="8"/>
        <v>various/543965</v>
      </c>
      <c r="K57">
        <f>VLOOKUP(D57,Schools!$A:$Z,9,0)</f>
        <v>400001</v>
      </c>
      <c r="L57" s="74" t="s">
        <v>400</v>
      </c>
      <c r="M57" s="74" t="s">
        <v>399</v>
      </c>
      <c r="N57" s="74" t="s">
        <v>3814</v>
      </c>
      <c r="O57" s="77" t="str">
        <f>VLOOKUP(D57,Schools!A:D,4,0)</f>
        <v>Primary</v>
      </c>
      <c r="P57" s="74" t="s">
        <v>4044</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4043</v>
      </c>
      <c r="J58" t="str">
        <f t="shared" si="8"/>
        <v>various/543965</v>
      </c>
      <c r="K58">
        <f>VLOOKUP(D58,Schools!$A:$Z,9,0)</f>
        <v>400082</v>
      </c>
      <c r="L58" s="74" t="s">
        <v>400</v>
      </c>
      <c r="M58" s="74" t="s">
        <v>399</v>
      </c>
      <c r="N58" s="74" t="s">
        <v>3814</v>
      </c>
      <c r="O58" s="77" t="str">
        <f>VLOOKUP(D58,Schools!A:D,4,0)</f>
        <v>Primary</v>
      </c>
      <c r="P58" s="74" t="s">
        <v>4044</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4043</v>
      </c>
      <c r="J59" t="str">
        <f t="shared" si="8"/>
        <v>various/543965</v>
      </c>
      <c r="K59">
        <f>VLOOKUP(D59,Schools!$A:$Z,9,0)</f>
        <v>400067</v>
      </c>
      <c r="L59" s="74" t="s">
        <v>400</v>
      </c>
      <c r="M59" s="74" t="s">
        <v>399</v>
      </c>
      <c r="N59" s="74" t="s">
        <v>3814</v>
      </c>
      <c r="O59" s="77" t="str">
        <f>VLOOKUP(D59,Schools!A:D,4,0)</f>
        <v>Primary</v>
      </c>
      <c r="P59" s="74" t="s">
        <v>4044</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4043</v>
      </c>
      <c r="J60" t="str">
        <f t="shared" si="8"/>
        <v>various/543965</v>
      </c>
      <c r="K60">
        <f>VLOOKUP(D60,Schools!$A:$Z,9,0)</f>
        <v>400002</v>
      </c>
      <c r="L60" s="74" t="s">
        <v>400</v>
      </c>
      <c r="M60" s="74" t="s">
        <v>399</v>
      </c>
      <c r="N60" s="74" t="s">
        <v>3814</v>
      </c>
      <c r="O60" s="77" t="str">
        <f>VLOOKUP(D60,Schools!A:D,4,0)</f>
        <v>Primary</v>
      </c>
      <c r="P60" s="74" t="s">
        <v>4044</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4043</v>
      </c>
      <c r="J61" t="str">
        <f t="shared" si="8"/>
        <v>various/543965</v>
      </c>
      <c r="K61">
        <f>VLOOKUP(D61,Schools!$A:$Z,9,0)</f>
        <v>400035</v>
      </c>
      <c r="L61" s="74" t="s">
        <v>400</v>
      </c>
      <c r="M61" s="74" t="s">
        <v>399</v>
      </c>
      <c r="N61" s="74" t="s">
        <v>3814</v>
      </c>
      <c r="O61" s="77" t="str">
        <f>VLOOKUP(D61,Schools!A:D,4,0)</f>
        <v>Primary</v>
      </c>
      <c r="P61" s="74" t="s">
        <v>4044</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4043</v>
      </c>
      <c r="J62" t="str">
        <f t="shared" si="8"/>
        <v>various/516500</v>
      </c>
      <c r="K62">
        <f>VLOOKUP(D62,Schools!$A:$Z,9,0)</f>
        <v>148347</v>
      </c>
      <c r="L62" s="74" t="s">
        <v>400</v>
      </c>
      <c r="M62" s="74" t="s">
        <v>399</v>
      </c>
      <c r="N62" s="74" t="s">
        <v>3814</v>
      </c>
      <c r="O62" s="77" t="str">
        <f>VLOOKUP(D62,Schools!A:D,4,0)</f>
        <v>Primary</v>
      </c>
      <c r="P62" s="74" t="s">
        <v>4044</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4043</v>
      </c>
      <c r="J63" t="str">
        <f t="shared" si="8"/>
        <v>various/543965</v>
      </c>
      <c r="K63">
        <f>VLOOKUP(D63,Schools!$A:$Z,9,0)</f>
        <v>400108</v>
      </c>
      <c r="L63" s="74" t="s">
        <v>400</v>
      </c>
      <c r="M63" s="74" t="s">
        <v>399</v>
      </c>
      <c r="N63" s="74" t="s">
        <v>3814</v>
      </c>
      <c r="O63" s="77" t="str">
        <f>VLOOKUP(D63,Schools!A:D,4,0)</f>
        <v>Primary</v>
      </c>
      <c r="P63" s="74" t="s">
        <v>4044</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4043</v>
      </c>
      <c r="J64" t="str">
        <f t="shared" si="8"/>
        <v>various/543965</v>
      </c>
      <c r="K64">
        <f>VLOOKUP(D64,Schools!$A:$Z,9,0)</f>
        <v>400026</v>
      </c>
      <c r="L64" s="74" t="s">
        <v>400</v>
      </c>
      <c r="M64" s="74" t="s">
        <v>399</v>
      </c>
      <c r="N64" s="74" t="s">
        <v>3814</v>
      </c>
      <c r="O64" s="77" t="str">
        <f>VLOOKUP(D64,Schools!A:D,4,0)</f>
        <v>Primary</v>
      </c>
      <c r="P64" s="74" t="s">
        <v>4044</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4043</v>
      </c>
      <c r="J65" t="str">
        <f t="shared" si="8"/>
        <v>various/543965</v>
      </c>
      <c r="K65">
        <f>VLOOKUP(D65,Schools!$A:$Z,9,0)</f>
        <v>400084</v>
      </c>
      <c r="L65" s="74" t="s">
        <v>400</v>
      </c>
      <c r="M65" s="74" t="s">
        <v>399</v>
      </c>
      <c r="N65" s="74" t="s">
        <v>3814</v>
      </c>
      <c r="O65" s="77" t="str">
        <f>VLOOKUP(D65,Schools!A:D,4,0)</f>
        <v>Primary</v>
      </c>
      <c r="P65" s="74" t="s">
        <v>4044</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4043</v>
      </c>
      <c r="J66" t="str">
        <f t="shared" si="8"/>
        <v>various/543965</v>
      </c>
      <c r="K66">
        <f>VLOOKUP(D66,Schools!$A:$Z,9,0)</f>
        <v>400008</v>
      </c>
      <c r="L66" s="74" t="s">
        <v>400</v>
      </c>
      <c r="M66" s="74" t="s">
        <v>399</v>
      </c>
      <c r="N66" s="74" t="s">
        <v>3814</v>
      </c>
      <c r="O66" s="77" t="str">
        <f>VLOOKUP(D66,Schools!A:D,4,0)</f>
        <v>Primary</v>
      </c>
      <c r="P66" s="74" t="s">
        <v>4044</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4043</v>
      </c>
      <c r="J67" t="str">
        <f t="shared" si="8"/>
        <v>various/516500</v>
      </c>
      <c r="K67">
        <f>VLOOKUP(D67,Schools!$A:$Z,9,0)</f>
        <v>151702</v>
      </c>
      <c r="L67" s="74" t="s">
        <v>400</v>
      </c>
      <c r="M67" s="74" t="s">
        <v>399</v>
      </c>
      <c r="N67" s="74" t="s">
        <v>3814</v>
      </c>
      <c r="O67" s="77" t="str">
        <f>VLOOKUP(D67,Schools!A:D,4,0)</f>
        <v>Primary</v>
      </c>
      <c r="P67" s="74" t="s">
        <v>4044</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4043</v>
      </c>
      <c r="J68" t="str">
        <f t="shared" si="8"/>
        <v>various/516500</v>
      </c>
      <c r="K68">
        <f>VLOOKUP(D68,Schools!$A:$Z,9,0)</f>
        <v>143982</v>
      </c>
      <c r="L68" s="74" t="s">
        <v>400</v>
      </c>
      <c r="M68" s="74" t="s">
        <v>399</v>
      </c>
      <c r="N68" s="74" t="s">
        <v>3814</v>
      </c>
      <c r="O68" s="77" t="str">
        <f>VLOOKUP(D68,Schools!A:D,4,0)</f>
        <v>Primary</v>
      </c>
      <c r="P68" s="74" t="s">
        <v>4044</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4043</v>
      </c>
      <c r="J69" t="str">
        <f t="shared" si="8"/>
        <v>various/543965</v>
      </c>
      <c r="K69">
        <f>VLOOKUP(D69,Schools!$A:$Z,9,0)</f>
        <v>400046</v>
      </c>
      <c r="L69" s="74" t="s">
        <v>400</v>
      </c>
      <c r="M69" s="74" t="s">
        <v>399</v>
      </c>
      <c r="N69" s="74" t="s">
        <v>3814</v>
      </c>
      <c r="O69" s="77" t="str">
        <f>VLOOKUP(D69,Schools!A:D,4,0)</f>
        <v>Primary</v>
      </c>
      <c r="P69" s="74" t="s">
        <v>4044</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4043</v>
      </c>
      <c r="J70" t="str">
        <f t="shared" si="8"/>
        <v>various/543965</v>
      </c>
      <c r="K70">
        <f>VLOOKUP(D70,Schools!$A:$Z,9,0)</f>
        <v>400030</v>
      </c>
      <c r="L70" s="74" t="s">
        <v>400</v>
      </c>
      <c r="M70" s="74" t="s">
        <v>399</v>
      </c>
      <c r="N70" s="74" t="s">
        <v>3814</v>
      </c>
      <c r="O70" s="77" t="str">
        <f>VLOOKUP(D70,Schools!A:D,4,0)</f>
        <v>Primary</v>
      </c>
      <c r="P70" s="74" t="s">
        <v>4044</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4043</v>
      </c>
      <c r="J71" t="str">
        <f t="shared" si="8"/>
        <v>various/543965</v>
      </c>
      <c r="K71">
        <f>VLOOKUP(D71,Schools!$A:$Z,9,0)</f>
        <v>400130</v>
      </c>
      <c r="L71" s="74" t="s">
        <v>400</v>
      </c>
      <c r="M71" s="74" t="s">
        <v>399</v>
      </c>
      <c r="N71" s="74" t="s">
        <v>3814</v>
      </c>
      <c r="O71" s="77" t="str">
        <f>VLOOKUP(D71,Schools!A:D,4,0)</f>
        <v>Primary</v>
      </c>
      <c r="P71" s="74" t="s">
        <v>4044</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4043</v>
      </c>
      <c r="J72" t="str">
        <f t="shared" si="8"/>
        <v>various/543965</v>
      </c>
      <c r="K72">
        <f>VLOOKUP(D72,Schools!$A:$Z,9,0)</f>
        <v>400112</v>
      </c>
      <c r="L72" s="74" t="s">
        <v>400</v>
      </c>
      <c r="M72" s="74" t="s">
        <v>399</v>
      </c>
      <c r="N72" s="74" t="s">
        <v>3814</v>
      </c>
      <c r="O72" s="77" t="str">
        <f>VLOOKUP(D72,Schools!A:D,4,0)</f>
        <v>Primary</v>
      </c>
      <c r="P72" s="74" t="s">
        <v>4044</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4043</v>
      </c>
      <c r="J73" t="str">
        <f t="shared" si="8"/>
        <v>various/543965</v>
      </c>
      <c r="K73">
        <f>VLOOKUP(D73,Schools!$A:$Z,9,0)</f>
        <v>400110</v>
      </c>
      <c r="L73" s="74" t="s">
        <v>400</v>
      </c>
      <c r="M73" s="74" t="s">
        <v>399</v>
      </c>
      <c r="N73" s="74" t="s">
        <v>3814</v>
      </c>
      <c r="O73" s="77" t="str">
        <f>VLOOKUP(D73,Schools!A:D,4,0)</f>
        <v>Primary</v>
      </c>
      <c r="P73" s="74" t="s">
        <v>4044</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4043</v>
      </c>
      <c r="J74" t="str">
        <f t="shared" si="8"/>
        <v>various/543965</v>
      </c>
      <c r="K74">
        <f>VLOOKUP(D74,Schools!$A:$Z,9,0)</f>
        <v>400007</v>
      </c>
      <c r="L74" s="74" t="s">
        <v>400</v>
      </c>
      <c r="M74" s="74" t="s">
        <v>399</v>
      </c>
      <c r="N74" s="74" t="s">
        <v>3814</v>
      </c>
      <c r="O74" s="77" t="str">
        <f>VLOOKUP(D74,Schools!A:D,4,0)</f>
        <v>Primary</v>
      </c>
      <c r="P74" s="74" t="s">
        <v>4044</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4043</v>
      </c>
      <c r="J75" t="str">
        <f t="shared" si="8"/>
        <v>various/516500</v>
      </c>
      <c r="K75">
        <f>VLOOKUP(D75,Schools!$A:$Z,9,0)</f>
        <v>155126</v>
      </c>
      <c r="L75" s="74" t="s">
        <v>400</v>
      </c>
      <c r="M75" s="74" t="s">
        <v>399</v>
      </c>
      <c r="N75" s="74" t="s">
        <v>3814</v>
      </c>
      <c r="O75" s="77" t="str">
        <f>VLOOKUP(D75,Schools!A:D,4,0)</f>
        <v>Primary</v>
      </c>
      <c r="P75" s="74" t="s">
        <v>4044</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4043</v>
      </c>
      <c r="J76" t="str">
        <f t="shared" si="8"/>
        <v>various/543965</v>
      </c>
      <c r="K76">
        <f>VLOOKUP(D76,Schools!$A:$Z,9,0)</f>
        <v>400086</v>
      </c>
      <c r="L76" s="74" t="s">
        <v>400</v>
      </c>
      <c r="M76" s="74" t="s">
        <v>399</v>
      </c>
      <c r="N76" s="74" t="s">
        <v>3814</v>
      </c>
      <c r="O76" s="77" t="str">
        <f>VLOOKUP(D76,Schools!A:D,4,0)</f>
        <v>Primary</v>
      </c>
      <c r="P76" s="74" t="s">
        <v>4044</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4043</v>
      </c>
      <c r="J77" t="str">
        <f t="shared" si="8"/>
        <v>various/543965</v>
      </c>
      <c r="K77">
        <f>VLOOKUP(D77,Schools!$A:$Z,9,0)</f>
        <v>400048</v>
      </c>
      <c r="L77" s="74" t="s">
        <v>400</v>
      </c>
      <c r="M77" s="74" t="s">
        <v>399</v>
      </c>
      <c r="N77" s="74" t="s">
        <v>3814</v>
      </c>
      <c r="O77" s="77" t="str">
        <f>VLOOKUP(D77,Schools!A:D,4,0)</f>
        <v>Primary</v>
      </c>
      <c r="P77" s="74" t="s">
        <v>4044</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4043</v>
      </c>
      <c r="J78" t="str">
        <f t="shared" si="8"/>
        <v>various/543965</v>
      </c>
      <c r="K78">
        <f>VLOOKUP(D78,Schools!$A:$Z,9,0)</f>
        <v>400087</v>
      </c>
      <c r="L78" s="74" t="s">
        <v>400</v>
      </c>
      <c r="M78" s="74" t="s">
        <v>399</v>
      </c>
      <c r="N78" s="74" t="s">
        <v>3814</v>
      </c>
      <c r="O78" s="77" t="str">
        <f>VLOOKUP(D78,Schools!A:D,4,0)</f>
        <v>Primary</v>
      </c>
      <c r="P78" s="74" t="s">
        <v>4044</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4043</v>
      </c>
      <c r="J79" t="str">
        <f t="shared" si="8"/>
        <v>various/543965</v>
      </c>
      <c r="K79">
        <f>VLOOKUP(D79,Schools!$A:$Z,9,0)</f>
        <v>400088</v>
      </c>
      <c r="L79" s="74" t="s">
        <v>400</v>
      </c>
      <c r="M79" s="74" t="s">
        <v>399</v>
      </c>
      <c r="N79" s="74" t="s">
        <v>3814</v>
      </c>
      <c r="O79" s="77" t="str">
        <f>VLOOKUP(D79,Schools!A:D,4,0)</f>
        <v>Primary</v>
      </c>
      <c r="P79" s="74" t="s">
        <v>4044</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4043</v>
      </c>
      <c r="J80" t="str">
        <f t="shared" si="8"/>
        <v>various/543965</v>
      </c>
      <c r="K80">
        <f>VLOOKUP(D80,Schools!$A:$Z,9,0)</f>
        <v>158733</v>
      </c>
      <c r="L80" s="74" t="s">
        <v>400</v>
      </c>
      <c r="M80" s="74" t="s">
        <v>399</v>
      </c>
      <c r="N80" s="74" t="s">
        <v>3814</v>
      </c>
      <c r="O80" s="77" t="str">
        <f>VLOOKUP(D80,Schools!A:D,4,0)</f>
        <v>Primary</v>
      </c>
      <c r="P80" s="74" t="s">
        <v>4044</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4043</v>
      </c>
      <c r="J81" t="str">
        <f t="shared" si="8"/>
        <v>various/543965</v>
      </c>
      <c r="K81">
        <f>VLOOKUP(D81,Schools!$A:$Z,9,0)</f>
        <v>400089</v>
      </c>
      <c r="L81" s="74" t="s">
        <v>400</v>
      </c>
      <c r="M81" s="74" t="s">
        <v>399</v>
      </c>
      <c r="N81" s="74" t="s">
        <v>3814</v>
      </c>
      <c r="O81" s="77" t="str">
        <f>VLOOKUP(D81,Schools!A:D,4,0)</f>
        <v>Primary</v>
      </c>
      <c r="P81" s="74" t="s">
        <v>4044</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4043</v>
      </c>
      <c r="J82" t="str">
        <f t="shared" si="8"/>
        <v>various/543965</v>
      </c>
      <c r="K82">
        <f>VLOOKUP(D82,Schools!$A:$Z,9,0)</f>
        <v>400113</v>
      </c>
      <c r="L82" s="74" t="s">
        <v>400</v>
      </c>
      <c r="M82" s="74" t="s">
        <v>399</v>
      </c>
      <c r="N82" s="74" t="s">
        <v>3814</v>
      </c>
      <c r="O82" s="77" t="str">
        <f>VLOOKUP(D82,Schools!A:D,4,0)</f>
        <v>Primary</v>
      </c>
      <c r="P82" s="74" t="s">
        <v>4044</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4043</v>
      </c>
      <c r="J83" t="str">
        <f t="shared" si="8"/>
        <v>various/543965</v>
      </c>
      <c r="K83">
        <f>VLOOKUP(D83,Schools!$A:$Z,9,0)</f>
        <v>400021</v>
      </c>
      <c r="L83" s="74" t="s">
        <v>400</v>
      </c>
      <c r="M83" s="74" t="s">
        <v>399</v>
      </c>
      <c r="N83" s="74" t="s">
        <v>3814</v>
      </c>
      <c r="O83" s="77" t="str">
        <f>VLOOKUP(D83,Schools!A:D,4,0)</f>
        <v>Primary</v>
      </c>
      <c r="P83" s="74" t="s">
        <v>4044</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4043</v>
      </c>
      <c r="J84" t="str">
        <f t="shared" si="8"/>
        <v>various/543965</v>
      </c>
      <c r="K84">
        <f>VLOOKUP(D84,Schools!$A:$Z,9,0)</f>
        <v>400003</v>
      </c>
      <c r="L84" s="74" t="s">
        <v>400</v>
      </c>
      <c r="M84" s="74" t="s">
        <v>399</v>
      </c>
      <c r="N84" s="74" t="s">
        <v>3814</v>
      </c>
      <c r="O84" s="77" t="str">
        <f>VLOOKUP(D84,Schools!A:D,4,0)</f>
        <v>Primary</v>
      </c>
      <c r="P84" s="74" t="s">
        <v>4044</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4043</v>
      </c>
      <c r="J85" t="str">
        <f t="shared" ref="J85:J148" si="36">P85&amp;"/"&amp;Q85</f>
        <v>various/543965</v>
      </c>
      <c r="K85">
        <f>VLOOKUP(D85,Schools!$A:$Z,9,0)</f>
        <v>400014</v>
      </c>
      <c r="L85" s="74" t="s">
        <v>400</v>
      </c>
      <c r="M85" s="74" t="s">
        <v>399</v>
      </c>
      <c r="N85" s="74" t="s">
        <v>3814</v>
      </c>
      <c r="O85" s="77" t="str">
        <f>VLOOKUP(D85,Schools!A:D,4,0)</f>
        <v>Primary</v>
      </c>
      <c r="P85" s="74" t="s">
        <v>4044</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4043</v>
      </c>
      <c r="J86" t="str">
        <f t="shared" si="36"/>
        <v>various/516500</v>
      </c>
      <c r="K86">
        <f>VLOOKUP(D86,Schools!$A:$Z,9,0)</f>
        <v>152217</v>
      </c>
      <c r="L86" s="74" t="s">
        <v>400</v>
      </c>
      <c r="M86" s="74" t="s">
        <v>399</v>
      </c>
      <c r="N86" s="74" t="s">
        <v>3814</v>
      </c>
      <c r="O86" s="77" t="str">
        <f>VLOOKUP(D86,Schools!A:D,4,0)</f>
        <v>Primary</v>
      </c>
      <c r="P86" s="74" t="s">
        <v>4044</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4043</v>
      </c>
      <c r="J87" t="str">
        <f t="shared" si="36"/>
        <v>various/543965</v>
      </c>
      <c r="K87">
        <f>VLOOKUP(D87,Schools!$A:$Z,9,0)</f>
        <v>400010</v>
      </c>
      <c r="L87" s="74" t="s">
        <v>400</v>
      </c>
      <c r="M87" s="74" t="s">
        <v>399</v>
      </c>
      <c r="N87" s="74" t="s">
        <v>3814</v>
      </c>
      <c r="O87" s="77" t="str">
        <f>VLOOKUP(D87,Schools!A:D,4,0)</f>
        <v>Primary</v>
      </c>
      <c r="P87" s="74" t="s">
        <v>4044</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4043</v>
      </c>
      <c r="J88" t="str">
        <f t="shared" si="36"/>
        <v>various/543965</v>
      </c>
      <c r="K88">
        <f>VLOOKUP(D88,Schools!$A:$Z,9,0)</f>
        <v>400012</v>
      </c>
      <c r="L88" s="74" t="s">
        <v>400</v>
      </c>
      <c r="M88" s="74" t="s">
        <v>399</v>
      </c>
      <c r="N88" s="74" t="s">
        <v>3814</v>
      </c>
      <c r="O88" s="77" t="str">
        <f>VLOOKUP(D88,Schools!A:D,4,0)</f>
        <v>Primary</v>
      </c>
      <c r="P88" s="74" t="s">
        <v>4044</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4043</v>
      </c>
      <c r="J89" t="str">
        <f t="shared" si="36"/>
        <v>various/516500</v>
      </c>
      <c r="K89">
        <f>VLOOKUP(D89,Schools!$A:$Z,9,0)</f>
        <v>155029</v>
      </c>
      <c r="L89" s="74" t="s">
        <v>400</v>
      </c>
      <c r="M89" s="74" t="s">
        <v>399</v>
      </c>
      <c r="N89" s="74" t="s">
        <v>3814</v>
      </c>
      <c r="O89" s="77" t="str">
        <f>VLOOKUP(D89,Schools!A:D,4,0)</f>
        <v>Primary</v>
      </c>
      <c r="P89" s="74" t="s">
        <v>4044</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4043</v>
      </c>
      <c r="J90" t="str">
        <f t="shared" si="36"/>
        <v>various/543965</v>
      </c>
      <c r="K90">
        <f>VLOOKUP(D90,Schools!$A:$Z,9,0)</f>
        <v>400093</v>
      </c>
      <c r="L90" s="74" t="s">
        <v>400</v>
      </c>
      <c r="M90" s="74" t="s">
        <v>399</v>
      </c>
      <c r="N90" s="74" t="s">
        <v>3814</v>
      </c>
      <c r="O90" s="77" t="str">
        <f>VLOOKUP(D90,Schools!A:D,4,0)</f>
        <v>Primary</v>
      </c>
      <c r="P90" s="74" t="s">
        <v>4044</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4043</v>
      </c>
      <c r="J91" t="str">
        <f t="shared" si="36"/>
        <v>various/516500</v>
      </c>
      <c r="K91">
        <f>VLOOKUP(D91,Schools!$A:$Z,9,0)</f>
        <v>160025</v>
      </c>
      <c r="L91" s="74" t="s">
        <v>400</v>
      </c>
      <c r="M91" s="74" t="s">
        <v>399</v>
      </c>
      <c r="N91" s="74" t="s">
        <v>3814</v>
      </c>
      <c r="O91" s="77" t="str">
        <f>VLOOKUP(D91,Schools!A:D,4,0)</f>
        <v>Primary</v>
      </c>
      <c r="P91" s="74" t="s">
        <v>4044</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4043</v>
      </c>
      <c r="J92" t="str">
        <f t="shared" si="36"/>
        <v>various/543965</v>
      </c>
      <c r="K92">
        <f>VLOOKUP(D92,Schools!$A:$Z,9,0)</f>
        <v>400071</v>
      </c>
      <c r="L92" s="74" t="s">
        <v>400</v>
      </c>
      <c r="M92" s="74" t="s">
        <v>399</v>
      </c>
      <c r="N92" s="74" t="s">
        <v>3814</v>
      </c>
      <c r="O92" s="77" t="str">
        <f>VLOOKUP(D92,Schools!A:D,4,0)</f>
        <v>Primary</v>
      </c>
      <c r="P92" s="74" t="s">
        <v>4044</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4043</v>
      </c>
      <c r="J93" t="str">
        <f t="shared" si="36"/>
        <v>various/543965</v>
      </c>
      <c r="K93">
        <f>VLOOKUP(D93,Schools!$A:$Z,9,0)</f>
        <v>400096</v>
      </c>
      <c r="L93" s="74" t="s">
        <v>400</v>
      </c>
      <c r="M93" s="74" t="s">
        <v>399</v>
      </c>
      <c r="N93" s="74" t="s">
        <v>3814</v>
      </c>
      <c r="O93" s="77" t="str">
        <f>VLOOKUP(D93,Schools!A:D,4,0)</f>
        <v>Primary</v>
      </c>
      <c r="P93" s="74" t="s">
        <v>4044</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4043</v>
      </c>
      <c r="J94" t="str">
        <f t="shared" si="36"/>
        <v>various/543965</v>
      </c>
      <c r="K94">
        <f>VLOOKUP(D94,Schools!$A:$Z,9,0)</f>
        <v>400062</v>
      </c>
      <c r="L94" s="74" t="s">
        <v>400</v>
      </c>
      <c r="M94" s="74" t="s">
        <v>399</v>
      </c>
      <c r="N94" s="74" t="s">
        <v>3814</v>
      </c>
      <c r="O94" s="77" t="str">
        <f>VLOOKUP(D94,Schools!A:D,4,0)</f>
        <v>Primary</v>
      </c>
      <c r="P94" s="74" t="s">
        <v>4044</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4043</v>
      </c>
      <c r="J95" t="str">
        <f t="shared" si="36"/>
        <v>various/543965</v>
      </c>
      <c r="K95">
        <f>VLOOKUP(D95,Schools!$A:$Z,9,0)</f>
        <v>400064</v>
      </c>
      <c r="L95" s="74" t="s">
        <v>400</v>
      </c>
      <c r="M95" s="74" t="s">
        <v>399</v>
      </c>
      <c r="N95" s="74" t="s">
        <v>3814</v>
      </c>
      <c r="O95" s="77" t="str">
        <f>VLOOKUP(D95,Schools!A:D,4,0)</f>
        <v>Primary</v>
      </c>
      <c r="P95" s="74" t="s">
        <v>4044</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4043</v>
      </c>
      <c r="J96" t="str">
        <f t="shared" si="36"/>
        <v>various/543965</v>
      </c>
      <c r="K96">
        <f>VLOOKUP(D96,Schools!$A:$Z,9,0)</f>
        <v>400098</v>
      </c>
      <c r="L96" s="74" t="s">
        <v>400</v>
      </c>
      <c r="M96" s="74" t="s">
        <v>399</v>
      </c>
      <c r="N96" s="74" t="s">
        <v>3814</v>
      </c>
      <c r="O96" s="77" t="str">
        <f>VLOOKUP(D96,Schools!A:D,4,0)</f>
        <v>Primary</v>
      </c>
      <c r="P96" s="74" t="s">
        <v>4044</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4043</v>
      </c>
      <c r="J97" t="str">
        <f t="shared" si="36"/>
        <v>various/543965</v>
      </c>
      <c r="K97">
        <f>VLOOKUP(D97,Schools!$A:$Z,9,0)</f>
        <v>400114</v>
      </c>
      <c r="L97" s="74" t="s">
        <v>400</v>
      </c>
      <c r="M97" s="74" t="s">
        <v>399</v>
      </c>
      <c r="N97" s="74" t="s">
        <v>3814</v>
      </c>
      <c r="O97" s="77" t="str">
        <f>VLOOKUP(D97,Schools!A:D,4,0)</f>
        <v>Primary</v>
      </c>
      <c r="P97" s="74" t="s">
        <v>4044</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4043</v>
      </c>
      <c r="J98" t="str">
        <f t="shared" si="36"/>
        <v>various/543965</v>
      </c>
      <c r="K98">
        <f>VLOOKUP(D98,Schools!$A:$Z,9,0)</f>
        <v>400066</v>
      </c>
      <c r="L98" s="74" t="s">
        <v>400</v>
      </c>
      <c r="M98" s="74" t="s">
        <v>399</v>
      </c>
      <c r="N98" s="74" t="s">
        <v>3814</v>
      </c>
      <c r="O98" s="77" t="str">
        <f>VLOOKUP(D98,Schools!A:D,4,0)</f>
        <v>Primary</v>
      </c>
      <c r="P98" s="74" t="s">
        <v>4044</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4043</v>
      </c>
      <c r="J99" t="str">
        <f t="shared" si="36"/>
        <v>various/543965</v>
      </c>
      <c r="K99">
        <f>VLOOKUP(D99,Schools!$A:$Z,9,0)</f>
        <v>400058</v>
      </c>
      <c r="L99" s="74" t="s">
        <v>400</v>
      </c>
      <c r="M99" s="74" t="s">
        <v>399</v>
      </c>
      <c r="N99" s="74" t="s">
        <v>3814</v>
      </c>
      <c r="O99" s="77" t="str">
        <f>VLOOKUP(D99,Schools!A:D,4,0)</f>
        <v>Primary</v>
      </c>
      <c r="P99" s="74" t="s">
        <v>4044</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4043</v>
      </c>
      <c r="J100" t="str">
        <f t="shared" si="36"/>
        <v>various/543965</v>
      </c>
      <c r="K100">
        <f>VLOOKUP(D100,Schools!$A:$Z,9,0)</f>
        <v>400017</v>
      </c>
      <c r="L100" s="74" t="s">
        <v>400</v>
      </c>
      <c r="M100" s="74" t="s">
        <v>399</v>
      </c>
      <c r="N100" s="74" t="s">
        <v>3814</v>
      </c>
      <c r="O100" s="77" t="str">
        <f>VLOOKUP(D100,Schools!A:D,4,0)</f>
        <v>Primary</v>
      </c>
      <c r="P100" s="74" t="s">
        <v>4044</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4043</v>
      </c>
      <c r="J101" t="str">
        <f t="shared" si="36"/>
        <v>various/543965</v>
      </c>
      <c r="K101">
        <f>VLOOKUP(D101,Schools!$A:$Z,9,0)</f>
        <v>400094</v>
      </c>
      <c r="L101" s="74" t="s">
        <v>400</v>
      </c>
      <c r="M101" s="74" t="s">
        <v>399</v>
      </c>
      <c r="N101" s="74" t="s">
        <v>3814</v>
      </c>
      <c r="O101" s="77" t="str">
        <f>VLOOKUP(D101,Schools!A:D,4,0)</f>
        <v>Primary</v>
      </c>
      <c r="P101" s="74" t="s">
        <v>4044</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4043</v>
      </c>
      <c r="J102" t="str">
        <f t="shared" si="36"/>
        <v>various/543965</v>
      </c>
      <c r="K102">
        <f>VLOOKUP(D102,Schools!$A:$Z,9,0)</f>
        <v>400006</v>
      </c>
      <c r="L102" s="74" t="s">
        <v>400</v>
      </c>
      <c r="M102" s="74" t="s">
        <v>399</v>
      </c>
      <c r="N102" s="74" t="s">
        <v>3814</v>
      </c>
      <c r="O102" s="77" t="str">
        <f>VLOOKUP(D102,Schools!A:D,4,0)</f>
        <v>Primary</v>
      </c>
      <c r="P102" s="74" t="s">
        <v>4044</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4043</v>
      </c>
      <c r="J103" t="str">
        <f t="shared" si="36"/>
        <v>various/543965</v>
      </c>
      <c r="K103">
        <f>VLOOKUP(D103,Schools!$A:$Z,9,0)</f>
        <v>400037</v>
      </c>
      <c r="L103" s="74" t="s">
        <v>400</v>
      </c>
      <c r="M103" s="74" t="s">
        <v>399</v>
      </c>
      <c r="N103" s="74" t="s">
        <v>3814</v>
      </c>
      <c r="O103" s="77" t="str">
        <f>VLOOKUP(D103,Schools!A:D,4,0)</f>
        <v>Primary</v>
      </c>
      <c r="P103" s="74" t="s">
        <v>4044</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4043</v>
      </c>
      <c r="J104" t="str">
        <f t="shared" si="36"/>
        <v>various/543965</v>
      </c>
      <c r="K104">
        <f>VLOOKUP(D104,Schools!$A:$Z,9,0)</f>
        <v>400009</v>
      </c>
      <c r="L104" s="74" t="s">
        <v>400</v>
      </c>
      <c r="M104" s="74" t="s">
        <v>399</v>
      </c>
      <c r="N104" s="74" t="s">
        <v>3814</v>
      </c>
      <c r="O104" s="77" t="str">
        <f>VLOOKUP(D104,Schools!A:D,4,0)</f>
        <v>Primary</v>
      </c>
      <c r="P104" s="74" t="s">
        <v>4044</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4043</v>
      </c>
      <c r="J105" t="str">
        <f t="shared" si="36"/>
        <v>various/516500</v>
      </c>
      <c r="K105">
        <f>VLOOKUP(D105,Schools!$A:$Z,9,0)</f>
        <v>157542</v>
      </c>
      <c r="L105" s="74" t="s">
        <v>400</v>
      </c>
      <c r="M105" s="74" t="s">
        <v>399</v>
      </c>
      <c r="N105" s="74" t="s">
        <v>3814</v>
      </c>
      <c r="O105" s="77" t="str">
        <f>VLOOKUP(D105,Schools!A:D,4,0)</f>
        <v>Primary</v>
      </c>
      <c r="P105" s="74" t="s">
        <v>4044</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4043</v>
      </c>
      <c r="J106" t="str">
        <f t="shared" si="36"/>
        <v>various/543965</v>
      </c>
      <c r="K106">
        <f>VLOOKUP(D106,Schools!$A:$Z,9,0)</f>
        <v>400038</v>
      </c>
      <c r="L106" s="74" t="s">
        <v>400</v>
      </c>
      <c r="M106" s="74" t="s">
        <v>399</v>
      </c>
      <c r="N106" s="74" t="s">
        <v>3814</v>
      </c>
      <c r="O106" s="77" t="str">
        <f>VLOOKUP(D106,Schools!A:D,4,0)</f>
        <v>Primary</v>
      </c>
      <c r="P106" s="74" t="s">
        <v>4044</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4043</v>
      </c>
      <c r="J107" t="str">
        <f t="shared" si="36"/>
        <v>various/543965</v>
      </c>
      <c r="K107">
        <f>VLOOKUP(D107,Schools!$A:$Z,9,0)</f>
        <v>400100</v>
      </c>
      <c r="L107" s="74" t="s">
        <v>400</v>
      </c>
      <c r="M107" s="74" t="s">
        <v>399</v>
      </c>
      <c r="N107" s="74" t="s">
        <v>3814</v>
      </c>
      <c r="O107" s="77" t="str">
        <f>VLOOKUP(D107,Schools!A:D,4,0)</f>
        <v>Primary</v>
      </c>
      <c r="P107" s="74" t="s">
        <v>4044</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4043</v>
      </c>
      <c r="J108" t="str">
        <f t="shared" si="36"/>
        <v>various/543965</v>
      </c>
      <c r="K108">
        <f>VLOOKUP(D108,Schools!$A:$Z,9,0)</f>
        <v>400101</v>
      </c>
      <c r="L108" s="74" t="s">
        <v>400</v>
      </c>
      <c r="M108" s="74" t="s">
        <v>399</v>
      </c>
      <c r="N108" s="74" t="s">
        <v>3814</v>
      </c>
      <c r="O108" s="77" t="str">
        <f>VLOOKUP(D108,Schools!A:D,4,0)</f>
        <v>Primary</v>
      </c>
      <c r="P108" s="74" t="s">
        <v>4044</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4043</v>
      </c>
      <c r="J109" t="str">
        <f t="shared" si="36"/>
        <v>various/543965</v>
      </c>
      <c r="K109">
        <f>VLOOKUP(D109,Schools!$A:$Z,9,0)</f>
        <v>400053</v>
      </c>
      <c r="L109" s="74" t="s">
        <v>400</v>
      </c>
      <c r="M109" s="74" t="s">
        <v>399</v>
      </c>
      <c r="N109" s="74" t="s">
        <v>3814</v>
      </c>
      <c r="O109" s="77" t="str">
        <f>VLOOKUP(D109,Schools!A:D,4,0)</f>
        <v>Primary</v>
      </c>
      <c r="P109" s="74" t="s">
        <v>4044</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4043</v>
      </c>
      <c r="J110" t="str">
        <f t="shared" si="36"/>
        <v>various/516500</v>
      </c>
      <c r="K110">
        <f>VLOOKUP(D110,Schools!$A:$Z,9,0)</f>
        <v>157055</v>
      </c>
      <c r="L110" s="74" t="s">
        <v>400</v>
      </c>
      <c r="M110" s="74" t="s">
        <v>399</v>
      </c>
      <c r="N110" s="74" t="s">
        <v>3814</v>
      </c>
      <c r="O110" s="77" t="str">
        <f>VLOOKUP(D110,Schools!A:D,4,0)</f>
        <v>Primary</v>
      </c>
      <c r="P110" s="74" t="s">
        <v>4044</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4043</v>
      </c>
      <c r="J111" t="str">
        <f t="shared" si="36"/>
        <v>various/543965</v>
      </c>
      <c r="K111">
        <f>VLOOKUP(D111,Schools!$A:$Z,9,0)</f>
        <v>400111</v>
      </c>
      <c r="L111" s="74" t="s">
        <v>400</v>
      </c>
      <c r="M111" s="74" t="s">
        <v>399</v>
      </c>
      <c r="N111" s="74" t="s">
        <v>3814</v>
      </c>
      <c r="O111" s="77" t="str">
        <f>VLOOKUP(D111,Schools!A:D,4,0)</f>
        <v>Primary</v>
      </c>
      <c r="P111" s="74" t="s">
        <v>4044</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4043</v>
      </c>
      <c r="J112" t="str">
        <f t="shared" si="36"/>
        <v>various/543965</v>
      </c>
      <c r="K112">
        <f>VLOOKUP(D112,Schools!$A:$Z,9,0)</f>
        <v>400011</v>
      </c>
      <c r="L112" s="74" t="s">
        <v>400</v>
      </c>
      <c r="M112" s="74" t="s">
        <v>399</v>
      </c>
      <c r="N112" s="74" t="s">
        <v>3814</v>
      </c>
      <c r="O112" s="77" t="str">
        <f>VLOOKUP(D112,Schools!A:D,4,0)</f>
        <v>Primary</v>
      </c>
      <c r="P112" s="74" t="s">
        <v>4044</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4043</v>
      </c>
      <c r="J113" t="str">
        <f t="shared" si="36"/>
        <v>various/543965</v>
      </c>
      <c r="K113">
        <f>VLOOKUP(D113,Schools!$A:$Z,9,0)</f>
        <v>400117</v>
      </c>
      <c r="L113" s="74" t="s">
        <v>400</v>
      </c>
      <c r="M113" s="74" t="s">
        <v>399</v>
      </c>
      <c r="N113" s="74" t="s">
        <v>3814</v>
      </c>
      <c r="O113" s="77" t="str">
        <f>VLOOKUP(D113,Schools!A:D,4,0)</f>
        <v>Primary</v>
      </c>
      <c r="P113" s="74" t="s">
        <v>4044</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4043</v>
      </c>
      <c r="J114" t="str">
        <f t="shared" si="36"/>
        <v>various/543965</v>
      </c>
      <c r="K114">
        <f>VLOOKUP(D114,Schools!$A:$Z,9,0)</f>
        <v>400004</v>
      </c>
      <c r="L114" s="74" t="s">
        <v>400</v>
      </c>
      <c r="M114" s="74" t="s">
        <v>399</v>
      </c>
      <c r="N114" s="74" t="s">
        <v>3814</v>
      </c>
      <c r="O114" s="77" t="str">
        <f>VLOOKUP(D114,Schools!A:D,4,0)</f>
        <v>Primary</v>
      </c>
      <c r="P114" s="74" t="s">
        <v>4044</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4043</v>
      </c>
      <c r="J115" t="str">
        <f t="shared" si="36"/>
        <v>various/543965</v>
      </c>
      <c r="K115">
        <f>VLOOKUP(D115,Schools!$A:$Z,9,0)</f>
        <v>400157</v>
      </c>
      <c r="L115" s="74" t="s">
        <v>400</v>
      </c>
      <c r="M115" s="74" t="s">
        <v>399</v>
      </c>
      <c r="N115" s="74" t="s">
        <v>3814</v>
      </c>
      <c r="O115" s="77" t="str">
        <f>VLOOKUP(D115,Schools!A:D,4,0)</f>
        <v>PRU</v>
      </c>
      <c r="P115" s="74" t="s">
        <v>4044</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4043</v>
      </c>
      <c r="J116" t="str">
        <f t="shared" si="36"/>
        <v>various/543965</v>
      </c>
      <c r="K116">
        <f>VLOOKUP(D116,Schools!$A:$Z,9,0)</f>
        <v>400156</v>
      </c>
      <c r="L116" s="74" t="s">
        <v>400</v>
      </c>
      <c r="M116" s="74" t="s">
        <v>399</v>
      </c>
      <c r="N116" s="74" t="s">
        <v>3814</v>
      </c>
      <c r="O116" s="77" t="str">
        <f>VLOOKUP(D116,Schools!A:D,4,0)</f>
        <v>PRU</v>
      </c>
      <c r="P116" s="74" t="s">
        <v>4044</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4043</v>
      </c>
      <c r="J117" t="str">
        <f t="shared" si="36"/>
        <v>various/516500</v>
      </c>
      <c r="K117">
        <f>VLOOKUP(D117,Schools!$A:$Z,9,0)</f>
        <v>153627</v>
      </c>
      <c r="L117" s="74" t="s">
        <v>400</v>
      </c>
      <c r="M117" s="74" t="s">
        <v>399</v>
      </c>
      <c r="N117" s="74" t="s">
        <v>3814</v>
      </c>
      <c r="O117" s="77" t="str">
        <f>VLOOKUP(D117,Schools!A:D,4,0)</f>
        <v>Secondary</v>
      </c>
      <c r="P117" s="74" t="s">
        <v>4044</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4043</v>
      </c>
      <c r="J118" t="str">
        <f t="shared" si="36"/>
        <v>various/516500</v>
      </c>
      <c r="K118">
        <f>VLOOKUP(D118,Schools!$A:$Z,9,0)</f>
        <v>159947</v>
      </c>
      <c r="L118" s="74" t="s">
        <v>400</v>
      </c>
      <c r="M118" s="74" t="s">
        <v>399</v>
      </c>
      <c r="N118" s="74" t="s">
        <v>3814</v>
      </c>
      <c r="O118" s="77" t="str">
        <f>VLOOKUP(D118,Schools!A:D,4,0)</f>
        <v>Secondary</v>
      </c>
      <c r="P118" s="74" t="s">
        <v>4044</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4043</v>
      </c>
      <c r="J119" t="str">
        <f t="shared" si="36"/>
        <v>various/516500</v>
      </c>
      <c r="K119">
        <f>VLOOKUP(D119,Schools!$A:$Z,9,0)</f>
        <v>140909</v>
      </c>
      <c r="L119" s="74" t="s">
        <v>400</v>
      </c>
      <c r="M119" s="74" t="s">
        <v>399</v>
      </c>
      <c r="N119" s="74" t="s">
        <v>3814</v>
      </c>
      <c r="O119" s="77" t="str">
        <f>VLOOKUP(D119,Schools!A:D,4,0)</f>
        <v>Secondary</v>
      </c>
      <c r="P119" s="74" t="s">
        <v>4044</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4043</v>
      </c>
      <c r="J120" t="str">
        <f t="shared" si="36"/>
        <v>various/516500</v>
      </c>
      <c r="K120">
        <f>VLOOKUP(D120,Schools!$A:$Z,9,0)</f>
        <v>156628</v>
      </c>
      <c r="L120" s="74" t="s">
        <v>400</v>
      </c>
      <c r="M120" s="74" t="s">
        <v>399</v>
      </c>
      <c r="N120" s="74" t="s">
        <v>3814</v>
      </c>
      <c r="O120" s="77" t="str">
        <f>VLOOKUP(D120,Schools!A:D,4,0)</f>
        <v>Secondary</v>
      </c>
      <c r="P120" s="74" t="s">
        <v>4044</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4043</v>
      </c>
      <c r="J121" t="str">
        <f t="shared" si="36"/>
        <v>various/516500</v>
      </c>
      <c r="K121">
        <f>VLOOKUP(D121,Schools!$A:$Z,9,0)</f>
        <v>144389</v>
      </c>
      <c r="L121" s="74" t="s">
        <v>400</v>
      </c>
      <c r="M121" s="74" t="s">
        <v>399</v>
      </c>
      <c r="N121" s="74" t="s">
        <v>3814</v>
      </c>
      <c r="O121" s="77" t="str">
        <f>VLOOKUP(D121,Schools!A:D,4,0)</f>
        <v>Secondary</v>
      </c>
      <c r="P121" s="74" t="s">
        <v>4044</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4043</v>
      </c>
      <c r="J122" t="str">
        <f t="shared" si="36"/>
        <v>various/516500</v>
      </c>
      <c r="K122">
        <f>VLOOKUP(D122,Schools!$A:$Z,9,0)</f>
        <v>140894</v>
      </c>
      <c r="L122" s="74" t="s">
        <v>400</v>
      </c>
      <c r="M122" s="74" t="s">
        <v>399</v>
      </c>
      <c r="N122" s="74" t="s">
        <v>3814</v>
      </c>
      <c r="O122" s="77" t="str">
        <f>VLOOKUP(D122,Schools!A:D,4,0)</f>
        <v>Secondary</v>
      </c>
      <c r="P122" s="74" t="s">
        <v>4044</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4043</v>
      </c>
      <c r="J123" t="str">
        <f t="shared" si="36"/>
        <v>various/516500</v>
      </c>
      <c r="K123">
        <f>VLOOKUP(D123,Schools!$A:$Z,9,0)</f>
        <v>148020</v>
      </c>
      <c r="L123" s="74" t="s">
        <v>400</v>
      </c>
      <c r="M123" s="74" t="s">
        <v>399</v>
      </c>
      <c r="N123" s="74" t="s">
        <v>3814</v>
      </c>
      <c r="O123" s="77" t="str">
        <f>VLOOKUP(D123,Schools!A:D,4,0)</f>
        <v>Secondary</v>
      </c>
      <c r="P123" s="74" t="s">
        <v>4044</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4043</v>
      </c>
      <c r="J124" t="str">
        <f t="shared" si="36"/>
        <v>various/516500</v>
      </c>
      <c r="K124">
        <f>VLOOKUP(D124,Schools!$A:$Z,9,0)</f>
        <v>143727</v>
      </c>
      <c r="L124" s="74" t="s">
        <v>400</v>
      </c>
      <c r="M124" s="74" t="s">
        <v>399</v>
      </c>
      <c r="N124" s="74" t="s">
        <v>3814</v>
      </c>
      <c r="O124" s="77" t="str">
        <f>VLOOKUP(D124,Schools!A:D,4,0)</f>
        <v>Secondary</v>
      </c>
      <c r="P124" s="74" t="s">
        <v>4044</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4043</v>
      </c>
      <c r="J125" t="str">
        <f t="shared" si="36"/>
        <v>various/543965</v>
      </c>
      <c r="K125">
        <f>VLOOKUP(D125,Schools!$A:$Z,9,0)</f>
        <v>400041</v>
      </c>
      <c r="L125" s="74" t="s">
        <v>400</v>
      </c>
      <c r="M125" s="74" t="s">
        <v>399</v>
      </c>
      <c r="N125" s="74" t="s">
        <v>3814</v>
      </c>
      <c r="O125" s="77" t="str">
        <f>VLOOKUP(D125,Schools!A:D,4,0)</f>
        <v>Secondary</v>
      </c>
      <c r="P125" s="74" t="s">
        <v>4044</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4043</v>
      </c>
      <c r="J126" t="str">
        <f t="shared" si="36"/>
        <v>various/543965</v>
      </c>
      <c r="K126">
        <f>VLOOKUP(D126,Schools!$A:$Z,9,0)</f>
        <v>400033</v>
      </c>
      <c r="L126" s="74" t="s">
        <v>400</v>
      </c>
      <c r="M126" s="74" t="s">
        <v>399</v>
      </c>
      <c r="N126" s="74" t="s">
        <v>3814</v>
      </c>
      <c r="O126" s="77" t="str">
        <f>VLOOKUP(D126,Schools!A:D,4,0)</f>
        <v>Secondary</v>
      </c>
      <c r="P126" s="74" t="s">
        <v>4044</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4043</v>
      </c>
      <c r="J127" t="str">
        <f t="shared" si="36"/>
        <v>various/516500</v>
      </c>
      <c r="K127">
        <f>VLOOKUP(D127,Schools!$A:$Z,9,0)</f>
        <v>145386</v>
      </c>
      <c r="L127" s="74" t="s">
        <v>400</v>
      </c>
      <c r="M127" s="74" t="s">
        <v>399</v>
      </c>
      <c r="N127" s="74" t="s">
        <v>3814</v>
      </c>
      <c r="O127" s="77" t="str">
        <f>VLOOKUP(D127,Schools!A:D,4,0)</f>
        <v>Secondary</v>
      </c>
      <c r="P127" s="74" t="s">
        <v>4044</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4043</v>
      </c>
      <c r="J128" t="str">
        <f t="shared" si="36"/>
        <v>various/516500</v>
      </c>
      <c r="K128">
        <f>VLOOKUP(D128,Schools!$A:$Z,9,0)</f>
        <v>145386</v>
      </c>
      <c r="L128" s="74" t="s">
        <v>400</v>
      </c>
      <c r="M128" s="74" t="s">
        <v>399</v>
      </c>
      <c r="N128" s="74" t="s">
        <v>3814</v>
      </c>
      <c r="O128" s="77" t="str">
        <f>VLOOKUP(D128,Schools!A:D,4,0)</f>
        <v>Secondary</v>
      </c>
      <c r="P128" s="74" t="s">
        <v>4044</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4043</v>
      </c>
      <c r="J129" t="str">
        <f t="shared" si="36"/>
        <v>various/516500</v>
      </c>
      <c r="K129">
        <f>VLOOKUP(D129,Schools!$A:$Z,9,0)</f>
        <v>145169</v>
      </c>
      <c r="L129" s="74" t="s">
        <v>400</v>
      </c>
      <c r="M129" s="74" t="s">
        <v>399</v>
      </c>
      <c r="N129" s="74" t="s">
        <v>3814</v>
      </c>
      <c r="O129" s="77" t="str">
        <f>VLOOKUP(D129,Schools!A:D,4,0)</f>
        <v>Secondary</v>
      </c>
      <c r="P129" s="74" t="s">
        <v>4044</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4043</v>
      </c>
      <c r="J130" t="str">
        <f t="shared" si="36"/>
        <v>various/516500</v>
      </c>
      <c r="K130">
        <f>VLOOKUP(D130,Schools!$A:$Z,9,0)</f>
        <v>147243</v>
      </c>
      <c r="L130" s="74" t="s">
        <v>400</v>
      </c>
      <c r="M130" s="74" t="s">
        <v>399</v>
      </c>
      <c r="N130" s="74" t="s">
        <v>3814</v>
      </c>
      <c r="O130" s="77" t="str">
        <f>VLOOKUP(D130,Schools!A:D,4,0)</f>
        <v>Secondary</v>
      </c>
      <c r="P130" s="74" t="s">
        <v>4044</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4043</v>
      </c>
      <c r="J131" t="str">
        <f t="shared" si="36"/>
        <v>various/543965</v>
      </c>
      <c r="K131">
        <f>VLOOKUP(D131,Schools!$A:$Z,9,0)</f>
        <v>400140</v>
      </c>
      <c r="L131" s="74" t="s">
        <v>400</v>
      </c>
      <c r="M131" s="74" t="s">
        <v>399</v>
      </c>
      <c r="N131" s="74" t="s">
        <v>3814</v>
      </c>
      <c r="O131" s="77" t="str">
        <f>VLOOKUP(D131,Schools!A:D,4,0)</f>
        <v>Secondary</v>
      </c>
      <c r="P131" s="74" t="s">
        <v>4044</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4043</v>
      </c>
      <c r="J132" t="str">
        <f t="shared" si="36"/>
        <v>various/543965</v>
      </c>
      <c r="K132">
        <f>VLOOKUP(D132,Schools!$A:$Z,9,0)</f>
        <v>107953</v>
      </c>
      <c r="L132" s="74" t="s">
        <v>400</v>
      </c>
      <c r="M132" s="74" t="s">
        <v>399</v>
      </c>
      <c r="N132" s="74" t="s">
        <v>3814</v>
      </c>
      <c r="O132" s="77" t="str">
        <f>VLOOKUP(D132,Schools!A:D,4,0)</f>
        <v>Secondary</v>
      </c>
      <c r="P132" s="74" t="s">
        <v>4044</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4043</v>
      </c>
      <c r="J133" t="str">
        <f t="shared" si="36"/>
        <v>various/516500</v>
      </c>
      <c r="K133">
        <f>VLOOKUP(D133,Schools!$A:$Z,9,0)</f>
        <v>144069</v>
      </c>
      <c r="L133" s="74" t="s">
        <v>400</v>
      </c>
      <c r="M133" s="74" t="s">
        <v>399</v>
      </c>
      <c r="N133" s="74" t="s">
        <v>3814</v>
      </c>
      <c r="O133" s="77" t="str">
        <f>VLOOKUP(D133,Schools!A:D,4,0)</f>
        <v>Secondary</v>
      </c>
      <c r="P133" s="74" t="s">
        <v>4044</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4043</v>
      </c>
      <c r="J134" t="str">
        <f t="shared" si="36"/>
        <v>various/516500</v>
      </c>
      <c r="K134">
        <f>VLOOKUP(D134,Schools!$A:$Z,9,0)</f>
        <v>144387</v>
      </c>
      <c r="L134" s="74" t="s">
        <v>400</v>
      </c>
      <c r="M134" s="74" t="s">
        <v>399</v>
      </c>
      <c r="N134" s="74" t="s">
        <v>3814</v>
      </c>
      <c r="O134" s="77" t="str">
        <f>VLOOKUP(D134,Schools!A:D,4,0)</f>
        <v>Secondary</v>
      </c>
      <c r="P134" s="74" t="s">
        <v>4044</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4043</v>
      </c>
      <c r="J135" t="str">
        <f t="shared" si="36"/>
        <v>various/516500</v>
      </c>
      <c r="K135">
        <f>VLOOKUP(D135,Schools!$A:$Z,9,0)</f>
        <v>139142</v>
      </c>
      <c r="L135" s="74" t="s">
        <v>400</v>
      </c>
      <c r="M135" s="74" t="s">
        <v>399</v>
      </c>
      <c r="N135" s="74" t="s">
        <v>3814</v>
      </c>
      <c r="O135" s="77" t="str">
        <f>VLOOKUP(D135,Schools!A:D,4,0)</f>
        <v>Secondary</v>
      </c>
      <c r="P135" s="74" t="s">
        <v>4044</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4043</v>
      </c>
      <c r="J136" t="str">
        <f t="shared" si="36"/>
        <v>various/516500</v>
      </c>
      <c r="K136">
        <f>VLOOKUP(D136,Schools!$A:$Z,9,0)</f>
        <v>158756</v>
      </c>
      <c r="L136" s="74" t="s">
        <v>400</v>
      </c>
      <c r="M136" s="74" t="s">
        <v>399</v>
      </c>
      <c r="N136" s="74" t="s">
        <v>3814</v>
      </c>
      <c r="O136" s="77" t="str">
        <f>VLOOKUP(D136,Schools!A:D,4,0)</f>
        <v>Secondary</v>
      </c>
      <c r="P136" s="74" t="s">
        <v>4044</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4043</v>
      </c>
      <c r="J137" t="str">
        <f t="shared" si="36"/>
        <v>various/516500</v>
      </c>
      <c r="K137">
        <f>VLOOKUP(D137,Schools!$A:$Z,9,0)</f>
        <v>156093</v>
      </c>
      <c r="L137" s="74" t="s">
        <v>400</v>
      </c>
      <c r="M137" s="74" t="s">
        <v>399</v>
      </c>
      <c r="N137" s="74" t="s">
        <v>3814</v>
      </c>
      <c r="O137" s="77" t="str">
        <f>VLOOKUP(D137,Schools!A:D,4,0)</f>
        <v>Secondary</v>
      </c>
      <c r="P137" s="74" t="s">
        <v>4044</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4043</v>
      </c>
      <c r="J138" t="str">
        <f t="shared" si="36"/>
        <v>various/543965</v>
      </c>
      <c r="K138">
        <f>VLOOKUP(D138,Schools!$A:$Z,9,0)</f>
        <v>400029</v>
      </c>
      <c r="L138" s="74" t="s">
        <v>400</v>
      </c>
      <c r="M138" s="74" t="s">
        <v>399</v>
      </c>
      <c r="N138" s="74" t="s">
        <v>3814</v>
      </c>
      <c r="O138" s="77" t="str">
        <f>VLOOKUP(D138,Schools!A:D,4,0)</f>
        <v>Secondary</v>
      </c>
      <c r="P138" s="74" t="s">
        <v>4044</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4043</v>
      </c>
      <c r="J139" t="str">
        <f t="shared" si="36"/>
        <v>various/543965</v>
      </c>
      <c r="K139">
        <f>VLOOKUP(D139,Schools!$A:$Z,9,0)</f>
        <v>400013</v>
      </c>
      <c r="L139" s="74" t="s">
        <v>400</v>
      </c>
      <c r="M139" s="74" t="s">
        <v>399</v>
      </c>
      <c r="N139" s="74" t="s">
        <v>3814</v>
      </c>
      <c r="O139" s="77" t="str">
        <f>VLOOKUP(D139,Schools!A:D,4,0)</f>
        <v>Secondary</v>
      </c>
      <c r="P139" s="74" t="s">
        <v>4044</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4043</v>
      </c>
      <c r="J140" t="str">
        <f t="shared" si="36"/>
        <v>various/516500</v>
      </c>
      <c r="K140">
        <f>VLOOKUP(D140,Schools!$A:$Z,9,0)</f>
        <v>144388</v>
      </c>
      <c r="L140" s="74" t="s">
        <v>400</v>
      </c>
      <c r="M140" s="74" t="s">
        <v>399</v>
      </c>
      <c r="N140" s="74" t="s">
        <v>3814</v>
      </c>
      <c r="O140" s="77" t="str">
        <f>VLOOKUP(D140,Schools!A:D,4,0)</f>
        <v>Secondary</v>
      </c>
      <c r="P140" s="74" t="s">
        <v>4044</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4043</v>
      </c>
      <c r="J141" t="str">
        <f t="shared" si="36"/>
        <v>various/516500</v>
      </c>
      <c r="K141">
        <f>VLOOKUP(D141,Schools!$A:$Z,9,0)</f>
        <v>144062</v>
      </c>
      <c r="L141" s="74" t="s">
        <v>400</v>
      </c>
      <c r="M141" s="74" t="s">
        <v>399</v>
      </c>
      <c r="N141" s="74" t="s">
        <v>3814</v>
      </c>
      <c r="O141" s="77" t="str">
        <f>VLOOKUP(D141,Schools!A:D,4,0)</f>
        <v>Secondary</v>
      </c>
      <c r="P141" s="74" t="s">
        <v>4044</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4043</v>
      </c>
      <c r="J142" t="str">
        <f t="shared" si="36"/>
        <v>various/516500</v>
      </c>
      <c r="K142">
        <f>VLOOKUP(D142,Schools!$A:$Z,9,0)</f>
        <v>105221</v>
      </c>
      <c r="L142" s="74" t="s">
        <v>400</v>
      </c>
      <c r="M142" s="74" t="s">
        <v>399</v>
      </c>
      <c r="N142" s="74" t="s">
        <v>3814</v>
      </c>
      <c r="O142" s="77" t="str">
        <f>VLOOKUP(D142,Schools!A:D,4,0)</f>
        <v>Special</v>
      </c>
      <c r="P142" s="74" t="s">
        <v>4044</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4043</v>
      </c>
      <c r="J143" t="str">
        <f t="shared" si="36"/>
        <v>various/543965</v>
      </c>
      <c r="K143">
        <f>VLOOKUP(D143,Schools!$A:$Z,9,0)</f>
        <v>400063</v>
      </c>
      <c r="L143" s="74" t="s">
        <v>400</v>
      </c>
      <c r="M143" s="74" t="s">
        <v>399</v>
      </c>
      <c r="N143" s="74" t="s">
        <v>3814</v>
      </c>
      <c r="O143" s="77" t="str">
        <f>VLOOKUP(D143,Schools!A:D,4,0)</f>
        <v>Special</v>
      </c>
      <c r="P143" s="74" t="s">
        <v>4044</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4043</v>
      </c>
      <c r="J144" t="str">
        <f t="shared" si="36"/>
        <v>various/543965</v>
      </c>
      <c r="K144">
        <f>VLOOKUP(D144,Schools!$A:$Z,9,0)</f>
        <v>400034</v>
      </c>
      <c r="L144" s="74" t="s">
        <v>400</v>
      </c>
      <c r="M144" s="74" t="s">
        <v>399</v>
      </c>
      <c r="N144" s="74" t="s">
        <v>3814</v>
      </c>
      <c r="O144" s="77" t="str">
        <f>VLOOKUP(D144,Schools!A:D,4,0)</f>
        <v>Special</v>
      </c>
      <c r="P144" s="74" t="s">
        <v>4044</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4043</v>
      </c>
      <c r="J145" t="str">
        <f t="shared" si="36"/>
        <v>various/516500</v>
      </c>
      <c r="K145">
        <f>VLOOKUP(D145,Schools!$A:$Z,9,0)</f>
        <v>157308</v>
      </c>
      <c r="L145" s="74" t="s">
        <v>400</v>
      </c>
      <c r="M145" s="74" t="s">
        <v>399</v>
      </c>
      <c r="N145" s="74" t="s">
        <v>3814</v>
      </c>
      <c r="O145" s="77" t="str">
        <f>VLOOKUP(D145,Schools!A:D,4,0)</f>
        <v>Special</v>
      </c>
      <c r="P145" s="74" t="s">
        <v>4044</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4043</v>
      </c>
      <c r="J146" t="str">
        <f t="shared" si="36"/>
        <v>various/516500</v>
      </c>
      <c r="K146">
        <f>VLOOKUP(D146,Schools!$A:$Z,9,0)</f>
        <v>156901</v>
      </c>
      <c r="L146" s="74" t="s">
        <v>400</v>
      </c>
      <c r="M146" s="74" t="s">
        <v>399</v>
      </c>
      <c r="N146" s="74" t="s">
        <v>3814</v>
      </c>
      <c r="O146" s="77" t="str">
        <f>VLOOKUP(D146,Schools!A:D,4,0)</f>
        <v>Special</v>
      </c>
      <c r="P146" s="74" t="s">
        <v>4044</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4043</v>
      </c>
      <c r="J147" t="str">
        <f t="shared" si="36"/>
        <v>various/543965</v>
      </c>
      <c r="K147">
        <f>VLOOKUP(D147,Schools!$A:$Z,9,0)</f>
        <v>400091</v>
      </c>
      <c r="L147" s="74" t="s">
        <v>400</v>
      </c>
      <c r="M147" s="74" t="s">
        <v>399</v>
      </c>
      <c r="N147" s="74" t="s">
        <v>3814</v>
      </c>
      <c r="O147" s="77" t="str">
        <f>VLOOKUP(D147,Schools!A:D,4,0)</f>
        <v>Special</v>
      </c>
      <c r="P147" s="74" t="s">
        <v>4044</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4043</v>
      </c>
      <c r="J148" t="str">
        <f t="shared" si="36"/>
        <v>various/516500</v>
      </c>
      <c r="K148">
        <f>VLOOKUP(D148,Schools!$A:$Z,9,0)</f>
        <v>400116</v>
      </c>
      <c r="L148" s="74" t="s">
        <v>400</v>
      </c>
      <c r="M148" s="74" t="s">
        <v>399</v>
      </c>
      <c r="N148" s="74" t="s">
        <v>3814</v>
      </c>
      <c r="O148" s="77" t="str">
        <f>VLOOKUP(D148,Schools!A:D,4,0)</f>
        <v>All through</v>
      </c>
      <c r="P148" s="74" t="s">
        <v>4044</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4043</v>
      </c>
      <c r="J149" t="str">
        <f>P149&amp;"/"&amp;Q149</f>
        <v>various/543965</v>
      </c>
      <c r="K149">
        <f>VLOOKUP(D149,Schools!$A:$Z,9,0)</f>
        <v>400135</v>
      </c>
      <c r="L149" s="74" t="s">
        <v>400</v>
      </c>
      <c r="M149" s="74" t="s">
        <v>399</v>
      </c>
      <c r="N149" s="74" t="s">
        <v>3814</v>
      </c>
      <c r="O149" s="77" t="str">
        <f>VLOOKUP(D149,Schools!A:D,4,0)</f>
        <v>All through</v>
      </c>
      <c r="P149" s="74" t="s">
        <v>4044</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4043</v>
      </c>
      <c r="J150" t="str">
        <f>P150&amp;"/"&amp;Q150</f>
        <v>various/516500</v>
      </c>
      <c r="K150">
        <f>VLOOKUP(D150,Schools!$A:$Z,9,0)</f>
        <v>128957</v>
      </c>
      <c r="L150" s="74" t="s">
        <v>400</v>
      </c>
      <c r="M150" s="74" t="s">
        <v>399</v>
      </c>
      <c r="N150" s="74" t="s">
        <v>3814</v>
      </c>
      <c r="O150" s="77" t="str">
        <f>VLOOKUP(D150,Schools!A:D,4,0)</f>
        <v>All through</v>
      </c>
      <c r="P150" s="74" t="s">
        <v>4044</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S860"/>
  <sheetViews>
    <sheetView topLeftCell="A7" workbookViewId="0">
      <pane ySplit="13" topLeftCell="A21" activePane="bottomLeft" state="frozen"/>
      <selection activeCell="J7" sqref="J7"/>
      <selection pane="bottomLeft" activeCell="M33" sqref="M33"/>
    </sheetView>
  </sheetViews>
  <sheetFormatPr defaultRowHeight="15" x14ac:dyDescent="0.25"/>
  <cols>
    <col min="1" max="1" width="28.7109375" style="313" bestFit="1" customWidth="1"/>
    <col min="2" max="2" width="8.140625" style="313" bestFit="1" customWidth="1"/>
    <col min="3" max="3" width="10.7109375" style="313" bestFit="1" customWidth="1"/>
    <col min="4" max="4" width="11.85546875" style="313" bestFit="1" customWidth="1"/>
    <col min="5" max="5" width="35.28515625" style="313" bestFit="1" customWidth="1"/>
    <col min="6" max="6" width="9.140625" style="313"/>
    <col min="7" max="7" width="18" style="313" customWidth="1"/>
    <col min="8" max="8" width="11.5703125" style="313" bestFit="1" customWidth="1"/>
    <col min="9" max="9" width="21.42578125" style="313" bestFit="1" customWidth="1"/>
    <col min="10" max="10" width="12.85546875" style="313" bestFit="1" customWidth="1"/>
    <col min="11" max="11" width="9.7109375" style="313" bestFit="1" customWidth="1"/>
    <col min="12" max="12" width="15.42578125" style="313" customWidth="1"/>
    <col min="13" max="13" width="9.140625" style="313"/>
    <col min="14" max="14" width="18.7109375" style="313" bestFit="1" customWidth="1"/>
    <col min="15" max="15" width="16.5703125" style="313" bestFit="1" customWidth="1"/>
    <col min="16" max="16" width="7.7109375" style="313" bestFit="1" customWidth="1"/>
    <col min="17" max="17" width="7.5703125" style="313" bestFit="1" customWidth="1"/>
    <col min="18" max="28" width="13.28515625" style="313" customWidth="1"/>
    <col min="29" max="30" width="14.28515625" style="313" customWidth="1"/>
    <col min="31" max="33" width="9.140625" style="313"/>
    <col min="34" max="34" width="12.42578125" style="313" bestFit="1" customWidth="1"/>
    <col min="35" max="35" width="10" style="7" bestFit="1" customWidth="1"/>
    <col min="36" max="36" width="11" style="7" bestFit="1" customWidth="1"/>
    <col min="37" max="45" width="9.85546875" style="7" bestFit="1" customWidth="1"/>
    <col min="46" max="46" width="9.140625" style="313"/>
    <col min="47" max="47" width="10.85546875" style="313" bestFit="1" customWidth="1"/>
    <col min="48" max="48" width="13.85546875" style="313" bestFit="1" customWidth="1"/>
    <col min="49" max="49" width="11" style="313" bestFit="1" customWidth="1"/>
    <col min="50" max="51" width="9.140625" style="313"/>
    <col min="52" max="52" width="10.5703125" style="313" bestFit="1" customWidth="1"/>
    <col min="53" max="53" width="11" style="313" bestFit="1" customWidth="1"/>
    <col min="54" max="54" width="10" style="313" bestFit="1" customWidth="1"/>
    <col min="55" max="55" width="11.85546875" style="313" bestFit="1" customWidth="1"/>
    <col min="56" max="63" width="14.140625" style="313" customWidth="1"/>
    <col min="64" max="64" width="11.7109375" style="313" bestFit="1" customWidth="1"/>
    <col min="65" max="65" width="12.28515625" style="313" bestFit="1" customWidth="1"/>
    <col min="66" max="66" width="26" style="313" bestFit="1" customWidth="1"/>
    <col min="67" max="16384" width="9.140625" style="313"/>
  </cols>
  <sheetData>
    <row r="1" spans="1:45" ht="31.5" x14ac:dyDescent="0.5">
      <c r="A1" s="511" t="s">
        <v>3621</v>
      </c>
      <c r="B1" s="512"/>
      <c r="C1" s="512"/>
      <c r="D1" s="512"/>
      <c r="E1" s="512"/>
      <c r="F1" s="512"/>
      <c r="G1" s="512"/>
      <c r="H1" s="512"/>
      <c r="I1" s="512"/>
      <c r="J1" s="512"/>
      <c r="K1" s="512"/>
      <c r="L1" s="512"/>
      <c r="M1" s="512"/>
      <c r="N1" s="513"/>
      <c r="O1" s="379"/>
      <c r="P1" s="379"/>
      <c r="Q1" s="379"/>
      <c r="R1" s="313" t="s">
        <v>3547</v>
      </c>
      <c r="V1" s="313" t="s">
        <v>3548</v>
      </c>
      <c r="W1" s="313" t="s">
        <v>3549</v>
      </c>
      <c r="X1" s="313" t="s">
        <v>3550</v>
      </c>
      <c r="Y1" s="313" t="s">
        <v>3551</v>
      </c>
      <c r="Z1" s="313" t="s">
        <v>3552</v>
      </c>
      <c r="AE1" s="313" t="s">
        <v>4024</v>
      </c>
      <c r="AF1" s="313">
        <v>10162</v>
      </c>
    </row>
    <row r="2" spans="1:45" ht="15.75" thickBot="1" x14ac:dyDescent="0.3">
      <c r="AE2" s="313" t="s">
        <v>3625</v>
      </c>
      <c r="AF2" s="313">
        <v>10163</v>
      </c>
    </row>
    <row r="3" spans="1:45" ht="26.25" thickTop="1" thickBot="1" x14ac:dyDescent="0.55000000000000004">
      <c r="A3" s="32" t="s">
        <v>3556</v>
      </c>
      <c r="B3" s="514" t="s">
        <v>22</v>
      </c>
      <c r="C3" s="514"/>
      <c r="D3" s="514"/>
      <c r="E3" s="514"/>
      <c r="F3" s="515"/>
      <c r="H3" s="33" t="s">
        <v>3558</v>
      </c>
      <c r="I3" s="34">
        <f>COUNTIF(D20:D855,"&gt;0")</f>
        <v>0</v>
      </c>
      <c r="J3" s="35" t="s">
        <v>3559</v>
      </c>
      <c r="K3" s="35"/>
      <c r="L3" s="35"/>
      <c r="M3" s="35"/>
      <c r="N3" s="36"/>
      <c r="O3" s="37"/>
      <c r="P3" s="37"/>
      <c r="Q3" s="37"/>
      <c r="AE3" s="313" t="s">
        <v>48</v>
      </c>
      <c r="AF3" s="313">
        <v>11510</v>
      </c>
    </row>
    <row r="4" spans="1:45" ht="16.5" thickTop="1" thickBot="1" x14ac:dyDescent="0.3">
      <c r="A4" s="32" t="s">
        <v>3561</v>
      </c>
      <c r="B4" s="516" t="s">
        <v>66</v>
      </c>
      <c r="C4" s="517"/>
      <c r="H4" s="32" t="s">
        <v>3562</v>
      </c>
      <c r="I4" s="34">
        <f>COUNTIF(G20:G899,"&gt;0")</f>
        <v>0</v>
      </c>
      <c r="J4" s="38" t="s">
        <v>3563</v>
      </c>
      <c r="K4" s="34">
        <f>COUNTIF(G20:G899,"&lt;0")</f>
        <v>0</v>
      </c>
      <c r="L4" s="38" t="s">
        <v>3564</v>
      </c>
      <c r="M4" s="34">
        <f>COUNTIF(G20:G899,"=0")</f>
        <v>0</v>
      </c>
      <c r="AI4" s="313"/>
      <c r="AJ4" s="313"/>
      <c r="AK4" s="313"/>
      <c r="AL4" s="313"/>
      <c r="AM4" s="313"/>
      <c r="AN4" s="313"/>
      <c r="AO4" s="313"/>
      <c r="AP4" s="313"/>
      <c r="AQ4" s="313"/>
      <c r="AR4" s="313"/>
      <c r="AS4" s="313"/>
    </row>
    <row r="5" spans="1:45" ht="15.75" thickTop="1" x14ac:dyDescent="0.25">
      <c r="A5" s="32" t="s">
        <v>3566</v>
      </c>
      <c r="B5" s="508"/>
      <c r="C5" s="509"/>
      <c r="D5" s="509"/>
      <c r="E5" s="509"/>
      <c r="F5" s="509"/>
      <c r="G5" s="509"/>
      <c r="H5" s="509"/>
      <c r="I5" s="509"/>
      <c r="J5" s="509"/>
      <c r="K5" s="509"/>
      <c r="L5" s="509"/>
      <c r="M5" s="509"/>
      <c r="N5" s="510"/>
      <c r="O5" s="39"/>
      <c r="P5" s="39"/>
      <c r="Q5" s="39"/>
      <c r="AI5" s="313"/>
      <c r="AJ5" s="313"/>
      <c r="AK5" s="313"/>
      <c r="AL5" s="313"/>
      <c r="AM5" s="313"/>
      <c r="AN5" s="313"/>
      <c r="AO5" s="313"/>
      <c r="AP5" s="313"/>
      <c r="AQ5" s="313"/>
      <c r="AR5" s="313"/>
      <c r="AS5" s="313"/>
    </row>
    <row r="6" spans="1:45" x14ac:dyDescent="0.25">
      <c r="B6" s="508"/>
      <c r="C6" s="509"/>
      <c r="D6" s="509"/>
      <c r="E6" s="509"/>
      <c r="F6" s="509"/>
      <c r="G6" s="509"/>
      <c r="H6" s="509"/>
      <c r="I6" s="509"/>
      <c r="J6" s="509"/>
      <c r="K6" s="509"/>
      <c r="L6" s="509"/>
      <c r="M6" s="509"/>
      <c r="N6" s="510"/>
      <c r="O6" s="39"/>
      <c r="P6" s="39"/>
      <c r="Q6" s="39"/>
      <c r="AI6" s="313"/>
      <c r="AJ6" s="313"/>
      <c r="AK6" s="313"/>
      <c r="AL6" s="313"/>
      <c r="AM6" s="313"/>
      <c r="AN6" s="313"/>
      <c r="AO6" s="313"/>
      <c r="AP6" s="313"/>
      <c r="AQ6" s="313"/>
      <c r="AR6" s="313"/>
      <c r="AS6" s="313"/>
    </row>
    <row r="7" spans="1:45" x14ac:dyDescent="0.25">
      <c r="B7" s="508"/>
      <c r="C7" s="509"/>
      <c r="D7" s="509"/>
      <c r="E7" s="509"/>
      <c r="F7" s="509"/>
      <c r="G7" s="509"/>
      <c r="H7" s="509"/>
      <c r="I7" s="509"/>
      <c r="J7" s="509"/>
      <c r="K7" s="509"/>
      <c r="L7" s="509"/>
      <c r="M7" s="509"/>
      <c r="N7" s="510"/>
      <c r="O7" s="39"/>
      <c r="P7" s="39"/>
      <c r="Q7" s="39"/>
      <c r="AI7" s="313"/>
      <c r="AJ7" s="313"/>
      <c r="AK7" s="313"/>
      <c r="AL7" s="313"/>
      <c r="AM7" s="313"/>
      <c r="AN7" s="313"/>
      <c r="AO7" s="313"/>
      <c r="AP7" s="313"/>
      <c r="AQ7" s="313"/>
      <c r="AR7" s="313"/>
      <c r="AS7" s="313"/>
    </row>
    <row r="8" spans="1:45" x14ac:dyDescent="0.25">
      <c r="B8" s="518"/>
      <c r="C8" s="518"/>
      <c r="D8" s="518"/>
      <c r="E8" s="518"/>
      <c r="F8" s="518"/>
      <c r="G8" s="518"/>
      <c r="H8" s="518"/>
      <c r="I8" s="518"/>
      <c r="J8" s="518"/>
      <c r="K8" s="518"/>
      <c r="L8" s="518"/>
      <c r="M8" s="518"/>
      <c r="N8" s="518"/>
      <c r="O8" s="39"/>
      <c r="P8" s="39"/>
      <c r="Q8" s="39"/>
      <c r="AI8" s="313"/>
      <c r="AJ8" s="313"/>
      <c r="AK8" s="313"/>
      <c r="AL8" s="313"/>
      <c r="AM8" s="313"/>
      <c r="AN8" s="313"/>
      <c r="AO8" s="313"/>
      <c r="AP8" s="313"/>
      <c r="AQ8" s="313"/>
      <c r="AR8" s="313"/>
      <c r="AS8" s="313"/>
    </row>
    <row r="9" spans="1:45" x14ac:dyDescent="0.25">
      <c r="B9" s="518"/>
      <c r="C9" s="518"/>
      <c r="D9" s="518"/>
      <c r="E9" s="518"/>
      <c r="F9" s="518"/>
      <c r="G9" s="518"/>
      <c r="H9" s="518"/>
      <c r="I9" s="518"/>
      <c r="J9" s="518"/>
      <c r="K9" s="518"/>
      <c r="L9" s="518"/>
      <c r="M9" s="518"/>
      <c r="N9" s="518"/>
      <c r="O9" s="39"/>
      <c r="P9" s="39"/>
      <c r="Q9" s="39"/>
      <c r="AI9" s="313"/>
      <c r="AJ9" s="313"/>
      <c r="AK9" s="313"/>
      <c r="AL9" s="313"/>
      <c r="AM9" s="313"/>
      <c r="AN9" s="313"/>
      <c r="AO9" s="313"/>
      <c r="AP9" s="313"/>
      <c r="AQ9" s="313"/>
      <c r="AR9" s="313"/>
      <c r="AS9" s="313"/>
    </row>
    <row r="10" spans="1:45" x14ac:dyDescent="0.25">
      <c r="A10" s="37"/>
      <c r="B10" s="37"/>
      <c r="C10" s="37"/>
      <c r="D10" s="37"/>
      <c r="E10" s="37"/>
      <c r="F10" s="37"/>
      <c r="G10" s="37"/>
      <c r="H10" s="37"/>
      <c r="I10" s="380"/>
      <c r="J10" s="380"/>
      <c r="K10" s="380"/>
      <c r="L10" s="380"/>
      <c r="M10" s="380"/>
      <c r="N10" s="380"/>
      <c r="O10" s="380"/>
      <c r="P10" s="380"/>
      <c r="Q10" s="380"/>
      <c r="AI10" s="313"/>
      <c r="AJ10" s="313"/>
      <c r="AK10" s="313"/>
      <c r="AL10" s="313"/>
      <c r="AM10" s="313"/>
      <c r="AN10" s="313"/>
      <c r="AO10" s="313"/>
      <c r="AP10" s="313"/>
      <c r="AQ10" s="313"/>
      <c r="AR10" s="313"/>
      <c r="AS10" s="313"/>
    </row>
    <row r="11" spans="1:45" x14ac:dyDescent="0.25">
      <c r="A11" s="32" t="s">
        <v>3580</v>
      </c>
      <c r="B11" s="519"/>
      <c r="C11" s="520"/>
      <c r="D11" s="520"/>
      <c r="E11" s="521"/>
      <c r="F11" s="519"/>
      <c r="G11" s="520"/>
      <c r="H11" s="520"/>
      <c r="I11" s="520"/>
      <c r="J11" s="520"/>
      <c r="K11" s="520"/>
      <c r="L11" s="520"/>
      <c r="M11" s="520"/>
      <c r="N11" s="521"/>
      <c r="O11" s="380"/>
      <c r="P11" s="380"/>
      <c r="Q11" s="380"/>
      <c r="AI11" s="313"/>
      <c r="AJ11" s="313"/>
      <c r="AK11" s="313"/>
      <c r="AL11" s="313"/>
      <c r="AM11" s="313"/>
      <c r="AN11" s="313"/>
      <c r="AO11" s="313"/>
      <c r="AP11" s="313"/>
      <c r="AQ11" s="313"/>
      <c r="AR11" s="313"/>
      <c r="AS11" s="313"/>
    </row>
    <row r="12" spans="1:45" x14ac:dyDescent="0.25">
      <c r="A12" s="37"/>
      <c r="B12" s="519"/>
      <c r="C12" s="520"/>
      <c r="D12" s="520"/>
      <c r="E12" s="521"/>
      <c r="F12" s="519"/>
      <c r="G12" s="520"/>
      <c r="H12" s="520"/>
      <c r="I12" s="520"/>
      <c r="J12" s="520"/>
      <c r="K12" s="520"/>
      <c r="L12" s="520"/>
      <c r="M12" s="520"/>
      <c r="N12" s="521"/>
      <c r="O12" s="380"/>
      <c r="P12" s="380"/>
      <c r="Q12" s="380"/>
      <c r="AI12" s="313"/>
      <c r="AJ12" s="313"/>
      <c r="AK12" s="313"/>
      <c r="AL12" s="313"/>
      <c r="AM12" s="313"/>
      <c r="AN12" s="313"/>
      <c r="AO12" s="313"/>
      <c r="AP12" s="313"/>
      <c r="AQ12" s="313"/>
      <c r="AR12" s="313"/>
      <c r="AS12" s="313"/>
    </row>
    <row r="13" spans="1:45" x14ac:dyDescent="0.25">
      <c r="A13" s="37"/>
      <c r="B13" s="519"/>
      <c r="C13" s="520"/>
      <c r="D13" s="520"/>
      <c r="E13" s="521"/>
      <c r="F13" s="519"/>
      <c r="G13" s="520"/>
      <c r="H13" s="520"/>
      <c r="I13" s="520"/>
      <c r="J13" s="520"/>
      <c r="K13" s="520"/>
      <c r="L13" s="520"/>
      <c r="M13" s="520"/>
      <c r="N13" s="521"/>
      <c r="O13" s="380"/>
      <c r="P13" s="380"/>
      <c r="Q13" s="380"/>
      <c r="AI13" s="313"/>
      <c r="AJ13" s="313"/>
      <c r="AK13" s="313"/>
      <c r="AL13" s="313"/>
      <c r="AM13" s="313"/>
      <c r="AN13" s="313"/>
      <c r="AO13" s="313"/>
      <c r="AP13" s="313"/>
      <c r="AQ13" s="313"/>
      <c r="AR13" s="313"/>
      <c r="AS13" s="313"/>
    </row>
    <row r="14" spans="1:45" x14ac:dyDescent="0.25">
      <c r="A14" s="37"/>
      <c r="B14" s="519"/>
      <c r="C14" s="520"/>
      <c r="D14" s="520"/>
      <c r="E14" s="521"/>
      <c r="F14" s="519"/>
      <c r="G14" s="520"/>
      <c r="H14" s="520"/>
      <c r="I14" s="520"/>
      <c r="J14" s="520"/>
      <c r="K14" s="520"/>
      <c r="L14" s="520"/>
      <c r="M14" s="520"/>
      <c r="N14" s="521"/>
      <c r="O14" s="380"/>
      <c r="P14" s="380"/>
      <c r="Q14" s="380"/>
      <c r="R14" s="47">
        <f t="shared" ref="R14:AD14" si="0">R15+R16</f>
        <v>0</v>
      </c>
      <c r="S14" s="47"/>
      <c r="T14" s="47"/>
      <c r="U14" s="47"/>
      <c r="V14" s="47">
        <f t="shared" si="0"/>
        <v>0</v>
      </c>
      <c r="W14" s="47">
        <f t="shared" si="0"/>
        <v>0</v>
      </c>
      <c r="X14" s="47">
        <f t="shared" si="0"/>
        <v>0</v>
      </c>
      <c r="Y14" s="47">
        <f t="shared" si="0"/>
        <v>0</v>
      </c>
      <c r="Z14" s="47">
        <f t="shared" si="0"/>
        <v>0</v>
      </c>
      <c r="AA14" s="47"/>
      <c r="AB14" s="47"/>
      <c r="AC14" s="47">
        <f t="shared" si="0"/>
        <v>1066738</v>
      </c>
      <c r="AD14" s="47">
        <f t="shared" si="0"/>
        <v>0</v>
      </c>
      <c r="AE14" s="48" t="s">
        <v>3582</v>
      </c>
      <c r="AI14" s="313"/>
      <c r="AJ14" s="313"/>
      <c r="AK14" s="313"/>
      <c r="AL14" s="313"/>
      <c r="AM14" s="313"/>
      <c r="AN14" s="313"/>
      <c r="AO14" s="313"/>
      <c r="AP14" s="313"/>
      <c r="AQ14" s="313"/>
      <c r="AR14" s="313"/>
      <c r="AS14" s="313"/>
    </row>
    <row r="15" spans="1:45" x14ac:dyDescent="0.25">
      <c r="A15" s="37"/>
      <c r="B15" s="519"/>
      <c r="C15" s="520"/>
      <c r="D15" s="520"/>
      <c r="E15" s="521"/>
      <c r="F15" s="519"/>
      <c r="G15" s="520"/>
      <c r="H15" s="520"/>
      <c r="I15" s="520"/>
      <c r="J15" s="520"/>
      <c r="K15" s="520"/>
      <c r="L15" s="520"/>
      <c r="M15" s="520"/>
      <c r="N15" s="521"/>
      <c r="O15" s="380"/>
      <c r="P15" s="380"/>
      <c r="Q15" s="380"/>
      <c r="R15" s="49">
        <f>SUMIF(R20:R860,"&gt;0")</f>
        <v>0</v>
      </c>
      <c r="S15" s="49"/>
      <c r="T15" s="49"/>
      <c r="U15" s="49"/>
      <c r="V15" s="49">
        <f t="shared" ref="V15:AD15" si="1">SUMIF(V20:V860,"&gt;0")</f>
        <v>0</v>
      </c>
      <c r="W15" s="49">
        <f t="shared" si="1"/>
        <v>0</v>
      </c>
      <c r="X15" s="49">
        <f t="shared" si="1"/>
        <v>0</v>
      </c>
      <c r="Y15" s="49">
        <f t="shared" si="1"/>
        <v>0</v>
      </c>
      <c r="Z15" s="49">
        <f t="shared" si="1"/>
        <v>0</v>
      </c>
      <c r="AA15" s="49"/>
      <c r="AB15" s="49"/>
      <c r="AC15" s="49">
        <f t="shared" si="1"/>
        <v>1066738</v>
      </c>
      <c r="AD15" s="49">
        <f t="shared" si="1"/>
        <v>0</v>
      </c>
      <c r="AE15" s="48" t="s">
        <v>3562</v>
      </c>
      <c r="AI15" s="313"/>
      <c r="AJ15" s="313"/>
      <c r="AK15" s="313"/>
      <c r="AL15" s="313"/>
      <c r="AM15" s="313"/>
      <c r="AN15" s="313"/>
      <c r="AO15" s="313"/>
      <c r="AP15" s="313"/>
      <c r="AQ15" s="313"/>
      <c r="AR15" s="313"/>
      <c r="AS15" s="313"/>
    </row>
    <row r="16" spans="1:45" x14ac:dyDescent="0.25">
      <c r="A16" s="37"/>
      <c r="B16" s="519"/>
      <c r="C16" s="520"/>
      <c r="D16" s="520"/>
      <c r="E16" s="521"/>
      <c r="F16" s="519"/>
      <c r="G16" s="520"/>
      <c r="H16" s="520"/>
      <c r="I16" s="520"/>
      <c r="J16" s="520"/>
      <c r="K16" s="520"/>
      <c r="L16" s="520"/>
      <c r="M16" s="520"/>
      <c r="N16" s="521"/>
      <c r="O16" s="380"/>
      <c r="P16" s="380"/>
      <c r="Q16" s="380"/>
      <c r="R16" s="49">
        <f>SUMIF(R20:R860,"&lt;0")</f>
        <v>0</v>
      </c>
      <c r="S16" s="49"/>
      <c r="T16" s="49"/>
      <c r="U16" s="49"/>
      <c r="V16" s="49">
        <f t="shared" ref="V16:AD16" si="2">SUMIF(V20:V860,"&lt;0")</f>
        <v>0</v>
      </c>
      <c r="W16" s="49">
        <f t="shared" si="2"/>
        <v>0</v>
      </c>
      <c r="X16" s="49">
        <f t="shared" si="2"/>
        <v>0</v>
      </c>
      <c r="Y16" s="49">
        <f t="shared" si="2"/>
        <v>0</v>
      </c>
      <c r="Z16" s="49">
        <f t="shared" si="2"/>
        <v>0</v>
      </c>
      <c r="AA16" s="49"/>
      <c r="AB16" s="49"/>
      <c r="AC16" s="49">
        <f t="shared" si="2"/>
        <v>0</v>
      </c>
      <c r="AD16" s="49">
        <f t="shared" si="2"/>
        <v>0</v>
      </c>
      <c r="AE16" s="48" t="s">
        <v>3563</v>
      </c>
      <c r="AI16" s="313"/>
      <c r="AJ16" s="313"/>
      <c r="AK16" s="313"/>
      <c r="AL16" s="313"/>
      <c r="AM16" s="313"/>
      <c r="AN16" s="313"/>
      <c r="AO16" s="313"/>
      <c r="AP16" s="313"/>
      <c r="AQ16" s="313"/>
      <c r="AR16" s="313"/>
      <c r="AS16" s="313"/>
    </row>
    <row r="17" spans="1:45" x14ac:dyDescent="0.25">
      <c r="A17" s="37">
        <f>COUNTIF(D20:D935,"&gt;0")</f>
        <v>0</v>
      </c>
      <c r="B17" s="519"/>
      <c r="C17" s="520"/>
      <c r="D17" s="520"/>
      <c r="E17" s="521"/>
      <c r="F17" s="313" t="s">
        <v>4551</v>
      </c>
      <c r="G17" s="282" t="s">
        <v>4556</v>
      </c>
      <c r="I17" s="282"/>
      <c r="K17" s="282"/>
      <c r="M17" s="282"/>
      <c r="O17" s="380"/>
      <c r="P17" s="380"/>
      <c r="Q17" s="380"/>
      <c r="R17" s="523"/>
      <c r="S17" s="523"/>
      <c r="T17" s="523"/>
      <c r="U17" s="523"/>
      <c r="V17" s="523"/>
      <c r="W17" s="523"/>
      <c r="X17" s="523"/>
      <c r="Y17" s="523"/>
      <c r="Z17" s="523"/>
      <c r="AA17" s="452"/>
      <c r="AB17" s="452"/>
      <c r="AI17" s="313"/>
      <c r="AJ17" s="313"/>
      <c r="AK17" s="313"/>
      <c r="AL17" s="313"/>
      <c r="AM17" s="313"/>
      <c r="AN17" s="313"/>
      <c r="AO17" s="313"/>
      <c r="AP17" s="313"/>
      <c r="AQ17" s="313"/>
      <c r="AR17" s="313"/>
      <c r="AS17" s="313"/>
    </row>
    <row r="18" spans="1:45" ht="15.75" thickBot="1" x14ac:dyDescent="0.3">
      <c r="A18" s="313" t="s">
        <v>3584</v>
      </c>
      <c r="F18" s="313" t="s">
        <v>4552</v>
      </c>
      <c r="G18" s="282" t="s">
        <v>4557</v>
      </c>
      <c r="I18" s="52"/>
      <c r="R18" s="53" t="s">
        <v>4179</v>
      </c>
      <c r="S18" s="53"/>
      <c r="T18" s="53"/>
      <c r="U18" s="53"/>
      <c r="V18" s="53"/>
      <c r="W18" s="53"/>
      <c r="X18" s="53"/>
      <c r="Y18" s="53"/>
      <c r="Z18" s="53"/>
      <c r="AA18" s="53"/>
      <c r="AB18" s="53"/>
      <c r="AD18" s="52"/>
      <c r="AI18" s="313"/>
      <c r="AJ18" s="313"/>
      <c r="AK18" s="313"/>
      <c r="AL18" s="313"/>
      <c r="AM18" s="313"/>
      <c r="AN18" s="313"/>
      <c r="AO18" s="313"/>
      <c r="AP18" s="313"/>
      <c r="AQ18" s="313"/>
      <c r="AR18" s="313"/>
      <c r="AS18" s="313"/>
    </row>
    <row r="19" spans="1:45" s="314" customFormat="1" ht="46.5" thickTop="1" thickBot="1" x14ac:dyDescent="0.3">
      <c r="A19" s="58" t="s">
        <v>3556</v>
      </c>
      <c r="B19" s="59" t="s">
        <v>4</v>
      </c>
      <c r="C19" s="59" t="s">
        <v>3589</v>
      </c>
      <c r="D19" s="59" t="s">
        <v>3590</v>
      </c>
      <c r="E19" s="59" t="s">
        <v>3591</v>
      </c>
      <c r="F19" s="59" t="s">
        <v>4550</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3604</v>
      </c>
      <c r="AD19" s="314" t="s">
        <v>3605</v>
      </c>
      <c r="AE19" s="314" t="s">
        <v>3605</v>
      </c>
      <c r="AF19" s="314" t="s">
        <v>3605</v>
      </c>
      <c r="AG19" s="314" t="s">
        <v>4760</v>
      </c>
      <c r="AH19" s="314" t="s">
        <v>4761</v>
      </c>
      <c r="AI19" s="314" t="s">
        <v>4762</v>
      </c>
      <c r="AJ19" s="314" t="s">
        <v>4763</v>
      </c>
    </row>
    <row r="20" spans="1:45" s="314" customFormat="1" ht="15.75" thickTop="1" x14ac:dyDescent="0.25">
      <c r="A20" s="313" t="s">
        <v>4548</v>
      </c>
      <c r="B20" s="303">
        <v>44120</v>
      </c>
      <c r="C20" s="302">
        <v>3021000</v>
      </c>
      <c r="D20" s="313" t="str">
        <f>VLOOKUP(C20,Schools!A:B,2,0)</f>
        <v>Brookhill Nursery</v>
      </c>
      <c r="E20" s="313" t="str">
        <f>VLOOKUP(C20,Schools!$A:$Z,3,0)</f>
        <v>M</v>
      </c>
      <c r="F20" s="76">
        <v>0</v>
      </c>
      <c r="G20" s="302" t="s">
        <v>3620</v>
      </c>
      <c r="H20" s="302"/>
      <c r="I20" s="313" t="s">
        <v>4527</v>
      </c>
      <c r="J20" s="313">
        <f>VLOOKUP(C20,Schools!$A:$Z,9,0)</f>
        <v>400102</v>
      </c>
      <c r="K20" s="302" t="s">
        <v>85</v>
      </c>
      <c r="L20" s="302" t="s">
        <v>4549</v>
      </c>
      <c r="M20" s="302" t="s">
        <v>4554</v>
      </c>
      <c r="N20" s="309" t="str">
        <f>VLOOKUP(C20,Schools!A:D,4,0)</f>
        <v>Nursery</v>
      </c>
      <c r="O20" s="309">
        <v>10166</v>
      </c>
      <c r="P20" s="309">
        <f>IF(E20="M",543965,516500)</f>
        <v>543965</v>
      </c>
      <c r="Q20" s="286"/>
      <c r="R20" s="286"/>
      <c r="S20" s="286"/>
      <c r="T20" s="286"/>
      <c r="U20" s="286"/>
      <c r="V20" s="78"/>
      <c r="W20" s="78"/>
      <c r="X20" s="78"/>
      <c r="Y20" s="78"/>
      <c r="Z20" s="52">
        <f>SUM(Q20:Y20)</f>
        <v>0</v>
      </c>
      <c r="AA20" s="52"/>
      <c r="AB20" s="52"/>
      <c r="AC20" s="52">
        <f t="shared" ref="AC20:AC51" si="3">F20-Z20</f>
        <v>0</v>
      </c>
      <c r="AE20" s="314">
        <f>VLOOKUP(D20,Schools!$B$8:$F$143,5,FALSE)</f>
        <v>3020135</v>
      </c>
      <c r="AG20" s="454">
        <f>SUM(Q20:S20)</f>
        <v>0</v>
      </c>
      <c r="AH20" s="454">
        <f>SUM(Q20:V20)</f>
        <v>0</v>
      </c>
      <c r="AI20" s="454">
        <f>SUM(Q20:Y20)</f>
        <v>0</v>
      </c>
      <c r="AJ20" s="454">
        <f>SUM(Q20:AB20)</f>
        <v>0</v>
      </c>
    </row>
    <row r="21" spans="1:45" s="314" customFormat="1" x14ac:dyDescent="0.25">
      <c r="A21" s="313" t="s">
        <v>4548</v>
      </c>
      <c r="B21" s="303">
        <v>44120</v>
      </c>
      <c r="C21" s="302">
        <v>3021001</v>
      </c>
      <c r="D21" s="313" t="str">
        <f>VLOOKUP(C21,Schools!A:B,2,0)</f>
        <v>Hampden Way Nursery</v>
      </c>
      <c r="E21" s="313" t="str">
        <f>VLOOKUP(C21,Schools!$A:$Z,3,0)</f>
        <v>M</v>
      </c>
      <c r="F21" s="76">
        <v>0</v>
      </c>
      <c r="G21" s="302" t="s">
        <v>3620</v>
      </c>
      <c r="H21" s="302"/>
      <c r="I21" s="313" t="s">
        <v>4527</v>
      </c>
      <c r="J21" s="313">
        <f>VLOOKUP(C21,Schools!$A:$Z,9,0)</f>
        <v>400102</v>
      </c>
      <c r="K21" s="302" t="s">
        <v>85</v>
      </c>
      <c r="L21" s="302" t="s">
        <v>4549</v>
      </c>
      <c r="M21" s="302" t="s">
        <v>4554</v>
      </c>
      <c r="N21" s="309" t="str">
        <f>VLOOKUP(C21,Schools!A:D,4,0)</f>
        <v>Nursery</v>
      </c>
      <c r="O21" s="309">
        <v>10166</v>
      </c>
      <c r="P21" s="309">
        <f t="shared" ref="P21:P84" si="4">IF(E21="M",543965,516500)</f>
        <v>543965</v>
      </c>
      <c r="Q21" s="286"/>
      <c r="R21" s="286"/>
      <c r="S21" s="286"/>
      <c r="T21" s="286"/>
      <c r="U21" s="286"/>
      <c r="V21" s="78"/>
      <c r="W21" s="78"/>
      <c r="X21" s="78"/>
      <c r="Y21" s="78"/>
      <c r="Z21" s="52">
        <f t="shared" ref="Z21:Z84" si="5">SUM(Q21:Y21)</f>
        <v>0</v>
      </c>
      <c r="AA21" s="52"/>
      <c r="AB21" s="52"/>
      <c r="AC21" s="52">
        <f t="shared" si="3"/>
        <v>0</v>
      </c>
      <c r="AE21" s="314">
        <f>VLOOKUP(D21,Schools!$B$8:$F$143,5,FALSE)</f>
        <v>3020135</v>
      </c>
      <c r="AG21" s="454">
        <f t="shared" ref="AG21:AG84" si="6">SUM(Q21:S21)</f>
        <v>0</v>
      </c>
      <c r="AH21" s="454">
        <f t="shared" ref="AH21:AH84" si="7">SUM(Q21:V21)</f>
        <v>0</v>
      </c>
      <c r="AI21" s="454">
        <f t="shared" ref="AI21:AI84" si="8">SUM(Q21:Y21)</f>
        <v>0</v>
      </c>
      <c r="AJ21" s="454">
        <f t="shared" ref="AJ21:AJ84" si="9">SUM(Q21:AB21)</f>
        <v>0</v>
      </c>
    </row>
    <row r="22" spans="1:45" s="314" customFormat="1" x14ac:dyDescent="0.25">
      <c r="A22" s="313" t="s">
        <v>4548</v>
      </c>
      <c r="B22" s="303">
        <v>44120</v>
      </c>
      <c r="C22" s="302">
        <v>3021003</v>
      </c>
      <c r="D22" s="313" t="str">
        <f>VLOOKUP(C22,Schools!A:B,2,0)</f>
        <v>St Margaret's Nursery</v>
      </c>
      <c r="E22" s="313" t="str">
        <f>VLOOKUP(C22,Schools!$A:$Z,3,0)</f>
        <v>M</v>
      </c>
      <c r="F22" s="76">
        <v>0</v>
      </c>
      <c r="G22" s="302" t="s">
        <v>3620</v>
      </c>
      <c r="H22" s="302"/>
      <c r="I22" s="313" t="s">
        <v>4527</v>
      </c>
      <c r="J22" s="313">
        <f>VLOOKUP(C22,Schools!$A:$Z,9,0)</f>
        <v>400102</v>
      </c>
      <c r="K22" s="302" t="s">
        <v>85</v>
      </c>
      <c r="L22" s="302" t="s">
        <v>4549</v>
      </c>
      <c r="M22" s="302" t="s">
        <v>4554</v>
      </c>
      <c r="N22" s="309" t="str">
        <f>VLOOKUP(C22,Schools!A:D,4,0)</f>
        <v>Nursery</v>
      </c>
      <c r="O22" s="309">
        <v>10166</v>
      </c>
      <c r="P22" s="309">
        <f t="shared" si="4"/>
        <v>543965</v>
      </c>
      <c r="Q22" s="286"/>
      <c r="R22" s="286"/>
      <c r="S22" s="286"/>
      <c r="T22" s="286"/>
      <c r="U22" s="286"/>
      <c r="V22" s="78"/>
      <c r="W22" s="78"/>
      <c r="X22" s="78"/>
      <c r="Y22" s="78"/>
      <c r="Z22" s="52">
        <f t="shared" si="5"/>
        <v>0</v>
      </c>
      <c r="AA22" s="52"/>
      <c r="AB22" s="52"/>
      <c r="AC22" s="52">
        <f t="shared" si="3"/>
        <v>0</v>
      </c>
      <c r="AE22" s="314">
        <f>VLOOKUP(D22,Schools!$B$8:$F$143,5,FALSE)</f>
        <v>3020135</v>
      </c>
      <c r="AG22" s="454">
        <f t="shared" si="6"/>
        <v>0</v>
      </c>
      <c r="AH22" s="454">
        <f t="shared" si="7"/>
        <v>0</v>
      </c>
      <c r="AI22" s="454">
        <f t="shared" si="8"/>
        <v>0</v>
      </c>
      <c r="AJ22" s="454">
        <f t="shared" si="9"/>
        <v>0</v>
      </c>
    </row>
    <row r="23" spans="1:45" s="314" customFormat="1" x14ac:dyDescent="0.25">
      <c r="A23" s="313" t="s">
        <v>4548</v>
      </c>
      <c r="B23" s="303">
        <v>44120</v>
      </c>
      <c r="C23" s="302">
        <v>3021002</v>
      </c>
      <c r="D23" s="313" t="str">
        <f>VLOOKUP(C23,Schools!A:B,2,0)</f>
        <v>Moss Hall Nursery</v>
      </c>
      <c r="E23" s="313" t="str">
        <f>VLOOKUP(C23,Schools!$A:$Z,3,0)</f>
        <v>M</v>
      </c>
      <c r="F23" s="76">
        <v>0</v>
      </c>
      <c r="G23" s="302" t="s">
        <v>3620</v>
      </c>
      <c r="H23" s="302"/>
      <c r="I23" s="313" t="s">
        <v>4527</v>
      </c>
      <c r="J23" s="313">
        <f>VLOOKUP(C23,Schools!$A:$Z,9,0)</f>
        <v>400072</v>
      </c>
      <c r="K23" s="302" t="s">
        <v>85</v>
      </c>
      <c r="L23" s="302" t="s">
        <v>4549</v>
      </c>
      <c r="M23" s="302" t="s">
        <v>4554</v>
      </c>
      <c r="N23" s="309" t="str">
        <f>VLOOKUP(C23,Schools!A:D,4,0)</f>
        <v>Nursery</v>
      </c>
      <c r="O23" s="309">
        <v>10166</v>
      </c>
      <c r="P23" s="309">
        <f t="shared" si="4"/>
        <v>543965</v>
      </c>
      <c r="Q23" s="286"/>
      <c r="R23" s="286"/>
      <c r="S23" s="286"/>
      <c r="T23" s="286"/>
      <c r="U23" s="286"/>
      <c r="V23" s="78"/>
      <c r="W23" s="78"/>
      <c r="X23" s="78"/>
      <c r="Y23" s="78"/>
      <c r="Z23" s="52">
        <f t="shared" si="5"/>
        <v>0</v>
      </c>
      <c r="AA23" s="52"/>
      <c r="AB23" s="52"/>
      <c r="AC23" s="52">
        <f t="shared" si="3"/>
        <v>0</v>
      </c>
      <c r="AE23" s="314">
        <f>VLOOKUP(D23,Schools!$B$8:$F$143,5,FALSE)</f>
        <v>3021002</v>
      </c>
      <c r="AG23" s="454">
        <f t="shared" si="6"/>
        <v>0</v>
      </c>
      <c r="AH23" s="454">
        <f t="shared" si="7"/>
        <v>0</v>
      </c>
      <c r="AI23" s="454">
        <f t="shared" si="8"/>
        <v>0</v>
      </c>
      <c r="AJ23" s="454">
        <f t="shared" si="9"/>
        <v>0</v>
      </c>
    </row>
    <row r="24" spans="1:45" x14ac:dyDescent="0.25">
      <c r="A24" s="313" t="s">
        <v>4548</v>
      </c>
      <c r="B24" s="303">
        <v>44120</v>
      </c>
      <c r="C24" s="302">
        <v>3023520</v>
      </c>
      <c r="D24" s="313" t="str">
        <f>VLOOKUP(C24,Schools!A:B,2,0)</f>
        <v>Akiva School</v>
      </c>
      <c r="E24" s="313" t="str">
        <f>VLOOKUP(C24,Schools!$A:$Z,3,0)</f>
        <v>M</v>
      </c>
      <c r="F24" s="76">
        <v>1528</v>
      </c>
      <c r="G24" s="302" t="s">
        <v>3620</v>
      </c>
      <c r="H24" s="302"/>
      <c r="I24" s="313" t="s">
        <v>4527</v>
      </c>
      <c r="J24" s="313">
        <f>VLOOKUP(C24,Schools!$A:$Z,9,0)</f>
        <v>400125</v>
      </c>
      <c r="K24" s="302" t="s">
        <v>85</v>
      </c>
      <c r="L24" s="302" t="s">
        <v>4549</v>
      </c>
      <c r="M24" s="302" t="s">
        <v>4554</v>
      </c>
      <c r="N24" s="309" t="str">
        <f>VLOOKUP(C24,Schools!A:D,4,0)</f>
        <v>Primary</v>
      </c>
      <c r="O24" s="309">
        <v>10166</v>
      </c>
      <c r="P24" s="309">
        <f t="shared" si="4"/>
        <v>543965</v>
      </c>
      <c r="Q24" s="286"/>
      <c r="R24" s="286"/>
      <c r="S24" s="286"/>
      <c r="T24" s="286"/>
      <c r="U24" s="286"/>
      <c r="V24" s="78"/>
      <c r="W24" s="78"/>
      <c r="X24" s="78"/>
      <c r="Y24" s="78"/>
      <c r="Z24" s="52">
        <f t="shared" si="5"/>
        <v>0</v>
      </c>
      <c r="AA24" s="52"/>
      <c r="AB24" s="52"/>
      <c r="AC24" s="52">
        <f t="shared" si="3"/>
        <v>1528</v>
      </c>
      <c r="AE24" s="314">
        <f>VLOOKUP(D24,Schools!$B$8:$F$143,5,FALSE)</f>
        <v>3023520</v>
      </c>
      <c r="AG24" s="454">
        <f t="shared" si="6"/>
        <v>0</v>
      </c>
      <c r="AH24" s="454">
        <f t="shared" si="7"/>
        <v>0</v>
      </c>
      <c r="AI24" s="454">
        <f t="shared" si="8"/>
        <v>0</v>
      </c>
      <c r="AJ24" s="454">
        <f t="shared" si="9"/>
        <v>0</v>
      </c>
      <c r="AK24" s="313"/>
      <c r="AL24" s="313"/>
      <c r="AM24" s="313"/>
      <c r="AN24" s="313"/>
      <c r="AO24" s="313"/>
      <c r="AP24" s="313"/>
      <c r="AQ24" s="313"/>
      <c r="AR24" s="313"/>
      <c r="AS24" s="313"/>
    </row>
    <row r="25" spans="1:45" x14ac:dyDescent="0.25">
      <c r="A25" s="313" t="s">
        <v>4548</v>
      </c>
      <c r="B25" s="303">
        <v>44120</v>
      </c>
      <c r="C25" s="302">
        <v>3023300</v>
      </c>
      <c r="D25" s="313" t="str">
        <f>VLOOKUP(C25,Schools!A:B,2,0)</f>
        <v>All Saints' CE Primary School NW2</v>
      </c>
      <c r="E25" s="313" t="str">
        <f>VLOOKUP(C25,Schools!$A:$Z,3,0)</f>
        <v>M</v>
      </c>
      <c r="F25" s="76">
        <v>1399</v>
      </c>
      <c r="G25" s="302" t="s">
        <v>3620</v>
      </c>
      <c r="H25" s="302"/>
      <c r="I25" s="313" t="s">
        <v>4527</v>
      </c>
      <c r="J25" s="313">
        <f>VLOOKUP(C25,Schools!$A:$Z,9,0)</f>
        <v>400069</v>
      </c>
      <c r="K25" s="302" t="s">
        <v>85</v>
      </c>
      <c r="L25" s="302" t="s">
        <v>4549</v>
      </c>
      <c r="M25" s="302" t="s">
        <v>4554</v>
      </c>
      <c r="N25" s="309" t="str">
        <f>VLOOKUP(C25,Schools!A:D,4,0)</f>
        <v>Primary</v>
      </c>
      <c r="O25" s="309">
        <v>10166</v>
      </c>
      <c r="P25" s="309">
        <f t="shared" si="4"/>
        <v>543965</v>
      </c>
      <c r="Q25" s="286"/>
      <c r="R25" s="286"/>
      <c r="S25" s="286"/>
      <c r="T25" s="286"/>
      <c r="U25" s="286"/>
      <c r="V25" s="78"/>
      <c r="W25" s="78"/>
      <c r="X25" s="78"/>
      <c r="Y25" s="78"/>
      <c r="Z25" s="52">
        <f t="shared" si="5"/>
        <v>0</v>
      </c>
      <c r="AA25" s="52"/>
      <c r="AB25" s="52"/>
      <c r="AC25" s="52">
        <f t="shared" si="3"/>
        <v>1399</v>
      </c>
      <c r="AE25" s="314">
        <f>VLOOKUP(D25,Schools!$B$8:$F$143,5,FALSE)</f>
        <v>3023300</v>
      </c>
      <c r="AG25" s="454">
        <f t="shared" si="6"/>
        <v>0</v>
      </c>
      <c r="AH25" s="454">
        <f t="shared" si="7"/>
        <v>0</v>
      </c>
      <c r="AI25" s="454">
        <f t="shared" si="8"/>
        <v>0</v>
      </c>
      <c r="AJ25" s="454">
        <f t="shared" si="9"/>
        <v>0</v>
      </c>
      <c r="AK25" s="313"/>
      <c r="AL25" s="313"/>
      <c r="AM25" s="313"/>
      <c r="AN25" s="313"/>
      <c r="AO25" s="313"/>
      <c r="AP25" s="313"/>
      <c r="AQ25" s="313"/>
      <c r="AR25" s="313"/>
      <c r="AS25" s="313"/>
    </row>
    <row r="26" spans="1:45" x14ac:dyDescent="0.25">
      <c r="A26" s="313" t="s">
        <v>4548</v>
      </c>
      <c r="B26" s="303">
        <v>44120</v>
      </c>
      <c r="C26" s="302">
        <v>3023317</v>
      </c>
      <c r="D26" s="313" t="str">
        <f>VLOOKUP(C26,Schools!A:B,2,0)</f>
        <v>All Saints' CE Primary School, N20</v>
      </c>
      <c r="E26" s="313" t="str">
        <f>VLOOKUP(C26,Schools!$A:$Z,3,0)</f>
        <v>M</v>
      </c>
      <c r="F26" s="76">
        <v>3501</v>
      </c>
      <c r="G26" s="302" t="s">
        <v>3620</v>
      </c>
      <c r="H26" s="302"/>
      <c r="I26" s="313" t="s">
        <v>4527</v>
      </c>
      <c r="J26" s="313">
        <f>VLOOKUP(C26,Schools!$A:$Z,9,0)</f>
        <v>400015</v>
      </c>
      <c r="K26" s="302" t="s">
        <v>85</v>
      </c>
      <c r="L26" s="302" t="s">
        <v>4549</v>
      </c>
      <c r="M26" s="302" t="s">
        <v>4554</v>
      </c>
      <c r="N26" s="309" t="str">
        <f>VLOOKUP(C26,Schools!A:D,4,0)</f>
        <v>Primary</v>
      </c>
      <c r="O26" s="309">
        <v>10166</v>
      </c>
      <c r="P26" s="309">
        <f t="shared" si="4"/>
        <v>543965</v>
      </c>
      <c r="Q26" s="286"/>
      <c r="R26" s="286"/>
      <c r="S26" s="286"/>
      <c r="T26" s="286"/>
      <c r="U26" s="78"/>
      <c r="V26" s="78"/>
      <c r="W26" s="78"/>
      <c r="X26" s="78"/>
      <c r="Y26" s="78"/>
      <c r="Z26" s="52">
        <f t="shared" si="5"/>
        <v>0</v>
      </c>
      <c r="AA26" s="52"/>
      <c r="AB26" s="52"/>
      <c r="AC26" s="52">
        <f t="shared" si="3"/>
        <v>3501</v>
      </c>
      <c r="AE26" s="314">
        <f>VLOOKUP(D26,Schools!$B$8:$F$143,5,FALSE)</f>
        <v>3023317</v>
      </c>
      <c r="AG26" s="454">
        <f t="shared" si="6"/>
        <v>0</v>
      </c>
      <c r="AH26" s="454">
        <f t="shared" si="7"/>
        <v>0</v>
      </c>
      <c r="AI26" s="454">
        <f t="shared" si="8"/>
        <v>0</v>
      </c>
      <c r="AJ26" s="454">
        <f t="shared" si="9"/>
        <v>0</v>
      </c>
      <c r="AK26" s="313"/>
      <c r="AL26" s="313"/>
      <c r="AM26" s="313"/>
      <c r="AN26" s="313"/>
      <c r="AO26" s="313"/>
      <c r="AP26" s="313"/>
      <c r="AQ26" s="313"/>
      <c r="AR26" s="313"/>
      <c r="AS26" s="313"/>
    </row>
    <row r="27" spans="1:45" x14ac:dyDescent="0.25">
      <c r="A27" s="313" t="s">
        <v>4548</v>
      </c>
      <c r="B27" s="303">
        <v>44120</v>
      </c>
      <c r="C27" s="302">
        <v>3023500</v>
      </c>
      <c r="D27" s="313" t="str">
        <f>VLOOKUP(C27,Schools!A:B,2,0)</f>
        <v>Annunciation Catholic Infant School</v>
      </c>
      <c r="E27" s="313" t="str">
        <f>VLOOKUP(C27,Schools!$A:$Z,3,0)</f>
        <v>M</v>
      </c>
      <c r="F27" s="76">
        <v>2105</v>
      </c>
      <c r="G27" s="302" t="s">
        <v>3620</v>
      </c>
      <c r="H27" s="302"/>
      <c r="I27" s="313" t="s">
        <v>4527</v>
      </c>
      <c r="J27" s="313">
        <f>VLOOKUP(C27,Schools!$A:$Z,9,0)</f>
        <v>400023</v>
      </c>
      <c r="K27" s="302" t="s">
        <v>85</v>
      </c>
      <c r="L27" s="302" t="s">
        <v>4549</v>
      </c>
      <c r="M27" s="302" t="s">
        <v>4554</v>
      </c>
      <c r="N27" s="309" t="str">
        <f>VLOOKUP(C27,Schools!A:D,4,0)</f>
        <v>Primary</v>
      </c>
      <c r="O27" s="309">
        <v>10166</v>
      </c>
      <c r="P27" s="309">
        <f t="shared" si="4"/>
        <v>543965</v>
      </c>
      <c r="Q27" s="286"/>
      <c r="R27" s="286"/>
      <c r="S27" s="286"/>
      <c r="T27" s="286"/>
      <c r="U27" s="286"/>
      <c r="V27" s="78"/>
      <c r="W27" s="78"/>
      <c r="X27" s="78"/>
      <c r="Y27" s="78"/>
      <c r="Z27" s="52">
        <f t="shared" si="5"/>
        <v>0</v>
      </c>
      <c r="AA27" s="52"/>
      <c r="AB27" s="52"/>
      <c r="AC27" s="52">
        <f t="shared" si="3"/>
        <v>2105</v>
      </c>
      <c r="AE27" s="314">
        <f>VLOOKUP(D27,Schools!$B$8:$F$143,5,FALSE)</f>
        <v>3023500</v>
      </c>
      <c r="AG27" s="454">
        <f t="shared" si="6"/>
        <v>0</v>
      </c>
      <c r="AH27" s="454">
        <f t="shared" si="7"/>
        <v>0</v>
      </c>
      <c r="AI27" s="454">
        <f t="shared" si="8"/>
        <v>0</v>
      </c>
      <c r="AJ27" s="454">
        <f t="shared" si="9"/>
        <v>0</v>
      </c>
      <c r="AK27" s="313"/>
      <c r="AL27" s="313"/>
      <c r="AM27" s="313"/>
      <c r="AN27" s="313"/>
      <c r="AO27" s="313"/>
      <c r="AP27" s="313"/>
      <c r="AQ27" s="313"/>
      <c r="AR27" s="313"/>
      <c r="AS27" s="313"/>
    </row>
    <row r="28" spans="1:45" x14ac:dyDescent="0.25">
      <c r="A28" s="313" t="s">
        <v>4548</v>
      </c>
      <c r="B28" s="303">
        <v>44120</v>
      </c>
      <c r="C28" s="302">
        <v>3023514</v>
      </c>
      <c r="D28" s="313" t="str">
        <f>VLOOKUP(C28,Schools!A:B,2,0)</f>
        <v>Annunciation Catholic Junior School</v>
      </c>
      <c r="E28" s="313" t="str">
        <f>VLOOKUP(C28,Schools!$A:$Z,3,0)</f>
        <v>M</v>
      </c>
      <c r="F28" s="76">
        <v>9611</v>
      </c>
      <c r="G28" s="302" t="s">
        <v>3620</v>
      </c>
      <c r="H28" s="302"/>
      <c r="I28" s="313" t="s">
        <v>4527</v>
      </c>
      <c r="J28" s="313">
        <f>VLOOKUP(C28,Schools!$A:$Z,9,0)</f>
        <v>400107</v>
      </c>
      <c r="K28" s="302" t="s">
        <v>85</v>
      </c>
      <c r="L28" s="302" t="s">
        <v>4549</v>
      </c>
      <c r="M28" s="302" t="s">
        <v>4554</v>
      </c>
      <c r="N28" s="309" t="str">
        <f>VLOOKUP(C28,Schools!A:D,4,0)</f>
        <v>Primary</v>
      </c>
      <c r="O28" s="309">
        <v>10166</v>
      </c>
      <c r="P28" s="309">
        <f t="shared" si="4"/>
        <v>543965</v>
      </c>
      <c r="Q28" s="286"/>
      <c r="R28" s="286"/>
      <c r="S28" s="286"/>
      <c r="T28" s="286"/>
      <c r="U28" s="78"/>
      <c r="V28" s="78"/>
      <c r="W28" s="78"/>
      <c r="X28" s="78"/>
      <c r="Y28" s="78"/>
      <c r="Z28" s="52">
        <f t="shared" si="5"/>
        <v>0</v>
      </c>
      <c r="AA28" s="52"/>
      <c r="AB28" s="52"/>
      <c r="AC28" s="52">
        <f t="shared" si="3"/>
        <v>9611</v>
      </c>
      <c r="AE28" s="314">
        <f>VLOOKUP(D28,Schools!$B$8:$F$143,5,FALSE)</f>
        <v>3023514</v>
      </c>
      <c r="AG28" s="454">
        <f t="shared" si="6"/>
        <v>0</v>
      </c>
      <c r="AH28" s="454">
        <f t="shared" si="7"/>
        <v>0</v>
      </c>
      <c r="AI28" s="454">
        <f t="shared" si="8"/>
        <v>0</v>
      </c>
      <c r="AJ28" s="454">
        <f t="shared" si="9"/>
        <v>0</v>
      </c>
      <c r="AK28" s="313"/>
      <c r="AL28" s="313"/>
      <c r="AM28" s="313"/>
      <c r="AN28" s="313"/>
      <c r="AO28" s="313"/>
      <c r="AP28" s="313"/>
      <c r="AQ28" s="313"/>
      <c r="AR28" s="313"/>
      <c r="AS28" s="313"/>
    </row>
    <row r="29" spans="1:45" x14ac:dyDescent="0.25">
      <c r="A29" s="313" t="s">
        <v>4548</v>
      </c>
      <c r="B29" s="303">
        <v>44120</v>
      </c>
      <c r="C29" s="302">
        <v>3022002</v>
      </c>
      <c r="D29" s="313" t="str">
        <f>VLOOKUP(C29,Schools!A:B,2,0)</f>
        <v>Barnfield School</v>
      </c>
      <c r="E29" s="313" t="str">
        <f>VLOOKUP(C29,Schools!$A:$Z,3,0)</f>
        <v>M</v>
      </c>
      <c r="F29" s="76">
        <v>0</v>
      </c>
      <c r="G29" s="302" t="s">
        <v>3620</v>
      </c>
      <c r="H29" s="302"/>
      <c r="I29" s="313" t="s">
        <v>4527</v>
      </c>
      <c r="J29" s="313">
        <f>VLOOKUP(C29,Schools!$A:$Z,9,0)</f>
        <v>400005</v>
      </c>
      <c r="K29" s="302" t="s">
        <v>85</v>
      </c>
      <c r="L29" s="302" t="s">
        <v>4549</v>
      </c>
      <c r="M29" s="302" t="s">
        <v>4554</v>
      </c>
      <c r="N29" s="309" t="str">
        <f>VLOOKUP(C29,Schools!A:D,4,0)</f>
        <v>Primary</v>
      </c>
      <c r="O29" s="309">
        <v>10166</v>
      </c>
      <c r="P29" s="309">
        <f t="shared" si="4"/>
        <v>543965</v>
      </c>
      <c r="Q29" s="286"/>
      <c r="R29" s="286"/>
      <c r="S29" s="286"/>
      <c r="T29" s="286"/>
      <c r="U29" s="286"/>
      <c r="V29" s="78"/>
      <c r="W29" s="78"/>
      <c r="X29" s="78"/>
      <c r="Y29" s="78"/>
      <c r="Z29" s="52">
        <f t="shared" si="5"/>
        <v>0</v>
      </c>
      <c r="AA29" s="52"/>
      <c r="AB29" s="52"/>
      <c r="AC29" s="52">
        <f t="shared" si="3"/>
        <v>0</v>
      </c>
      <c r="AE29" s="314">
        <f>VLOOKUP(D29,Schools!$B$8:$F$143,5,FALSE)</f>
        <v>3022002</v>
      </c>
      <c r="AG29" s="454">
        <f t="shared" si="6"/>
        <v>0</v>
      </c>
      <c r="AH29" s="454">
        <f t="shared" si="7"/>
        <v>0</v>
      </c>
      <c r="AI29" s="454">
        <f t="shared" si="8"/>
        <v>0</v>
      </c>
      <c r="AJ29" s="454">
        <f t="shared" si="9"/>
        <v>0</v>
      </c>
      <c r="AK29" s="313"/>
      <c r="AL29" s="313"/>
      <c r="AM29" s="313"/>
      <c r="AN29" s="313"/>
      <c r="AO29" s="313"/>
      <c r="AP29" s="313"/>
      <c r="AQ29" s="313"/>
      <c r="AR29" s="313"/>
      <c r="AS29" s="313"/>
    </row>
    <row r="30" spans="1:45" x14ac:dyDescent="0.25">
      <c r="A30" s="313" t="s">
        <v>4548</v>
      </c>
      <c r="B30" s="303">
        <v>44120</v>
      </c>
      <c r="C30" s="302">
        <v>3022079</v>
      </c>
      <c r="D30" s="313" t="str">
        <f>VLOOKUP(C30,Schools!A:B,2,0)</f>
        <v>Beis Yaakov</v>
      </c>
      <c r="E30" s="313" t="str">
        <f>VLOOKUP(C30,Schools!$A:$Z,3,0)</f>
        <v>M</v>
      </c>
      <c r="F30" s="76">
        <v>11457</v>
      </c>
      <c r="G30" s="302" t="s">
        <v>3620</v>
      </c>
      <c r="H30" s="302"/>
      <c r="I30" s="313" t="s">
        <v>4527</v>
      </c>
      <c r="J30" s="313">
        <f>VLOOKUP(C30,Schools!$A:$Z,9,0)</f>
        <v>400070</v>
      </c>
      <c r="K30" s="302" t="s">
        <v>85</v>
      </c>
      <c r="L30" s="302" t="s">
        <v>4549</v>
      </c>
      <c r="M30" s="302" t="s">
        <v>4554</v>
      </c>
      <c r="N30" s="309" t="str">
        <f>VLOOKUP(C30,Schools!A:D,4,0)</f>
        <v>Primary</v>
      </c>
      <c r="O30" s="309">
        <v>10166</v>
      </c>
      <c r="P30" s="309">
        <f t="shared" si="4"/>
        <v>543965</v>
      </c>
      <c r="Q30" s="286"/>
      <c r="R30" s="286"/>
      <c r="S30" s="286"/>
      <c r="T30" s="286"/>
      <c r="U30" s="286"/>
      <c r="V30" s="78"/>
      <c r="W30" s="78"/>
      <c r="X30" s="78"/>
      <c r="Y30" s="78"/>
      <c r="Z30" s="52">
        <f t="shared" si="5"/>
        <v>0</v>
      </c>
      <c r="AA30" s="52"/>
      <c r="AB30" s="52"/>
      <c r="AC30" s="52">
        <f t="shared" si="3"/>
        <v>11457</v>
      </c>
      <c r="AE30" s="314">
        <f>VLOOKUP(D30,Schools!$B$8:$F$143,5,FALSE)</f>
        <v>3022079</v>
      </c>
      <c r="AG30" s="454">
        <f t="shared" si="6"/>
        <v>0</v>
      </c>
      <c r="AH30" s="454">
        <f t="shared" si="7"/>
        <v>0</v>
      </c>
      <c r="AI30" s="454">
        <f t="shared" si="8"/>
        <v>0</v>
      </c>
      <c r="AJ30" s="454">
        <f t="shared" si="9"/>
        <v>0</v>
      </c>
      <c r="AK30" s="313"/>
      <c r="AL30" s="313"/>
      <c r="AM30" s="313"/>
      <c r="AN30" s="313"/>
      <c r="AO30" s="313"/>
      <c r="AP30" s="313"/>
      <c r="AQ30" s="313"/>
      <c r="AR30" s="313"/>
      <c r="AS30" s="313"/>
    </row>
    <row r="31" spans="1:45" x14ac:dyDescent="0.25">
      <c r="A31" s="313" t="s">
        <v>4548</v>
      </c>
      <c r="B31" s="303">
        <v>44120</v>
      </c>
      <c r="C31" s="302">
        <v>3023524</v>
      </c>
      <c r="D31" s="313" t="str">
        <f>VLOOKUP(C31,Schools!A:B,2,0)</f>
        <v>Beit Shvidler Primary School</v>
      </c>
      <c r="E31" s="313" t="str">
        <f>VLOOKUP(C31,Schools!$A:$Z,3,0)</f>
        <v>M</v>
      </c>
      <c r="F31" s="76">
        <v>2730</v>
      </c>
      <c r="G31" s="302" t="s">
        <v>3620</v>
      </c>
      <c r="H31" s="302"/>
      <c r="I31" s="313" t="s">
        <v>4527</v>
      </c>
      <c r="J31" s="313">
        <f>VLOOKUP(C31,Schools!$A:$Z,9,0)</f>
        <v>400150</v>
      </c>
      <c r="K31" s="302" t="s">
        <v>85</v>
      </c>
      <c r="L31" s="302" t="s">
        <v>4549</v>
      </c>
      <c r="M31" s="302" t="s">
        <v>4554</v>
      </c>
      <c r="N31" s="309" t="str">
        <f>VLOOKUP(C31,Schools!A:D,4,0)</f>
        <v>Primary</v>
      </c>
      <c r="O31" s="309">
        <v>10166</v>
      </c>
      <c r="P31" s="309">
        <f t="shared" si="4"/>
        <v>543965</v>
      </c>
      <c r="Q31" s="286"/>
      <c r="R31" s="286"/>
      <c r="S31" s="286"/>
      <c r="T31" s="286"/>
      <c r="U31" s="78"/>
      <c r="V31" s="78"/>
      <c r="W31" s="78"/>
      <c r="X31" s="78"/>
      <c r="Y31" s="78"/>
      <c r="Z31" s="52">
        <f t="shared" si="5"/>
        <v>0</v>
      </c>
      <c r="AA31" s="52"/>
      <c r="AB31" s="52"/>
      <c r="AC31" s="52">
        <f t="shared" si="3"/>
        <v>2730</v>
      </c>
      <c r="AE31" s="314">
        <f>VLOOKUP(D31,Schools!$B$8:$F$143,5,FALSE)</f>
        <v>3023524</v>
      </c>
      <c r="AG31" s="454">
        <f t="shared" si="6"/>
        <v>0</v>
      </c>
      <c r="AH31" s="454">
        <f t="shared" si="7"/>
        <v>0</v>
      </c>
      <c r="AI31" s="454">
        <f t="shared" si="8"/>
        <v>0</v>
      </c>
      <c r="AJ31" s="454">
        <f t="shared" si="9"/>
        <v>0</v>
      </c>
      <c r="AK31" s="313"/>
      <c r="AL31" s="313"/>
      <c r="AM31" s="313"/>
      <c r="AN31" s="313"/>
      <c r="AO31" s="313"/>
      <c r="AP31" s="313"/>
      <c r="AQ31" s="313"/>
      <c r="AR31" s="313"/>
      <c r="AS31" s="313"/>
    </row>
    <row r="32" spans="1:45" x14ac:dyDescent="0.25">
      <c r="A32" s="313" t="s">
        <v>4548</v>
      </c>
      <c r="B32" s="303">
        <v>44120</v>
      </c>
      <c r="C32" s="302">
        <v>3022003</v>
      </c>
      <c r="D32" s="313" t="str">
        <f>VLOOKUP(C32,Schools!A:B,2,0)</f>
        <v>Bell Lane Primary School</v>
      </c>
      <c r="E32" s="313" t="str">
        <f>VLOOKUP(C32,Schools!$A:$Z,3,0)</f>
        <v>M</v>
      </c>
      <c r="F32" s="76">
        <v>13126</v>
      </c>
      <c r="G32" s="302" t="s">
        <v>3620</v>
      </c>
      <c r="H32" s="302"/>
      <c r="I32" s="313" t="s">
        <v>4527</v>
      </c>
      <c r="J32" s="313">
        <f>VLOOKUP(C32,Schools!$A:$Z,9,0)</f>
        <v>400051</v>
      </c>
      <c r="K32" s="302" t="s">
        <v>85</v>
      </c>
      <c r="L32" s="302" t="s">
        <v>4549</v>
      </c>
      <c r="M32" s="302" t="s">
        <v>4554</v>
      </c>
      <c r="N32" s="309" t="str">
        <f>VLOOKUP(C32,Schools!A:D,4,0)</f>
        <v>Primary</v>
      </c>
      <c r="O32" s="309">
        <v>10166</v>
      </c>
      <c r="P32" s="309">
        <f t="shared" si="4"/>
        <v>543965</v>
      </c>
      <c r="Q32" s="286"/>
      <c r="R32" s="286"/>
      <c r="S32" s="286"/>
      <c r="T32" s="286"/>
      <c r="U32" s="78"/>
      <c r="V32" s="78"/>
      <c r="W32" s="78"/>
      <c r="X32" s="78"/>
      <c r="Y32" s="78"/>
      <c r="Z32" s="52">
        <f t="shared" si="5"/>
        <v>0</v>
      </c>
      <c r="AA32" s="52"/>
      <c r="AB32" s="52"/>
      <c r="AC32" s="52">
        <f t="shared" si="3"/>
        <v>13126</v>
      </c>
      <c r="AE32" s="314">
        <f>VLOOKUP(D32,Schools!$B$8:$F$143,5,FALSE)</f>
        <v>3022003</v>
      </c>
      <c r="AG32" s="454">
        <f t="shared" si="6"/>
        <v>0</v>
      </c>
      <c r="AH32" s="454">
        <f t="shared" si="7"/>
        <v>0</v>
      </c>
      <c r="AI32" s="454">
        <f t="shared" si="8"/>
        <v>0</v>
      </c>
      <c r="AJ32" s="454">
        <f t="shared" si="9"/>
        <v>0</v>
      </c>
      <c r="AK32" s="313"/>
      <c r="AL32" s="313"/>
      <c r="AM32" s="313"/>
      <c r="AN32" s="313"/>
      <c r="AO32" s="313"/>
      <c r="AP32" s="313"/>
      <c r="AQ32" s="313"/>
      <c r="AR32" s="313"/>
      <c r="AS32" s="313"/>
    </row>
    <row r="33" spans="1:45" x14ac:dyDescent="0.25">
      <c r="A33" s="313" t="s">
        <v>4548</v>
      </c>
      <c r="B33" s="303">
        <v>44120</v>
      </c>
      <c r="C33" s="302">
        <v>3023511</v>
      </c>
      <c r="D33" s="313" t="str">
        <f>VLOOKUP(C33,Schools!A:B,2,0)</f>
        <v>Blessed Dominic School</v>
      </c>
      <c r="E33" s="313" t="str">
        <f>VLOOKUP(C33,Schools!$A:$Z,3,0)</f>
        <v>M</v>
      </c>
      <c r="F33" s="76">
        <v>3165</v>
      </c>
      <c r="G33" s="302" t="s">
        <v>3620</v>
      </c>
      <c r="H33" s="302"/>
      <c r="I33" s="313" t="s">
        <v>4527</v>
      </c>
      <c r="J33" s="313">
        <f>VLOOKUP(C33,Schools!$A:$Z,9,0)</f>
        <v>400024</v>
      </c>
      <c r="K33" s="302" t="s">
        <v>85</v>
      </c>
      <c r="L33" s="302" t="s">
        <v>4549</v>
      </c>
      <c r="M33" s="302" t="s">
        <v>4554</v>
      </c>
      <c r="N33" s="309" t="str">
        <f>VLOOKUP(C33,Schools!A:D,4,0)</f>
        <v>Primary</v>
      </c>
      <c r="O33" s="309">
        <v>10166</v>
      </c>
      <c r="P33" s="309">
        <f t="shared" si="4"/>
        <v>543965</v>
      </c>
      <c r="Q33" s="286"/>
      <c r="R33" s="286"/>
      <c r="S33" s="286"/>
      <c r="T33" s="286"/>
      <c r="U33" s="286"/>
      <c r="V33" s="78"/>
      <c r="W33" s="78"/>
      <c r="X33" s="78"/>
      <c r="Y33" s="78"/>
      <c r="Z33" s="52">
        <f t="shared" si="5"/>
        <v>0</v>
      </c>
      <c r="AA33" s="52"/>
      <c r="AB33" s="52"/>
      <c r="AC33" s="52">
        <f t="shared" si="3"/>
        <v>3165</v>
      </c>
      <c r="AE33" s="314">
        <f>VLOOKUP(D33,Schools!$B$8:$F$143,5,FALSE)</f>
        <v>3023511</v>
      </c>
      <c r="AG33" s="454">
        <f t="shared" si="6"/>
        <v>0</v>
      </c>
      <c r="AH33" s="454">
        <f t="shared" si="7"/>
        <v>0</v>
      </c>
      <c r="AI33" s="454">
        <f t="shared" si="8"/>
        <v>0</v>
      </c>
      <c r="AJ33" s="454">
        <f t="shared" si="9"/>
        <v>0</v>
      </c>
      <c r="AK33" s="313"/>
      <c r="AL33" s="313"/>
      <c r="AM33" s="313"/>
      <c r="AN33" s="313"/>
      <c r="AO33" s="313"/>
      <c r="AP33" s="313"/>
      <c r="AQ33" s="313"/>
      <c r="AR33" s="313"/>
      <c r="AS33" s="313"/>
    </row>
    <row r="34" spans="1:45" x14ac:dyDescent="0.25">
      <c r="A34" s="313" t="s">
        <v>4548</v>
      </c>
      <c r="B34" s="303">
        <v>44120</v>
      </c>
      <c r="C34" s="302">
        <v>3022008</v>
      </c>
      <c r="D34" s="313" t="str">
        <f>VLOOKUP(C34,Schools!A:B,2,0)</f>
        <v>Brookland Infant  &amp; Nursery School</v>
      </c>
      <c r="E34" s="313" t="str">
        <f>VLOOKUP(C34,Schools!$A:$Z,3,0)</f>
        <v>M</v>
      </c>
      <c r="F34" s="76">
        <v>3297</v>
      </c>
      <c r="G34" s="302" t="s">
        <v>3620</v>
      </c>
      <c r="H34" s="302"/>
      <c r="I34" s="313" t="s">
        <v>4527</v>
      </c>
      <c r="J34" s="313">
        <f>VLOOKUP(C34,Schools!$A:$Z,9,0)</f>
        <v>400057</v>
      </c>
      <c r="K34" s="302" t="s">
        <v>85</v>
      </c>
      <c r="L34" s="302" t="s">
        <v>4549</v>
      </c>
      <c r="M34" s="302" t="s">
        <v>4554</v>
      </c>
      <c r="N34" s="309" t="str">
        <f>VLOOKUP(C34,Schools!A:D,4,0)</f>
        <v>Primary</v>
      </c>
      <c r="O34" s="309">
        <v>10166</v>
      </c>
      <c r="P34" s="309">
        <f t="shared" si="4"/>
        <v>543965</v>
      </c>
      <c r="Q34" s="286"/>
      <c r="R34" s="286"/>
      <c r="S34" s="286"/>
      <c r="T34" s="286"/>
      <c r="U34" s="286"/>
      <c r="V34" s="78"/>
      <c r="W34" s="78"/>
      <c r="X34" s="78"/>
      <c r="Y34" s="78"/>
      <c r="Z34" s="52">
        <f t="shared" si="5"/>
        <v>0</v>
      </c>
      <c r="AA34" s="52"/>
      <c r="AB34" s="52"/>
      <c r="AC34" s="52">
        <f t="shared" si="3"/>
        <v>3297</v>
      </c>
      <c r="AE34" s="314">
        <f>VLOOKUP(D34,Schools!$B$8:$F$143,5,FALSE)</f>
        <v>3022008</v>
      </c>
      <c r="AG34" s="454">
        <f t="shared" si="6"/>
        <v>0</v>
      </c>
      <c r="AH34" s="454">
        <f t="shared" si="7"/>
        <v>0</v>
      </c>
      <c r="AI34" s="454">
        <f t="shared" si="8"/>
        <v>0</v>
      </c>
      <c r="AJ34" s="454">
        <f t="shared" si="9"/>
        <v>0</v>
      </c>
      <c r="AK34" s="313"/>
      <c r="AL34" s="313"/>
      <c r="AM34" s="313"/>
      <c r="AN34" s="313"/>
      <c r="AO34" s="313"/>
      <c r="AP34" s="313"/>
      <c r="AQ34" s="313"/>
      <c r="AR34" s="313"/>
      <c r="AS34" s="313"/>
    </row>
    <row r="35" spans="1:45" x14ac:dyDescent="0.25">
      <c r="A35" s="313" t="s">
        <v>4548</v>
      </c>
      <c r="B35" s="303">
        <v>44120</v>
      </c>
      <c r="C35" s="302">
        <v>3022007</v>
      </c>
      <c r="D35" s="313" t="str">
        <f>VLOOKUP(C35,Schools!A:B,2,0)</f>
        <v>Brookland Junior School</v>
      </c>
      <c r="E35" s="313" t="str">
        <f>VLOOKUP(C35,Schools!$A:$Z,3,0)</f>
        <v>M</v>
      </c>
      <c r="F35" s="76">
        <v>2676</v>
      </c>
      <c r="G35" s="302" t="s">
        <v>3620</v>
      </c>
      <c r="H35" s="302"/>
      <c r="I35" s="313" t="s">
        <v>4527</v>
      </c>
      <c r="J35" s="313">
        <f>VLOOKUP(C35,Schools!$A:$Z,9,0)</f>
        <v>400040</v>
      </c>
      <c r="K35" s="302" t="s">
        <v>85</v>
      </c>
      <c r="L35" s="302" t="s">
        <v>4549</v>
      </c>
      <c r="M35" s="302" t="s">
        <v>4554</v>
      </c>
      <c r="N35" s="309" t="str">
        <f>VLOOKUP(C35,Schools!A:D,4,0)</f>
        <v>Primary</v>
      </c>
      <c r="O35" s="309">
        <v>10166</v>
      </c>
      <c r="P35" s="309">
        <f t="shared" si="4"/>
        <v>543965</v>
      </c>
      <c r="Q35" s="286"/>
      <c r="R35" s="286"/>
      <c r="S35" s="286"/>
      <c r="T35" s="286"/>
      <c r="U35" s="286"/>
      <c r="V35" s="78"/>
      <c r="W35" s="78"/>
      <c r="X35" s="78"/>
      <c r="Y35" s="78"/>
      <c r="Z35" s="52">
        <f t="shared" si="5"/>
        <v>0</v>
      </c>
      <c r="AA35" s="52"/>
      <c r="AB35" s="52"/>
      <c r="AC35" s="52">
        <f t="shared" si="3"/>
        <v>2676</v>
      </c>
      <c r="AE35" s="314">
        <f>VLOOKUP(D35,Schools!$B$8:$F$143,5,FALSE)</f>
        <v>3022007</v>
      </c>
      <c r="AG35" s="454">
        <f t="shared" si="6"/>
        <v>0</v>
      </c>
      <c r="AH35" s="454">
        <f t="shared" si="7"/>
        <v>0</v>
      </c>
      <c r="AI35" s="454">
        <f t="shared" si="8"/>
        <v>0</v>
      </c>
      <c r="AJ35" s="454">
        <f t="shared" si="9"/>
        <v>0</v>
      </c>
      <c r="AK35" s="313"/>
      <c r="AL35" s="313"/>
      <c r="AM35" s="313"/>
      <c r="AN35" s="313"/>
      <c r="AO35" s="313"/>
      <c r="AP35" s="313"/>
      <c r="AQ35" s="313"/>
      <c r="AR35" s="313"/>
      <c r="AS35" s="313"/>
    </row>
    <row r="36" spans="1:45" x14ac:dyDescent="0.25">
      <c r="A36" s="313" t="s">
        <v>4548</v>
      </c>
      <c r="B36" s="303">
        <v>44120</v>
      </c>
      <c r="C36" s="302">
        <v>3022009</v>
      </c>
      <c r="D36" s="313" t="str">
        <f>VLOOKUP(C36,Schools!A:B,2,0)</f>
        <v>Brunswick Park Primary &amp; Nursery School</v>
      </c>
      <c r="E36" s="313" t="str">
        <f>VLOOKUP(C36,Schools!$A:$Z,3,0)</f>
        <v>M</v>
      </c>
      <c r="F36" s="76">
        <v>22132</v>
      </c>
      <c r="G36" s="302" t="s">
        <v>3620</v>
      </c>
      <c r="H36" s="302"/>
      <c r="I36" s="313" t="s">
        <v>4527</v>
      </c>
      <c r="J36" s="313">
        <f>VLOOKUP(C36,Schools!$A:$Z,9,0)</f>
        <v>400061</v>
      </c>
      <c r="K36" s="302" t="s">
        <v>85</v>
      </c>
      <c r="L36" s="302" t="s">
        <v>4549</v>
      </c>
      <c r="M36" s="302" t="s">
        <v>4554</v>
      </c>
      <c r="N36" s="309" t="str">
        <f>VLOOKUP(C36,Schools!A:D,4,0)</f>
        <v>Primary</v>
      </c>
      <c r="O36" s="309">
        <v>10166</v>
      </c>
      <c r="P36" s="309">
        <f t="shared" si="4"/>
        <v>543965</v>
      </c>
      <c r="Q36" s="286"/>
      <c r="R36" s="286"/>
      <c r="S36" s="286"/>
      <c r="T36" s="286"/>
      <c r="U36" s="286"/>
      <c r="V36" s="78"/>
      <c r="W36" s="78"/>
      <c r="X36" s="78"/>
      <c r="Y36" s="78"/>
      <c r="Z36" s="52">
        <f t="shared" si="5"/>
        <v>0</v>
      </c>
      <c r="AA36" s="52"/>
      <c r="AB36" s="52"/>
      <c r="AC36" s="52">
        <f t="shared" si="3"/>
        <v>22132</v>
      </c>
      <c r="AE36" s="314">
        <f>VLOOKUP(D36,Schools!$B$8:$F$143,5,FALSE)</f>
        <v>3022009</v>
      </c>
      <c r="AG36" s="454">
        <f t="shared" si="6"/>
        <v>0</v>
      </c>
      <c r="AH36" s="454">
        <f t="shared" si="7"/>
        <v>0</v>
      </c>
      <c r="AI36" s="454">
        <f t="shared" si="8"/>
        <v>0</v>
      </c>
      <c r="AJ36" s="454">
        <f t="shared" si="9"/>
        <v>0</v>
      </c>
      <c r="AK36" s="313"/>
      <c r="AL36" s="313"/>
      <c r="AM36" s="313"/>
      <c r="AN36" s="313"/>
      <c r="AO36" s="313"/>
      <c r="AP36" s="313"/>
      <c r="AQ36" s="313"/>
      <c r="AR36" s="313"/>
      <c r="AS36" s="313"/>
    </row>
    <row r="37" spans="1:45" x14ac:dyDescent="0.25">
      <c r="A37" s="313" t="s">
        <v>4548</v>
      </c>
      <c r="B37" s="303">
        <v>44120</v>
      </c>
      <c r="C37" s="302">
        <v>3022067</v>
      </c>
      <c r="D37" s="313" t="str">
        <f>VLOOKUP(C37,Schools!A:B,2,0)</f>
        <v>Chalgrove Primary School</v>
      </c>
      <c r="E37" s="313" t="str">
        <f>VLOOKUP(C37,Schools!$A:$Z,3,0)</f>
        <v>M</v>
      </c>
      <c r="F37" s="76">
        <v>7318</v>
      </c>
      <c r="G37" s="302" t="s">
        <v>3620</v>
      </c>
      <c r="H37" s="302"/>
      <c r="I37" s="313" t="s">
        <v>4527</v>
      </c>
      <c r="J37" s="313">
        <f>VLOOKUP(C37,Schools!$A:$Z,9,0)</f>
        <v>400065</v>
      </c>
      <c r="K37" s="302" t="s">
        <v>85</v>
      </c>
      <c r="L37" s="302" t="s">
        <v>4549</v>
      </c>
      <c r="M37" s="302" t="s">
        <v>4554</v>
      </c>
      <c r="N37" s="309" t="str">
        <f>VLOOKUP(C37,Schools!A:D,4,0)</f>
        <v>Primary</v>
      </c>
      <c r="O37" s="309">
        <v>10166</v>
      </c>
      <c r="P37" s="309">
        <f t="shared" si="4"/>
        <v>543965</v>
      </c>
      <c r="Q37" s="286"/>
      <c r="R37" s="286"/>
      <c r="S37" s="286"/>
      <c r="T37" s="286"/>
      <c r="U37" s="286"/>
      <c r="V37" s="78"/>
      <c r="W37" s="78"/>
      <c r="X37" s="78"/>
      <c r="Y37" s="78"/>
      <c r="Z37" s="52">
        <f t="shared" si="5"/>
        <v>0</v>
      </c>
      <c r="AA37" s="52"/>
      <c r="AB37" s="52"/>
      <c r="AC37" s="52">
        <f t="shared" si="3"/>
        <v>7318</v>
      </c>
      <c r="AE37" s="314">
        <f>VLOOKUP(D37,Schools!$B$8:$F$143,5,FALSE)</f>
        <v>3022067</v>
      </c>
      <c r="AG37" s="454">
        <f t="shared" si="6"/>
        <v>0</v>
      </c>
      <c r="AH37" s="454">
        <f t="shared" si="7"/>
        <v>0</v>
      </c>
      <c r="AI37" s="454">
        <f t="shared" si="8"/>
        <v>0</v>
      </c>
      <c r="AJ37" s="454">
        <f t="shared" si="9"/>
        <v>0</v>
      </c>
      <c r="AK37" s="313"/>
      <c r="AL37" s="313"/>
      <c r="AM37" s="313"/>
      <c r="AN37" s="313"/>
      <c r="AO37" s="313"/>
      <c r="AP37" s="313"/>
      <c r="AQ37" s="313"/>
      <c r="AR37" s="313"/>
      <c r="AS37" s="313"/>
    </row>
    <row r="38" spans="1:45" x14ac:dyDescent="0.25">
      <c r="A38" s="313" t="s">
        <v>4548</v>
      </c>
      <c r="B38" s="303">
        <v>44120</v>
      </c>
      <c r="C38" s="302">
        <v>3023302</v>
      </c>
      <c r="D38" s="313" t="str">
        <f>VLOOKUP(C38,Schools!A:B,2,0)</f>
        <v>Christ Church CE Primary School</v>
      </c>
      <c r="E38" s="313" t="str">
        <f>VLOOKUP(C38,Schools!$A:$Z,3,0)</f>
        <v>M</v>
      </c>
      <c r="F38" s="76">
        <v>3281</v>
      </c>
      <c r="G38" s="302" t="s">
        <v>3620</v>
      </c>
      <c r="H38" s="302"/>
      <c r="I38" s="313" t="s">
        <v>4527</v>
      </c>
      <c r="J38" s="313">
        <f>VLOOKUP(C38,Schools!$A:$Z,9,0)</f>
        <v>400039</v>
      </c>
      <c r="K38" s="302" t="s">
        <v>85</v>
      </c>
      <c r="L38" s="302" t="s">
        <v>4549</v>
      </c>
      <c r="M38" s="302" t="s">
        <v>4554</v>
      </c>
      <c r="N38" s="309" t="str">
        <f>VLOOKUP(C38,Schools!A:D,4,0)</f>
        <v>Primary</v>
      </c>
      <c r="O38" s="309">
        <v>10166</v>
      </c>
      <c r="P38" s="309">
        <f t="shared" si="4"/>
        <v>543965</v>
      </c>
      <c r="Q38" s="286"/>
      <c r="R38" s="286"/>
      <c r="S38" s="286"/>
      <c r="T38" s="286"/>
      <c r="U38" s="78"/>
      <c r="V38" s="78"/>
      <c r="W38" s="78"/>
      <c r="X38" s="78"/>
      <c r="Y38" s="78"/>
      <c r="Z38" s="52">
        <f t="shared" si="5"/>
        <v>0</v>
      </c>
      <c r="AA38" s="52"/>
      <c r="AB38" s="52"/>
      <c r="AC38" s="52">
        <f t="shared" si="3"/>
        <v>3281</v>
      </c>
      <c r="AE38" s="314">
        <f>VLOOKUP(D38,Schools!$B$8:$F$143,5,FALSE)</f>
        <v>3023302</v>
      </c>
      <c r="AG38" s="454">
        <f t="shared" si="6"/>
        <v>0</v>
      </c>
      <c r="AH38" s="454">
        <f t="shared" si="7"/>
        <v>0</v>
      </c>
      <c r="AI38" s="454">
        <f t="shared" si="8"/>
        <v>0</v>
      </c>
      <c r="AJ38" s="454">
        <f t="shared" si="9"/>
        <v>0</v>
      </c>
      <c r="AK38" s="313"/>
      <c r="AL38" s="313"/>
      <c r="AM38" s="313"/>
      <c r="AN38" s="313"/>
      <c r="AO38" s="313"/>
      <c r="AP38" s="313"/>
      <c r="AQ38" s="313"/>
      <c r="AR38" s="313"/>
      <c r="AS38" s="313"/>
    </row>
    <row r="39" spans="1:45" x14ac:dyDescent="0.25">
      <c r="A39" s="313" t="s">
        <v>4548</v>
      </c>
      <c r="B39" s="303">
        <v>44120</v>
      </c>
      <c r="C39" s="302">
        <v>3022011</v>
      </c>
      <c r="D39" s="313" t="str">
        <f>VLOOKUP(C39,Schools!A:B,2,0)</f>
        <v>Church Hill Primary School</v>
      </c>
      <c r="E39" s="313" t="str">
        <f>VLOOKUP(C39,Schools!$A:$Z,3,0)</f>
        <v>M</v>
      </c>
      <c r="F39" s="76">
        <v>9314</v>
      </c>
      <c r="G39" s="302" t="s">
        <v>3620</v>
      </c>
      <c r="H39" s="302"/>
      <c r="I39" s="313" t="s">
        <v>4527</v>
      </c>
      <c r="J39" s="313">
        <f>VLOOKUP(C39,Schools!$A:$Z,9,0)</f>
        <v>400020</v>
      </c>
      <c r="K39" s="302" t="s">
        <v>85</v>
      </c>
      <c r="L39" s="302" t="s">
        <v>4549</v>
      </c>
      <c r="M39" s="302" t="s">
        <v>4554</v>
      </c>
      <c r="N39" s="309" t="str">
        <f>VLOOKUP(C39,Schools!A:D,4,0)</f>
        <v>Primary</v>
      </c>
      <c r="O39" s="309">
        <v>10166</v>
      </c>
      <c r="P39" s="309">
        <f t="shared" si="4"/>
        <v>543965</v>
      </c>
      <c r="Q39" s="286"/>
      <c r="R39" s="286"/>
      <c r="S39" s="286"/>
      <c r="T39" s="286"/>
      <c r="U39" s="286"/>
      <c r="V39" s="78"/>
      <c r="W39" s="78"/>
      <c r="X39" s="78"/>
      <c r="Y39" s="78"/>
      <c r="Z39" s="52">
        <f t="shared" si="5"/>
        <v>0</v>
      </c>
      <c r="AA39" s="52"/>
      <c r="AB39" s="52"/>
      <c r="AC39" s="52">
        <f t="shared" si="3"/>
        <v>9314</v>
      </c>
      <c r="AE39" s="314">
        <f>VLOOKUP(D39,Schools!$B$8:$F$143,5,FALSE)</f>
        <v>3022011</v>
      </c>
      <c r="AG39" s="454">
        <f t="shared" si="6"/>
        <v>0</v>
      </c>
      <c r="AH39" s="454">
        <f t="shared" si="7"/>
        <v>0</v>
      </c>
      <c r="AI39" s="454">
        <f t="shared" si="8"/>
        <v>0</v>
      </c>
      <c r="AJ39" s="454">
        <f t="shared" si="9"/>
        <v>0</v>
      </c>
      <c r="AK39" s="313"/>
      <c r="AL39" s="313"/>
      <c r="AM39" s="313"/>
      <c r="AN39" s="313"/>
      <c r="AO39" s="313"/>
      <c r="AP39" s="313"/>
      <c r="AQ39" s="313"/>
      <c r="AR39" s="313"/>
      <c r="AS39" s="313"/>
    </row>
    <row r="40" spans="1:45" x14ac:dyDescent="0.25">
      <c r="A40" s="313" t="s">
        <v>4548</v>
      </c>
      <c r="B40" s="303">
        <v>44120</v>
      </c>
      <c r="C40" s="302">
        <v>3022014</v>
      </c>
      <c r="D40" s="313" t="str">
        <f>VLOOKUP(C40,Schools!A:B,2,0)</f>
        <v>Colindale School</v>
      </c>
      <c r="E40" s="313" t="str">
        <f>VLOOKUP(C40,Schools!$A:$Z,3,0)</f>
        <v>M</v>
      </c>
      <c r="F40" s="76">
        <v>9960</v>
      </c>
      <c r="G40" s="302" t="s">
        <v>3620</v>
      </c>
      <c r="H40" s="302"/>
      <c r="I40" s="313" t="s">
        <v>4527</v>
      </c>
      <c r="J40" s="313">
        <f>VLOOKUP(C40,Schools!$A:$Z,9,0)</f>
        <v>400050</v>
      </c>
      <c r="K40" s="302" t="s">
        <v>85</v>
      </c>
      <c r="L40" s="302" t="s">
        <v>4549</v>
      </c>
      <c r="M40" s="302" t="s">
        <v>4554</v>
      </c>
      <c r="N40" s="309" t="str">
        <f>VLOOKUP(C40,Schools!A:D,4,0)</f>
        <v>Primary</v>
      </c>
      <c r="O40" s="309">
        <v>10166</v>
      </c>
      <c r="P40" s="309">
        <f t="shared" si="4"/>
        <v>543965</v>
      </c>
      <c r="Q40" s="286"/>
      <c r="R40" s="286"/>
      <c r="S40" s="286"/>
      <c r="T40" s="286"/>
      <c r="U40" s="286"/>
      <c r="V40" s="78"/>
      <c r="W40" s="78"/>
      <c r="X40" s="78"/>
      <c r="Y40" s="78"/>
      <c r="Z40" s="52">
        <f t="shared" si="5"/>
        <v>0</v>
      </c>
      <c r="AA40" s="52"/>
      <c r="AB40" s="52"/>
      <c r="AC40" s="52">
        <f t="shared" si="3"/>
        <v>9960</v>
      </c>
      <c r="AE40" s="314">
        <f>VLOOKUP(D40,Schools!$B$8:$F$143,5,FALSE)</f>
        <v>3022014</v>
      </c>
      <c r="AG40" s="454">
        <f t="shared" si="6"/>
        <v>0</v>
      </c>
      <c r="AH40" s="454">
        <f t="shared" si="7"/>
        <v>0</v>
      </c>
      <c r="AI40" s="454">
        <f t="shared" si="8"/>
        <v>0</v>
      </c>
      <c r="AJ40" s="454">
        <f t="shared" si="9"/>
        <v>0</v>
      </c>
      <c r="AK40" s="313"/>
      <c r="AL40" s="313"/>
      <c r="AM40" s="313"/>
      <c r="AN40" s="313"/>
      <c r="AO40" s="313"/>
      <c r="AP40" s="313"/>
      <c r="AQ40" s="313"/>
      <c r="AR40" s="313"/>
      <c r="AS40" s="313"/>
    </row>
    <row r="41" spans="1:45" x14ac:dyDescent="0.25">
      <c r="A41" s="313" t="s">
        <v>4548</v>
      </c>
      <c r="B41" s="303">
        <v>44120</v>
      </c>
      <c r="C41" s="302">
        <v>3022015</v>
      </c>
      <c r="D41" s="313" t="str">
        <f>VLOOKUP(C41,Schools!A:B,2,0)</f>
        <v>Coppetts Wood</v>
      </c>
      <c r="E41" s="313" t="str">
        <f>VLOOKUP(C41,Schools!$A:$Z,3,0)</f>
        <v>M</v>
      </c>
      <c r="F41" s="76">
        <v>14029</v>
      </c>
      <c r="G41" s="302" t="s">
        <v>3620</v>
      </c>
      <c r="H41" s="302"/>
      <c r="I41" s="313" t="s">
        <v>4527</v>
      </c>
      <c r="J41" s="313">
        <f>VLOOKUP(C41,Schools!$A:$Z,9,0)</f>
        <v>400059</v>
      </c>
      <c r="K41" s="302" t="s">
        <v>85</v>
      </c>
      <c r="L41" s="302" t="s">
        <v>4549</v>
      </c>
      <c r="M41" s="302" t="s">
        <v>4554</v>
      </c>
      <c r="N41" s="309" t="str">
        <f>VLOOKUP(C41,Schools!A:D,4,0)</f>
        <v>Primary</v>
      </c>
      <c r="O41" s="309">
        <v>10166</v>
      </c>
      <c r="P41" s="309">
        <f t="shared" si="4"/>
        <v>543965</v>
      </c>
      <c r="Q41" s="286"/>
      <c r="R41" s="286"/>
      <c r="S41" s="286"/>
      <c r="T41" s="286"/>
      <c r="U41" s="78"/>
      <c r="V41" s="78"/>
      <c r="W41" s="78"/>
      <c r="X41" s="78"/>
      <c r="Y41" s="78"/>
      <c r="Z41" s="52">
        <f t="shared" si="5"/>
        <v>0</v>
      </c>
      <c r="AA41" s="52"/>
      <c r="AB41" s="52"/>
      <c r="AC41" s="52">
        <f t="shared" si="3"/>
        <v>14029</v>
      </c>
      <c r="AE41" s="314">
        <f>VLOOKUP(D41,Schools!$B$8:$F$143,5,FALSE)</f>
        <v>3022015</v>
      </c>
      <c r="AG41" s="454">
        <f t="shared" si="6"/>
        <v>0</v>
      </c>
      <c r="AH41" s="454">
        <f t="shared" si="7"/>
        <v>0</v>
      </c>
      <c r="AI41" s="454">
        <f t="shared" si="8"/>
        <v>0</v>
      </c>
      <c r="AJ41" s="454">
        <f t="shared" si="9"/>
        <v>0</v>
      </c>
      <c r="AK41" s="313"/>
      <c r="AL41" s="313"/>
      <c r="AM41" s="313"/>
      <c r="AN41" s="313"/>
      <c r="AO41" s="313"/>
      <c r="AP41" s="313"/>
      <c r="AQ41" s="313"/>
      <c r="AR41" s="313"/>
      <c r="AS41" s="313"/>
    </row>
    <row r="42" spans="1:45" x14ac:dyDescent="0.25">
      <c r="A42" s="313" t="s">
        <v>4548</v>
      </c>
      <c r="B42" s="303">
        <v>44120</v>
      </c>
      <c r="C42" s="302">
        <v>3022016</v>
      </c>
      <c r="D42" s="313" t="str">
        <f>VLOOKUP(C42,Schools!A:B,2,0)</f>
        <v>Courtland School</v>
      </c>
      <c r="E42" s="313" t="str">
        <f>VLOOKUP(C42,Schools!$A:$Z,3,0)</f>
        <v>M</v>
      </c>
      <c r="F42" s="76">
        <v>1575</v>
      </c>
      <c r="G42" s="302" t="s">
        <v>3620</v>
      </c>
      <c r="H42" s="302"/>
      <c r="I42" s="313" t="s">
        <v>4527</v>
      </c>
      <c r="J42" s="313">
        <f>VLOOKUP(C42,Schools!$A:$Z,9,0)</f>
        <v>400049</v>
      </c>
      <c r="K42" s="302" t="s">
        <v>85</v>
      </c>
      <c r="L42" s="302" t="s">
        <v>4549</v>
      </c>
      <c r="M42" s="302" t="s">
        <v>4554</v>
      </c>
      <c r="N42" s="309" t="str">
        <f>VLOOKUP(C42,Schools!A:D,4,0)</f>
        <v>Primary</v>
      </c>
      <c r="O42" s="309">
        <v>10166</v>
      </c>
      <c r="P42" s="309">
        <f t="shared" si="4"/>
        <v>543965</v>
      </c>
      <c r="Q42" s="286"/>
      <c r="R42" s="286"/>
      <c r="S42" s="286"/>
      <c r="T42" s="286"/>
      <c r="U42" s="286"/>
      <c r="V42" s="78"/>
      <c r="W42" s="78"/>
      <c r="X42" s="78"/>
      <c r="Y42" s="78"/>
      <c r="Z42" s="52">
        <f t="shared" si="5"/>
        <v>0</v>
      </c>
      <c r="AA42" s="52"/>
      <c r="AB42" s="52"/>
      <c r="AC42" s="52">
        <f t="shared" si="3"/>
        <v>1575</v>
      </c>
      <c r="AE42" s="314">
        <f>VLOOKUP(D42,Schools!$B$8:$F$143,5,FALSE)</f>
        <v>3022016</v>
      </c>
      <c r="AG42" s="454">
        <f t="shared" si="6"/>
        <v>0</v>
      </c>
      <c r="AH42" s="454">
        <f t="shared" si="7"/>
        <v>0</v>
      </c>
      <c r="AI42" s="454">
        <f t="shared" si="8"/>
        <v>0</v>
      </c>
      <c r="AJ42" s="454">
        <f t="shared" si="9"/>
        <v>0</v>
      </c>
      <c r="AK42" s="313"/>
      <c r="AL42" s="313"/>
      <c r="AM42" s="313"/>
      <c r="AN42" s="313"/>
      <c r="AO42" s="313"/>
      <c r="AP42" s="313"/>
      <c r="AQ42" s="313"/>
      <c r="AR42" s="313"/>
      <c r="AS42" s="313"/>
    </row>
    <row r="43" spans="1:45" x14ac:dyDescent="0.25">
      <c r="A43" s="313" t="s">
        <v>4548</v>
      </c>
      <c r="B43" s="303">
        <v>44120</v>
      </c>
      <c r="C43" s="302">
        <v>3022017</v>
      </c>
      <c r="D43" s="313" t="str">
        <f>VLOOKUP(C43,Schools!A:B,2,0)</f>
        <v>Cromer Road Primary School</v>
      </c>
      <c r="E43" s="313" t="str">
        <f>VLOOKUP(C43,Schools!$A:$Z,3,0)</f>
        <v>M</v>
      </c>
      <c r="F43" s="76">
        <v>4455</v>
      </c>
      <c r="G43" s="302" t="s">
        <v>3620</v>
      </c>
      <c r="H43" s="302"/>
      <c r="I43" s="313" t="s">
        <v>4527</v>
      </c>
      <c r="J43" s="313">
        <f>VLOOKUP(C43,Schools!$A:$Z,9,0)</f>
        <v>400080</v>
      </c>
      <c r="K43" s="302" t="s">
        <v>85</v>
      </c>
      <c r="L43" s="302" t="s">
        <v>4549</v>
      </c>
      <c r="M43" s="302" t="s">
        <v>4554</v>
      </c>
      <c r="N43" s="309" t="str">
        <f>VLOOKUP(C43,Schools!A:D,4,0)</f>
        <v>Primary</v>
      </c>
      <c r="O43" s="309">
        <v>10166</v>
      </c>
      <c r="P43" s="309">
        <f t="shared" si="4"/>
        <v>543965</v>
      </c>
      <c r="Q43" s="286"/>
      <c r="R43" s="286"/>
      <c r="S43" s="286"/>
      <c r="T43" s="286"/>
      <c r="U43" s="78"/>
      <c r="V43" s="78"/>
      <c r="W43" s="78"/>
      <c r="X43" s="78"/>
      <c r="Y43" s="78"/>
      <c r="Z43" s="52">
        <f t="shared" si="5"/>
        <v>0</v>
      </c>
      <c r="AA43" s="52"/>
      <c r="AB43" s="52"/>
      <c r="AC43" s="52">
        <f t="shared" si="3"/>
        <v>4455</v>
      </c>
      <c r="AE43" s="314">
        <f>VLOOKUP(D43,Schools!$B$8:$F$143,5,FALSE)</f>
        <v>3022017</v>
      </c>
      <c r="AG43" s="454">
        <f t="shared" si="6"/>
        <v>0</v>
      </c>
      <c r="AH43" s="454">
        <f t="shared" si="7"/>
        <v>0</v>
      </c>
      <c r="AI43" s="454">
        <f t="shared" si="8"/>
        <v>0</v>
      </c>
      <c r="AJ43" s="454">
        <f t="shared" si="9"/>
        <v>0</v>
      </c>
      <c r="AK43" s="313"/>
      <c r="AL43" s="313"/>
      <c r="AM43" s="313"/>
      <c r="AN43" s="313"/>
      <c r="AO43" s="313"/>
      <c r="AP43" s="313"/>
      <c r="AQ43" s="313"/>
      <c r="AR43" s="313"/>
      <c r="AS43" s="313"/>
    </row>
    <row r="44" spans="1:45" x14ac:dyDescent="0.25">
      <c r="A44" s="313" t="s">
        <v>4548</v>
      </c>
      <c r="B44" s="303">
        <v>44120</v>
      </c>
      <c r="C44" s="302">
        <v>3022073</v>
      </c>
      <c r="D44" s="313" t="str">
        <f>VLOOKUP(C44,Schools!A:B,2,0)</f>
        <v>Danegrove JMI School</v>
      </c>
      <c r="E44" s="313" t="str">
        <f>VLOOKUP(C44,Schools!$A:$Z,3,0)</f>
        <v>M</v>
      </c>
      <c r="F44" s="76">
        <v>46075</v>
      </c>
      <c r="G44" s="302" t="s">
        <v>3620</v>
      </c>
      <c r="H44" s="302"/>
      <c r="I44" s="313" t="s">
        <v>4527</v>
      </c>
      <c r="J44" s="313">
        <f>VLOOKUP(C44,Schools!$A:$Z,9,0)</f>
        <v>400105</v>
      </c>
      <c r="K44" s="302" t="s">
        <v>85</v>
      </c>
      <c r="L44" s="302" t="s">
        <v>4549</v>
      </c>
      <c r="M44" s="302" t="s">
        <v>4554</v>
      </c>
      <c r="N44" s="309" t="str">
        <f>VLOOKUP(C44,Schools!A:D,4,0)</f>
        <v>Primary</v>
      </c>
      <c r="O44" s="309">
        <v>10166</v>
      </c>
      <c r="P44" s="309">
        <f t="shared" si="4"/>
        <v>543965</v>
      </c>
      <c r="Q44" s="286"/>
      <c r="R44" s="286"/>
      <c r="S44" s="286"/>
      <c r="T44" s="286"/>
      <c r="U44" s="78"/>
      <c r="V44" s="78"/>
      <c r="W44" s="78"/>
      <c r="X44" s="78"/>
      <c r="Y44" s="78"/>
      <c r="Z44" s="52">
        <f t="shared" si="5"/>
        <v>0</v>
      </c>
      <c r="AA44" s="52"/>
      <c r="AB44" s="52"/>
      <c r="AC44" s="52">
        <f t="shared" si="3"/>
        <v>46075</v>
      </c>
      <c r="AE44" s="314">
        <f>VLOOKUP(D44,Schools!$B$8:$F$143,5,FALSE)</f>
        <v>3022073</v>
      </c>
      <c r="AG44" s="454">
        <f t="shared" si="6"/>
        <v>0</v>
      </c>
      <c r="AH44" s="454">
        <f t="shared" si="7"/>
        <v>0</v>
      </c>
      <c r="AI44" s="454">
        <f t="shared" si="8"/>
        <v>0</v>
      </c>
      <c r="AJ44" s="454">
        <f t="shared" si="9"/>
        <v>0</v>
      </c>
      <c r="AK44" s="313"/>
      <c r="AL44" s="313"/>
      <c r="AM44" s="313"/>
      <c r="AN44" s="313"/>
      <c r="AO44" s="313"/>
      <c r="AP44" s="313"/>
      <c r="AQ44" s="313"/>
      <c r="AR44" s="313"/>
      <c r="AS44" s="313"/>
    </row>
    <row r="45" spans="1:45" x14ac:dyDescent="0.25">
      <c r="A45" s="313" t="s">
        <v>4548</v>
      </c>
      <c r="B45" s="303">
        <v>44120</v>
      </c>
      <c r="C45" s="302">
        <v>3022019</v>
      </c>
      <c r="D45" s="313" t="str">
        <f>VLOOKUP(C45,Schools!A:B,2,0)</f>
        <v>Deansbrook Infant School</v>
      </c>
      <c r="E45" s="313" t="str">
        <f>VLOOKUP(C45,Schools!$A:$Z,3,0)</f>
        <v>M</v>
      </c>
      <c r="F45" s="76">
        <v>6995</v>
      </c>
      <c r="G45" s="302" t="s">
        <v>3620</v>
      </c>
      <c r="H45" s="302"/>
      <c r="I45" s="313" t="s">
        <v>4527</v>
      </c>
      <c r="J45" s="313">
        <f>VLOOKUP(C45,Schools!$A:$Z,9,0)</f>
        <v>400036</v>
      </c>
      <c r="K45" s="302" t="s">
        <v>85</v>
      </c>
      <c r="L45" s="302" t="s">
        <v>4549</v>
      </c>
      <c r="M45" s="302" t="s">
        <v>4554</v>
      </c>
      <c r="N45" s="309" t="str">
        <f>VLOOKUP(C45,Schools!A:D,4,0)</f>
        <v>Primary</v>
      </c>
      <c r="O45" s="309">
        <v>10166</v>
      </c>
      <c r="P45" s="309">
        <f t="shared" si="4"/>
        <v>543965</v>
      </c>
      <c r="Q45" s="286"/>
      <c r="R45" s="286"/>
      <c r="S45" s="286"/>
      <c r="T45" s="286"/>
      <c r="U45" s="78"/>
      <c r="V45" s="78"/>
      <c r="W45" s="78"/>
      <c r="X45" s="78"/>
      <c r="Y45" s="78"/>
      <c r="Z45" s="52">
        <f t="shared" si="5"/>
        <v>0</v>
      </c>
      <c r="AA45" s="52"/>
      <c r="AB45" s="52"/>
      <c r="AC45" s="52">
        <f t="shared" si="3"/>
        <v>6995</v>
      </c>
      <c r="AE45" s="314">
        <f>VLOOKUP(D45,Schools!$B$8:$F$143,5,FALSE)</f>
        <v>3022019</v>
      </c>
      <c r="AG45" s="454">
        <f t="shared" si="6"/>
        <v>0</v>
      </c>
      <c r="AH45" s="454">
        <f t="shared" si="7"/>
        <v>0</v>
      </c>
      <c r="AI45" s="454">
        <f t="shared" si="8"/>
        <v>0</v>
      </c>
      <c r="AJ45" s="454">
        <f t="shared" si="9"/>
        <v>0</v>
      </c>
      <c r="AK45" s="313"/>
      <c r="AL45" s="313"/>
      <c r="AM45" s="313"/>
      <c r="AN45" s="313"/>
      <c r="AO45" s="313"/>
      <c r="AP45" s="313"/>
      <c r="AQ45" s="313"/>
      <c r="AR45" s="313"/>
      <c r="AS45" s="313"/>
    </row>
    <row r="46" spans="1:45" x14ac:dyDescent="0.25">
      <c r="A46" s="313" t="s">
        <v>4548</v>
      </c>
      <c r="B46" s="303">
        <v>44120</v>
      </c>
      <c r="C46" s="302">
        <v>3022021</v>
      </c>
      <c r="D46" s="313" t="str">
        <f>VLOOKUP(C46,Schools!A:B,2,0)</f>
        <v>Dollis Primary School</v>
      </c>
      <c r="E46" s="313" t="str">
        <f>VLOOKUP(C46,Schools!$A:$Z,3,0)</f>
        <v>M</v>
      </c>
      <c r="F46" s="76">
        <v>1555</v>
      </c>
      <c r="G46" s="302" t="s">
        <v>3620</v>
      </c>
      <c r="H46" s="302"/>
      <c r="I46" s="313" t="s">
        <v>4527</v>
      </c>
      <c r="J46" s="313">
        <f>VLOOKUP(C46,Schools!$A:$Z,9,0)</f>
        <v>400042</v>
      </c>
      <c r="K46" s="302" t="s">
        <v>85</v>
      </c>
      <c r="L46" s="302" t="s">
        <v>4549</v>
      </c>
      <c r="M46" s="302" t="s">
        <v>4554</v>
      </c>
      <c r="N46" s="309" t="str">
        <f>VLOOKUP(C46,Schools!A:D,4,0)</f>
        <v>Primary</v>
      </c>
      <c r="O46" s="309">
        <v>10166</v>
      </c>
      <c r="P46" s="309">
        <f t="shared" si="4"/>
        <v>543965</v>
      </c>
      <c r="Q46" s="286"/>
      <c r="R46" s="286"/>
      <c r="S46" s="286"/>
      <c r="T46" s="286"/>
      <c r="U46" s="286"/>
      <c r="V46" s="78"/>
      <c r="W46" s="78"/>
      <c r="X46" s="78"/>
      <c r="Y46" s="78"/>
      <c r="Z46" s="52">
        <f t="shared" si="5"/>
        <v>0</v>
      </c>
      <c r="AA46" s="52"/>
      <c r="AB46" s="52"/>
      <c r="AC46" s="52">
        <f t="shared" si="3"/>
        <v>1555</v>
      </c>
      <c r="AE46" s="314">
        <f>VLOOKUP(D46,Schools!$B$8:$F$143,5,FALSE)</f>
        <v>3022021</v>
      </c>
      <c r="AG46" s="454">
        <f t="shared" si="6"/>
        <v>0</v>
      </c>
      <c r="AH46" s="454">
        <f t="shared" si="7"/>
        <v>0</v>
      </c>
      <c r="AI46" s="454">
        <f t="shared" si="8"/>
        <v>0</v>
      </c>
      <c r="AJ46" s="454">
        <f t="shared" si="9"/>
        <v>0</v>
      </c>
      <c r="AK46" s="313"/>
      <c r="AL46" s="313"/>
      <c r="AM46" s="313"/>
      <c r="AN46" s="313"/>
      <c r="AO46" s="313"/>
      <c r="AP46" s="313"/>
      <c r="AQ46" s="313"/>
      <c r="AR46" s="313"/>
      <c r="AS46" s="313"/>
    </row>
    <row r="47" spans="1:45" x14ac:dyDescent="0.25">
      <c r="A47" s="313" t="s">
        <v>4548</v>
      </c>
      <c r="B47" s="303">
        <v>44120</v>
      </c>
      <c r="C47" s="302">
        <v>3022023</v>
      </c>
      <c r="D47" s="313" t="str">
        <f>VLOOKUP(C47,Schools!A:B,2,0)</f>
        <v>Edgware Primary School</v>
      </c>
      <c r="E47" s="313" t="str">
        <f>VLOOKUP(C47,Schools!$A:$Z,3,0)</f>
        <v>M</v>
      </c>
      <c r="F47" s="76">
        <v>17778</v>
      </c>
      <c r="G47" s="302" t="s">
        <v>3620</v>
      </c>
      <c r="H47" s="302"/>
      <c r="I47" s="313" t="s">
        <v>4527</v>
      </c>
      <c r="J47" s="313">
        <f>VLOOKUP(C47,Schools!$A:$Z,9,0)</f>
        <v>400159</v>
      </c>
      <c r="K47" s="302" t="s">
        <v>85</v>
      </c>
      <c r="L47" s="302" t="s">
        <v>4549</v>
      </c>
      <c r="M47" s="302" t="s">
        <v>4554</v>
      </c>
      <c r="N47" s="309" t="str">
        <f>VLOOKUP(C47,Schools!A:D,4,0)</f>
        <v>Primary</v>
      </c>
      <c r="O47" s="309">
        <v>10166</v>
      </c>
      <c r="P47" s="309">
        <f t="shared" si="4"/>
        <v>543965</v>
      </c>
      <c r="Q47" s="286"/>
      <c r="R47" s="286"/>
      <c r="S47" s="286"/>
      <c r="T47" s="286"/>
      <c r="U47" s="78"/>
      <c r="V47" s="78"/>
      <c r="W47" s="78"/>
      <c r="X47" s="78"/>
      <c r="Y47" s="78"/>
      <c r="Z47" s="52">
        <f t="shared" si="5"/>
        <v>0</v>
      </c>
      <c r="AA47" s="52"/>
      <c r="AB47" s="52"/>
      <c r="AC47" s="52">
        <f t="shared" si="3"/>
        <v>17778</v>
      </c>
      <c r="AE47" s="314">
        <f>VLOOKUP(D47,Schools!$B$8:$F$143,5,FALSE)</f>
        <v>3022023</v>
      </c>
      <c r="AG47" s="454">
        <f t="shared" si="6"/>
        <v>0</v>
      </c>
      <c r="AH47" s="454">
        <f t="shared" si="7"/>
        <v>0</v>
      </c>
      <c r="AI47" s="454">
        <f t="shared" si="8"/>
        <v>0</v>
      </c>
      <c r="AJ47" s="454">
        <f t="shared" si="9"/>
        <v>0</v>
      </c>
      <c r="AK47" s="313"/>
      <c r="AL47" s="313"/>
      <c r="AM47" s="313"/>
      <c r="AN47" s="313"/>
      <c r="AO47" s="313"/>
      <c r="AP47" s="313"/>
      <c r="AQ47" s="313"/>
      <c r="AR47" s="313"/>
      <c r="AS47" s="313"/>
    </row>
    <row r="48" spans="1:45" x14ac:dyDescent="0.25">
      <c r="A48" s="313" t="s">
        <v>4548</v>
      </c>
      <c r="B48" s="303">
        <v>44120</v>
      </c>
      <c r="C48" s="302">
        <v>3022024</v>
      </c>
      <c r="D48" s="313" t="str">
        <f>VLOOKUP(C48,Schools!A:B,2,0)</f>
        <v>Fairway Primary School</v>
      </c>
      <c r="E48" s="313" t="str">
        <f>VLOOKUP(C48,Schools!$A:$Z,3,0)</f>
        <v>M</v>
      </c>
      <c r="F48" s="76">
        <v>90</v>
      </c>
      <c r="G48" s="302" t="s">
        <v>3620</v>
      </c>
      <c r="H48" s="302"/>
      <c r="I48" s="313" t="s">
        <v>4527</v>
      </c>
      <c r="J48" s="313">
        <f>VLOOKUP(C48,Schools!$A:$Z,9,0)</f>
        <v>400047</v>
      </c>
      <c r="K48" s="302" t="s">
        <v>85</v>
      </c>
      <c r="L48" s="302" t="s">
        <v>4549</v>
      </c>
      <c r="M48" s="302" t="s">
        <v>4554</v>
      </c>
      <c r="N48" s="309" t="str">
        <f>VLOOKUP(C48,Schools!A:D,4,0)</f>
        <v>Primary</v>
      </c>
      <c r="O48" s="309">
        <v>10166</v>
      </c>
      <c r="P48" s="309">
        <f t="shared" si="4"/>
        <v>543965</v>
      </c>
      <c r="Q48" s="286"/>
      <c r="R48" s="286"/>
      <c r="S48" s="286"/>
      <c r="T48" s="286"/>
      <c r="U48" s="286"/>
      <c r="V48" s="78"/>
      <c r="W48" s="78"/>
      <c r="X48" s="78"/>
      <c r="Y48" s="78"/>
      <c r="Z48" s="52">
        <f t="shared" si="5"/>
        <v>0</v>
      </c>
      <c r="AA48" s="52"/>
      <c r="AB48" s="52"/>
      <c r="AC48" s="52">
        <f t="shared" si="3"/>
        <v>90</v>
      </c>
      <c r="AE48" s="314">
        <f>VLOOKUP(D48,Schools!$B$8:$F$143,5,FALSE)</f>
        <v>3022024</v>
      </c>
      <c r="AG48" s="454">
        <f t="shared" si="6"/>
        <v>0</v>
      </c>
      <c r="AH48" s="454">
        <f t="shared" si="7"/>
        <v>0</v>
      </c>
      <c r="AI48" s="454">
        <f t="shared" si="8"/>
        <v>0</v>
      </c>
      <c r="AJ48" s="454">
        <f t="shared" si="9"/>
        <v>0</v>
      </c>
      <c r="AK48" s="313"/>
      <c r="AL48" s="313"/>
      <c r="AM48" s="313"/>
      <c r="AN48" s="313"/>
      <c r="AO48" s="313"/>
      <c r="AP48" s="313"/>
      <c r="AQ48" s="313"/>
      <c r="AR48" s="313"/>
      <c r="AS48" s="313"/>
    </row>
    <row r="49" spans="1:45" x14ac:dyDescent="0.25">
      <c r="A49" s="313" t="s">
        <v>4548</v>
      </c>
      <c r="B49" s="303">
        <v>44120</v>
      </c>
      <c r="C49" s="302">
        <v>3022025</v>
      </c>
      <c r="D49" s="313" t="str">
        <f>VLOOKUP(C49,Schools!A:B,2,0)</f>
        <v>Foulds</v>
      </c>
      <c r="E49" s="313" t="str">
        <f>VLOOKUP(C49,Schools!$A:$Z,3,0)</f>
        <v>M</v>
      </c>
      <c r="F49" s="76">
        <v>10850</v>
      </c>
      <c r="G49" s="302" t="s">
        <v>3620</v>
      </c>
      <c r="H49" s="302"/>
      <c r="I49" s="313" t="s">
        <v>4527</v>
      </c>
      <c r="J49" s="313">
        <f>VLOOKUP(C49,Schools!$A:$Z,9,0)</f>
        <v>400001</v>
      </c>
      <c r="K49" s="302" t="s">
        <v>85</v>
      </c>
      <c r="L49" s="302" t="s">
        <v>4549</v>
      </c>
      <c r="M49" s="302" t="s">
        <v>4554</v>
      </c>
      <c r="N49" s="309" t="str">
        <f>VLOOKUP(C49,Schools!A:D,4,0)</f>
        <v>Primary</v>
      </c>
      <c r="O49" s="309">
        <v>10166</v>
      </c>
      <c r="P49" s="309">
        <f t="shared" si="4"/>
        <v>543965</v>
      </c>
      <c r="Q49" s="286"/>
      <c r="R49" s="286"/>
      <c r="S49" s="286"/>
      <c r="T49" s="286"/>
      <c r="U49" s="286"/>
      <c r="V49" s="78"/>
      <c r="W49" s="78"/>
      <c r="X49" s="78"/>
      <c r="Y49" s="78"/>
      <c r="Z49" s="52">
        <f t="shared" si="5"/>
        <v>0</v>
      </c>
      <c r="AA49" s="52"/>
      <c r="AB49" s="52"/>
      <c r="AC49" s="52">
        <f t="shared" si="3"/>
        <v>10850</v>
      </c>
      <c r="AE49" s="314">
        <f>VLOOKUP(D49,Schools!$B$8:$F$143,5,FALSE)</f>
        <v>3022025</v>
      </c>
      <c r="AG49" s="454">
        <f t="shared" si="6"/>
        <v>0</v>
      </c>
      <c r="AH49" s="454">
        <f t="shared" si="7"/>
        <v>0</v>
      </c>
      <c r="AI49" s="454">
        <f t="shared" si="8"/>
        <v>0</v>
      </c>
      <c r="AJ49" s="454">
        <f t="shared" si="9"/>
        <v>0</v>
      </c>
      <c r="AK49" s="313"/>
      <c r="AL49" s="313"/>
      <c r="AM49" s="313"/>
      <c r="AN49" s="313"/>
      <c r="AO49" s="313"/>
      <c r="AP49" s="313"/>
      <c r="AQ49" s="313"/>
      <c r="AR49" s="313"/>
      <c r="AS49" s="313"/>
    </row>
    <row r="50" spans="1:45" x14ac:dyDescent="0.25">
      <c r="A50" s="313" t="s">
        <v>4548</v>
      </c>
      <c r="B50" s="303">
        <v>44120</v>
      </c>
      <c r="C50" s="302">
        <v>3022026</v>
      </c>
      <c r="D50" s="313" t="str">
        <f>VLOOKUP(C50,Schools!A:B,2,0)</f>
        <v>Frith Manor School</v>
      </c>
      <c r="E50" s="313" t="str">
        <f>VLOOKUP(C50,Schools!$A:$Z,3,0)</f>
        <v>M</v>
      </c>
      <c r="F50" s="76">
        <v>3860</v>
      </c>
      <c r="G50" s="302" t="s">
        <v>3620</v>
      </c>
      <c r="H50" s="302"/>
      <c r="I50" s="313" t="s">
        <v>4527</v>
      </c>
      <c r="J50" s="313">
        <f>VLOOKUP(C50,Schools!$A:$Z,9,0)</f>
        <v>400082</v>
      </c>
      <c r="K50" s="302" t="s">
        <v>85</v>
      </c>
      <c r="L50" s="302" t="s">
        <v>4549</v>
      </c>
      <c r="M50" s="302" t="s">
        <v>4554</v>
      </c>
      <c r="N50" s="309" t="str">
        <f>VLOOKUP(C50,Schools!A:D,4,0)</f>
        <v>Primary</v>
      </c>
      <c r="O50" s="309">
        <v>10166</v>
      </c>
      <c r="P50" s="309">
        <f t="shared" si="4"/>
        <v>543965</v>
      </c>
      <c r="Q50" s="286"/>
      <c r="R50" s="286"/>
      <c r="S50" s="286"/>
      <c r="T50" s="286"/>
      <c r="U50" s="286"/>
      <c r="V50" s="78"/>
      <c r="W50" s="78"/>
      <c r="X50" s="78"/>
      <c r="Y50" s="78"/>
      <c r="Z50" s="52">
        <f t="shared" si="5"/>
        <v>0</v>
      </c>
      <c r="AA50" s="52"/>
      <c r="AB50" s="52"/>
      <c r="AC50" s="52">
        <f t="shared" si="3"/>
        <v>3860</v>
      </c>
      <c r="AE50" s="314">
        <f>VLOOKUP(D50,Schools!$B$8:$F$143,5,FALSE)</f>
        <v>3022026</v>
      </c>
      <c r="AG50" s="454">
        <f t="shared" si="6"/>
        <v>0</v>
      </c>
      <c r="AH50" s="454">
        <f t="shared" si="7"/>
        <v>0</v>
      </c>
      <c r="AI50" s="454">
        <f t="shared" si="8"/>
        <v>0</v>
      </c>
      <c r="AJ50" s="454">
        <f t="shared" si="9"/>
        <v>0</v>
      </c>
      <c r="AK50" s="313"/>
      <c r="AL50" s="313"/>
      <c r="AM50" s="313"/>
      <c r="AN50" s="313"/>
      <c r="AO50" s="313"/>
      <c r="AP50" s="313"/>
      <c r="AQ50" s="313"/>
      <c r="AR50" s="313"/>
      <c r="AS50" s="313"/>
    </row>
    <row r="51" spans="1:45" x14ac:dyDescent="0.25">
      <c r="A51" s="313" t="s">
        <v>4548</v>
      </c>
      <c r="B51" s="303">
        <v>44120</v>
      </c>
      <c r="C51" s="302">
        <v>3022028</v>
      </c>
      <c r="D51" s="313" t="str">
        <f>VLOOKUP(C51,Schools!A:B,2,0)</f>
        <v>Garden Suburb Infant School</v>
      </c>
      <c r="E51" s="313" t="str">
        <f>VLOOKUP(C51,Schools!$A:$Z,3,0)</f>
        <v>M</v>
      </c>
      <c r="F51" s="76">
        <v>0</v>
      </c>
      <c r="G51" s="302" t="s">
        <v>3620</v>
      </c>
      <c r="H51" s="302"/>
      <c r="I51" s="313" t="s">
        <v>4527</v>
      </c>
      <c r="J51" s="313">
        <f>VLOOKUP(C51,Schools!$A:$Z,9,0)</f>
        <v>400067</v>
      </c>
      <c r="K51" s="302" t="s">
        <v>85</v>
      </c>
      <c r="L51" s="302" t="s">
        <v>4549</v>
      </c>
      <c r="M51" s="302" t="s">
        <v>4554</v>
      </c>
      <c r="N51" s="309" t="str">
        <f>VLOOKUP(C51,Schools!A:D,4,0)</f>
        <v>Primary</v>
      </c>
      <c r="O51" s="309">
        <v>10166</v>
      </c>
      <c r="P51" s="309">
        <f t="shared" si="4"/>
        <v>543965</v>
      </c>
      <c r="Q51" s="286"/>
      <c r="R51" s="286"/>
      <c r="S51" s="286"/>
      <c r="T51" s="286"/>
      <c r="U51" s="286"/>
      <c r="V51" s="78"/>
      <c r="W51" s="78"/>
      <c r="X51" s="78"/>
      <c r="Y51" s="78"/>
      <c r="Z51" s="52">
        <f t="shared" si="5"/>
        <v>0</v>
      </c>
      <c r="AA51" s="52"/>
      <c r="AB51" s="52"/>
      <c r="AC51" s="52">
        <f t="shared" si="3"/>
        <v>0</v>
      </c>
      <c r="AE51" s="314">
        <f>VLOOKUP(D51,Schools!$B$8:$F$143,5,FALSE)</f>
        <v>3022028</v>
      </c>
      <c r="AG51" s="454">
        <f t="shared" si="6"/>
        <v>0</v>
      </c>
      <c r="AH51" s="454">
        <f t="shared" si="7"/>
        <v>0</v>
      </c>
      <c r="AI51" s="454">
        <f t="shared" si="8"/>
        <v>0</v>
      </c>
      <c r="AJ51" s="454">
        <f t="shared" si="9"/>
        <v>0</v>
      </c>
      <c r="AK51" s="313"/>
      <c r="AL51" s="313"/>
      <c r="AM51" s="313"/>
      <c r="AN51" s="313"/>
      <c r="AO51" s="313"/>
      <c r="AP51" s="313"/>
      <c r="AQ51" s="313"/>
      <c r="AR51" s="313"/>
      <c r="AS51" s="313"/>
    </row>
    <row r="52" spans="1:45" x14ac:dyDescent="0.25">
      <c r="A52" s="313" t="s">
        <v>4548</v>
      </c>
      <c r="B52" s="303">
        <v>44120</v>
      </c>
      <c r="C52" s="302">
        <v>3022027</v>
      </c>
      <c r="D52" s="313" t="str">
        <f>VLOOKUP(C52,Schools!A:B,2,0)</f>
        <v>Garden Suburb Junior</v>
      </c>
      <c r="E52" s="313" t="str">
        <f>VLOOKUP(C52,Schools!$A:$Z,3,0)</f>
        <v>M</v>
      </c>
      <c r="F52" s="76">
        <v>0</v>
      </c>
      <c r="G52" s="302" t="s">
        <v>3620</v>
      </c>
      <c r="H52" s="302"/>
      <c r="I52" s="313" t="s">
        <v>4527</v>
      </c>
      <c r="J52" s="313">
        <f>VLOOKUP(C52,Schools!$A:$Z,9,0)</f>
        <v>400002</v>
      </c>
      <c r="K52" s="302" t="s">
        <v>85</v>
      </c>
      <c r="L52" s="302" t="s">
        <v>4549</v>
      </c>
      <c r="M52" s="302" t="s">
        <v>4554</v>
      </c>
      <c r="N52" s="309" t="str">
        <f>VLOOKUP(C52,Schools!A:D,4,0)</f>
        <v>Primary</v>
      </c>
      <c r="O52" s="309">
        <v>10166</v>
      </c>
      <c r="P52" s="309">
        <f t="shared" si="4"/>
        <v>543965</v>
      </c>
      <c r="Q52" s="286"/>
      <c r="R52" s="286"/>
      <c r="S52" s="286"/>
      <c r="T52" s="286"/>
      <c r="U52" s="286"/>
      <c r="V52" s="78"/>
      <c r="W52" s="78"/>
      <c r="X52" s="78"/>
      <c r="Y52" s="78"/>
      <c r="Z52" s="52">
        <f t="shared" si="5"/>
        <v>0</v>
      </c>
      <c r="AA52" s="52"/>
      <c r="AB52" s="52"/>
      <c r="AC52" s="52">
        <f t="shared" ref="AC52:AC83" si="10">F52-Z52</f>
        <v>0</v>
      </c>
      <c r="AE52" s="314">
        <f>VLOOKUP(D52,Schools!$B$8:$F$143,5,FALSE)</f>
        <v>3022027</v>
      </c>
      <c r="AG52" s="454">
        <f t="shared" si="6"/>
        <v>0</v>
      </c>
      <c r="AH52" s="454">
        <f t="shared" si="7"/>
        <v>0</v>
      </c>
      <c r="AI52" s="454">
        <f t="shared" si="8"/>
        <v>0</v>
      </c>
      <c r="AJ52" s="454">
        <f t="shared" si="9"/>
        <v>0</v>
      </c>
      <c r="AK52" s="313"/>
      <c r="AL52" s="313"/>
      <c r="AM52" s="313"/>
      <c r="AN52" s="313"/>
      <c r="AO52" s="313"/>
      <c r="AP52" s="313"/>
      <c r="AQ52" s="313"/>
      <c r="AR52" s="313"/>
      <c r="AS52" s="313"/>
    </row>
    <row r="53" spans="1:45" x14ac:dyDescent="0.25">
      <c r="A53" s="313" t="s">
        <v>4548</v>
      </c>
      <c r="B53" s="303">
        <v>44120</v>
      </c>
      <c r="C53" s="302">
        <v>3022029</v>
      </c>
      <c r="D53" s="313" t="str">
        <f>VLOOKUP(C53,Schools!A:B,2,0)</f>
        <v>Goldbeaters Primary School</v>
      </c>
      <c r="E53" s="313" t="str">
        <f>VLOOKUP(C53,Schools!$A:$Z,3,0)</f>
        <v>M</v>
      </c>
      <c r="F53" s="76">
        <v>0</v>
      </c>
      <c r="G53" s="302" t="s">
        <v>3620</v>
      </c>
      <c r="H53" s="302"/>
      <c r="I53" s="313" t="s">
        <v>4527</v>
      </c>
      <c r="J53" s="313">
        <f>VLOOKUP(C53,Schools!$A:$Z,9,0)</f>
        <v>400035</v>
      </c>
      <c r="K53" s="302" t="s">
        <v>85</v>
      </c>
      <c r="L53" s="302" t="s">
        <v>4549</v>
      </c>
      <c r="M53" s="302" t="s">
        <v>4554</v>
      </c>
      <c r="N53" s="309" t="str">
        <f>VLOOKUP(C53,Schools!A:D,4,0)</f>
        <v>Primary</v>
      </c>
      <c r="O53" s="309">
        <v>10166</v>
      </c>
      <c r="P53" s="309">
        <f t="shared" si="4"/>
        <v>543965</v>
      </c>
      <c r="Q53" s="286"/>
      <c r="R53" s="286"/>
      <c r="S53" s="286"/>
      <c r="T53" s="286"/>
      <c r="U53" s="286"/>
      <c r="V53" s="78"/>
      <c r="W53" s="78"/>
      <c r="X53" s="78"/>
      <c r="Y53" s="78"/>
      <c r="Z53" s="52">
        <f t="shared" si="5"/>
        <v>0</v>
      </c>
      <c r="AA53" s="52"/>
      <c r="AB53" s="52"/>
      <c r="AC53" s="52">
        <f t="shared" si="10"/>
        <v>0</v>
      </c>
      <c r="AE53" s="314">
        <f>VLOOKUP(D53,Schools!$B$8:$F$143,5,FALSE)</f>
        <v>3022029</v>
      </c>
      <c r="AG53" s="454">
        <f t="shared" si="6"/>
        <v>0</v>
      </c>
      <c r="AH53" s="454">
        <f t="shared" si="7"/>
        <v>0</v>
      </c>
      <c r="AI53" s="454">
        <f t="shared" si="8"/>
        <v>0</v>
      </c>
      <c r="AJ53" s="454">
        <f t="shared" si="9"/>
        <v>0</v>
      </c>
      <c r="AK53" s="313"/>
      <c r="AL53" s="313"/>
      <c r="AM53" s="313"/>
      <c r="AN53" s="313"/>
      <c r="AO53" s="313"/>
      <c r="AP53" s="313"/>
      <c r="AQ53" s="313"/>
      <c r="AR53" s="313"/>
      <c r="AS53" s="313"/>
    </row>
    <row r="54" spans="1:45" x14ac:dyDescent="0.25">
      <c r="A54" s="313" t="s">
        <v>4548</v>
      </c>
      <c r="B54" s="303">
        <v>44120</v>
      </c>
      <c r="C54" s="302">
        <v>3023516</v>
      </c>
      <c r="D54" s="313" t="str">
        <f>VLOOKUP(C54,Schools!A:B,2,0)</f>
        <v>Hasmonean Primary School</v>
      </c>
      <c r="E54" s="313" t="str">
        <f>VLOOKUP(C54,Schools!$A:$Z,3,0)</f>
        <v>M</v>
      </c>
      <c r="F54" s="76">
        <v>184</v>
      </c>
      <c r="G54" s="302" t="s">
        <v>3620</v>
      </c>
      <c r="H54" s="302"/>
      <c r="I54" s="313" t="s">
        <v>4527</v>
      </c>
      <c r="J54" s="313">
        <f>VLOOKUP(C54,Schools!$A:$Z,9,0)</f>
        <v>400108</v>
      </c>
      <c r="K54" s="302" t="s">
        <v>85</v>
      </c>
      <c r="L54" s="302" t="s">
        <v>4549</v>
      </c>
      <c r="M54" s="302" t="s">
        <v>4554</v>
      </c>
      <c r="N54" s="309" t="str">
        <f>VLOOKUP(C54,Schools!A:D,4,0)</f>
        <v>Primary</v>
      </c>
      <c r="O54" s="309">
        <v>10166</v>
      </c>
      <c r="P54" s="309">
        <f t="shared" si="4"/>
        <v>543965</v>
      </c>
      <c r="Q54" s="286"/>
      <c r="R54" s="286"/>
      <c r="S54" s="286"/>
      <c r="T54" s="286"/>
      <c r="U54" s="286"/>
      <c r="V54" s="78"/>
      <c r="W54" s="78"/>
      <c r="X54" s="78"/>
      <c r="Y54" s="78"/>
      <c r="Z54" s="52">
        <f t="shared" si="5"/>
        <v>0</v>
      </c>
      <c r="AA54" s="52"/>
      <c r="AB54" s="52"/>
      <c r="AC54" s="52">
        <f t="shared" si="10"/>
        <v>184</v>
      </c>
      <c r="AE54" s="314">
        <f>VLOOKUP(D54,Schools!$B$8:$F$143,5,FALSE)</f>
        <v>3023516</v>
      </c>
      <c r="AG54" s="454">
        <f t="shared" si="6"/>
        <v>0</v>
      </c>
      <c r="AH54" s="454">
        <f t="shared" si="7"/>
        <v>0</v>
      </c>
      <c r="AI54" s="454">
        <f t="shared" si="8"/>
        <v>0</v>
      </c>
      <c r="AJ54" s="454">
        <f t="shared" si="9"/>
        <v>0</v>
      </c>
      <c r="AK54" s="313"/>
      <c r="AL54" s="313"/>
      <c r="AM54" s="313"/>
      <c r="AN54" s="313"/>
      <c r="AO54" s="313"/>
      <c r="AP54" s="313"/>
      <c r="AQ54" s="313"/>
      <c r="AR54" s="313"/>
      <c r="AS54" s="313"/>
    </row>
    <row r="55" spans="1:45" x14ac:dyDescent="0.25">
      <c r="A55" s="313" t="s">
        <v>4548</v>
      </c>
      <c r="B55" s="303">
        <v>44120</v>
      </c>
      <c r="C55" s="302">
        <v>3022031</v>
      </c>
      <c r="D55" s="313" t="str">
        <f>VLOOKUP(C55,Schools!A:B,2,0)</f>
        <v>Hollickwood JMI School</v>
      </c>
      <c r="E55" s="313" t="str">
        <f>VLOOKUP(C55,Schools!$A:$Z,3,0)</f>
        <v>M</v>
      </c>
      <c r="F55" s="76">
        <v>5479</v>
      </c>
      <c r="G55" s="302" t="s">
        <v>3620</v>
      </c>
      <c r="H55" s="302"/>
      <c r="I55" s="313" t="s">
        <v>4527</v>
      </c>
      <c r="J55" s="313">
        <f>VLOOKUP(C55,Schools!$A:$Z,9,0)</f>
        <v>400026</v>
      </c>
      <c r="K55" s="302" t="s">
        <v>85</v>
      </c>
      <c r="L55" s="302" t="s">
        <v>4549</v>
      </c>
      <c r="M55" s="302" t="s">
        <v>4554</v>
      </c>
      <c r="N55" s="309" t="str">
        <f>VLOOKUP(C55,Schools!A:D,4,0)</f>
        <v>Primary</v>
      </c>
      <c r="O55" s="309">
        <v>10166</v>
      </c>
      <c r="P55" s="309">
        <f t="shared" si="4"/>
        <v>543965</v>
      </c>
      <c r="Q55" s="286"/>
      <c r="R55" s="286"/>
      <c r="S55" s="286"/>
      <c r="T55" s="286"/>
      <c r="U55" s="78"/>
      <c r="V55" s="78"/>
      <c r="W55" s="78"/>
      <c r="X55" s="78"/>
      <c r="Y55" s="78"/>
      <c r="Z55" s="52">
        <f t="shared" si="5"/>
        <v>0</v>
      </c>
      <c r="AA55" s="52"/>
      <c r="AB55" s="52"/>
      <c r="AC55" s="52">
        <f t="shared" si="10"/>
        <v>5479</v>
      </c>
      <c r="AE55" s="314">
        <f>VLOOKUP(D55,Schools!$B$8:$F$143,5,FALSE)</f>
        <v>3022031</v>
      </c>
      <c r="AG55" s="454">
        <f t="shared" si="6"/>
        <v>0</v>
      </c>
      <c r="AH55" s="454">
        <f t="shared" si="7"/>
        <v>0</v>
      </c>
      <c r="AI55" s="454">
        <f t="shared" si="8"/>
        <v>0</v>
      </c>
      <c r="AJ55" s="454">
        <f t="shared" si="9"/>
        <v>0</v>
      </c>
      <c r="AK55" s="313"/>
      <c r="AL55" s="313"/>
      <c r="AM55" s="313"/>
      <c r="AN55" s="313"/>
      <c r="AO55" s="313"/>
      <c r="AP55" s="313"/>
      <c r="AQ55" s="313"/>
      <c r="AR55" s="313"/>
      <c r="AS55" s="313"/>
    </row>
    <row r="56" spans="1:45" x14ac:dyDescent="0.25">
      <c r="A56" s="313" t="s">
        <v>4548</v>
      </c>
      <c r="B56" s="303">
        <v>44120</v>
      </c>
      <c r="C56" s="302">
        <v>3022032</v>
      </c>
      <c r="D56" s="313" t="str">
        <f>VLOOKUP(C56,Schools!A:B,2,0)</f>
        <v>Holly Park School</v>
      </c>
      <c r="E56" s="313" t="str">
        <f>VLOOKUP(C56,Schools!$A:$Z,3,0)</f>
        <v>M</v>
      </c>
      <c r="F56" s="76">
        <v>16304</v>
      </c>
      <c r="G56" s="302" t="s">
        <v>3620</v>
      </c>
      <c r="H56" s="302"/>
      <c r="I56" s="313" t="s">
        <v>4527</v>
      </c>
      <c r="J56" s="313">
        <f>VLOOKUP(C56,Schools!$A:$Z,9,0)</f>
        <v>400084</v>
      </c>
      <c r="K56" s="302" t="s">
        <v>85</v>
      </c>
      <c r="L56" s="302" t="s">
        <v>4549</v>
      </c>
      <c r="M56" s="302" t="s">
        <v>4554</v>
      </c>
      <c r="N56" s="309" t="str">
        <f>VLOOKUP(C56,Schools!A:D,4,0)</f>
        <v>Primary</v>
      </c>
      <c r="O56" s="309">
        <v>10166</v>
      </c>
      <c r="P56" s="309">
        <f t="shared" si="4"/>
        <v>543965</v>
      </c>
      <c r="Q56" s="286"/>
      <c r="R56" s="286"/>
      <c r="S56" s="286"/>
      <c r="T56" s="286"/>
      <c r="U56" s="78"/>
      <c r="V56" s="78"/>
      <c r="W56" s="78"/>
      <c r="X56" s="78"/>
      <c r="Y56" s="78"/>
      <c r="Z56" s="52">
        <f t="shared" si="5"/>
        <v>0</v>
      </c>
      <c r="AA56" s="52"/>
      <c r="AB56" s="52"/>
      <c r="AC56" s="52">
        <f t="shared" si="10"/>
        <v>16304</v>
      </c>
      <c r="AE56" s="314">
        <f>VLOOKUP(D56,Schools!$B$8:$F$143,5,FALSE)</f>
        <v>3022032</v>
      </c>
      <c r="AG56" s="454">
        <f t="shared" si="6"/>
        <v>0</v>
      </c>
      <c r="AH56" s="454">
        <f t="shared" si="7"/>
        <v>0</v>
      </c>
      <c r="AI56" s="454">
        <f t="shared" si="8"/>
        <v>0</v>
      </c>
      <c r="AJ56" s="454">
        <f t="shared" si="9"/>
        <v>0</v>
      </c>
      <c r="AK56" s="313"/>
      <c r="AL56" s="313"/>
      <c r="AM56" s="313"/>
      <c r="AN56" s="313"/>
      <c r="AO56" s="313"/>
      <c r="AP56" s="313"/>
      <c r="AQ56" s="313"/>
      <c r="AR56" s="313"/>
      <c r="AS56" s="313"/>
    </row>
    <row r="57" spans="1:45" x14ac:dyDescent="0.25">
      <c r="A57" s="313" t="s">
        <v>4548</v>
      </c>
      <c r="B57" s="303">
        <v>44120</v>
      </c>
      <c r="C57" s="302">
        <v>3023304</v>
      </c>
      <c r="D57" s="313" t="str">
        <f>VLOOKUP(C57,Schools!A:B,2,0)</f>
        <v>Holy Trinity School</v>
      </c>
      <c r="E57" s="313" t="str">
        <f>VLOOKUP(C57,Schools!$A:$Z,3,0)</f>
        <v>M</v>
      </c>
      <c r="F57" s="76">
        <v>12160</v>
      </c>
      <c r="G57" s="302" t="s">
        <v>3620</v>
      </c>
      <c r="H57" s="302"/>
      <c r="I57" s="313" t="s">
        <v>4527</v>
      </c>
      <c r="J57" s="313">
        <f>VLOOKUP(C57,Schools!$A:$Z,9,0)</f>
        <v>400008</v>
      </c>
      <c r="K57" s="302" t="s">
        <v>85</v>
      </c>
      <c r="L57" s="302" t="s">
        <v>4549</v>
      </c>
      <c r="M57" s="302" t="s">
        <v>4554</v>
      </c>
      <c r="N57" s="309" t="str">
        <f>VLOOKUP(C57,Schools!A:D,4,0)</f>
        <v>Primary</v>
      </c>
      <c r="O57" s="309">
        <v>10166</v>
      </c>
      <c r="P57" s="309">
        <f t="shared" si="4"/>
        <v>543965</v>
      </c>
      <c r="Q57" s="286"/>
      <c r="R57" s="286"/>
      <c r="S57" s="286"/>
      <c r="T57" s="286"/>
      <c r="U57" s="286"/>
      <c r="V57" s="78"/>
      <c r="W57" s="78"/>
      <c r="X57" s="78"/>
      <c r="Y57" s="78"/>
      <c r="Z57" s="52">
        <f t="shared" si="5"/>
        <v>0</v>
      </c>
      <c r="AA57" s="52"/>
      <c r="AB57" s="52"/>
      <c r="AC57" s="52">
        <f t="shared" si="10"/>
        <v>12160</v>
      </c>
      <c r="AE57" s="314">
        <f>VLOOKUP(D57,Schools!$B$8:$F$143,5,FALSE)</f>
        <v>3023304</v>
      </c>
      <c r="AG57" s="454">
        <f t="shared" si="6"/>
        <v>0</v>
      </c>
      <c r="AH57" s="454">
        <f t="shared" si="7"/>
        <v>0</v>
      </c>
      <c r="AI57" s="454">
        <f t="shared" si="8"/>
        <v>0</v>
      </c>
      <c r="AJ57" s="454">
        <f t="shared" si="9"/>
        <v>0</v>
      </c>
      <c r="AK57" s="313"/>
      <c r="AL57" s="313"/>
      <c r="AM57" s="313"/>
      <c r="AN57" s="313"/>
      <c r="AO57" s="313"/>
      <c r="AP57" s="313"/>
      <c r="AQ57" s="313"/>
      <c r="AR57" s="313"/>
      <c r="AS57" s="313"/>
    </row>
    <row r="58" spans="1:45" x14ac:dyDescent="0.25">
      <c r="A58" s="313" t="s">
        <v>4548</v>
      </c>
      <c r="B58" s="303">
        <v>44120</v>
      </c>
      <c r="C58" s="302">
        <v>3022036</v>
      </c>
      <c r="D58" s="313" t="str">
        <f>VLOOKUP(C58,Schools!A:B,2,0)</f>
        <v>Livingstone School</v>
      </c>
      <c r="E58" s="313" t="str">
        <f>VLOOKUP(C58,Schools!$A:$Z,3,0)</f>
        <v>M</v>
      </c>
      <c r="F58" s="76">
        <v>0</v>
      </c>
      <c r="G58" s="302" t="s">
        <v>3620</v>
      </c>
      <c r="H58" s="302"/>
      <c r="I58" s="313" t="s">
        <v>4527</v>
      </c>
      <c r="J58" s="313">
        <f>VLOOKUP(C58,Schools!$A:$Z,9,0)</f>
        <v>400046</v>
      </c>
      <c r="K58" s="302" t="s">
        <v>85</v>
      </c>
      <c r="L58" s="302" t="s">
        <v>4549</v>
      </c>
      <c r="M58" s="302" t="s">
        <v>4554</v>
      </c>
      <c r="N58" s="309" t="str">
        <f>VLOOKUP(C58,Schools!A:D,4,0)</f>
        <v>Primary</v>
      </c>
      <c r="O58" s="309">
        <v>10166</v>
      </c>
      <c r="P58" s="309">
        <f t="shared" si="4"/>
        <v>543965</v>
      </c>
      <c r="Q58" s="286"/>
      <c r="R58" s="286"/>
      <c r="S58" s="286"/>
      <c r="T58" s="286"/>
      <c r="U58" s="286"/>
      <c r="V58" s="78"/>
      <c r="W58" s="78"/>
      <c r="X58" s="78"/>
      <c r="Y58" s="78"/>
      <c r="Z58" s="52">
        <f t="shared" si="5"/>
        <v>0</v>
      </c>
      <c r="AA58" s="52"/>
      <c r="AB58" s="52"/>
      <c r="AC58" s="52">
        <f t="shared" si="10"/>
        <v>0</v>
      </c>
      <c r="AE58" s="314">
        <f>VLOOKUP(D58,Schools!$B$8:$F$143,5,FALSE)</f>
        <v>3022036</v>
      </c>
      <c r="AG58" s="454">
        <f t="shared" si="6"/>
        <v>0</v>
      </c>
      <c r="AH58" s="454">
        <f t="shared" si="7"/>
        <v>0</v>
      </c>
      <c r="AI58" s="454">
        <f t="shared" si="8"/>
        <v>0</v>
      </c>
      <c r="AJ58" s="454">
        <f t="shared" si="9"/>
        <v>0</v>
      </c>
      <c r="AK58" s="313"/>
      <c r="AL58" s="313"/>
      <c r="AM58" s="313"/>
      <c r="AN58" s="313"/>
      <c r="AO58" s="313"/>
      <c r="AP58" s="313"/>
      <c r="AQ58" s="313"/>
      <c r="AR58" s="313"/>
      <c r="AS58" s="313"/>
    </row>
    <row r="59" spans="1:45" x14ac:dyDescent="0.25">
      <c r="A59" s="313" t="s">
        <v>4548</v>
      </c>
      <c r="B59" s="303">
        <v>44120</v>
      </c>
      <c r="C59" s="302">
        <v>3022037</v>
      </c>
      <c r="D59" s="313" t="str">
        <f>VLOOKUP(C59,Schools!A:B,2,0)</f>
        <v>Manorside Primary School</v>
      </c>
      <c r="E59" s="313" t="str">
        <f>VLOOKUP(C59,Schools!$A:$Z,3,0)</f>
        <v>M</v>
      </c>
      <c r="F59" s="76">
        <v>6036</v>
      </c>
      <c r="G59" s="302" t="s">
        <v>3620</v>
      </c>
      <c r="H59" s="302"/>
      <c r="I59" s="313" t="s">
        <v>4527</v>
      </c>
      <c r="J59" s="313">
        <f>VLOOKUP(C59,Schools!$A:$Z,9,0)</f>
        <v>400030</v>
      </c>
      <c r="K59" s="302" t="s">
        <v>85</v>
      </c>
      <c r="L59" s="302" t="s">
        <v>4549</v>
      </c>
      <c r="M59" s="302" t="s">
        <v>4554</v>
      </c>
      <c r="N59" s="309" t="str">
        <f>VLOOKUP(C59,Schools!A:D,4,0)</f>
        <v>Primary</v>
      </c>
      <c r="O59" s="309">
        <v>10166</v>
      </c>
      <c r="P59" s="309">
        <f t="shared" si="4"/>
        <v>543965</v>
      </c>
      <c r="Q59" s="286"/>
      <c r="R59" s="286"/>
      <c r="S59" s="286"/>
      <c r="T59" s="286"/>
      <c r="U59" s="78"/>
      <c r="V59" s="78"/>
      <c r="W59" s="78"/>
      <c r="X59" s="78"/>
      <c r="Y59" s="78"/>
      <c r="Z59" s="52">
        <f t="shared" si="5"/>
        <v>0</v>
      </c>
      <c r="AA59" s="52"/>
      <c r="AB59" s="52"/>
      <c r="AC59" s="52">
        <f t="shared" si="10"/>
        <v>6036</v>
      </c>
      <c r="AE59" s="314">
        <f>VLOOKUP(D59,Schools!$B$8:$F$143,5,FALSE)</f>
        <v>3022037</v>
      </c>
      <c r="AG59" s="454">
        <f t="shared" si="6"/>
        <v>0</v>
      </c>
      <c r="AH59" s="454">
        <f t="shared" si="7"/>
        <v>0</v>
      </c>
      <c r="AI59" s="454">
        <f t="shared" si="8"/>
        <v>0</v>
      </c>
      <c r="AJ59" s="454">
        <f t="shared" si="9"/>
        <v>0</v>
      </c>
      <c r="AK59" s="313"/>
      <c r="AL59" s="313"/>
      <c r="AM59" s="313"/>
      <c r="AN59" s="313"/>
      <c r="AO59" s="313"/>
      <c r="AP59" s="313"/>
      <c r="AQ59" s="313"/>
      <c r="AR59" s="313"/>
      <c r="AS59" s="313"/>
    </row>
    <row r="60" spans="1:45" x14ac:dyDescent="0.25">
      <c r="A60" s="313" t="s">
        <v>4548</v>
      </c>
      <c r="B60" s="303">
        <v>44120</v>
      </c>
      <c r="C60" s="302">
        <v>3023523</v>
      </c>
      <c r="D60" s="313" t="str">
        <f>VLOOKUP(C60,Schools!A:B,2,0)</f>
        <v>Martin Primary School</v>
      </c>
      <c r="E60" s="313" t="str">
        <f>VLOOKUP(C60,Schools!$A:$Z,3,0)</f>
        <v>M</v>
      </c>
      <c r="F60" s="76">
        <v>16016</v>
      </c>
      <c r="G60" s="302" t="s">
        <v>3620</v>
      </c>
      <c r="H60" s="302"/>
      <c r="I60" s="313" t="s">
        <v>4527</v>
      </c>
      <c r="J60" s="313">
        <f>VLOOKUP(C60,Schools!$A:$Z,9,0)</f>
        <v>400130</v>
      </c>
      <c r="K60" s="302" t="s">
        <v>85</v>
      </c>
      <c r="L60" s="302" t="s">
        <v>4549</v>
      </c>
      <c r="M60" s="302" t="s">
        <v>4554</v>
      </c>
      <c r="N60" s="309" t="str">
        <f>VLOOKUP(C60,Schools!A:D,4,0)</f>
        <v>Primary</v>
      </c>
      <c r="O60" s="309">
        <v>10166</v>
      </c>
      <c r="P60" s="309">
        <f t="shared" si="4"/>
        <v>543965</v>
      </c>
      <c r="Q60" s="286"/>
      <c r="R60" s="286"/>
      <c r="S60" s="286"/>
      <c r="T60" s="286"/>
      <c r="U60" s="78"/>
      <c r="V60" s="78"/>
      <c r="W60" s="78"/>
      <c r="X60" s="78"/>
      <c r="Y60" s="78"/>
      <c r="Z60" s="52">
        <f t="shared" si="5"/>
        <v>0</v>
      </c>
      <c r="AA60" s="52"/>
      <c r="AB60" s="52"/>
      <c r="AC60" s="52">
        <f t="shared" si="10"/>
        <v>16016</v>
      </c>
      <c r="AE60" s="314">
        <f>VLOOKUP(D60,Schools!$B$8:$F$143,5,FALSE)</f>
        <v>3023523</v>
      </c>
      <c r="AG60" s="454">
        <f t="shared" si="6"/>
        <v>0</v>
      </c>
      <c r="AH60" s="454">
        <f t="shared" si="7"/>
        <v>0</v>
      </c>
      <c r="AI60" s="454">
        <f t="shared" si="8"/>
        <v>0</v>
      </c>
      <c r="AJ60" s="454">
        <f t="shared" si="9"/>
        <v>0</v>
      </c>
      <c r="AK60" s="313"/>
      <c r="AL60" s="313"/>
      <c r="AM60" s="313"/>
      <c r="AN60" s="313"/>
      <c r="AO60" s="313"/>
      <c r="AP60" s="313"/>
      <c r="AQ60" s="313"/>
      <c r="AR60" s="313"/>
      <c r="AS60" s="313"/>
    </row>
    <row r="61" spans="1:45" x14ac:dyDescent="0.25">
      <c r="A61" s="313" t="s">
        <v>4548</v>
      </c>
      <c r="B61" s="303">
        <v>44120</v>
      </c>
      <c r="C61" s="302">
        <v>3025948</v>
      </c>
      <c r="D61" s="313" t="str">
        <f>VLOOKUP(C61,Schools!A:B,2,0)</f>
        <v>Mathilda Marks-Kennedy School</v>
      </c>
      <c r="E61" s="313" t="str">
        <f>VLOOKUP(C61,Schools!$A:$Z,3,0)</f>
        <v>M</v>
      </c>
      <c r="F61" s="76">
        <v>0</v>
      </c>
      <c r="G61" s="302" t="s">
        <v>3620</v>
      </c>
      <c r="H61" s="302"/>
      <c r="I61" s="313" t="s">
        <v>4527</v>
      </c>
      <c r="J61" s="313">
        <f>VLOOKUP(C61,Schools!$A:$Z,9,0)</f>
        <v>400112</v>
      </c>
      <c r="K61" s="302" t="s">
        <v>85</v>
      </c>
      <c r="L61" s="302" t="s">
        <v>4549</v>
      </c>
      <c r="M61" s="302" t="s">
        <v>4554</v>
      </c>
      <c r="N61" s="309" t="str">
        <f>VLOOKUP(C61,Schools!A:D,4,0)</f>
        <v>Primary</v>
      </c>
      <c r="O61" s="309">
        <v>10166</v>
      </c>
      <c r="P61" s="309">
        <f t="shared" si="4"/>
        <v>543965</v>
      </c>
      <c r="Q61" s="286"/>
      <c r="R61" s="286"/>
      <c r="S61" s="286"/>
      <c r="T61" s="286"/>
      <c r="U61" s="286"/>
      <c r="V61" s="78"/>
      <c r="W61" s="78"/>
      <c r="X61" s="78"/>
      <c r="Y61" s="78"/>
      <c r="Z61" s="52">
        <f t="shared" si="5"/>
        <v>0</v>
      </c>
      <c r="AA61" s="52"/>
      <c r="AB61" s="52"/>
      <c r="AC61" s="52">
        <f t="shared" si="10"/>
        <v>0</v>
      </c>
      <c r="AE61" s="314">
        <f>VLOOKUP(D61,Schools!$B$8:$F$143,5,FALSE)</f>
        <v>3025948</v>
      </c>
      <c r="AG61" s="454">
        <f t="shared" si="6"/>
        <v>0</v>
      </c>
      <c r="AH61" s="454">
        <f t="shared" si="7"/>
        <v>0</v>
      </c>
      <c r="AI61" s="454">
        <f t="shared" si="8"/>
        <v>0</v>
      </c>
      <c r="AJ61" s="454">
        <f t="shared" si="9"/>
        <v>0</v>
      </c>
      <c r="AK61" s="313"/>
      <c r="AL61" s="313"/>
      <c r="AM61" s="313"/>
      <c r="AN61" s="313"/>
      <c r="AO61" s="313"/>
      <c r="AP61" s="313"/>
      <c r="AQ61" s="313"/>
      <c r="AR61" s="313"/>
      <c r="AS61" s="313"/>
    </row>
    <row r="62" spans="1:45" x14ac:dyDescent="0.25">
      <c r="A62" s="313" t="s">
        <v>4548</v>
      </c>
      <c r="B62" s="303">
        <v>44120</v>
      </c>
      <c r="C62" s="302">
        <v>3025949</v>
      </c>
      <c r="D62" s="313" t="str">
        <f>VLOOKUP(C62,Schools!A:B,2,0)</f>
        <v>Menorah Foundation School</v>
      </c>
      <c r="E62" s="313" t="str">
        <f>VLOOKUP(C62,Schools!$A:$Z,3,0)</f>
        <v>M</v>
      </c>
      <c r="F62" s="76">
        <v>0</v>
      </c>
      <c r="G62" s="302" t="s">
        <v>3620</v>
      </c>
      <c r="H62" s="302"/>
      <c r="I62" s="313" t="s">
        <v>4527</v>
      </c>
      <c r="J62" s="313">
        <f>VLOOKUP(C62,Schools!$A:$Z,9,0)</f>
        <v>400110</v>
      </c>
      <c r="K62" s="302" t="s">
        <v>85</v>
      </c>
      <c r="L62" s="302" t="s">
        <v>4549</v>
      </c>
      <c r="M62" s="302" t="s">
        <v>4554</v>
      </c>
      <c r="N62" s="309" t="str">
        <f>VLOOKUP(C62,Schools!A:D,4,0)</f>
        <v>Primary</v>
      </c>
      <c r="O62" s="309">
        <v>10166</v>
      </c>
      <c r="P62" s="309">
        <f t="shared" si="4"/>
        <v>543965</v>
      </c>
      <c r="Q62" s="286"/>
      <c r="R62" s="286"/>
      <c r="S62" s="286"/>
      <c r="T62" s="286"/>
      <c r="U62" s="286"/>
      <c r="V62" s="78"/>
      <c r="W62" s="78"/>
      <c r="X62" s="78"/>
      <c r="Y62" s="78"/>
      <c r="Z62" s="52">
        <f t="shared" si="5"/>
        <v>0</v>
      </c>
      <c r="AA62" s="52"/>
      <c r="AB62" s="52"/>
      <c r="AC62" s="52">
        <f t="shared" si="10"/>
        <v>0</v>
      </c>
      <c r="AE62" s="314">
        <f>VLOOKUP(D62,Schools!$B$8:$F$143,5,FALSE)</f>
        <v>3025949</v>
      </c>
      <c r="AG62" s="454">
        <f t="shared" si="6"/>
        <v>0</v>
      </c>
      <c r="AH62" s="454">
        <f t="shared" si="7"/>
        <v>0</v>
      </c>
      <c r="AI62" s="454">
        <f t="shared" si="8"/>
        <v>0</v>
      </c>
      <c r="AJ62" s="454">
        <f t="shared" si="9"/>
        <v>0</v>
      </c>
      <c r="AK62" s="313"/>
      <c r="AL62" s="313"/>
      <c r="AM62" s="313"/>
      <c r="AN62" s="313"/>
      <c r="AO62" s="313"/>
      <c r="AP62" s="313"/>
      <c r="AQ62" s="313"/>
      <c r="AR62" s="313"/>
      <c r="AS62" s="313"/>
    </row>
    <row r="63" spans="1:45" x14ac:dyDescent="0.25">
      <c r="A63" s="313" t="s">
        <v>4548</v>
      </c>
      <c r="B63" s="303">
        <v>44120</v>
      </c>
      <c r="C63" s="302">
        <v>3023513</v>
      </c>
      <c r="D63" s="313" t="str">
        <f>VLOOKUP(C63,Schools!A:B,2,0)</f>
        <v>Menorah Primary School</v>
      </c>
      <c r="E63" s="313" t="str">
        <f>VLOOKUP(C63,Schools!$A:$Z,3,0)</f>
        <v>M</v>
      </c>
      <c r="F63" s="76">
        <v>6134</v>
      </c>
      <c r="G63" s="302" t="s">
        <v>3620</v>
      </c>
      <c r="H63" s="302"/>
      <c r="I63" s="313" t="s">
        <v>4527</v>
      </c>
      <c r="J63" s="313">
        <f>VLOOKUP(C63,Schools!$A:$Z,9,0)</f>
        <v>400007</v>
      </c>
      <c r="K63" s="302" t="s">
        <v>85</v>
      </c>
      <c r="L63" s="302" t="s">
        <v>4549</v>
      </c>
      <c r="M63" s="302" t="s">
        <v>4554</v>
      </c>
      <c r="N63" s="309" t="str">
        <f>VLOOKUP(C63,Schools!A:D,4,0)</f>
        <v>Primary</v>
      </c>
      <c r="O63" s="309">
        <v>10166</v>
      </c>
      <c r="P63" s="309">
        <f t="shared" si="4"/>
        <v>543965</v>
      </c>
      <c r="Q63" s="286"/>
      <c r="R63" s="286"/>
      <c r="S63" s="286"/>
      <c r="T63" s="286"/>
      <c r="U63" s="286"/>
      <c r="V63" s="78"/>
      <c r="W63" s="78"/>
      <c r="X63" s="78"/>
      <c r="Y63" s="78"/>
      <c r="Z63" s="52">
        <f t="shared" si="5"/>
        <v>0</v>
      </c>
      <c r="AA63" s="52"/>
      <c r="AB63" s="52"/>
      <c r="AC63" s="52">
        <f t="shared" si="10"/>
        <v>6134</v>
      </c>
      <c r="AE63" s="314">
        <f>VLOOKUP(D63,Schools!$B$8:$F$143,5,FALSE)</f>
        <v>3023513</v>
      </c>
      <c r="AG63" s="454">
        <f t="shared" si="6"/>
        <v>0</v>
      </c>
      <c r="AH63" s="454">
        <f t="shared" si="7"/>
        <v>0</v>
      </c>
      <c r="AI63" s="454">
        <f t="shared" si="8"/>
        <v>0</v>
      </c>
      <c r="AJ63" s="454">
        <f t="shared" si="9"/>
        <v>0</v>
      </c>
      <c r="AK63" s="313"/>
      <c r="AL63" s="313"/>
      <c r="AM63" s="313"/>
      <c r="AN63" s="313"/>
      <c r="AO63" s="313"/>
      <c r="AP63" s="313"/>
      <c r="AQ63" s="313"/>
      <c r="AR63" s="313"/>
      <c r="AS63" s="313"/>
    </row>
    <row r="64" spans="1:45" x14ac:dyDescent="0.25">
      <c r="A64" s="313" t="s">
        <v>4548</v>
      </c>
      <c r="B64" s="303">
        <v>44120</v>
      </c>
      <c r="C64" s="302">
        <v>3023305</v>
      </c>
      <c r="D64" s="313" t="str">
        <f>VLOOKUP(C64,Schools!A:B,2,0)</f>
        <v>Monken Hadley C E Primary School</v>
      </c>
      <c r="E64" s="313" t="str">
        <f>VLOOKUP(C64,Schools!$A:$Z,3,0)</f>
        <v>M</v>
      </c>
      <c r="F64" s="76">
        <v>2500</v>
      </c>
      <c r="G64" s="302" t="s">
        <v>3620</v>
      </c>
      <c r="H64" s="302"/>
      <c r="I64" s="313" t="s">
        <v>4527</v>
      </c>
      <c r="J64" s="313">
        <f>VLOOKUP(C64,Schools!$A:$Z,9,0)</f>
        <v>400086</v>
      </c>
      <c r="K64" s="302" t="s">
        <v>85</v>
      </c>
      <c r="L64" s="302" t="s">
        <v>4549</v>
      </c>
      <c r="M64" s="302" t="s">
        <v>4554</v>
      </c>
      <c r="N64" s="309" t="str">
        <f>VLOOKUP(C64,Schools!A:D,4,0)</f>
        <v>Primary</v>
      </c>
      <c r="O64" s="309">
        <v>10166</v>
      </c>
      <c r="P64" s="309">
        <f t="shared" si="4"/>
        <v>543965</v>
      </c>
      <c r="Q64" s="286"/>
      <c r="R64" s="286"/>
      <c r="S64" s="286"/>
      <c r="T64" s="286"/>
      <c r="U64" s="286"/>
      <c r="V64" s="78"/>
      <c r="W64" s="78"/>
      <c r="X64" s="78"/>
      <c r="Y64" s="78"/>
      <c r="Z64" s="52">
        <f t="shared" si="5"/>
        <v>0</v>
      </c>
      <c r="AA64" s="52"/>
      <c r="AB64" s="52"/>
      <c r="AC64" s="52">
        <f t="shared" si="10"/>
        <v>2500</v>
      </c>
      <c r="AE64" s="314">
        <f>VLOOKUP(D64,Schools!$B$8:$F$143,5,FALSE)</f>
        <v>3023305</v>
      </c>
      <c r="AG64" s="454">
        <f t="shared" si="6"/>
        <v>0</v>
      </c>
      <c r="AH64" s="454">
        <f t="shared" si="7"/>
        <v>0</v>
      </c>
      <c r="AI64" s="454">
        <f t="shared" si="8"/>
        <v>0</v>
      </c>
      <c r="AJ64" s="454">
        <f t="shared" si="9"/>
        <v>0</v>
      </c>
      <c r="AK64" s="313"/>
      <c r="AL64" s="313"/>
      <c r="AM64" s="313"/>
      <c r="AN64" s="313"/>
      <c r="AO64" s="313"/>
      <c r="AP64" s="313"/>
      <c r="AQ64" s="313"/>
      <c r="AR64" s="313"/>
      <c r="AS64" s="313"/>
    </row>
    <row r="65" spans="1:45" x14ac:dyDescent="0.25">
      <c r="A65" s="313" t="s">
        <v>4548</v>
      </c>
      <c r="B65" s="303">
        <v>44120</v>
      </c>
      <c r="C65" s="302">
        <v>3022042</v>
      </c>
      <c r="D65" s="313" t="str">
        <f>VLOOKUP(C65,Schools!A:B,2,0)</f>
        <v>Monkfrith School</v>
      </c>
      <c r="E65" s="313" t="str">
        <f>VLOOKUP(C65,Schools!$A:$Z,3,0)</f>
        <v>M</v>
      </c>
      <c r="F65" s="76">
        <v>0</v>
      </c>
      <c r="G65" s="302" t="s">
        <v>3620</v>
      </c>
      <c r="H65" s="302"/>
      <c r="I65" s="313" t="s">
        <v>4527</v>
      </c>
      <c r="J65" s="313">
        <f>VLOOKUP(C65,Schools!$A:$Z,9,0)</f>
        <v>400048</v>
      </c>
      <c r="K65" s="302" t="s">
        <v>85</v>
      </c>
      <c r="L65" s="302" t="s">
        <v>4549</v>
      </c>
      <c r="M65" s="302" t="s">
        <v>4554</v>
      </c>
      <c r="N65" s="309" t="str">
        <f>VLOOKUP(C65,Schools!A:D,4,0)</f>
        <v>Primary</v>
      </c>
      <c r="O65" s="309">
        <v>10166</v>
      </c>
      <c r="P65" s="309">
        <f t="shared" si="4"/>
        <v>543965</v>
      </c>
      <c r="Q65" s="286"/>
      <c r="R65" s="286"/>
      <c r="S65" s="286"/>
      <c r="T65" s="286"/>
      <c r="U65" s="286"/>
      <c r="V65" s="78"/>
      <c r="W65" s="78"/>
      <c r="X65" s="78"/>
      <c r="Y65" s="78"/>
      <c r="Z65" s="52">
        <f t="shared" si="5"/>
        <v>0</v>
      </c>
      <c r="AA65" s="52"/>
      <c r="AB65" s="52"/>
      <c r="AC65" s="52">
        <f t="shared" si="10"/>
        <v>0</v>
      </c>
      <c r="AE65" s="314">
        <f>VLOOKUP(D65,Schools!$B$8:$F$143,5,FALSE)</f>
        <v>3022042</v>
      </c>
      <c r="AG65" s="454">
        <f t="shared" si="6"/>
        <v>0</v>
      </c>
      <c r="AH65" s="454">
        <f t="shared" si="7"/>
        <v>0</v>
      </c>
      <c r="AI65" s="454">
        <f t="shared" si="8"/>
        <v>0</v>
      </c>
      <c r="AJ65" s="454">
        <f t="shared" si="9"/>
        <v>0</v>
      </c>
      <c r="AK65" s="313"/>
      <c r="AL65" s="313"/>
      <c r="AM65" s="313"/>
      <c r="AN65" s="313"/>
      <c r="AO65" s="313"/>
      <c r="AP65" s="313"/>
      <c r="AQ65" s="313"/>
      <c r="AR65" s="313"/>
      <c r="AS65" s="313"/>
    </row>
    <row r="66" spans="1:45" x14ac:dyDescent="0.25">
      <c r="A66" s="313" t="s">
        <v>4548</v>
      </c>
      <c r="B66" s="303">
        <v>44120</v>
      </c>
      <c r="C66" s="302">
        <v>3022044</v>
      </c>
      <c r="D66" s="313" t="str">
        <f>VLOOKUP(C66,Schools!A:B,2,0)</f>
        <v>Moss Hall Infant School</v>
      </c>
      <c r="E66" s="313" t="str">
        <f>VLOOKUP(C66,Schools!$A:$Z,3,0)</f>
        <v>M</v>
      </c>
      <c r="F66" s="76">
        <v>6857</v>
      </c>
      <c r="G66" s="302" t="s">
        <v>3620</v>
      </c>
      <c r="H66" s="302"/>
      <c r="I66" s="313" t="s">
        <v>4527</v>
      </c>
      <c r="J66" s="313">
        <f>VLOOKUP(C66,Schools!$A:$Z,9,0)</f>
        <v>400087</v>
      </c>
      <c r="K66" s="302" t="s">
        <v>85</v>
      </c>
      <c r="L66" s="302" t="s">
        <v>4549</v>
      </c>
      <c r="M66" s="302" t="s">
        <v>4554</v>
      </c>
      <c r="N66" s="309" t="str">
        <f>VLOOKUP(C66,Schools!A:D,4,0)</f>
        <v>Primary</v>
      </c>
      <c r="O66" s="309">
        <v>10166</v>
      </c>
      <c r="P66" s="309">
        <f t="shared" si="4"/>
        <v>543965</v>
      </c>
      <c r="Q66" s="286"/>
      <c r="R66" s="286"/>
      <c r="S66" s="286"/>
      <c r="T66" s="286"/>
      <c r="U66" s="286"/>
      <c r="V66" s="78"/>
      <c r="W66" s="78"/>
      <c r="X66" s="78"/>
      <c r="Y66" s="78"/>
      <c r="Z66" s="52">
        <f t="shared" si="5"/>
        <v>0</v>
      </c>
      <c r="AA66" s="52"/>
      <c r="AB66" s="52"/>
      <c r="AC66" s="52">
        <f t="shared" si="10"/>
        <v>6857</v>
      </c>
      <c r="AE66" s="314">
        <f>VLOOKUP(D66,Schools!$B$8:$F$143,5,FALSE)</f>
        <v>3022044</v>
      </c>
      <c r="AG66" s="454">
        <f t="shared" si="6"/>
        <v>0</v>
      </c>
      <c r="AH66" s="454">
        <f t="shared" si="7"/>
        <v>0</v>
      </c>
      <c r="AI66" s="454">
        <f t="shared" si="8"/>
        <v>0</v>
      </c>
      <c r="AJ66" s="454">
        <f t="shared" si="9"/>
        <v>0</v>
      </c>
      <c r="AK66" s="313"/>
      <c r="AL66" s="313"/>
      <c r="AM66" s="313"/>
      <c r="AN66" s="313"/>
      <c r="AO66" s="313"/>
      <c r="AP66" s="313"/>
      <c r="AQ66" s="313"/>
      <c r="AR66" s="313"/>
      <c r="AS66" s="313"/>
    </row>
    <row r="67" spans="1:45" x14ac:dyDescent="0.25">
      <c r="A67" s="313" t="s">
        <v>4548</v>
      </c>
      <c r="B67" s="303">
        <v>44120</v>
      </c>
      <c r="C67" s="302">
        <v>3022043</v>
      </c>
      <c r="D67" s="313" t="str">
        <f>VLOOKUP(C67,Schools!A:B,2,0)</f>
        <v>Moss Hall Junior School</v>
      </c>
      <c r="E67" s="313" t="str">
        <f>VLOOKUP(C67,Schools!$A:$Z,3,0)</f>
        <v>M</v>
      </c>
      <c r="F67" s="76">
        <v>10581</v>
      </c>
      <c r="G67" s="302" t="s">
        <v>3620</v>
      </c>
      <c r="H67" s="302"/>
      <c r="I67" s="313" t="s">
        <v>4527</v>
      </c>
      <c r="J67" s="313">
        <f>VLOOKUP(C67,Schools!$A:$Z,9,0)</f>
        <v>400088</v>
      </c>
      <c r="K67" s="302" t="s">
        <v>85</v>
      </c>
      <c r="L67" s="302" t="s">
        <v>4549</v>
      </c>
      <c r="M67" s="302" t="s">
        <v>4554</v>
      </c>
      <c r="N67" s="309" t="str">
        <f>VLOOKUP(C67,Schools!A:D,4,0)</f>
        <v>Primary</v>
      </c>
      <c r="O67" s="309">
        <v>10166</v>
      </c>
      <c r="P67" s="309">
        <f t="shared" si="4"/>
        <v>543965</v>
      </c>
      <c r="Q67" s="286"/>
      <c r="R67" s="286"/>
      <c r="S67" s="286"/>
      <c r="T67" s="286"/>
      <c r="U67" s="286"/>
      <c r="V67" s="78"/>
      <c r="W67" s="78"/>
      <c r="X67" s="78"/>
      <c r="Y67" s="78"/>
      <c r="Z67" s="52">
        <f t="shared" si="5"/>
        <v>0</v>
      </c>
      <c r="AA67" s="52"/>
      <c r="AB67" s="52"/>
      <c r="AC67" s="52">
        <f t="shared" si="10"/>
        <v>10581</v>
      </c>
      <c r="AE67" s="314">
        <f>VLOOKUP(D67,Schools!$B$8:$F$143,5,FALSE)</f>
        <v>3022043</v>
      </c>
      <c r="AG67" s="454">
        <f t="shared" si="6"/>
        <v>0</v>
      </c>
      <c r="AH67" s="454">
        <f t="shared" si="7"/>
        <v>0</v>
      </c>
      <c r="AI67" s="454">
        <f t="shared" si="8"/>
        <v>0</v>
      </c>
      <c r="AJ67" s="454">
        <f t="shared" si="9"/>
        <v>0</v>
      </c>
      <c r="AK67" s="313"/>
      <c r="AL67" s="313"/>
      <c r="AM67" s="313"/>
      <c r="AN67" s="313"/>
      <c r="AO67" s="313"/>
      <c r="AP67" s="313"/>
      <c r="AQ67" s="313"/>
      <c r="AR67" s="313"/>
      <c r="AS67" s="313"/>
    </row>
    <row r="68" spans="1:45" x14ac:dyDescent="0.25">
      <c r="A68" s="313" t="s">
        <v>4548</v>
      </c>
      <c r="B68" s="303">
        <v>44120</v>
      </c>
      <c r="C68" s="302">
        <v>3022053</v>
      </c>
      <c r="D68" s="313" t="str">
        <f>VLOOKUP(C68,Schools!A:B,2,0)</f>
        <v>Noam Primary School</v>
      </c>
      <c r="E68" s="313" t="str">
        <f>VLOOKUP(C68,Schools!$A:$Z,3,0)</f>
        <v>M</v>
      </c>
      <c r="F68" s="76">
        <v>0</v>
      </c>
      <c r="G68" s="302" t="s">
        <v>3620</v>
      </c>
      <c r="H68" s="302"/>
      <c r="I68" s="313" t="s">
        <v>4527</v>
      </c>
      <c r="J68" s="313">
        <f>VLOOKUP(C68,Schools!$A:$Z,9,0)</f>
        <v>158733</v>
      </c>
      <c r="K68" s="302" t="s">
        <v>85</v>
      </c>
      <c r="L68" s="302" t="s">
        <v>4549</v>
      </c>
      <c r="M68" s="302" t="s">
        <v>4554</v>
      </c>
      <c r="N68" s="309" t="str">
        <f>VLOOKUP(C68,Schools!A:D,4,0)</f>
        <v>Primary</v>
      </c>
      <c r="O68" s="309">
        <v>10166</v>
      </c>
      <c r="P68" s="309">
        <f t="shared" si="4"/>
        <v>543965</v>
      </c>
      <c r="Q68" s="286"/>
      <c r="R68" s="286"/>
      <c r="S68" s="286"/>
      <c r="T68" s="286"/>
      <c r="U68" s="286"/>
      <c r="V68" s="78"/>
      <c r="W68" s="78"/>
      <c r="X68" s="78"/>
      <c r="Y68" s="78"/>
      <c r="Z68" s="52">
        <f t="shared" si="5"/>
        <v>0</v>
      </c>
      <c r="AA68" s="52"/>
      <c r="AB68" s="52"/>
      <c r="AC68" s="52">
        <f t="shared" si="10"/>
        <v>0</v>
      </c>
      <c r="AE68" s="314">
        <f>VLOOKUP(D68,Schools!$B$8:$F$143,5,FALSE)</f>
        <v>3022053</v>
      </c>
      <c r="AG68" s="454">
        <f t="shared" si="6"/>
        <v>0</v>
      </c>
      <c r="AH68" s="454">
        <f t="shared" si="7"/>
        <v>0</v>
      </c>
      <c r="AI68" s="454">
        <f t="shared" si="8"/>
        <v>0</v>
      </c>
      <c r="AJ68" s="454">
        <f t="shared" si="9"/>
        <v>0</v>
      </c>
      <c r="AK68" s="313"/>
      <c r="AL68" s="313"/>
      <c r="AM68" s="313"/>
      <c r="AN68" s="313"/>
      <c r="AO68" s="313"/>
      <c r="AP68" s="313"/>
      <c r="AQ68" s="313"/>
      <c r="AR68" s="313"/>
      <c r="AS68" s="313"/>
    </row>
    <row r="69" spans="1:45" x14ac:dyDescent="0.25">
      <c r="A69" s="313" t="s">
        <v>4548</v>
      </c>
      <c r="B69" s="303">
        <v>44120</v>
      </c>
      <c r="C69" s="302">
        <v>3022045</v>
      </c>
      <c r="D69" s="313" t="str">
        <f>VLOOKUP(C69,Schools!A:B,2,0)</f>
        <v>Northside School</v>
      </c>
      <c r="E69" s="313" t="str">
        <f>VLOOKUP(C69,Schools!$A:$Z,3,0)</f>
        <v>M</v>
      </c>
      <c r="F69" s="76">
        <v>2967</v>
      </c>
      <c r="G69" s="302" t="s">
        <v>3620</v>
      </c>
      <c r="H69" s="302"/>
      <c r="I69" s="313" t="s">
        <v>4527</v>
      </c>
      <c r="J69" s="313">
        <f>VLOOKUP(C69,Schools!$A:$Z,9,0)</f>
        <v>400089</v>
      </c>
      <c r="K69" s="302" t="s">
        <v>85</v>
      </c>
      <c r="L69" s="302" t="s">
        <v>4549</v>
      </c>
      <c r="M69" s="302" t="s">
        <v>4554</v>
      </c>
      <c r="N69" s="309" t="str">
        <f>VLOOKUP(C69,Schools!A:D,4,0)</f>
        <v>Primary</v>
      </c>
      <c r="O69" s="309">
        <v>10166</v>
      </c>
      <c r="P69" s="309">
        <f t="shared" si="4"/>
        <v>543965</v>
      </c>
      <c r="Q69" s="286"/>
      <c r="R69" s="286"/>
      <c r="S69" s="286"/>
      <c r="T69" s="286"/>
      <c r="U69" s="78"/>
      <c r="V69" s="78"/>
      <c r="W69" s="78"/>
      <c r="X69" s="78"/>
      <c r="Y69" s="78"/>
      <c r="Z69" s="52">
        <f t="shared" si="5"/>
        <v>0</v>
      </c>
      <c r="AA69" s="52"/>
      <c r="AB69" s="52"/>
      <c r="AC69" s="52">
        <f t="shared" si="10"/>
        <v>2967</v>
      </c>
      <c r="AE69" s="314">
        <f>VLOOKUP(D69,Schools!$B$8:$F$143,5,FALSE)</f>
        <v>3022045</v>
      </c>
      <c r="AG69" s="454">
        <f t="shared" si="6"/>
        <v>0</v>
      </c>
      <c r="AH69" s="454">
        <f t="shared" si="7"/>
        <v>0</v>
      </c>
      <c r="AI69" s="454">
        <f t="shared" si="8"/>
        <v>0</v>
      </c>
      <c r="AJ69" s="454">
        <f t="shared" si="9"/>
        <v>0</v>
      </c>
      <c r="AK69" s="313"/>
      <c r="AL69" s="313"/>
      <c r="AM69" s="313"/>
      <c r="AN69" s="313"/>
      <c r="AO69" s="313"/>
      <c r="AP69" s="313"/>
      <c r="AQ69" s="313"/>
      <c r="AR69" s="313"/>
      <c r="AS69" s="313"/>
    </row>
    <row r="70" spans="1:45" x14ac:dyDescent="0.25">
      <c r="A70" s="313" t="s">
        <v>4548</v>
      </c>
      <c r="B70" s="303">
        <v>44120</v>
      </c>
      <c r="C70" s="302">
        <v>3022077</v>
      </c>
      <c r="D70" s="313" t="str">
        <f>VLOOKUP(C70,Schools!A:B,2,0)</f>
        <v>Orion Primary School</v>
      </c>
      <c r="E70" s="313" t="str">
        <f>VLOOKUP(C70,Schools!$A:$Z,3,0)</f>
        <v>M</v>
      </c>
      <c r="F70" s="76">
        <v>4266</v>
      </c>
      <c r="G70" s="302" t="s">
        <v>3620</v>
      </c>
      <c r="H70" s="302"/>
      <c r="I70" s="313" t="s">
        <v>4527</v>
      </c>
      <c r="J70" s="313">
        <f>VLOOKUP(C70,Schools!$A:$Z,9,0)</f>
        <v>400113</v>
      </c>
      <c r="K70" s="302" t="s">
        <v>85</v>
      </c>
      <c r="L70" s="302" t="s">
        <v>4549</v>
      </c>
      <c r="M70" s="302" t="s">
        <v>4554</v>
      </c>
      <c r="N70" s="309" t="str">
        <f>VLOOKUP(C70,Schools!A:D,4,0)</f>
        <v>Primary</v>
      </c>
      <c r="O70" s="309">
        <v>10166</v>
      </c>
      <c r="P70" s="309">
        <f t="shared" si="4"/>
        <v>543965</v>
      </c>
      <c r="Q70" s="286"/>
      <c r="R70" s="286"/>
      <c r="S70" s="286"/>
      <c r="T70" s="286"/>
      <c r="U70" s="286"/>
      <c r="V70" s="78"/>
      <c r="W70" s="78"/>
      <c r="X70" s="78"/>
      <c r="Y70" s="78"/>
      <c r="Z70" s="52">
        <f t="shared" si="5"/>
        <v>0</v>
      </c>
      <c r="AA70" s="52"/>
      <c r="AB70" s="52"/>
      <c r="AC70" s="52">
        <f t="shared" si="10"/>
        <v>4266</v>
      </c>
      <c r="AE70" s="314">
        <f>VLOOKUP(D70,Schools!$B$8:$F$143,5,FALSE)</f>
        <v>3022077</v>
      </c>
      <c r="AG70" s="454">
        <f t="shared" si="6"/>
        <v>0</v>
      </c>
      <c r="AH70" s="454">
        <f t="shared" si="7"/>
        <v>0</v>
      </c>
      <c r="AI70" s="454">
        <f t="shared" si="8"/>
        <v>0</v>
      </c>
      <c r="AJ70" s="454">
        <f t="shared" si="9"/>
        <v>0</v>
      </c>
      <c r="AK70" s="313"/>
      <c r="AL70" s="313"/>
      <c r="AM70" s="313"/>
      <c r="AN70" s="313"/>
      <c r="AO70" s="313"/>
      <c r="AP70" s="313"/>
      <c r="AQ70" s="313"/>
      <c r="AR70" s="313"/>
      <c r="AS70" s="313"/>
    </row>
    <row r="71" spans="1:45" x14ac:dyDescent="0.25">
      <c r="A71" s="313" t="s">
        <v>4548</v>
      </c>
      <c r="B71" s="303">
        <v>44120</v>
      </c>
      <c r="C71" s="302">
        <v>3025201</v>
      </c>
      <c r="D71" s="313" t="str">
        <f>VLOOKUP(C71,Schools!A:B,2,0)</f>
        <v>Osidge Primary School</v>
      </c>
      <c r="E71" s="313" t="str">
        <f>VLOOKUP(C71,Schools!$A:$Z,3,0)</f>
        <v>M</v>
      </c>
      <c r="F71" s="76">
        <v>5486</v>
      </c>
      <c r="G71" s="302" t="s">
        <v>3620</v>
      </c>
      <c r="H71" s="302"/>
      <c r="I71" s="313" t="s">
        <v>4527</v>
      </c>
      <c r="J71" s="313">
        <f>VLOOKUP(C71,Schools!$A:$Z,9,0)</f>
        <v>400021</v>
      </c>
      <c r="K71" s="302" t="s">
        <v>85</v>
      </c>
      <c r="L71" s="302" t="s">
        <v>4549</v>
      </c>
      <c r="M71" s="302" t="s">
        <v>4554</v>
      </c>
      <c r="N71" s="309" t="str">
        <f>VLOOKUP(C71,Schools!A:D,4,0)</f>
        <v>Primary</v>
      </c>
      <c r="O71" s="309">
        <v>10166</v>
      </c>
      <c r="P71" s="309">
        <f t="shared" si="4"/>
        <v>543965</v>
      </c>
      <c r="Q71" s="286"/>
      <c r="R71" s="286"/>
      <c r="S71" s="286"/>
      <c r="T71" s="286"/>
      <c r="U71" s="286"/>
      <c r="V71" s="78"/>
      <c r="W71" s="78"/>
      <c r="X71" s="78"/>
      <c r="Y71" s="78"/>
      <c r="Z71" s="52">
        <f t="shared" si="5"/>
        <v>0</v>
      </c>
      <c r="AA71" s="52"/>
      <c r="AB71" s="52"/>
      <c r="AC71" s="52">
        <f t="shared" si="10"/>
        <v>5486</v>
      </c>
      <c r="AE71" s="314">
        <f>VLOOKUP(D71,Schools!$B$8:$F$143,5,FALSE)</f>
        <v>3025201</v>
      </c>
      <c r="AG71" s="454">
        <f t="shared" si="6"/>
        <v>0</v>
      </c>
      <c r="AH71" s="454">
        <f t="shared" si="7"/>
        <v>0</v>
      </c>
      <c r="AI71" s="454">
        <f t="shared" si="8"/>
        <v>0</v>
      </c>
      <c r="AJ71" s="454">
        <f t="shared" si="9"/>
        <v>0</v>
      </c>
      <c r="AK71" s="313"/>
      <c r="AL71" s="313"/>
      <c r="AM71" s="313"/>
      <c r="AN71" s="313"/>
      <c r="AO71" s="313"/>
      <c r="AP71" s="313"/>
      <c r="AQ71" s="313"/>
      <c r="AR71" s="313"/>
      <c r="AS71" s="313"/>
    </row>
    <row r="72" spans="1:45" x14ac:dyDescent="0.25">
      <c r="A72" s="313" t="s">
        <v>4548</v>
      </c>
      <c r="B72" s="303">
        <v>44120</v>
      </c>
      <c r="C72" s="302">
        <v>3023501</v>
      </c>
      <c r="D72" s="313" t="str">
        <f>VLOOKUP(C72,Schools!A:B,2,0)</f>
        <v>Our Lady of Lourdes School</v>
      </c>
      <c r="E72" s="313" t="str">
        <f>VLOOKUP(C72,Schools!$A:$Z,3,0)</f>
        <v>M</v>
      </c>
      <c r="F72" s="76">
        <v>2400</v>
      </c>
      <c r="G72" s="302" t="s">
        <v>3620</v>
      </c>
      <c r="H72" s="302"/>
      <c r="I72" s="313" t="s">
        <v>4527</v>
      </c>
      <c r="J72" s="313">
        <f>VLOOKUP(C72,Schools!$A:$Z,9,0)</f>
        <v>400003</v>
      </c>
      <c r="K72" s="302" t="s">
        <v>85</v>
      </c>
      <c r="L72" s="302" t="s">
        <v>4549</v>
      </c>
      <c r="M72" s="302" t="s">
        <v>4554</v>
      </c>
      <c r="N72" s="309" t="str">
        <f>VLOOKUP(C72,Schools!A:D,4,0)</f>
        <v>Primary</v>
      </c>
      <c r="O72" s="309">
        <v>10166</v>
      </c>
      <c r="P72" s="309">
        <f t="shared" si="4"/>
        <v>543965</v>
      </c>
      <c r="Q72" s="286"/>
      <c r="R72" s="286"/>
      <c r="S72" s="286"/>
      <c r="T72" s="286"/>
      <c r="U72" s="286"/>
      <c r="V72" s="78"/>
      <c r="W72" s="78"/>
      <c r="X72" s="78"/>
      <c r="Y72" s="78"/>
      <c r="Z72" s="52">
        <f t="shared" si="5"/>
        <v>0</v>
      </c>
      <c r="AA72" s="52"/>
      <c r="AB72" s="52"/>
      <c r="AC72" s="52">
        <f t="shared" si="10"/>
        <v>2400</v>
      </c>
      <c r="AE72" s="314">
        <f>VLOOKUP(D72,Schools!$B$8:$F$143,5,FALSE)</f>
        <v>3023501</v>
      </c>
      <c r="AG72" s="454">
        <f t="shared" si="6"/>
        <v>0</v>
      </c>
      <c r="AH72" s="454">
        <f t="shared" si="7"/>
        <v>0</v>
      </c>
      <c r="AI72" s="454">
        <f t="shared" si="8"/>
        <v>0</v>
      </c>
      <c r="AJ72" s="454">
        <f t="shared" si="9"/>
        <v>0</v>
      </c>
      <c r="AK72" s="313"/>
      <c r="AL72" s="313"/>
      <c r="AM72" s="313"/>
      <c r="AN72" s="313"/>
      <c r="AO72" s="313"/>
      <c r="AP72" s="313"/>
      <c r="AQ72" s="313"/>
      <c r="AR72" s="313"/>
      <c r="AS72" s="313"/>
    </row>
    <row r="73" spans="1:45" x14ac:dyDescent="0.25">
      <c r="A73" s="313" t="s">
        <v>4548</v>
      </c>
      <c r="B73" s="303">
        <v>44120</v>
      </c>
      <c r="C73" s="302">
        <v>3022078</v>
      </c>
      <c r="D73" s="313" t="str">
        <f>VLOOKUP(C73,Schools!A:B,2,0)</f>
        <v>Pardes House School</v>
      </c>
      <c r="E73" s="313" t="str">
        <f>VLOOKUP(C73,Schools!$A:$Z,3,0)</f>
        <v>M</v>
      </c>
      <c r="F73" s="76">
        <v>6656</v>
      </c>
      <c r="G73" s="302" t="s">
        <v>3620</v>
      </c>
      <c r="H73" s="302"/>
      <c r="I73" s="313" t="s">
        <v>4527</v>
      </c>
      <c r="J73" s="313">
        <f>VLOOKUP(C73,Schools!$A:$Z,9,0)</f>
        <v>400014</v>
      </c>
      <c r="K73" s="302" t="s">
        <v>85</v>
      </c>
      <c r="L73" s="302" t="s">
        <v>4549</v>
      </c>
      <c r="M73" s="302" t="s">
        <v>4554</v>
      </c>
      <c r="N73" s="309" t="str">
        <f>VLOOKUP(C73,Schools!A:D,4,0)</f>
        <v>Primary</v>
      </c>
      <c r="O73" s="309">
        <v>10166</v>
      </c>
      <c r="P73" s="309">
        <f t="shared" si="4"/>
        <v>543965</v>
      </c>
      <c r="Q73" s="286"/>
      <c r="R73" s="286"/>
      <c r="S73" s="286"/>
      <c r="T73" s="286"/>
      <c r="U73" s="286"/>
      <c r="V73" s="78"/>
      <c r="W73" s="78"/>
      <c r="X73" s="78"/>
      <c r="Y73" s="78"/>
      <c r="Z73" s="52">
        <f t="shared" si="5"/>
        <v>0</v>
      </c>
      <c r="AA73" s="52"/>
      <c r="AB73" s="52"/>
      <c r="AC73" s="52">
        <f t="shared" si="10"/>
        <v>6656</v>
      </c>
      <c r="AE73" s="314">
        <f>VLOOKUP(D73,Schools!$B$8:$F$143,5,FALSE)</f>
        <v>3022078</v>
      </c>
      <c r="AG73" s="454">
        <f t="shared" si="6"/>
        <v>0</v>
      </c>
      <c r="AH73" s="454">
        <f t="shared" si="7"/>
        <v>0</v>
      </c>
      <c r="AI73" s="454">
        <f t="shared" si="8"/>
        <v>0</v>
      </c>
      <c r="AJ73" s="454">
        <f t="shared" si="9"/>
        <v>0</v>
      </c>
      <c r="AK73" s="313"/>
      <c r="AL73" s="313"/>
      <c r="AM73" s="313"/>
      <c r="AN73" s="313"/>
      <c r="AO73" s="313"/>
      <c r="AP73" s="313"/>
      <c r="AQ73" s="313"/>
      <c r="AR73" s="313"/>
      <c r="AS73" s="313"/>
    </row>
    <row r="74" spans="1:45" x14ac:dyDescent="0.25">
      <c r="A74" s="313" t="s">
        <v>4548</v>
      </c>
      <c r="B74" s="303">
        <v>44120</v>
      </c>
      <c r="C74" s="302">
        <v>3022071</v>
      </c>
      <c r="D74" s="313" t="str">
        <f>VLOOKUP(C74,Schools!A:B,2,0)</f>
        <v>Queenswell Infant and Nursery School</v>
      </c>
      <c r="E74" s="313" t="str">
        <f>VLOOKUP(C74,Schools!$A:$Z,3,0)</f>
        <v>M</v>
      </c>
      <c r="F74" s="76">
        <v>0</v>
      </c>
      <c r="G74" s="302" t="s">
        <v>3620</v>
      </c>
      <c r="H74" s="302"/>
      <c r="I74" s="313" t="s">
        <v>4527</v>
      </c>
      <c r="J74" s="313">
        <f>VLOOKUP(C74,Schools!$A:$Z,9,0)</f>
        <v>400010</v>
      </c>
      <c r="K74" s="302" t="s">
        <v>85</v>
      </c>
      <c r="L74" s="302" t="s">
        <v>4549</v>
      </c>
      <c r="M74" s="302" t="s">
        <v>4554</v>
      </c>
      <c r="N74" s="309" t="str">
        <f>VLOOKUP(C74,Schools!A:D,4,0)</f>
        <v>Primary</v>
      </c>
      <c r="O74" s="309">
        <v>10166</v>
      </c>
      <c r="P74" s="309">
        <f t="shared" si="4"/>
        <v>543965</v>
      </c>
      <c r="Q74" s="286"/>
      <c r="R74" s="286"/>
      <c r="S74" s="286"/>
      <c r="T74" s="286"/>
      <c r="U74" s="286"/>
      <c r="V74" s="78"/>
      <c r="W74" s="78"/>
      <c r="X74" s="78"/>
      <c r="Y74" s="78"/>
      <c r="Z74" s="52">
        <f t="shared" si="5"/>
        <v>0</v>
      </c>
      <c r="AA74" s="52"/>
      <c r="AB74" s="52"/>
      <c r="AC74" s="52">
        <f t="shared" si="10"/>
        <v>0</v>
      </c>
      <c r="AE74" s="314">
        <f>VLOOKUP(D74,Schools!$B$8:$F$143,5,FALSE)</f>
        <v>3022071</v>
      </c>
      <c r="AG74" s="454">
        <f t="shared" si="6"/>
        <v>0</v>
      </c>
      <c r="AH74" s="454">
        <f t="shared" si="7"/>
        <v>0</v>
      </c>
      <c r="AI74" s="454">
        <f t="shared" si="8"/>
        <v>0</v>
      </c>
      <c r="AJ74" s="454">
        <f t="shared" si="9"/>
        <v>0</v>
      </c>
      <c r="AK74" s="313"/>
      <c r="AL74" s="313"/>
      <c r="AM74" s="313"/>
      <c r="AN74" s="313"/>
      <c r="AO74" s="313"/>
      <c r="AP74" s="313"/>
      <c r="AQ74" s="313"/>
      <c r="AR74" s="313"/>
      <c r="AS74" s="313"/>
    </row>
    <row r="75" spans="1:45" x14ac:dyDescent="0.25">
      <c r="A75" s="313" t="s">
        <v>4548</v>
      </c>
      <c r="B75" s="303">
        <v>44120</v>
      </c>
      <c r="C75" s="302">
        <v>3022072</v>
      </c>
      <c r="D75" s="313" t="str">
        <f>VLOOKUP(C75,Schools!A:B,2,0)</f>
        <v>Queenswell Junior School</v>
      </c>
      <c r="E75" s="313" t="str">
        <f>VLOOKUP(C75,Schools!$A:$Z,3,0)</f>
        <v>M</v>
      </c>
      <c r="F75" s="76">
        <v>2380</v>
      </c>
      <c r="G75" s="302" t="s">
        <v>3620</v>
      </c>
      <c r="H75" s="302"/>
      <c r="I75" s="313" t="s">
        <v>4527</v>
      </c>
      <c r="J75" s="313">
        <f>VLOOKUP(C75,Schools!$A:$Z,9,0)</f>
        <v>400012</v>
      </c>
      <c r="K75" s="302" t="s">
        <v>85</v>
      </c>
      <c r="L75" s="302" t="s">
        <v>4549</v>
      </c>
      <c r="M75" s="302" t="s">
        <v>4554</v>
      </c>
      <c r="N75" s="309" t="str">
        <f>VLOOKUP(C75,Schools!A:D,4,0)</f>
        <v>Primary</v>
      </c>
      <c r="O75" s="309">
        <v>10166</v>
      </c>
      <c r="P75" s="309">
        <f t="shared" si="4"/>
        <v>543965</v>
      </c>
      <c r="Q75" s="286"/>
      <c r="R75" s="286"/>
      <c r="S75" s="286"/>
      <c r="T75" s="286"/>
      <c r="U75" s="286"/>
      <c r="V75" s="78"/>
      <c r="W75" s="78"/>
      <c r="X75" s="78"/>
      <c r="Y75" s="78"/>
      <c r="Z75" s="52">
        <f t="shared" si="5"/>
        <v>0</v>
      </c>
      <c r="AA75" s="52"/>
      <c r="AB75" s="52"/>
      <c r="AC75" s="52">
        <f t="shared" si="10"/>
        <v>2380</v>
      </c>
      <c r="AE75" s="314">
        <f>VLOOKUP(D75,Schools!$B$8:$F$143,5,FALSE)</f>
        <v>3022072</v>
      </c>
      <c r="AG75" s="454">
        <f t="shared" si="6"/>
        <v>0</v>
      </c>
      <c r="AH75" s="454">
        <f t="shared" si="7"/>
        <v>0</v>
      </c>
      <c r="AI75" s="454">
        <f t="shared" si="8"/>
        <v>0</v>
      </c>
      <c r="AJ75" s="454">
        <f t="shared" si="9"/>
        <v>0</v>
      </c>
      <c r="AK75" s="313"/>
      <c r="AL75" s="313"/>
      <c r="AM75" s="313"/>
      <c r="AN75" s="313"/>
      <c r="AO75" s="313"/>
      <c r="AP75" s="313"/>
      <c r="AQ75" s="313"/>
      <c r="AR75" s="313"/>
      <c r="AS75" s="313"/>
    </row>
    <row r="76" spans="1:45" x14ac:dyDescent="0.25">
      <c r="A76" s="313" t="s">
        <v>4548</v>
      </c>
      <c r="B76" s="303">
        <v>44120</v>
      </c>
      <c r="C76" s="302">
        <v>3023512</v>
      </c>
      <c r="D76" s="313" t="str">
        <f>VLOOKUP(C76,Schools!A:B,2,0)</f>
        <v>Rosh Pinah</v>
      </c>
      <c r="E76" s="313" t="str">
        <f>VLOOKUP(C76,Schools!$A:$Z,3,0)</f>
        <v>M</v>
      </c>
      <c r="F76" s="76">
        <v>0</v>
      </c>
      <c r="G76" s="302" t="s">
        <v>3620</v>
      </c>
      <c r="H76" s="302"/>
      <c r="I76" s="313" t="s">
        <v>4527</v>
      </c>
      <c r="J76" s="313">
        <f>VLOOKUP(C76,Schools!$A:$Z,9,0)</f>
        <v>400093</v>
      </c>
      <c r="K76" s="302" t="s">
        <v>85</v>
      </c>
      <c r="L76" s="302" t="s">
        <v>4549</v>
      </c>
      <c r="M76" s="302" t="s">
        <v>4554</v>
      </c>
      <c r="N76" s="309" t="str">
        <f>VLOOKUP(C76,Schools!A:D,4,0)</f>
        <v>Primary</v>
      </c>
      <c r="O76" s="309">
        <v>10166</v>
      </c>
      <c r="P76" s="309">
        <f t="shared" si="4"/>
        <v>543965</v>
      </c>
      <c r="Q76" s="286"/>
      <c r="R76" s="286"/>
      <c r="S76" s="286"/>
      <c r="T76" s="286"/>
      <c r="U76" s="286"/>
      <c r="V76" s="78"/>
      <c r="W76" s="78"/>
      <c r="X76" s="78"/>
      <c r="Y76" s="78"/>
      <c r="Z76" s="52">
        <f t="shared" si="5"/>
        <v>0</v>
      </c>
      <c r="AA76" s="52"/>
      <c r="AB76" s="52"/>
      <c r="AC76" s="52">
        <f t="shared" si="10"/>
        <v>0</v>
      </c>
      <c r="AE76" s="314">
        <f>VLOOKUP(D76,Schools!$B$8:$F$143,5,FALSE)</f>
        <v>3023512</v>
      </c>
      <c r="AG76" s="454">
        <f t="shared" si="6"/>
        <v>0</v>
      </c>
      <c r="AH76" s="454">
        <f t="shared" si="7"/>
        <v>0</v>
      </c>
      <c r="AI76" s="454">
        <f t="shared" si="8"/>
        <v>0</v>
      </c>
      <c r="AJ76" s="454">
        <f t="shared" si="9"/>
        <v>0</v>
      </c>
      <c r="AK76" s="313"/>
      <c r="AL76" s="313"/>
      <c r="AM76" s="313"/>
      <c r="AN76" s="313"/>
      <c r="AO76" s="313"/>
      <c r="AP76" s="313"/>
      <c r="AQ76" s="313"/>
      <c r="AR76" s="313"/>
      <c r="AS76" s="313"/>
    </row>
    <row r="77" spans="1:45" x14ac:dyDescent="0.25">
      <c r="A77" s="313" t="s">
        <v>4548</v>
      </c>
      <c r="B77" s="303">
        <v>44120</v>
      </c>
      <c r="C77" s="302">
        <v>3023510</v>
      </c>
      <c r="D77" s="313" t="str">
        <f>VLOOKUP(C77,Schools!A:B,2,0)</f>
        <v>Sacred Heart School</v>
      </c>
      <c r="E77" s="313" t="str">
        <f>VLOOKUP(C77,Schools!$A:$Z,3,0)</f>
        <v>M</v>
      </c>
      <c r="F77" s="76">
        <v>1140</v>
      </c>
      <c r="G77" s="302" t="s">
        <v>3620</v>
      </c>
      <c r="H77" s="302"/>
      <c r="I77" s="313" t="s">
        <v>4527</v>
      </c>
      <c r="J77" s="313">
        <f>VLOOKUP(C77,Schools!$A:$Z,9,0)</f>
        <v>400071</v>
      </c>
      <c r="K77" s="302" t="s">
        <v>85</v>
      </c>
      <c r="L77" s="302" t="s">
        <v>4549</v>
      </c>
      <c r="M77" s="302" t="s">
        <v>4554</v>
      </c>
      <c r="N77" s="309" t="str">
        <f>VLOOKUP(C77,Schools!A:D,4,0)</f>
        <v>Primary</v>
      </c>
      <c r="O77" s="309">
        <v>10166</v>
      </c>
      <c r="P77" s="309">
        <f t="shared" si="4"/>
        <v>543965</v>
      </c>
      <c r="Q77" s="286"/>
      <c r="R77" s="286"/>
      <c r="S77" s="286"/>
      <c r="T77" s="286"/>
      <c r="U77" s="78"/>
      <c r="V77" s="78"/>
      <c r="W77" s="78"/>
      <c r="X77" s="78"/>
      <c r="Y77" s="78"/>
      <c r="Z77" s="52">
        <f t="shared" si="5"/>
        <v>0</v>
      </c>
      <c r="AA77" s="52"/>
      <c r="AB77" s="52"/>
      <c r="AC77" s="52">
        <f t="shared" si="10"/>
        <v>1140</v>
      </c>
      <c r="AE77" s="314">
        <f>VLOOKUP(D77,Schools!$B$8:$F$143,5,FALSE)</f>
        <v>3023510</v>
      </c>
      <c r="AG77" s="454">
        <f t="shared" si="6"/>
        <v>0</v>
      </c>
      <c r="AH77" s="454">
        <f t="shared" si="7"/>
        <v>0</v>
      </c>
      <c r="AI77" s="454">
        <f t="shared" si="8"/>
        <v>0</v>
      </c>
      <c r="AJ77" s="454">
        <f t="shared" si="9"/>
        <v>0</v>
      </c>
      <c r="AK77" s="313"/>
      <c r="AL77" s="313"/>
      <c r="AM77" s="313"/>
      <c r="AN77" s="313"/>
      <c r="AO77" s="313"/>
      <c r="AP77" s="313"/>
      <c r="AQ77" s="313"/>
      <c r="AR77" s="313"/>
      <c r="AS77" s="313"/>
    </row>
    <row r="78" spans="1:45" x14ac:dyDescent="0.25">
      <c r="A78" s="313" t="s">
        <v>4548</v>
      </c>
      <c r="B78" s="303">
        <v>44120</v>
      </c>
      <c r="C78" s="302">
        <v>3023502</v>
      </c>
      <c r="D78" s="313" t="str">
        <f>VLOOKUP(C78,Schools!A:B,2,0)</f>
        <v>St Agnes RC Primary School</v>
      </c>
      <c r="E78" s="313" t="str">
        <f>VLOOKUP(C78,Schools!$A:$Z,3,0)</f>
        <v>M</v>
      </c>
      <c r="F78" s="76">
        <v>0</v>
      </c>
      <c r="G78" s="302" t="s">
        <v>3620</v>
      </c>
      <c r="H78" s="302"/>
      <c r="I78" s="313" t="s">
        <v>4527</v>
      </c>
      <c r="J78" s="313">
        <f>VLOOKUP(C78,Schools!$A:$Z,9,0)</f>
        <v>400096</v>
      </c>
      <c r="K78" s="302" t="s">
        <v>85</v>
      </c>
      <c r="L78" s="302" t="s">
        <v>4549</v>
      </c>
      <c r="M78" s="302" t="s">
        <v>4554</v>
      </c>
      <c r="N78" s="309" t="str">
        <f>VLOOKUP(C78,Schools!A:D,4,0)</f>
        <v>Primary</v>
      </c>
      <c r="O78" s="309">
        <v>10166</v>
      </c>
      <c r="P78" s="309">
        <f t="shared" si="4"/>
        <v>543965</v>
      </c>
      <c r="Q78" s="286"/>
      <c r="R78" s="286"/>
      <c r="S78" s="286"/>
      <c r="T78" s="286"/>
      <c r="U78" s="286"/>
      <c r="V78" s="78"/>
      <c r="W78" s="78"/>
      <c r="X78" s="78"/>
      <c r="Y78" s="78"/>
      <c r="Z78" s="52">
        <f t="shared" si="5"/>
        <v>0</v>
      </c>
      <c r="AA78" s="52"/>
      <c r="AB78" s="52"/>
      <c r="AC78" s="52">
        <f t="shared" si="10"/>
        <v>0</v>
      </c>
      <c r="AE78" s="314">
        <f>VLOOKUP(D78,Schools!$B$8:$F$143,5,FALSE)</f>
        <v>3023502</v>
      </c>
      <c r="AG78" s="454">
        <f t="shared" si="6"/>
        <v>0</v>
      </c>
      <c r="AH78" s="454">
        <f t="shared" si="7"/>
        <v>0</v>
      </c>
      <c r="AI78" s="454">
        <f t="shared" si="8"/>
        <v>0</v>
      </c>
      <c r="AJ78" s="454">
        <f t="shared" si="9"/>
        <v>0</v>
      </c>
      <c r="AK78" s="313"/>
      <c r="AL78" s="313"/>
      <c r="AM78" s="313"/>
      <c r="AN78" s="313"/>
      <c r="AO78" s="313"/>
      <c r="AP78" s="313"/>
      <c r="AQ78" s="313"/>
      <c r="AR78" s="313"/>
      <c r="AS78" s="313"/>
    </row>
    <row r="79" spans="1:45" x14ac:dyDescent="0.25">
      <c r="A79" s="313" t="s">
        <v>4548</v>
      </c>
      <c r="B79" s="303">
        <v>44120</v>
      </c>
      <c r="C79" s="302">
        <v>3023315</v>
      </c>
      <c r="D79" s="313" t="str">
        <f>VLOOKUP(C79,Schools!A:B,2,0)</f>
        <v>St Andrew's C E</v>
      </c>
      <c r="E79" s="313" t="str">
        <f>VLOOKUP(C79,Schools!$A:$Z,3,0)</f>
        <v>M</v>
      </c>
      <c r="F79" s="76">
        <v>2051</v>
      </c>
      <c r="G79" s="302" t="s">
        <v>3620</v>
      </c>
      <c r="H79" s="302"/>
      <c r="I79" s="313" t="s">
        <v>4527</v>
      </c>
      <c r="J79" s="313">
        <f>VLOOKUP(C79,Schools!$A:$Z,9,0)</f>
        <v>400062</v>
      </c>
      <c r="K79" s="302" t="s">
        <v>85</v>
      </c>
      <c r="L79" s="302" t="s">
        <v>4549</v>
      </c>
      <c r="M79" s="302" t="s">
        <v>4554</v>
      </c>
      <c r="N79" s="309" t="str">
        <f>VLOOKUP(C79,Schools!A:D,4,0)</f>
        <v>Primary</v>
      </c>
      <c r="O79" s="309">
        <v>10166</v>
      </c>
      <c r="P79" s="309">
        <f t="shared" si="4"/>
        <v>543965</v>
      </c>
      <c r="Q79" s="286"/>
      <c r="R79" s="286"/>
      <c r="S79" s="286"/>
      <c r="T79" s="286"/>
      <c r="U79" s="78"/>
      <c r="V79" s="78"/>
      <c r="W79" s="78"/>
      <c r="X79" s="78"/>
      <c r="Y79" s="78"/>
      <c r="Z79" s="52">
        <f t="shared" si="5"/>
        <v>0</v>
      </c>
      <c r="AA79" s="52"/>
      <c r="AB79" s="52"/>
      <c r="AC79" s="52">
        <f t="shared" si="10"/>
        <v>2051</v>
      </c>
      <c r="AE79" s="314">
        <f>VLOOKUP(D79,Schools!$B$8:$F$143,5,FALSE)</f>
        <v>3023315</v>
      </c>
      <c r="AG79" s="454">
        <f t="shared" si="6"/>
        <v>0</v>
      </c>
      <c r="AH79" s="454">
        <f t="shared" si="7"/>
        <v>0</v>
      </c>
      <c r="AI79" s="454">
        <f t="shared" si="8"/>
        <v>0</v>
      </c>
      <c r="AJ79" s="454">
        <f t="shared" si="9"/>
        <v>0</v>
      </c>
      <c r="AK79" s="313"/>
      <c r="AL79" s="313"/>
      <c r="AM79" s="313"/>
      <c r="AN79" s="313"/>
      <c r="AO79" s="313"/>
      <c r="AP79" s="313"/>
      <c r="AQ79" s="313"/>
      <c r="AR79" s="313"/>
      <c r="AS79" s="313"/>
    </row>
    <row r="80" spans="1:45" x14ac:dyDescent="0.25">
      <c r="A80" s="313" t="s">
        <v>4548</v>
      </c>
      <c r="B80" s="303">
        <v>44120</v>
      </c>
      <c r="C80" s="302">
        <v>3023504</v>
      </c>
      <c r="D80" s="313" t="str">
        <f>VLOOKUP(C80,Schools!A:B,2,0)</f>
        <v>St Catherines R C Primary</v>
      </c>
      <c r="E80" s="313" t="str">
        <f>VLOOKUP(C80,Schools!$A:$Z,3,0)</f>
        <v>M</v>
      </c>
      <c r="F80" s="76">
        <v>4923</v>
      </c>
      <c r="G80" s="302" t="s">
        <v>3620</v>
      </c>
      <c r="H80" s="302"/>
      <c r="I80" s="313" t="s">
        <v>4527</v>
      </c>
      <c r="J80" s="313">
        <f>VLOOKUP(C80,Schools!$A:$Z,9,0)</f>
        <v>400064</v>
      </c>
      <c r="K80" s="302" t="s">
        <v>85</v>
      </c>
      <c r="L80" s="302" t="s">
        <v>4549</v>
      </c>
      <c r="M80" s="302" t="s">
        <v>4554</v>
      </c>
      <c r="N80" s="309" t="str">
        <f>VLOOKUP(C80,Schools!A:D,4,0)</f>
        <v>Primary</v>
      </c>
      <c r="O80" s="309">
        <v>10166</v>
      </c>
      <c r="P80" s="309">
        <f t="shared" si="4"/>
        <v>543965</v>
      </c>
      <c r="Q80" s="286"/>
      <c r="R80" s="286"/>
      <c r="S80" s="286"/>
      <c r="T80" s="286"/>
      <c r="U80" s="286"/>
      <c r="V80" s="78"/>
      <c r="W80" s="78"/>
      <c r="X80" s="78"/>
      <c r="Y80" s="78"/>
      <c r="Z80" s="52">
        <f t="shared" si="5"/>
        <v>0</v>
      </c>
      <c r="AA80" s="52"/>
      <c r="AB80" s="52"/>
      <c r="AC80" s="52">
        <f t="shared" si="10"/>
        <v>4923</v>
      </c>
      <c r="AE80" s="314">
        <f>VLOOKUP(D80,Schools!$B$8:$F$143,5,FALSE)</f>
        <v>3023504</v>
      </c>
      <c r="AG80" s="454">
        <f t="shared" si="6"/>
        <v>0</v>
      </c>
      <c r="AH80" s="454">
        <f t="shared" si="7"/>
        <v>0</v>
      </c>
      <c r="AI80" s="454">
        <f t="shared" si="8"/>
        <v>0</v>
      </c>
      <c r="AJ80" s="454">
        <f t="shared" si="9"/>
        <v>0</v>
      </c>
      <c r="AK80" s="313"/>
      <c r="AL80" s="313"/>
      <c r="AM80" s="313"/>
      <c r="AN80" s="313"/>
      <c r="AO80" s="313"/>
      <c r="AP80" s="313"/>
      <c r="AQ80" s="313"/>
      <c r="AR80" s="313"/>
      <c r="AS80" s="313"/>
    </row>
    <row r="81" spans="1:45" x14ac:dyDescent="0.25">
      <c r="A81" s="313" t="s">
        <v>4548</v>
      </c>
      <c r="B81" s="303">
        <v>44120</v>
      </c>
      <c r="C81" s="302">
        <v>3023309</v>
      </c>
      <c r="D81" s="313" t="str">
        <f>VLOOKUP(C81,Schools!A:B,2,0)</f>
        <v>St Johns CE N20</v>
      </c>
      <c r="E81" s="313" t="str">
        <f>VLOOKUP(C81,Schools!$A:$Z,3,0)</f>
        <v>M</v>
      </c>
      <c r="F81" s="76">
        <v>3075</v>
      </c>
      <c r="G81" s="302" t="s">
        <v>3620</v>
      </c>
      <c r="H81" s="302"/>
      <c r="I81" s="313" t="s">
        <v>4527</v>
      </c>
      <c r="J81" s="313">
        <f>VLOOKUP(C81,Schools!$A:$Z,9,0)</f>
        <v>400098</v>
      </c>
      <c r="K81" s="302" t="s">
        <v>85</v>
      </c>
      <c r="L81" s="302" t="s">
        <v>4549</v>
      </c>
      <c r="M81" s="302" t="s">
        <v>4554</v>
      </c>
      <c r="N81" s="309" t="str">
        <f>VLOOKUP(C81,Schools!A:D,4,0)</f>
        <v>Primary</v>
      </c>
      <c r="O81" s="309">
        <v>10166</v>
      </c>
      <c r="P81" s="309">
        <f t="shared" si="4"/>
        <v>543965</v>
      </c>
      <c r="Q81" s="286"/>
      <c r="R81" s="286"/>
      <c r="S81" s="286"/>
      <c r="T81" s="286"/>
      <c r="U81" s="286"/>
      <c r="V81" s="78"/>
      <c r="W81" s="78"/>
      <c r="X81" s="78"/>
      <c r="Y81" s="78"/>
      <c r="Z81" s="52">
        <f t="shared" si="5"/>
        <v>0</v>
      </c>
      <c r="AA81" s="52"/>
      <c r="AB81" s="52"/>
      <c r="AC81" s="52">
        <f t="shared" si="10"/>
        <v>3075</v>
      </c>
      <c r="AE81" s="314">
        <f>VLOOKUP(D81,Schools!$B$8:$F$143,5,FALSE)</f>
        <v>3023309</v>
      </c>
      <c r="AG81" s="454">
        <f t="shared" si="6"/>
        <v>0</v>
      </c>
      <c r="AH81" s="454">
        <f t="shared" si="7"/>
        <v>0</v>
      </c>
      <c r="AI81" s="454">
        <f t="shared" si="8"/>
        <v>0</v>
      </c>
      <c r="AJ81" s="454">
        <f t="shared" si="9"/>
        <v>0</v>
      </c>
      <c r="AK81" s="313"/>
      <c r="AL81" s="313"/>
      <c r="AM81" s="313"/>
      <c r="AN81" s="313"/>
      <c r="AO81" s="313"/>
      <c r="AP81" s="313"/>
      <c r="AQ81" s="313"/>
      <c r="AR81" s="313"/>
      <c r="AS81" s="313"/>
    </row>
    <row r="82" spans="1:45" x14ac:dyDescent="0.25">
      <c r="A82" s="313" t="s">
        <v>4548</v>
      </c>
      <c r="B82" s="303">
        <v>44120</v>
      </c>
      <c r="C82" s="302">
        <v>3023307</v>
      </c>
      <c r="D82" s="313" t="str">
        <f>VLOOKUP(C82,Schools!A:B,2,0)</f>
        <v>St John's CE School N11</v>
      </c>
      <c r="E82" s="313" t="str">
        <f>VLOOKUP(C82,Schools!$A:$Z,3,0)</f>
        <v>M</v>
      </c>
      <c r="F82" s="76">
        <v>1699</v>
      </c>
      <c r="G82" s="302" t="s">
        <v>3620</v>
      </c>
      <c r="H82" s="302"/>
      <c r="I82" s="313" t="s">
        <v>4527</v>
      </c>
      <c r="J82" s="313">
        <f>VLOOKUP(C82,Schools!$A:$Z,9,0)</f>
        <v>400114</v>
      </c>
      <c r="K82" s="302" t="s">
        <v>85</v>
      </c>
      <c r="L82" s="302" t="s">
        <v>4549</v>
      </c>
      <c r="M82" s="302" t="s">
        <v>4554</v>
      </c>
      <c r="N82" s="309" t="str">
        <f>VLOOKUP(C82,Schools!A:D,4,0)</f>
        <v>Primary</v>
      </c>
      <c r="O82" s="309">
        <v>10166</v>
      </c>
      <c r="P82" s="309">
        <f t="shared" si="4"/>
        <v>543965</v>
      </c>
      <c r="Q82" s="286"/>
      <c r="R82" s="286"/>
      <c r="S82" s="286"/>
      <c r="T82" s="286"/>
      <c r="U82" s="78"/>
      <c r="V82" s="78"/>
      <c r="W82" s="78"/>
      <c r="X82" s="78"/>
      <c r="Y82" s="78"/>
      <c r="Z82" s="52">
        <f t="shared" si="5"/>
        <v>0</v>
      </c>
      <c r="AA82" s="52"/>
      <c r="AB82" s="52"/>
      <c r="AC82" s="52">
        <f t="shared" si="10"/>
        <v>1699</v>
      </c>
      <c r="AE82" s="314">
        <f>VLOOKUP(D82,Schools!$B$8:$F$143,5,FALSE)</f>
        <v>3023307</v>
      </c>
      <c r="AG82" s="454">
        <f t="shared" si="6"/>
        <v>0</v>
      </c>
      <c r="AH82" s="454">
        <f t="shared" si="7"/>
        <v>0</v>
      </c>
      <c r="AI82" s="454">
        <f t="shared" si="8"/>
        <v>0</v>
      </c>
      <c r="AJ82" s="454">
        <f t="shared" si="9"/>
        <v>0</v>
      </c>
      <c r="AK82" s="313"/>
      <c r="AL82" s="313"/>
      <c r="AM82" s="313"/>
      <c r="AN82" s="313"/>
      <c r="AO82" s="313"/>
      <c r="AP82" s="313"/>
      <c r="AQ82" s="313"/>
      <c r="AR82" s="313"/>
      <c r="AS82" s="313"/>
    </row>
    <row r="83" spans="1:45" x14ac:dyDescent="0.25">
      <c r="A83" s="313" t="s">
        <v>4548</v>
      </c>
      <c r="B83" s="303">
        <v>44120</v>
      </c>
      <c r="C83" s="302">
        <v>3023509</v>
      </c>
      <c r="D83" s="313" t="str">
        <f>VLOOKUP(C83,Schools!A:B,2,0)</f>
        <v>St Joseph's Primary School</v>
      </c>
      <c r="E83" s="313" t="str">
        <f>VLOOKUP(C83,Schools!$A:$Z,3,0)</f>
        <v>M</v>
      </c>
      <c r="F83" s="76">
        <v>0</v>
      </c>
      <c r="G83" s="302" t="s">
        <v>3620</v>
      </c>
      <c r="H83" s="302"/>
      <c r="I83" s="313" t="s">
        <v>4527</v>
      </c>
      <c r="J83" s="313">
        <f>VLOOKUP(C83,Schools!$A:$Z,9,0)</f>
        <v>400066</v>
      </c>
      <c r="K83" s="302" t="s">
        <v>85</v>
      </c>
      <c r="L83" s="302" t="s">
        <v>4549</v>
      </c>
      <c r="M83" s="302" t="s">
        <v>4554</v>
      </c>
      <c r="N83" s="309" t="str">
        <f>VLOOKUP(C83,Schools!A:D,4,0)</f>
        <v>Primary</v>
      </c>
      <c r="O83" s="309">
        <v>10166</v>
      </c>
      <c r="P83" s="309">
        <f t="shared" si="4"/>
        <v>543965</v>
      </c>
      <c r="Q83" s="286"/>
      <c r="R83" s="286"/>
      <c r="S83" s="286"/>
      <c r="T83" s="286"/>
      <c r="U83" s="286"/>
      <c r="V83" s="78"/>
      <c r="W83" s="78"/>
      <c r="X83" s="78"/>
      <c r="Y83" s="78"/>
      <c r="Z83" s="52">
        <f t="shared" si="5"/>
        <v>0</v>
      </c>
      <c r="AA83" s="52"/>
      <c r="AB83" s="52"/>
      <c r="AC83" s="52">
        <f t="shared" si="10"/>
        <v>0</v>
      </c>
      <c r="AE83" s="314">
        <f>VLOOKUP(D83,Schools!$B$8:$F$143,5,FALSE)</f>
        <v>3023509</v>
      </c>
      <c r="AG83" s="454">
        <f t="shared" si="6"/>
        <v>0</v>
      </c>
      <c r="AH83" s="454">
        <f t="shared" si="7"/>
        <v>0</v>
      </c>
      <c r="AI83" s="454">
        <f t="shared" si="8"/>
        <v>0</v>
      </c>
      <c r="AJ83" s="454">
        <f t="shared" si="9"/>
        <v>0</v>
      </c>
      <c r="AK83" s="313"/>
      <c r="AL83" s="313"/>
      <c r="AM83" s="313"/>
      <c r="AN83" s="313"/>
      <c r="AO83" s="313"/>
      <c r="AP83" s="313"/>
      <c r="AQ83" s="313"/>
      <c r="AR83" s="313"/>
      <c r="AS83" s="313"/>
    </row>
    <row r="84" spans="1:45" x14ac:dyDescent="0.25">
      <c r="A84" s="313" t="s">
        <v>4548</v>
      </c>
      <c r="B84" s="303">
        <v>44120</v>
      </c>
      <c r="C84" s="302">
        <v>3023311</v>
      </c>
      <c r="D84" s="313" t="str">
        <f>VLOOKUP(C84,Schools!A:B,2,0)</f>
        <v>St Mary's C E Primary School N3</v>
      </c>
      <c r="E84" s="313" t="str">
        <f>VLOOKUP(C84,Schools!$A:$Z,3,0)</f>
        <v>M</v>
      </c>
      <c r="F84" s="76">
        <v>0</v>
      </c>
      <c r="G84" s="302" t="s">
        <v>3620</v>
      </c>
      <c r="H84" s="302"/>
      <c r="I84" s="313" t="s">
        <v>4527</v>
      </c>
      <c r="J84" s="313">
        <f>VLOOKUP(C84,Schools!$A:$Z,9,0)</f>
        <v>400058</v>
      </c>
      <c r="K84" s="302" t="s">
        <v>85</v>
      </c>
      <c r="L84" s="302" t="s">
        <v>4549</v>
      </c>
      <c r="M84" s="302" t="s">
        <v>4554</v>
      </c>
      <c r="N84" s="309" t="str">
        <f>VLOOKUP(C84,Schools!A:D,4,0)</f>
        <v>Primary</v>
      </c>
      <c r="O84" s="309">
        <v>10166</v>
      </c>
      <c r="P84" s="309">
        <f t="shared" si="4"/>
        <v>543965</v>
      </c>
      <c r="Q84" s="286"/>
      <c r="R84" s="286"/>
      <c r="S84" s="286"/>
      <c r="T84" s="286"/>
      <c r="U84" s="286"/>
      <c r="V84" s="78"/>
      <c r="W84" s="78"/>
      <c r="X84" s="78"/>
      <c r="Y84" s="78"/>
      <c r="Z84" s="52">
        <f t="shared" si="5"/>
        <v>0</v>
      </c>
      <c r="AA84" s="52"/>
      <c r="AB84" s="52"/>
      <c r="AC84" s="52">
        <f t="shared" ref="AC84:AC115" si="11">F84-Z84</f>
        <v>0</v>
      </c>
      <c r="AE84" s="314">
        <f>VLOOKUP(D84,Schools!$B$8:$F$143,5,FALSE)</f>
        <v>3023311</v>
      </c>
      <c r="AG84" s="454">
        <f t="shared" si="6"/>
        <v>0</v>
      </c>
      <c r="AH84" s="454">
        <f t="shared" si="7"/>
        <v>0</v>
      </c>
      <c r="AI84" s="454">
        <f t="shared" si="8"/>
        <v>0</v>
      </c>
      <c r="AJ84" s="454">
        <f t="shared" si="9"/>
        <v>0</v>
      </c>
      <c r="AK84" s="313"/>
      <c r="AL84" s="313"/>
      <c r="AM84" s="313"/>
      <c r="AN84" s="313"/>
      <c r="AO84" s="313"/>
      <c r="AP84" s="313"/>
      <c r="AQ84" s="313"/>
      <c r="AR84" s="313"/>
      <c r="AS84" s="313"/>
    </row>
    <row r="85" spans="1:45" x14ac:dyDescent="0.25">
      <c r="A85" s="313" t="s">
        <v>4548</v>
      </c>
      <c r="B85" s="303">
        <v>44120</v>
      </c>
      <c r="C85" s="302">
        <v>3023312</v>
      </c>
      <c r="D85" s="313" t="str">
        <f>VLOOKUP(C85,Schools!A:B,2,0)</f>
        <v>St Mary's School EN4</v>
      </c>
      <c r="E85" s="313" t="str">
        <f>VLOOKUP(C85,Schools!$A:$Z,3,0)</f>
        <v>M</v>
      </c>
      <c r="F85" s="76">
        <v>8906</v>
      </c>
      <c r="G85" s="302" t="s">
        <v>3620</v>
      </c>
      <c r="H85" s="302"/>
      <c r="I85" s="313" t="s">
        <v>4527</v>
      </c>
      <c r="J85" s="313">
        <f>VLOOKUP(C85,Schools!$A:$Z,9,0)</f>
        <v>400017</v>
      </c>
      <c r="K85" s="302" t="s">
        <v>85</v>
      </c>
      <c r="L85" s="302" t="s">
        <v>4549</v>
      </c>
      <c r="M85" s="302" t="s">
        <v>4554</v>
      </c>
      <c r="N85" s="309" t="str">
        <f>VLOOKUP(C85,Schools!A:D,4,0)</f>
        <v>Primary</v>
      </c>
      <c r="O85" s="309">
        <v>10166</v>
      </c>
      <c r="P85" s="309">
        <f t="shared" ref="P85:P145" si="12">IF(E85="M",543965,516500)</f>
        <v>543965</v>
      </c>
      <c r="Q85" s="286"/>
      <c r="R85" s="286"/>
      <c r="S85" s="286"/>
      <c r="T85" s="286"/>
      <c r="U85" s="78"/>
      <c r="V85" s="78"/>
      <c r="W85" s="78"/>
      <c r="X85" s="78"/>
      <c r="Y85" s="78"/>
      <c r="Z85" s="52">
        <f t="shared" ref="Z85:Z113" si="13">SUM(Q85:Y85)</f>
        <v>0</v>
      </c>
      <c r="AA85" s="52"/>
      <c r="AB85" s="52"/>
      <c r="AC85" s="52">
        <f t="shared" si="11"/>
        <v>8906</v>
      </c>
      <c r="AE85" s="314">
        <f>VLOOKUP(D85,Schools!$B$8:$F$143,5,FALSE)</f>
        <v>3023312</v>
      </c>
      <c r="AG85" s="454">
        <f t="shared" ref="AG85:AG148" si="14">SUM(Q85:S85)</f>
        <v>0</v>
      </c>
      <c r="AH85" s="454">
        <f t="shared" ref="AH85:AH148" si="15">SUM(Q85:V85)</f>
        <v>0</v>
      </c>
      <c r="AI85" s="454">
        <f t="shared" ref="AI85:AI148" si="16">SUM(Q85:Y85)</f>
        <v>0</v>
      </c>
      <c r="AJ85" s="454">
        <f t="shared" ref="AJ85:AJ148" si="17">SUM(Q85:AB85)</f>
        <v>0</v>
      </c>
      <c r="AK85" s="313"/>
      <c r="AL85" s="313"/>
      <c r="AM85" s="313"/>
      <c r="AN85" s="313"/>
      <c r="AO85" s="313"/>
      <c r="AP85" s="313"/>
      <c r="AQ85" s="313"/>
      <c r="AR85" s="313"/>
      <c r="AS85" s="313"/>
    </row>
    <row r="86" spans="1:45" x14ac:dyDescent="0.25">
      <c r="A86" s="313" t="s">
        <v>4548</v>
      </c>
      <c r="B86" s="303">
        <v>44120</v>
      </c>
      <c r="C86" s="302">
        <v>3023314</v>
      </c>
      <c r="D86" s="313" t="str">
        <f>VLOOKUP(C86,Schools!A:B,2,0)</f>
        <v>St Pauls CE Primary, NW7</v>
      </c>
      <c r="E86" s="313" t="str">
        <f>VLOOKUP(C86,Schools!$A:$Z,3,0)</f>
        <v>M</v>
      </c>
      <c r="F86" s="76">
        <v>0</v>
      </c>
      <c r="G86" s="302" t="s">
        <v>3620</v>
      </c>
      <c r="H86" s="302"/>
      <c r="I86" s="313" t="s">
        <v>4527</v>
      </c>
      <c r="J86" s="313">
        <f>VLOOKUP(C86,Schools!$A:$Z,9,0)</f>
        <v>400094</v>
      </c>
      <c r="K86" s="302" t="s">
        <v>85</v>
      </c>
      <c r="L86" s="302" t="s">
        <v>4549</v>
      </c>
      <c r="M86" s="302" t="s">
        <v>4554</v>
      </c>
      <c r="N86" s="309" t="str">
        <f>VLOOKUP(C86,Schools!A:D,4,0)</f>
        <v>Primary</v>
      </c>
      <c r="O86" s="309">
        <v>10166</v>
      </c>
      <c r="P86" s="309">
        <f t="shared" si="12"/>
        <v>543965</v>
      </c>
      <c r="Q86" s="286"/>
      <c r="R86" s="286"/>
      <c r="S86" s="286"/>
      <c r="T86" s="286"/>
      <c r="U86" s="286"/>
      <c r="V86" s="78"/>
      <c r="W86" s="78"/>
      <c r="X86" s="78"/>
      <c r="Y86" s="78"/>
      <c r="Z86" s="52">
        <f t="shared" si="13"/>
        <v>0</v>
      </c>
      <c r="AA86" s="52"/>
      <c r="AB86" s="52"/>
      <c r="AC86" s="52">
        <f t="shared" si="11"/>
        <v>0</v>
      </c>
      <c r="AE86" s="314">
        <f>VLOOKUP(D86,Schools!$B$8:$F$143,5,FALSE)</f>
        <v>3023314</v>
      </c>
      <c r="AG86" s="454">
        <f t="shared" si="14"/>
        <v>0</v>
      </c>
      <c r="AH86" s="454">
        <f t="shared" si="15"/>
        <v>0</v>
      </c>
      <c r="AI86" s="454">
        <f t="shared" si="16"/>
        <v>0</v>
      </c>
      <c r="AJ86" s="454">
        <f t="shared" si="17"/>
        <v>0</v>
      </c>
      <c r="AK86" s="313"/>
      <c r="AL86" s="313"/>
      <c r="AM86" s="313"/>
      <c r="AN86" s="313"/>
      <c r="AO86" s="313"/>
      <c r="AP86" s="313"/>
      <c r="AQ86" s="313"/>
      <c r="AR86" s="313"/>
      <c r="AS86" s="313"/>
    </row>
    <row r="87" spans="1:45" x14ac:dyDescent="0.25">
      <c r="A87" s="313" t="s">
        <v>4548</v>
      </c>
      <c r="B87" s="303">
        <v>44120</v>
      </c>
      <c r="C87" s="302">
        <v>3023313</v>
      </c>
      <c r="D87" s="313" t="str">
        <f>VLOOKUP(C87,Schools!A:B,2,0)</f>
        <v>St. Pauls CE Primary School (N11)</v>
      </c>
      <c r="E87" s="313" t="str">
        <f>VLOOKUP(C87,Schools!$A:$Z,3,0)</f>
        <v>M</v>
      </c>
      <c r="F87" s="76">
        <v>5803</v>
      </c>
      <c r="G87" s="302" t="s">
        <v>3620</v>
      </c>
      <c r="H87" s="302"/>
      <c r="I87" s="313" t="s">
        <v>4527</v>
      </c>
      <c r="J87" s="313">
        <f>VLOOKUP(C87,Schools!$A:$Z,9,0)</f>
        <v>400006</v>
      </c>
      <c r="K87" s="302" t="s">
        <v>85</v>
      </c>
      <c r="L87" s="302" t="s">
        <v>4549</v>
      </c>
      <c r="M87" s="302" t="s">
        <v>4554</v>
      </c>
      <c r="N87" s="309" t="str">
        <f>VLOOKUP(C87,Schools!A:D,4,0)</f>
        <v>Primary</v>
      </c>
      <c r="O87" s="309">
        <v>10166</v>
      </c>
      <c r="P87" s="309">
        <f t="shared" si="12"/>
        <v>543965</v>
      </c>
      <c r="Q87" s="286"/>
      <c r="R87" s="286"/>
      <c r="S87" s="286"/>
      <c r="T87" s="286"/>
      <c r="U87" s="78"/>
      <c r="V87" s="78"/>
      <c r="W87" s="78"/>
      <c r="X87" s="78"/>
      <c r="Y87" s="78"/>
      <c r="Z87" s="52">
        <f t="shared" si="13"/>
        <v>0</v>
      </c>
      <c r="AA87" s="52"/>
      <c r="AB87" s="52"/>
      <c r="AC87" s="52">
        <f t="shared" si="11"/>
        <v>5803</v>
      </c>
      <c r="AE87" s="314">
        <f>VLOOKUP(D87,Schools!$B$8:$F$143,5,FALSE)</f>
        <v>3023313</v>
      </c>
      <c r="AG87" s="454">
        <f t="shared" si="14"/>
        <v>0</v>
      </c>
      <c r="AH87" s="454">
        <f t="shared" si="15"/>
        <v>0</v>
      </c>
      <c r="AI87" s="454">
        <f t="shared" si="16"/>
        <v>0</v>
      </c>
      <c r="AJ87" s="454">
        <f t="shared" si="17"/>
        <v>0</v>
      </c>
      <c r="AK87" s="313"/>
      <c r="AL87" s="313"/>
      <c r="AM87" s="313"/>
      <c r="AN87" s="313"/>
      <c r="AO87" s="313"/>
      <c r="AP87" s="313"/>
      <c r="AQ87" s="313"/>
      <c r="AR87" s="313"/>
      <c r="AS87" s="313"/>
    </row>
    <row r="88" spans="1:45" x14ac:dyDescent="0.25">
      <c r="A88" s="313" t="s">
        <v>4548</v>
      </c>
      <c r="B88" s="303">
        <v>44120</v>
      </c>
      <c r="C88" s="302">
        <v>3023507</v>
      </c>
      <c r="D88" s="313" t="str">
        <f>VLOOKUP(C88,Schools!A:B,2,0)</f>
        <v>St Theresa's R.C. Primary School</v>
      </c>
      <c r="E88" s="313" t="str">
        <f>VLOOKUP(C88,Schools!$A:$Z,3,0)</f>
        <v>M</v>
      </c>
      <c r="F88" s="76">
        <v>0</v>
      </c>
      <c r="G88" s="302" t="s">
        <v>3620</v>
      </c>
      <c r="H88" s="302"/>
      <c r="I88" s="313" t="s">
        <v>4527</v>
      </c>
      <c r="J88" s="313">
        <f>VLOOKUP(C88,Schools!$A:$Z,9,0)</f>
        <v>400037</v>
      </c>
      <c r="K88" s="302" t="s">
        <v>85</v>
      </c>
      <c r="L88" s="302" t="s">
        <v>4549</v>
      </c>
      <c r="M88" s="302" t="s">
        <v>4554</v>
      </c>
      <c r="N88" s="309" t="str">
        <f>VLOOKUP(C88,Schools!A:D,4,0)</f>
        <v>Primary</v>
      </c>
      <c r="O88" s="309">
        <v>10166</v>
      </c>
      <c r="P88" s="309">
        <f t="shared" si="12"/>
        <v>543965</v>
      </c>
      <c r="Q88" s="286"/>
      <c r="R88" s="286"/>
      <c r="S88" s="286"/>
      <c r="T88" s="286"/>
      <c r="U88" s="286"/>
      <c r="V88" s="78"/>
      <c r="W88" s="78"/>
      <c r="X88" s="78"/>
      <c r="Y88" s="78"/>
      <c r="Z88" s="52">
        <f t="shared" si="13"/>
        <v>0</v>
      </c>
      <c r="AA88" s="52"/>
      <c r="AB88" s="52"/>
      <c r="AC88" s="52">
        <f t="shared" si="11"/>
        <v>0</v>
      </c>
      <c r="AE88" s="314">
        <f>VLOOKUP(D88,Schools!$B$8:$F$143,5,FALSE)</f>
        <v>3023507</v>
      </c>
      <c r="AG88" s="454">
        <f t="shared" si="14"/>
        <v>0</v>
      </c>
      <c r="AH88" s="454">
        <f t="shared" si="15"/>
        <v>0</v>
      </c>
      <c r="AI88" s="454">
        <f t="shared" si="16"/>
        <v>0</v>
      </c>
      <c r="AJ88" s="454">
        <f t="shared" si="17"/>
        <v>0</v>
      </c>
      <c r="AK88" s="313"/>
      <c r="AL88" s="313"/>
      <c r="AM88" s="313"/>
      <c r="AN88" s="313"/>
      <c r="AO88" s="313"/>
      <c r="AP88" s="313"/>
      <c r="AQ88" s="313"/>
      <c r="AR88" s="313"/>
      <c r="AS88" s="313"/>
    </row>
    <row r="89" spans="1:45" x14ac:dyDescent="0.25">
      <c r="A89" s="313" t="s">
        <v>4548</v>
      </c>
      <c r="B89" s="303">
        <v>44120</v>
      </c>
      <c r="C89" s="302">
        <v>3023506</v>
      </c>
      <c r="D89" s="313" t="str">
        <f>VLOOKUP(C89,Schools!A:B,2,0)</f>
        <v>St Vincent's Catholic Primary School</v>
      </c>
      <c r="E89" s="313" t="str">
        <f>VLOOKUP(C89,Schools!$A:$Z,3,0)</f>
        <v>M</v>
      </c>
      <c r="F89" s="76">
        <v>1733</v>
      </c>
      <c r="G89" s="302" t="s">
        <v>3620</v>
      </c>
      <c r="H89" s="302"/>
      <c r="I89" s="313" t="s">
        <v>4527</v>
      </c>
      <c r="J89" s="313">
        <f>VLOOKUP(C89,Schools!$A:$Z,9,0)</f>
        <v>400009</v>
      </c>
      <c r="K89" s="302" t="s">
        <v>85</v>
      </c>
      <c r="L89" s="302" t="s">
        <v>4549</v>
      </c>
      <c r="M89" s="302" t="s">
        <v>4554</v>
      </c>
      <c r="N89" s="309" t="str">
        <f>VLOOKUP(C89,Schools!A:D,4,0)</f>
        <v>Primary</v>
      </c>
      <c r="O89" s="309">
        <v>10166</v>
      </c>
      <c r="P89" s="309">
        <f t="shared" si="12"/>
        <v>543965</v>
      </c>
      <c r="Q89" s="286"/>
      <c r="R89" s="286"/>
      <c r="S89" s="286"/>
      <c r="T89" s="286"/>
      <c r="U89" s="286"/>
      <c r="V89" s="78"/>
      <c r="W89" s="78"/>
      <c r="X89" s="78"/>
      <c r="Y89" s="78"/>
      <c r="Z89" s="52">
        <f t="shared" si="13"/>
        <v>0</v>
      </c>
      <c r="AA89" s="52"/>
      <c r="AB89" s="52"/>
      <c r="AC89" s="52">
        <f t="shared" si="11"/>
        <v>1733</v>
      </c>
      <c r="AE89" s="314">
        <f>VLOOKUP(D89,Schools!$B$8:$F$143,5,FALSE)</f>
        <v>3023506</v>
      </c>
      <c r="AG89" s="454">
        <f t="shared" si="14"/>
        <v>0</v>
      </c>
      <c r="AH89" s="454">
        <f t="shared" si="15"/>
        <v>0</v>
      </c>
      <c r="AI89" s="454">
        <f t="shared" si="16"/>
        <v>0</v>
      </c>
      <c r="AJ89" s="454">
        <f t="shared" si="17"/>
        <v>0</v>
      </c>
      <c r="AK89" s="313"/>
      <c r="AL89" s="313"/>
      <c r="AM89" s="313"/>
      <c r="AN89" s="313"/>
      <c r="AO89" s="313"/>
      <c r="AP89" s="313"/>
      <c r="AQ89" s="313"/>
      <c r="AR89" s="313"/>
      <c r="AS89" s="313"/>
    </row>
    <row r="90" spans="1:45" x14ac:dyDescent="0.25">
      <c r="A90" s="313" t="s">
        <v>4548</v>
      </c>
      <c r="B90" s="303">
        <v>44120</v>
      </c>
      <c r="C90" s="302">
        <v>3022070</v>
      </c>
      <c r="D90" s="313" t="str">
        <f>VLOOKUP(C90,Schools!A:B,2,0)</f>
        <v>Sunnyfields Primary School</v>
      </c>
      <c r="E90" s="313" t="str">
        <f>VLOOKUP(C90,Schools!$A:$Z,3,0)</f>
        <v>M</v>
      </c>
      <c r="F90" s="76">
        <v>0</v>
      </c>
      <c r="G90" s="302" t="s">
        <v>3620</v>
      </c>
      <c r="H90" s="302"/>
      <c r="I90" s="313" t="s">
        <v>4527</v>
      </c>
      <c r="J90" s="313">
        <f>VLOOKUP(C90,Schools!$A:$Z,9,0)</f>
        <v>400038</v>
      </c>
      <c r="K90" s="302" t="s">
        <v>85</v>
      </c>
      <c r="L90" s="302" t="s">
        <v>4549</v>
      </c>
      <c r="M90" s="302" t="s">
        <v>4554</v>
      </c>
      <c r="N90" s="309" t="str">
        <f>VLOOKUP(C90,Schools!A:D,4,0)</f>
        <v>Primary</v>
      </c>
      <c r="O90" s="309">
        <v>10166</v>
      </c>
      <c r="P90" s="309">
        <f t="shared" si="12"/>
        <v>543965</v>
      </c>
      <c r="Q90" s="286"/>
      <c r="R90" s="286"/>
      <c r="S90" s="286"/>
      <c r="T90" s="286"/>
      <c r="U90" s="286"/>
      <c r="V90" s="78"/>
      <c r="W90" s="78"/>
      <c r="X90" s="78"/>
      <c r="Y90" s="78"/>
      <c r="Z90" s="52">
        <f t="shared" si="13"/>
        <v>0</v>
      </c>
      <c r="AA90" s="52"/>
      <c r="AB90" s="52"/>
      <c r="AC90" s="52">
        <f t="shared" si="11"/>
        <v>0</v>
      </c>
      <c r="AE90" s="314">
        <f>VLOOKUP(D90,Schools!$B$8:$F$143,5,FALSE)</f>
        <v>3022070</v>
      </c>
      <c r="AG90" s="454">
        <f t="shared" si="14"/>
        <v>0</v>
      </c>
      <c r="AH90" s="454">
        <f t="shared" si="15"/>
        <v>0</v>
      </c>
      <c r="AI90" s="454">
        <f t="shared" si="16"/>
        <v>0</v>
      </c>
      <c r="AJ90" s="454">
        <f t="shared" si="17"/>
        <v>0</v>
      </c>
      <c r="AK90" s="313"/>
      <c r="AL90" s="313"/>
      <c r="AM90" s="313"/>
      <c r="AN90" s="313"/>
      <c r="AO90" s="313"/>
      <c r="AP90" s="313"/>
      <c r="AQ90" s="313"/>
      <c r="AR90" s="313"/>
      <c r="AS90" s="313"/>
    </row>
    <row r="91" spans="1:45" x14ac:dyDescent="0.25">
      <c r="A91" s="313" t="s">
        <v>4548</v>
      </c>
      <c r="B91" s="303">
        <v>44120</v>
      </c>
      <c r="C91" s="302">
        <v>3023316</v>
      </c>
      <c r="D91" s="313" t="str">
        <f>VLOOKUP(C91,Schools!A:B,2,0)</f>
        <v>Trent  C of E Primary School</v>
      </c>
      <c r="E91" s="313" t="str">
        <f>VLOOKUP(C91,Schools!$A:$Z,3,0)</f>
        <v>M</v>
      </c>
      <c r="F91" s="76">
        <v>6397</v>
      </c>
      <c r="G91" s="302" t="s">
        <v>3620</v>
      </c>
      <c r="H91" s="302"/>
      <c r="I91" s="313" t="s">
        <v>4527</v>
      </c>
      <c r="J91" s="313">
        <f>VLOOKUP(C91,Schools!$A:$Z,9,0)</f>
        <v>400100</v>
      </c>
      <c r="K91" s="302" t="s">
        <v>85</v>
      </c>
      <c r="L91" s="302" t="s">
        <v>4549</v>
      </c>
      <c r="M91" s="302" t="s">
        <v>4554</v>
      </c>
      <c r="N91" s="309" t="str">
        <f>VLOOKUP(C91,Schools!A:D,4,0)</f>
        <v>Primary</v>
      </c>
      <c r="O91" s="309">
        <v>10166</v>
      </c>
      <c r="P91" s="309">
        <f t="shared" si="12"/>
        <v>543965</v>
      </c>
      <c r="Q91" s="286"/>
      <c r="R91" s="286"/>
      <c r="S91" s="286"/>
      <c r="T91" s="286"/>
      <c r="U91" s="286"/>
      <c r="V91" s="78"/>
      <c r="W91" s="78"/>
      <c r="X91" s="78"/>
      <c r="Y91" s="78"/>
      <c r="Z91" s="52">
        <f t="shared" si="13"/>
        <v>0</v>
      </c>
      <c r="AA91" s="52"/>
      <c r="AB91" s="52"/>
      <c r="AC91" s="52">
        <f t="shared" si="11"/>
        <v>6397</v>
      </c>
      <c r="AE91" s="314">
        <f>VLOOKUP(D91,Schools!$B$8:$F$143,5,FALSE)</f>
        <v>3023316</v>
      </c>
      <c r="AG91" s="454">
        <f t="shared" si="14"/>
        <v>0</v>
      </c>
      <c r="AH91" s="454">
        <f t="shared" si="15"/>
        <v>0</v>
      </c>
      <c r="AI91" s="454">
        <f t="shared" si="16"/>
        <v>0</v>
      </c>
      <c r="AJ91" s="454">
        <f t="shared" si="17"/>
        <v>0</v>
      </c>
      <c r="AK91" s="313"/>
      <c r="AL91" s="313"/>
      <c r="AM91" s="313"/>
      <c r="AN91" s="313"/>
      <c r="AO91" s="313"/>
      <c r="AP91" s="313"/>
      <c r="AQ91" s="313"/>
      <c r="AR91" s="313"/>
      <c r="AS91" s="313"/>
    </row>
    <row r="92" spans="1:45" x14ac:dyDescent="0.25">
      <c r="A92" s="313" t="s">
        <v>4548</v>
      </c>
      <c r="B92" s="303">
        <v>44120</v>
      </c>
      <c r="C92" s="302">
        <v>3022055</v>
      </c>
      <c r="D92" s="313" t="str">
        <f>VLOOKUP(C92,Schools!A:B,2,0)</f>
        <v>Tudor School</v>
      </c>
      <c r="E92" s="313" t="str">
        <f>VLOOKUP(C92,Schools!$A:$Z,3,0)</f>
        <v>M</v>
      </c>
      <c r="F92" s="76">
        <v>2198</v>
      </c>
      <c r="G92" s="302" t="s">
        <v>3620</v>
      </c>
      <c r="H92" s="302"/>
      <c r="I92" s="313" t="s">
        <v>4527</v>
      </c>
      <c r="J92" s="313">
        <f>VLOOKUP(C92,Schools!$A:$Z,9,0)</f>
        <v>400101</v>
      </c>
      <c r="K92" s="302" t="s">
        <v>85</v>
      </c>
      <c r="L92" s="302" t="s">
        <v>4549</v>
      </c>
      <c r="M92" s="302" t="s">
        <v>4554</v>
      </c>
      <c r="N92" s="309" t="str">
        <f>VLOOKUP(C92,Schools!A:D,4,0)</f>
        <v>Primary</v>
      </c>
      <c r="O92" s="309">
        <v>10166</v>
      </c>
      <c r="P92" s="309">
        <f t="shared" si="12"/>
        <v>543965</v>
      </c>
      <c r="Q92" s="286"/>
      <c r="R92" s="286"/>
      <c r="S92" s="286"/>
      <c r="T92" s="286"/>
      <c r="U92" s="78"/>
      <c r="V92" s="78"/>
      <c r="W92" s="78"/>
      <c r="X92" s="78"/>
      <c r="Y92" s="78"/>
      <c r="Z92" s="52">
        <f t="shared" si="13"/>
        <v>0</v>
      </c>
      <c r="AA92" s="52"/>
      <c r="AB92" s="52"/>
      <c r="AC92" s="52">
        <f t="shared" si="11"/>
        <v>2198</v>
      </c>
      <c r="AE92" s="314">
        <f>VLOOKUP(D92,Schools!$B$8:$F$143,5,FALSE)</f>
        <v>3022055</v>
      </c>
      <c r="AG92" s="454">
        <f t="shared" si="14"/>
        <v>0</v>
      </c>
      <c r="AH92" s="454">
        <f t="shared" si="15"/>
        <v>0</v>
      </c>
      <c r="AI92" s="454">
        <f t="shared" si="16"/>
        <v>0</v>
      </c>
      <c r="AJ92" s="454">
        <f t="shared" si="17"/>
        <v>0</v>
      </c>
      <c r="AK92" s="313"/>
      <c r="AL92" s="313"/>
      <c r="AM92" s="313"/>
      <c r="AN92" s="313"/>
      <c r="AO92" s="313"/>
      <c r="AP92" s="313"/>
      <c r="AQ92" s="313"/>
      <c r="AR92" s="313"/>
      <c r="AS92" s="313"/>
    </row>
    <row r="93" spans="1:45" x14ac:dyDescent="0.25">
      <c r="A93" s="313" t="s">
        <v>4548</v>
      </c>
      <c r="B93" s="303">
        <v>44120</v>
      </c>
      <c r="C93" s="302">
        <v>3022057</v>
      </c>
      <c r="D93" s="313" t="str">
        <f>VLOOKUP(C93,Schools!A:B,2,0)</f>
        <v>Underhill School</v>
      </c>
      <c r="E93" s="313" t="str">
        <f>VLOOKUP(C93,Schools!$A:$Z,3,0)</f>
        <v>M</v>
      </c>
      <c r="F93" s="76">
        <v>6415</v>
      </c>
      <c r="G93" s="302" t="s">
        <v>3620</v>
      </c>
      <c r="H93" s="302"/>
      <c r="I93" s="313" t="s">
        <v>4527</v>
      </c>
      <c r="J93" s="313">
        <f>VLOOKUP(C93,Schools!$A:$Z,9,0)</f>
        <v>400053</v>
      </c>
      <c r="K93" s="302" t="s">
        <v>85</v>
      </c>
      <c r="L93" s="302" t="s">
        <v>4549</v>
      </c>
      <c r="M93" s="302" t="s">
        <v>4554</v>
      </c>
      <c r="N93" s="309" t="str">
        <f>VLOOKUP(C93,Schools!A:D,4,0)</f>
        <v>Primary</v>
      </c>
      <c r="O93" s="309">
        <v>10166</v>
      </c>
      <c r="P93" s="309">
        <f t="shared" si="12"/>
        <v>543965</v>
      </c>
      <c r="Q93" s="286"/>
      <c r="R93" s="286"/>
      <c r="S93" s="286"/>
      <c r="T93" s="286"/>
      <c r="U93" s="286"/>
      <c r="V93" s="78"/>
      <c r="W93" s="78"/>
      <c r="X93" s="78"/>
      <c r="Y93" s="78"/>
      <c r="Z93" s="52">
        <f t="shared" si="13"/>
        <v>0</v>
      </c>
      <c r="AA93" s="52"/>
      <c r="AB93" s="52"/>
      <c r="AC93" s="52">
        <f t="shared" si="11"/>
        <v>6415</v>
      </c>
      <c r="AE93" s="314">
        <f>VLOOKUP(D93,Schools!$B$8:$F$143,5,FALSE)</f>
        <v>3022057</v>
      </c>
      <c r="AG93" s="454">
        <f t="shared" si="14"/>
        <v>0</v>
      </c>
      <c r="AH93" s="454">
        <f t="shared" si="15"/>
        <v>0</v>
      </c>
      <c r="AI93" s="454">
        <f t="shared" si="16"/>
        <v>0</v>
      </c>
      <c r="AJ93" s="454">
        <f t="shared" si="17"/>
        <v>0</v>
      </c>
      <c r="AK93" s="313"/>
      <c r="AL93" s="313"/>
      <c r="AM93" s="313"/>
      <c r="AN93" s="313"/>
      <c r="AO93" s="313"/>
      <c r="AP93" s="313"/>
      <c r="AQ93" s="313"/>
      <c r="AR93" s="313"/>
      <c r="AS93" s="313"/>
    </row>
    <row r="94" spans="1:45" x14ac:dyDescent="0.25">
      <c r="A94" s="313" t="s">
        <v>4548</v>
      </c>
      <c r="B94" s="303">
        <v>44120</v>
      </c>
      <c r="C94" s="302">
        <v>3022076</v>
      </c>
      <c r="D94" s="313" t="str">
        <f>VLOOKUP(C94,Schools!A:B,2,0)</f>
        <v>Wessex  Gardens Primary School</v>
      </c>
      <c r="E94" s="313" t="str">
        <f>VLOOKUP(C94,Schools!$A:$Z,3,0)</f>
        <v>M</v>
      </c>
      <c r="F94" s="76">
        <v>0</v>
      </c>
      <c r="G94" s="302" t="s">
        <v>3620</v>
      </c>
      <c r="H94" s="302"/>
      <c r="I94" s="313" t="s">
        <v>4527</v>
      </c>
      <c r="J94" s="313">
        <f>VLOOKUP(C94,Schools!$A:$Z,9,0)</f>
        <v>400111</v>
      </c>
      <c r="K94" s="302" t="s">
        <v>85</v>
      </c>
      <c r="L94" s="302" t="s">
        <v>4549</v>
      </c>
      <c r="M94" s="302" t="s">
        <v>4554</v>
      </c>
      <c r="N94" s="309" t="str">
        <f>VLOOKUP(C94,Schools!A:D,4,0)</f>
        <v>Primary</v>
      </c>
      <c r="O94" s="309">
        <v>10166</v>
      </c>
      <c r="P94" s="309">
        <f t="shared" si="12"/>
        <v>543965</v>
      </c>
      <c r="Q94" s="286"/>
      <c r="R94" s="286"/>
      <c r="S94" s="286"/>
      <c r="T94" s="286"/>
      <c r="U94" s="286"/>
      <c r="V94" s="78"/>
      <c r="W94" s="78"/>
      <c r="X94" s="78"/>
      <c r="Y94" s="78"/>
      <c r="Z94" s="52">
        <f t="shared" si="13"/>
        <v>0</v>
      </c>
      <c r="AA94" s="52"/>
      <c r="AB94" s="52"/>
      <c r="AC94" s="52">
        <f t="shared" si="11"/>
        <v>0</v>
      </c>
      <c r="AE94" s="314">
        <f>VLOOKUP(D94,Schools!$B$8:$F$143,5,FALSE)</f>
        <v>3022076</v>
      </c>
      <c r="AG94" s="454">
        <f t="shared" si="14"/>
        <v>0</v>
      </c>
      <c r="AH94" s="454">
        <f t="shared" si="15"/>
        <v>0</v>
      </c>
      <c r="AI94" s="454">
        <f t="shared" si="16"/>
        <v>0</v>
      </c>
      <c r="AJ94" s="454">
        <f t="shared" si="17"/>
        <v>0</v>
      </c>
      <c r="AK94" s="313"/>
      <c r="AL94" s="313"/>
      <c r="AM94" s="313"/>
      <c r="AN94" s="313"/>
      <c r="AO94" s="313"/>
      <c r="AP94" s="313"/>
      <c r="AQ94" s="313"/>
      <c r="AR94" s="313"/>
      <c r="AS94" s="313"/>
    </row>
    <row r="95" spans="1:45" x14ac:dyDescent="0.25">
      <c r="A95" s="313" t="s">
        <v>4548</v>
      </c>
      <c r="B95" s="303">
        <v>44120</v>
      </c>
      <c r="C95" s="302">
        <v>3022060</v>
      </c>
      <c r="D95" s="313" t="str">
        <f>VLOOKUP(C95,Schools!A:B,2,0)</f>
        <v>Whitings Hill Primary School</v>
      </c>
      <c r="E95" s="313" t="str">
        <f>VLOOKUP(C95,Schools!$A:$Z,3,0)</f>
        <v>M</v>
      </c>
      <c r="F95" s="76">
        <v>0</v>
      </c>
      <c r="G95" s="302" t="s">
        <v>3620</v>
      </c>
      <c r="H95" s="302"/>
      <c r="I95" s="313" t="s">
        <v>4527</v>
      </c>
      <c r="J95" s="313">
        <f>VLOOKUP(C95,Schools!$A:$Z,9,0)</f>
        <v>400011</v>
      </c>
      <c r="K95" s="302" t="s">
        <v>85</v>
      </c>
      <c r="L95" s="302" t="s">
        <v>4549</v>
      </c>
      <c r="M95" s="302" t="s">
        <v>4554</v>
      </c>
      <c r="N95" s="309" t="str">
        <f>VLOOKUP(C95,Schools!A:D,4,0)</f>
        <v>Primary</v>
      </c>
      <c r="O95" s="309">
        <v>10166</v>
      </c>
      <c r="P95" s="309">
        <f t="shared" si="12"/>
        <v>543965</v>
      </c>
      <c r="Q95" s="286"/>
      <c r="R95" s="286"/>
      <c r="S95" s="286"/>
      <c r="T95" s="286"/>
      <c r="U95" s="286"/>
      <c r="V95" s="78"/>
      <c r="W95" s="78"/>
      <c r="X95" s="78"/>
      <c r="Y95" s="78"/>
      <c r="Z95" s="52">
        <f t="shared" si="13"/>
        <v>0</v>
      </c>
      <c r="AA95" s="52"/>
      <c r="AB95" s="52"/>
      <c r="AC95" s="52">
        <f t="shared" si="11"/>
        <v>0</v>
      </c>
      <c r="AE95" s="314">
        <f>VLOOKUP(D95,Schools!$B$8:$F$143,5,FALSE)</f>
        <v>3022060</v>
      </c>
      <c r="AG95" s="454">
        <f t="shared" si="14"/>
        <v>0</v>
      </c>
      <c r="AH95" s="454">
        <f t="shared" si="15"/>
        <v>0</v>
      </c>
      <c r="AI95" s="454">
        <f t="shared" si="16"/>
        <v>0</v>
      </c>
      <c r="AJ95" s="454">
        <f t="shared" si="17"/>
        <v>0</v>
      </c>
      <c r="AK95" s="313"/>
      <c r="AL95" s="313"/>
      <c r="AM95" s="313"/>
      <c r="AN95" s="313"/>
      <c r="AO95" s="313"/>
      <c r="AP95" s="313"/>
      <c r="AQ95" s="313"/>
      <c r="AR95" s="313"/>
      <c r="AS95" s="313"/>
    </row>
    <row r="96" spans="1:45" x14ac:dyDescent="0.25">
      <c r="A96" s="313" t="s">
        <v>4548</v>
      </c>
      <c r="B96" s="303">
        <v>44120</v>
      </c>
      <c r="C96" s="302">
        <v>3023518</v>
      </c>
      <c r="D96" s="313" t="str">
        <f>VLOOKUP(C96,Schools!A:B,2,0)</f>
        <v>Woodcroft Primary School</v>
      </c>
      <c r="E96" s="313" t="str">
        <f>VLOOKUP(C96,Schools!$A:$Z,3,0)</f>
        <v>M</v>
      </c>
      <c r="F96" s="76">
        <v>2041</v>
      </c>
      <c r="G96" s="302" t="s">
        <v>3620</v>
      </c>
      <c r="H96" s="302"/>
      <c r="I96" s="313" t="s">
        <v>4527</v>
      </c>
      <c r="J96" s="313">
        <f>VLOOKUP(C96,Schools!$A:$Z,9,0)</f>
        <v>400117</v>
      </c>
      <c r="K96" s="302" t="s">
        <v>85</v>
      </c>
      <c r="L96" s="302" t="s">
        <v>4549</v>
      </c>
      <c r="M96" s="302" t="s">
        <v>4554</v>
      </c>
      <c r="N96" s="309" t="str">
        <f>VLOOKUP(C96,Schools!A:D,4,0)</f>
        <v>Primary</v>
      </c>
      <c r="O96" s="309">
        <v>10166</v>
      </c>
      <c r="P96" s="309">
        <f t="shared" si="12"/>
        <v>543965</v>
      </c>
      <c r="Q96" s="286"/>
      <c r="R96" s="286"/>
      <c r="S96" s="286"/>
      <c r="T96" s="286"/>
      <c r="U96" s="286"/>
      <c r="V96" s="78"/>
      <c r="W96" s="78"/>
      <c r="X96" s="78"/>
      <c r="Y96" s="78"/>
      <c r="Z96" s="52">
        <f t="shared" si="13"/>
        <v>0</v>
      </c>
      <c r="AA96" s="52"/>
      <c r="AB96" s="52"/>
      <c r="AC96" s="52">
        <f t="shared" si="11"/>
        <v>2041</v>
      </c>
      <c r="AE96" s="314">
        <f>VLOOKUP(D96,Schools!$B$8:$F$143,5,FALSE)</f>
        <v>3023518</v>
      </c>
      <c r="AG96" s="454">
        <f t="shared" si="14"/>
        <v>0</v>
      </c>
      <c r="AH96" s="454">
        <f t="shared" si="15"/>
        <v>0</v>
      </c>
      <c r="AI96" s="454">
        <f t="shared" si="16"/>
        <v>0</v>
      </c>
      <c r="AJ96" s="454">
        <f t="shared" si="17"/>
        <v>0</v>
      </c>
      <c r="AK96" s="313"/>
      <c r="AL96" s="313"/>
      <c r="AM96" s="313"/>
      <c r="AN96" s="313"/>
      <c r="AO96" s="313"/>
      <c r="AP96" s="313"/>
      <c r="AQ96" s="313"/>
      <c r="AR96" s="313"/>
      <c r="AS96" s="313"/>
    </row>
    <row r="97" spans="1:45" x14ac:dyDescent="0.25">
      <c r="A97" s="313" t="s">
        <v>4548</v>
      </c>
      <c r="B97" s="303">
        <v>44120</v>
      </c>
      <c r="C97" s="302">
        <v>3022054</v>
      </c>
      <c r="D97" s="313" t="str">
        <f>VLOOKUP(C97,Schools!A:B,2,0)</f>
        <v>Woodridge  Primary School</v>
      </c>
      <c r="E97" s="313" t="str">
        <f>VLOOKUP(C97,Schools!$A:$Z,3,0)</f>
        <v>M</v>
      </c>
      <c r="F97" s="76">
        <v>4884</v>
      </c>
      <c r="G97" s="302" t="s">
        <v>3620</v>
      </c>
      <c r="H97" s="302"/>
      <c r="I97" s="313" t="s">
        <v>4527</v>
      </c>
      <c r="J97" s="313">
        <f>VLOOKUP(C97,Schools!$A:$Z,9,0)</f>
        <v>400004</v>
      </c>
      <c r="K97" s="302" t="s">
        <v>85</v>
      </c>
      <c r="L97" s="302" t="s">
        <v>4549</v>
      </c>
      <c r="M97" s="302" t="s">
        <v>4554</v>
      </c>
      <c r="N97" s="309" t="str">
        <f>VLOOKUP(C97,Schools!A:D,4,0)</f>
        <v>Primary</v>
      </c>
      <c r="O97" s="309">
        <v>10166</v>
      </c>
      <c r="P97" s="309">
        <f t="shared" si="12"/>
        <v>543965</v>
      </c>
      <c r="Q97" s="286"/>
      <c r="R97" s="286"/>
      <c r="S97" s="286"/>
      <c r="T97" s="286"/>
      <c r="U97" s="286"/>
      <c r="V97" s="78"/>
      <c r="W97" s="78"/>
      <c r="X97" s="78"/>
      <c r="Y97" s="78"/>
      <c r="Z97" s="52">
        <f t="shared" si="13"/>
        <v>0</v>
      </c>
      <c r="AA97" s="52"/>
      <c r="AB97" s="52"/>
      <c r="AC97" s="52">
        <f t="shared" si="11"/>
        <v>4884</v>
      </c>
      <c r="AE97" s="314">
        <f>VLOOKUP(D97,Schools!$B$8:$F$143,5,FALSE)</f>
        <v>3022054</v>
      </c>
      <c r="AG97" s="454">
        <f t="shared" si="14"/>
        <v>0</v>
      </c>
      <c r="AH97" s="454">
        <f t="shared" si="15"/>
        <v>0</v>
      </c>
      <c r="AI97" s="454">
        <f t="shared" si="16"/>
        <v>0</v>
      </c>
      <c r="AJ97" s="454">
        <f t="shared" si="17"/>
        <v>0</v>
      </c>
      <c r="AK97" s="313"/>
      <c r="AL97" s="313"/>
      <c r="AM97" s="313"/>
      <c r="AN97" s="313"/>
      <c r="AO97" s="313"/>
      <c r="AP97" s="313"/>
      <c r="AQ97" s="313"/>
      <c r="AR97" s="313"/>
      <c r="AS97" s="313"/>
    </row>
    <row r="98" spans="1:45" x14ac:dyDescent="0.25">
      <c r="A98" s="313" t="s">
        <v>4548</v>
      </c>
      <c r="B98" s="303">
        <v>44120</v>
      </c>
      <c r="C98" s="302">
        <v>3021102</v>
      </c>
      <c r="D98" s="313" t="str">
        <f>VLOOKUP(C98,Schools!A:B,2,0)</f>
        <v>Northgate</v>
      </c>
      <c r="E98" s="313" t="str">
        <f>VLOOKUP(C98,Schools!$A:$Z,3,0)</f>
        <v>M</v>
      </c>
      <c r="F98" s="76">
        <v>1220</v>
      </c>
      <c r="G98" s="302" t="s">
        <v>3620</v>
      </c>
      <c r="H98" s="302"/>
      <c r="I98" s="313" t="s">
        <v>4527</v>
      </c>
      <c r="J98" s="313">
        <f>VLOOKUP(C98,Schools!$A:$Z,9,0)</f>
        <v>400157</v>
      </c>
      <c r="K98" s="302" t="s">
        <v>85</v>
      </c>
      <c r="L98" s="302" t="s">
        <v>4549</v>
      </c>
      <c r="M98" s="302" t="s">
        <v>4554</v>
      </c>
      <c r="N98" s="309" t="str">
        <f>VLOOKUP(C98,Schools!A:D,4,0)</f>
        <v>PRU</v>
      </c>
      <c r="O98" s="309">
        <v>10168</v>
      </c>
      <c r="P98" s="309">
        <f t="shared" si="12"/>
        <v>543965</v>
      </c>
      <c r="Q98" s="286"/>
      <c r="R98" s="286"/>
      <c r="S98" s="286"/>
      <c r="T98" s="286"/>
      <c r="U98" s="78"/>
      <c r="V98" s="78"/>
      <c r="W98" s="78"/>
      <c r="X98" s="78"/>
      <c r="Y98" s="78"/>
      <c r="Z98" s="52">
        <f t="shared" si="13"/>
        <v>0</v>
      </c>
      <c r="AA98" s="52"/>
      <c r="AB98" s="52"/>
      <c r="AC98" s="52">
        <f t="shared" si="11"/>
        <v>1220</v>
      </c>
      <c r="AE98" s="314">
        <f>VLOOKUP(D98,Schools!$B$8:$F$143,5,FALSE)</f>
        <v>3021102</v>
      </c>
      <c r="AG98" s="454">
        <f t="shared" si="14"/>
        <v>0</v>
      </c>
      <c r="AH98" s="454">
        <f t="shared" si="15"/>
        <v>0</v>
      </c>
      <c r="AI98" s="454">
        <f t="shared" si="16"/>
        <v>0</v>
      </c>
      <c r="AJ98" s="454">
        <f t="shared" si="17"/>
        <v>0</v>
      </c>
      <c r="AK98" s="313"/>
      <c r="AL98" s="313"/>
      <c r="AM98" s="313"/>
      <c r="AN98" s="313"/>
      <c r="AO98" s="313"/>
      <c r="AP98" s="313"/>
      <c r="AQ98" s="313"/>
      <c r="AR98" s="313"/>
      <c r="AS98" s="313"/>
    </row>
    <row r="99" spans="1:45" x14ac:dyDescent="0.25">
      <c r="A99" s="313" t="s">
        <v>4548</v>
      </c>
      <c r="B99" s="303">
        <v>44120</v>
      </c>
      <c r="C99" s="302">
        <v>3021100</v>
      </c>
      <c r="D99" s="313" t="str">
        <f>VLOOKUP(C99,Schools!A:B,2,0)</f>
        <v>Pavilion</v>
      </c>
      <c r="E99" s="313" t="str">
        <f>VLOOKUP(C99,Schools!$A:$Z,3,0)</f>
        <v>M</v>
      </c>
      <c r="F99" s="76">
        <v>5618</v>
      </c>
      <c r="G99" s="302" t="s">
        <v>3620</v>
      </c>
      <c r="H99" s="302"/>
      <c r="I99" s="313" t="s">
        <v>4527</v>
      </c>
      <c r="J99" s="313">
        <f>VLOOKUP(C99,Schools!$A:$Z,9,0)</f>
        <v>400156</v>
      </c>
      <c r="K99" s="302" t="s">
        <v>85</v>
      </c>
      <c r="L99" s="302" t="s">
        <v>4549</v>
      </c>
      <c r="M99" s="302" t="s">
        <v>4554</v>
      </c>
      <c r="N99" s="309" t="str">
        <f>VLOOKUP(C99,Schools!A:D,4,0)</f>
        <v>PRU</v>
      </c>
      <c r="O99" s="309">
        <v>10166</v>
      </c>
      <c r="P99" s="309">
        <f t="shared" si="12"/>
        <v>543965</v>
      </c>
      <c r="Q99" s="286"/>
      <c r="R99" s="286"/>
      <c r="S99" s="286"/>
      <c r="T99" s="286"/>
      <c r="U99" s="286"/>
      <c r="V99" s="78"/>
      <c r="W99" s="78"/>
      <c r="X99" s="78"/>
      <c r="Y99" s="78"/>
      <c r="Z99" s="52">
        <f t="shared" si="13"/>
        <v>0</v>
      </c>
      <c r="AA99" s="52"/>
      <c r="AB99" s="52"/>
      <c r="AC99" s="52">
        <f t="shared" si="11"/>
        <v>5618</v>
      </c>
      <c r="AE99" s="314">
        <f>VLOOKUP(D99,Schools!$B$8:$F$143,5,FALSE)</f>
        <v>3021100</v>
      </c>
      <c r="AG99" s="454">
        <f t="shared" si="14"/>
        <v>0</v>
      </c>
      <c r="AH99" s="454">
        <f t="shared" si="15"/>
        <v>0</v>
      </c>
      <c r="AI99" s="454">
        <f t="shared" si="16"/>
        <v>0</v>
      </c>
      <c r="AJ99" s="454">
        <f t="shared" si="17"/>
        <v>0</v>
      </c>
      <c r="AK99" s="313"/>
      <c r="AL99" s="313"/>
      <c r="AM99" s="313"/>
      <c r="AN99" s="313"/>
      <c r="AO99" s="313"/>
      <c r="AP99" s="313"/>
      <c r="AQ99" s="313"/>
      <c r="AR99" s="313"/>
      <c r="AS99" s="313"/>
    </row>
    <row r="100" spans="1:45" x14ac:dyDescent="0.25">
      <c r="A100" s="313" t="s">
        <v>4548</v>
      </c>
      <c r="B100" s="303">
        <v>44120</v>
      </c>
      <c r="C100" s="302">
        <v>3025405</v>
      </c>
      <c r="D100" s="313" t="str">
        <f>VLOOKUP(C100,Schools!A:B,2,0)</f>
        <v>Finchley Catholic High School</v>
      </c>
      <c r="E100" s="313" t="str">
        <f>VLOOKUP(C100,Schools!$A:$Z,3,0)</f>
        <v>M</v>
      </c>
      <c r="F100" s="76">
        <v>4502</v>
      </c>
      <c r="G100" s="302" t="s">
        <v>3620</v>
      </c>
      <c r="H100" s="302"/>
      <c r="I100" s="313" t="s">
        <v>4527</v>
      </c>
      <c r="J100" s="313">
        <f>VLOOKUP(C100,Schools!$A:$Z,9,0)</f>
        <v>400041</v>
      </c>
      <c r="K100" s="302" t="s">
        <v>85</v>
      </c>
      <c r="L100" s="302" t="s">
        <v>4549</v>
      </c>
      <c r="M100" s="302" t="s">
        <v>4554</v>
      </c>
      <c r="N100" s="309" t="str">
        <f>VLOOKUP(C100,Schools!A:D,4,0)</f>
        <v>Secondary</v>
      </c>
      <c r="O100" s="309">
        <v>10167</v>
      </c>
      <c r="P100" s="309">
        <f t="shared" si="12"/>
        <v>543965</v>
      </c>
      <c r="Q100" s="286"/>
      <c r="R100" s="286"/>
      <c r="S100" s="286"/>
      <c r="T100" s="286"/>
      <c r="U100" s="78"/>
      <c r="V100" s="78"/>
      <c r="W100" s="78"/>
      <c r="X100" s="78"/>
      <c r="Y100" s="78"/>
      <c r="Z100" s="52">
        <f t="shared" si="13"/>
        <v>0</v>
      </c>
      <c r="AA100" s="52"/>
      <c r="AB100" s="52"/>
      <c r="AC100" s="52">
        <f t="shared" si="11"/>
        <v>4502</v>
      </c>
      <c r="AE100" s="314">
        <f>VLOOKUP(D100,Schools!$B$8:$F$143,5,FALSE)</f>
        <v>3025405</v>
      </c>
      <c r="AG100" s="454">
        <f t="shared" si="14"/>
        <v>0</v>
      </c>
      <c r="AH100" s="454">
        <f t="shared" si="15"/>
        <v>0</v>
      </c>
      <c r="AI100" s="454">
        <f t="shared" si="16"/>
        <v>0</v>
      </c>
      <c r="AJ100" s="454">
        <f t="shared" si="17"/>
        <v>0</v>
      </c>
      <c r="AK100" s="313"/>
      <c r="AL100" s="313"/>
      <c r="AM100" s="313"/>
      <c r="AN100" s="313"/>
      <c r="AO100" s="313"/>
      <c r="AP100" s="313"/>
      <c r="AQ100" s="313"/>
      <c r="AR100" s="313"/>
      <c r="AS100" s="313"/>
    </row>
    <row r="101" spans="1:45" x14ac:dyDescent="0.25">
      <c r="A101" s="313" t="s">
        <v>4548</v>
      </c>
      <c r="B101" s="303">
        <v>44120</v>
      </c>
      <c r="C101" s="302">
        <v>3024003</v>
      </c>
      <c r="D101" s="313" t="str">
        <f>VLOOKUP(C101,Schools!A:B,2,0)</f>
        <v>Friern Barnet School</v>
      </c>
      <c r="E101" s="313" t="str">
        <f>VLOOKUP(C101,Schools!$A:$Z,3,0)</f>
        <v>M</v>
      </c>
      <c r="F101" s="76">
        <v>0</v>
      </c>
      <c r="G101" s="302" t="s">
        <v>3620</v>
      </c>
      <c r="H101" s="302"/>
      <c r="I101" s="313" t="s">
        <v>4527</v>
      </c>
      <c r="J101" s="313">
        <f>VLOOKUP(C101,Schools!$A:$Z,9,0)</f>
        <v>400033</v>
      </c>
      <c r="K101" s="302" t="s">
        <v>85</v>
      </c>
      <c r="L101" s="302" t="s">
        <v>4549</v>
      </c>
      <c r="M101" s="302" t="s">
        <v>4554</v>
      </c>
      <c r="N101" s="309" t="str">
        <f>VLOOKUP(C101,Schools!A:D,4,0)</f>
        <v>Secondary</v>
      </c>
      <c r="O101" s="309">
        <v>10167</v>
      </c>
      <c r="P101" s="309">
        <f t="shared" si="12"/>
        <v>543965</v>
      </c>
      <c r="Q101" s="286"/>
      <c r="R101" s="286"/>
      <c r="S101" s="286"/>
      <c r="T101" s="286"/>
      <c r="U101" s="286"/>
      <c r="V101" s="78"/>
      <c r="W101" s="78"/>
      <c r="X101" s="78"/>
      <c r="Y101" s="78"/>
      <c r="Z101" s="52">
        <f t="shared" si="13"/>
        <v>0</v>
      </c>
      <c r="AA101" s="52"/>
      <c r="AB101" s="52"/>
      <c r="AC101" s="52">
        <f t="shared" si="11"/>
        <v>0</v>
      </c>
      <c r="AE101" s="314">
        <f>VLOOKUP(D101,Schools!$B$8:$F$143,5,FALSE)</f>
        <v>3024003</v>
      </c>
      <c r="AG101" s="454">
        <f t="shared" si="14"/>
        <v>0</v>
      </c>
      <c r="AH101" s="454">
        <f t="shared" si="15"/>
        <v>0</v>
      </c>
      <c r="AI101" s="454">
        <f t="shared" si="16"/>
        <v>0</v>
      </c>
      <c r="AJ101" s="454">
        <f t="shared" si="17"/>
        <v>0</v>
      </c>
      <c r="AK101" s="313"/>
      <c r="AL101" s="313"/>
      <c r="AM101" s="313"/>
      <c r="AN101" s="313"/>
      <c r="AO101" s="313"/>
      <c r="AP101" s="313"/>
      <c r="AQ101" s="313"/>
      <c r="AR101" s="313"/>
      <c r="AS101" s="313"/>
    </row>
    <row r="102" spans="1:45" x14ac:dyDescent="0.25">
      <c r="A102" s="313" t="s">
        <v>4548</v>
      </c>
      <c r="B102" s="303">
        <v>44120</v>
      </c>
      <c r="C102" s="302">
        <v>3025427</v>
      </c>
      <c r="D102" s="313" t="str">
        <f>VLOOKUP(C102,Schools!A:B,2,0)</f>
        <v>JCoSS</v>
      </c>
      <c r="E102" s="313" t="str">
        <f>VLOOKUP(C102,Schools!$A:$Z,3,0)</f>
        <v>M</v>
      </c>
      <c r="F102" s="76">
        <v>4729</v>
      </c>
      <c r="G102" s="302" t="s">
        <v>3620</v>
      </c>
      <c r="H102" s="302"/>
      <c r="I102" s="313" t="s">
        <v>4527</v>
      </c>
      <c r="J102" s="313">
        <f>VLOOKUP(C102,Schools!$A:$Z,9,0)</f>
        <v>400140</v>
      </c>
      <c r="K102" s="302" t="s">
        <v>85</v>
      </c>
      <c r="L102" s="302" t="s">
        <v>4549</v>
      </c>
      <c r="M102" s="302" t="s">
        <v>4554</v>
      </c>
      <c r="N102" s="309" t="str">
        <f>VLOOKUP(C102,Schools!A:D,4,0)</f>
        <v>Secondary</v>
      </c>
      <c r="O102" s="309">
        <v>10167</v>
      </c>
      <c r="P102" s="309">
        <f t="shared" si="12"/>
        <v>543965</v>
      </c>
      <c r="Q102" s="286"/>
      <c r="R102" s="286"/>
      <c r="S102" s="286"/>
      <c r="T102" s="286"/>
      <c r="U102" s="286"/>
      <c r="V102" s="78"/>
      <c r="W102" s="78"/>
      <c r="X102" s="78"/>
      <c r="Y102" s="78"/>
      <c r="Z102" s="52">
        <f t="shared" si="13"/>
        <v>0</v>
      </c>
      <c r="AA102" s="52"/>
      <c r="AB102" s="52"/>
      <c r="AC102" s="52">
        <f t="shared" si="11"/>
        <v>4729</v>
      </c>
      <c r="AE102" s="314">
        <f>VLOOKUP(D102,Schools!$B$8:$F$143,5,FALSE)</f>
        <v>3025427</v>
      </c>
      <c r="AG102" s="454">
        <f t="shared" si="14"/>
        <v>0</v>
      </c>
      <c r="AH102" s="454">
        <f t="shared" si="15"/>
        <v>0</v>
      </c>
      <c r="AI102" s="454">
        <f t="shared" si="16"/>
        <v>0</v>
      </c>
      <c r="AJ102" s="454">
        <f t="shared" si="17"/>
        <v>0</v>
      </c>
      <c r="AK102" s="313"/>
      <c r="AL102" s="313"/>
      <c r="AM102" s="313"/>
      <c r="AN102" s="313"/>
      <c r="AO102" s="313"/>
      <c r="AP102" s="313"/>
      <c r="AQ102" s="313"/>
      <c r="AR102" s="313"/>
      <c r="AS102" s="313"/>
    </row>
    <row r="103" spans="1:45" x14ac:dyDescent="0.25">
      <c r="A103" s="313" t="s">
        <v>4548</v>
      </c>
      <c r="B103" s="303">
        <v>44120</v>
      </c>
      <c r="C103" s="302">
        <v>3024004</v>
      </c>
      <c r="D103" s="313" t="str">
        <f>VLOOKUP(C103,Schools!A:B,2,0)</f>
        <v>Menorah High School (Girls)</v>
      </c>
      <c r="E103" s="313" t="str">
        <f>VLOOKUP(C103,Schools!$A:$Z,3,0)</f>
        <v>M</v>
      </c>
      <c r="F103" s="76">
        <v>0</v>
      </c>
      <c r="G103" s="302" t="s">
        <v>3620</v>
      </c>
      <c r="H103" s="302"/>
      <c r="I103" s="313" t="s">
        <v>4527</v>
      </c>
      <c r="J103" s="313">
        <f>VLOOKUP(C103,Schools!$A:$Z,9,0)</f>
        <v>107953</v>
      </c>
      <c r="K103" s="302" t="s">
        <v>85</v>
      </c>
      <c r="L103" s="302" t="s">
        <v>4549</v>
      </c>
      <c r="M103" s="302" t="s">
        <v>4554</v>
      </c>
      <c r="N103" s="309" t="str">
        <f>VLOOKUP(C103,Schools!A:D,4,0)</f>
        <v>Secondary</v>
      </c>
      <c r="O103" s="309">
        <v>10167</v>
      </c>
      <c r="P103" s="309">
        <f t="shared" si="12"/>
        <v>543965</v>
      </c>
      <c r="Q103" s="286"/>
      <c r="R103" s="286"/>
      <c r="S103" s="286"/>
      <c r="T103" s="286"/>
      <c r="U103" s="286"/>
      <c r="V103" s="78"/>
      <c r="W103" s="78"/>
      <c r="X103" s="78"/>
      <c r="Y103" s="78"/>
      <c r="Z103" s="52">
        <f t="shared" si="13"/>
        <v>0</v>
      </c>
      <c r="AA103" s="52"/>
      <c r="AB103" s="52"/>
      <c r="AC103" s="52">
        <f t="shared" si="11"/>
        <v>0</v>
      </c>
      <c r="AE103" s="314">
        <f>VLOOKUP(D103,Schools!$B$8:$F$143,5,FALSE)</f>
        <v>3024004</v>
      </c>
      <c r="AG103" s="454">
        <f t="shared" si="14"/>
        <v>0</v>
      </c>
      <c r="AH103" s="454">
        <f t="shared" si="15"/>
        <v>0</v>
      </c>
      <c r="AI103" s="454">
        <f t="shared" si="16"/>
        <v>0</v>
      </c>
      <c r="AJ103" s="454">
        <f t="shared" si="17"/>
        <v>0</v>
      </c>
      <c r="AK103" s="313"/>
      <c r="AL103" s="313"/>
      <c r="AM103" s="313"/>
      <c r="AN103" s="313"/>
      <c r="AO103" s="313"/>
      <c r="AP103" s="313"/>
      <c r="AQ103" s="313"/>
      <c r="AR103" s="313"/>
      <c r="AS103" s="313"/>
    </row>
    <row r="104" spans="1:45" x14ac:dyDescent="0.25">
      <c r="A104" s="313" t="s">
        <v>4548</v>
      </c>
      <c r="B104" s="303">
        <v>44120</v>
      </c>
      <c r="C104" s="302">
        <v>3025404</v>
      </c>
      <c r="D104" s="313" t="str">
        <f>VLOOKUP(C104,Schools!A:B,2,0)</f>
        <v>St Michaels Catholic Grammar School</v>
      </c>
      <c r="E104" s="313" t="str">
        <f>VLOOKUP(C104,Schools!$A:$Z,3,0)</f>
        <v>M</v>
      </c>
      <c r="F104" s="76">
        <v>4070</v>
      </c>
      <c r="G104" s="302" t="s">
        <v>3620</v>
      </c>
      <c r="H104" s="302"/>
      <c r="I104" s="313" t="s">
        <v>4527</v>
      </c>
      <c r="J104" s="313">
        <f>VLOOKUP(C104,Schools!$A:$Z,9,0)</f>
        <v>400029</v>
      </c>
      <c r="K104" s="302" t="s">
        <v>85</v>
      </c>
      <c r="L104" s="302" t="s">
        <v>4549</v>
      </c>
      <c r="M104" s="302" t="s">
        <v>4554</v>
      </c>
      <c r="N104" s="309" t="str">
        <f>VLOOKUP(C104,Schools!A:D,4,0)</f>
        <v>Secondary</v>
      </c>
      <c r="O104" s="309">
        <v>10167</v>
      </c>
      <c r="P104" s="309">
        <f t="shared" si="12"/>
        <v>543965</v>
      </c>
      <c r="Q104" s="286"/>
      <c r="R104" s="286"/>
      <c r="S104" s="286"/>
      <c r="T104" s="286"/>
      <c r="U104" s="286"/>
      <c r="V104" s="78"/>
      <c r="W104" s="78"/>
      <c r="X104" s="78"/>
      <c r="Y104" s="78"/>
      <c r="Z104" s="52">
        <f t="shared" si="13"/>
        <v>0</v>
      </c>
      <c r="AA104" s="52"/>
      <c r="AB104" s="52"/>
      <c r="AC104" s="52">
        <f t="shared" si="11"/>
        <v>4070</v>
      </c>
      <c r="AE104" s="314">
        <f>VLOOKUP(D104,Schools!$B$8:$F$143,5,FALSE)</f>
        <v>3025404</v>
      </c>
      <c r="AG104" s="454">
        <f t="shared" si="14"/>
        <v>0</v>
      </c>
      <c r="AH104" s="454">
        <f t="shared" si="15"/>
        <v>0</v>
      </c>
      <c r="AI104" s="454">
        <f t="shared" si="16"/>
        <v>0</v>
      </c>
      <c r="AJ104" s="454">
        <f t="shared" si="17"/>
        <v>0</v>
      </c>
      <c r="AK104" s="313"/>
      <c r="AL104" s="313"/>
      <c r="AM104" s="313"/>
      <c r="AN104" s="313"/>
      <c r="AO104" s="313"/>
      <c r="AP104" s="313"/>
      <c r="AQ104" s="313"/>
      <c r="AR104" s="313"/>
      <c r="AS104" s="313"/>
    </row>
    <row r="105" spans="1:45" x14ac:dyDescent="0.25">
      <c r="A105" s="313" t="s">
        <v>4548</v>
      </c>
      <c r="B105" s="303">
        <v>44120</v>
      </c>
      <c r="C105" s="302">
        <v>3025407</v>
      </c>
      <c r="D105" s="313" t="str">
        <f>VLOOKUP(C105,Schools!A:B,2,0)</f>
        <v>St. James' Catholic High School</v>
      </c>
      <c r="E105" s="313" t="str">
        <f>VLOOKUP(C105,Schools!$A:$Z,3,0)</f>
        <v>M</v>
      </c>
      <c r="F105" s="76">
        <v>29299</v>
      </c>
      <c r="G105" s="302" t="s">
        <v>3620</v>
      </c>
      <c r="H105" s="302"/>
      <c r="I105" s="313" t="s">
        <v>4527</v>
      </c>
      <c r="J105" s="313">
        <f>VLOOKUP(C105,Schools!$A:$Z,9,0)</f>
        <v>400013</v>
      </c>
      <c r="K105" s="302" t="s">
        <v>85</v>
      </c>
      <c r="L105" s="302" t="s">
        <v>4549</v>
      </c>
      <c r="M105" s="302" t="s">
        <v>4554</v>
      </c>
      <c r="N105" s="309" t="str">
        <f>VLOOKUP(C105,Schools!A:D,4,0)</f>
        <v>Secondary</v>
      </c>
      <c r="O105" s="309">
        <v>10167</v>
      </c>
      <c r="P105" s="309">
        <f t="shared" si="12"/>
        <v>543965</v>
      </c>
      <c r="Q105" s="286"/>
      <c r="R105" s="286"/>
      <c r="S105" s="286"/>
      <c r="T105" s="286"/>
      <c r="U105" s="286"/>
      <c r="V105" s="78"/>
      <c r="W105" s="78"/>
      <c r="X105" s="78"/>
      <c r="Y105" s="78"/>
      <c r="Z105" s="52">
        <f t="shared" si="13"/>
        <v>0</v>
      </c>
      <c r="AA105" s="52"/>
      <c r="AB105" s="52"/>
      <c r="AC105" s="52">
        <f t="shared" si="11"/>
        <v>29299</v>
      </c>
      <c r="AE105" s="314">
        <f>VLOOKUP(D105,Schools!$B$8:$F$143,5,FALSE)</f>
        <v>3025407</v>
      </c>
      <c r="AG105" s="454">
        <f t="shared" si="14"/>
        <v>0</v>
      </c>
      <c r="AH105" s="454">
        <f t="shared" si="15"/>
        <v>0</v>
      </c>
      <c r="AI105" s="454">
        <f t="shared" si="16"/>
        <v>0</v>
      </c>
      <c r="AJ105" s="454">
        <f t="shared" si="17"/>
        <v>0</v>
      </c>
      <c r="AK105" s="313"/>
      <c r="AL105" s="313"/>
      <c r="AM105" s="313"/>
      <c r="AN105" s="313"/>
      <c r="AO105" s="313"/>
      <c r="AP105" s="313"/>
      <c r="AQ105" s="313"/>
      <c r="AR105" s="313"/>
      <c r="AS105" s="313"/>
    </row>
    <row r="106" spans="1:45" x14ac:dyDescent="0.25">
      <c r="A106" s="313" t="s">
        <v>4548</v>
      </c>
      <c r="B106" s="303">
        <v>44120</v>
      </c>
      <c r="C106" s="302">
        <v>3027010</v>
      </c>
      <c r="D106" s="313" t="str">
        <f>VLOOKUP(C106,Schools!A:B,2,0)</f>
        <v>Mapledown</v>
      </c>
      <c r="E106" s="313" t="str">
        <f>VLOOKUP(C106,Schools!$A:$Z,3,0)</f>
        <v>M</v>
      </c>
      <c r="F106" s="76">
        <v>5613</v>
      </c>
      <c r="G106" s="302" t="s">
        <v>3620</v>
      </c>
      <c r="H106" s="302"/>
      <c r="I106" s="313" t="s">
        <v>4527</v>
      </c>
      <c r="J106" s="313">
        <f>VLOOKUP(C106,Schools!$A:$Z,9,0)</f>
        <v>400063</v>
      </c>
      <c r="K106" s="302" t="s">
        <v>85</v>
      </c>
      <c r="L106" s="302" t="s">
        <v>4549</v>
      </c>
      <c r="M106" s="302" t="s">
        <v>4554</v>
      </c>
      <c r="N106" s="309" t="str">
        <f>VLOOKUP(C106,Schools!A:D,4,0)</f>
        <v>Special</v>
      </c>
      <c r="O106" s="309">
        <v>10168</v>
      </c>
      <c r="P106" s="309">
        <f t="shared" si="12"/>
        <v>543965</v>
      </c>
      <c r="Q106" s="286"/>
      <c r="R106" s="286"/>
      <c r="S106" s="286"/>
      <c r="T106" s="286"/>
      <c r="U106" s="78"/>
      <c r="V106" s="78"/>
      <c r="W106" s="78"/>
      <c r="X106" s="78"/>
      <c r="Y106" s="78"/>
      <c r="Z106" s="52">
        <f t="shared" si="13"/>
        <v>0</v>
      </c>
      <c r="AA106" s="52"/>
      <c r="AB106" s="52"/>
      <c r="AC106" s="52">
        <f t="shared" si="11"/>
        <v>5613</v>
      </c>
      <c r="AE106" s="314">
        <f>VLOOKUP(D106,Schools!$B$8:$F$143,5,FALSE)</f>
        <v>3027010</v>
      </c>
      <c r="AG106" s="454">
        <f t="shared" si="14"/>
        <v>0</v>
      </c>
      <c r="AH106" s="454">
        <f t="shared" si="15"/>
        <v>0</v>
      </c>
      <c r="AI106" s="454">
        <f t="shared" si="16"/>
        <v>0</v>
      </c>
      <c r="AJ106" s="454">
        <f t="shared" si="17"/>
        <v>0</v>
      </c>
      <c r="AK106" s="313"/>
      <c r="AL106" s="313"/>
      <c r="AM106" s="313"/>
      <c r="AN106" s="313"/>
      <c r="AO106" s="313"/>
      <c r="AP106" s="313"/>
      <c r="AQ106" s="313"/>
      <c r="AR106" s="313"/>
      <c r="AS106" s="313"/>
    </row>
    <row r="107" spans="1:45" x14ac:dyDescent="0.25">
      <c r="A107" s="313" t="s">
        <v>4548</v>
      </c>
      <c r="B107" s="303">
        <v>44120</v>
      </c>
      <c r="C107" s="302">
        <v>3027005</v>
      </c>
      <c r="D107" s="313" t="str">
        <f>VLOOKUP(C107,Schools!A:B,2,0)</f>
        <v>Northway</v>
      </c>
      <c r="E107" s="313" t="str">
        <f>VLOOKUP(C107,Schools!$A:$Z,3,0)</f>
        <v>M</v>
      </c>
      <c r="F107" s="76">
        <v>0</v>
      </c>
      <c r="G107" s="302" t="s">
        <v>3620</v>
      </c>
      <c r="H107" s="302"/>
      <c r="I107" s="313" t="s">
        <v>4527</v>
      </c>
      <c r="J107" s="313">
        <f>VLOOKUP(C107,Schools!$A:$Z,9,0)</f>
        <v>400034</v>
      </c>
      <c r="K107" s="302" t="s">
        <v>85</v>
      </c>
      <c r="L107" s="302" t="s">
        <v>4549</v>
      </c>
      <c r="M107" s="302" t="s">
        <v>4554</v>
      </c>
      <c r="N107" s="309" t="str">
        <f>VLOOKUP(C107,Schools!A:D,4,0)</f>
        <v>Special</v>
      </c>
      <c r="O107" s="309">
        <v>10168</v>
      </c>
      <c r="P107" s="309">
        <f t="shared" si="12"/>
        <v>543965</v>
      </c>
      <c r="Q107" s="286"/>
      <c r="R107" s="286"/>
      <c r="S107" s="286"/>
      <c r="T107" s="286"/>
      <c r="U107" s="286"/>
      <c r="V107" s="78"/>
      <c r="W107" s="78"/>
      <c r="X107" s="78"/>
      <c r="Y107" s="78"/>
      <c r="Z107" s="52">
        <f t="shared" si="13"/>
        <v>0</v>
      </c>
      <c r="AA107" s="52"/>
      <c r="AB107" s="52"/>
      <c r="AC107" s="52">
        <f t="shared" si="11"/>
        <v>0</v>
      </c>
      <c r="AE107" s="314">
        <f>VLOOKUP(D107,Schools!$B$8:$F$143,5,FALSE)</f>
        <v>3027005</v>
      </c>
      <c r="AG107" s="454">
        <f t="shared" si="14"/>
        <v>0</v>
      </c>
      <c r="AH107" s="454">
        <f t="shared" si="15"/>
        <v>0</v>
      </c>
      <c r="AI107" s="454">
        <f t="shared" si="16"/>
        <v>0</v>
      </c>
      <c r="AJ107" s="454">
        <f t="shared" si="17"/>
        <v>0</v>
      </c>
      <c r="AK107" s="313"/>
      <c r="AL107" s="313"/>
      <c r="AM107" s="313"/>
      <c r="AN107" s="313"/>
      <c r="AO107" s="313"/>
      <c r="AP107" s="313"/>
      <c r="AQ107" s="313"/>
      <c r="AR107" s="313"/>
      <c r="AS107" s="313"/>
    </row>
    <row r="108" spans="1:45" x14ac:dyDescent="0.25">
      <c r="A108" s="313" t="s">
        <v>4548</v>
      </c>
      <c r="B108" s="303">
        <v>44120</v>
      </c>
      <c r="C108" s="302">
        <v>3027009</v>
      </c>
      <c r="D108" s="313" t="str">
        <f>VLOOKUP(C108,Schools!A:B,2,0)</f>
        <v>Oakleigh</v>
      </c>
      <c r="E108" s="313" t="str">
        <f>VLOOKUP(C108,Schools!$A:$Z,3,0)</f>
        <v>M</v>
      </c>
      <c r="F108" s="76">
        <v>0</v>
      </c>
      <c r="G108" s="302" t="s">
        <v>3620</v>
      </c>
      <c r="H108" s="302"/>
      <c r="I108" s="313" t="s">
        <v>4527</v>
      </c>
      <c r="J108" s="313">
        <f>VLOOKUP(C108,Schools!$A:$Z,9,0)</f>
        <v>400091</v>
      </c>
      <c r="K108" s="302" t="s">
        <v>85</v>
      </c>
      <c r="L108" s="302" t="s">
        <v>4549</v>
      </c>
      <c r="M108" s="302" t="s">
        <v>4554</v>
      </c>
      <c r="N108" s="309" t="str">
        <f>VLOOKUP(C108,Schools!A:D,4,0)</f>
        <v>Special</v>
      </c>
      <c r="O108" s="309">
        <v>10168</v>
      </c>
      <c r="P108" s="309">
        <f t="shared" si="12"/>
        <v>543965</v>
      </c>
      <c r="Q108" s="286"/>
      <c r="R108" s="286"/>
      <c r="S108" s="286"/>
      <c r="T108" s="286"/>
      <c r="U108" s="286"/>
      <c r="V108" s="78"/>
      <c r="W108" s="78"/>
      <c r="X108" s="78"/>
      <c r="Y108" s="78"/>
      <c r="Z108" s="52">
        <f t="shared" si="13"/>
        <v>0</v>
      </c>
      <c r="AA108" s="52"/>
      <c r="AB108" s="52"/>
      <c r="AC108" s="52">
        <f t="shared" si="11"/>
        <v>0</v>
      </c>
      <c r="AE108" s="314">
        <f>VLOOKUP(D108,Schools!$B$8:$F$143,5,FALSE)</f>
        <v>3027009</v>
      </c>
      <c r="AG108" s="454">
        <f t="shared" si="14"/>
        <v>0</v>
      </c>
      <c r="AH108" s="454">
        <f t="shared" si="15"/>
        <v>0</v>
      </c>
      <c r="AI108" s="454">
        <f t="shared" si="16"/>
        <v>0</v>
      </c>
      <c r="AJ108" s="454">
        <f t="shared" si="17"/>
        <v>0</v>
      </c>
      <c r="AK108" s="313"/>
      <c r="AL108" s="313"/>
      <c r="AM108" s="313"/>
      <c r="AN108" s="313"/>
      <c r="AO108" s="313"/>
      <c r="AP108" s="313"/>
      <c r="AQ108" s="313"/>
      <c r="AR108" s="313"/>
      <c r="AS108" s="313"/>
    </row>
    <row r="109" spans="1:45" x14ac:dyDescent="0.25">
      <c r="A109" s="313" t="s">
        <v>4548</v>
      </c>
      <c r="B109" s="303">
        <v>44120</v>
      </c>
      <c r="C109" s="302">
        <v>3023521</v>
      </c>
      <c r="D109" s="313" t="str">
        <f>VLOOKUP(C109,Schools!A:B,2,0)</f>
        <v>St Mary's &amp; St John's CE School</v>
      </c>
      <c r="E109" s="313" t="str">
        <f>VLOOKUP(C109,Schools!$A:$Z,3,0)</f>
        <v>M</v>
      </c>
      <c r="F109" s="76">
        <v>13804</v>
      </c>
      <c r="G109" s="302" t="s">
        <v>3620</v>
      </c>
      <c r="H109" s="302"/>
      <c r="I109" s="313" t="s">
        <v>4527</v>
      </c>
      <c r="J109" s="313">
        <f>VLOOKUP(C109,Schools!$A:$Z,9,0)</f>
        <v>400135</v>
      </c>
      <c r="K109" s="302" t="s">
        <v>85</v>
      </c>
      <c r="L109" s="302" t="s">
        <v>4549</v>
      </c>
      <c r="M109" s="302" t="s">
        <v>4554</v>
      </c>
      <c r="N109" s="309" t="str">
        <f>VLOOKUP(C109,Schools!A:D,4,0)</f>
        <v>All through</v>
      </c>
      <c r="O109" s="309">
        <v>11329</v>
      </c>
      <c r="P109" s="309">
        <f t="shared" si="12"/>
        <v>543965</v>
      </c>
      <c r="Q109" s="286"/>
      <c r="R109" s="286"/>
      <c r="S109" s="286"/>
      <c r="T109" s="286"/>
      <c r="U109" s="78"/>
      <c r="V109" s="78"/>
      <c r="W109" s="78"/>
      <c r="X109" s="78"/>
      <c r="Y109" s="78"/>
      <c r="Z109" s="52">
        <f t="shared" si="13"/>
        <v>0</v>
      </c>
      <c r="AA109" s="52"/>
      <c r="AB109" s="52"/>
      <c r="AC109" s="52">
        <f t="shared" si="11"/>
        <v>13804</v>
      </c>
      <c r="AE109" s="314">
        <f>VLOOKUP(D109,Schools!$B$8:$F$143,5,FALSE)</f>
        <v>3023521</v>
      </c>
      <c r="AG109" s="454">
        <f t="shared" si="14"/>
        <v>0</v>
      </c>
      <c r="AH109" s="454">
        <f t="shared" si="15"/>
        <v>0</v>
      </c>
      <c r="AI109" s="454">
        <f t="shared" si="16"/>
        <v>0</v>
      </c>
      <c r="AJ109" s="454">
        <f t="shared" si="17"/>
        <v>0</v>
      </c>
      <c r="AK109" s="313"/>
      <c r="AL109" s="313"/>
      <c r="AM109" s="313"/>
      <c r="AN109" s="313"/>
      <c r="AO109" s="313"/>
      <c r="AP109" s="313"/>
      <c r="AQ109" s="313"/>
      <c r="AR109" s="313"/>
      <c r="AS109" s="313"/>
    </row>
    <row r="110" spans="1:45" x14ac:dyDescent="0.25">
      <c r="A110" s="313" t="s">
        <v>4548</v>
      </c>
      <c r="B110" s="303">
        <v>44120</v>
      </c>
      <c r="C110" s="310">
        <v>3021000</v>
      </c>
      <c r="D110" s="313" t="str">
        <f>VLOOKUP(C110,Schools!A:B,2,0)</f>
        <v>Brookhill Nursery</v>
      </c>
      <c r="E110" s="313" t="str">
        <f>VLOOKUP(C110,Schools!$A:$Z,3,0)</f>
        <v>M</v>
      </c>
      <c r="F110" s="213">
        <v>0</v>
      </c>
      <c r="G110" s="310" t="s">
        <v>3620</v>
      </c>
      <c r="I110" s="313" t="s">
        <v>4527</v>
      </c>
      <c r="J110" s="313">
        <f>VLOOKUP(C110,Schools!$A:$Z,9,0)</f>
        <v>400102</v>
      </c>
      <c r="K110" s="302" t="s">
        <v>85</v>
      </c>
      <c r="L110" s="310" t="s">
        <v>4553</v>
      </c>
      <c r="M110" s="310" t="s">
        <v>4555</v>
      </c>
      <c r="N110" s="309" t="str">
        <f>VLOOKUP(C110,Schools!A:D,4,0)</f>
        <v>Nursery</v>
      </c>
      <c r="O110" s="309">
        <f t="shared" ref="O110:O145" si="18">IF(OR(N110="Special", N110="PRU"),11294,IF(E110="M", 11294,"None"))</f>
        <v>11294</v>
      </c>
      <c r="P110" s="309">
        <f t="shared" si="12"/>
        <v>543965</v>
      </c>
      <c r="Q110" s="286"/>
      <c r="R110" s="286"/>
      <c r="S110" s="286"/>
      <c r="T110" s="286"/>
      <c r="U110" s="78"/>
      <c r="V110" s="78"/>
      <c r="W110" s="78"/>
      <c r="X110" s="78"/>
      <c r="Y110" s="78"/>
      <c r="Z110" s="52">
        <f t="shared" si="13"/>
        <v>0</v>
      </c>
      <c r="AA110" s="52"/>
      <c r="AB110" s="52"/>
      <c r="AC110" s="52">
        <f t="shared" si="11"/>
        <v>0</v>
      </c>
      <c r="AE110" s="314">
        <f>VLOOKUP(D110,Schools!$B$8:$F$143,5,FALSE)</f>
        <v>3020135</v>
      </c>
      <c r="AG110" s="454">
        <f t="shared" si="14"/>
        <v>0</v>
      </c>
      <c r="AH110" s="454">
        <f t="shared" si="15"/>
        <v>0</v>
      </c>
      <c r="AI110" s="454">
        <f t="shared" si="16"/>
        <v>0</v>
      </c>
      <c r="AJ110" s="454">
        <f t="shared" si="17"/>
        <v>0</v>
      </c>
      <c r="AK110" s="313"/>
      <c r="AL110" s="313"/>
      <c r="AM110" s="313"/>
      <c r="AN110" s="313"/>
      <c r="AO110" s="313"/>
      <c r="AP110" s="313"/>
      <c r="AQ110" s="313"/>
      <c r="AR110" s="313"/>
      <c r="AS110" s="313"/>
    </row>
    <row r="111" spans="1:45" x14ac:dyDescent="0.25">
      <c r="A111" s="313" t="s">
        <v>4548</v>
      </c>
      <c r="B111" s="303">
        <v>44120</v>
      </c>
      <c r="C111" s="310">
        <v>3021001</v>
      </c>
      <c r="D111" s="313" t="str">
        <f>VLOOKUP(C111,Schools!A:B,2,0)</f>
        <v>Hampden Way Nursery</v>
      </c>
      <c r="E111" s="313" t="str">
        <f>VLOOKUP(C111,Schools!$A:$Z,3,0)</f>
        <v>M</v>
      </c>
      <c r="F111" s="213">
        <v>0</v>
      </c>
      <c r="G111" s="310" t="s">
        <v>3620</v>
      </c>
      <c r="I111" s="313" t="s">
        <v>4527</v>
      </c>
      <c r="J111" s="313">
        <f>VLOOKUP(C111,Schools!$A:$Z,9,0)</f>
        <v>400102</v>
      </c>
      <c r="K111" s="302" t="s">
        <v>85</v>
      </c>
      <c r="L111" s="310" t="s">
        <v>4553</v>
      </c>
      <c r="M111" s="310" t="s">
        <v>4555</v>
      </c>
      <c r="N111" s="309" t="str">
        <f>VLOOKUP(C111,Schools!A:D,4,0)</f>
        <v>Nursery</v>
      </c>
      <c r="O111" s="309">
        <f t="shared" si="18"/>
        <v>11294</v>
      </c>
      <c r="P111" s="309">
        <f t="shared" si="12"/>
        <v>543965</v>
      </c>
      <c r="Q111" s="286"/>
      <c r="R111" s="286"/>
      <c r="S111" s="286"/>
      <c r="T111" s="286"/>
      <c r="U111" s="78"/>
      <c r="V111" s="78"/>
      <c r="W111" s="78"/>
      <c r="X111" s="78"/>
      <c r="Y111" s="78"/>
      <c r="Z111" s="52">
        <f t="shared" si="13"/>
        <v>0</v>
      </c>
      <c r="AA111" s="52"/>
      <c r="AB111" s="52"/>
      <c r="AC111" s="52">
        <f t="shared" si="11"/>
        <v>0</v>
      </c>
      <c r="AE111" s="314">
        <f>VLOOKUP(D111,Schools!$B$8:$F$143,5,FALSE)</f>
        <v>3020135</v>
      </c>
      <c r="AG111" s="454">
        <f t="shared" si="14"/>
        <v>0</v>
      </c>
      <c r="AH111" s="454">
        <f t="shared" si="15"/>
        <v>0</v>
      </c>
      <c r="AI111" s="454">
        <f t="shared" si="16"/>
        <v>0</v>
      </c>
      <c r="AJ111" s="454">
        <f t="shared" si="17"/>
        <v>0</v>
      </c>
      <c r="AK111" s="313"/>
      <c r="AL111" s="313"/>
      <c r="AM111" s="313"/>
      <c r="AN111" s="313"/>
      <c r="AO111" s="313"/>
      <c r="AP111" s="313"/>
      <c r="AQ111" s="313"/>
      <c r="AR111" s="313"/>
      <c r="AS111" s="313"/>
    </row>
    <row r="112" spans="1:45" x14ac:dyDescent="0.25">
      <c r="A112" s="313" t="s">
        <v>4548</v>
      </c>
      <c r="B112" s="303">
        <v>44120</v>
      </c>
      <c r="C112" s="310">
        <v>3021003</v>
      </c>
      <c r="D112" s="313" t="str">
        <f>VLOOKUP(C112,Schools!A:B,2,0)</f>
        <v>St Margaret's Nursery</v>
      </c>
      <c r="E112" s="313" t="str">
        <f>VLOOKUP(C112,Schools!$A:$Z,3,0)</f>
        <v>M</v>
      </c>
      <c r="F112" s="213">
        <v>0</v>
      </c>
      <c r="G112" s="310" t="s">
        <v>3620</v>
      </c>
      <c r="I112" s="313" t="s">
        <v>4527</v>
      </c>
      <c r="J112" s="313">
        <f>VLOOKUP(C112,Schools!$A:$Z,9,0)</f>
        <v>400102</v>
      </c>
      <c r="K112" s="302" t="s">
        <v>85</v>
      </c>
      <c r="L112" s="310" t="s">
        <v>4553</v>
      </c>
      <c r="M112" s="310" t="s">
        <v>4555</v>
      </c>
      <c r="N112" s="309" t="str">
        <f>VLOOKUP(C112,Schools!A:D,4,0)</f>
        <v>Nursery</v>
      </c>
      <c r="O112" s="309">
        <f t="shared" si="18"/>
        <v>11294</v>
      </c>
      <c r="P112" s="309">
        <f t="shared" si="12"/>
        <v>543965</v>
      </c>
      <c r="Q112" s="286"/>
      <c r="R112" s="286"/>
      <c r="S112" s="286"/>
      <c r="T112" s="286"/>
      <c r="U112" s="78"/>
      <c r="V112" s="78"/>
      <c r="W112" s="78"/>
      <c r="X112" s="78"/>
      <c r="Y112" s="78"/>
      <c r="Z112" s="52">
        <f t="shared" si="13"/>
        <v>0</v>
      </c>
      <c r="AA112" s="52"/>
      <c r="AB112" s="52"/>
      <c r="AC112" s="52">
        <f t="shared" si="11"/>
        <v>0</v>
      </c>
      <c r="AE112" s="314">
        <f>VLOOKUP(D112,Schools!$B$8:$F$143,5,FALSE)</f>
        <v>3020135</v>
      </c>
      <c r="AG112" s="454">
        <f t="shared" si="14"/>
        <v>0</v>
      </c>
      <c r="AH112" s="454">
        <f t="shared" si="15"/>
        <v>0</v>
      </c>
      <c r="AI112" s="454">
        <f t="shared" si="16"/>
        <v>0</v>
      </c>
      <c r="AJ112" s="454">
        <f t="shared" si="17"/>
        <v>0</v>
      </c>
      <c r="AK112" s="313"/>
      <c r="AL112" s="313"/>
      <c r="AM112" s="313"/>
      <c r="AN112" s="313"/>
      <c r="AO112" s="313"/>
      <c r="AP112" s="313"/>
      <c r="AQ112" s="313"/>
      <c r="AR112" s="313"/>
      <c r="AS112" s="313"/>
    </row>
    <row r="113" spans="1:45" x14ac:dyDescent="0.25">
      <c r="A113" s="313" t="s">
        <v>4548</v>
      </c>
      <c r="B113" s="303">
        <v>44120</v>
      </c>
      <c r="C113" s="310">
        <v>3021002</v>
      </c>
      <c r="D113" s="313" t="str">
        <f>VLOOKUP(C113,Schools!A:B,2,0)</f>
        <v>Moss Hall Nursery</v>
      </c>
      <c r="E113" s="313" t="str">
        <f>VLOOKUP(C113,Schools!$A:$Z,3,0)</f>
        <v>M</v>
      </c>
      <c r="F113" s="213">
        <v>0</v>
      </c>
      <c r="G113" s="310" t="s">
        <v>3620</v>
      </c>
      <c r="I113" s="313" t="s">
        <v>4527</v>
      </c>
      <c r="J113" s="313">
        <f>VLOOKUP(C113,Schools!$A:$Z,9,0)</f>
        <v>400072</v>
      </c>
      <c r="K113" s="302" t="s">
        <v>85</v>
      </c>
      <c r="L113" s="310" t="s">
        <v>4553</v>
      </c>
      <c r="M113" s="310" t="s">
        <v>4555</v>
      </c>
      <c r="N113" s="309" t="str">
        <f>VLOOKUP(C113,Schools!A:D,4,0)</f>
        <v>Nursery</v>
      </c>
      <c r="O113" s="309">
        <f t="shared" si="18"/>
        <v>11294</v>
      </c>
      <c r="P113" s="309">
        <f t="shared" si="12"/>
        <v>543965</v>
      </c>
      <c r="Q113" s="286"/>
      <c r="R113" s="286"/>
      <c r="S113" s="286"/>
      <c r="T113" s="286"/>
      <c r="U113" s="78"/>
      <c r="V113" s="78"/>
      <c r="W113" s="78"/>
      <c r="X113" s="78"/>
      <c r="Y113" s="78"/>
      <c r="Z113" s="52">
        <f t="shared" si="13"/>
        <v>0</v>
      </c>
      <c r="AA113" s="52"/>
      <c r="AB113" s="52"/>
      <c r="AC113" s="52">
        <f t="shared" si="11"/>
        <v>0</v>
      </c>
      <c r="AE113" s="314">
        <f>VLOOKUP(D113,Schools!$B$8:$F$143,5,FALSE)</f>
        <v>3021002</v>
      </c>
      <c r="AG113" s="454">
        <f t="shared" si="14"/>
        <v>0</v>
      </c>
      <c r="AH113" s="454">
        <f t="shared" si="15"/>
        <v>0</v>
      </c>
      <c r="AI113" s="454">
        <f t="shared" si="16"/>
        <v>0</v>
      </c>
      <c r="AJ113" s="454">
        <f t="shared" si="17"/>
        <v>0</v>
      </c>
      <c r="AK113" s="313"/>
      <c r="AL113" s="313"/>
      <c r="AM113" s="313"/>
      <c r="AN113" s="313"/>
      <c r="AO113" s="313"/>
      <c r="AP113" s="313"/>
      <c r="AQ113" s="313"/>
      <c r="AR113" s="313"/>
      <c r="AS113" s="313"/>
    </row>
    <row r="114" spans="1:45" x14ac:dyDescent="0.25">
      <c r="A114" s="313" t="s">
        <v>4548</v>
      </c>
      <c r="B114" s="303">
        <v>44120</v>
      </c>
      <c r="C114" s="310">
        <v>3023520</v>
      </c>
      <c r="D114" s="313" t="str">
        <f>VLOOKUP(C114,Schools!A:B,2,0)</f>
        <v>Akiva School</v>
      </c>
      <c r="E114" s="313" t="str">
        <f>VLOOKUP(C114,Schools!$A:$Z,3,0)</f>
        <v>M</v>
      </c>
      <c r="F114" s="213">
        <v>8400</v>
      </c>
      <c r="G114" s="310" t="s">
        <v>3620</v>
      </c>
      <c r="I114" s="313" t="s">
        <v>4527</v>
      </c>
      <c r="J114" s="313">
        <f>VLOOKUP(C114,Schools!$A:$Z,9,0)</f>
        <v>400125</v>
      </c>
      <c r="K114" s="302" t="s">
        <v>85</v>
      </c>
      <c r="L114" s="310" t="s">
        <v>4553</v>
      </c>
      <c r="M114" s="310" t="s">
        <v>4555</v>
      </c>
      <c r="N114" s="309" t="str">
        <f>VLOOKUP(C114,Schools!A:D,4,0)</f>
        <v>Primary</v>
      </c>
      <c r="O114" s="309">
        <f t="shared" si="18"/>
        <v>11294</v>
      </c>
      <c r="P114" s="309">
        <f t="shared" si="12"/>
        <v>543965</v>
      </c>
      <c r="Q114" s="286"/>
      <c r="R114" s="286"/>
      <c r="S114" s="286"/>
      <c r="T114" s="286"/>
      <c r="U114" s="78"/>
      <c r="V114" s="78"/>
      <c r="W114" s="78"/>
      <c r="X114" s="78"/>
      <c r="Y114" s="78"/>
      <c r="Z114" s="52">
        <f>Q114</f>
        <v>0</v>
      </c>
      <c r="AA114" s="52"/>
      <c r="AB114" s="52"/>
      <c r="AC114" s="52">
        <f t="shared" si="11"/>
        <v>8400</v>
      </c>
      <c r="AE114" s="314">
        <f>VLOOKUP(D114,Schools!$B$8:$F$143,5,FALSE)</f>
        <v>3023520</v>
      </c>
      <c r="AG114" s="454">
        <f t="shared" si="14"/>
        <v>0</v>
      </c>
      <c r="AH114" s="454">
        <f t="shared" si="15"/>
        <v>0</v>
      </c>
      <c r="AI114" s="454">
        <f t="shared" si="16"/>
        <v>0</v>
      </c>
      <c r="AJ114" s="454">
        <f t="shared" si="17"/>
        <v>0</v>
      </c>
      <c r="AK114" s="313"/>
      <c r="AL114" s="313"/>
      <c r="AM114" s="313"/>
      <c r="AN114" s="313"/>
      <c r="AO114" s="313"/>
      <c r="AP114" s="313"/>
      <c r="AQ114" s="313"/>
      <c r="AR114" s="313"/>
      <c r="AS114" s="313"/>
    </row>
    <row r="115" spans="1:45" x14ac:dyDescent="0.25">
      <c r="A115" s="313" t="s">
        <v>4548</v>
      </c>
      <c r="B115" s="303">
        <v>44120</v>
      </c>
      <c r="C115" s="310">
        <v>3023300</v>
      </c>
      <c r="D115" s="313" t="str">
        <f>VLOOKUP(C115,Schools!A:B,2,0)</f>
        <v>All Saints' CE Primary School NW2</v>
      </c>
      <c r="E115" s="313" t="str">
        <f>VLOOKUP(C115,Schools!$A:$Z,3,0)</f>
        <v>M</v>
      </c>
      <c r="F115" s="213">
        <v>3520</v>
      </c>
      <c r="G115" s="310" t="s">
        <v>3620</v>
      </c>
      <c r="I115" s="313" t="s">
        <v>4527</v>
      </c>
      <c r="J115" s="313">
        <f>VLOOKUP(C115,Schools!$A:$Z,9,0)</f>
        <v>400069</v>
      </c>
      <c r="K115" s="302" t="s">
        <v>85</v>
      </c>
      <c r="L115" s="310" t="s">
        <v>4553</v>
      </c>
      <c r="M115" s="310" t="s">
        <v>4555</v>
      </c>
      <c r="N115" s="309" t="str">
        <f>VLOOKUP(C115,Schools!A:D,4,0)</f>
        <v>Primary</v>
      </c>
      <c r="O115" s="309">
        <f t="shared" si="18"/>
        <v>11294</v>
      </c>
      <c r="P115" s="309">
        <f t="shared" si="12"/>
        <v>543965</v>
      </c>
      <c r="Q115" s="286"/>
      <c r="R115" s="286"/>
      <c r="S115" s="286"/>
      <c r="T115" s="286"/>
      <c r="U115" s="78"/>
      <c r="V115" s="78"/>
      <c r="W115" s="78"/>
      <c r="X115" s="78"/>
      <c r="Y115" s="78"/>
      <c r="Z115" s="52">
        <f t="shared" ref="Z115:Z178" si="19">Q115</f>
        <v>0</v>
      </c>
      <c r="AA115" s="52"/>
      <c r="AB115" s="52"/>
      <c r="AC115" s="52">
        <f t="shared" si="11"/>
        <v>3520</v>
      </c>
      <c r="AE115" s="314">
        <f>VLOOKUP(D115,Schools!$B$8:$F$143,5,FALSE)</f>
        <v>3023300</v>
      </c>
      <c r="AG115" s="454">
        <f t="shared" si="14"/>
        <v>0</v>
      </c>
      <c r="AH115" s="454">
        <f t="shared" si="15"/>
        <v>0</v>
      </c>
      <c r="AI115" s="454">
        <f t="shared" si="16"/>
        <v>0</v>
      </c>
      <c r="AJ115" s="454">
        <f t="shared" si="17"/>
        <v>0</v>
      </c>
      <c r="AK115" s="313"/>
      <c r="AL115" s="313"/>
      <c r="AM115" s="313"/>
      <c r="AN115" s="313"/>
      <c r="AO115" s="313"/>
      <c r="AP115" s="313"/>
      <c r="AQ115" s="313"/>
      <c r="AR115" s="313"/>
      <c r="AS115" s="313"/>
    </row>
    <row r="116" spans="1:45" x14ac:dyDescent="0.25">
      <c r="A116" s="313" t="s">
        <v>4548</v>
      </c>
      <c r="B116" s="303">
        <v>44120</v>
      </c>
      <c r="C116" s="310">
        <v>3023317</v>
      </c>
      <c r="D116" s="313" t="str">
        <f>VLOOKUP(C116,Schools!A:B,2,0)</f>
        <v>All Saints' CE Primary School, N20</v>
      </c>
      <c r="E116" s="313" t="str">
        <f>VLOOKUP(C116,Schools!$A:$Z,3,0)</f>
        <v>M</v>
      </c>
      <c r="F116" s="213">
        <v>4660</v>
      </c>
      <c r="G116" s="310" t="s">
        <v>3620</v>
      </c>
      <c r="I116" s="313" t="s">
        <v>4527</v>
      </c>
      <c r="J116" s="313">
        <f>VLOOKUP(C116,Schools!$A:$Z,9,0)</f>
        <v>400015</v>
      </c>
      <c r="K116" s="302" t="s">
        <v>85</v>
      </c>
      <c r="L116" s="310" t="s">
        <v>4553</v>
      </c>
      <c r="M116" s="310" t="s">
        <v>4555</v>
      </c>
      <c r="N116" s="309" t="str">
        <f>VLOOKUP(C116,Schools!A:D,4,0)</f>
        <v>Primary</v>
      </c>
      <c r="O116" s="309">
        <f t="shared" si="18"/>
        <v>11294</v>
      </c>
      <c r="P116" s="309">
        <f t="shared" si="12"/>
        <v>543965</v>
      </c>
      <c r="Q116" s="286"/>
      <c r="R116" s="286"/>
      <c r="S116" s="286"/>
      <c r="T116" s="286"/>
      <c r="U116" s="78"/>
      <c r="V116" s="78"/>
      <c r="W116" s="78"/>
      <c r="X116" s="78"/>
      <c r="Y116" s="78"/>
      <c r="Z116" s="52">
        <f t="shared" si="19"/>
        <v>0</v>
      </c>
      <c r="AA116" s="52"/>
      <c r="AB116" s="52"/>
      <c r="AC116" s="52">
        <f t="shared" ref="AC116:AC147" si="20">F116-Z116</f>
        <v>4660</v>
      </c>
      <c r="AE116" s="314">
        <f>VLOOKUP(D116,Schools!$B$8:$F$143,5,FALSE)</f>
        <v>3023317</v>
      </c>
      <c r="AG116" s="454">
        <f t="shared" si="14"/>
        <v>0</v>
      </c>
      <c r="AH116" s="454">
        <f t="shared" si="15"/>
        <v>0</v>
      </c>
      <c r="AI116" s="454">
        <f t="shared" si="16"/>
        <v>0</v>
      </c>
      <c r="AJ116" s="454">
        <f t="shared" si="17"/>
        <v>0</v>
      </c>
      <c r="AK116" s="313"/>
      <c r="AL116" s="313"/>
      <c r="AM116" s="313"/>
      <c r="AN116" s="313"/>
      <c r="AO116" s="313"/>
      <c r="AP116" s="313"/>
      <c r="AQ116" s="313"/>
      <c r="AR116" s="313"/>
      <c r="AS116" s="313"/>
    </row>
    <row r="117" spans="1:45" x14ac:dyDescent="0.25">
      <c r="A117" s="313" t="s">
        <v>4548</v>
      </c>
      <c r="B117" s="303">
        <v>44120</v>
      </c>
      <c r="C117" s="310">
        <v>3023500</v>
      </c>
      <c r="D117" s="313" t="str">
        <f>VLOOKUP(C117,Schools!A:B,2,0)</f>
        <v>Annunciation Catholic Infant School</v>
      </c>
      <c r="E117" s="313" t="str">
        <f>VLOOKUP(C117,Schools!$A:$Z,3,0)</f>
        <v>M</v>
      </c>
      <c r="F117" s="213">
        <v>2940</v>
      </c>
      <c r="G117" s="310" t="s">
        <v>3620</v>
      </c>
      <c r="I117" s="313" t="s">
        <v>4527</v>
      </c>
      <c r="J117" s="313">
        <f>VLOOKUP(C117,Schools!$A:$Z,9,0)</f>
        <v>400023</v>
      </c>
      <c r="K117" s="302" t="s">
        <v>85</v>
      </c>
      <c r="L117" s="310" t="s">
        <v>4553</v>
      </c>
      <c r="M117" s="310" t="s">
        <v>4555</v>
      </c>
      <c r="N117" s="309" t="str">
        <f>VLOOKUP(C117,Schools!A:D,4,0)</f>
        <v>Primary</v>
      </c>
      <c r="O117" s="309">
        <f t="shared" si="18"/>
        <v>11294</v>
      </c>
      <c r="P117" s="309">
        <f t="shared" si="12"/>
        <v>543965</v>
      </c>
      <c r="Q117" s="286"/>
      <c r="R117" s="286"/>
      <c r="S117" s="286"/>
      <c r="T117" s="286"/>
      <c r="U117" s="78"/>
      <c r="V117" s="78"/>
      <c r="W117" s="78"/>
      <c r="X117" s="78"/>
      <c r="Y117" s="78"/>
      <c r="Z117" s="52">
        <f t="shared" si="19"/>
        <v>0</v>
      </c>
      <c r="AA117" s="52"/>
      <c r="AB117" s="52"/>
      <c r="AC117" s="52">
        <f t="shared" si="20"/>
        <v>2940</v>
      </c>
      <c r="AE117" s="314">
        <f>VLOOKUP(D117,Schools!$B$8:$F$143,5,FALSE)</f>
        <v>3023500</v>
      </c>
      <c r="AG117" s="454">
        <f t="shared" si="14"/>
        <v>0</v>
      </c>
      <c r="AH117" s="454">
        <f t="shared" si="15"/>
        <v>0</v>
      </c>
      <c r="AI117" s="454">
        <f t="shared" si="16"/>
        <v>0</v>
      </c>
      <c r="AJ117" s="454">
        <f t="shared" si="17"/>
        <v>0</v>
      </c>
      <c r="AK117" s="313"/>
      <c r="AL117" s="313"/>
      <c r="AM117" s="313"/>
      <c r="AN117" s="313"/>
      <c r="AO117" s="313"/>
      <c r="AP117" s="313"/>
      <c r="AQ117" s="313"/>
      <c r="AR117" s="313"/>
      <c r="AS117" s="313"/>
    </row>
    <row r="118" spans="1:45" x14ac:dyDescent="0.25">
      <c r="A118" s="313" t="s">
        <v>4548</v>
      </c>
      <c r="B118" s="303">
        <v>44120</v>
      </c>
      <c r="C118" s="310">
        <v>3023514</v>
      </c>
      <c r="D118" s="313" t="str">
        <f>VLOOKUP(C118,Schools!A:B,2,0)</f>
        <v>Annunciation Catholic Junior School</v>
      </c>
      <c r="E118" s="313" t="str">
        <f>VLOOKUP(C118,Schools!$A:$Z,3,0)</f>
        <v>M</v>
      </c>
      <c r="F118" s="213">
        <v>4140</v>
      </c>
      <c r="G118" s="310" t="s">
        <v>3620</v>
      </c>
      <c r="I118" s="313" t="s">
        <v>4527</v>
      </c>
      <c r="J118" s="313">
        <f>VLOOKUP(C118,Schools!$A:$Z,9,0)</f>
        <v>400107</v>
      </c>
      <c r="K118" s="302" t="s">
        <v>85</v>
      </c>
      <c r="L118" s="310" t="s">
        <v>4553</v>
      </c>
      <c r="M118" s="310" t="s">
        <v>4555</v>
      </c>
      <c r="N118" s="309" t="str">
        <f>VLOOKUP(C118,Schools!A:D,4,0)</f>
        <v>Primary</v>
      </c>
      <c r="O118" s="309">
        <f t="shared" si="18"/>
        <v>11294</v>
      </c>
      <c r="P118" s="309">
        <f t="shared" si="12"/>
        <v>543965</v>
      </c>
      <c r="Q118" s="286"/>
      <c r="R118" s="286"/>
      <c r="S118" s="286"/>
      <c r="T118" s="286"/>
      <c r="U118" s="78"/>
      <c r="V118" s="78"/>
      <c r="W118" s="78"/>
      <c r="X118" s="78"/>
      <c r="Y118" s="78"/>
      <c r="Z118" s="52">
        <f t="shared" si="19"/>
        <v>0</v>
      </c>
      <c r="AA118" s="52"/>
      <c r="AB118" s="52"/>
      <c r="AC118" s="52">
        <f t="shared" si="20"/>
        <v>4140</v>
      </c>
      <c r="AE118" s="314">
        <f>VLOOKUP(D118,Schools!$B$8:$F$143,5,FALSE)</f>
        <v>3023514</v>
      </c>
      <c r="AG118" s="454">
        <f t="shared" si="14"/>
        <v>0</v>
      </c>
      <c r="AH118" s="454">
        <f t="shared" si="15"/>
        <v>0</v>
      </c>
      <c r="AI118" s="454">
        <f t="shared" si="16"/>
        <v>0</v>
      </c>
      <c r="AJ118" s="454">
        <f t="shared" si="17"/>
        <v>0</v>
      </c>
      <c r="AK118" s="313"/>
      <c r="AL118" s="313"/>
      <c r="AM118" s="313"/>
      <c r="AN118" s="313"/>
      <c r="AO118" s="313"/>
      <c r="AP118" s="313"/>
      <c r="AQ118" s="313"/>
      <c r="AR118" s="313"/>
      <c r="AS118" s="313"/>
    </row>
    <row r="119" spans="1:45" x14ac:dyDescent="0.25">
      <c r="A119" s="313" t="s">
        <v>4548</v>
      </c>
      <c r="B119" s="303">
        <v>44120</v>
      </c>
      <c r="C119" s="310">
        <v>3022002</v>
      </c>
      <c r="D119" s="313" t="str">
        <f>VLOOKUP(C119,Schools!A:B,2,0)</f>
        <v>Barnfield School</v>
      </c>
      <c r="E119" s="313" t="str">
        <f>VLOOKUP(C119,Schools!$A:$Z,3,0)</f>
        <v>M</v>
      </c>
      <c r="F119" s="213">
        <v>8340</v>
      </c>
      <c r="G119" s="310" t="s">
        <v>3620</v>
      </c>
      <c r="I119" s="313" t="s">
        <v>4527</v>
      </c>
      <c r="J119" s="313">
        <f>VLOOKUP(C119,Schools!$A:$Z,9,0)</f>
        <v>400005</v>
      </c>
      <c r="K119" s="302" t="s">
        <v>85</v>
      </c>
      <c r="L119" s="310" t="s">
        <v>4553</v>
      </c>
      <c r="M119" s="310" t="s">
        <v>4555</v>
      </c>
      <c r="N119" s="309" t="str">
        <f>VLOOKUP(C119,Schools!A:D,4,0)</f>
        <v>Primary</v>
      </c>
      <c r="O119" s="309">
        <f t="shared" si="18"/>
        <v>11294</v>
      </c>
      <c r="P119" s="309">
        <f t="shared" si="12"/>
        <v>543965</v>
      </c>
      <c r="Q119" s="286"/>
      <c r="R119" s="286"/>
      <c r="S119" s="286"/>
      <c r="T119" s="286"/>
      <c r="U119" s="78"/>
      <c r="V119" s="78"/>
      <c r="W119" s="78"/>
      <c r="X119" s="78"/>
      <c r="Y119" s="78"/>
      <c r="Z119" s="52">
        <f t="shared" si="19"/>
        <v>0</v>
      </c>
      <c r="AA119" s="52"/>
      <c r="AB119" s="52"/>
      <c r="AC119" s="52">
        <f t="shared" si="20"/>
        <v>8340</v>
      </c>
      <c r="AE119" s="314">
        <f>VLOOKUP(D119,Schools!$B$8:$F$143,5,FALSE)</f>
        <v>3022002</v>
      </c>
      <c r="AG119" s="454">
        <f t="shared" si="14"/>
        <v>0</v>
      </c>
      <c r="AH119" s="454">
        <f t="shared" si="15"/>
        <v>0</v>
      </c>
      <c r="AI119" s="454">
        <f t="shared" si="16"/>
        <v>0</v>
      </c>
      <c r="AJ119" s="454">
        <f t="shared" si="17"/>
        <v>0</v>
      </c>
      <c r="AK119" s="313"/>
      <c r="AL119" s="313"/>
      <c r="AM119" s="313"/>
      <c r="AN119" s="313"/>
      <c r="AO119" s="313"/>
      <c r="AP119" s="313"/>
      <c r="AQ119" s="313"/>
      <c r="AR119" s="313"/>
      <c r="AS119" s="313"/>
    </row>
    <row r="120" spans="1:45" x14ac:dyDescent="0.25">
      <c r="A120" s="313" t="s">
        <v>4548</v>
      </c>
      <c r="B120" s="303">
        <v>44120</v>
      </c>
      <c r="C120" s="310">
        <v>3022079</v>
      </c>
      <c r="D120" s="313" t="str">
        <f>VLOOKUP(C120,Schools!A:B,2,0)</f>
        <v>Beis Yaakov</v>
      </c>
      <c r="E120" s="313" t="str">
        <f>VLOOKUP(C120,Schools!$A:$Z,3,0)</f>
        <v>M</v>
      </c>
      <c r="F120" s="213">
        <v>8620</v>
      </c>
      <c r="G120" s="310" t="s">
        <v>3620</v>
      </c>
      <c r="I120" s="313" t="s">
        <v>4527</v>
      </c>
      <c r="J120" s="313">
        <f>VLOOKUP(C120,Schools!$A:$Z,9,0)</f>
        <v>400070</v>
      </c>
      <c r="K120" s="302" t="s">
        <v>85</v>
      </c>
      <c r="L120" s="310" t="s">
        <v>4553</v>
      </c>
      <c r="M120" s="310" t="s">
        <v>4555</v>
      </c>
      <c r="N120" s="309" t="str">
        <f>VLOOKUP(C120,Schools!A:D,4,0)</f>
        <v>Primary</v>
      </c>
      <c r="O120" s="309">
        <f t="shared" si="18"/>
        <v>11294</v>
      </c>
      <c r="P120" s="309">
        <f t="shared" si="12"/>
        <v>543965</v>
      </c>
      <c r="Q120" s="286"/>
      <c r="R120" s="286"/>
      <c r="S120" s="286"/>
      <c r="T120" s="286"/>
      <c r="U120" s="78"/>
      <c r="V120" s="78"/>
      <c r="W120" s="78"/>
      <c r="X120" s="78"/>
      <c r="Y120" s="78"/>
      <c r="Z120" s="52">
        <f t="shared" si="19"/>
        <v>0</v>
      </c>
      <c r="AA120" s="52"/>
      <c r="AB120" s="52"/>
      <c r="AC120" s="52">
        <f t="shared" si="20"/>
        <v>8620</v>
      </c>
      <c r="AE120" s="314">
        <f>VLOOKUP(D120,Schools!$B$8:$F$143,5,FALSE)</f>
        <v>3022079</v>
      </c>
      <c r="AG120" s="454">
        <f t="shared" si="14"/>
        <v>0</v>
      </c>
      <c r="AH120" s="454">
        <f t="shared" si="15"/>
        <v>0</v>
      </c>
      <c r="AI120" s="454">
        <f t="shared" si="16"/>
        <v>0</v>
      </c>
      <c r="AJ120" s="454">
        <f t="shared" si="17"/>
        <v>0</v>
      </c>
      <c r="AK120" s="313"/>
      <c r="AL120" s="313"/>
      <c r="AM120" s="313"/>
      <c r="AN120" s="313"/>
      <c r="AO120" s="313"/>
      <c r="AP120" s="313"/>
      <c r="AQ120" s="313"/>
      <c r="AR120" s="313"/>
      <c r="AS120" s="313"/>
    </row>
    <row r="121" spans="1:45" x14ac:dyDescent="0.25">
      <c r="A121" s="313" t="s">
        <v>4548</v>
      </c>
      <c r="B121" s="303">
        <v>44120</v>
      </c>
      <c r="C121" s="310">
        <v>3023524</v>
      </c>
      <c r="D121" s="313" t="str">
        <f>VLOOKUP(C121,Schools!A:B,2,0)</f>
        <v>Beit Shvidler Primary School</v>
      </c>
      <c r="E121" s="313" t="str">
        <f>VLOOKUP(C121,Schools!$A:$Z,3,0)</f>
        <v>M</v>
      </c>
      <c r="F121" s="213">
        <v>3740</v>
      </c>
      <c r="G121" s="310" t="s">
        <v>3620</v>
      </c>
      <c r="I121" s="313" t="s">
        <v>4527</v>
      </c>
      <c r="J121" s="313">
        <f>VLOOKUP(C121,Schools!$A:$Z,9,0)</f>
        <v>400150</v>
      </c>
      <c r="K121" s="302" t="s">
        <v>85</v>
      </c>
      <c r="L121" s="310" t="s">
        <v>4553</v>
      </c>
      <c r="M121" s="310" t="s">
        <v>4555</v>
      </c>
      <c r="N121" s="309" t="str">
        <f>VLOOKUP(C121,Schools!A:D,4,0)</f>
        <v>Primary</v>
      </c>
      <c r="O121" s="309">
        <f t="shared" si="18"/>
        <v>11294</v>
      </c>
      <c r="P121" s="309">
        <f t="shared" si="12"/>
        <v>543965</v>
      </c>
      <c r="Q121" s="286"/>
      <c r="R121" s="286"/>
      <c r="S121" s="286"/>
      <c r="T121" s="286"/>
      <c r="U121" s="78"/>
      <c r="V121" s="78"/>
      <c r="W121" s="78"/>
      <c r="X121" s="78"/>
      <c r="Y121" s="78"/>
      <c r="Z121" s="52">
        <f t="shared" si="19"/>
        <v>0</v>
      </c>
      <c r="AA121" s="52"/>
      <c r="AB121" s="52"/>
      <c r="AC121" s="52">
        <f t="shared" si="20"/>
        <v>3740</v>
      </c>
      <c r="AE121" s="314">
        <f>VLOOKUP(D121,Schools!$B$8:$F$143,5,FALSE)</f>
        <v>3023524</v>
      </c>
      <c r="AG121" s="454">
        <f t="shared" si="14"/>
        <v>0</v>
      </c>
      <c r="AH121" s="454">
        <f t="shared" si="15"/>
        <v>0</v>
      </c>
      <c r="AI121" s="454">
        <f t="shared" si="16"/>
        <v>0</v>
      </c>
      <c r="AJ121" s="454">
        <f t="shared" si="17"/>
        <v>0</v>
      </c>
      <c r="AK121" s="313"/>
      <c r="AL121" s="313"/>
      <c r="AM121" s="313"/>
      <c r="AN121" s="313"/>
      <c r="AO121" s="313"/>
      <c r="AP121" s="313"/>
      <c r="AQ121" s="313"/>
      <c r="AR121" s="313"/>
      <c r="AS121" s="313"/>
    </row>
    <row r="122" spans="1:45" x14ac:dyDescent="0.25">
      <c r="A122" s="313" t="s">
        <v>4548</v>
      </c>
      <c r="B122" s="303">
        <v>44120</v>
      </c>
      <c r="C122" s="310">
        <v>3022003</v>
      </c>
      <c r="D122" s="313" t="str">
        <f>VLOOKUP(C122,Schools!A:B,2,0)</f>
        <v>Bell Lane Primary School</v>
      </c>
      <c r="E122" s="313" t="str">
        <f>VLOOKUP(C122,Schools!$A:$Z,3,0)</f>
        <v>M</v>
      </c>
      <c r="F122" s="213">
        <v>7320</v>
      </c>
      <c r="G122" s="310" t="s">
        <v>3620</v>
      </c>
      <c r="I122" s="313" t="s">
        <v>4527</v>
      </c>
      <c r="J122" s="313">
        <f>VLOOKUP(C122,Schools!$A:$Z,9,0)</f>
        <v>400051</v>
      </c>
      <c r="K122" s="302" t="s">
        <v>85</v>
      </c>
      <c r="L122" s="310" t="s">
        <v>4553</v>
      </c>
      <c r="M122" s="310" t="s">
        <v>4555</v>
      </c>
      <c r="N122" s="309" t="str">
        <f>VLOOKUP(C122,Schools!A:D,4,0)</f>
        <v>Primary</v>
      </c>
      <c r="O122" s="309">
        <f t="shared" si="18"/>
        <v>11294</v>
      </c>
      <c r="P122" s="309">
        <f t="shared" si="12"/>
        <v>543965</v>
      </c>
      <c r="Q122" s="286"/>
      <c r="R122" s="286"/>
      <c r="S122" s="286"/>
      <c r="T122" s="286"/>
      <c r="U122" s="78"/>
      <c r="V122" s="78"/>
      <c r="W122" s="78"/>
      <c r="X122" s="78"/>
      <c r="Y122" s="78"/>
      <c r="Z122" s="52">
        <f t="shared" si="19"/>
        <v>0</v>
      </c>
      <c r="AA122" s="52"/>
      <c r="AB122" s="52"/>
      <c r="AC122" s="52">
        <f t="shared" si="20"/>
        <v>7320</v>
      </c>
      <c r="AE122" s="314">
        <f>VLOOKUP(D122,Schools!$B$8:$F$143,5,FALSE)</f>
        <v>3022003</v>
      </c>
      <c r="AG122" s="454">
        <f t="shared" si="14"/>
        <v>0</v>
      </c>
      <c r="AH122" s="454">
        <f t="shared" si="15"/>
        <v>0</v>
      </c>
      <c r="AI122" s="454">
        <f t="shared" si="16"/>
        <v>0</v>
      </c>
      <c r="AJ122" s="454">
        <f t="shared" si="17"/>
        <v>0</v>
      </c>
      <c r="AK122" s="313"/>
      <c r="AL122" s="313"/>
      <c r="AM122" s="313"/>
      <c r="AN122" s="313"/>
      <c r="AO122" s="313"/>
      <c r="AP122" s="313"/>
      <c r="AQ122" s="313"/>
      <c r="AR122" s="313"/>
      <c r="AS122" s="313"/>
    </row>
    <row r="123" spans="1:45" x14ac:dyDescent="0.25">
      <c r="A123" s="313" t="s">
        <v>4548</v>
      </c>
      <c r="B123" s="303">
        <v>44120</v>
      </c>
      <c r="C123" s="310">
        <v>3023511</v>
      </c>
      <c r="D123" s="313" t="str">
        <f>VLOOKUP(C123,Schools!A:B,2,0)</f>
        <v>Blessed Dominic School</v>
      </c>
      <c r="E123" s="313" t="str">
        <f>VLOOKUP(C123,Schools!$A:$Z,3,0)</f>
        <v>M</v>
      </c>
      <c r="F123" s="213">
        <v>7820</v>
      </c>
      <c r="G123" s="310" t="s">
        <v>3620</v>
      </c>
      <c r="I123" s="313" t="s">
        <v>4527</v>
      </c>
      <c r="J123" s="313">
        <f>VLOOKUP(C123,Schools!$A:$Z,9,0)</f>
        <v>400024</v>
      </c>
      <c r="K123" s="302" t="s">
        <v>85</v>
      </c>
      <c r="L123" s="310" t="s">
        <v>4553</v>
      </c>
      <c r="M123" s="310" t="s">
        <v>4555</v>
      </c>
      <c r="N123" s="309" t="str">
        <f>VLOOKUP(C123,Schools!A:D,4,0)</f>
        <v>Primary</v>
      </c>
      <c r="O123" s="309">
        <f t="shared" si="18"/>
        <v>11294</v>
      </c>
      <c r="P123" s="309">
        <f t="shared" si="12"/>
        <v>543965</v>
      </c>
      <c r="Q123" s="286"/>
      <c r="R123" s="286"/>
      <c r="S123" s="286"/>
      <c r="T123" s="286"/>
      <c r="U123" s="78"/>
      <c r="V123" s="78"/>
      <c r="W123" s="78"/>
      <c r="X123" s="78"/>
      <c r="Y123" s="78"/>
      <c r="Z123" s="52">
        <f t="shared" si="19"/>
        <v>0</v>
      </c>
      <c r="AA123" s="52"/>
      <c r="AB123" s="52"/>
      <c r="AC123" s="52">
        <f t="shared" si="20"/>
        <v>7820</v>
      </c>
      <c r="AE123" s="314">
        <f>VLOOKUP(D123,Schools!$B$8:$F$143,5,FALSE)</f>
        <v>3023511</v>
      </c>
      <c r="AG123" s="454">
        <f t="shared" si="14"/>
        <v>0</v>
      </c>
      <c r="AH123" s="454">
        <f t="shared" si="15"/>
        <v>0</v>
      </c>
      <c r="AI123" s="454">
        <f t="shared" si="16"/>
        <v>0</v>
      </c>
      <c r="AJ123" s="454">
        <f t="shared" si="17"/>
        <v>0</v>
      </c>
      <c r="AK123" s="313"/>
      <c r="AL123" s="313"/>
      <c r="AM123" s="313"/>
      <c r="AN123" s="313"/>
      <c r="AO123" s="313"/>
      <c r="AP123" s="313"/>
      <c r="AQ123" s="313"/>
      <c r="AR123" s="313"/>
      <c r="AS123" s="313"/>
    </row>
    <row r="124" spans="1:45" x14ac:dyDescent="0.25">
      <c r="A124" s="313" t="s">
        <v>4548</v>
      </c>
      <c r="B124" s="303">
        <v>44120</v>
      </c>
      <c r="C124" s="310">
        <v>3022008</v>
      </c>
      <c r="D124" s="313" t="str">
        <f>VLOOKUP(C124,Schools!A:B,2,0)</f>
        <v>Brookland Infant  &amp; Nursery School</v>
      </c>
      <c r="E124" s="313" t="str">
        <f>VLOOKUP(C124,Schools!$A:$Z,3,0)</f>
        <v>M</v>
      </c>
      <c r="F124" s="213">
        <v>5380</v>
      </c>
      <c r="G124" s="310" t="s">
        <v>3620</v>
      </c>
      <c r="I124" s="313" t="s">
        <v>4527</v>
      </c>
      <c r="J124" s="313">
        <f>VLOOKUP(C124,Schools!$A:$Z,9,0)</f>
        <v>400057</v>
      </c>
      <c r="K124" s="302" t="s">
        <v>85</v>
      </c>
      <c r="L124" s="310" t="s">
        <v>4553</v>
      </c>
      <c r="M124" s="310" t="s">
        <v>4555</v>
      </c>
      <c r="N124" s="309" t="str">
        <f>VLOOKUP(C124,Schools!A:D,4,0)</f>
        <v>Primary</v>
      </c>
      <c r="O124" s="309">
        <f t="shared" si="18"/>
        <v>11294</v>
      </c>
      <c r="P124" s="309">
        <f t="shared" si="12"/>
        <v>543965</v>
      </c>
      <c r="Q124" s="286"/>
      <c r="R124" s="286"/>
      <c r="S124" s="286"/>
      <c r="T124" s="286"/>
      <c r="U124" s="78"/>
      <c r="V124" s="78"/>
      <c r="W124" s="78"/>
      <c r="X124" s="78"/>
      <c r="Y124" s="78"/>
      <c r="Z124" s="52">
        <f t="shared" si="19"/>
        <v>0</v>
      </c>
      <c r="AA124" s="52"/>
      <c r="AB124" s="52"/>
      <c r="AC124" s="52">
        <f t="shared" si="20"/>
        <v>5380</v>
      </c>
      <c r="AE124" s="314">
        <f>VLOOKUP(D124,Schools!$B$8:$F$143,5,FALSE)</f>
        <v>3022008</v>
      </c>
      <c r="AG124" s="454">
        <f t="shared" si="14"/>
        <v>0</v>
      </c>
      <c r="AH124" s="454">
        <f t="shared" si="15"/>
        <v>0</v>
      </c>
      <c r="AI124" s="454">
        <f t="shared" si="16"/>
        <v>0</v>
      </c>
      <c r="AJ124" s="454">
        <f t="shared" si="17"/>
        <v>0</v>
      </c>
      <c r="AK124" s="313"/>
      <c r="AL124" s="313"/>
      <c r="AM124" s="313"/>
      <c r="AN124" s="313"/>
      <c r="AO124" s="313"/>
      <c r="AP124" s="313"/>
      <c r="AQ124" s="313"/>
      <c r="AR124" s="313"/>
      <c r="AS124" s="313"/>
    </row>
    <row r="125" spans="1:45" x14ac:dyDescent="0.25">
      <c r="A125" s="313" t="s">
        <v>4548</v>
      </c>
      <c r="B125" s="303">
        <v>44120</v>
      </c>
      <c r="C125" s="310">
        <v>3022007</v>
      </c>
      <c r="D125" s="313" t="str">
        <f>VLOOKUP(C125,Schools!A:B,2,0)</f>
        <v>Brookland Junior School</v>
      </c>
      <c r="E125" s="313" t="str">
        <f>VLOOKUP(C125,Schools!$A:$Z,3,0)</f>
        <v>M</v>
      </c>
      <c r="F125" s="213">
        <v>7220</v>
      </c>
      <c r="G125" s="310" t="s">
        <v>3620</v>
      </c>
      <c r="I125" s="313" t="s">
        <v>4527</v>
      </c>
      <c r="J125" s="313">
        <f>VLOOKUP(C125,Schools!$A:$Z,9,0)</f>
        <v>400040</v>
      </c>
      <c r="K125" s="302" t="s">
        <v>85</v>
      </c>
      <c r="L125" s="310" t="s">
        <v>4553</v>
      </c>
      <c r="M125" s="310" t="s">
        <v>4555</v>
      </c>
      <c r="N125" s="309" t="str">
        <f>VLOOKUP(C125,Schools!A:D,4,0)</f>
        <v>Primary</v>
      </c>
      <c r="O125" s="309">
        <f t="shared" si="18"/>
        <v>11294</v>
      </c>
      <c r="P125" s="309">
        <f t="shared" si="12"/>
        <v>543965</v>
      </c>
      <c r="Q125" s="286"/>
      <c r="R125" s="286"/>
      <c r="S125" s="286"/>
      <c r="T125" s="286"/>
      <c r="U125" s="78"/>
      <c r="V125" s="78"/>
      <c r="W125" s="78"/>
      <c r="X125" s="78"/>
      <c r="Y125" s="78"/>
      <c r="Z125" s="52">
        <f t="shared" si="19"/>
        <v>0</v>
      </c>
      <c r="AA125" s="52"/>
      <c r="AB125" s="52"/>
      <c r="AC125" s="52">
        <f t="shared" si="20"/>
        <v>7220</v>
      </c>
      <c r="AE125" s="314">
        <f>VLOOKUP(D125,Schools!$B$8:$F$143,5,FALSE)</f>
        <v>3022007</v>
      </c>
      <c r="AG125" s="454">
        <f t="shared" si="14"/>
        <v>0</v>
      </c>
      <c r="AH125" s="454">
        <f t="shared" si="15"/>
        <v>0</v>
      </c>
      <c r="AI125" s="454">
        <f t="shared" si="16"/>
        <v>0</v>
      </c>
      <c r="AJ125" s="454">
        <f t="shared" si="17"/>
        <v>0</v>
      </c>
      <c r="AK125" s="313"/>
      <c r="AL125" s="313"/>
      <c r="AM125" s="313"/>
      <c r="AN125" s="313"/>
      <c r="AO125" s="313"/>
      <c r="AP125" s="313"/>
      <c r="AQ125" s="313"/>
      <c r="AR125" s="313"/>
      <c r="AS125" s="313"/>
    </row>
    <row r="126" spans="1:45" x14ac:dyDescent="0.25">
      <c r="A126" s="313" t="s">
        <v>4548</v>
      </c>
      <c r="B126" s="303">
        <v>44120</v>
      </c>
      <c r="C126" s="310">
        <v>3022009</v>
      </c>
      <c r="D126" s="313" t="str">
        <f>VLOOKUP(C126,Schools!A:B,2,0)</f>
        <v>Brunswick Park Primary &amp; Nursery School</v>
      </c>
      <c r="E126" s="313" t="str">
        <f>VLOOKUP(C126,Schools!$A:$Z,3,0)</f>
        <v>M</v>
      </c>
      <c r="F126" s="213">
        <v>8360</v>
      </c>
      <c r="G126" s="310" t="s">
        <v>3620</v>
      </c>
      <c r="I126" s="313" t="s">
        <v>4527</v>
      </c>
      <c r="J126" s="313">
        <f>VLOOKUP(C126,Schools!$A:$Z,9,0)</f>
        <v>400061</v>
      </c>
      <c r="K126" s="302" t="s">
        <v>85</v>
      </c>
      <c r="L126" s="310" t="s">
        <v>4553</v>
      </c>
      <c r="M126" s="310" t="s">
        <v>4555</v>
      </c>
      <c r="N126" s="309" t="str">
        <f>VLOOKUP(C126,Schools!A:D,4,0)</f>
        <v>Primary</v>
      </c>
      <c r="O126" s="309">
        <f t="shared" si="18"/>
        <v>11294</v>
      </c>
      <c r="P126" s="309">
        <f t="shared" si="12"/>
        <v>543965</v>
      </c>
      <c r="Q126" s="286"/>
      <c r="R126" s="286"/>
      <c r="S126" s="286"/>
      <c r="T126" s="286"/>
      <c r="U126" s="78"/>
      <c r="V126" s="78"/>
      <c r="W126" s="78"/>
      <c r="X126" s="78"/>
      <c r="Y126" s="78"/>
      <c r="Z126" s="52">
        <f t="shared" si="19"/>
        <v>0</v>
      </c>
      <c r="AA126" s="52"/>
      <c r="AB126" s="52"/>
      <c r="AC126" s="52">
        <f t="shared" si="20"/>
        <v>8360</v>
      </c>
      <c r="AE126" s="314">
        <f>VLOOKUP(D126,Schools!$B$8:$F$143,5,FALSE)</f>
        <v>3022009</v>
      </c>
      <c r="AG126" s="454">
        <f t="shared" si="14"/>
        <v>0</v>
      </c>
      <c r="AH126" s="454">
        <f t="shared" si="15"/>
        <v>0</v>
      </c>
      <c r="AI126" s="454">
        <f t="shared" si="16"/>
        <v>0</v>
      </c>
      <c r="AJ126" s="454">
        <f t="shared" si="17"/>
        <v>0</v>
      </c>
      <c r="AK126" s="313"/>
      <c r="AL126" s="313"/>
      <c r="AM126" s="313"/>
      <c r="AN126" s="313"/>
      <c r="AO126" s="313"/>
      <c r="AP126" s="313"/>
      <c r="AQ126" s="313"/>
      <c r="AR126" s="313"/>
      <c r="AS126" s="313"/>
    </row>
    <row r="127" spans="1:45" x14ac:dyDescent="0.25">
      <c r="A127" s="313" t="s">
        <v>4548</v>
      </c>
      <c r="B127" s="303">
        <v>44120</v>
      </c>
      <c r="C127" s="310">
        <v>3022067</v>
      </c>
      <c r="D127" s="313" t="str">
        <f>VLOOKUP(C127,Schools!A:B,2,0)</f>
        <v>Chalgrove Primary School</v>
      </c>
      <c r="E127" s="313" t="str">
        <f>VLOOKUP(C127,Schools!$A:$Z,3,0)</f>
        <v>M</v>
      </c>
      <c r="F127" s="213">
        <v>4620</v>
      </c>
      <c r="G127" s="310" t="s">
        <v>3620</v>
      </c>
      <c r="I127" s="313" t="s">
        <v>4527</v>
      </c>
      <c r="J127" s="313">
        <f>VLOOKUP(C127,Schools!$A:$Z,9,0)</f>
        <v>400065</v>
      </c>
      <c r="K127" s="302" t="s">
        <v>85</v>
      </c>
      <c r="L127" s="310" t="s">
        <v>4553</v>
      </c>
      <c r="M127" s="310" t="s">
        <v>4555</v>
      </c>
      <c r="N127" s="309" t="str">
        <f>VLOOKUP(C127,Schools!A:D,4,0)</f>
        <v>Primary</v>
      </c>
      <c r="O127" s="309">
        <f t="shared" si="18"/>
        <v>11294</v>
      </c>
      <c r="P127" s="309">
        <f t="shared" si="12"/>
        <v>543965</v>
      </c>
      <c r="Q127" s="286"/>
      <c r="R127" s="286"/>
      <c r="S127" s="286"/>
      <c r="T127" s="286"/>
      <c r="U127" s="78"/>
      <c r="V127" s="78"/>
      <c r="W127" s="78"/>
      <c r="X127" s="78"/>
      <c r="Y127" s="78"/>
      <c r="Z127" s="52">
        <f t="shared" si="19"/>
        <v>0</v>
      </c>
      <c r="AA127" s="52"/>
      <c r="AB127" s="52"/>
      <c r="AC127" s="52">
        <f t="shared" si="20"/>
        <v>4620</v>
      </c>
      <c r="AE127" s="314">
        <f>VLOOKUP(D127,Schools!$B$8:$F$143,5,FALSE)</f>
        <v>3022067</v>
      </c>
      <c r="AG127" s="454">
        <f t="shared" si="14"/>
        <v>0</v>
      </c>
      <c r="AH127" s="454">
        <f t="shared" si="15"/>
        <v>0</v>
      </c>
      <c r="AI127" s="454">
        <f t="shared" si="16"/>
        <v>0</v>
      </c>
      <c r="AJ127" s="454">
        <f t="shared" si="17"/>
        <v>0</v>
      </c>
      <c r="AK127" s="313"/>
      <c r="AL127" s="313"/>
      <c r="AM127" s="313"/>
      <c r="AN127" s="313"/>
      <c r="AO127" s="313"/>
      <c r="AP127" s="313"/>
      <c r="AQ127" s="313"/>
      <c r="AR127" s="313"/>
      <c r="AS127" s="313"/>
    </row>
    <row r="128" spans="1:45" x14ac:dyDescent="0.25">
      <c r="A128" s="313" t="s">
        <v>4548</v>
      </c>
      <c r="B128" s="303">
        <v>44120</v>
      </c>
      <c r="C128" s="310">
        <v>3023302</v>
      </c>
      <c r="D128" s="313" t="str">
        <f>VLOOKUP(C128,Schools!A:B,2,0)</f>
        <v>Christ Church CE Primary School</v>
      </c>
      <c r="E128" s="313" t="str">
        <f>VLOOKUP(C128,Schools!$A:$Z,3,0)</f>
        <v>M</v>
      </c>
      <c r="F128" s="213">
        <v>4220</v>
      </c>
      <c r="G128" s="310" t="s">
        <v>3620</v>
      </c>
      <c r="I128" s="313" t="s">
        <v>4527</v>
      </c>
      <c r="J128" s="313">
        <f>VLOOKUP(C128,Schools!$A:$Z,9,0)</f>
        <v>400039</v>
      </c>
      <c r="K128" s="302" t="s">
        <v>85</v>
      </c>
      <c r="L128" s="310" t="s">
        <v>4553</v>
      </c>
      <c r="M128" s="310" t="s">
        <v>4555</v>
      </c>
      <c r="N128" s="309" t="str">
        <f>VLOOKUP(C128,Schools!A:D,4,0)</f>
        <v>Primary</v>
      </c>
      <c r="O128" s="309">
        <f t="shared" si="18"/>
        <v>11294</v>
      </c>
      <c r="P128" s="309">
        <f t="shared" si="12"/>
        <v>543965</v>
      </c>
      <c r="Q128" s="286"/>
      <c r="R128" s="286"/>
      <c r="S128" s="286"/>
      <c r="T128" s="286"/>
      <c r="U128" s="78"/>
      <c r="V128" s="78"/>
      <c r="W128" s="78"/>
      <c r="X128" s="78"/>
      <c r="Y128" s="78"/>
      <c r="Z128" s="52">
        <f t="shared" si="19"/>
        <v>0</v>
      </c>
      <c r="AA128" s="52"/>
      <c r="AB128" s="52"/>
      <c r="AC128" s="52">
        <f t="shared" si="20"/>
        <v>4220</v>
      </c>
      <c r="AE128" s="314">
        <f>VLOOKUP(D128,Schools!$B$8:$F$143,5,FALSE)</f>
        <v>3023302</v>
      </c>
      <c r="AG128" s="454">
        <f t="shared" si="14"/>
        <v>0</v>
      </c>
      <c r="AH128" s="454">
        <f t="shared" si="15"/>
        <v>0</v>
      </c>
      <c r="AI128" s="454">
        <f t="shared" si="16"/>
        <v>0</v>
      </c>
      <c r="AJ128" s="454">
        <f t="shared" si="17"/>
        <v>0</v>
      </c>
      <c r="AK128" s="313"/>
      <c r="AL128" s="313"/>
      <c r="AM128" s="313"/>
      <c r="AN128" s="313"/>
      <c r="AO128" s="313"/>
      <c r="AP128" s="313"/>
      <c r="AQ128" s="313"/>
      <c r="AR128" s="313"/>
      <c r="AS128" s="313"/>
    </row>
    <row r="129" spans="1:45" x14ac:dyDescent="0.25">
      <c r="A129" s="313" t="s">
        <v>4548</v>
      </c>
      <c r="B129" s="303">
        <v>44120</v>
      </c>
      <c r="C129" s="310">
        <v>3022011</v>
      </c>
      <c r="D129" s="313" t="str">
        <f>VLOOKUP(C129,Schools!A:B,2,0)</f>
        <v>Church Hill Primary School</v>
      </c>
      <c r="E129" s="313" t="str">
        <f>VLOOKUP(C129,Schools!$A:$Z,3,0)</f>
        <v>M</v>
      </c>
      <c r="F129" s="213">
        <v>4160</v>
      </c>
      <c r="G129" s="310" t="s">
        <v>3620</v>
      </c>
      <c r="I129" s="313" t="s">
        <v>4527</v>
      </c>
      <c r="J129" s="313">
        <f>VLOOKUP(C129,Schools!$A:$Z,9,0)</f>
        <v>400020</v>
      </c>
      <c r="K129" s="302" t="s">
        <v>85</v>
      </c>
      <c r="L129" s="310" t="s">
        <v>4553</v>
      </c>
      <c r="M129" s="310" t="s">
        <v>4555</v>
      </c>
      <c r="N129" s="309" t="str">
        <f>VLOOKUP(C129,Schools!A:D,4,0)</f>
        <v>Primary</v>
      </c>
      <c r="O129" s="309">
        <f t="shared" si="18"/>
        <v>11294</v>
      </c>
      <c r="P129" s="309">
        <f t="shared" si="12"/>
        <v>543965</v>
      </c>
      <c r="Q129" s="286"/>
      <c r="R129" s="286"/>
      <c r="S129" s="286"/>
      <c r="T129" s="286"/>
      <c r="U129" s="78"/>
      <c r="V129" s="78"/>
      <c r="W129" s="78"/>
      <c r="X129" s="78"/>
      <c r="Y129" s="78"/>
      <c r="Z129" s="52">
        <f t="shared" si="19"/>
        <v>0</v>
      </c>
      <c r="AA129" s="52"/>
      <c r="AB129" s="52"/>
      <c r="AC129" s="52">
        <f t="shared" si="20"/>
        <v>4160</v>
      </c>
      <c r="AE129" s="314">
        <f>VLOOKUP(D129,Schools!$B$8:$F$143,5,FALSE)</f>
        <v>3022011</v>
      </c>
      <c r="AG129" s="454">
        <f t="shared" si="14"/>
        <v>0</v>
      </c>
      <c r="AH129" s="454">
        <f t="shared" si="15"/>
        <v>0</v>
      </c>
      <c r="AI129" s="454">
        <f t="shared" si="16"/>
        <v>0</v>
      </c>
      <c r="AJ129" s="454">
        <f t="shared" si="17"/>
        <v>0</v>
      </c>
      <c r="AK129" s="313"/>
      <c r="AL129" s="313"/>
      <c r="AM129" s="313"/>
      <c r="AN129" s="313"/>
      <c r="AO129" s="313"/>
      <c r="AP129" s="313"/>
      <c r="AQ129" s="313"/>
      <c r="AR129" s="313"/>
      <c r="AS129" s="313"/>
    </row>
    <row r="130" spans="1:45" x14ac:dyDescent="0.25">
      <c r="A130" s="313" t="s">
        <v>4548</v>
      </c>
      <c r="B130" s="303">
        <v>44120</v>
      </c>
      <c r="C130" s="310">
        <v>3022014</v>
      </c>
      <c r="D130" s="313" t="str">
        <f>VLOOKUP(C130,Schools!A:B,2,0)</f>
        <v>Colindale School</v>
      </c>
      <c r="E130" s="313" t="str">
        <f>VLOOKUP(C130,Schools!$A:$Z,3,0)</f>
        <v>M</v>
      </c>
      <c r="F130" s="213">
        <v>12600</v>
      </c>
      <c r="G130" s="310" t="s">
        <v>3620</v>
      </c>
      <c r="I130" s="313" t="s">
        <v>4527</v>
      </c>
      <c r="J130" s="313">
        <f>VLOOKUP(C130,Schools!$A:$Z,9,0)</f>
        <v>400050</v>
      </c>
      <c r="K130" s="302" t="s">
        <v>85</v>
      </c>
      <c r="L130" s="310" t="s">
        <v>4553</v>
      </c>
      <c r="M130" s="310" t="s">
        <v>4555</v>
      </c>
      <c r="N130" s="309" t="str">
        <f>VLOOKUP(C130,Schools!A:D,4,0)</f>
        <v>Primary</v>
      </c>
      <c r="O130" s="309">
        <f t="shared" si="18"/>
        <v>11294</v>
      </c>
      <c r="P130" s="309">
        <f t="shared" si="12"/>
        <v>543965</v>
      </c>
      <c r="Q130" s="286"/>
      <c r="R130" s="286"/>
      <c r="S130" s="286"/>
      <c r="T130" s="286"/>
      <c r="U130" s="78"/>
      <c r="V130" s="78"/>
      <c r="W130" s="78"/>
      <c r="X130" s="78"/>
      <c r="Y130" s="78"/>
      <c r="Z130" s="52">
        <f t="shared" si="19"/>
        <v>0</v>
      </c>
      <c r="AA130" s="52"/>
      <c r="AB130" s="52"/>
      <c r="AC130" s="52">
        <f t="shared" si="20"/>
        <v>12600</v>
      </c>
      <c r="AE130" s="314">
        <f>VLOOKUP(D130,Schools!$B$8:$F$143,5,FALSE)</f>
        <v>3022014</v>
      </c>
      <c r="AG130" s="454">
        <f t="shared" si="14"/>
        <v>0</v>
      </c>
      <c r="AH130" s="454">
        <f t="shared" si="15"/>
        <v>0</v>
      </c>
      <c r="AI130" s="454">
        <f t="shared" si="16"/>
        <v>0</v>
      </c>
      <c r="AJ130" s="454">
        <f t="shared" si="17"/>
        <v>0</v>
      </c>
      <c r="AK130" s="313"/>
      <c r="AL130" s="313"/>
      <c r="AM130" s="313"/>
      <c r="AN130" s="313"/>
      <c r="AO130" s="313"/>
      <c r="AP130" s="313"/>
      <c r="AQ130" s="313"/>
      <c r="AR130" s="313"/>
      <c r="AS130" s="313"/>
    </row>
    <row r="131" spans="1:45" x14ac:dyDescent="0.25">
      <c r="A131" s="313" t="s">
        <v>4548</v>
      </c>
      <c r="B131" s="303">
        <v>44120</v>
      </c>
      <c r="C131" s="310">
        <v>3022015</v>
      </c>
      <c r="D131" s="313" t="str">
        <f>VLOOKUP(C131,Schools!A:B,2,0)</f>
        <v>Coppetts Wood</v>
      </c>
      <c r="E131" s="313" t="str">
        <f>VLOOKUP(C131,Schools!$A:$Z,3,0)</f>
        <v>M</v>
      </c>
      <c r="F131" s="213">
        <v>4200</v>
      </c>
      <c r="G131" s="310" t="s">
        <v>3620</v>
      </c>
      <c r="I131" s="313" t="s">
        <v>4527</v>
      </c>
      <c r="J131" s="313">
        <f>VLOOKUP(C131,Schools!$A:$Z,9,0)</f>
        <v>400059</v>
      </c>
      <c r="K131" s="302" t="s">
        <v>85</v>
      </c>
      <c r="L131" s="310" t="s">
        <v>4553</v>
      </c>
      <c r="M131" s="310" t="s">
        <v>4555</v>
      </c>
      <c r="N131" s="309" t="str">
        <f>VLOOKUP(C131,Schools!A:D,4,0)</f>
        <v>Primary</v>
      </c>
      <c r="O131" s="309">
        <f t="shared" si="18"/>
        <v>11294</v>
      </c>
      <c r="P131" s="309">
        <f t="shared" si="12"/>
        <v>543965</v>
      </c>
      <c r="Q131" s="286"/>
      <c r="R131" s="286"/>
      <c r="S131" s="286"/>
      <c r="T131" s="286"/>
      <c r="U131" s="78"/>
      <c r="V131" s="78"/>
      <c r="W131" s="78"/>
      <c r="X131" s="78"/>
      <c r="Y131" s="78"/>
      <c r="Z131" s="52">
        <f t="shared" si="19"/>
        <v>0</v>
      </c>
      <c r="AA131" s="52"/>
      <c r="AB131" s="52"/>
      <c r="AC131" s="52">
        <f t="shared" si="20"/>
        <v>4200</v>
      </c>
      <c r="AE131" s="314">
        <f>VLOOKUP(D131,Schools!$B$8:$F$143,5,FALSE)</f>
        <v>3022015</v>
      </c>
      <c r="AG131" s="454">
        <f t="shared" si="14"/>
        <v>0</v>
      </c>
      <c r="AH131" s="454">
        <f t="shared" si="15"/>
        <v>0</v>
      </c>
      <c r="AI131" s="454">
        <f t="shared" si="16"/>
        <v>0</v>
      </c>
      <c r="AJ131" s="454">
        <f t="shared" si="17"/>
        <v>0</v>
      </c>
      <c r="AK131" s="313"/>
      <c r="AL131" s="313"/>
      <c r="AM131" s="313"/>
      <c r="AN131" s="313"/>
      <c r="AO131" s="313"/>
      <c r="AP131" s="313"/>
      <c r="AQ131" s="313"/>
      <c r="AR131" s="313"/>
      <c r="AS131" s="313"/>
    </row>
    <row r="132" spans="1:45" x14ac:dyDescent="0.25">
      <c r="A132" s="313" t="s">
        <v>4548</v>
      </c>
      <c r="B132" s="303">
        <v>44120</v>
      </c>
      <c r="C132" s="310">
        <v>3022016</v>
      </c>
      <c r="D132" s="313" t="str">
        <f>VLOOKUP(C132,Schools!A:B,2,0)</f>
        <v>Courtland School</v>
      </c>
      <c r="E132" s="313" t="str">
        <f>VLOOKUP(C132,Schools!$A:$Z,3,0)</f>
        <v>M</v>
      </c>
      <c r="F132" s="213">
        <v>4220</v>
      </c>
      <c r="G132" s="310" t="s">
        <v>3620</v>
      </c>
      <c r="I132" s="313" t="s">
        <v>4527</v>
      </c>
      <c r="J132" s="313">
        <f>VLOOKUP(C132,Schools!$A:$Z,9,0)</f>
        <v>400049</v>
      </c>
      <c r="K132" s="302" t="s">
        <v>85</v>
      </c>
      <c r="L132" s="310" t="s">
        <v>4553</v>
      </c>
      <c r="M132" s="310" t="s">
        <v>4555</v>
      </c>
      <c r="N132" s="309" t="str">
        <f>VLOOKUP(C132,Schools!A:D,4,0)</f>
        <v>Primary</v>
      </c>
      <c r="O132" s="309">
        <f t="shared" si="18"/>
        <v>11294</v>
      </c>
      <c r="P132" s="309">
        <f t="shared" si="12"/>
        <v>543965</v>
      </c>
      <c r="Q132" s="286"/>
      <c r="R132" s="286"/>
      <c r="S132" s="286"/>
      <c r="T132" s="286"/>
      <c r="U132" s="78"/>
      <c r="V132" s="78"/>
      <c r="W132" s="78"/>
      <c r="X132" s="78"/>
      <c r="Y132" s="78"/>
      <c r="Z132" s="52">
        <f t="shared" si="19"/>
        <v>0</v>
      </c>
      <c r="AA132" s="52"/>
      <c r="AB132" s="52"/>
      <c r="AC132" s="52">
        <f t="shared" si="20"/>
        <v>4220</v>
      </c>
      <c r="AE132" s="314">
        <f>VLOOKUP(D132,Schools!$B$8:$F$143,5,FALSE)</f>
        <v>3022016</v>
      </c>
      <c r="AG132" s="454">
        <f t="shared" si="14"/>
        <v>0</v>
      </c>
      <c r="AH132" s="454">
        <f t="shared" si="15"/>
        <v>0</v>
      </c>
      <c r="AI132" s="454">
        <f t="shared" si="16"/>
        <v>0</v>
      </c>
      <c r="AJ132" s="454">
        <f t="shared" si="17"/>
        <v>0</v>
      </c>
      <c r="AK132" s="313"/>
      <c r="AL132" s="313"/>
      <c r="AM132" s="313"/>
      <c r="AN132" s="313"/>
      <c r="AO132" s="313"/>
      <c r="AP132" s="313"/>
      <c r="AQ132" s="313"/>
      <c r="AR132" s="313"/>
      <c r="AS132" s="313"/>
    </row>
    <row r="133" spans="1:45" x14ac:dyDescent="0.25">
      <c r="A133" s="313" t="s">
        <v>4548</v>
      </c>
      <c r="B133" s="303">
        <v>44120</v>
      </c>
      <c r="C133" s="310">
        <v>3022017</v>
      </c>
      <c r="D133" s="313" t="str">
        <f>VLOOKUP(C133,Schools!A:B,2,0)</f>
        <v>Cromer Road Primary School</v>
      </c>
      <c r="E133" s="313" t="str">
        <f>VLOOKUP(C133,Schools!$A:$Z,3,0)</f>
        <v>M</v>
      </c>
      <c r="F133" s="213">
        <v>8240</v>
      </c>
      <c r="G133" s="310" t="s">
        <v>3620</v>
      </c>
      <c r="I133" s="313" t="s">
        <v>4527</v>
      </c>
      <c r="J133" s="313">
        <f>VLOOKUP(C133,Schools!$A:$Z,9,0)</f>
        <v>400080</v>
      </c>
      <c r="K133" s="302" t="s">
        <v>85</v>
      </c>
      <c r="L133" s="310" t="s">
        <v>4553</v>
      </c>
      <c r="M133" s="310" t="s">
        <v>4555</v>
      </c>
      <c r="N133" s="309" t="str">
        <f>VLOOKUP(C133,Schools!A:D,4,0)</f>
        <v>Primary</v>
      </c>
      <c r="O133" s="309">
        <f t="shared" si="18"/>
        <v>11294</v>
      </c>
      <c r="P133" s="309">
        <f t="shared" si="12"/>
        <v>543965</v>
      </c>
      <c r="Q133" s="286"/>
      <c r="R133" s="286"/>
      <c r="S133" s="286"/>
      <c r="T133" s="286"/>
      <c r="U133" s="78"/>
      <c r="V133" s="78"/>
      <c r="W133" s="78"/>
      <c r="X133" s="78"/>
      <c r="Y133" s="78"/>
      <c r="Z133" s="52">
        <f t="shared" si="19"/>
        <v>0</v>
      </c>
      <c r="AA133" s="52"/>
      <c r="AB133" s="52"/>
      <c r="AC133" s="52">
        <f t="shared" si="20"/>
        <v>8240</v>
      </c>
      <c r="AE133" s="314">
        <f>VLOOKUP(D133,Schools!$B$8:$F$143,5,FALSE)</f>
        <v>3022017</v>
      </c>
      <c r="AG133" s="454">
        <f t="shared" si="14"/>
        <v>0</v>
      </c>
      <c r="AH133" s="454">
        <f t="shared" si="15"/>
        <v>0</v>
      </c>
      <c r="AI133" s="454">
        <f t="shared" si="16"/>
        <v>0</v>
      </c>
      <c r="AJ133" s="454">
        <f t="shared" si="17"/>
        <v>0</v>
      </c>
      <c r="AK133" s="313"/>
      <c r="AL133" s="313"/>
      <c r="AM133" s="313"/>
      <c r="AN133" s="313"/>
      <c r="AO133" s="313"/>
      <c r="AP133" s="313"/>
      <c r="AQ133" s="313"/>
      <c r="AR133" s="313"/>
      <c r="AS133" s="313"/>
    </row>
    <row r="134" spans="1:45" x14ac:dyDescent="0.25">
      <c r="A134" s="313" t="s">
        <v>4548</v>
      </c>
      <c r="B134" s="303">
        <v>44120</v>
      </c>
      <c r="C134" s="310">
        <v>3022073</v>
      </c>
      <c r="D134" s="313" t="str">
        <f>VLOOKUP(C134,Schools!A:B,2,0)</f>
        <v>Danegrove JMI School</v>
      </c>
      <c r="E134" s="313" t="str">
        <f>VLOOKUP(C134,Schools!$A:$Z,3,0)</f>
        <v>M</v>
      </c>
      <c r="F134" s="213">
        <v>12620</v>
      </c>
      <c r="G134" s="310" t="s">
        <v>3620</v>
      </c>
      <c r="I134" s="313" t="s">
        <v>4527</v>
      </c>
      <c r="J134" s="313">
        <f>VLOOKUP(C134,Schools!$A:$Z,9,0)</f>
        <v>400105</v>
      </c>
      <c r="K134" s="302" t="s">
        <v>85</v>
      </c>
      <c r="L134" s="310" t="s">
        <v>4553</v>
      </c>
      <c r="M134" s="310" t="s">
        <v>4555</v>
      </c>
      <c r="N134" s="309" t="str">
        <f>VLOOKUP(C134,Schools!A:D,4,0)</f>
        <v>Primary</v>
      </c>
      <c r="O134" s="309">
        <f t="shared" si="18"/>
        <v>11294</v>
      </c>
      <c r="P134" s="309">
        <f t="shared" si="12"/>
        <v>543965</v>
      </c>
      <c r="Q134" s="286"/>
      <c r="R134" s="286"/>
      <c r="S134" s="286"/>
      <c r="T134" s="286"/>
      <c r="U134" s="78"/>
      <c r="V134" s="78"/>
      <c r="W134" s="78"/>
      <c r="X134" s="78"/>
      <c r="Y134" s="78"/>
      <c r="Z134" s="52">
        <f t="shared" si="19"/>
        <v>0</v>
      </c>
      <c r="AA134" s="52"/>
      <c r="AB134" s="52"/>
      <c r="AC134" s="52">
        <f t="shared" si="20"/>
        <v>12620</v>
      </c>
      <c r="AE134" s="314">
        <f>VLOOKUP(D134,Schools!$B$8:$F$143,5,FALSE)</f>
        <v>3022073</v>
      </c>
      <c r="AG134" s="454">
        <f t="shared" si="14"/>
        <v>0</v>
      </c>
      <c r="AH134" s="454">
        <f t="shared" si="15"/>
        <v>0</v>
      </c>
      <c r="AI134" s="454">
        <f t="shared" si="16"/>
        <v>0</v>
      </c>
      <c r="AJ134" s="454">
        <f t="shared" si="17"/>
        <v>0</v>
      </c>
      <c r="AK134" s="313"/>
      <c r="AL134" s="313"/>
      <c r="AM134" s="313"/>
      <c r="AN134" s="313"/>
      <c r="AO134" s="313"/>
      <c r="AP134" s="313"/>
      <c r="AQ134" s="313"/>
      <c r="AR134" s="313"/>
      <c r="AS134" s="313"/>
    </row>
    <row r="135" spans="1:45" x14ac:dyDescent="0.25">
      <c r="A135" s="313" t="s">
        <v>4548</v>
      </c>
      <c r="B135" s="303">
        <v>44120</v>
      </c>
      <c r="C135" s="310">
        <v>3022019</v>
      </c>
      <c r="D135" s="313" t="str">
        <f>VLOOKUP(C135,Schools!A:B,2,0)</f>
        <v>Deansbrook Infant School</v>
      </c>
      <c r="E135" s="313" t="str">
        <f>VLOOKUP(C135,Schools!$A:$Z,3,0)</f>
        <v>M</v>
      </c>
      <c r="F135" s="213">
        <v>4740</v>
      </c>
      <c r="G135" s="310" t="s">
        <v>3620</v>
      </c>
      <c r="I135" s="313" t="s">
        <v>4527</v>
      </c>
      <c r="J135" s="313">
        <f>VLOOKUP(C135,Schools!$A:$Z,9,0)</f>
        <v>400036</v>
      </c>
      <c r="K135" s="302" t="s">
        <v>85</v>
      </c>
      <c r="L135" s="310" t="s">
        <v>4553</v>
      </c>
      <c r="M135" s="310" t="s">
        <v>4555</v>
      </c>
      <c r="N135" s="309" t="str">
        <f>VLOOKUP(C135,Schools!A:D,4,0)</f>
        <v>Primary</v>
      </c>
      <c r="O135" s="309">
        <f t="shared" si="18"/>
        <v>11294</v>
      </c>
      <c r="P135" s="309">
        <f t="shared" si="12"/>
        <v>543965</v>
      </c>
      <c r="Q135" s="286"/>
      <c r="R135" s="286"/>
      <c r="S135" s="286"/>
      <c r="T135" s="286"/>
      <c r="U135" s="78"/>
      <c r="V135" s="78"/>
      <c r="W135" s="78"/>
      <c r="X135" s="78"/>
      <c r="Y135" s="78"/>
      <c r="Z135" s="52">
        <f t="shared" si="19"/>
        <v>0</v>
      </c>
      <c r="AA135" s="52"/>
      <c r="AB135" s="52"/>
      <c r="AC135" s="52">
        <f t="shared" si="20"/>
        <v>4740</v>
      </c>
      <c r="AE135" s="314">
        <f>VLOOKUP(D135,Schools!$B$8:$F$143,5,FALSE)</f>
        <v>3022019</v>
      </c>
      <c r="AG135" s="454">
        <f t="shared" si="14"/>
        <v>0</v>
      </c>
      <c r="AH135" s="454">
        <f t="shared" si="15"/>
        <v>0</v>
      </c>
      <c r="AI135" s="454">
        <f t="shared" si="16"/>
        <v>0</v>
      </c>
      <c r="AJ135" s="454">
        <f t="shared" si="17"/>
        <v>0</v>
      </c>
      <c r="AK135" s="313"/>
      <c r="AL135" s="313"/>
      <c r="AM135" s="313"/>
      <c r="AN135" s="313"/>
      <c r="AO135" s="313"/>
      <c r="AP135" s="313"/>
      <c r="AQ135" s="313"/>
      <c r="AR135" s="313"/>
      <c r="AS135" s="313"/>
    </row>
    <row r="136" spans="1:45" x14ac:dyDescent="0.25">
      <c r="A136" s="313" t="s">
        <v>4548</v>
      </c>
      <c r="B136" s="303">
        <v>44120</v>
      </c>
      <c r="C136" s="310">
        <v>3022021</v>
      </c>
      <c r="D136" s="313" t="str">
        <f>VLOOKUP(C136,Schools!A:B,2,0)</f>
        <v>Dollis Primary School</v>
      </c>
      <c r="E136" s="313" t="str">
        <f>VLOOKUP(C136,Schools!$A:$Z,3,0)</f>
        <v>M</v>
      </c>
      <c r="F136" s="213">
        <v>9720</v>
      </c>
      <c r="G136" s="310" t="s">
        <v>3620</v>
      </c>
      <c r="I136" s="313" t="s">
        <v>4527</v>
      </c>
      <c r="J136" s="313">
        <f>VLOOKUP(C136,Schools!$A:$Z,9,0)</f>
        <v>400042</v>
      </c>
      <c r="K136" s="302" t="s">
        <v>85</v>
      </c>
      <c r="L136" s="310" t="s">
        <v>4553</v>
      </c>
      <c r="M136" s="310" t="s">
        <v>4555</v>
      </c>
      <c r="N136" s="309" t="str">
        <f>VLOOKUP(C136,Schools!A:D,4,0)</f>
        <v>Primary</v>
      </c>
      <c r="O136" s="309">
        <f t="shared" si="18"/>
        <v>11294</v>
      </c>
      <c r="P136" s="309">
        <f t="shared" si="12"/>
        <v>543965</v>
      </c>
      <c r="Q136" s="286"/>
      <c r="R136" s="286"/>
      <c r="S136" s="286"/>
      <c r="T136" s="286"/>
      <c r="U136" s="78"/>
      <c r="V136" s="78"/>
      <c r="W136" s="78"/>
      <c r="X136" s="78"/>
      <c r="Y136" s="78"/>
      <c r="Z136" s="52">
        <f t="shared" si="19"/>
        <v>0</v>
      </c>
      <c r="AA136" s="52"/>
      <c r="AB136" s="52"/>
      <c r="AC136" s="52">
        <f t="shared" si="20"/>
        <v>9720</v>
      </c>
      <c r="AE136" s="314">
        <f>VLOOKUP(D136,Schools!$B$8:$F$143,5,FALSE)</f>
        <v>3022021</v>
      </c>
      <c r="AG136" s="454">
        <f t="shared" si="14"/>
        <v>0</v>
      </c>
      <c r="AH136" s="454">
        <f t="shared" si="15"/>
        <v>0</v>
      </c>
      <c r="AI136" s="454">
        <f t="shared" si="16"/>
        <v>0</v>
      </c>
      <c r="AJ136" s="454">
        <f t="shared" si="17"/>
        <v>0</v>
      </c>
      <c r="AK136" s="313"/>
      <c r="AL136" s="313"/>
      <c r="AM136" s="313"/>
      <c r="AN136" s="313"/>
      <c r="AO136" s="313"/>
      <c r="AP136" s="313"/>
      <c r="AQ136" s="313"/>
      <c r="AR136" s="313"/>
      <c r="AS136" s="313"/>
    </row>
    <row r="137" spans="1:45" x14ac:dyDescent="0.25">
      <c r="A137" s="313" t="s">
        <v>4548</v>
      </c>
      <c r="B137" s="303">
        <v>44120</v>
      </c>
      <c r="C137" s="310">
        <v>3022023</v>
      </c>
      <c r="D137" s="313" t="str">
        <f>VLOOKUP(C137,Schools!A:B,2,0)</f>
        <v>Edgware Primary School</v>
      </c>
      <c r="E137" s="313" t="str">
        <f>VLOOKUP(C137,Schools!$A:$Z,3,0)</f>
        <v>M</v>
      </c>
      <c r="F137" s="213">
        <v>10600</v>
      </c>
      <c r="G137" s="310" t="s">
        <v>3620</v>
      </c>
      <c r="I137" s="313" t="s">
        <v>4527</v>
      </c>
      <c r="J137" s="313">
        <f>VLOOKUP(C137,Schools!$A:$Z,9,0)</f>
        <v>400159</v>
      </c>
      <c r="K137" s="302" t="s">
        <v>85</v>
      </c>
      <c r="L137" s="310" t="s">
        <v>4553</v>
      </c>
      <c r="M137" s="310" t="s">
        <v>4555</v>
      </c>
      <c r="N137" s="309" t="str">
        <f>VLOOKUP(C137,Schools!A:D,4,0)</f>
        <v>Primary</v>
      </c>
      <c r="O137" s="309">
        <f t="shared" si="18"/>
        <v>11294</v>
      </c>
      <c r="P137" s="309">
        <f t="shared" si="12"/>
        <v>543965</v>
      </c>
      <c r="Q137" s="286"/>
      <c r="R137" s="286"/>
      <c r="S137" s="286"/>
      <c r="T137" s="286"/>
      <c r="U137" s="78"/>
      <c r="V137" s="78"/>
      <c r="W137" s="78"/>
      <c r="X137" s="78"/>
      <c r="Y137" s="78"/>
      <c r="Z137" s="52">
        <f t="shared" si="19"/>
        <v>0</v>
      </c>
      <c r="AA137" s="52"/>
      <c r="AB137" s="52"/>
      <c r="AC137" s="52">
        <f t="shared" si="20"/>
        <v>10600</v>
      </c>
      <c r="AE137" s="314">
        <f>VLOOKUP(D137,Schools!$B$8:$F$143,5,FALSE)</f>
        <v>3022023</v>
      </c>
      <c r="AG137" s="454">
        <f t="shared" si="14"/>
        <v>0</v>
      </c>
      <c r="AH137" s="454">
        <f t="shared" si="15"/>
        <v>0</v>
      </c>
      <c r="AI137" s="454">
        <f t="shared" si="16"/>
        <v>0</v>
      </c>
      <c r="AJ137" s="454">
        <f t="shared" si="17"/>
        <v>0</v>
      </c>
      <c r="AK137" s="313"/>
      <c r="AL137" s="313"/>
      <c r="AM137" s="313"/>
      <c r="AN137" s="313"/>
      <c r="AO137" s="313"/>
      <c r="AP137" s="313"/>
      <c r="AQ137" s="313"/>
      <c r="AR137" s="313"/>
      <c r="AS137" s="313"/>
    </row>
    <row r="138" spans="1:45" x14ac:dyDescent="0.25">
      <c r="A138" s="313" t="s">
        <v>4548</v>
      </c>
      <c r="B138" s="303">
        <v>44120</v>
      </c>
      <c r="C138" s="310">
        <v>3022024</v>
      </c>
      <c r="D138" s="313" t="str">
        <f>VLOOKUP(C138,Schools!A:B,2,0)</f>
        <v>Fairway Primary School</v>
      </c>
      <c r="E138" s="313" t="str">
        <f>VLOOKUP(C138,Schools!$A:$Z,3,0)</f>
        <v>M</v>
      </c>
      <c r="F138" s="213">
        <v>4070</v>
      </c>
      <c r="G138" s="310" t="s">
        <v>3620</v>
      </c>
      <c r="I138" s="313" t="s">
        <v>4527</v>
      </c>
      <c r="J138" s="313">
        <f>VLOOKUP(C138,Schools!$A:$Z,9,0)</f>
        <v>400047</v>
      </c>
      <c r="K138" s="302" t="s">
        <v>85</v>
      </c>
      <c r="L138" s="310" t="s">
        <v>4553</v>
      </c>
      <c r="M138" s="310" t="s">
        <v>4555</v>
      </c>
      <c r="N138" s="309" t="str">
        <f>VLOOKUP(C138,Schools!A:D,4,0)</f>
        <v>Primary</v>
      </c>
      <c r="O138" s="309">
        <f t="shared" si="18"/>
        <v>11294</v>
      </c>
      <c r="P138" s="309">
        <f t="shared" si="12"/>
        <v>543965</v>
      </c>
      <c r="Q138" s="286"/>
      <c r="R138" s="286"/>
      <c r="S138" s="286"/>
      <c r="T138" s="286"/>
      <c r="U138" s="78"/>
      <c r="V138" s="78"/>
      <c r="W138" s="78"/>
      <c r="X138" s="78"/>
      <c r="Y138" s="78"/>
      <c r="Z138" s="52">
        <f t="shared" si="19"/>
        <v>0</v>
      </c>
      <c r="AA138" s="52"/>
      <c r="AB138" s="52"/>
      <c r="AC138" s="52">
        <f t="shared" si="20"/>
        <v>4070</v>
      </c>
      <c r="AE138" s="314">
        <f>VLOOKUP(D138,Schools!$B$8:$F$143,5,FALSE)</f>
        <v>3022024</v>
      </c>
      <c r="AG138" s="454">
        <f t="shared" si="14"/>
        <v>0</v>
      </c>
      <c r="AH138" s="454">
        <f t="shared" si="15"/>
        <v>0</v>
      </c>
      <c r="AI138" s="454">
        <f t="shared" si="16"/>
        <v>0</v>
      </c>
      <c r="AJ138" s="454">
        <f t="shared" si="17"/>
        <v>0</v>
      </c>
      <c r="AK138" s="313"/>
      <c r="AL138" s="313"/>
      <c r="AM138" s="313"/>
      <c r="AN138" s="313"/>
      <c r="AO138" s="313"/>
      <c r="AP138" s="313"/>
      <c r="AQ138" s="313"/>
      <c r="AR138" s="313"/>
      <c r="AS138" s="313"/>
    </row>
    <row r="139" spans="1:45" x14ac:dyDescent="0.25">
      <c r="A139" s="313" t="s">
        <v>4548</v>
      </c>
      <c r="B139" s="303">
        <v>44120</v>
      </c>
      <c r="C139" s="310">
        <v>3022025</v>
      </c>
      <c r="D139" s="313" t="str">
        <f>VLOOKUP(C139,Schools!A:B,2,0)</f>
        <v>Foulds</v>
      </c>
      <c r="E139" s="313" t="str">
        <f>VLOOKUP(C139,Schools!$A:$Z,3,0)</f>
        <v>M</v>
      </c>
      <c r="F139" s="213">
        <v>6280</v>
      </c>
      <c r="G139" s="310" t="s">
        <v>3620</v>
      </c>
      <c r="I139" s="313" t="s">
        <v>4527</v>
      </c>
      <c r="J139" s="313">
        <f>VLOOKUP(C139,Schools!$A:$Z,9,0)</f>
        <v>400001</v>
      </c>
      <c r="K139" s="302" t="s">
        <v>85</v>
      </c>
      <c r="L139" s="310" t="s">
        <v>4553</v>
      </c>
      <c r="M139" s="310" t="s">
        <v>4555</v>
      </c>
      <c r="N139" s="309" t="str">
        <f>VLOOKUP(C139,Schools!A:D,4,0)</f>
        <v>Primary</v>
      </c>
      <c r="O139" s="309">
        <f t="shared" si="18"/>
        <v>11294</v>
      </c>
      <c r="P139" s="309">
        <f t="shared" si="12"/>
        <v>543965</v>
      </c>
      <c r="Q139" s="286"/>
      <c r="R139" s="286"/>
      <c r="S139" s="286"/>
      <c r="T139" s="286"/>
      <c r="U139" s="78"/>
      <c r="V139" s="78"/>
      <c r="W139" s="78"/>
      <c r="X139" s="78"/>
      <c r="Y139" s="78"/>
      <c r="Z139" s="52">
        <f t="shared" si="19"/>
        <v>0</v>
      </c>
      <c r="AA139" s="52"/>
      <c r="AB139" s="52"/>
      <c r="AC139" s="52">
        <f t="shared" si="20"/>
        <v>6280</v>
      </c>
      <c r="AE139" s="314">
        <f>VLOOKUP(D139,Schools!$B$8:$F$143,5,FALSE)</f>
        <v>3022025</v>
      </c>
      <c r="AG139" s="454">
        <f t="shared" si="14"/>
        <v>0</v>
      </c>
      <c r="AH139" s="454">
        <f t="shared" si="15"/>
        <v>0</v>
      </c>
      <c r="AI139" s="454">
        <f t="shared" si="16"/>
        <v>0</v>
      </c>
      <c r="AJ139" s="454">
        <f t="shared" si="17"/>
        <v>0</v>
      </c>
      <c r="AK139" s="313"/>
      <c r="AL139" s="313"/>
      <c r="AM139" s="313"/>
      <c r="AN139" s="313"/>
      <c r="AO139" s="313"/>
      <c r="AP139" s="313"/>
      <c r="AQ139" s="313"/>
      <c r="AR139" s="313"/>
      <c r="AS139" s="313"/>
    </row>
    <row r="140" spans="1:45" x14ac:dyDescent="0.25">
      <c r="A140" s="313" t="s">
        <v>4548</v>
      </c>
      <c r="B140" s="303">
        <v>44120</v>
      </c>
      <c r="C140" s="310">
        <v>3022026</v>
      </c>
      <c r="D140" s="313" t="str">
        <f>VLOOKUP(C140,Schools!A:B,2,0)</f>
        <v>Frith Manor School</v>
      </c>
      <c r="E140" s="313" t="str">
        <f>VLOOKUP(C140,Schools!$A:$Z,3,0)</f>
        <v>M</v>
      </c>
      <c r="F140" s="213">
        <v>10940</v>
      </c>
      <c r="G140" s="310" t="s">
        <v>3620</v>
      </c>
      <c r="I140" s="313" t="s">
        <v>4527</v>
      </c>
      <c r="J140" s="313">
        <f>VLOOKUP(C140,Schools!$A:$Z,9,0)</f>
        <v>400082</v>
      </c>
      <c r="K140" s="302" t="s">
        <v>85</v>
      </c>
      <c r="L140" s="310" t="s">
        <v>4553</v>
      </c>
      <c r="M140" s="310" t="s">
        <v>4555</v>
      </c>
      <c r="N140" s="309" t="str">
        <f>VLOOKUP(C140,Schools!A:D,4,0)</f>
        <v>Primary</v>
      </c>
      <c r="O140" s="309">
        <f t="shared" si="18"/>
        <v>11294</v>
      </c>
      <c r="P140" s="309">
        <f t="shared" si="12"/>
        <v>543965</v>
      </c>
      <c r="Q140" s="286"/>
      <c r="R140" s="286"/>
      <c r="S140" s="286"/>
      <c r="T140" s="286"/>
      <c r="U140" s="78"/>
      <c r="V140" s="78"/>
      <c r="W140" s="78"/>
      <c r="X140" s="78"/>
      <c r="Y140" s="78"/>
      <c r="Z140" s="52">
        <f t="shared" si="19"/>
        <v>0</v>
      </c>
      <c r="AA140" s="52"/>
      <c r="AB140" s="52"/>
      <c r="AC140" s="52">
        <f t="shared" si="20"/>
        <v>10940</v>
      </c>
      <c r="AE140" s="314">
        <f>VLOOKUP(D140,Schools!$B$8:$F$143,5,FALSE)</f>
        <v>3022026</v>
      </c>
      <c r="AG140" s="454">
        <f t="shared" si="14"/>
        <v>0</v>
      </c>
      <c r="AH140" s="454">
        <f t="shared" si="15"/>
        <v>0</v>
      </c>
      <c r="AI140" s="454">
        <f t="shared" si="16"/>
        <v>0</v>
      </c>
      <c r="AJ140" s="454">
        <f t="shared" si="17"/>
        <v>0</v>
      </c>
      <c r="AK140" s="313"/>
      <c r="AL140" s="313"/>
      <c r="AM140" s="313"/>
      <c r="AN140" s="313"/>
      <c r="AO140" s="313"/>
      <c r="AP140" s="313"/>
      <c r="AQ140" s="313"/>
      <c r="AR140" s="313"/>
      <c r="AS140" s="313"/>
    </row>
    <row r="141" spans="1:45" x14ac:dyDescent="0.25">
      <c r="A141" s="313" t="s">
        <v>4548</v>
      </c>
      <c r="B141" s="303">
        <v>44120</v>
      </c>
      <c r="C141" s="310">
        <v>3022028</v>
      </c>
      <c r="D141" s="313" t="str">
        <f>VLOOKUP(C141,Schools!A:B,2,0)</f>
        <v>Garden Suburb Infant School</v>
      </c>
      <c r="E141" s="313" t="str">
        <f>VLOOKUP(C141,Schools!$A:$Z,3,0)</f>
        <v>M</v>
      </c>
      <c r="F141" s="213">
        <v>4880</v>
      </c>
      <c r="G141" s="310" t="s">
        <v>3620</v>
      </c>
      <c r="I141" s="313" t="s">
        <v>4527</v>
      </c>
      <c r="J141" s="313">
        <f>VLOOKUP(C141,Schools!$A:$Z,9,0)</f>
        <v>400067</v>
      </c>
      <c r="K141" s="302" t="s">
        <v>85</v>
      </c>
      <c r="L141" s="310" t="s">
        <v>4553</v>
      </c>
      <c r="M141" s="310" t="s">
        <v>4555</v>
      </c>
      <c r="N141" s="309" t="str">
        <f>VLOOKUP(C141,Schools!A:D,4,0)</f>
        <v>Primary</v>
      </c>
      <c r="O141" s="309">
        <f t="shared" si="18"/>
        <v>11294</v>
      </c>
      <c r="P141" s="309">
        <f t="shared" si="12"/>
        <v>543965</v>
      </c>
      <c r="Q141" s="286"/>
      <c r="R141" s="286"/>
      <c r="S141" s="286"/>
      <c r="T141" s="286"/>
      <c r="U141" s="78"/>
      <c r="V141" s="78"/>
      <c r="W141" s="78"/>
      <c r="X141" s="78"/>
      <c r="Y141" s="78"/>
      <c r="Z141" s="52">
        <f t="shared" si="19"/>
        <v>0</v>
      </c>
      <c r="AA141" s="52"/>
      <c r="AB141" s="52"/>
      <c r="AC141" s="52">
        <f t="shared" si="20"/>
        <v>4880</v>
      </c>
      <c r="AE141" s="314">
        <f>VLOOKUP(D141,Schools!$B$8:$F$143,5,FALSE)</f>
        <v>3022028</v>
      </c>
      <c r="AG141" s="454">
        <f t="shared" si="14"/>
        <v>0</v>
      </c>
      <c r="AH141" s="454">
        <f t="shared" si="15"/>
        <v>0</v>
      </c>
      <c r="AI141" s="454">
        <f t="shared" si="16"/>
        <v>0</v>
      </c>
      <c r="AJ141" s="454">
        <f t="shared" si="17"/>
        <v>0</v>
      </c>
      <c r="AK141" s="313"/>
      <c r="AL141" s="313"/>
      <c r="AM141" s="313"/>
      <c r="AN141" s="313"/>
      <c r="AO141" s="313"/>
      <c r="AP141" s="313"/>
      <c r="AQ141" s="313"/>
      <c r="AR141" s="313"/>
      <c r="AS141" s="313"/>
    </row>
    <row r="142" spans="1:45" x14ac:dyDescent="0.25">
      <c r="A142" s="313" t="s">
        <v>4548</v>
      </c>
      <c r="B142" s="303">
        <v>44120</v>
      </c>
      <c r="C142" s="310">
        <v>3022027</v>
      </c>
      <c r="D142" s="313" t="str">
        <f>VLOOKUP(C142,Schools!A:B,2,0)</f>
        <v>Garden Suburb Junior</v>
      </c>
      <c r="E142" s="313" t="str">
        <f>VLOOKUP(C142,Schools!$A:$Z,3,0)</f>
        <v>M</v>
      </c>
      <c r="F142" s="213">
        <v>6960</v>
      </c>
      <c r="G142" s="310" t="s">
        <v>3620</v>
      </c>
      <c r="I142" s="313" t="s">
        <v>4527</v>
      </c>
      <c r="J142" s="313">
        <f>VLOOKUP(C142,Schools!$A:$Z,9,0)</f>
        <v>400002</v>
      </c>
      <c r="K142" s="302" t="s">
        <v>85</v>
      </c>
      <c r="L142" s="310" t="s">
        <v>4553</v>
      </c>
      <c r="M142" s="310" t="s">
        <v>4555</v>
      </c>
      <c r="N142" s="309" t="str">
        <f>VLOOKUP(C142,Schools!A:D,4,0)</f>
        <v>Primary</v>
      </c>
      <c r="O142" s="309">
        <f t="shared" si="18"/>
        <v>11294</v>
      </c>
      <c r="P142" s="309">
        <f t="shared" si="12"/>
        <v>543965</v>
      </c>
      <c r="Q142" s="286"/>
      <c r="R142" s="286"/>
      <c r="S142" s="286"/>
      <c r="T142" s="286"/>
      <c r="U142" s="78"/>
      <c r="V142" s="78"/>
      <c r="W142" s="78"/>
      <c r="X142" s="78"/>
      <c r="Y142" s="78"/>
      <c r="Z142" s="52">
        <f t="shared" si="19"/>
        <v>0</v>
      </c>
      <c r="AA142" s="52"/>
      <c r="AB142" s="52"/>
      <c r="AC142" s="52">
        <f t="shared" si="20"/>
        <v>6960</v>
      </c>
      <c r="AE142" s="314">
        <f>VLOOKUP(D142,Schools!$B$8:$F$143,5,FALSE)</f>
        <v>3022027</v>
      </c>
      <c r="AG142" s="454">
        <f t="shared" si="14"/>
        <v>0</v>
      </c>
      <c r="AH142" s="454">
        <f t="shared" si="15"/>
        <v>0</v>
      </c>
      <c r="AI142" s="454">
        <f t="shared" si="16"/>
        <v>0</v>
      </c>
      <c r="AJ142" s="454">
        <f t="shared" si="17"/>
        <v>0</v>
      </c>
      <c r="AK142" s="313"/>
      <c r="AL142" s="313"/>
      <c r="AM142" s="313"/>
      <c r="AN142" s="313"/>
      <c r="AO142" s="313"/>
      <c r="AP142" s="313"/>
      <c r="AQ142" s="313"/>
      <c r="AR142" s="313"/>
      <c r="AS142" s="313"/>
    </row>
    <row r="143" spans="1:45" x14ac:dyDescent="0.25">
      <c r="A143" s="313" t="s">
        <v>4548</v>
      </c>
      <c r="B143" s="303">
        <v>44120</v>
      </c>
      <c r="C143" s="310">
        <v>3022029</v>
      </c>
      <c r="D143" s="313" t="str">
        <f>VLOOKUP(C143,Schools!A:B,2,0)</f>
        <v>Goldbeaters Primary School</v>
      </c>
      <c r="E143" s="313" t="str">
        <f>VLOOKUP(C143,Schools!$A:$Z,3,0)</f>
        <v>M</v>
      </c>
      <c r="F143" s="213">
        <v>8380</v>
      </c>
      <c r="G143" s="310" t="s">
        <v>3620</v>
      </c>
      <c r="I143" s="313" t="s">
        <v>4527</v>
      </c>
      <c r="J143" s="313">
        <f>VLOOKUP(C143,Schools!$A:$Z,9,0)</f>
        <v>400035</v>
      </c>
      <c r="K143" s="302" t="s">
        <v>85</v>
      </c>
      <c r="L143" s="310" t="s">
        <v>4553</v>
      </c>
      <c r="M143" s="310" t="s">
        <v>4555</v>
      </c>
      <c r="N143" s="309" t="str">
        <f>VLOOKUP(C143,Schools!A:D,4,0)</f>
        <v>Primary</v>
      </c>
      <c r="O143" s="309">
        <f t="shared" si="18"/>
        <v>11294</v>
      </c>
      <c r="P143" s="309">
        <f t="shared" si="12"/>
        <v>543965</v>
      </c>
      <c r="Q143" s="286"/>
      <c r="R143" s="286"/>
      <c r="S143" s="286"/>
      <c r="T143" s="286"/>
      <c r="U143" s="78"/>
      <c r="V143" s="78"/>
      <c r="W143" s="78"/>
      <c r="X143" s="78"/>
      <c r="Y143" s="78"/>
      <c r="Z143" s="52">
        <f t="shared" si="19"/>
        <v>0</v>
      </c>
      <c r="AA143" s="52"/>
      <c r="AB143" s="52"/>
      <c r="AC143" s="52">
        <f t="shared" si="20"/>
        <v>8380</v>
      </c>
      <c r="AE143" s="314">
        <f>VLOOKUP(D143,Schools!$B$8:$F$143,5,FALSE)</f>
        <v>3022029</v>
      </c>
      <c r="AG143" s="454">
        <f t="shared" si="14"/>
        <v>0</v>
      </c>
      <c r="AH143" s="454">
        <f t="shared" si="15"/>
        <v>0</v>
      </c>
      <c r="AI143" s="454">
        <f t="shared" si="16"/>
        <v>0</v>
      </c>
      <c r="AJ143" s="454">
        <f t="shared" si="17"/>
        <v>0</v>
      </c>
      <c r="AK143" s="313"/>
      <c r="AL143" s="313"/>
      <c r="AM143" s="313"/>
      <c r="AN143" s="313"/>
      <c r="AO143" s="313"/>
      <c r="AP143" s="313"/>
      <c r="AQ143" s="313"/>
      <c r="AR143" s="313"/>
      <c r="AS143" s="313"/>
    </row>
    <row r="144" spans="1:45" x14ac:dyDescent="0.25">
      <c r="A144" s="313" t="s">
        <v>4548</v>
      </c>
      <c r="B144" s="303">
        <v>44120</v>
      </c>
      <c r="C144" s="310">
        <v>3023516</v>
      </c>
      <c r="D144" s="313" t="str">
        <f>VLOOKUP(C144,Schools!A:B,2,0)</f>
        <v>Hasmonean Primary School</v>
      </c>
      <c r="E144" s="313" t="str">
        <f>VLOOKUP(C144,Schools!$A:$Z,3,0)</f>
        <v>M</v>
      </c>
      <c r="F144" s="213">
        <v>4080</v>
      </c>
      <c r="G144" s="310" t="s">
        <v>3620</v>
      </c>
      <c r="I144" s="313" t="s">
        <v>4527</v>
      </c>
      <c r="J144" s="313">
        <f>VLOOKUP(C144,Schools!$A:$Z,9,0)</f>
        <v>400108</v>
      </c>
      <c r="K144" s="302" t="s">
        <v>85</v>
      </c>
      <c r="L144" s="310" t="s">
        <v>4553</v>
      </c>
      <c r="M144" s="310" t="s">
        <v>4555</v>
      </c>
      <c r="N144" s="309" t="str">
        <f>VLOOKUP(C144,Schools!A:D,4,0)</f>
        <v>Primary</v>
      </c>
      <c r="O144" s="309">
        <f t="shared" si="18"/>
        <v>11294</v>
      </c>
      <c r="P144" s="309">
        <f t="shared" si="12"/>
        <v>543965</v>
      </c>
      <c r="Q144" s="286"/>
      <c r="R144" s="286"/>
      <c r="S144" s="286"/>
      <c r="T144" s="286"/>
      <c r="U144" s="78"/>
      <c r="V144" s="78"/>
      <c r="W144" s="78"/>
      <c r="X144" s="78"/>
      <c r="Y144" s="78"/>
      <c r="Z144" s="52">
        <f t="shared" si="19"/>
        <v>0</v>
      </c>
      <c r="AA144" s="52"/>
      <c r="AB144" s="52"/>
      <c r="AC144" s="52">
        <f t="shared" si="20"/>
        <v>4080</v>
      </c>
      <c r="AE144" s="314">
        <f>VLOOKUP(D144,Schools!$B$8:$F$143,5,FALSE)</f>
        <v>3023516</v>
      </c>
      <c r="AG144" s="454">
        <f t="shared" si="14"/>
        <v>0</v>
      </c>
      <c r="AH144" s="454">
        <f t="shared" si="15"/>
        <v>0</v>
      </c>
      <c r="AI144" s="454">
        <f t="shared" si="16"/>
        <v>0</v>
      </c>
      <c r="AJ144" s="454">
        <f t="shared" si="17"/>
        <v>0</v>
      </c>
      <c r="AK144" s="313"/>
      <c r="AL144" s="313"/>
      <c r="AM144" s="313"/>
      <c r="AN144" s="313"/>
      <c r="AO144" s="313"/>
      <c r="AP144" s="313"/>
      <c r="AQ144" s="313"/>
      <c r="AR144" s="313"/>
      <c r="AS144" s="313"/>
    </row>
    <row r="145" spans="1:45" x14ac:dyDescent="0.25">
      <c r="A145" s="313" t="s">
        <v>4548</v>
      </c>
      <c r="B145" s="303">
        <v>44120</v>
      </c>
      <c r="C145" s="310">
        <v>3022031</v>
      </c>
      <c r="D145" s="313" t="str">
        <f>VLOOKUP(C145,Schools!A:B,2,0)</f>
        <v>Hollickwood JMI School</v>
      </c>
      <c r="E145" s="313" t="str">
        <f>VLOOKUP(C145,Schools!$A:$Z,3,0)</f>
        <v>M</v>
      </c>
      <c r="F145" s="213">
        <v>3660</v>
      </c>
      <c r="G145" s="310" t="s">
        <v>3620</v>
      </c>
      <c r="I145" s="313" t="s">
        <v>4527</v>
      </c>
      <c r="J145" s="313">
        <f>VLOOKUP(C145,Schools!$A:$Z,9,0)</f>
        <v>400026</v>
      </c>
      <c r="K145" s="302" t="s">
        <v>85</v>
      </c>
      <c r="L145" s="310" t="s">
        <v>4553</v>
      </c>
      <c r="M145" s="310" t="s">
        <v>4555</v>
      </c>
      <c r="N145" s="309" t="str">
        <f>VLOOKUP(C145,Schools!A:D,4,0)</f>
        <v>Primary</v>
      </c>
      <c r="O145" s="309">
        <f t="shared" si="18"/>
        <v>11294</v>
      </c>
      <c r="P145" s="309">
        <f t="shared" si="12"/>
        <v>543965</v>
      </c>
      <c r="Q145" s="286"/>
      <c r="R145" s="286"/>
      <c r="S145" s="286"/>
      <c r="T145" s="286"/>
      <c r="U145" s="78"/>
      <c r="V145" s="78"/>
      <c r="W145" s="78"/>
      <c r="X145" s="78"/>
      <c r="Y145" s="78"/>
      <c r="Z145" s="52">
        <f t="shared" si="19"/>
        <v>0</v>
      </c>
      <c r="AA145" s="52"/>
      <c r="AB145" s="52"/>
      <c r="AC145" s="52">
        <f t="shared" si="20"/>
        <v>3660</v>
      </c>
      <c r="AE145" s="314">
        <f>VLOOKUP(D145,Schools!$B$8:$F$143,5,FALSE)</f>
        <v>3022031</v>
      </c>
      <c r="AG145" s="454">
        <f t="shared" si="14"/>
        <v>0</v>
      </c>
      <c r="AH145" s="454">
        <f t="shared" si="15"/>
        <v>0</v>
      </c>
      <c r="AI145" s="454">
        <f t="shared" si="16"/>
        <v>0</v>
      </c>
      <c r="AJ145" s="454">
        <f t="shared" si="17"/>
        <v>0</v>
      </c>
      <c r="AK145" s="313"/>
      <c r="AL145" s="313"/>
      <c r="AM145" s="313"/>
      <c r="AN145" s="313"/>
      <c r="AO145" s="313"/>
      <c r="AP145" s="313"/>
      <c r="AQ145" s="313"/>
      <c r="AR145" s="313"/>
      <c r="AS145" s="313"/>
    </row>
    <row r="146" spans="1:45" x14ac:dyDescent="0.25">
      <c r="A146" s="313" t="s">
        <v>4548</v>
      </c>
      <c r="B146" s="303">
        <v>44120</v>
      </c>
      <c r="C146" s="310">
        <v>3022032</v>
      </c>
      <c r="D146" s="313" t="str">
        <f>VLOOKUP(C146,Schools!A:B,2,0)</f>
        <v>Holly Park School</v>
      </c>
      <c r="E146" s="313" t="str">
        <f>VLOOKUP(C146,Schools!$A:$Z,3,0)</f>
        <v>M</v>
      </c>
      <c r="F146" s="213">
        <v>8750</v>
      </c>
      <c r="G146" s="310" t="s">
        <v>3620</v>
      </c>
      <c r="I146" s="313" t="s">
        <v>4527</v>
      </c>
      <c r="J146" s="313">
        <f>VLOOKUP(C146,Schools!$A:$Z,9,0)</f>
        <v>400084</v>
      </c>
      <c r="K146" s="302" t="s">
        <v>85</v>
      </c>
      <c r="L146" s="310" t="s">
        <v>4553</v>
      </c>
      <c r="M146" s="310" t="s">
        <v>4555</v>
      </c>
      <c r="N146" s="309" t="str">
        <f>VLOOKUP(C146,Schools!A:D,4,0)</f>
        <v>Primary</v>
      </c>
      <c r="O146" s="309">
        <f t="shared" ref="O146:O187" si="21">IF(OR(N146="Special", N146="PRU"),11294,IF(E146="M", 11294,"None"))</f>
        <v>11294</v>
      </c>
      <c r="P146" s="309">
        <f t="shared" ref="P146:P199" si="22">IF(E146="M",543965,516500)</f>
        <v>543965</v>
      </c>
      <c r="Q146" s="286"/>
      <c r="R146" s="286"/>
      <c r="S146" s="286"/>
      <c r="T146" s="286"/>
      <c r="U146" s="78"/>
      <c r="V146" s="78"/>
      <c r="W146" s="78"/>
      <c r="X146" s="78"/>
      <c r="Y146" s="78"/>
      <c r="Z146" s="52">
        <f t="shared" si="19"/>
        <v>0</v>
      </c>
      <c r="AA146" s="52"/>
      <c r="AB146" s="52"/>
      <c r="AC146" s="52">
        <f t="shared" si="20"/>
        <v>8750</v>
      </c>
      <c r="AE146" s="314">
        <f>VLOOKUP(D146,Schools!$B$8:$F$143,5,FALSE)</f>
        <v>3022032</v>
      </c>
      <c r="AG146" s="454">
        <f t="shared" si="14"/>
        <v>0</v>
      </c>
      <c r="AH146" s="454">
        <f t="shared" si="15"/>
        <v>0</v>
      </c>
      <c r="AI146" s="454">
        <f t="shared" si="16"/>
        <v>0</v>
      </c>
      <c r="AJ146" s="454">
        <f t="shared" si="17"/>
        <v>0</v>
      </c>
      <c r="AK146" s="313"/>
      <c r="AL146" s="313"/>
      <c r="AM146" s="313"/>
      <c r="AN146" s="313"/>
      <c r="AO146" s="313"/>
      <c r="AP146" s="313"/>
      <c r="AQ146" s="313"/>
      <c r="AR146" s="313"/>
      <c r="AS146" s="313"/>
    </row>
    <row r="147" spans="1:45" x14ac:dyDescent="0.25">
      <c r="A147" s="313" t="s">
        <v>4548</v>
      </c>
      <c r="B147" s="303">
        <v>44120</v>
      </c>
      <c r="C147" s="310">
        <v>3023304</v>
      </c>
      <c r="D147" s="313" t="str">
        <f>VLOOKUP(C147,Schools!A:B,2,0)</f>
        <v>Holy Trinity School</v>
      </c>
      <c r="E147" s="313" t="str">
        <f>VLOOKUP(C147,Schools!$A:$Z,3,0)</f>
        <v>M</v>
      </c>
      <c r="F147" s="213">
        <v>4640</v>
      </c>
      <c r="G147" s="310" t="s">
        <v>3620</v>
      </c>
      <c r="I147" s="313" t="s">
        <v>4527</v>
      </c>
      <c r="J147" s="313">
        <f>VLOOKUP(C147,Schools!$A:$Z,9,0)</f>
        <v>400008</v>
      </c>
      <c r="K147" s="302" t="s">
        <v>85</v>
      </c>
      <c r="L147" s="310" t="s">
        <v>4553</v>
      </c>
      <c r="M147" s="310" t="s">
        <v>4555</v>
      </c>
      <c r="N147" s="309" t="str">
        <f>VLOOKUP(C147,Schools!A:D,4,0)</f>
        <v>Primary</v>
      </c>
      <c r="O147" s="309">
        <f t="shared" si="21"/>
        <v>11294</v>
      </c>
      <c r="P147" s="309">
        <f t="shared" si="22"/>
        <v>543965</v>
      </c>
      <c r="Q147" s="286"/>
      <c r="R147" s="286"/>
      <c r="S147" s="286"/>
      <c r="T147" s="286"/>
      <c r="U147" s="78"/>
      <c r="V147" s="78"/>
      <c r="W147" s="78"/>
      <c r="X147" s="78"/>
      <c r="Y147" s="78"/>
      <c r="Z147" s="52">
        <f t="shared" si="19"/>
        <v>0</v>
      </c>
      <c r="AA147" s="52"/>
      <c r="AB147" s="52"/>
      <c r="AC147" s="52">
        <f t="shared" si="20"/>
        <v>4640</v>
      </c>
      <c r="AE147" s="314">
        <f>VLOOKUP(D147,Schools!$B$8:$F$143,5,FALSE)</f>
        <v>3023304</v>
      </c>
      <c r="AG147" s="454">
        <f t="shared" si="14"/>
        <v>0</v>
      </c>
      <c r="AH147" s="454">
        <f t="shared" si="15"/>
        <v>0</v>
      </c>
      <c r="AI147" s="454">
        <f t="shared" si="16"/>
        <v>0</v>
      </c>
      <c r="AJ147" s="454">
        <f t="shared" si="17"/>
        <v>0</v>
      </c>
      <c r="AK147" s="313"/>
      <c r="AL147" s="313"/>
      <c r="AM147" s="313"/>
      <c r="AN147" s="313"/>
      <c r="AO147" s="313"/>
      <c r="AP147" s="313"/>
      <c r="AQ147" s="313"/>
      <c r="AR147" s="313"/>
      <c r="AS147" s="313"/>
    </row>
    <row r="148" spans="1:45" x14ac:dyDescent="0.25">
      <c r="A148" s="313" t="s">
        <v>4548</v>
      </c>
      <c r="B148" s="303">
        <v>44120</v>
      </c>
      <c r="C148" s="310">
        <v>3022036</v>
      </c>
      <c r="D148" s="313" t="str">
        <f>VLOOKUP(C148,Schools!A:B,2,0)</f>
        <v>Livingstone School</v>
      </c>
      <c r="E148" s="313" t="str">
        <f>VLOOKUP(C148,Schools!$A:$Z,3,0)</f>
        <v>M</v>
      </c>
      <c r="F148" s="213">
        <v>5520</v>
      </c>
      <c r="G148" s="310" t="s">
        <v>3620</v>
      </c>
      <c r="I148" s="313" t="s">
        <v>4527</v>
      </c>
      <c r="J148" s="313">
        <f>VLOOKUP(C148,Schools!$A:$Z,9,0)</f>
        <v>400046</v>
      </c>
      <c r="K148" s="302" t="s">
        <v>85</v>
      </c>
      <c r="L148" s="310" t="s">
        <v>4553</v>
      </c>
      <c r="M148" s="310" t="s">
        <v>4555</v>
      </c>
      <c r="N148" s="309" t="str">
        <f>VLOOKUP(C148,Schools!A:D,4,0)</f>
        <v>Primary</v>
      </c>
      <c r="O148" s="309">
        <f t="shared" si="21"/>
        <v>11294</v>
      </c>
      <c r="P148" s="309">
        <f t="shared" si="22"/>
        <v>543965</v>
      </c>
      <c r="Q148" s="286"/>
      <c r="R148" s="286"/>
      <c r="S148" s="286"/>
      <c r="T148" s="286"/>
      <c r="U148" s="78"/>
      <c r="V148" s="78"/>
      <c r="W148" s="78"/>
      <c r="X148" s="78"/>
      <c r="Y148" s="78"/>
      <c r="Z148" s="52">
        <f t="shared" si="19"/>
        <v>0</v>
      </c>
      <c r="AA148" s="52"/>
      <c r="AB148" s="52"/>
      <c r="AC148" s="52">
        <f t="shared" ref="AC148:AC179" si="23">F148-Z148</f>
        <v>5520</v>
      </c>
      <c r="AE148" s="314">
        <f>VLOOKUP(D148,Schools!$B$8:$F$143,5,FALSE)</f>
        <v>3022036</v>
      </c>
      <c r="AG148" s="454">
        <f t="shared" si="14"/>
        <v>0</v>
      </c>
      <c r="AH148" s="454">
        <f t="shared" si="15"/>
        <v>0</v>
      </c>
      <c r="AI148" s="454">
        <f t="shared" si="16"/>
        <v>0</v>
      </c>
      <c r="AJ148" s="454">
        <f t="shared" si="17"/>
        <v>0</v>
      </c>
      <c r="AK148" s="313"/>
      <c r="AL148" s="313"/>
      <c r="AM148" s="313"/>
      <c r="AN148" s="313"/>
      <c r="AO148" s="313"/>
      <c r="AP148" s="313"/>
      <c r="AQ148" s="313"/>
      <c r="AR148" s="313"/>
      <c r="AS148" s="313"/>
    </row>
    <row r="149" spans="1:45" x14ac:dyDescent="0.25">
      <c r="A149" s="313" t="s">
        <v>4548</v>
      </c>
      <c r="B149" s="303">
        <v>44120</v>
      </c>
      <c r="C149" s="310">
        <v>3022037</v>
      </c>
      <c r="D149" s="313" t="str">
        <f>VLOOKUP(C149,Schools!A:B,2,0)</f>
        <v>Manorside Primary School</v>
      </c>
      <c r="E149" s="313" t="str">
        <f>VLOOKUP(C149,Schools!$A:$Z,3,0)</f>
        <v>M</v>
      </c>
      <c r="F149" s="213">
        <v>5300</v>
      </c>
      <c r="G149" s="310" t="s">
        <v>3620</v>
      </c>
      <c r="I149" s="313" t="s">
        <v>4527</v>
      </c>
      <c r="J149" s="313">
        <f>VLOOKUP(C149,Schools!$A:$Z,9,0)</f>
        <v>400030</v>
      </c>
      <c r="K149" s="302" t="s">
        <v>85</v>
      </c>
      <c r="L149" s="310" t="s">
        <v>4553</v>
      </c>
      <c r="M149" s="310" t="s">
        <v>4555</v>
      </c>
      <c r="N149" s="309" t="str">
        <f>VLOOKUP(C149,Schools!A:D,4,0)</f>
        <v>Primary</v>
      </c>
      <c r="O149" s="309">
        <f t="shared" si="21"/>
        <v>11294</v>
      </c>
      <c r="P149" s="309">
        <f t="shared" si="22"/>
        <v>543965</v>
      </c>
      <c r="Q149" s="286"/>
      <c r="R149" s="286"/>
      <c r="S149" s="286"/>
      <c r="T149" s="286"/>
      <c r="U149" s="78"/>
      <c r="V149" s="78"/>
      <c r="W149" s="78"/>
      <c r="X149" s="78"/>
      <c r="Y149" s="78"/>
      <c r="Z149" s="52">
        <f t="shared" si="19"/>
        <v>0</v>
      </c>
      <c r="AA149" s="52"/>
      <c r="AB149" s="52"/>
      <c r="AC149" s="52">
        <f t="shared" si="23"/>
        <v>5300</v>
      </c>
      <c r="AE149" s="314">
        <f>VLOOKUP(D149,Schools!$B$8:$F$143,5,FALSE)</f>
        <v>3022037</v>
      </c>
      <c r="AG149" s="454">
        <f t="shared" ref="AG149:AG199" si="24">SUM(Q149:S149)</f>
        <v>0</v>
      </c>
      <c r="AH149" s="454">
        <f t="shared" ref="AH149:AH199" si="25">SUM(Q149:V149)</f>
        <v>0</v>
      </c>
      <c r="AI149" s="454">
        <f t="shared" ref="AI149:AI202" si="26">SUM(Q149:Y149)</f>
        <v>0</v>
      </c>
      <c r="AJ149" s="454">
        <f t="shared" ref="AJ149:AJ202" si="27">SUM(Q149:AB149)</f>
        <v>0</v>
      </c>
      <c r="AK149" s="313"/>
      <c r="AL149" s="313"/>
      <c r="AM149" s="313"/>
      <c r="AN149" s="313"/>
      <c r="AO149" s="313"/>
      <c r="AP149" s="313"/>
      <c r="AQ149" s="313"/>
      <c r="AR149" s="313"/>
      <c r="AS149" s="313"/>
    </row>
    <row r="150" spans="1:45" x14ac:dyDescent="0.25">
      <c r="A150" s="313" t="s">
        <v>4548</v>
      </c>
      <c r="B150" s="303">
        <v>44120</v>
      </c>
      <c r="C150" s="310">
        <v>3023523</v>
      </c>
      <c r="D150" s="313" t="str">
        <f>VLOOKUP(C150,Schools!A:B,2,0)</f>
        <v>Martin Primary School</v>
      </c>
      <c r="E150" s="313" t="str">
        <f>VLOOKUP(C150,Schools!$A:$Z,3,0)</f>
        <v>M</v>
      </c>
      <c r="F150" s="213">
        <v>12380</v>
      </c>
      <c r="G150" s="310" t="s">
        <v>3620</v>
      </c>
      <c r="I150" s="313" t="s">
        <v>4527</v>
      </c>
      <c r="J150" s="313">
        <f>VLOOKUP(C150,Schools!$A:$Z,9,0)</f>
        <v>400130</v>
      </c>
      <c r="K150" s="302" t="s">
        <v>85</v>
      </c>
      <c r="L150" s="310" t="s">
        <v>4553</v>
      </c>
      <c r="M150" s="310" t="s">
        <v>4555</v>
      </c>
      <c r="N150" s="309" t="str">
        <f>VLOOKUP(C150,Schools!A:D,4,0)</f>
        <v>Primary</v>
      </c>
      <c r="O150" s="309">
        <f t="shared" si="21"/>
        <v>11294</v>
      </c>
      <c r="P150" s="309">
        <f t="shared" si="22"/>
        <v>543965</v>
      </c>
      <c r="Q150" s="286"/>
      <c r="R150" s="286"/>
      <c r="S150" s="286"/>
      <c r="T150" s="286"/>
      <c r="U150" s="78"/>
      <c r="V150" s="78"/>
      <c r="W150" s="78"/>
      <c r="X150" s="78"/>
      <c r="Y150" s="78"/>
      <c r="Z150" s="52">
        <f t="shared" si="19"/>
        <v>0</v>
      </c>
      <c r="AA150" s="52"/>
      <c r="AB150" s="52"/>
      <c r="AC150" s="52">
        <f t="shared" si="23"/>
        <v>12380</v>
      </c>
      <c r="AE150" s="314">
        <f>VLOOKUP(D150,Schools!$B$8:$F$143,5,FALSE)</f>
        <v>3023523</v>
      </c>
      <c r="AG150" s="454">
        <f t="shared" si="24"/>
        <v>0</v>
      </c>
      <c r="AH150" s="454">
        <f t="shared" si="25"/>
        <v>0</v>
      </c>
      <c r="AI150" s="454">
        <f t="shared" si="26"/>
        <v>0</v>
      </c>
      <c r="AJ150" s="454">
        <f t="shared" si="27"/>
        <v>0</v>
      </c>
      <c r="AK150" s="313"/>
      <c r="AL150" s="313"/>
      <c r="AM150" s="313"/>
      <c r="AN150" s="313"/>
      <c r="AO150" s="313"/>
      <c r="AP150" s="313"/>
      <c r="AQ150" s="313"/>
      <c r="AR150" s="313"/>
      <c r="AS150" s="313"/>
    </row>
    <row r="151" spans="1:45" x14ac:dyDescent="0.25">
      <c r="A151" s="313" t="s">
        <v>4548</v>
      </c>
      <c r="B151" s="303">
        <v>44120</v>
      </c>
      <c r="C151" s="310">
        <v>3025948</v>
      </c>
      <c r="D151" s="313" t="str">
        <f>VLOOKUP(C151,Schools!A:B,2,0)</f>
        <v>Mathilda Marks-Kennedy School</v>
      </c>
      <c r="E151" s="313" t="str">
        <f>VLOOKUP(C151,Schools!$A:$Z,3,0)</f>
        <v>M</v>
      </c>
      <c r="F151" s="213">
        <v>4080</v>
      </c>
      <c r="G151" s="310" t="s">
        <v>3620</v>
      </c>
      <c r="I151" s="313" t="s">
        <v>4527</v>
      </c>
      <c r="J151" s="313">
        <f>VLOOKUP(C151,Schools!$A:$Z,9,0)</f>
        <v>400112</v>
      </c>
      <c r="K151" s="302" t="s">
        <v>85</v>
      </c>
      <c r="L151" s="310" t="s">
        <v>4553</v>
      </c>
      <c r="M151" s="310" t="s">
        <v>4555</v>
      </c>
      <c r="N151" s="309" t="str">
        <f>VLOOKUP(C151,Schools!A:D,4,0)</f>
        <v>Primary</v>
      </c>
      <c r="O151" s="309">
        <f t="shared" si="21"/>
        <v>11294</v>
      </c>
      <c r="P151" s="309">
        <f t="shared" si="22"/>
        <v>543965</v>
      </c>
      <c r="Q151" s="286"/>
      <c r="R151" s="286"/>
      <c r="S151" s="286"/>
      <c r="T151" s="286"/>
      <c r="U151" s="78"/>
      <c r="V151" s="78"/>
      <c r="W151" s="78"/>
      <c r="X151" s="78"/>
      <c r="Y151" s="78"/>
      <c r="Z151" s="52">
        <f t="shared" si="19"/>
        <v>0</v>
      </c>
      <c r="AA151" s="52"/>
      <c r="AB151" s="52"/>
      <c r="AC151" s="52">
        <f t="shared" si="23"/>
        <v>4080</v>
      </c>
      <c r="AE151" s="314">
        <f>VLOOKUP(D151,Schools!$B$8:$F$143,5,FALSE)</f>
        <v>3025948</v>
      </c>
      <c r="AG151" s="454">
        <f t="shared" si="24"/>
        <v>0</v>
      </c>
      <c r="AH151" s="454">
        <f t="shared" si="25"/>
        <v>0</v>
      </c>
      <c r="AI151" s="454">
        <f t="shared" si="26"/>
        <v>0</v>
      </c>
      <c r="AJ151" s="454">
        <f t="shared" si="27"/>
        <v>0</v>
      </c>
      <c r="AK151" s="313"/>
      <c r="AL151" s="313"/>
      <c r="AM151" s="313"/>
      <c r="AN151" s="313"/>
      <c r="AO151" s="313"/>
      <c r="AP151" s="313"/>
      <c r="AQ151" s="313"/>
      <c r="AR151" s="313"/>
      <c r="AS151" s="313"/>
    </row>
    <row r="152" spans="1:45" x14ac:dyDescent="0.25">
      <c r="A152" s="313" t="s">
        <v>4548</v>
      </c>
      <c r="B152" s="303">
        <v>44120</v>
      </c>
      <c r="C152" s="310">
        <v>3025949</v>
      </c>
      <c r="D152" s="313" t="str">
        <f>VLOOKUP(C152,Schools!A:B,2,0)</f>
        <v>Menorah Foundation School</v>
      </c>
      <c r="E152" s="313" t="str">
        <f>VLOOKUP(C152,Schools!$A:$Z,3,0)</f>
        <v>M</v>
      </c>
      <c r="F152" s="213">
        <v>7960</v>
      </c>
      <c r="G152" s="310" t="s">
        <v>3620</v>
      </c>
      <c r="I152" s="313" t="s">
        <v>4527</v>
      </c>
      <c r="J152" s="313">
        <f>VLOOKUP(C152,Schools!$A:$Z,9,0)</f>
        <v>400110</v>
      </c>
      <c r="K152" s="302" t="s">
        <v>85</v>
      </c>
      <c r="L152" s="310" t="s">
        <v>4553</v>
      </c>
      <c r="M152" s="310" t="s">
        <v>4555</v>
      </c>
      <c r="N152" s="309" t="str">
        <f>VLOOKUP(C152,Schools!A:D,4,0)</f>
        <v>Primary</v>
      </c>
      <c r="O152" s="309">
        <f t="shared" si="21"/>
        <v>11294</v>
      </c>
      <c r="P152" s="309">
        <f t="shared" si="22"/>
        <v>543965</v>
      </c>
      <c r="Q152" s="286"/>
      <c r="R152" s="286"/>
      <c r="S152" s="286"/>
      <c r="T152" s="286"/>
      <c r="U152" s="78"/>
      <c r="V152" s="78"/>
      <c r="W152" s="78"/>
      <c r="X152" s="78"/>
      <c r="Y152" s="78"/>
      <c r="Z152" s="52">
        <f t="shared" si="19"/>
        <v>0</v>
      </c>
      <c r="AA152" s="52"/>
      <c r="AB152" s="52"/>
      <c r="AC152" s="52">
        <f t="shared" si="23"/>
        <v>7960</v>
      </c>
      <c r="AE152" s="314">
        <f>VLOOKUP(D152,Schools!$B$8:$F$143,5,FALSE)</f>
        <v>3025949</v>
      </c>
      <c r="AG152" s="454">
        <f t="shared" si="24"/>
        <v>0</v>
      </c>
      <c r="AH152" s="454">
        <f t="shared" si="25"/>
        <v>0</v>
      </c>
      <c r="AI152" s="454">
        <f t="shared" si="26"/>
        <v>0</v>
      </c>
      <c r="AJ152" s="454">
        <f t="shared" si="27"/>
        <v>0</v>
      </c>
      <c r="AK152" s="313"/>
      <c r="AL152" s="313"/>
      <c r="AM152" s="313"/>
      <c r="AN152" s="313"/>
      <c r="AO152" s="313"/>
      <c r="AP152" s="313"/>
      <c r="AQ152" s="313"/>
      <c r="AR152" s="313"/>
      <c r="AS152" s="313"/>
    </row>
    <row r="153" spans="1:45" x14ac:dyDescent="0.25">
      <c r="A153" s="313" t="s">
        <v>4548</v>
      </c>
      <c r="B153" s="303">
        <v>44120</v>
      </c>
      <c r="C153" s="310">
        <v>3023513</v>
      </c>
      <c r="D153" s="313" t="str">
        <f>VLOOKUP(C153,Schools!A:B,2,0)</f>
        <v>Menorah Primary School</v>
      </c>
      <c r="E153" s="313" t="str">
        <f>VLOOKUP(C153,Schools!$A:$Z,3,0)</f>
        <v>M</v>
      </c>
      <c r="F153" s="213">
        <v>7560</v>
      </c>
      <c r="G153" s="310" t="s">
        <v>3620</v>
      </c>
      <c r="I153" s="313" t="s">
        <v>4527</v>
      </c>
      <c r="J153" s="313">
        <f>VLOOKUP(C153,Schools!$A:$Z,9,0)</f>
        <v>400007</v>
      </c>
      <c r="K153" s="302" t="s">
        <v>85</v>
      </c>
      <c r="L153" s="310" t="s">
        <v>4553</v>
      </c>
      <c r="M153" s="310" t="s">
        <v>4555</v>
      </c>
      <c r="N153" s="309" t="str">
        <f>VLOOKUP(C153,Schools!A:D,4,0)</f>
        <v>Primary</v>
      </c>
      <c r="O153" s="309">
        <f t="shared" si="21"/>
        <v>11294</v>
      </c>
      <c r="P153" s="309">
        <f t="shared" si="22"/>
        <v>543965</v>
      </c>
      <c r="Q153" s="286"/>
      <c r="R153" s="286"/>
      <c r="S153" s="286"/>
      <c r="T153" s="286"/>
      <c r="U153" s="78"/>
      <c r="V153" s="78"/>
      <c r="W153" s="78"/>
      <c r="X153" s="78"/>
      <c r="Y153" s="78"/>
      <c r="Z153" s="52">
        <f t="shared" si="19"/>
        <v>0</v>
      </c>
      <c r="AA153" s="52"/>
      <c r="AB153" s="52"/>
      <c r="AC153" s="52">
        <f t="shared" si="23"/>
        <v>7560</v>
      </c>
      <c r="AE153" s="314">
        <f>VLOOKUP(D153,Schools!$B$8:$F$143,5,FALSE)</f>
        <v>3023513</v>
      </c>
      <c r="AG153" s="454">
        <f t="shared" si="24"/>
        <v>0</v>
      </c>
      <c r="AH153" s="454">
        <f t="shared" si="25"/>
        <v>0</v>
      </c>
      <c r="AI153" s="454">
        <f t="shared" si="26"/>
        <v>0</v>
      </c>
      <c r="AJ153" s="454">
        <f t="shared" si="27"/>
        <v>0</v>
      </c>
      <c r="AK153" s="313"/>
      <c r="AL153" s="313"/>
      <c r="AM153" s="313"/>
      <c r="AN153" s="313"/>
      <c r="AO153" s="313"/>
      <c r="AP153" s="313"/>
      <c r="AQ153" s="313"/>
      <c r="AR153" s="313"/>
      <c r="AS153" s="313"/>
    </row>
    <row r="154" spans="1:45" x14ac:dyDescent="0.25">
      <c r="A154" s="313" t="s">
        <v>4548</v>
      </c>
      <c r="B154" s="303">
        <v>44120</v>
      </c>
      <c r="C154" s="310">
        <v>3023305</v>
      </c>
      <c r="D154" s="313" t="str">
        <f>VLOOKUP(C154,Schools!A:B,2,0)</f>
        <v>Monken Hadley C E Primary School</v>
      </c>
      <c r="E154" s="313" t="str">
        <f>VLOOKUP(C154,Schools!$A:$Z,3,0)</f>
        <v>M</v>
      </c>
      <c r="F154" s="213">
        <v>2840</v>
      </c>
      <c r="G154" s="310" t="s">
        <v>3620</v>
      </c>
      <c r="I154" s="313" t="s">
        <v>4527</v>
      </c>
      <c r="J154" s="313">
        <f>VLOOKUP(C154,Schools!$A:$Z,9,0)</f>
        <v>400086</v>
      </c>
      <c r="K154" s="302" t="s">
        <v>85</v>
      </c>
      <c r="L154" s="310" t="s">
        <v>4553</v>
      </c>
      <c r="M154" s="310" t="s">
        <v>4555</v>
      </c>
      <c r="N154" s="309" t="str">
        <f>VLOOKUP(C154,Schools!A:D,4,0)</f>
        <v>Primary</v>
      </c>
      <c r="O154" s="309">
        <f t="shared" si="21"/>
        <v>11294</v>
      </c>
      <c r="P154" s="309">
        <f t="shared" si="22"/>
        <v>543965</v>
      </c>
      <c r="Q154" s="286"/>
      <c r="R154" s="286"/>
      <c r="S154" s="286"/>
      <c r="T154" s="286"/>
      <c r="U154" s="78"/>
      <c r="V154" s="78"/>
      <c r="W154" s="78"/>
      <c r="X154" s="78"/>
      <c r="Y154" s="78"/>
      <c r="Z154" s="52">
        <f t="shared" si="19"/>
        <v>0</v>
      </c>
      <c r="AA154" s="52"/>
      <c r="AB154" s="52"/>
      <c r="AC154" s="52">
        <f t="shared" si="23"/>
        <v>2840</v>
      </c>
      <c r="AE154" s="314">
        <f>VLOOKUP(D154,Schools!$B$8:$F$143,5,FALSE)</f>
        <v>3023305</v>
      </c>
      <c r="AG154" s="454">
        <f t="shared" si="24"/>
        <v>0</v>
      </c>
      <c r="AH154" s="454">
        <f t="shared" si="25"/>
        <v>0</v>
      </c>
      <c r="AI154" s="454">
        <f t="shared" si="26"/>
        <v>0</v>
      </c>
      <c r="AJ154" s="454">
        <f t="shared" si="27"/>
        <v>0</v>
      </c>
      <c r="AK154" s="313"/>
      <c r="AL154" s="313"/>
      <c r="AM154" s="313"/>
      <c r="AN154" s="313"/>
      <c r="AO154" s="313"/>
      <c r="AP154" s="313"/>
      <c r="AQ154" s="313"/>
      <c r="AR154" s="313"/>
      <c r="AS154" s="313"/>
    </row>
    <row r="155" spans="1:45" x14ac:dyDescent="0.25">
      <c r="A155" s="313" t="s">
        <v>4548</v>
      </c>
      <c r="B155" s="303">
        <v>44120</v>
      </c>
      <c r="C155" s="310">
        <v>3022042</v>
      </c>
      <c r="D155" s="313" t="str">
        <f>VLOOKUP(C155,Schools!A:B,2,0)</f>
        <v>Monkfrith School</v>
      </c>
      <c r="E155" s="313" t="str">
        <f>VLOOKUP(C155,Schools!$A:$Z,3,0)</f>
        <v>M</v>
      </c>
      <c r="F155" s="213">
        <v>7860</v>
      </c>
      <c r="G155" s="310" t="s">
        <v>3620</v>
      </c>
      <c r="I155" s="313" t="s">
        <v>4527</v>
      </c>
      <c r="J155" s="313">
        <f>VLOOKUP(C155,Schools!$A:$Z,9,0)</f>
        <v>400048</v>
      </c>
      <c r="K155" s="302" t="s">
        <v>85</v>
      </c>
      <c r="L155" s="310" t="s">
        <v>4553</v>
      </c>
      <c r="M155" s="310" t="s">
        <v>4555</v>
      </c>
      <c r="N155" s="309" t="str">
        <f>VLOOKUP(C155,Schools!A:D,4,0)</f>
        <v>Primary</v>
      </c>
      <c r="O155" s="309">
        <f t="shared" si="21"/>
        <v>11294</v>
      </c>
      <c r="P155" s="309">
        <f t="shared" si="22"/>
        <v>543965</v>
      </c>
      <c r="Q155" s="286"/>
      <c r="R155" s="286"/>
      <c r="S155" s="286"/>
      <c r="T155" s="286"/>
      <c r="U155" s="78"/>
      <c r="V155" s="78"/>
      <c r="W155" s="78"/>
      <c r="X155" s="78"/>
      <c r="Y155" s="78"/>
      <c r="Z155" s="52">
        <f t="shared" si="19"/>
        <v>0</v>
      </c>
      <c r="AA155" s="52"/>
      <c r="AB155" s="52"/>
      <c r="AC155" s="52">
        <f t="shared" si="23"/>
        <v>7860</v>
      </c>
      <c r="AE155" s="314">
        <f>VLOOKUP(D155,Schools!$B$8:$F$143,5,FALSE)</f>
        <v>3022042</v>
      </c>
      <c r="AG155" s="454">
        <f t="shared" si="24"/>
        <v>0</v>
      </c>
      <c r="AH155" s="454">
        <f t="shared" si="25"/>
        <v>0</v>
      </c>
      <c r="AI155" s="454">
        <f t="shared" si="26"/>
        <v>0</v>
      </c>
      <c r="AJ155" s="454">
        <f t="shared" si="27"/>
        <v>0</v>
      </c>
      <c r="AK155" s="313"/>
      <c r="AL155" s="313"/>
      <c r="AM155" s="313"/>
      <c r="AN155" s="313"/>
      <c r="AO155" s="313"/>
      <c r="AP155" s="313"/>
      <c r="AQ155" s="313"/>
      <c r="AR155" s="313"/>
      <c r="AS155" s="313"/>
    </row>
    <row r="156" spans="1:45" x14ac:dyDescent="0.25">
      <c r="A156" s="313" t="s">
        <v>4548</v>
      </c>
      <c r="B156" s="303">
        <v>44120</v>
      </c>
      <c r="C156" s="310">
        <v>3022044</v>
      </c>
      <c r="D156" s="313" t="str">
        <f>VLOOKUP(C156,Schools!A:B,2,0)</f>
        <v>Moss Hall Infant School</v>
      </c>
      <c r="E156" s="313" t="str">
        <f>VLOOKUP(C156,Schools!$A:$Z,3,0)</f>
        <v>M</v>
      </c>
      <c r="F156" s="213">
        <v>7000</v>
      </c>
      <c r="G156" s="310" t="s">
        <v>3620</v>
      </c>
      <c r="I156" s="313" t="s">
        <v>4527</v>
      </c>
      <c r="J156" s="313">
        <f>VLOOKUP(C156,Schools!$A:$Z,9,0)</f>
        <v>400087</v>
      </c>
      <c r="K156" s="302" t="s">
        <v>85</v>
      </c>
      <c r="L156" s="310" t="s">
        <v>4553</v>
      </c>
      <c r="M156" s="310" t="s">
        <v>4555</v>
      </c>
      <c r="N156" s="309" t="str">
        <f>VLOOKUP(C156,Schools!A:D,4,0)</f>
        <v>Primary</v>
      </c>
      <c r="O156" s="309">
        <f t="shared" si="21"/>
        <v>11294</v>
      </c>
      <c r="P156" s="309">
        <f t="shared" si="22"/>
        <v>543965</v>
      </c>
      <c r="Q156" s="286"/>
      <c r="R156" s="286"/>
      <c r="S156" s="286"/>
      <c r="T156" s="286"/>
      <c r="U156" s="78"/>
      <c r="V156" s="78"/>
      <c r="W156" s="78"/>
      <c r="X156" s="78"/>
      <c r="Y156" s="78"/>
      <c r="Z156" s="52">
        <f t="shared" si="19"/>
        <v>0</v>
      </c>
      <c r="AA156" s="52"/>
      <c r="AB156" s="52"/>
      <c r="AC156" s="52">
        <f t="shared" si="23"/>
        <v>7000</v>
      </c>
      <c r="AE156" s="314">
        <f>VLOOKUP(D156,Schools!$B$8:$F$143,5,FALSE)</f>
        <v>3022044</v>
      </c>
      <c r="AG156" s="454">
        <f t="shared" si="24"/>
        <v>0</v>
      </c>
      <c r="AH156" s="454">
        <f t="shared" si="25"/>
        <v>0</v>
      </c>
      <c r="AI156" s="454">
        <f t="shared" si="26"/>
        <v>0</v>
      </c>
      <c r="AJ156" s="454">
        <f t="shared" si="27"/>
        <v>0</v>
      </c>
      <c r="AK156" s="313"/>
      <c r="AL156" s="313"/>
      <c r="AM156" s="313"/>
      <c r="AN156" s="313"/>
      <c r="AO156" s="313"/>
      <c r="AP156" s="313"/>
      <c r="AQ156" s="313"/>
      <c r="AR156" s="313"/>
      <c r="AS156" s="313"/>
    </row>
    <row r="157" spans="1:45" x14ac:dyDescent="0.25">
      <c r="A157" s="313" t="s">
        <v>4548</v>
      </c>
      <c r="B157" s="303">
        <v>44120</v>
      </c>
      <c r="C157" s="310">
        <v>3022043</v>
      </c>
      <c r="D157" s="313" t="str">
        <f>VLOOKUP(C157,Schools!A:B,2,0)</f>
        <v>Moss Hall Junior School</v>
      </c>
      <c r="E157" s="313" t="str">
        <f>VLOOKUP(C157,Schools!$A:$Z,3,0)</f>
        <v>M</v>
      </c>
      <c r="F157" s="213">
        <v>9220</v>
      </c>
      <c r="G157" s="310" t="s">
        <v>3620</v>
      </c>
      <c r="I157" s="313" t="s">
        <v>4527</v>
      </c>
      <c r="J157" s="313">
        <f>VLOOKUP(C157,Schools!$A:$Z,9,0)</f>
        <v>400088</v>
      </c>
      <c r="K157" s="302" t="s">
        <v>85</v>
      </c>
      <c r="L157" s="310" t="s">
        <v>4553</v>
      </c>
      <c r="M157" s="310" t="s">
        <v>4555</v>
      </c>
      <c r="N157" s="309" t="str">
        <f>VLOOKUP(C157,Schools!A:D,4,0)</f>
        <v>Primary</v>
      </c>
      <c r="O157" s="309">
        <f t="shared" si="21"/>
        <v>11294</v>
      </c>
      <c r="P157" s="309">
        <f t="shared" si="22"/>
        <v>543965</v>
      </c>
      <c r="Q157" s="286"/>
      <c r="R157" s="286"/>
      <c r="S157" s="286"/>
      <c r="T157" s="286"/>
      <c r="U157" s="78"/>
      <c r="V157" s="78"/>
      <c r="W157" s="78"/>
      <c r="X157" s="78"/>
      <c r="Y157" s="78"/>
      <c r="Z157" s="52">
        <f t="shared" si="19"/>
        <v>0</v>
      </c>
      <c r="AA157" s="52"/>
      <c r="AB157" s="52"/>
      <c r="AC157" s="52">
        <f t="shared" si="23"/>
        <v>9220</v>
      </c>
      <c r="AE157" s="314">
        <f>VLOOKUP(D157,Schools!$B$8:$F$143,5,FALSE)</f>
        <v>3022043</v>
      </c>
      <c r="AG157" s="454">
        <f t="shared" si="24"/>
        <v>0</v>
      </c>
      <c r="AH157" s="454">
        <f t="shared" si="25"/>
        <v>0</v>
      </c>
      <c r="AI157" s="454">
        <f t="shared" si="26"/>
        <v>0</v>
      </c>
      <c r="AJ157" s="454">
        <f t="shared" si="27"/>
        <v>0</v>
      </c>
      <c r="AK157" s="313"/>
      <c r="AL157" s="313"/>
      <c r="AM157" s="313"/>
      <c r="AN157" s="313"/>
      <c r="AO157" s="313"/>
      <c r="AP157" s="313"/>
      <c r="AQ157" s="313"/>
      <c r="AR157" s="313"/>
      <c r="AS157" s="313"/>
    </row>
    <row r="158" spans="1:45" x14ac:dyDescent="0.25">
      <c r="A158" s="313" t="s">
        <v>4548</v>
      </c>
      <c r="B158" s="303">
        <v>44120</v>
      </c>
      <c r="C158" s="310">
        <v>3022053</v>
      </c>
      <c r="D158" s="313" t="str">
        <f>VLOOKUP(C158,Schools!A:B,2,0)</f>
        <v>Noam Primary School</v>
      </c>
      <c r="E158" s="313" t="str">
        <f>VLOOKUP(C158,Schools!$A:$Z,3,0)</f>
        <v>M</v>
      </c>
      <c r="F158" s="213">
        <v>3440</v>
      </c>
      <c r="G158" s="310" t="s">
        <v>3620</v>
      </c>
      <c r="I158" s="313" t="s">
        <v>4527</v>
      </c>
      <c r="J158" s="313">
        <f>VLOOKUP(C158,Schools!$A:$Z,9,0)</f>
        <v>158733</v>
      </c>
      <c r="K158" s="302" t="s">
        <v>85</v>
      </c>
      <c r="L158" s="310" t="s">
        <v>4553</v>
      </c>
      <c r="M158" s="310" t="s">
        <v>4555</v>
      </c>
      <c r="N158" s="309" t="str">
        <f>VLOOKUP(C158,Schools!A:D,4,0)</f>
        <v>Primary</v>
      </c>
      <c r="O158" s="309">
        <f t="shared" si="21"/>
        <v>11294</v>
      </c>
      <c r="P158" s="309">
        <f t="shared" si="22"/>
        <v>543965</v>
      </c>
      <c r="Q158" s="286"/>
      <c r="R158" s="286"/>
      <c r="S158" s="286"/>
      <c r="T158" s="286"/>
      <c r="U158" s="78"/>
      <c r="V158" s="78"/>
      <c r="W158" s="78"/>
      <c r="X158" s="78"/>
      <c r="Y158" s="78"/>
      <c r="Z158" s="52">
        <f t="shared" si="19"/>
        <v>0</v>
      </c>
      <c r="AA158" s="52"/>
      <c r="AB158" s="52"/>
      <c r="AC158" s="52">
        <f t="shared" si="23"/>
        <v>3440</v>
      </c>
      <c r="AE158" s="314">
        <f>VLOOKUP(D158,Schools!$B$8:$F$143,5,FALSE)</f>
        <v>3022053</v>
      </c>
      <c r="AG158" s="454">
        <f t="shared" si="24"/>
        <v>0</v>
      </c>
      <c r="AH158" s="454">
        <f t="shared" si="25"/>
        <v>0</v>
      </c>
      <c r="AI158" s="454">
        <f t="shared" si="26"/>
        <v>0</v>
      </c>
      <c r="AJ158" s="454">
        <f t="shared" si="27"/>
        <v>0</v>
      </c>
      <c r="AK158" s="313"/>
      <c r="AL158" s="313"/>
      <c r="AM158" s="313"/>
      <c r="AN158" s="313"/>
      <c r="AO158" s="313"/>
      <c r="AP158" s="313"/>
      <c r="AQ158" s="313"/>
      <c r="AR158" s="313"/>
      <c r="AS158" s="313"/>
    </row>
    <row r="159" spans="1:45" x14ac:dyDescent="0.25">
      <c r="A159" s="313" t="s">
        <v>4548</v>
      </c>
      <c r="B159" s="303">
        <v>44120</v>
      </c>
      <c r="C159" s="310">
        <v>3022045</v>
      </c>
      <c r="D159" s="313" t="str">
        <f>VLOOKUP(C159,Schools!A:B,2,0)</f>
        <v>Northside School</v>
      </c>
      <c r="E159" s="313" t="str">
        <f>VLOOKUP(C159,Schools!$A:$Z,3,0)</f>
        <v>M</v>
      </c>
      <c r="F159" s="213">
        <v>4780</v>
      </c>
      <c r="G159" s="310" t="s">
        <v>3620</v>
      </c>
      <c r="I159" s="313" t="s">
        <v>4527</v>
      </c>
      <c r="J159" s="313">
        <f>VLOOKUP(C159,Schools!$A:$Z,9,0)</f>
        <v>400089</v>
      </c>
      <c r="K159" s="302" t="s">
        <v>85</v>
      </c>
      <c r="L159" s="310" t="s">
        <v>4553</v>
      </c>
      <c r="M159" s="310" t="s">
        <v>4555</v>
      </c>
      <c r="N159" s="309" t="str">
        <f>VLOOKUP(C159,Schools!A:D,4,0)</f>
        <v>Primary</v>
      </c>
      <c r="O159" s="309">
        <f t="shared" si="21"/>
        <v>11294</v>
      </c>
      <c r="P159" s="309">
        <f t="shared" si="22"/>
        <v>543965</v>
      </c>
      <c r="Q159" s="286"/>
      <c r="R159" s="286"/>
      <c r="S159" s="286"/>
      <c r="T159" s="286"/>
      <c r="U159" s="78"/>
      <c r="V159" s="78"/>
      <c r="W159" s="78"/>
      <c r="X159" s="78"/>
      <c r="Y159" s="78"/>
      <c r="Z159" s="52">
        <f t="shared" si="19"/>
        <v>0</v>
      </c>
      <c r="AA159" s="52"/>
      <c r="AB159" s="52"/>
      <c r="AC159" s="52">
        <f t="shared" si="23"/>
        <v>4780</v>
      </c>
      <c r="AE159" s="314">
        <f>VLOOKUP(D159,Schools!$B$8:$F$143,5,FALSE)</f>
        <v>3022045</v>
      </c>
      <c r="AG159" s="454">
        <f t="shared" si="24"/>
        <v>0</v>
      </c>
      <c r="AH159" s="454">
        <f t="shared" si="25"/>
        <v>0</v>
      </c>
      <c r="AI159" s="454">
        <f t="shared" si="26"/>
        <v>0</v>
      </c>
      <c r="AJ159" s="454">
        <f t="shared" si="27"/>
        <v>0</v>
      </c>
      <c r="AK159" s="313"/>
      <c r="AL159" s="313"/>
      <c r="AM159" s="313"/>
      <c r="AN159" s="313"/>
      <c r="AO159" s="313"/>
      <c r="AP159" s="313"/>
      <c r="AQ159" s="313"/>
      <c r="AR159" s="313"/>
      <c r="AS159" s="313"/>
    </row>
    <row r="160" spans="1:45" x14ac:dyDescent="0.25">
      <c r="A160" s="313" t="s">
        <v>4548</v>
      </c>
      <c r="B160" s="303">
        <v>44120</v>
      </c>
      <c r="C160" s="310">
        <v>3022077</v>
      </c>
      <c r="D160" s="313" t="str">
        <f>VLOOKUP(C160,Schools!A:B,2,0)</f>
        <v>Orion Primary School</v>
      </c>
      <c r="E160" s="313" t="str">
        <f>VLOOKUP(C160,Schools!$A:$Z,3,0)</f>
        <v>M</v>
      </c>
      <c r="F160" s="213">
        <v>17440</v>
      </c>
      <c r="G160" s="310" t="s">
        <v>3620</v>
      </c>
      <c r="I160" s="313" t="s">
        <v>4527</v>
      </c>
      <c r="J160" s="313">
        <f>VLOOKUP(C160,Schools!$A:$Z,9,0)</f>
        <v>400113</v>
      </c>
      <c r="K160" s="302" t="s">
        <v>85</v>
      </c>
      <c r="L160" s="310" t="s">
        <v>4553</v>
      </c>
      <c r="M160" s="310" t="s">
        <v>4555</v>
      </c>
      <c r="N160" s="309" t="str">
        <f>VLOOKUP(C160,Schools!A:D,4,0)</f>
        <v>Primary</v>
      </c>
      <c r="O160" s="309">
        <f t="shared" si="21"/>
        <v>11294</v>
      </c>
      <c r="P160" s="309">
        <f t="shared" si="22"/>
        <v>543965</v>
      </c>
      <c r="Q160" s="286"/>
      <c r="R160" s="286"/>
      <c r="S160" s="286"/>
      <c r="T160" s="286"/>
      <c r="U160" s="78"/>
      <c r="V160" s="78"/>
      <c r="W160" s="78"/>
      <c r="X160" s="78"/>
      <c r="Y160" s="78"/>
      <c r="Z160" s="52">
        <f t="shared" si="19"/>
        <v>0</v>
      </c>
      <c r="AA160" s="52"/>
      <c r="AB160" s="52"/>
      <c r="AC160" s="52">
        <f t="shared" si="23"/>
        <v>17440</v>
      </c>
      <c r="AE160" s="314">
        <f>VLOOKUP(D160,Schools!$B$8:$F$143,5,FALSE)</f>
        <v>3022077</v>
      </c>
      <c r="AG160" s="454">
        <f t="shared" si="24"/>
        <v>0</v>
      </c>
      <c r="AH160" s="454">
        <f t="shared" si="25"/>
        <v>0</v>
      </c>
      <c r="AI160" s="454">
        <f t="shared" si="26"/>
        <v>0</v>
      </c>
      <c r="AJ160" s="454">
        <f t="shared" si="27"/>
        <v>0</v>
      </c>
      <c r="AK160" s="313"/>
      <c r="AL160" s="313"/>
      <c r="AM160" s="313"/>
      <c r="AN160" s="313"/>
      <c r="AO160" s="313"/>
      <c r="AP160" s="313"/>
      <c r="AQ160" s="313"/>
      <c r="AR160" s="313"/>
      <c r="AS160" s="313"/>
    </row>
    <row r="161" spans="1:45" x14ac:dyDescent="0.25">
      <c r="A161" s="313" t="s">
        <v>4548</v>
      </c>
      <c r="B161" s="303">
        <v>44120</v>
      </c>
      <c r="C161" s="310">
        <v>3025201</v>
      </c>
      <c r="D161" s="313" t="str">
        <f>VLOOKUP(C161,Schools!A:B,2,0)</f>
        <v>Osidge Primary School</v>
      </c>
      <c r="E161" s="313" t="str">
        <f>VLOOKUP(C161,Schools!$A:$Z,3,0)</f>
        <v>M</v>
      </c>
      <c r="F161" s="213">
        <v>7760</v>
      </c>
      <c r="G161" s="310" t="s">
        <v>3620</v>
      </c>
      <c r="I161" s="313" t="s">
        <v>4527</v>
      </c>
      <c r="J161" s="313">
        <f>VLOOKUP(C161,Schools!$A:$Z,9,0)</f>
        <v>400021</v>
      </c>
      <c r="K161" s="302" t="s">
        <v>85</v>
      </c>
      <c r="L161" s="310" t="s">
        <v>4553</v>
      </c>
      <c r="M161" s="310" t="s">
        <v>4555</v>
      </c>
      <c r="N161" s="309" t="str">
        <f>VLOOKUP(C161,Schools!A:D,4,0)</f>
        <v>Primary</v>
      </c>
      <c r="O161" s="309">
        <f t="shared" si="21"/>
        <v>11294</v>
      </c>
      <c r="P161" s="309">
        <f t="shared" si="22"/>
        <v>543965</v>
      </c>
      <c r="Q161" s="286"/>
      <c r="R161" s="286"/>
      <c r="S161" s="286"/>
      <c r="T161" s="286"/>
      <c r="U161" s="78"/>
      <c r="V161" s="78"/>
      <c r="W161" s="78"/>
      <c r="X161" s="78"/>
      <c r="Y161" s="78"/>
      <c r="Z161" s="52">
        <f t="shared" si="19"/>
        <v>0</v>
      </c>
      <c r="AA161" s="52"/>
      <c r="AB161" s="52"/>
      <c r="AC161" s="52">
        <f t="shared" si="23"/>
        <v>7760</v>
      </c>
      <c r="AE161" s="314">
        <f>VLOOKUP(D161,Schools!$B$8:$F$143,5,FALSE)</f>
        <v>3025201</v>
      </c>
      <c r="AG161" s="454">
        <f t="shared" si="24"/>
        <v>0</v>
      </c>
      <c r="AH161" s="454">
        <f t="shared" si="25"/>
        <v>0</v>
      </c>
      <c r="AI161" s="454">
        <f t="shared" si="26"/>
        <v>0</v>
      </c>
      <c r="AJ161" s="454">
        <f t="shared" si="27"/>
        <v>0</v>
      </c>
      <c r="AK161" s="313"/>
      <c r="AL161" s="313"/>
      <c r="AM161" s="313"/>
      <c r="AN161" s="313"/>
      <c r="AO161" s="313"/>
      <c r="AP161" s="313"/>
      <c r="AQ161" s="313"/>
      <c r="AR161" s="313"/>
      <c r="AS161" s="313"/>
    </row>
    <row r="162" spans="1:45" x14ac:dyDescent="0.25">
      <c r="A162" s="313" t="s">
        <v>4548</v>
      </c>
      <c r="B162" s="303">
        <v>44120</v>
      </c>
      <c r="C162" s="310">
        <v>3023501</v>
      </c>
      <c r="D162" s="313" t="str">
        <f>VLOOKUP(C162,Schools!A:B,2,0)</f>
        <v>Our Lady of Lourdes School</v>
      </c>
      <c r="E162" s="313" t="str">
        <f>VLOOKUP(C162,Schools!$A:$Z,3,0)</f>
        <v>M</v>
      </c>
      <c r="F162" s="213">
        <v>4140</v>
      </c>
      <c r="G162" s="310" t="s">
        <v>3620</v>
      </c>
      <c r="I162" s="313" t="s">
        <v>4527</v>
      </c>
      <c r="J162" s="313">
        <f>VLOOKUP(C162,Schools!$A:$Z,9,0)</f>
        <v>400003</v>
      </c>
      <c r="K162" s="302" t="s">
        <v>85</v>
      </c>
      <c r="L162" s="310" t="s">
        <v>4553</v>
      </c>
      <c r="M162" s="310" t="s">
        <v>4555</v>
      </c>
      <c r="N162" s="309" t="str">
        <f>VLOOKUP(C162,Schools!A:D,4,0)</f>
        <v>Primary</v>
      </c>
      <c r="O162" s="309">
        <f t="shared" si="21"/>
        <v>11294</v>
      </c>
      <c r="P162" s="309">
        <f t="shared" si="22"/>
        <v>543965</v>
      </c>
      <c r="Q162" s="286"/>
      <c r="R162" s="286"/>
      <c r="S162" s="286"/>
      <c r="T162" s="286"/>
      <c r="U162" s="78"/>
      <c r="V162" s="78"/>
      <c r="W162" s="78"/>
      <c r="X162" s="78"/>
      <c r="Y162" s="78"/>
      <c r="Z162" s="52">
        <f t="shared" si="19"/>
        <v>0</v>
      </c>
      <c r="AA162" s="52"/>
      <c r="AB162" s="52"/>
      <c r="AC162" s="52">
        <f t="shared" si="23"/>
        <v>4140</v>
      </c>
      <c r="AE162" s="314">
        <f>VLOOKUP(D162,Schools!$B$8:$F$143,5,FALSE)</f>
        <v>3023501</v>
      </c>
      <c r="AG162" s="454">
        <f t="shared" si="24"/>
        <v>0</v>
      </c>
      <c r="AH162" s="454">
        <f t="shared" si="25"/>
        <v>0</v>
      </c>
      <c r="AI162" s="454">
        <f t="shared" si="26"/>
        <v>0</v>
      </c>
      <c r="AJ162" s="454">
        <f t="shared" si="27"/>
        <v>0</v>
      </c>
      <c r="AK162" s="313"/>
      <c r="AL162" s="313"/>
      <c r="AM162" s="313"/>
      <c r="AN162" s="313"/>
      <c r="AO162" s="313"/>
      <c r="AP162" s="313"/>
      <c r="AQ162" s="313"/>
      <c r="AR162" s="313"/>
      <c r="AS162" s="313"/>
    </row>
    <row r="163" spans="1:45" x14ac:dyDescent="0.25">
      <c r="A163" s="313" t="s">
        <v>4548</v>
      </c>
      <c r="B163" s="303">
        <v>44120</v>
      </c>
      <c r="C163" s="310">
        <v>3022078</v>
      </c>
      <c r="D163" s="313" t="str">
        <f>VLOOKUP(C163,Schools!A:B,2,0)</f>
        <v>Pardes House School</v>
      </c>
      <c r="E163" s="313" t="str">
        <f>VLOOKUP(C163,Schools!$A:$Z,3,0)</f>
        <v>M</v>
      </c>
      <c r="F163" s="213">
        <v>6880</v>
      </c>
      <c r="G163" s="310" t="s">
        <v>3620</v>
      </c>
      <c r="I163" s="313" t="s">
        <v>4527</v>
      </c>
      <c r="J163" s="313">
        <f>VLOOKUP(C163,Schools!$A:$Z,9,0)</f>
        <v>400014</v>
      </c>
      <c r="K163" s="302" t="s">
        <v>85</v>
      </c>
      <c r="L163" s="310" t="s">
        <v>4553</v>
      </c>
      <c r="M163" s="310" t="s">
        <v>4555</v>
      </c>
      <c r="N163" s="309" t="str">
        <f>VLOOKUP(C163,Schools!A:D,4,0)</f>
        <v>Primary</v>
      </c>
      <c r="O163" s="309">
        <f t="shared" si="21"/>
        <v>11294</v>
      </c>
      <c r="P163" s="309">
        <f t="shared" si="22"/>
        <v>543965</v>
      </c>
      <c r="Q163" s="286"/>
      <c r="R163" s="286"/>
      <c r="S163" s="286"/>
      <c r="T163" s="286"/>
      <c r="U163" s="78"/>
      <c r="V163" s="78"/>
      <c r="W163" s="78"/>
      <c r="X163" s="78"/>
      <c r="Y163" s="78"/>
      <c r="Z163" s="52">
        <f t="shared" si="19"/>
        <v>0</v>
      </c>
      <c r="AA163" s="52"/>
      <c r="AB163" s="52"/>
      <c r="AC163" s="52">
        <f t="shared" si="23"/>
        <v>6880</v>
      </c>
      <c r="AE163" s="314">
        <f>VLOOKUP(D163,Schools!$B$8:$F$143,5,FALSE)</f>
        <v>3022078</v>
      </c>
      <c r="AG163" s="454">
        <f t="shared" si="24"/>
        <v>0</v>
      </c>
      <c r="AH163" s="454">
        <f t="shared" si="25"/>
        <v>0</v>
      </c>
      <c r="AI163" s="454">
        <f t="shared" si="26"/>
        <v>0</v>
      </c>
      <c r="AJ163" s="454">
        <f t="shared" si="27"/>
        <v>0</v>
      </c>
      <c r="AK163" s="313"/>
      <c r="AL163" s="313"/>
      <c r="AM163" s="313"/>
      <c r="AN163" s="313"/>
      <c r="AO163" s="313"/>
      <c r="AP163" s="313"/>
      <c r="AQ163" s="313"/>
      <c r="AR163" s="313"/>
      <c r="AS163" s="313"/>
    </row>
    <row r="164" spans="1:45" x14ac:dyDescent="0.25">
      <c r="A164" s="313" t="s">
        <v>4548</v>
      </c>
      <c r="B164" s="303">
        <v>44120</v>
      </c>
      <c r="C164" s="310">
        <v>3022071</v>
      </c>
      <c r="D164" s="313" t="str">
        <f>VLOOKUP(C164,Schools!A:B,2,0)</f>
        <v>Queenswell Infant and Nursery School</v>
      </c>
      <c r="E164" s="313" t="str">
        <f>VLOOKUP(C164,Schools!$A:$Z,3,0)</f>
        <v>M</v>
      </c>
      <c r="F164" s="213">
        <v>3480</v>
      </c>
      <c r="G164" s="310" t="s">
        <v>3620</v>
      </c>
      <c r="I164" s="313" t="s">
        <v>4527</v>
      </c>
      <c r="J164" s="313">
        <f>VLOOKUP(C164,Schools!$A:$Z,9,0)</f>
        <v>400010</v>
      </c>
      <c r="K164" s="302" t="s">
        <v>85</v>
      </c>
      <c r="L164" s="310" t="s">
        <v>4553</v>
      </c>
      <c r="M164" s="310" t="s">
        <v>4555</v>
      </c>
      <c r="N164" s="309" t="str">
        <f>VLOOKUP(C164,Schools!A:D,4,0)</f>
        <v>Primary</v>
      </c>
      <c r="O164" s="309">
        <f t="shared" si="21"/>
        <v>11294</v>
      </c>
      <c r="P164" s="309">
        <f t="shared" si="22"/>
        <v>543965</v>
      </c>
      <c r="Q164" s="286"/>
      <c r="R164" s="286"/>
      <c r="S164" s="286"/>
      <c r="T164" s="286"/>
      <c r="U164" s="78"/>
      <c r="V164" s="78"/>
      <c r="W164" s="78"/>
      <c r="X164" s="78"/>
      <c r="Y164" s="78"/>
      <c r="Z164" s="52">
        <f t="shared" si="19"/>
        <v>0</v>
      </c>
      <c r="AA164" s="52"/>
      <c r="AB164" s="52"/>
      <c r="AC164" s="52">
        <f t="shared" si="23"/>
        <v>3480</v>
      </c>
      <c r="AE164" s="314">
        <f>VLOOKUP(D164,Schools!$B$8:$F$143,5,FALSE)</f>
        <v>3022071</v>
      </c>
      <c r="AG164" s="454">
        <f t="shared" si="24"/>
        <v>0</v>
      </c>
      <c r="AH164" s="454">
        <f t="shared" si="25"/>
        <v>0</v>
      </c>
      <c r="AI164" s="454">
        <f t="shared" si="26"/>
        <v>0</v>
      </c>
      <c r="AJ164" s="454">
        <f t="shared" si="27"/>
        <v>0</v>
      </c>
      <c r="AK164" s="313"/>
      <c r="AL164" s="313"/>
      <c r="AM164" s="313"/>
      <c r="AN164" s="313"/>
      <c r="AO164" s="313"/>
      <c r="AP164" s="313"/>
      <c r="AQ164" s="313"/>
      <c r="AR164" s="313"/>
      <c r="AS164" s="313"/>
    </row>
    <row r="165" spans="1:45" x14ac:dyDescent="0.25">
      <c r="A165" s="313" t="s">
        <v>4548</v>
      </c>
      <c r="B165" s="303">
        <v>44120</v>
      </c>
      <c r="C165" s="310">
        <v>3022072</v>
      </c>
      <c r="D165" s="313" t="str">
        <f>VLOOKUP(C165,Schools!A:B,2,0)</f>
        <v>Queenswell Junior School</v>
      </c>
      <c r="E165" s="313" t="str">
        <f>VLOOKUP(C165,Schools!$A:$Z,3,0)</f>
        <v>M</v>
      </c>
      <c r="F165" s="213">
        <v>6980</v>
      </c>
      <c r="G165" s="310" t="s">
        <v>3620</v>
      </c>
      <c r="I165" s="313" t="s">
        <v>4527</v>
      </c>
      <c r="J165" s="313">
        <f>VLOOKUP(C165,Schools!$A:$Z,9,0)</f>
        <v>400012</v>
      </c>
      <c r="K165" s="302" t="s">
        <v>85</v>
      </c>
      <c r="L165" s="310" t="s">
        <v>4553</v>
      </c>
      <c r="M165" s="310" t="s">
        <v>4555</v>
      </c>
      <c r="N165" s="309" t="str">
        <f>VLOOKUP(C165,Schools!A:D,4,0)</f>
        <v>Primary</v>
      </c>
      <c r="O165" s="309">
        <f t="shared" si="21"/>
        <v>11294</v>
      </c>
      <c r="P165" s="309">
        <f t="shared" si="22"/>
        <v>543965</v>
      </c>
      <c r="Q165" s="286"/>
      <c r="R165" s="286"/>
      <c r="S165" s="286"/>
      <c r="T165" s="286"/>
      <c r="U165" s="78"/>
      <c r="V165" s="78"/>
      <c r="W165" s="78"/>
      <c r="X165" s="78"/>
      <c r="Y165" s="78"/>
      <c r="Z165" s="52">
        <f t="shared" si="19"/>
        <v>0</v>
      </c>
      <c r="AA165" s="52"/>
      <c r="AB165" s="52"/>
      <c r="AC165" s="52">
        <f t="shared" si="23"/>
        <v>6980</v>
      </c>
      <c r="AE165" s="314">
        <f>VLOOKUP(D165,Schools!$B$8:$F$143,5,FALSE)</f>
        <v>3022072</v>
      </c>
      <c r="AG165" s="454">
        <f t="shared" si="24"/>
        <v>0</v>
      </c>
      <c r="AH165" s="454">
        <f t="shared" si="25"/>
        <v>0</v>
      </c>
      <c r="AI165" s="454">
        <f t="shared" si="26"/>
        <v>0</v>
      </c>
      <c r="AJ165" s="454">
        <f t="shared" si="27"/>
        <v>0</v>
      </c>
      <c r="AK165" s="313"/>
      <c r="AL165" s="313"/>
      <c r="AM165" s="313"/>
      <c r="AN165" s="313"/>
      <c r="AO165" s="313"/>
      <c r="AP165" s="313"/>
      <c r="AQ165" s="313"/>
      <c r="AR165" s="313"/>
      <c r="AS165" s="313"/>
    </row>
    <row r="166" spans="1:45" x14ac:dyDescent="0.25">
      <c r="A166" s="313" t="s">
        <v>4548</v>
      </c>
      <c r="B166" s="303">
        <v>44120</v>
      </c>
      <c r="C166" s="310">
        <v>3023512</v>
      </c>
      <c r="D166" s="313" t="str">
        <f>VLOOKUP(C166,Schools!A:B,2,0)</f>
        <v>Rosh Pinah</v>
      </c>
      <c r="E166" s="313" t="str">
        <f>VLOOKUP(C166,Schools!$A:$Z,3,0)</f>
        <v>M</v>
      </c>
      <c r="F166" s="213">
        <v>7620</v>
      </c>
      <c r="G166" s="310" t="s">
        <v>3620</v>
      </c>
      <c r="I166" s="313" t="s">
        <v>4527</v>
      </c>
      <c r="J166" s="313">
        <f>VLOOKUP(C166,Schools!$A:$Z,9,0)</f>
        <v>400093</v>
      </c>
      <c r="K166" s="302" t="s">
        <v>85</v>
      </c>
      <c r="L166" s="310" t="s">
        <v>4553</v>
      </c>
      <c r="M166" s="310" t="s">
        <v>4555</v>
      </c>
      <c r="N166" s="309" t="str">
        <f>VLOOKUP(C166,Schools!A:D,4,0)</f>
        <v>Primary</v>
      </c>
      <c r="O166" s="309">
        <f t="shared" si="21"/>
        <v>11294</v>
      </c>
      <c r="P166" s="309">
        <f t="shared" si="22"/>
        <v>543965</v>
      </c>
      <c r="Q166" s="286"/>
      <c r="R166" s="286"/>
      <c r="S166" s="286"/>
      <c r="T166" s="286"/>
      <c r="U166" s="78"/>
      <c r="V166" s="78"/>
      <c r="W166" s="78"/>
      <c r="X166" s="78"/>
      <c r="Y166" s="78"/>
      <c r="Z166" s="52">
        <f t="shared" si="19"/>
        <v>0</v>
      </c>
      <c r="AA166" s="52"/>
      <c r="AB166" s="52"/>
      <c r="AC166" s="52">
        <f t="shared" si="23"/>
        <v>7620</v>
      </c>
      <c r="AE166" s="314">
        <f>VLOOKUP(D166,Schools!$B$8:$F$143,5,FALSE)</f>
        <v>3023512</v>
      </c>
      <c r="AG166" s="454">
        <f t="shared" si="24"/>
        <v>0</v>
      </c>
      <c r="AH166" s="454">
        <f t="shared" si="25"/>
        <v>0</v>
      </c>
      <c r="AI166" s="454">
        <f t="shared" si="26"/>
        <v>0</v>
      </c>
      <c r="AJ166" s="454">
        <f t="shared" si="27"/>
        <v>0</v>
      </c>
      <c r="AK166" s="313"/>
      <c r="AL166" s="313"/>
      <c r="AM166" s="313"/>
      <c r="AN166" s="313"/>
      <c r="AO166" s="313"/>
      <c r="AP166" s="313"/>
      <c r="AQ166" s="313"/>
      <c r="AR166" s="313"/>
      <c r="AS166" s="313"/>
    </row>
    <row r="167" spans="1:45" x14ac:dyDescent="0.25">
      <c r="A167" s="313" t="s">
        <v>4548</v>
      </c>
      <c r="B167" s="303">
        <v>44120</v>
      </c>
      <c r="C167" s="310">
        <v>3023510</v>
      </c>
      <c r="D167" s="313" t="str">
        <f>VLOOKUP(C167,Schools!A:B,2,0)</f>
        <v>Sacred Heart School</v>
      </c>
      <c r="E167" s="313" t="str">
        <f>VLOOKUP(C167,Schools!$A:$Z,3,0)</f>
        <v>M</v>
      </c>
      <c r="F167" s="213">
        <v>7900</v>
      </c>
      <c r="G167" s="310" t="s">
        <v>3620</v>
      </c>
      <c r="I167" s="313" t="s">
        <v>4527</v>
      </c>
      <c r="J167" s="313">
        <f>VLOOKUP(C167,Schools!$A:$Z,9,0)</f>
        <v>400071</v>
      </c>
      <c r="K167" s="302" t="s">
        <v>85</v>
      </c>
      <c r="L167" s="310" t="s">
        <v>4553</v>
      </c>
      <c r="M167" s="310" t="s">
        <v>4555</v>
      </c>
      <c r="N167" s="309" t="str">
        <f>VLOOKUP(C167,Schools!A:D,4,0)</f>
        <v>Primary</v>
      </c>
      <c r="O167" s="309">
        <f t="shared" si="21"/>
        <v>11294</v>
      </c>
      <c r="P167" s="309">
        <f t="shared" si="22"/>
        <v>543965</v>
      </c>
      <c r="Q167" s="286"/>
      <c r="R167" s="286"/>
      <c r="S167" s="286"/>
      <c r="T167" s="286"/>
      <c r="U167" s="78"/>
      <c r="V167" s="78"/>
      <c r="W167" s="78"/>
      <c r="X167" s="78"/>
      <c r="Y167" s="78"/>
      <c r="Z167" s="52">
        <f t="shared" si="19"/>
        <v>0</v>
      </c>
      <c r="AA167" s="52"/>
      <c r="AB167" s="52"/>
      <c r="AC167" s="52">
        <f t="shared" si="23"/>
        <v>7900</v>
      </c>
      <c r="AE167" s="314">
        <f>VLOOKUP(D167,Schools!$B$8:$F$143,5,FALSE)</f>
        <v>3023510</v>
      </c>
      <c r="AG167" s="454">
        <f t="shared" si="24"/>
        <v>0</v>
      </c>
      <c r="AH167" s="454">
        <f t="shared" si="25"/>
        <v>0</v>
      </c>
      <c r="AI167" s="454">
        <f t="shared" si="26"/>
        <v>0</v>
      </c>
      <c r="AJ167" s="454">
        <f t="shared" si="27"/>
        <v>0</v>
      </c>
      <c r="AK167" s="313"/>
      <c r="AL167" s="313"/>
      <c r="AM167" s="313"/>
      <c r="AN167" s="313"/>
      <c r="AO167" s="313"/>
      <c r="AP167" s="313"/>
      <c r="AQ167" s="313"/>
      <c r="AR167" s="313"/>
      <c r="AS167" s="313"/>
    </row>
    <row r="168" spans="1:45" x14ac:dyDescent="0.25">
      <c r="A168" s="313" t="s">
        <v>4548</v>
      </c>
      <c r="B168" s="303">
        <v>44120</v>
      </c>
      <c r="C168" s="310">
        <v>3023502</v>
      </c>
      <c r="D168" s="313" t="str">
        <f>VLOOKUP(C168,Schools!A:B,2,0)</f>
        <v>St Agnes RC Primary School</v>
      </c>
      <c r="E168" s="313" t="str">
        <f>VLOOKUP(C168,Schools!$A:$Z,3,0)</f>
        <v>M</v>
      </c>
      <c r="F168" s="213">
        <v>6880</v>
      </c>
      <c r="G168" s="310" t="s">
        <v>3620</v>
      </c>
      <c r="I168" s="313" t="s">
        <v>4527</v>
      </c>
      <c r="J168" s="313">
        <f>VLOOKUP(C168,Schools!$A:$Z,9,0)</f>
        <v>400096</v>
      </c>
      <c r="K168" s="302" t="s">
        <v>85</v>
      </c>
      <c r="L168" s="310" t="s">
        <v>4553</v>
      </c>
      <c r="M168" s="310" t="s">
        <v>4555</v>
      </c>
      <c r="N168" s="309" t="str">
        <f>VLOOKUP(C168,Schools!A:D,4,0)</f>
        <v>Primary</v>
      </c>
      <c r="O168" s="309">
        <f t="shared" si="21"/>
        <v>11294</v>
      </c>
      <c r="P168" s="309">
        <f t="shared" si="22"/>
        <v>543965</v>
      </c>
      <c r="Q168" s="286"/>
      <c r="R168" s="286"/>
      <c r="S168" s="286"/>
      <c r="T168" s="286"/>
      <c r="U168" s="78"/>
      <c r="V168" s="78"/>
      <c r="W168" s="78"/>
      <c r="X168" s="78"/>
      <c r="Y168" s="78"/>
      <c r="Z168" s="52">
        <f t="shared" si="19"/>
        <v>0</v>
      </c>
      <c r="AA168" s="52"/>
      <c r="AB168" s="52"/>
      <c r="AC168" s="52">
        <f t="shared" si="23"/>
        <v>6880</v>
      </c>
      <c r="AE168" s="314">
        <f>VLOOKUP(D168,Schools!$B$8:$F$143,5,FALSE)</f>
        <v>3023502</v>
      </c>
      <c r="AG168" s="454">
        <f t="shared" si="24"/>
        <v>0</v>
      </c>
      <c r="AH168" s="454">
        <f t="shared" si="25"/>
        <v>0</v>
      </c>
      <c r="AI168" s="454">
        <f t="shared" si="26"/>
        <v>0</v>
      </c>
      <c r="AJ168" s="454">
        <f t="shared" si="27"/>
        <v>0</v>
      </c>
      <c r="AK168" s="313"/>
      <c r="AL168" s="313"/>
      <c r="AM168" s="313"/>
      <c r="AN168" s="313"/>
      <c r="AO168" s="313"/>
      <c r="AP168" s="313"/>
      <c r="AQ168" s="313"/>
      <c r="AR168" s="313"/>
      <c r="AS168" s="313"/>
    </row>
    <row r="169" spans="1:45" x14ac:dyDescent="0.25">
      <c r="A169" s="313" t="s">
        <v>4548</v>
      </c>
      <c r="B169" s="303">
        <v>44120</v>
      </c>
      <c r="C169" s="310">
        <v>3023315</v>
      </c>
      <c r="D169" s="313" t="str">
        <f>VLOOKUP(C169,Schools!A:B,2,0)</f>
        <v>St Andrew's C E</v>
      </c>
      <c r="E169" s="313" t="str">
        <f>VLOOKUP(C169,Schools!$A:$Z,3,0)</f>
        <v>M</v>
      </c>
      <c r="F169" s="213">
        <v>4200</v>
      </c>
      <c r="G169" s="310" t="s">
        <v>3620</v>
      </c>
      <c r="I169" s="313" t="s">
        <v>4527</v>
      </c>
      <c r="J169" s="313">
        <f>VLOOKUP(C169,Schools!$A:$Z,9,0)</f>
        <v>400062</v>
      </c>
      <c r="K169" s="302" t="s">
        <v>85</v>
      </c>
      <c r="L169" s="310" t="s">
        <v>4553</v>
      </c>
      <c r="M169" s="310" t="s">
        <v>4555</v>
      </c>
      <c r="N169" s="309" t="str">
        <f>VLOOKUP(C169,Schools!A:D,4,0)</f>
        <v>Primary</v>
      </c>
      <c r="O169" s="309">
        <f t="shared" si="21"/>
        <v>11294</v>
      </c>
      <c r="P169" s="309">
        <f t="shared" si="22"/>
        <v>543965</v>
      </c>
      <c r="Q169" s="286"/>
      <c r="R169" s="286"/>
      <c r="S169" s="286"/>
      <c r="T169" s="286"/>
      <c r="U169" s="78"/>
      <c r="V169" s="78"/>
      <c r="W169" s="78"/>
      <c r="X169" s="78"/>
      <c r="Y169" s="78"/>
      <c r="Z169" s="52">
        <f t="shared" si="19"/>
        <v>0</v>
      </c>
      <c r="AA169" s="52"/>
      <c r="AB169" s="52"/>
      <c r="AC169" s="52">
        <f t="shared" si="23"/>
        <v>4200</v>
      </c>
      <c r="AE169" s="314">
        <f>VLOOKUP(D169,Schools!$B$8:$F$143,5,FALSE)</f>
        <v>3023315</v>
      </c>
      <c r="AG169" s="454">
        <f t="shared" si="24"/>
        <v>0</v>
      </c>
      <c r="AH169" s="454">
        <f t="shared" si="25"/>
        <v>0</v>
      </c>
      <c r="AI169" s="454">
        <f t="shared" si="26"/>
        <v>0</v>
      </c>
      <c r="AJ169" s="454">
        <f t="shared" si="27"/>
        <v>0</v>
      </c>
      <c r="AK169" s="313"/>
      <c r="AL169" s="313"/>
      <c r="AM169" s="313"/>
      <c r="AN169" s="313"/>
      <c r="AO169" s="313"/>
      <c r="AP169" s="313"/>
      <c r="AQ169" s="313"/>
      <c r="AR169" s="313"/>
      <c r="AS169" s="313"/>
    </row>
    <row r="170" spans="1:45" x14ac:dyDescent="0.25">
      <c r="A170" s="313" t="s">
        <v>4548</v>
      </c>
      <c r="B170" s="303">
        <v>44120</v>
      </c>
      <c r="C170" s="310">
        <v>3023504</v>
      </c>
      <c r="D170" s="313" t="str">
        <f>VLOOKUP(C170,Schools!A:B,2,0)</f>
        <v>St Catherines R C Primary</v>
      </c>
      <c r="E170" s="313" t="str">
        <f>VLOOKUP(C170,Schools!$A:$Z,3,0)</f>
        <v>M</v>
      </c>
      <c r="F170" s="213">
        <v>8420</v>
      </c>
      <c r="G170" s="310" t="s">
        <v>3620</v>
      </c>
      <c r="I170" s="313" t="s">
        <v>4527</v>
      </c>
      <c r="J170" s="313">
        <f>VLOOKUP(C170,Schools!$A:$Z,9,0)</f>
        <v>400064</v>
      </c>
      <c r="K170" s="302" t="s">
        <v>85</v>
      </c>
      <c r="L170" s="310" t="s">
        <v>4553</v>
      </c>
      <c r="M170" s="310" t="s">
        <v>4555</v>
      </c>
      <c r="N170" s="309" t="str">
        <f>VLOOKUP(C170,Schools!A:D,4,0)</f>
        <v>Primary</v>
      </c>
      <c r="O170" s="309">
        <f t="shared" si="21"/>
        <v>11294</v>
      </c>
      <c r="P170" s="309">
        <f t="shared" si="22"/>
        <v>543965</v>
      </c>
      <c r="Q170" s="286"/>
      <c r="R170" s="286"/>
      <c r="S170" s="286"/>
      <c r="T170" s="286"/>
      <c r="U170" s="78"/>
      <c r="V170" s="78"/>
      <c r="W170" s="78"/>
      <c r="X170" s="78"/>
      <c r="Y170" s="78"/>
      <c r="Z170" s="52">
        <f t="shared" si="19"/>
        <v>0</v>
      </c>
      <c r="AA170" s="52"/>
      <c r="AB170" s="52"/>
      <c r="AC170" s="52">
        <f t="shared" si="23"/>
        <v>8420</v>
      </c>
      <c r="AE170" s="314">
        <f>VLOOKUP(D170,Schools!$B$8:$F$143,5,FALSE)</f>
        <v>3023504</v>
      </c>
      <c r="AG170" s="454">
        <f t="shared" si="24"/>
        <v>0</v>
      </c>
      <c r="AH170" s="454">
        <f t="shared" si="25"/>
        <v>0</v>
      </c>
      <c r="AI170" s="454">
        <f t="shared" si="26"/>
        <v>0</v>
      </c>
      <c r="AJ170" s="454">
        <f t="shared" si="27"/>
        <v>0</v>
      </c>
      <c r="AK170" s="313"/>
      <c r="AL170" s="313"/>
      <c r="AM170" s="313"/>
      <c r="AN170" s="313"/>
      <c r="AO170" s="313"/>
      <c r="AP170" s="313"/>
      <c r="AQ170" s="313"/>
      <c r="AR170" s="313"/>
      <c r="AS170" s="313"/>
    </row>
    <row r="171" spans="1:45" x14ac:dyDescent="0.25">
      <c r="A171" s="313" t="s">
        <v>4548</v>
      </c>
      <c r="B171" s="303">
        <v>44120</v>
      </c>
      <c r="C171" s="310">
        <v>3023309</v>
      </c>
      <c r="D171" s="313" t="str">
        <f>VLOOKUP(C171,Schools!A:B,2,0)</f>
        <v>St Johns CE N20</v>
      </c>
      <c r="E171" s="313" t="str">
        <f>VLOOKUP(C171,Schools!$A:$Z,3,0)</f>
        <v>M</v>
      </c>
      <c r="F171" s="213">
        <v>4180</v>
      </c>
      <c r="G171" s="310" t="s">
        <v>3620</v>
      </c>
      <c r="I171" s="313" t="s">
        <v>4527</v>
      </c>
      <c r="J171" s="313">
        <f>VLOOKUP(C171,Schools!$A:$Z,9,0)</f>
        <v>400098</v>
      </c>
      <c r="K171" s="302" t="s">
        <v>85</v>
      </c>
      <c r="L171" s="310" t="s">
        <v>4553</v>
      </c>
      <c r="M171" s="310" t="s">
        <v>4555</v>
      </c>
      <c r="N171" s="309" t="str">
        <f>VLOOKUP(C171,Schools!A:D,4,0)</f>
        <v>Primary</v>
      </c>
      <c r="O171" s="309">
        <f t="shared" si="21"/>
        <v>11294</v>
      </c>
      <c r="P171" s="309">
        <f t="shared" si="22"/>
        <v>543965</v>
      </c>
      <c r="Q171" s="286"/>
      <c r="R171" s="286"/>
      <c r="S171" s="286"/>
      <c r="T171" s="286"/>
      <c r="U171" s="78"/>
      <c r="V171" s="78"/>
      <c r="W171" s="78"/>
      <c r="X171" s="78"/>
      <c r="Y171" s="78"/>
      <c r="Z171" s="52">
        <f t="shared" si="19"/>
        <v>0</v>
      </c>
      <c r="AA171" s="52"/>
      <c r="AB171" s="52"/>
      <c r="AC171" s="52">
        <f t="shared" si="23"/>
        <v>4180</v>
      </c>
      <c r="AE171" s="314">
        <f>VLOOKUP(D171,Schools!$B$8:$F$143,5,FALSE)</f>
        <v>3023309</v>
      </c>
      <c r="AG171" s="454">
        <f t="shared" si="24"/>
        <v>0</v>
      </c>
      <c r="AH171" s="454">
        <f t="shared" si="25"/>
        <v>0</v>
      </c>
      <c r="AI171" s="454">
        <f t="shared" si="26"/>
        <v>0</v>
      </c>
      <c r="AJ171" s="454">
        <f t="shared" si="27"/>
        <v>0</v>
      </c>
      <c r="AK171" s="313"/>
      <c r="AL171" s="313"/>
      <c r="AM171" s="313"/>
      <c r="AN171" s="313"/>
      <c r="AO171" s="313"/>
      <c r="AP171" s="313"/>
      <c r="AQ171" s="313"/>
      <c r="AR171" s="313"/>
      <c r="AS171" s="313"/>
    </row>
    <row r="172" spans="1:45" x14ac:dyDescent="0.25">
      <c r="A172" s="313" t="s">
        <v>4548</v>
      </c>
      <c r="B172" s="303">
        <v>44120</v>
      </c>
      <c r="C172" s="310">
        <v>3023307</v>
      </c>
      <c r="D172" s="313" t="str">
        <f>VLOOKUP(C172,Schools!A:B,2,0)</f>
        <v>St John's CE School N11</v>
      </c>
      <c r="E172" s="313" t="str">
        <f>VLOOKUP(C172,Schools!$A:$Z,3,0)</f>
        <v>M</v>
      </c>
      <c r="F172" s="213">
        <v>4200</v>
      </c>
      <c r="G172" s="310" t="s">
        <v>3620</v>
      </c>
      <c r="I172" s="313" t="s">
        <v>4527</v>
      </c>
      <c r="J172" s="313">
        <f>VLOOKUP(C172,Schools!$A:$Z,9,0)</f>
        <v>400114</v>
      </c>
      <c r="K172" s="302" t="s">
        <v>85</v>
      </c>
      <c r="L172" s="310" t="s">
        <v>4553</v>
      </c>
      <c r="M172" s="310" t="s">
        <v>4555</v>
      </c>
      <c r="N172" s="309" t="str">
        <f>VLOOKUP(C172,Schools!A:D,4,0)</f>
        <v>Primary</v>
      </c>
      <c r="O172" s="309">
        <f t="shared" si="21"/>
        <v>11294</v>
      </c>
      <c r="P172" s="309">
        <f t="shared" si="22"/>
        <v>543965</v>
      </c>
      <c r="Q172" s="286"/>
      <c r="R172" s="286"/>
      <c r="S172" s="286"/>
      <c r="T172" s="286"/>
      <c r="U172" s="78"/>
      <c r="V172" s="78"/>
      <c r="W172" s="78"/>
      <c r="X172" s="78"/>
      <c r="Y172" s="78"/>
      <c r="Z172" s="52">
        <f t="shared" si="19"/>
        <v>0</v>
      </c>
      <c r="AA172" s="52"/>
      <c r="AB172" s="52"/>
      <c r="AC172" s="52">
        <f t="shared" si="23"/>
        <v>4200</v>
      </c>
      <c r="AE172" s="314">
        <f>VLOOKUP(D172,Schools!$B$8:$F$143,5,FALSE)</f>
        <v>3023307</v>
      </c>
      <c r="AG172" s="454">
        <f t="shared" si="24"/>
        <v>0</v>
      </c>
      <c r="AH172" s="454">
        <f t="shared" si="25"/>
        <v>0</v>
      </c>
      <c r="AI172" s="454">
        <f t="shared" si="26"/>
        <v>0</v>
      </c>
      <c r="AJ172" s="454">
        <f t="shared" si="27"/>
        <v>0</v>
      </c>
      <c r="AK172" s="313"/>
      <c r="AL172" s="313"/>
      <c r="AM172" s="313"/>
      <c r="AN172" s="313"/>
      <c r="AO172" s="313"/>
      <c r="AP172" s="313"/>
      <c r="AQ172" s="313"/>
      <c r="AR172" s="313"/>
      <c r="AS172" s="313"/>
    </row>
    <row r="173" spans="1:45" x14ac:dyDescent="0.25">
      <c r="A173" s="313" t="s">
        <v>4548</v>
      </c>
      <c r="B173" s="303">
        <v>44120</v>
      </c>
      <c r="C173" s="310">
        <v>3023509</v>
      </c>
      <c r="D173" s="313" t="str">
        <f>VLOOKUP(C173,Schools!A:B,2,0)</f>
        <v>St Joseph's Primary School</v>
      </c>
      <c r="E173" s="313" t="str">
        <f>VLOOKUP(C173,Schools!$A:$Z,3,0)</f>
        <v>M</v>
      </c>
      <c r="F173" s="213">
        <v>10160</v>
      </c>
      <c r="G173" s="310" t="s">
        <v>3620</v>
      </c>
      <c r="I173" s="313" t="s">
        <v>4527</v>
      </c>
      <c r="J173" s="313">
        <f>VLOOKUP(C173,Schools!$A:$Z,9,0)</f>
        <v>400066</v>
      </c>
      <c r="K173" s="302" t="s">
        <v>85</v>
      </c>
      <c r="L173" s="310" t="s">
        <v>4553</v>
      </c>
      <c r="M173" s="310" t="s">
        <v>4555</v>
      </c>
      <c r="N173" s="309" t="str">
        <f>VLOOKUP(C173,Schools!A:D,4,0)</f>
        <v>Primary</v>
      </c>
      <c r="O173" s="309">
        <f t="shared" si="21"/>
        <v>11294</v>
      </c>
      <c r="P173" s="309">
        <f t="shared" si="22"/>
        <v>543965</v>
      </c>
      <c r="Q173" s="286"/>
      <c r="R173" s="286"/>
      <c r="S173" s="286"/>
      <c r="T173" s="286"/>
      <c r="U173" s="78"/>
      <c r="V173" s="78"/>
      <c r="W173" s="78"/>
      <c r="X173" s="78"/>
      <c r="Y173" s="78"/>
      <c r="Z173" s="52">
        <f t="shared" si="19"/>
        <v>0</v>
      </c>
      <c r="AA173" s="52"/>
      <c r="AB173" s="52"/>
      <c r="AC173" s="52">
        <f t="shared" si="23"/>
        <v>10160</v>
      </c>
      <c r="AE173" s="314">
        <f>VLOOKUP(D173,Schools!$B$8:$F$143,5,FALSE)</f>
        <v>3023509</v>
      </c>
      <c r="AG173" s="454">
        <f t="shared" si="24"/>
        <v>0</v>
      </c>
      <c r="AH173" s="454">
        <f t="shared" si="25"/>
        <v>0</v>
      </c>
      <c r="AI173" s="454">
        <f t="shared" si="26"/>
        <v>0</v>
      </c>
      <c r="AJ173" s="454">
        <f t="shared" si="27"/>
        <v>0</v>
      </c>
      <c r="AK173" s="313"/>
      <c r="AL173" s="313"/>
      <c r="AM173" s="313"/>
      <c r="AN173" s="313"/>
      <c r="AO173" s="313"/>
      <c r="AP173" s="313"/>
      <c r="AQ173" s="313"/>
      <c r="AR173" s="313"/>
      <c r="AS173" s="313"/>
    </row>
    <row r="174" spans="1:45" x14ac:dyDescent="0.25">
      <c r="A174" s="313" t="s">
        <v>4548</v>
      </c>
      <c r="B174" s="303">
        <v>44120</v>
      </c>
      <c r="C174" s="310">
        <v>3023311</v>
      </c>
      <c r="D174" s="313" t="str">
        <f>VLOOKUP(C174,Schools!A:B,2,0)</f>
        <v>St Mary's C E Primary School N3</v>
      </c>
      <c r="E174" s="313" t="str">
        <f>VLOOKUP(C174,Schools!$A:$Z,3,0)</f>
        <v>M</v>
      </c>
      <c r="F174" s="213">
        <v>8240</v>
      </c>
      <c r="G174" s="310" t="s">
        <v>3620</v>
      </c>
      <c r="I174" s="313" t="s">
        <v>4527</v>
      </c>
      <c r="J174" s="313">
        <f>VLOOKUP(C174,Schools!$A:$Z,9,0)</f>
        <v>400058</v>
      </c>
      <c r="K174" s="302" t="s">
        <v>85</v>
      </c>
      <c r="L174" s="310" t="s">
        <v>4553</v>
      </c>
      <c r="M174" s="310" t="s">
        <v>4555</v>
      </c>
      <c r="N174" s="309" t="str">
        <f>VLOOKUP(C174,Schools!A:D,4,0)</f>
        <v>Primary</v>
      </c>
      <c r="O174" s="309">
        <f t="shared" si="21"/>
        <v>11294</v>
      </c>
      <c r="P174" s="309">
        <f t="shared" si="22"/>
        <v>543965</v>
      </c>
      <c r="Q174" s="286"/>
      <c r="R174" s="286"/>
      <c r="S174" s="286"/>
      <c r="T174" s="286"/>
      <c r="U174" s="78"/>
      <c r="V174" s="78"/>
      <c r="W174" s="78"/>
      <c r="X174" s="78"/>
      <c r="Y174" s="78"/>
      <c r="Z174" s="52">
        <f t="shared" si="19"/>
        <v>0</v>
      </c>
      <c r="AA174" s="52"/>
      <c r="AB174" s="52"/>
      <c r="AC174" s="52">
        <f t="shared" si="23"/>
        <v>8240</v>
      </c>
      <c r="AE174" s="314">
        <f>VLOOKUP(D174,Schools!$B$8:$F$143,5,FALSE)</f>
        <v>3023311</v>
      </c>
      <c r="AG174" s="454">
        <f t="shared" si="24"/>
        <v>0</v>
      </c>
      <c r="AH174" s="454">
        <f t="shared" si="25"/>
        <v>0</v>
      </c>
      <c r="AI174" s="454">
        <f t="shared" si="26"/>
        <v>0</v>
      </c>
      <c r="AJ174" s="454">
        <f t="shared" si="27"/>
        <v>0</v>
      </c>
      <c r="AK174" s="313"/>
      <c r="AL174" s="313"/>
      <c r="AM174" s="313"/>
      <c r="AN174" s="313"/>
      <c r="AO174" s="313"/>
      <c r="AP174" s="313"/>
      <c r="AQ174" s="313"/>
      <c r="AR174" s="313"/>
      <c r="AS174" s="313"/>
    </row>
    <row r="175" spans="1:45" x14ac:dyDescent="0.25">
      <c r="A175" s="313" t="s">
        <v>4548</v>
      </c>
      <c r="B175" s="303">
        <v>44120</v>
      </c>
      <c r="C175" s="310">
        <v>3023312</v>
      </c>
      <c r="D175" s="313" t="str">
        <f>VLOOKUP(C175,Schools!A:B,2,0)</f>
        <v>St Mary's School EN4</v>
      </c>
      <c r="E175" s="313" t="str">
        <f>VLOOKUP(C175,Schools!$A:$Z,3,0)</f>
        <v>M</v>
      </c>
      <c r="F175" s="213">
        <v>4260</v>
      </c>
      <c r="G175" s="310" t="s">
        <v>3620</v>
      </c>
      <c r="I175" s="313" t="s">
        <v>4527</v>
      </c>
      <c r="J175" s="313">
        <f>VLOOKUP(C175,Schools!$A:$Z,9,0)</f>
        <v>400017</v>
      </c>
      <c r="K175" s="302" t="s">
        <v>85</v>
      </c>
      <c r="L175" s="310" t="s">
        <v>4553</v>
      </c>
      <c r="M175" s="310" t="s">
        <v>4555</v>
      </c>
      <c r="N175" s="309" t="str">
        <f>VLOOKUP(C175,Schools!A:D,4,0)</f>
        <v>Primary</v>
      </c>
      <c r="O175" s="309">
        <f t="shared" si="21"/>
        <v>11294</v>
      </c>
      <c r="P175" s="309">
        <f t="shared" si="22"/>
        <v>543965</v>
      </c>
      <c r="Q175" s="286"/>
      <c r="R175" s="286"/>
      <c r="S175" s="286"/>
      <c r="T175" s="286"/>
      <c r="U175" s="78"/>
      <c r="V175" s="78"/>
      <c r="W175" s="78"/>
      <c r="X175" s="78"/>
      <c r="Y175" s="78"/>
      <c r="Z175" s="52">
        <f t="shared" si="19"/>
        <v>0</v>
      </c>
      <c r="AA175" s="52"/>
      <c r="AB175" s="52"/>
      <c r="AC175" s="52">
        <f t="shared" si="23"/>
        <v>4260</v>
      </c>
      <c r="AE175" s="314">
        <f>VLOOKUP(D175,Schools!$B$8:$F$143,5,FALSE)</f>
        <v>3023312</v>
      </c>
      <c r="AG175" s="454">
        <f t="shared" si="24"/>
        <v>0</v>
      </c>
      <c r="AH175" s="454">
        <f t="shared" si="25"/>
        <v>0</v>
      </c>
      <c r="AI175" s="454">
        <f t="shared" si="26"/>
        <v>0</v>
      </c>
      <c r="AJ175" s="454">
        <f t="shared" si="27"/>
        <v>0</v>
      </c>
      <c r="AK175" s="313"/>
      <c r="AL175" s="313"/>
      <c r="AM175" s="313"/>
      <c r="AN175" s="313"/>
      <c r="AO175" s="313"/>
      <c r="AP175" s="313"/>
      <c r="AQ175" s="313"/>
      <c r="AR175" s="313"/>
      <c r="AS175" s="313"/>
    </row>
    <row r="176" spans="1:45" x14ac:dyDescent="0.25">
      <c r="A176" s="313" t="s">
        <v>4548</v>
      </c>
      <c r="B176" s="303">
        <v>44120</v>
      </c>
      <c r="C176" s="310">
        <v>3023314</v>
      </c>
      <c r="D176" s="313" t="str">
        <f>VLOOKUP(C176,Schools!A:B,2,0)</f>
        <v>St Pauls CE Primary, NW7</v>
      </c>
      <c r="E176" s="313" t="str">
        <f>VLOOKUP(C176,Schools!$A:$Z,3,0)</f>
        <v>M</v>
      </c>
      <c r="F176" s="213">
        <v>4060</v>
      </c>
      <c r="G176" s="310" t="s">
        <v>3620</v>
      </c>
      <c r="I176" s="313" t="s">
        <v>4527</v>
      </c>
      <c r="J176" s="313">
        <f>VLOOKUP(C176,Schools!$A:$Z,9,0)</f>
        <v>400094</v>
      </c>
      <c r="K176" s="302" t="s">
        <v>85</v>
      </c>
      <c r="L176" s="310" t="s">
        <v>4553</v>
      </c>
      <c r="M176" s="310" t="s">
        <v>4555</v>
      </c>
      <c r="N176" s="309" t="str">
        <f>VLOOKUP(C176,Schools!A:D,4,0)</f>
        <v>Primary</v>
      </c>
      <c r="O176" s="309">
        <f t="shared" si="21"/>
        <v>11294</v>
      </c>
      <c r="P176" s="309">
        <f t="shared" si="22"/>
        <v>543965</v>
      </c>
      <c r="Q176" s="286"/>
      <c r="R176" s="286"/>
      <c r="S176" s="286"/>
      <c r="T176" s="286"/>
      <c r="U176" s="78"/>
      <c r="V176" s="78"/>
      <c r="W176" s="78"/>
      <c r="X176" s="78"/>
      <c r="Y176" s="78"/>
      <c r="Z176" s="52">
        <f t="shared" si="19"/>
        <v>0</v>
      </c>
      <c r="AA176" s="52"/>
      <c r="AB176" s="52"/>
      <c r="AC176" s="52">
        <f t="shared" si="23"/>
        <v>4060</v>
      </c>
      <c r="AE176" s="314">
        <f>VLOOKUP(D176,Schools!$B$8:$F$143,5,FALSE)</f>
        <v>3023314</v>
      </c>
      <c r="AG176" s="454">
        <f t="shared" si="24"/>
        <v>0</v>
      </c>
      <c r="AH176" s="454">
        <f t="shared" si="25"/>
        <v>0</v>
      </c>
      <c r="AI176" s="454">
        <f t="shared" si="26"/>
        <v>0</v>
      </c>
      <c r="AJ176" s="454">
        <f t="shared" si="27"/>
        <v>0</v>
      </c>
      <c r="AK176" s="313"/>
      <c r="AL176" s="313"/>
      <c r="AM176" s="313"/>
      <c r="AN176" s="313"/>
      <c r="AO176" s="313"/>
      <c r="AP176" s="313"/>
      <c r="AQ176" s="313"/>
      <c r="AR176" s="313"/>
      <c r="AS176" s="313"/>
    </row>
    <row r="177" spans="1:45" x14ac:dyDescent="0.25">
      <c r="A177" s="313" t="s">
        <v>4548</v>
      </c>
      <c r="B177" s="303">
        <v>44120</v>
      </c>
      <c r="C177" s="310">
        <v>3023313</v>
      </c>
      <c r="D177" s="313" t="str">
        <f>VLOOKUP(C177,Schools!A:B,2,0)</f>
        <v>St. Pauls CE Primary School (N11)</v>
      </c>
      <c r="E177" s="313" t="str">
        <f>VLOOKUP(C177,Schools!$A:$Z,3,0)</f>
        <v>M</v>
      </c>
      <c r="F177" s="213">
        <v>3780</v>
      </c>
      <c r="G177" s="310" t="s">
        <v>3620</v>
      </c>
      <c r="I177" s="313" t="s">
        <v>4527</v>
      </c>
      <c r="J177" s="313">
        <f>VLOOKUP(C177,Schools!$A:$Z,9,0)</f>
        <v>400006</v>
      </c>
      <c r="K177" s="302" t="s">
        <v>85</v>
      </c>
      <c r="L177" s="310" t="s">
        <v>4553</v>
      </c>
      <c r="M177" s="310" t="s">
        <v>4555</v>
      </c>
      <c r="N177" s="309" t="str">
        <f>VLOOKUP(C177,Schools!A:D,4,0)</f>
        <v>Primary</v>
      </c>
      <c r="O177" s="309">
        <f t="shared" si="21"/>
        <v>11294</v>
      </c>
      <c r="P177" s="309">
        <f t="shared" si="22"/>
        <v>543965</v>
      </c>
      <c r="Q177" s="286"/>
      <c r="R177" s="286"/>
      <c r="S177" s="286"/>
      <c r="T177" s="286"/>
      <c r="U177" s="78"/>
      <c r="V177" s="78"/>
      <c r="W177" s="78"/>
      <c r="X177" s="78"/>
      <c r="Y177" s="78"/>
      <c r="Z177" s="52">
        <f t="shared" si="19"/>
        <v>0</v>
      </c>
      <c r="AA177" s="52"/>
      <c r="AB177" s="52"/>
      <c r="AC177" s="52">
        <f t="shared" si="23"/>
        <v>3780</v>
      </c>
      <c r="AE177" s="314">
        <f>VLOOKUP(D177,Schools!$B$8:$F$143,5,FALSE)</f>
        <v>3023313</v>
      </c>
      <c r="AG177" s="454">
        <f t="shared" si="24"/>
        <v>0</v>
      </c>
      <c r="AH177" s="454">
        <f t="shared" si="25"/>
        <v>0</v>
      </c>
      <c r="AI177" s="454">
        <f t="shared" si="26"/>
        <v>0</v>
      </c>
      <c r="AJ177" s="454">
        <f t="shared" si="27"/>
        <v>0</v>
      </c>
      <c r="AK177" s="313"/>
      <c r="AL177" s="313"/>
      <c r="AM177" s="313"/>
      <c r="AN177" s="313"/>
      <c r="AO177" s="313"/>
      <c r="AP177" s="313"/>
      <c r="AQ177" s="313"/>
      <c r="AR177" s="313"/>
      <c r="AS177" s="313"/>
    </row>
    <row r="178" spans="1:45" x14ac:dyDescent="0.25">
      <c r="A178" s="313" t="s">
        <v>4548</v>
      </c>
      <c r="B178" s="303">
        <v>44120</v>
      </c>
      <c r="C178" s="310">
        <v>3023507</v>
      </c>
      <c r="D178" s="313" t="str">
        <f>VLOOKUP(C178,Schools!A:B,2,0)</f>
        <v>St Theresa's R.C. Primary School</v>
      </c>
      <c r="E178" s="313" t="str">
        <f>VLOOKUP(C178,Schools!$A:$Z,3,0)</f>
        <v>M</v>
      </c>
      <c r="F178" s="213">
        <v>3780</v>
      </c>
      <c r="G178" s="310" t="s">
        <v>3620</v>
      </c>
      <c r="I178" s="313" t="s">
        <v>4527</v>
      </c>
      <c r="J178" s="313">
        <f>VLOOKUP(C178,Schools!$A:$Z,9,0)</f>
        <v>400037</v>
      </c>
      <c r="K178" s="302" t="s">
        <v>85</v>
      </c>
      <c r="L178" s="310" t="s">
        <v>4553</v>
      </c>
      <c r="M178" s="310" t="s">
        <v>4555</v>
      </c>
      <c r="N178" s="309" t="str">
        <f>VLOOKUP(C178,Schools!A:D,4,0)</f>
        <v>Primary</v>
      </c>
      <c r="O178" s="309">
        <f t="shared" si="21"/>
        <v>11294</v>
      </c>
      <c r="P178" s="309">
        <f t="shared" si="22"/>
        <v>543965</v>
      </c>
      <c r="Q178" s="286"/>
      <c r="R178" s="286"/>
      <c r="S178" s="286"/>
      <c r="T178" s="286"/>
      <c r="U178" s="78"/>
      <c r="V178" s="78"/>
      <c r="W178" s="78"/>
      <c r="X178" s="78"/>
      <c r="Y178" s="78"/>
      <c r="Z178" s="52">
        <f t="shared" si="19"/>
        <v>0</v>
      </c>
      <c r="AA178" s="52"/>
      <c r="AB178" s="52"/>
      <c r="AC178" s="52">
        <f t="shared" si="23"/>
        <v>3780</v>
      </c>
      <c r="AE178" s="314">
        <f>VLOOKUP(D178,Schools!$B$8:$F$143,5,FALSE)</f>
        <v>3023507</v>
      </c>
      <c r="AG178" s="454">
        <f t="shared" si="24"/>
        <v>0</v>
      </c>
      <c r="AH178" s="454">
        <f t="shared" si="25"/>
        <v>0</v>
      </c>
      <c r="AI178" s="454">
        <f t="shared" si="26"/>
        <v>0</v>
      </c>
      <c r="AJ178" s="454">
        <f t="shared" si="27"/>
        <v>0</v>
      </c>
      <c r="AK178" s="313"/>
      <c r="AL178" s="313"/>
      <c r="AM178" s="313"/>
      <c r="AN178" s="313"/>
      <c r="AO178" s="313"/>
      <c r="AP178" s="313"/>
      <c r="AQ178" s="313"/>
      <c r="AR178" s="313"/>
      <c r="AS178" s="313"/>
    </row>
    <row r="179" spans="1:45" x14ac:dyDescent="0.25">
      <c r="A179" s="313" t="s">
        <v>4548</v>
      </c>
      <c r="B179" s="303">
        <v>44120</v>
      </c>
      <c r="C179" s="310">
        <v>3023506</v>
      </c>
      <c r="D179" s="313" t="str">
        <f>VLOOKUP(C179,Schools!A:B,2,0)</f>
        <v>St Vincent's Catholic Primary School</v>
      </c>
      <c r="E179" s="313" t="str">
        <f>VLOOKUP(C179,Schools!$A:$Z,3,0)</f>
        <v>M</v>
      </c>
      <c r="F179" s="213">
        <v>5980</v>
      </c>
      <c r="G179" s="310" t="s">
        <v>3620</v>
      </c>
      <c r="I179" s="313" t="s">
        <v>4527</v>
      </c>
      <c r="J179" s="313">
        <f>VLOOKUP(C179,Schools!$A:$Z,9,0)</f>
        <v>400009</v>
      </c>
      <c r="K179" s="302" t="s">
        <v>85</v>
      </c>
      <c r="L179" s="310" t="s">
        <v>4553</v>
      </c>
      <c r="M179" s="310" t="s">
        <v>4555</v>
      </c>
      <c r="N179" s="309" t="str">
        <f>VLOOKUP(C179,Schools!A:D,4,0)</f>
        <v>Primary</v>
      </c>
      <c r="O179" s="309">
        <f t="shared" si="21"/>
        <v>11294</v>
      </c>
      <c r="P179" s="309">
        <f t="shared" si="22"/>
        <v>543965</v>
      </c>
      <c r="Q179" s="286"/>
      <c r="R179" s="286"/>
      <c r="S179" s="286"/>
      <c r="T179" s="286"/>
      <c r="U179" s="78"/>
      <c r="V179" s="78"/>
      <c r="W179" s="78"/>
      <c r="X179" s="78"/>
      <c r="Y179" s="78"/>
      <c r="Z179" s="52">
        <f t="shared" ref="Z179:Z199" si="28">Q179</f>
        <v>0</v>
      </c>
      <c r="AA179" s="52"/>
      <c r="AB179" s="52"/>
      <c r="AC179" s="52">
        <f t="shared" si="23"/>
        <v>5980</v>
      </c>
      <c r="AE179" s="314">
        <f>VLOOKUP(D179,Schools!$B$8:$F$143,5,FALSE)</f>
        <v>3023506</v>
      </c>
      <c r="AG179" s="454">
        <f t="shared" si="24"/>
        <v>0</v>
      </c>
      <c r="AH179" s="454">
        <f t="shared" si="25"/>
        <v>0</v>
      </c>
      <c r="AI179" s="454">
        <f t="shared" si="26"/>
        <v>0</v>
      </c>
      <c r="AJ179" s="454">
        <f t="shared" si="27"/>
        <v>0</v>
      </c>
      <c r="AK179" s="313"/>
      <c r="AL179" s="313"/>
      <c r="AM179" s="313"/>
      <c r="AN179" s="313"/>
      <c r="AO179" s="313"/>
      <c r="AP179" s="313"/>
      <c r="AQ179" s="313"/>
      <c r="AR179" s="313"/>
      <c r="AS179" s="313"/>
    </row>
    <row r="180" spans="1:45" x14ac:dyDescent="0.25">
      <c r="A180" s="313" t="s">
        <v>4548</v>
      </c>
      <c r="B180" s="303">
        <v>44120</v>
      </c>
      <c r="C180" s="310">
        <v>3022070</v>
      </c>
      <c r="D180" s="313" t="str">
        <f>VLOOKUP(C180,Schools!A:B,2,0)</f>
        <v>Sunnyfields Primary School</v>
      </c>
      <c r="E180" s="313" t="str">
        <f>VLOOKUP(C180,Schools!$A:$Z,3,0)</f>
        <v>M</v>
      </c>
      <c r="F180" s="213">
        <v>4160</v>
      </c>
      <c r="G180" s="310" t="s">
        <v>3620</v>
      </c>
      <c r="I180" s="313" t="s">
        <v>4527</v>
      </c>
      <c r="J180" s="313">
        <f>VLOOKUP(C180,Schools!$A:$Z,9,0)</f>
        <v>400038</v>
      </c>
      <c r="K180" s="302" t="s">
        <v>85</v>
      </c>
      <c r="L180" s="310" t="s">
        <v>4553</v>
      </c>
      <c r="M180" s="310" t="s">
        <v>4555</v>
      </c>
      <c r="N180" s="309" t="str">
        <f>VLOOKUP(C180,Schools!A:D,4,0)</f>
        <v>Primary</v>
      </c>
      <c r="O180" s="309">
        <f t="shared" si="21"/>
        <v>11294</v>
      </c>
      <c r="P180" s="309">
        <f t="shared" si="22"/>
        <v>543965</v>
      </c>
      <c r="Q180" s="286"/>
      <c r="R180" s="286"/>
      <c r="S180" s="286"/>
      <c r="T180" s="286"/>
      <c r="U180" s="78"/>
      <c r="V180" s="78"/>
      <c r="W180" s="78"/>
      <c r="X180" s="78"/>
      <c r="Y180" s="78"/>
      <c r="Z180" s="52">
        <f t="shared" si="28"/>
        <v>0</v>
      </c>
      <c r="AA180" s="52"/>
      <c r="AB180" s="52"/>
      <c r="AC180" s="52">
        <f t="shared" ref="AC180:AC199" si="29">F180-Z180</f>
        <v>4160</v>
      </c>
      <c r="AE180" s="314">
        <f>VLOOKUP(D180,Schools!$B$8:$F$143,5,FALSE)</f>
        <v>3022070</v>
      </c>
      <c r="AG180" s="454">
        <f t="shared" si="24"/>
        <v>0</v>
      </c>
      <c r="AH180" s="454">
        <f t="shared" si="25"/>
        <v>0</v>
      </c>
      <c r="AI180" s="454">
        <f t="shared" si="26"/>
        <v>0</v>
      </c>
      <c r="AJ180" s="454">
        <f t="shared" si="27"/>
        <v>0</v>
      </c>
      <c r="AK180" s="313"/>
      <c r="AL180" s="313"/>
      <c r="AM180" s="313"/>
      <c r="AN180" s="313"/>
      <c r="AO180" s="313"/>
      <c r="AP180" s="313"/>
      <c r="AQ180" s="313"/>
      <c r="AR180" s="313"/>
      <c r="AS180" s="313"/>
    </row>
    <row r="181" spans="1:45" x14ac:dyDescent="0.25">
      <c r="A181" s="313" t="s">
        <v>4548</v>
      </c>
      <c r="B181" s="303">
        <v>44120</v>
      </c>
      <c r="C181" s="310">
        <v>3023316</v>
      </c>
      <c r="D181" s="313" t="str">
        <f>VLOOKUP(C181,Schools!A:B,2,0)</f>
        <v>Trent  C of E Primary School</v>
      </c>
      <c r="E181" s="313" t="str">
        <f>VLOOKUP(C181,Schools!$A:$Z,3,0)</f>
        <v>M</v>
      </c>
      <c r="F181" s="213">
        <v>4240</v>
      </c>
      <c r="G181" s="310" t="s">
        <v>3620</v>
      </c>
      <c r="I181" s="313" t="s">
        <v>4527</v>
      </c>
      <c r="J181" s="313">
        <f>VLOOKUP(C181,Schools!$A:$Z,9,0)</f>
        <v>400100</v>
      </c>
      <c r="K181" s="302" t="s">
        <v>85</v>
      </c>
      <c r="L181" s="310" t="s">
        <v>4553</v>
      </c>
      <c r="M181" s="310" t="s">
        <v>4555</v>
      </c>
      <c r="N181" s="309" t="str">
        <f>VLOOKUP(C181,Schools!A:D,4,0)</f>
        <v>Primary</v>
      </c>
      <c r="O181" s="309">
        <f t="shared" si="21"/>
        <v>11294</v>
      </c>
      <c r="P181" s="309">
        <f t="shared" si="22"/>
        <v>543965</v>
      </c>
      <c r="Q181" s="286"/>
      <c r="R181" s="286"/>
      <c r="S181" s="286"/>
      <c r="T181" s="286"/>
      <c r="U181" s="78"/>
      <c r="V181" s="78"/>
      <c r="W181" s="78"/>
      <c r="X181" s="78"/>
      <c r="Y181" s="78"/>
      <c r="Z181" s="52">
        <f t="shared" si="28"/>
        <v>0</v>
      </c>
      <c r="AA181" s="52"/>
      <c r="AB181" s="52"/>
      <c r="AC181" s="52">
        <f t="shared" si="29"/>
        <v>4240</v>
      </c>
      <c r="AE181" s="314">
        <f>VLOOKUP(D181,Schools!$B$8:$F$143,5,FALSE)</f>
        <v>3023316</v>
      </c>
      <c r="AG181" s="454">
        <f t="shared" si="24"/>
        <v>0</v>
      </c>
      <c r="AH181" s="454">
        <f t="shared" si="25"/>
        <v>0</v>
      </c>
      <c r="AI181" s="454">
        <f t="shared" si="26"/>
        <v>0</v>
      </c>
      <c r="AJ181" s="454">
        <f t="shared" si="27"/>
        <v>0</v>
      </c>
      <c r="AK181" s="313"/>
      <c r="AL181" s="313"/>
      <c r="AM181" s="313"/>
      <c r="AN181" s="313"/>
      <c r="AO181" s="313"/>
      <c r="AP181" s="313"/>
      <c r="AQ181" s="313"/>
      <c r="AR181" s="313"/>
      <c r="AS181" s="313"/>
    </row>
    <row r="182" spans="1:45" x14ac:dyDescent="0.25">
      <c r="A182" s="313" t="s">
        <v>4548</v>
      </c>
      <c r="B182" s="303">
        <v>44120</v>
      </c>
      <c r="C182" s="310">
        <v>3022055</v>
      </c>
      <c r="D182" s="313" t="str">
        <f>VLOOKUP(C182,Schools!A:B,2,0)</f>
        <v>Tudor School</v>
      </c>
      <c r="E182" s="313" t="str">
        <f>VLOOKUP(C182,Schools!$A:$Z,3,0)</f>
        <v>M</v>
      </c>
      <c r="F182" s="213">
        <v>4360</v>
      </c>
      <c r="G182" s="310" t="s">
        <v>3620</v>
      </c>
      <c r="I182" s="313" t="s">
        <v>4527</v>
      </c>
      <c r="J182" s="313">
        <f>VLOOKUP(C182,Schools!$A:$Z,9,0)</f>
        <v>400101</v>
      </c>
      <c r="K182" s="302" t="s">
        <v>85</v>
      </c>
      <c r="L182" s="310" t="s">
        <v>4553</v>
      </c>
      <c r="M182" s="310" t="s">
        <v>4555</v>
      </c>
      <c r="N182" s="309" t="str">
        <f>VLOOKUP(C182,Schools!A:D,4,0)</f>
        <v>Primary</v>
      </c>
      <c r="O182" s="309">
        <f t="shared" si="21"/>
        <v>11294</v>
      </c>
      <c r="P182" s="309">
        <f t="shared" si="22"/>
        <v>543965</v>
      </c>
      <c r="Q182" s="286"/>
      <c r="R182" s="286"/>
      <c r="S182" s="286"/>
      <c r="T182" s="286"/>
      <c r="U182" s="78"/>
      <c r="V182" s="78"/>
      <c r="W182" s="78"/>
      <c r="X182" s="78"/>
      <c r="Y182" s="78"/>
      <c r="Z182" s="52">
        <f t="shared" si="28"/>
        <v>0</v>
      </c>
      <c r="AA182" s="52"/>
      <c r="AB182" s="52"/>
      <c r="AC182" s="52">
        <f t="shared" si="29"/>
        <v>4360</v>
      </c>
      <c r="AE182" s="314">
        <f>VLOOKUP(D182,Schools!$B$8:$F$143,5,FALSE)</f>
        <v>3022055</v>
      </c>
      <c r="AG182" s="454">
        <f t="shared" si="24"/>
        <v>0</v>
      </c>
      <c r="AH182" s="454">
        <f t="shared" si="25"/>
        <v>0</v>
      </c>
      <c r="AI182" s="454">
        <f t="shared" si="26"/>
        <v>0</v>
      </c>
      <c r="AJ182" s="454">
        <f t="shared" si="27"/>
        <v>0</v>
      </c>
      <c r="AK182" s="313"/>
      <c r="AL182" s="313"/>
      <c r="AM182" s="313"/>
      <c r="AN182" s="313"/>
      <c r="AO182" s="313"/>
      <c r="AP182" s="313"/>
      <c r="AQ182" s="313"/>
      <c r="AR182" s="313"/>
      <c r="AS182" s="313"/>
    </row>
    <row r="183" spans="1:45" x14ac:dyDescent="0.25">
      <c r="A183" s="313" t="s">
        <v>4548</v>
      </c>
      <c r="B183" s="303">
        <v>44120</v>
      </c>
      <c r="C183" s="310">
        <v>3022057</v>
      </c>
      <c r="D183" s="313" t="str">
        <f>VLOOKUP(C183,Schools!A:B,2,0)</f>
        <v>Underhill School</v>
      </c>
      <c r="E183" s="313" t="str">
        <f>VLOOKUP(C183,Schools!$A:$Z,3,0)</f>
        <v>M</v>
      </c>
      <c r="F183" s="213">
        <v>9560</v>
      </c>
      <c r="G183" s="310" t="s">
        <v>3620</v>
      </c>
      <c r="I183" s="313" t="s">
        <v>4527</v>
      </c>
      <c r="J183" s="313">
        <f>VLOOKUP(C183,Schools!$A:$Z,9,0)</f>
        <v>400053</v>
      </c>
      <c r="K183" s="302" t="s">
        <v>85</v>
      </c>
      <c r="L183" s="310" t="s">
        <v>4553</v>
      </c>
      <c r="M183" s="310" t="s">
        <v>4555</v>
      </c>
      <c r="N183" s="309" t="str">
        <f>VLOOKUP(C183,Schools!A:D,4,0)</f>
        <v>Primary</v>
      </c>
      <c r="O183" s="309">
        <f t="shared" si="21"/>
        <v>11294</v>
      </c>
      <c r="P183" s="309">
        <f t="shared" si="22"/>
        <v>543965</v>
      </c>
      <c r="Q183" s="286"/>
      <c r="R183" s="286"/>
      <c r="S183" s="286"/>
      <c r="T183" s="286"/>
      <c r="U183" s="78"/>
      <c r="V183" s="78"/>
      <c r="W183" s="78"/>
      <c r="X183" s="78"/>
      <c r="Y183" s="78"/>
      <c r="Z183" s="52">
        <f t="shared" si="28"/>
        <v>0</v>
      </c>
      <c r="AA183" s="52"/>
      <c r="AB183" s="52"/>
      <c r="AC183" s="52">
        <f t="shared" si="29"/>
        <v>9560</v>
      </c>
      <c r="AE183" s="314">
        <f>VLOOKUP(D183,Schools!$B$8:$F$143,5,FALSE)</f>
        <v>3022057</v>
      </c>
      <c r="AG183" s="454">
        <f t="shared" si="24"/>
        <v>0</v>
      </c>
      <c r="AH183" s="454">
        <f t="shared" si="25"/>
        <v>0</v>
      </c>
      <c r="AI183" s="454">
        <f t="shared" si="26"/>
        <v>0</v>
      </c>
      <c r="AJ183" s="454">
        <f t="shared" si="27"/>
        <v>0</v>
      </c>
      <c r="AK183" s="313"/>
      <c r="AL183" s="313"/>
      <c r="AM183" s="313"/>
      <c r="AN183" s="313"/>
      <c r="AO183" s="313"/>
      <c r="AP183" s="313"/>
      <c r="AQ183" s="313"/>
      <c r="AR183" s="313"/>
      <c r="AS183" s="313"/>
    </row>
    <row r="184" spans="1:45" x14ac:dyDescent="0.25">
      <c r="A184" s="313" t="s">
        <v>4548</v>
      </c>
      <c r="B184" s="303">
        <v>44120</v>
      </c>
      <c r="C184" s="310">
        <v>3022076</v>
      </c>
      <c r="D184" s="313" t="str">
        <f>VLOOKUP(C184,Schools!A:B,2,0)</f>
        <v>Wessex  Gardens Primary School</v>
      </c>
      <c r="E184" s="313" t="str">
        <f>VLOOKUP(C184,Schools!$A:$Z,3,0)</f>
        <v>M</v>
      </c>
      <c r="F184" s="213">
        <v>7400</v>
      </c>
      <c r="G184" s="310" t="s">
        <v>3620</v>
      </c>
      <c r="I184" s="313" t="s">
        <v>4527</v>
      </c>
      <c r="J184" s="313">
        <f>VLOOKUP(C184,Schools!$A:$Z,9,0)</f>
        <v>400111</v>
      </c>
      <c r="K184" s="302" t="s">
        <v>85</v>
      </c>
      <c r="L184" s="310" t="s">
        <v>4553</v>
      </c>
      <c r="M184" s="310" t="s">
        <v>4555</v>
      </c>
      <c r="N184" s="309" t="str">
        <f>VLOOKUP(C184,Schools!A:D,4,0)</f>
        <v>Primary</v>
      </c>
      <c r="O184" s="309">
        <f t="shared" si="21"/>
        <v>11294</v>
      </c>
      <c r="P184" s="309">
        <f t="shared" si="22"/>
        <v>543965</v>
      </c>
      <c r="Q184" s="286"/>
      <c r="R184" s="286"/>
      <c r="S184" s="286"/>
      <c r="T184" s="286"/>
      <c r="U184" s="78"/>
      <c r="V184" s="78"/>
      <c r="W184" s="78"/>
      <c r="X184" s="78"/>
      <c r="Y184" s="78"/>
      <c r="Z184" s="52">
        <f t="shared" si="28"/>
        <v>0</v>
      </c>
      <c r="AA184" s="52"/>
      <c r="AB184" s="52"/>
      <c r="AC184" s="52">
        <f t="shared" si="29"/>
        <v>7400</v>
      </c>
      <c r="AE184" s="314">
        <f>VLOOKUP(D184,Schools!$B$8:$F$143,5,FALSE)</f>
        <v>3022076</v>
      </c>
      <c r="AG184" s="454">
        <f t="shared" si="24"/>
        <v>0</v>
      </c>
      <c r="AH184" s="454">
        <f t="shared" si="25"/>
        <v>0</v>
      </c>
      <c r="AI184" s="454">
        <f t="shared" si="26"/>
        <v>0</v>
      </c>
      <c r="AJ184" s="454">
        <f t="shared" si="27"/>
        <v>0</v>
      </c>
      <c r="AK184" s="313"/>
      <c r="AL184" s="313"/>
      <c r="AM184" s="313"/>
      <c r="AN184" s="313"/>
      <c r="AO184" s="313"/>
      <c r="AP184" s="313"/>
      <c r="AQ184" s="313"/>
      <c r="AR184" s="313"/>
      <c r="AS184" s="313"/>
    </row>
    <row r="185" spans="1:45" x14ac:dyDescent="0.25">
      <c r="A185" s="313" t="s">
        <v>4548</v>
      </c>
      <c r="B185" s="303">
        <v>44120</v>
      </c>
      <c r="C185" s="310">
        <v>3022060</v>
      </c>
      <c r="D185" s="313" t="str">
        <f>VLOOKUP(C185,Schools!A:B,2,0)</f>
        <v>Whitings Hill Primary School</v>
      </c>
      <c r="E185" s="313" t="str">
        <f>VLOOKUP(C185,Schools!$A:$Z,3,0)</f>
        <v>M</v>
      </c>
      <c r="F185" s="213">
        <v>8480</v>
      </c>
      <c r="G185" s="310" t="s">
        <v>3620</v>
      </c>
      <c r="I185" s="313" t="s">
        <v>4527</v>
      </c>
      <c r="J185" s="313">
        <f>VLOOKUP(C185,Schools!$A:$Z,9,0)</f>
        <v>400011</v>
      </c>
      <c r="K185" s="302" t="s">
        <v>85</v>
      </c>
      <c r="L185" s="310" t="s">
        <v>4553</v>
      </c>
      <c r="M185" s="310" t="s">
        <v>4555</v>
      </c>
      <c r="N185" s="309" t="str">
        <f>VLOOKUP(C185,Schools!A:D,4,0)</f>
        <v>Primary</v>
      </c>
      <c r="O185" s="309">
        <f t="shared" si="21"/>
        <v>11294</v>
      </c>
      <c r="P185" s="309">
        <f t="shared" si="22"/>
        <v>543965</v>
      </c>
      <c r="Q185" s="286"/>
      <c r="R185" s="286"/>
      <c r="S185" s="286"/>
      <c r="T185" s="286"/>
      <c r="U185" s="78"/>
      <c r="V185" s="78"/>
      <c r="W185" s="78"/>
      <c r="X185" s="78"/>
      <c r="Y185" s="78"/>
      <c r="Z185" s="52">
        <f t="shared" si="28"/>
        <v>0</v>
      </c>
      <c r="AA185" s="52"/>
      <c r="AB185" s="52"/>
      <c r="AC185" s="52">
        <f t="shared" si="29"/>
        <v>8480</v>
      </c>
      <c r="AE185" s="314">
        <f>VLOOKUP(D185,Schools!$B$8:$F$143,5,FALSE)</f>
        <v>3022060</v>
      </c>
      <c r="AG185" s="454">
        <f t="shared" si="24"/>
        <v>0</v>
      </c>
      <c r="AH185" s="454">
        <f t="shared" si="25"/>
        <v>0</v>
      </c>
      <c r="AI185" s="454">
        <f t="shared" si="26"/>
        <v>0</v>
      </c>
      <c r="AJ185" s="454">
        <f t="shared" si="27"/>
        <v>0</v>
      </c>
      <c r="AK185" s="313"/>
      <c r="AL185" s="313"/>
      <c r="AM185" s="313"/>
      <c r="AN185" s="313"/>
      <c r="AO185" s="313"/>
      <c r="AP185" s="313"/>
      <c r="AQ185" s="313"/>
      <c r="AR185" s="313"/>
      <c r="AS185" s="313"/>
    </row>
    <row r="186" spans="1:45" x14ac:dyDescent="0.25">
      <c r="A186" s="313" t="s">
        <v>4548</v>
      </c>
      <c r="B186" s="303">
        <v>44120</v>
      </c>
      <c r="C186" s="310">
        <v>3023518</v>
      </c>
      <c r="D186" s="313" t="str">
        <f>VLOOKUP(C186,Schools!A:B,2,0)</f>
        <v>Woodcroft Primary School</v>
      </c>
      <c r="E186" s="313" t="str">
        <f>VLOOKUP(C186,Schools!$A:$Z,3,0)</f>
        <v>M</v>
      </c>
      <c r="F186" s="213">
        <v>8020</v>
      </c>
      <c r="G186" s="310" t="s">
        <v>3620</v>
      </c>
      <c r="I186" s="313" t="s">
        <v>4527</v>
      </c>
      <c r="J186" s="313">
        <f>VLOOKUP(C186,Schools!$A:$Z,9,0)</f>
        <v>400117</v>
      </c>
      <c r="K186" s="302" t="s">
        <v>85</v>
      </c>
      <c r="L186" s="310" t="s">
        <v>4553</v>
      </c>
      <c r="M186" s="310" t="s">
        <v>4555</v>
      </c>
      <c r="N186" s="309" t="str">
        <f>VLOOKUP(C186,Schools!A:D,4,0)</f>
        <v>Primary</v>
      </c>
      <c r="O186" s="309">
        <f t="shared" si="21"/>
        <v>11294</v>
      </c>
      <c r="P186" s="309">
        <f t="shared" si="22"/>
        <v>543965</v>
      </c>
      <c r="Q186" s="286"/>
      <c r="R186" s="286"/>
      <c r="S186" s="286"/>
      <c r="T186" s="286"/>
      <c r="U186" s="78"/>
      <c r="V186" s="78"/>
      <c r="W186" s="78"/>
      <c r="X186" s="78"/>
      <c r="Y186" s="78"/>
      <c r="Z186" s="52">
        <f t="shared" si="28"/>
        <v>0</v>
      </c>
      <c r="AA186" s="52"/>
      <c r="AB186" s="52"/>
      <c r="AC186" s="52">
        <f t="shared" si="29"/>
        <v>8020</v>
      </c>
      <c r="AE186" s="314">
        <f>VLOOKUP(D186,Schools!$B$8:$F$143,5,FALSE)</f>
        <v>3023518</v>
      </c>
      <c r="AG186" s="454">
        <f t="shared" si="24"/>
        <v>0</v>
      </c>
      <c r="AH186" s="454">
        <f t="shared" si="25"/>
        <v>0</v>
      </c>
      <c r="AI186" s="454">
        <f t="shared" si="26"/>
        <v>0</v>
      </c>
      <c r="AJ186" s="454">
        <f t="shared" si="27"/>
        <v>0</v>
      </c>
      <c r="AK186" s="313"/>
      <c r="AL186" s="313"/>
      <c r="AM186" s="313"/>
      <c r="AN186" s="313"/>
      <c r="AO186" s="313"/>
      <c r="AP186" s="313"/>
      <c r="AQ186" s="313"/>
      <c r="AR186" s="313"/>
      <c r="AS186" s="313"/>
    </row>
    <row r="187" spans="1:45" x14ac:dyDescent="0.25">
      <c r="A187" s="313" t="s">
        <v>4548</v>
      </c>
      <c r="B187" s="303">
        <v>44120</v>
      </c>
      <c r="C187" s="310">
        <v>3022054</v>
      </c>
      <c r="D187" s="313" t="str">
        <f>VLOOKUP(C187,Schools!A:B,2,0)</f>
        <v>Woodridge  Primary School</v>
      </c>
      <c r="E187" s="313" t="str">
        <f>VLOOKUP(C187,Schools!$A:$Z,3,0)</f>
        <v>M</v>
      </c>
      <c r="F187" s="213">
        <v>4160</v>
      </c>
      <c r="G187" s="310" t="s">
        <v>3620</v>
      </c>
      <c r="I187" s="313" t="s">
        <v>4527</v>
      </c>
      <c r="J187" s="313">
        <f>VLOOKUP(C187,Schools!$A:$Z,9,0)</f>
        <v>400004</v>
      </c>
      <c r="K187" s="302" t="s">
        <v>85</v>
      </c>
      <c r="L187" s="310" t="s">
        <v>4553</v>
      </c>
      <c r="M187" s="310" t="s">
        <v>4555</v>
      </c>
      <c r="N187" s="309" t="str">
        <f>VLOOKUP(C187,Schools!A:D,4,0)</f>
        <v>Primary</v>
      </c>
      <c r="O187" s="309">
        <f t="shared" si="21"/>
        <v>11294</v>
      </c>
      <c r="P187" s="309">
        <f t="shared" si="22"/>
        <v>543965</v>
      </c>
      <c r="Q187" s="286"/>
      <c r="R187" s="286"/>
      <c r="S187" s="286"/>
      <c r="T187" s="286"/>
      <c r="U187" s="78"/>
      <c r="V187" s="78"/>
      <c r="W187" s="78"/>
      <c r="X187" s="78"/>
      <c r="Y187" s="78"/>
      <c r="Z187" s="52">
        <f t="shared" si="28"/>
        <v>0</v>
      </c>
      <c r="AA187" s="52"/>
      <c r="AB187" s="52"/>
      <c r="AC187" s="52">
        <f t="shared" si="29"/>
        <v>4160</v>
      </c>
      <c r="AE187" s="314">
        <f>VLOOKUP(D187,Schools!$B$8:$F$143,5,FALSE)</f>
        <v>3022054</v>
      </c>
      <c r="AG187" s="454">
        <f t="shared" si="24"/>
        <v>0</v>
      </c>
      <c r="AH187" s="454">
        <f t="shared" si="25"/>
        <v>0</v>
      </c>
      <c r="AI187" s="454">
        <f t="shared" si="26"/>
        <v>0</v>
      </c>
      <c r="AJ187" s="454">
        <f t="shared" si="27"/>
        <v>0</v>
      </c>
      <c r="AK187" s="313"/>
      <c r="AL187" s="313"/>
      <c r="AM187" s="313"/>
      <c r="AN187" s="313"/>
      <c r="AO187" s="313"/>
      <c r="AP187" s="313"/>
      <c r="AQ187" s="313"/>
      <c r="AR187" s="313"/>
      <c r="AS187" s="313"/>
    </row>
    <row r="188" spans="1:45" x14ac:dyDescent="0.25">
      <c r="A188" s="313" t="s">
        <v>4548</v>
      </c>
      <c r="B188" s="303">
        <v>44120</v>
      </c>
      <c r="C188" s="310">
        <v>3021102</v>
      </c>
      <c r="D188" s="313" t="str">
        <f>VLOOKUP(C188,Schools!A:B,2,0)</f>
        <v>Northgate</v>
      </c>
      <c r="E188" s="313" t="str">
        <f>VLOOKUP(C188,Schools!$A:$Z,3,0)</f>
        <v>M</v>
      </c>
      <c r="F188" s="213">
        <v>1680</v>
      </c>
      <c r="G188" s="310" t="s">
        <v>3620</v>
      </c>
      <c r="I188" s="313" t="s">
        <v>4527</v>
      </c>
      <c r="J188" s="313">
        <f>VLOOKUP(C188,Schools!$A:$Z,9,0)</f>
        <v>400157</v>
      </c>
      <c r="K188" s="302" t="s">
        <v>85</v>
      </c>
      <c r="L188" s="310" t="s">
        <v>4553</v>
      </c>
      <c r="M188" s="310" t="s">
        <v>4555</v>
      </c>
      <c r="N188" s="309" t="str">
        <f>VLOOKUP(C188,Schools!A:D,4,0)</f>
        <v>PRU</v>
      </c>
      <c r="O188" s="309">
        <v>10168</v>
      </c>
      <c r="P188" s="309">
        <f t="shared" si="22"/>
        <v>543965</v>
      </c>
      <c r="Q188" s="286"/>
      <c r="R188" s="286"/>
      <c r="S188" s="286"/>
      <c r="T188" s="286"/>
      <c r="U188" s="78"/>
      <c r="V188" s="78"/>
      <c r="W188" s="78"/>
      <c r="X188" s="78"/>
      <c r="Y188" s="78"/>
      <c r="Z188" s="52">
        <f t="shared" si="28"/>
        <v>0</v>
      </c>
      <c r="AA188" s="52"/>
      <c r="AB188" s="52"/>
      <c r="AC188" s="52">
        <f t="shared" si="29"/>
        <v>1680</v>
      </c>
      <c r="AE188" s="314">
        <f>VLOOKUP(D188,Schools!$B$8:$F$143,5,FALSE)</f>
        <v>3021102</v>
      </c>
      <c r="AG188" s="454">
        <f t="shared" si="24"/>
        <v>0</v>
      </c>
      <c r="AH188" s="454">
        <f t="shared" si="25"/>
        <v>0</v>
      </c>
      <c r="AI188" s="454">
        <f t="shared" si="26"/>
        <v>0</v>
      </c>
      <c r="AJ188" s="454">
        <f t="shared" si="27"/>
        <v>0</v>
      </c>
      <c r="AK188" s="313"/>
      <c r="AL188" s="313"/>
      <c r="AM188" s="313"/>
      <c r="AN188" s="313"/>
      <c r="AO188" s="313"/>
      <c r="AP188" s="313"/>
      <c r="AQ188" s="313"/>
      <c r="AR188" s="313"/>
      <c r="AS188" s="313"/>
    </row>
    <row r="189" spans="1:45" x14ac:dyDescent="0.25">
      <c r="A189" s="313" t="s">
        <v>4548</v>
      </c>
      <c r="B189" s="303">
        <v>44120</v>
      </c>
      <c r="C189" s="310">
        <v>3021100</v>
      </c>
      <c r="D189" s="313" t="str">
        <f>VLOOKUP(C189,Schools!A:B,2,0)</f>
        <v>Pavilion</v>
      </c>
      <c r="E189" s="313" t="str">
        <f>VLOOKUP(C189,Schools!$A:$Z,3,0)</f>
        <v>M</v>
      </c>
      <c r="F189" s="213">
        <v>8640</v>
      </c>
      <c r="G189" s="310" t="s">
        <v>3620</v>
      </c>
      <c r="I189" s="313" t="s">
        <v>4527</v>
      </c>
      <c r="J189" s="313">
        <f>VLOOKUP(C189,Schools!$A:$Z,9,0)</f>
        <v>400156</v>
      </c>
      <c r="K189" s="302" t="s">
        <v>85</v>
      </c>
      <c r="L189" s="310" t="s">
        <v>4553</v>
      </c>
      <c r="M189" s="310" t="s">
        <v>4555</v>
      </c>
      <c r="N189" s="309" t="str">
        <f>VLOOKUP(C189,Schools!A:D,4,0)</f>
        <v>PRU</v>
      </c>
      <c r="O189" s="309">
        <v>10168</v>
      </c>
      <c r="P189" s="309">
        <f t="shared" si="22"/>
        <v>543965</v>
      </c>
      <c r="Q189" s="286"/>
      <c r="R189" s="286"/>
      <c r="S189" s="286"/>
      <c r="T189" s="286"/>
      <c r="U189" s="78"/>
      <c r="V189" s="78"/>
      <c r="W189" s="78"/>
      <c r="X189" s="78"/>
      <c r="Y189" s="78"/>
      <c r="Z189" s="52">
        <f t="shared" si="28"/>
        <v>0</v>
      </c>
      <c r="AA189" s="52"/>
      <c r="AB189" s="52"/>
      <c r="AC189" s="52">
        <f t="shared" si="29"/>
        <v>8640</v>
      </c>
      <c r="AE189" s="314">
        <f>VLOOKUP(D189,Schools!$B$8:$F$143,5,FALSE)</f>
        <v>3021100</v>
      </c>
      <c r="AG189" s="454">
        <f t="shared" si="24"/>
        <v>0</v>
      </c>
      <c r="AH189" s="454">
        <f t="shared" si="25"/>
        <v>0</v>
      </c>
      <c r="AI189" s="454">
        <f t="shared" si="26"/>
        <v>0</v>
      </c>
      <c r="AJ189" s="454">
        <f t="shared" si="27"/>
        <v>0</v>
      </c>
      <c r="AK189" s="313"/>
      <c r="AL189" s="313"/>
      <c r="AM189" s="313"/>
      <c r="AN189" s="313"/>
      <c r="AO189" s="313"/>
      <c r="AP189" s="313"/>
      <c r="AQ189" s="313"/>
      <c r="AR189" s="313"/>
      <c r="AS189" s="313"/>
    </row>
    <row r="190" spans="1:45" x14ac:dyDescent="0.25">
      <c r="A190" s="313" t="s">
        <v>4548</v>
      </c>
      <c r="B190" s="303">
        <v>44120</v>
      </c>
      <c r="C190" s="310">
        <v>3025405</v>
      </c>
      <c r="D190" s="313" t="str">
        <f>VLOOKUP(C190,Schools!A:B,2,0)</f>
        <v>Finchley Catholic High School</v>
      </c>
      <c r="E190" s="313" t="str">
        <f>VLOOKUP(C190,Schools!$A:$Z,3,0)</f>
        <v>M</v>
      </c>
      <c r="F190" s="213">
        <v>17700</v>
      </c>
      <c r="G190" s="310" t="s">
        <v>3620</v>
      </c>
      <c r="I190" s="313" t="s">
        <v>4527</v>
      </c>
      <c r="J190" s="313">
        <f>VLOOKUP(C190,Schools!$A:$Z,9,0)</f>
        <v>400041</v>
      </c>
      <c r="K190" s="302" t="s">
        <v>85</v>
      </c>
      <c r="L190" s="310" t="s">
        <v>4553</v>
      </c>
      <c r="M190" s="310" t="s">
        <v>4555</v>
      </c>
      <c r="N190" s="309" t="str">
        <f>VLOOKUP(C190,Schools!A:D,4,0)</f>
        <v>Secondary</v>
      </c>
      <c r="O190" s="309">
        <v>10167</v>
      </c>
      <c r="P190" s="309">
        <f t="shared" si="22"/>
        <v>543965</v>
      </c>
      <c r="Q190" s="286"/>
      <c r="R190" s="286"/>
      <c r="S190" s="286"/>
      <c r="T190" s="286"/>
      <c r="U190" s="78"/>
      <c r="V190" s="78"/>
      <c r="W190" s="78"/>
      <c r="X190" s="78"/>
      <c r="Y190" s="78"/>
      <c r="Z190" s="52">
        <f t="shared" si="28"/>
        <v>0</v>
      </c>
      <c r="AA190" s="52"/>
      <c r="AB190" s="52"/>
      <c r="AC190" s="52">
        <f t="shared" si="29"/>
        <v>17700</v>
      </c>
      <c r="AE190" s="314">
        <f>VLOOKUP(D190,Schools!$B$8:$F$143,5,FALSE)</f>
        <v>3025405</v>
      </c>
      <c r="AG190" s="454">
        <f t="shared" si="24"/>
        <v>0</v>
      </c>
      <c r="AH190" s="454">
        <f t="shared" si="25"/>
        <v>0</v>
      </c>
      <c r="AI190" s="454">
        <f t="shared" si="26"/>
        <v>0</v>
      </c>
      <c r="AJ190" s="454">
        <f t="shared" si="27"/>
        <v>0</v>
      </c>
      <c r="AK190" s="313"/>
      <c r="AL190" s="313"/>
      <c r="AM190" s="313"/>
      <c r="AN190" s="313"/>
      <c r="AO190" s="313"/>
      <c r="AP190" s="313"/>
      <c r="AQ190" s="313"/>
      <c r="AR190" s="313"/>
      <c r="AS190" s="313"/>
    </row>
    <row r="191" spans="1:45" x14ac:dyDescent="0.25">
      <c r="A191" s="313" t="s">
        <v>4548</v>
      </c>
      <c r="B191" s="303">
        <v>44120</v>
      </c>
      <c r="C191" s="310">
        <v>3024003</v>
      </c>
      <c r="D191" s="313" t="str">
        <f>VLOOKUP(C191,Schools!A:B,2,0)</f>
        <v>Friern Barnet School</v>
      </c>
      <c r="E191" s="313" t="str">
        <f>VLOOKUP(C191,Schools!$A:$Z,3,0)</f>
        <v>M</v>
      </c>
      <c r="F191" s="213">
        <v>15860</v>
      </c>
      <c r="G191" s="310" t="s">
        <v>3620</v>
      </c>
      <c r="I191" s="313" t="s">
        <v>4527</v>
      </c>
      <c r="J191" s="313">
        <f>VLOOKUP(C191,Schools!$A:$Z,9,0)</f>
        <v>400033</v>
      </c>
      <c r="K191" s="302" t="s">
        <v>85</v>
      </c>
      <c r="L191" s="310" t="s">
        <v>4553</v>
      </c>
      <c r="M191" s="310" t="s">
        <v>4555</v>
      </c>
      <c r="N191" s="309" t="str">
        <f>VLOOKUP(C191,Schools!A:D,4,0)</f>
        <v>Secondary</v>
      </c>
      <c r="O191" s="309">
        <v>10167</v>
      </c>
      <c r="P191" s="309">
        <f t="shared" si="22"/>
        <v>543965</v>
      </c>
      <c r="Q191" s="286"/>
      <c r="R191" s="286"/>
      <c r="S191" s="286"/>
      <c r="T191" s="286"/>
      <c r="U191" s="78"/>
      <c r="V191" s="78"/>
      <c r="W191" s="78"/>
      <c r="X191" s="78"/>
      <c r="Y191" s="78"/>
      <c r="Z191" s="52">
        <f t="shared" si="28"/>
        <v>0</v>
      </c>
      <c r="AA191" s="52"/>
      <c r="AB191" s="52"/>
      <c r="AC191" s="52">
        <f t="shared" si="29"/>
        <v>15860</v>
      </c>
      <c r="AE191" s="314">
        <f>VLOOKUP(D191,Schools!$B$8:$F$143,5,FALSE)</f>
        <v>3024003</v>
      </c>
      <c r="AG191" s="454">
        <f t="shared" si="24"/>
        <v>0</v>
      </c>
      <c r="AH191" s="454">
        <f t="shared" si="25"/>
        <v>0</v>
      </c>
      <c r="AI191" s="454">
        <f t="shared" si="26"/>
        <v>0</v>
      </c>
      <c r="AJ191" s="454">
        <f t="shared" si="27"/>
        <v>0</v>
      </c>
      <c r="AK191" s="313"/>
      <c r="AL191" s="313"/>
      <c r="AM191" s="313"/>
      <c r="AN191" s="313"/>
      <c r="AO191" s="313"/>
      <c r="AP191" s="313"/>
      <c r="AQ191" s="313"/>
      <c r="AR191" s="313"/>
      <c r="AS191" s="313"/>
    </row>
    <row r="192" spans="1:45" x14ac:dyDescent="0.25">
      <c r="A192" s="313" t="s">
        <v>4548</v>
      </c>
      <c r="B192" s="303">
        <v>44120</v>
      </c>
      <c r="C192" s="310">
        <v>3025427</v>
      </c>
      <c r="D192" s="313" t="str">
        <f>VLOOKUP(C192,Schools!A:B,2,0)</f>
        <v>JCoSS</v>
      </c>
      <c r="E192" s="313" t="str">
        <f>VLOOKUP(C192,Schools!$A:$Z,3,0)</f>
        <v>M</v>
      </c>
      <c r="F192" s="213">
        <v>19800</v>
      </c>
      <c r="G192" s="310" t="s">
        <v>3620</v>
      </c>
      <c r="I192" s="313" t="s">
        <v>4527</v>
      </c>
      <c r="J192" s="313">
        <f>VLOOKUP(C192,Schools!$A:$Z,9,0)</f>
        <v>400140</v>
      </c>
      <c r="K192" s="302" t="s">
        <v>85</v>
      </c>
      <c r="L192" s="310" t="s">
        <v>4553</v>
      </c>
      <c r="M192" s="310" t="s">
        <v>4555</v>
      </c>
      <c r="N192" s="309" t="str">
        <f>VLOOKUP(C192,Schools!A:D,4,0)</f>
        <v>Secondary</v>
      </c>
      <c r="O192" s="309">
        <v>10167</v>
      </c>
      <c r="P192" s="309">
        <f t="shared" si="22"/>
        <v>543965</v>
      </c>
      <c r="Q192" s="286"/>
      <c r="R192" s="286"/>
      <c r="S192" s="286"/>
      <c r="T192" s="286"/>
      <c r="U192" s="78"/>
      <c r="V192" s="78"/>
      <c r="W192" s="78"/>
      <c r="X192" s="78"/>
      <c r="Y192" s="78"/>
      <c r="Z192" s="52">
        <f t="shared" si="28"/>
        <v>0</v>
      </c>
      <c r="AA192" s="52"/>
      <c r="AB192" s="52"/>
      <c r="AC192" s="52">
        <f t="shared" si="29"/>
        <v>19800</v>
      </c>
      <c r="AE192" s="314">
        <f>VLOOKUP(D192,Schools!$B$8:$F$143,5,FALSE)</f>
        <v>3025427</v>
      </c>
      <c r="AG192" s="454">
        <f t="shared" si="24"/>
        <v>0</v>
      </c>
      <c r="AH192" s="454">
        <f t="shared" si="25"/>
        <v>0</v>
      </c>
      <c r="AI192" s="454">
        <f t="shared" si="26"/>
        <v>0</v>
      </c>
      <c r="AJ192" s="454">
        <f t="shared" si="27"/>
        <v>0</v>
      </c>
      <c r="AK192" s="313"/>
      <c r="AL192" s="313"/>
      <c r="AM192" s="313"/>
      <c r="AN192" s="313"/>
      <c r="AO192" s="313"/>
      <c r="AP192" s="313"/>
      <c r="AQ192" s="313"/>
      <c r="AR192" s="313"/>
      <c r="AS192" s="313"/>
    </row>
    <row r="193" spans="1:45" x14ac:dyDescent="0.25">
      <c r="A193" s="313" t="s">
        <v>4548</v>
      </c>
      <c r="B193" s="303">
        <v>44120</v>
      </c>
      <c r="C193" s="310">
        <v>3024004</v>
      </c>
      <c r="D193" s="313" t="str">
        <f>VLOOKUP(C193,Schools!A:B,2,0)</f>
        <v>Menorah High School (Girls)</v>
      </c>
      <c r="E193" s="313" t="str">
        <f>VLOOKUP(C193,Schools!$A:$Z,3,0)</f>
        <v>M</v>
      </c>
      <c r="F193" s="213">
        <v>5380</v>
      </c>
      <c r="G193" s="310" t="s">
        <v>3620</v>
      </c>
      <c r="I193" s="313" t="s">
        <v>4527</v>
      </c>
      <c r="J193" s="313">
        <f>VLOOKUP(C193,Schools!$A:$Z,9,0)</f>
        <v>107953</v>
      </c>
      <c r="K193" s="302" t="s">
        <v>85</v>
      </c>
      <c r="L193" s="310" t="s">
        <v>4553</v>
      </c>
      <c r="M193" s="310" t="s">
        <v>4555</v>
      </c>
      <c r="N193" s="309" t="str">
        <f>VLOOKUP(C193,Schools!A:D,4,0)</f>
        <v>Secondary</v>
      </c>
      <c r="O193" s="309">
        <v>10167</v>
      </c>
      <c r="P193" s="309">
        <f t="shared" si="22"/>
        <v>543965</v>
      </c>
      <c r="Q193" s="286"/>
      <c r="R193" s="286"/>
      <c r="S193" s="286"/>
      <c r="T193" s="286"/>
      <c r="U193" s="78"/>
      <c r="V193" s="78"/>
      <c r="W193" s="78"/>
      <c r="X193" s="78"/>
      <c r="Y193" s="78"/>
      <c r="Z193" s="52">
        <f t="shared" si="28"/>
        <v>0</v>
      </c>
      <c r="AA193" s="52"/>
      <c r="AB193" s="52"/>
      <c r="AC193" s="52">
        <f t="shared" si="29"/>
        <v>5380</v>
      </c>
      <c r="AE193" s="314">
        <f>VLOOKUP(D193,Schools!$B$8:$F$143,5,FALSE)</f>
        <v>3024004</v>
      </c>
      <c r="AG193" s="454">
        <f t="shared" si="24"/>
        <v>0</v>
      </c>
      <c r="AH193" s="454">
        <f t="shared" si="25"/>
        <v>0</v>
      </c>
      <c r="AI193" s="454">
        <f t="shared" si="26"/>
        <v>0</v>
      </c>
      <c r="AJ193" s="454">
        <f t="shared" si="27"/>
        <v>0</v>
      </c>
      <c r="AK193" s="313"/>
      <c r="AL193" s="313"/>
      <c r="AM193" s="313"/>
      <c r="AN193" s="313"/>
      <c r="AO193" s="313"/>
      <c r="AP193" s="313"/>
      <c r="AQ193" s="313"/>
      <c r="AR193" s="313"/>
      <c r="AS193" s="313"/>
    </row>
    <row r="194" spans="1:45" x14ac:dyDescent="0.25">
      <c r="A194" s="313" t="s">
        <v>4548</v>
      </c>
      <c r="B194" s="303">
        <v>44120</v>
      </c>
      <c r="C194" s="310">
        <v>3025404</v>
      </c>
      <c r="D194" s="313" t="str">
        <f>VLOOKUP(C194,Schools!A:B,2,0)</f>
        <v>St Michaels Catholic Grammar School</v>
      </c>
      <c r="E194" s="313" t="str">
        <f>VLOOKUP(C194,Schools!$A:$Z,3,0)</f>
        <v>M</v>
      </c>
      <c r="F194" s="213">
        <v>10250</v>
      </c>
      <c r="G194" s="310" t="s">
        <v>3620</v>
      </c>
      <c r="I194" s="313" t="s">
        <v>4527</v>
      </c>
      <c r="J194" s="313">
        <f>VLOOKUP(C194,Schools!$A:$Z,9,0)</f>
        <v>400029</v>
      </c>
      <c r="K194" s="302" t="s">
        <v>85</v>
      </c>
      <c r="L194" s="310" t="s">
        <v>4553</v>
      </c>
      <c r="M194" s="310" t="s">
        <v>4555</v>
      </c>
      <c r="N194" s="309" t="str">
        <f>VLOOKUP(C194,Schools!A:D,4,0)</f>
        <v>Secondary</v>
      </c>
      <c r="O194" s="309">
        <v>10167</v>
      </c>
      <c r="P194" s="309">
        <f t="shared" si="22"/>
        <v>543965</v>
      </c>
      <c r="Q194" s="286"/>
      <c r="R194" s="286"/>
      <c r="S194" s="286"/>
      <c r="T194" s="286"/>
      <c r="U194" s="78"/>
      <c r="V194" s="78"/>
      <c r="W194" s="78"/>
      <c r="X194" s="78"/>
      <c r="Y194" s="78"/>
      <c r="Z194" s="52">
        <f t="shared" si="28"/>
        <v>0</v>
      </c>
      <c r="AA194" s="52"/>
      <c r="AB194" s="52"/>
      <c r="AC194" s="52">
        <f t="shared" si="29"/>
        <v>10250</v>
      </c>
      <c r="AE194" s="314">
        <f>VLOOKUP(D194,Schools!$B$8:$F$143,5,FALSE)</f>
        <v>3025404</v>
      </c>
      <c r="AG194" s="454">
        <f t="shared" si="24"/>
        <v>0</v>
      </c>
      <c r="AH194" s="454">
        <f t="shared" si="25"/>
        <v>0</v>
      </c>
      <c r="AI194" s="454">
        <f t="shared" si="26"/>
        <v>0</v>
      </c>
      <c r="AJ194" s="454">
        <f t="shared" si="27"/>
        <v>0</v>
      </c>
      <c r="AK194" s="313"/>
      <c r="AL194" s="313"/>
      <c r="AM194" s="313"/>
      <c r="AN194" s="313"/>
      <c r="AO194" s="313"/>
      <c r="AP194" s="313"/>
      <c r="AQ194" s="313"/>
      <c r="AR194" s="313"/>
      <c r="AS194" s="313"/>
    </row>
    <row r="195" spans="1:45" x14ac:dyDescent="0.25">
      <c r="A195" s="313" t="s">
        <v>4548</v>
      </c>
      <c r="B195" s="303">
        <v>44120</v>
      </c>
      <c r="C195" s="310">
        <v>3025407</v>
      </c>
      <c r="D195" s="313" t="str">
        <f>VLOOKUP(C195,Schools!A:B,2,0)</f>
        <v>St. James' Catholic High School</v>
      </c>
      <c r="E195" s="313" t="str">
        <f>VLOOKUP(C195,Schools!$A:$Z,3,0)</f>
        <v>M</v>
      </c>
      <c r="F195" s="213">
        <v>19660</v>
      </c>
      <c r="G195" s="310" t="s">
        <v>3620</v>
      </c>
      <c r="I195" s="313" t="s">
        <v>4527</v>
      </c>
      <c r="J195" s="313">
        <f>VLOOKUP(C195,Schools!$A:$Z,9,0)</f>
        <v>400013</v>
      </c>
      <c r="K195" s="302" t="s">
        <v>85</v>
      </c>
      <c r="L195" s="310" t="s">
        <v>4553</v>
      </c>
      <c r="M195" s="310" t="s">
        <v>4555</v>
      </c>
      <c r="N195" s="309" t="str">
        <f>VLOOKUP(C195,Schools!A:D,4,0)</f>
        <v>Secondary</v>
      </c>
      <c r="O195" s="309">
        <v>10167</v>
      </c>
      <c r="P195" s="309">
        <f t="shared" si="22"/>
        <v>543965</v>
      </c>
      <c r="Q195" s="286"/>
      <c r="R195" s="286"/>
      <c r="S195" s="286"/>
      <c r="T195" s="286"/>
      <c r="U195" s="78"/>
      <c r="V195" s="78"/>
      <c r="W195" s="78"/>
      <c r="X195" s="78"/>
      <c r="Y195" s="78"/>
      <c r="Z195" s="52">
        <f t="shared" si="28"/>
        <v>0</v>
      </c>
      <c r="AA195" s="52"/>
      <c r="AB195" s="52"/>
      <c r="AC195" s="52">
        <f t="shared" si="29"/>
        <v>19660</v>
      </c>
      <c r="AE195" s="314">
        <f>VLOOKUP(D195,Schools!$B$8:$F$143,5,FALSE)</f>
        <v>3025407</v>
      </c>
      <c r="AG195" s="454">
        <f t="shared" si="24"/>
        <v>0</v>
      </c>
      <c r="AH195" s="454">
        <f t="shared" si="25"/>
        <v>0</v>
      </c>
      <c r="AI195" s="454">
        <f t="shared" si="26"/>
        <v>0</v>
      </c>
      <c r="AJ195" s="454">
        <f t="shared" si="27"/>
        <v>0</v>
      </c>
      <c r="AK195" s="313"/>
      <c r="AL195" s="313"/>
      <c r="AM195" s="313"/>
      <c r="AN195" s="313"/>
      <c r="AO195" s="313"/>
      <c r="AP195" s="313"/>
      <c r="AQ195" s="313"/>
      <c r="AR195" s="313"/>
      <c r="AS195" s="313"/>
    </row>
    <row r="196" spans="1:45" x14ac:dyDescent="0.25">
      <c r="A196" s="313" t="s">
        <v>4548</v>
      </c>
      <c r="B196" s="303">
        <v>44120</v>
      </c>
      <c r="C196" s="310">
        <v>3027010</v>
      </c>
      <c r="D196" s="313" t="str">
        <f>VLOOKUP(C196,Schools!A:B,2,0)</f>
        <v>Mapledown</v>
      </c>
      <c r="E196" s="313" t="str">
        <f>VLOOKUP(C196,Schools!$A:$Z,3,0)</f>
        <v>M</v>
      </c>
      <c r="F196" s="213">
        <v>4680</v>
      </c>
      <c r="G196" s="310" t="s">
        <v>3620</v>
      </c>
      <c r="I196" s="313" t="s">
        <v>4527</v>
      </c>
      <c r="J196" s="313">
        <f>VLOOKUP(C196,Schools!$A:$Z,9,0)</f>
        <v>400063</v>
      </c>
      <c r="K196" s="302" t="s">
        <v>85</v>
      </c>
      <c r="L196" s="310" t="s">
        <v>4553</v>
      </c>
      <c r="M196" s="310" t="s">
        <v>4555</v>
      </c>
      <c r="N196" s="309" t="str">
        <f>VLOOKUP(C196,Schools!A:D,4,0)</f>
        <v>Special</v>
      </c>
      <c r="O196" s="309">
        <v>10168</v>
      </c>
      <c r="P196" s="309">
        <f t="shared" si="22"/>
        <v>543965</v>
      </c>
      <c r="Q196" s="286"/>
      <c r="R196" s="286"/>
      <c r="S196" s="286"/>
      <c r="T196" s="286"/>
      <c r="U196" s="78"/>
      <c r="V196" s="78"/>
      <c r="W196" s="78"/>
      <c r="X196" s="78"/>
      <c r="Y196" s="78"/>
      <c r="Z196" s="52">
        <f t="shared" si="28"/>
        <v>0</v>
      </c>
      <c r="AA196" s="52"/>
      <c r="AB196" s="52"/>
      <c r="AC196" s="52">
        <f t="shared" si="29"/>
        <v>4680</v>
      </c>
      <c r="AE196" s="314">
        <f>VLOOKUP(D196,Schools!$B$8:$F$143,5,FALSE)</f>
        <v>3027010</v>
      </c>
      <c r="AG196" s="454">
        <f t="shared" si="24"/>
        <v>0</v>
      </c>
      <c r="AH196" s="454">
        <f t="shared" si="25"/>
        <v>0</v>
      </c>
      <c r="AI196" s="454">
        <f t="shared" si="26"/>
        <v>0</v>
      </c>
      <c r="AJ196" s="454">
        <f t="shared" si="27"/>
        <v>0</v>
      </c>
      <c r="AK196" s="313"/>
      <c r="AL196" s="313"/>
      <c r="AM196" s="313"/>
      <c r="AN196" s="313"/>
      <c r="AO196" s="313"/>
      <c r="AP196" s="313"/>
      <c r="AQ196" s="313"/>
      <c r="AR196" s="313"/>
      <c r="AS196" s="313"/>
    </row>
    <row r="197" spans="1:45" x14ac:dyDescent="0.25">
      <c r="A197" s="313" t="s">
        <v>4548</v>
      </c>
      <c r="B197" s="303">
        <v>44120</v>
      </c>
      <c r="C197" s="310">
        <v>3027005</v>
      </c>
      <c r="D197" s="313" t="str">
        <f>VLOOKUP(C197,Schools!A:B,2,0)</f>
        <v>Northway</v>
      </c>
      <c r="E197" s="313" t="str">
        <f>VLOOKUP(C197,Schools!$A:$Z,3,0)</f>
        <v>M</v>
      </c>
      <c r="F197" s="213">
        <v>7200</v>
      </c>
      <c r="G197" s="310" t="s">
        <v>3620</v>
      </c>
      <c r="I197" s="313" t="s">
        <v>4527</v>
      </c>
      <c r="J197" s="313">
        <f>VLOOKUP(C197,Schools!$A:$Z,9,0)</f>
        <v>400034</v>
      </c>
      <c r="K197" s="302" t="s">
        <v>85</v>
      </c>
      <c r="L197" s="310" t="s">
        <v>4553</v>
      </c>
      <c r="M197" s="310" t="s">
        <v>4555</v>
      </c>
      <c r="N197" s="309" t="str">
        <f>VLOOKUP(C197,Schools!A:D,4,0)</f>
        <v>Special</v>
      </c>
      <c r="O197" s="309">
        <v>10168</v>
      </c>
      <c r="P197" s="309">
        <f t="shared" si="22"/>
        <v>543965</v>
      </c>
      <c r="Q197" s="286"/>
      <c r="R197" s="286"/>
      <c r="S197" s="286"/>
      <c r="T197" s="286"/>
      <c r="U197" s="78"/>
      <c r="V197" s="78"/>
      <c r="W197" s="78"/>
      <c r="X197" s="78"/>
      <c r="Y197" s="78"/>
      <c r="Z197" s="52">
        <f t="shared" si="28"/>
        <v>0</v>
      </c>
      <c r="AA197" s="52"/>
      <c r="AB197" s="52"/>
      <c r="AC197" s="52">
        <f t="shared" si="29"/>
        <v>7200</v>
      </c>
      <c r="AE197" s="314">
        <f>VLOOKUP(D197,Schools!$B$8:$F$143,5,FALSE)</f>
        <v>3027005</v>
      </c>
      <c r="AG197" s="454">
        <f t="shared" si="24"/>
        <v>0</v>
      </c>
      <c r="AH197" s="454">
        <f t="shared" si="25"/>
        <v>0</v>
      </c>
      <c r="AI197" s="454">
        <f t="shared" si="26"/>
        <v>0</v>
      </c>
      <c r="AJ197" s="454">
        <f t="shared" si="27"/>
        <v>0</v>
      </c>
      <c r="AK197" s="313"/>
      <c r="AL197" s="313"/>
      <c r="AM197" s="313"/>
      <c r="AN197" s="313"/>
      <c r="AO197" s="313"/>
      <c r="AP197" s="313"/>
      <c r="AQ197" s="313"/>
      <c r="AR197" s="313"/>
      <c r="AS197" s="313"/>
    </row>
    <row r="198" spans="1:45" x14ac:dyDescent="0.25">
      <c r="A198" s="313" t="s">
        <v>4548</v>
      </c>
      <c r="B198" s="303">
        <v>44120</v>
      </c>
      <c r="C198" s="310">
        <v>3027009</v>
      </c>
      <c r="D198" s="313" t="str">
        <f>VLOOKUP(C198,Schools!A:B,2,0)</f>
        <v>Oakleigh</v>
      </c>
      <c r="E198" s="313" t="str">
        <f>VLOOKUP(C198,Schools!$A:$Z,3,0)</f>
        <v>M</v>
      </c>
      <c r="F198" s="213">
        <v>6360</v>
      </c>
      <c r="G198" s="310" t="s">
        <v>3620</v>
      </c>
      <c r="I198" s="313" t="s">
        <v>4527</v>
      </c>
      <c r="J198" s="313">
        <f>VLOOKUP(C198,Schools!$A:$Z,9,0)</f>
        <v>400091</v>
      </c>
      <c r="K198" s="302" t="s">
        <v>85</v>
      </c>
      <c r="L198" s="310" t="s">
        <v>4553</v>
      </c>
      <c r="M198" s="310" t="s">
        <v>4555</v>
      </c>
      <c r="N198" s="309" t="str">
        <f>VLOOKUP(C198,Schools!A:D,4,0)</f>
        <v>Special</v>
      </c>
      <c r="O198" s="309">
        <v>10168</v>
      </c>
      <c r="P198" s="309">
        <f t="shared" si="22"/>
        <v>543965</v>
      </c>
      <c r="Q198" s="286"/>
      <c r="R198" s="286"/>
      <c r="S198" s="286"/>
      <c r="T198" s="286"/>
      <c r="U198" s="78"/>
      <c r="V198" s="78"/>
      <c r="W198" s="78"/>
      <c r="X198" s="78"/>
      <c r="Y198" s="78"/>
      <c r="Z198" s="52">
        <f t="shared" si="28"/>
        <v>0</v>
      </c>
      <c r="AA198" s="52"/>
      <c r="AB198" s="52"/>
      <c r="AC198" s="52">
        <f t="shared" si="29"/>
        <v>6360</v>
      </c>
      <c r="AE198" s="314">
        <f>VLOOKUP(D198,Schools!$B$8:$F$143,5,FALSE)</f>
        <v>3027009</v>
      </c>
      <c r="AG198" s="454">
        <f t="shared" si="24"/>
        <v>0</v>
      </c>
      <c r="AH198" s="454">
        <f t="shared" si="25"/>
        <v>0</v>
      </c>
      <c r="AI198" s="454">
        <f t="shared" si="26"/>
        <v>0</v>
      </c>
      <c r="AJ198" s="454">
        <f t="shared" si="27"/>
        <v>0</v>
      </c>
      <c r="AK198" s="313"/>
      <c r="AL198" s="313"/>
      <c r="AM198" s="313"/>
      <c r="AN198" s="313"/>
      <c r="AO198" s="313"/>
      <c r="AP198" s="313"/>
      <c r="AQ198" s="313"/>
      <c r="AR198" s="313"/>
      <c r="AS198" s="313"/>
    </row>
    <row r="199" spans="1:45" x14ac:dyDescent="0.25">
      <c r="A199" s="313" t="s">
        <v>4548</v>
      </c>
      <c r="B199" s="303">
        <v>44120</v>
      </c>
      <c r="C199" s="310">
        <v>3023521</v>
      </c>
      <c r="D199" s="313" t="str">
        <f>VLOOKUP(C199,Schools!A:B,2,0)</f>
        <v>St Mary's &amp; St John's CE School</v>
      </c>
      <c r="E199" s="313" t="str">
        <f>VLOOKUP(C199,Schools!$A:$Z,3,0)</f>
        <v>M</v>
      </c>
      <c r="F199" s="213">
        <v>27440</v>
      </c>
      <c r="G199" s="310" t="s">
        <v>3620</v>
      </c>
      <c r="I199" s="313" t="s">
        <v>4527</v>
      </c>
      <c r="J199" s="313">
        <f>VLOOKUP(C199,Schools!$A:$Z,9,0)</f>
        <v>400135</v>
      </c>
      <c r="K199" s="302" t="s">
        <v>85</v>
      </c>
      <c r="L199" s="310" t="s">
        <v>4553</v>
      </c>
      <c r="M199" s="310" t="s">
        <v>4555</v>
      </c>
      <c r="N199" s="309" t="str">
        <f>VLOOKUP(C199,Schools!A:D,4,0)</f>
        <v>All through</v>
      </c>
      <c r="O199" s="309">
        <v>11329</v>
      </c>
      <c r="P199" s="309">
        <f t="shared" si="22"/>
        <v>543965</v>
      </c>
      <c r="Q199" s="286"/>
      <c r="R199" s="286"/>
      <c r="S199" s="286"/>
      <c r="T199" s="286"/>
      <c r="U199" s="78"/>
      <c r="V199" s="78"/>
      <c r="W199" s="78"/>
      <c r="X199" s="78"/>
      <c r="Y199" s="78"/>
      <c r="Z199" s="52">
        <f t="shared" si="28"/>
        <v>0</v>
      </c>
      <c r="AA199" s="52"/>
      <c r="AB199" s="52"/>
      <c r="AC199" s="52">
        <f t="shared" si="29"/>
        <v>27440</v>
      </c>
      <c r="AE199" s="314">
        <f>VLOOKUP(D199,Schools!$B$8:$F$143,5,FALSE)</f>
        <v>3023521</v>
      </c>
      <c r="AG199" s="454">
        <f t="shared" si="24"/>
        <v>0</v>
      </c>
      <c r="AH199" s="454">
        <f t="shared" si="25"/>
        <v>0</v>
      </c>
      <c r="AI199" s="454">
        <f t="shared" si="26"/>
        <v>0</v>
      </c>
      <c r="AJ199" s="454">
        <f t="shared" si="27"/>
        <v>0</v>
      </c>
      <c r="AK199" s="313"/>
      <c r="AL199" s="313"/>
      <c r="AM199" s="313"/>
      <c r="AN199" s="313"/>
      <c r="AO199" s="313"/>
      <c r="AP199" s="313"/>
      <c r="AQ199" s="313"/>
      <c r="AR199" s="313"/>
      <c r="AS199" s="313"/>
    </row>
    <row r="200" spans="1:45" x14ac:dyDescent="0.25">
      <c r="G200" s="80"/>
      <c r="Q200" s="309"/>
      <c r="R200" s="78"/>
      <c r="S200" s="78"/>
      <c r="T200" s="78"/>
      <c r="U200" s="78"/>
      <c r="V200" s="78"/>
      <c r="W200" s="78"/>
      <c r="X200" s="78"/>
      <c r="Y200" s="78"/>
      <c r="Z200" s="78"/>
      <c r="AA200" s="78"/>
      <c r="AB200" s="78"/>
      <c r="AC200" s="51"/>
      <c r="AD200" s="51"/>
      <c r="AH200" s="314">
        <f>AF200-D200</f>
        <v>0</v>
      </c>
      <c r="AI200" s="454">
        <f t="shared" si="26"/>
        <v>0</v>
      </c>
      <c r="AJ200" s="454">
        <f t="shared" si="27"/>
        <v>0</v>
      </c>
      <c r="AK200" s="313"/>
      <c r="AL200" s="313"/>
      <c r="AM200" s="313"/>
      <c r="AN200" s="313"/>
      <c r="AO200" s="313"/>
      <c r="AP200" s="313"/>
      <c r="AQ200" s="313"/>
      <c r="AR200" s="313"/>
      <c r="AS200" s="313"/>
    </row>
    <row r="201" spans="1:45" x14ac:dyDescent="0.25">
      <c r="G201" s="80"/>
      <c r="Q201" s="309"/>
      <c r="R201" s="78"/>
      <c r="S201" s="78"/>
      <c r="T201" s="78"/>
      <c r="U201" s="78"/>
      <c r="V201" s="78"/>
      <c r="W201" s="78"/>
      <c r="X201" s="78"/>
      <c r="Y201" s="78"/>
      <c r="Z201" s="78"/>
      <c r="AA201" s="78"/>
      <c r="AB201" s="78"/>
      <c r="AC201" s="51"/>
      <c r="AD201" s="51"/>
      <c r="AH201" s="314">
        <f>AF201-D201</f>
        <v>0</v>
      </c>
      <c r="AI201" s="454">
        <f t="shared" si="26"/>
        <v>0</v>
      </c>
      <c r="AJ201" s="454">
        <f t="shared" si="27"/>
        <v>0</v>
      </c>
      <c r="AK201" s="313"/>
      <c r="AL201" s="313"/>
      <c r="AM201" s="313"/>
      <c r="AN201" s="313"/>
      <c r="AO201" s="313"/>
      <c r="AP201" s="313"/>
      <c r="AQ201" s="313"/>
      <c r="AR201" s="313"/>
      <c r="AS201" s="313"/>
    </row>
    <row r="202" spans="1:45" x14ac:dyDescent="0.25">
      <c r="G202" s="80"/>
      <c r="Q202" s="309"/>
      <c r="R202" s="78"/>
      <c r="S202" s="78"/>
      <c r="T202" s="78"/>
      <c r="U202" s="78"/>
      <c r="V202" s="78"/>
      <c r="W202" s="78"/>
      <c r="X202" s="78"/>
      <c r="Y202" s="78"/>
      <c r="Z202" s="78"/>
      <c r="AA202" s="78"/>
      <c r="AB202" s="78"/>
      <c r="AC202" s="51"/>
      <c r="AD202" s="51"/>
      <c r="AH202" s="314">
        <f>AF202-D202</f>
        <v>0</v>
      </c>
      <c r="AI202" s="454">
        <f t="shared" si="26"/>
        <v>0</v>
      </c>
      <c r="AJ202" s="454">
        <f t="shared" si="27"/>
        <v>0</v>
      </c>
      <c r="AK202" s="313"/>
      <c r="AL202" s="313"/>
      <c r="AM202" s="313"/>
      <c r="AN202" s="313"/>
      <c r="AO202" s="313"/>
      <c r="AP202" s="313"/>
      <c r="AQ202" s="313"/>
      <c r="AR202" s="313"/>
      <c r="AS202" s="313"/>
    </row>
    <row r="203" spans="1:45" x14ac:dyDescent="0.25">
      <c r="G203" s="80"/>
      <c r="Q203" s="309"/>
      <c r="R203" s="78"/>
      <c r="S203" s="78"/>
      <c r="T203" s="78"/>
      <c r="U203" s="78"/>
      <c r="V203" s="78"/>
      <c r="W203" s="78"/>
      <c r="X203" s="78"/>
      <c r="Y203" s="78"/>
      <c r="Z203" s="78"/>
      <c r="AA203" s="78"/>
      <c r="AB203" s="78"/>
      <c r="AC203" s="51"/>
      <c r="AD203" s="51"/>
      <c r="AI203" s="313"/>
      <c r="AJ203" s="313"/>
      <c r="AK203" s="313"/>
      <c r="AL203" s="313"/>
      <c r="AM203" s="313"/>
      <c r="AN203" s="313"/>
      <c r="AO203" s="313"/>
      <c r="AP203" s="313"/>
      <c r="AQ203" s="313"/>
      <c r="AR203" s="313"/>
      <c r="AS203" s="313"/>
    </row>
    <row r="204" spans="1:45" x14ac:dyDescent="0.25">
      <c r="G204" s="80"/>
      <c r="Q204" s="309"/>
      <c r="R204" s="78"/>
      <c r="S204" s="78"/>
      <c r="T204" s="78"/>
      <c r="U204" s="78"/>
      <c r="V204" s="78"/>
      <c r="W204" s="78"/>
      <c r="X204" s="78"/>
      <c r="Y204" s="78"/>
      <c r="Z204" s="78"/>
      <c r="AA204" s="78"/>
      <c r="AB204" s="78"/>
      <c r="AC204" s="51"/>
      <c r="AD204" s="51"/>
      <c r="AI204" s="313"/>
      <c r="AJ204" s="313"/>
      <c r="AK204" s="313"/>
      <c r="AL204" s="313"/>
      <c r="AM204" s="313"/>
      <c r="AN204" s="313"/>
      <c r="AO204" s="313"/>
      <c r="AP204" s="313"/>
      <c r="AQ204" s="313"/>
      <c r="AR204" s="313"/>
      <c r="AS204" s="313"/>
    </row>
    <row r="205" spans="1:45" x14ac:dyDescent="0.25">
      <c r="G205" s="80"/>
      <c r="Q205" s="309"/>
      <c r="R205" s="78"/>
      <c r="S205" s="78"/>
      <c r="T205" s="78"/>
      <c r="U205" s="78"/>
      <c r="V205" s="78"/>
      <c r="W205" s="78"/>
      <c r="X205" s="78"/>
      <c r="Y205" s="78"/>
      <c r="Z205" s="78"/>
      <c r="AA205" s="78"/>
      <c r="AB205" s="78"/>
      <c r="AC205" s="51"/>
      <c r="AD205" s="51"/>
      <c r="AI205" s="313"/>
      <c r="AJ205" s="313"/>
      <c r="AK205" s="313"/>
      <c r="AL205" s="313"/>
      <c r="AM205" s="313"/>
      <c r="AN205" s="313"/>
      <c r="AO205" s="313"/>
      <c r="AP205" s="313"/>
      <c r="AQ205" s="313"/>
      <c r="AR205" s="313"/>
      <c r="AS205" s="313"/>
    </row>
    <row r="206" spans="1:45" x14ac:dyDescent="0.25">
      <c r="G206" s="80"/>
      <c r="Q206" s="309"/>
      <c r="R206" s="78"/>
      <c r="S206" s="78"/>
      <c r="T206" s="78"/>
      <c r="U206" s="78"/>
      <c r="V206" s="78"/>
      <c r="W206" s="78"/>
      <c r="X206" s="78"/>
      <c r="Y206" s="78"/>
      <c r="Z206" s="78"/>
      <c r="AA206" s="78"/>
      <c r="AB206" s="78"/>
      <c r="AC206" s="51"/>
      <c r="AD206" s="51"/>
      <c r="AI206" s="313"/>
      <c r="AJ206" s="313"/>
      <c r="AK206" s="313"/>
      <c r="AL206" s="313"/>
      <c r="AM206" s="313"/>
      <c r="AN206" s="313"/>
      <c r="AO206" s="313"/>
      <c r="AP206" s="313"/>
      <c r="AQ206" s="313"/>
      <c r="AR206" s="313"/>
      <c r="AS206" s="313"/>
    </row>
    <row r="207" spans="1:45" x14ac:dyDescent="0.25">
      <c r="G207" s="80"/>
      <c r="Q207" s="309"/>
      <c r="R207" s="78"/>
      <c r="S207" s="78"/>
      <c r="T207" s="78"/>
      <c r="U207" s="78"/>
      <c r="V207" s="78"/>
      <c r="W207" s="78"/>
      <c r="X207" s="78"/>
      <c r="Y207" s="78"/>
      <c r="Z207" s="78"/>
      <c r="AA207" s="78"/>
      <c r="AB207" s="78"/>
      <c r="AC207" s="51"/>
      <c r="AD207" s="51"/>
      <c r="AI207" s="313"/>
      <c r="AJ207" s="313"/>
      <c r="AK207" s="313"/>
      <c r="AL207" s="313"/>
      <c r="AM207" s="313"/>
      <c r="AN207" s="313"/>
      <c r="AO207" s="313"/>
      <c r="AP207" s="313"/>
      <c r="AQ207" s="313"/>
      <c r="AR207" s="313"/>
      <c r="AS207" s="313"/>
    </row>
    <row r="208" spans="1:45" x14ac:dyDescent="0.25">
      <c r="G208" s="80"/>
      <c r="Q208" s="309"/>
      <c r="R208" s="78"/>
      <c r="S208" s="78"/>
      <c r="T208" s="78"/>
      <c r="U208" s="78"/>
      <c r="V208" s="78"/>
      <c r="W208" s="78"/>
      <c r="X208" s="78"/>
      <c r="Y208" s="78"/>
      <c r="Z208" s="78"/>
      <c r="AA208" s="78"/>
      <c r="AB208" s="78"/>
      <c r="AC208" s="51"/>
      <c r="AD208" s="51"/>
      <c r="AI208" s="313"/>
      <c r="AJ208" s="313"/>
      <c r="AK208" s="313"/>
      <c r="AL208" s="313"/>
      <c r="AM208" s="313"/>
      <c r="AN208" s="313"/>
      <c r="AO208" s="313"/>
      <c r="AP208" s="313"/>
      <c r="AQ208" s="313"/>
      <c r="AR208" s="313"/>
      <c r="AS208" s="313"/>
    </row>
    <row r="209" spans="7:45" x14ac:dyDescent="0.25">
      <c r="G209" s="80"/>
      <c r="Q209" s="309"/>
      <c r="R209" s="78"/>
      <c r="S209" s="78"/>
      <c r="T209" s="78"/>
      <c r="U209" s="78"/>
      <c r="V209" s="78"/>
      <c r="W209" s="78"/>
      <c r="X209" s="78"/>
      <c r="Y209" s="78"/>
      <c r="Z209" s="78"/>
      <c r="AA209" s="78"/>
      <c r="AB209" s="78"/>
      <c r="AC209" s="51"/>
      <c r="AD209" s="51"/>
      <c r="AI209" s="313"/>
      <c r="AJ209" s="313"/>
      <c r="AK209" s="313"/>
      <c r="AL209" s="313"/>
      <c r="AM209" s="313"/>
      <c r="AN209" s="313"/>
      <c r="AO209" s="313"/>
      <c r="AP209" s="313"/>
      <c r="AQ209" s="313"/>
      <c r="AR209" s="313"/>
      <c r="AS209" s="313"/>
    </row>
    <row r="210" spans="7:45" x14ac:dyDescent="0.25">
      <c r="G210" s="80"/>
      <c r="Q210" s="309"/>
      <c r="R210" s="78"/>
      <c r="S210" s="78"/>
      <c r="T210" s="78"/>
      <c r="U210" s="78"/>
      <c r="V210" s="78"/>
      <c r="W210" s="78"/>
      <c r="X210" s="78"/>
      <c r="Y210" s="78"/>
      <c r="Z210" s="78"/>
      <c r="AA210" s="78"/>
      <c r="AB210" s="78"/>
      <c r="AC210" s="51"/>
      <c r="AD210" s="51"/>
      <c r="AI210" s="313"/>
      <c r="AJ210" s="313"/>
      <c r="AK210" s="313"/>
      <c r="AL210" s="313"/>
      <c r="AM210" s="313"/>
      <c r="AN210" s="313"/>
      <c r="AO210" s="313"/>
      <c r="AP210" s="313"/>
      <c r="AQ210" s="313"/>
      <c r="AR210" s="313"/>
      <c r="AS210" s="313"/>
    </row>
    <row r="211" spans="7:45" x14ac:dyDescent="0.25">
      <c r="G211" s="80"/>
      <c r="Q211" s="309"/>
      <c r="R211" s="78"/>
      <c r="S211" s="78"/>
      <c r="T211" s="78"/>
      <c r="U211" s="78"/>
      <c r="V211" s="78"/>
      <c r="W211" s="78"/>
      <c r="X211" s="78"/>
      <c r="Y211" s="78"/>
      <c r="Z211" s="78"/>
      <c r="AA211" s="78"/>
      <c r="AB211" s="78"/>
      <c r="AC211" s="51"/>
      <c r="AD211" s="51"/>
      <c r="AI211" s="313"/>
      <c r="AJ211" s="313"/>
      <c r="AK211" s="313"/>
      <c r="AL211" s="313"/>
      <c r="AM211" s="313"/>
      <c r="AN211" s="313"/>
      <c r="AO211" s="313"/>
      <c r="AP211" s="313"/>
      <c r="AQ211" s="313"/>
      <c r="AR211" s="313"/>
      <c r="AS211" s="313"/>
    </row>
    <row r="212" spans="7:45" x14ac:dyDescent="0.25">
      <c r="G212" s="80"/>
      <c r="Q212" s="309"/>
      <c r="R212" s="78"/>
      <c r="S212" s="78"/>
      <c r="T212" s="78"/>
      <c r="U212" s="78"/>
      <c r="V212" s="78"/>
      <c r="W212" s="78"/>
      <c r="X212" s="78"/>
      <c r="Y212" s="78"/>
      <c r="Z212" s="78"/>
      <c r="AA212" s="78"/>
      <c r="AB212" s="78"/>
      <c r="AC212" s="51"/>
      <c r="AD212" s="51"/>
      <c r="AI212" s="313"/>
      <c r="AJ212" s="313"/>
      <c r="AK212" s="313"/>
      <c r="AL212" s="313"/>
      <c r="AM212" s="313"/>
      <c r="AN212" s="313"/>
      <c r="AO212" s="313"/>
      <c r="AP212" s="313"/>
      <c r="AQ212" s="313"/>
      <c r="AR212" s="313"/>
      <c r="AS212" s="313"/>
    </row>
    <row r="213" spans="7:45" x14ac:dyDescent="0.25">
      <c r="G213" s="80"/>
      <c r="Q213" s="309"/>
      <c r="R213" s="78"/>
      <c r="S213" s="78"/>
      <c r="T213" s="78"/>
      <c r="U213" s="78"/>
      <c r="V213" s="78"/>
      <c r="W213" s="78"/>
      <c r="X213" s="78"/>
      <c r="Y213" s="78"/>
      <c r="Z213" s="78"/>
      <c r="AA213" s="78"/>
      <c r="AB213" s="78"/>
      <c r="AC213" s="51"/>
      <c r="AD213" s="51"/>
      <c r="AI213" s="313"/>
      <c r="AJ213" s="313"/>
      <c r="AK213" s="313"/>
      <c r="AL213" s="313"/>
      <c r="AM213" s="313"/>
      <c r="AN213" s="313"/>
      <c r="AO213" s="313"/>
      <c r="AP213" s="313"/>
      <c r="AQ213" s="313"/>
      <c r="AR213" s="313"/>
      <c r="AS213" s="313"/>
    </row>
    <row r="214" spans="7:45" x14ac:dyDescent="0.25">
      <c r="G214" s="80"/>
      <c r="Q214" s="309"/>
      <c r="R214" s="78"/>
      <c r="S214" s="78"/>
      <c r="T214" s="78"/>
      <c r="U214" s="78"/>
      <c r="V214" s="78"/>
      <c r="W214" s="78"/>
      <c r="X214" s="78"/>
      <c r="Y214" s="78"/>
      <c r="Z214" s="78"/>
      <c r="AA214" s="78"/>
      <c r="AB214" s="78"/>
      <c r="AC214" s="51"/>
      <c r="AD214" s="51"/>
      <c r="AI214" s="313"/>
      <c r="AJ214" s="313"/>
      <c r="AK214" s="313"/>
      <c r="AL214" s="313"/>
      <c r="AM214" s="313"/>
      <c r="AN214" s="313"/>
      <c r="AO214" s="313"/>
      <c r="AP214" s="313"/>
      <c r="AQ214" s="313"/>
      <c r="AR214" s="313"/>
      <c r="AS214" s="313"/>
    </row>
    <row r="215" spans="7:45" x14ac:dyDescent="0.25">
      <c r="G215" s="80"/>
      <c r="Q215" s="309"/>
      <c r="R215" s="78"/>
      <c r="S215" s="78"/>
      <c r="T215" s="78"/>
      <c r="U215" s="78"/>
      <c r="V215" s="78"/>
      <c r="W215" s="78"/>
      <c r="X215" s="78"/>
      <c r="Y215" s="78"/>
      <c r="Z215" s="78"/>
      <c r="AA215" s="78"/>
      <c r="AB215" s="78"/>
      <c r="AC215" s="51"/>
      <c r="AD215" s="51"/>
      <c r="AI215" s="313"/>
      <c r="AJ215" s="313"/>
      <c r="AK215" s="313"/>
      <c r="AL215" s="313"/>
      <c r="AM215" s="313"/>
      <c r="AN215" s="313"/>
      <c r="AO215" s="313"/>
      <c r="AP215" s="313"/>
      <c r="AQ215" s="313"/>
      <c r="AR215" s="313"/>
      <c r="AS215" s="313"/>
    </row>
    <row r="216" spans="7:45" x14ac:dyDescent="0.25">
      <c r="G216" s="80"/>
      <c r="Q216" s="309"/>
      <c r="R216" s="78"/>
      <c r="S216" s="78"/>
      <c r="T216" s="78"/>
      <c r="U216" s="78"/>
      <c r="V216" s="78"/>
      <c r="W216" s="78"/>
      <c r="X216" s="78"/>
      <c r="Y216" s="78"/>
      <c r="Z216" s="78"/>
      <c r="AA216" s="78"/>
      <c r="AB216" s="78"/>
      <c r="AC216" s="51"/>
      <c r="AD216" s="51"/>
      <c r="AI216" s="313"/>
      <c r="AJ216" s="313"/>
      <c r="AK216" s="313"/>
      <c r="AL216" s="313"/>
      <c r="AM216" s="313"/>
      <c r="AN216" s="313"/>
      <c r="AO216" s="313"/>
      <c r="AP216" s="313"/>
      <c r="AQ216" s="313"/>
      <c r="AR216" s="313"/>
      <c r="AS216" s="313"/>
    </row>
    <row r="217" spans="7:45" x14ac:dyDescent="0.25">
      <c r="G217" s="80"/>
      <c r="Q217" s="309"/>
      <c r="R217" s="78"/>
      <c r="S217" s="78"/>
      <c r="T217" s="78"/>
      <c r="U217" s="78"/>
      <c r="V217" s="78"/>
      <c r="W217" s="78"/>
      <c r="X217" s="78"/>
      <c r="Y217" s="78"/>
      <c r="Z217" s="78"/>
      <c r="AA217" s="78"/>
      <c r="AB217" s="78"/>
      <c r="AC217" s="51"/>
      <c r="AD217" s="51"/>
      <c r="AI217" s="313"/>
      <c r="AJ217" s="313"/>
      <c r="AK217" s="313"/>
      <c r="AL217" s="313"/>
      <c r="AM217" s="313"/>
      <c r="AN217" s="313"/>
      <c r="AO217" s="313"/>
      <c r="AP217" s="313"/>
      <c r="AQ217" s="313"/>
      <c r="AR217" s="313"/>
      <c r="AS217" s="313"/>
    </row>
    <row r="218" spans="7:45" x14ac:dyDescent="0.25">
      <c r="G218" s="80"/>
      <c r="Q218" s="309"/>
      <c r="R218" s="78"/>
      <c r="S218" s="78"/>
      <c r="T218" s="78"/>
      <c r="U218" s="78"/>
      <c r="V218" s="78"/>
      <c r="W218" s="78"/>
      <c r="X218" s="78"/>
      <c r="Y218" s="78"/>
      <c r="Z218" s="78"/>
      <c r="AA218" s="78"/>
      <c r="AB218" s="78"/>
      <c r="AC218" s="51"/>
      <c r="AD218" s="51"/>
      <c r="AI218" s="313"/>
      <c r="AJ218" s="313"/>
      <c r="AK218" s="313"/>
      <c r="AL218" s="313"/>
      <c r="AM218" s="313"/>
      <c r="AN218" s="313"/>
      <c r="AO218" s="313"/>
      <c r="AP218" s="313"/>
      <c r="AQ218" s="313"/>
      <c r="AR218" s="313"/>
      <c r="AS218" s="313"/>
    </row>
    <row r="219" spans="7:45" x14ac:dyDescent="0.25">
      <c r="G219" s="80"/>
      <c r="Q219" s="309"/>
      <c r="R219" s="78"/>
      <c r="S219" s="78"/>
      <c r="T219" s="78"/>
      <c r="U219" s="78"/>
      <c r="V219" s="78"/>
      <c r="W219" s="78"/>
      <c r="X219" s="78"/>
      <c r="Y219" s="78"/>
      <c r="Z219" s="78"/>
      <c r="AA219" s="78"/>
      <c r="AB219" s="78"/>
      <c r="AC219" s="51"/>
      <c r="AD219" s="51"/>
      <c r="AI219" s="313"/>
      <c r="AJ219" s="313"/>
      <c r="AK219" s="313"/>
      <c r="AL219" s="313"/>
      <c r="AM219" s="313"/>
      <c r="AN219" s="313"/>
      <c r="AO219" s="313"/>
      <c r="AP219" s="313"/>
      <c r="AQ219" s="313"/>
      <c r="AR219" s="313"/>
      <c r="AS219" s="313"/>
    </row>
    <row r="220" spans="7:45" x14ac:dyDescent="0.25">
      <c r="G220" s="80"/>
      <c r="Q220" s="309"/>
      <c r="R220" s="78"/>
      <c r="S220" s="78"/>
      <c r="T220" s="78"/>
      <c r="U220" s="78"/>
      <c r="V220" s="78"/>
      <c r="W220" s="78"/>
      <c r="X220" s="78"/>
      <c r="Y220" s="78"/>
      <c r="Z220" s="78"/>
      <c r="AA220" s="78"/>
      <c r="AB220" s="78"/>
      <c r="AC220" s="51"/>
      <c r="AD220" s="51"/>
      <c r="AI220" s="313"/>
      <c r="AJ220" s="313"/>
      <c r="AK220" s="313"/>
      <c r="AL220" s="313"/>
      <c r="AM220" s="313"/>
      <c r="AN220" s="313"/>
      <c r="AO220" s="313"/>
      <c r="AP220" s="313"/>
      <c r="AQ220" s="313"/>
      <c r="AR220" s="313"/>
      <c r="AS220" s="313"/>
    </row>
    <row r="221" spans="7:45" x14ac:dyDescent="0.25">
      <c r="G221" s="80"/>
      <c r="Q221" s="309"/>
      <c r="R221" s="78"/>
      <c r="S221" s="78"/>
      <c r="T221" s="78"/>
      <c r="U221" s="78"/>
      <c r="V221" s="78"/>
      <c r="W221" s="78"/>
      <c r="X221" s="78"/>
      <c r="Y221" s="78"/>
      <c r="Z221" s="78"/>
      <c r="AA221" s="78"/>
      <c r="AB221" s="78"/>
      <c r="AC221" s="51"/>
      <c r="AD221" s="51"/>
      <c r="AI221" s="313"/>
      <c r="AJ221" s="313"/>
      <c r="AK221" s="313"/>
      <c r="AL221" s="313"/>
      <c r="AM221" s="313"/>
      <c r="AN221" s="313"/>
      <c r="AO221" s="313"/>
      <c r="AP221" s="313"/>
      <c r="AQ221" s="313"/>
      <c r="AR221" s="313"/>
      <c r="AS221" s="313"/>
    </row>
    <row r="222" spans="7:45" x14ac:dyDescent="0.25">
      <c r="G222" s="80"/>
      <c r="Q222" s="309"/>
      <c r="R222" s="78"/>
      <c r="S222" s="78"/>
      <c r="T222" s="78"/>
      <c r="U222" s="78"/>
      <c r="V222" s="78"/>
      <c r="W222" s="78"/>
      <c r="X222" s="78"/>
      <c r="Y222" s="78"/>
      <c r="Z222" s="78"/>
      <c r="AA222" s="78"/>
      <c r="AB222" s="78"/>
      <c r="AC222" s="51"/>
      <c r="AD222" s="51"/>
      <c r="AI222" s="313"/>
      <c r="AJ222" s="313"/>
      <c r="AK222" s="313"/>
      <c r="AL222" s="313"/>
      <c r="AM222" s="313"/>
      <c r="AN222" s="313"/>
      <c r="AO222" s="313"/>
      <c r="AP222" s="313"/>
      <c r="AQ222" s="313"/>
      <c r="AR222" s="313"/>
      <c r="AS222" s="313"/>
    </row>
    <row r="223" spans="7:45" x14ac:dyDescent="0.25">
      <c r="G223" s="80"/>
      <c r="Q223" s="309"/>
      <c r="R223" s="78"/>
      <c r="S223" s="78"/>
      <c r="T223" s="78"/>
      <c r="U223" s="78"/>
      <c r="V223" s="78"/>
      <c r="W223" s="78"/>
      <c r="X223" s="78"/>
      <c r="Y223" s="78"/>
      <c r="Z223" s="78"/>
      <c r="AA223" s="78"/>
      <c r="AB223" s="78"/>
      <c r="AC223" s="51"/>
      <c r="AD223" s="51"/>
      <c r="AI223" s="313"/>
      <c r="AJ223" s="313"/>
      <c r="AK223" s="313"/>
      <c r="AL223" s="313"/>
      <c r="AM223" s="313"/>
      <c r="AN223" s="313"/>
      <c r="AO223" s="313"/>
      <c r="AP223" s="313"/>
      <c r="AQ223" s="313"/>
      <c r="AR223" s="313"/>
      <c r="AS223" s="313"/>
    </row>
    <row r="224" spans="7:45" x14ac:dyDescent="0.25">
      <c r="G224" s="80"/>
      <c r="Q224" s="309"/>
      <c r="R224" s="78"/>
      <c r="S224" s="78"/>
      <c r="T224" s="78"/>
      <c r="U224" s="78"/>
      <c r="V224" s="78"/>
      <c r="W224" s="78"/>
      <c r="X224" s="78"/>
      <c r="Y224" s="78"/>
      <c r="Z224" s="78"/>
      <c r="AA224" s="78"/>
      <c r="AB224" s="78"/>
      <c r="AC224" s="51"/>
      <c r="AD224" s="51"/>
      <c r="AI224" s="313"/>
      <c r="AJ224" s="313"/>
      <c r="AK224" s="313"/>
      <c r="AL224" s="313"/>
      <c r="AM224" s="313"/>
      <c r="AN224" s="313"/>
      <c r="AO224" s="313"/>
      <c r="AP224" s="313"/>
      <c r="AQ224" s="313"/>
      <c r="AR224" s="313"/>
      <c r="AS224" s="313"/>
    </row>
    <row r="225" spans="7:45" x14ac:dyDescent="0.25">
      <c r="G225" s="80"/>
      <c r="Q225" s="309"/>
      <c r="R225" s="78"/>
      <c r="S225" s="78"/>
      <c r="T225" s="78"/>
      <c r="U225" s="78"/>
      <c r="V225" s="78"/>
      <c r="W225" s="78"/>
      <c r="X225" s="78"/>
      <c r="Y225" s="78"/>
      <c r="Z225" s="78"/>
      <c r="AA225" s="78"/>
      <c r="AB225" s="78"/>
      <c r="AC225" s="51"/>
      <c r="AD225" s="51"/>
      <c r="AI225" s="313"/>
      <c r="AJ225" s="313"/>
      <c r="AK225" s="313"/>
      <c r="AL225" s="313"/>
      <c r="AM225" s="313"/>
      <c r="AN225" s="313"/>
      <c r="AO225" s="313"/>
      <c r="AP225" s="313"/>
      <c r="AQ225" s="313"/>
      <c r="AR225" s="313"/>
      <c r="AS225" s="313"/>
    </row>
    <row r="226" spans="7:45" x14ac:dyDescent="0.25">
      <c r="G226" s="80"/>
      <c r="Q226" s="309"/>
      <c r="R226" s="78"/>
      <c r="S226" s="78"/>
      <c r="T226" s="78"/>
      <c r="U226" s="78"/>
      <c r="V226" s="78"/>
      <c r="W226" s="78"/>
      <c r="X226" s="78"/>
      <c r="Y226" s="78"/>
      <c r="Z226" s="78"/>
      <c r="AA226" s="78"/>
      <c r="AB226" s="78"/>
      <c r="AC226" s="51"/>
      <c r="AD226" s="51"/>
      <c r="AI226" s="313"/>
      <c r="AJ226" s="313"/>
      <c r="AK226" s="313"/>
      <c r="AL226" s="313"/>
      <c r="AM226" s="313"/>
      <c r="AN226" s="313"/>
      <c r="AO226" s="313"/>
      <c r="AP226" s="313"/>
      <c r="AQ226" s="313"/>
      <c r="AR226" s="313"/>
      <c r="AS226" s="313"/>
    </row>
    <row r="227" spans="7:45" x14ac:dyDescent="0.25">
      <c r="G227" s="80"/>
      <c r="Q227" s="309"/>
      <c r="R227" s="78"/>
      <c r="S227" s="78"/>
      <c r="T227" s="78"/>
      <c r="U227" s="78"/>
      <c r="V227" s="78"/>
      <c r="W227" s="78"/>
      <c r="X227" s="78"/>
      <c r="Y227" s="78"/>
      <c r="Z227" s="78"/>
      <c r="AA227" s="78"/>
      <c r="AB227" s="78"/>
      <c r="AC227" s="51"/>
      <c r="AD227" s="51"/>
      <c r="AI227" s="313"/>
      <c r="AJ227" s="313"/>
      <c r="AK227" s="313"/>
      <c r="AL227" s="313"/>
      <c r="AM227" s="313"/>
      <c r="AN227" s="313"/>
      <c r="AO227" s="313"/>
      <c r="AP227" s="313"/>
      <c r="AQ227" s="313"/>
      <c r="AR227" s="313"/>
      <c r="AS227" s="313"/>
    </row>
    <row r="228" spans="7:45" x14ac:dyDescent="0.25">
      <c r="G228" s="80"/>
      <c r="Q228" s="309"/>
      <c r="R228" s="78"/>
      <c r="S228" s="78"/>
      <c r="T228" s="78"/>
      <c r="U228" s="78"/>
      <c r="V228" s="78"/>
      <c r="W228" s="78"/>
      <c r="X228" s="78"/>
      <c r="Y228" s="78"/>
      <c r="Z228" s="78"/>
      <c r="AA228" s="78"/>
      <c r="AB228" s="78"/>
      <c r="AC228" s="51"/>
      <c r="AD228" s="51"/>
      <c r="AI228" s="313"/>
      <c r="AJ228" s="313"/>
      <c r="AK228" s="313"/>
      <c r="AL228" s="313"/>
      <c r="AM228" s="313"/>
      <c r="AN228" s="313"/>
      <c r="AO228" s="313"/>
      <c r="AP228" s="313"/>
      <c r="AQ228" s="313"/>
      <c r="AR228" s="313"/>
      <c r="AS228" s="313"/>
    </row>
    <row r="229" spans="7:45" x14ac:dyDescent="0.25">
      <c r="G229" s="80"/>
      <c r="Q229" s="309"/>
      <c r="R229" s="78"/>
      <c r="S229" s="78"/>
      <c r="T229" s="78"/>
      <c r="U229" s="78"/>
      <c r="V229" s="78"/>
      <c r="W229" s="78"/>
      <c r="X229" s="78"/>
      <c r="Y229" s="78"/>
      <c r="Z229" s="78"/>
      <c r="AA229" s="78"/>
      <c r="AB229" s="78"/>
      <c r="AC229" s="51"/>
      <c r="AD229" s="51"/>
      <c r="AI229" s="313"/>
      <c r="AJ229" s="313"/>
      <c r="AK229" s="313"/>
      <c r="AL229" s="313"/>
      <c r="AM229" s="313"/>
      <c r="AN229" s="313"/>
      <c r="AO229" s="313"/>
      <c r="AP229" s="313"/>
      <c r="AQ229" s="313"/>
      <c r="AR229" s="313"/>
      <c r="AS229" s="313"/>
    </row>
    <row r="230" spans="7:45" x14ac:dyDescent="0.25">
      <c r="G230" s="80"/>
      <c r="Q230" s="309"/>
      <c r="R230" s="78"/>
      <c r="S230" s="78"/>
      <c r="T230" s="78"/>
      <c r="U230" s="78"/>
      <c r="V230" s="78"/>
      <c r="W230" s="78"/>
      <c r="X230" s="78"/>
      <c r="Y230" s="78"/>
      <c r="Z230" s="78"/>
      <c r="AA230" s="78"/>
      <c r="AB230" s="78"/>
      <c r="AC230" s="51"/>
      <c r="AD230" s="51"/>
      <c r="AI230" s="313"/>
      <c r="AJ230" s="313"/>
      <c r="AK230" s="313"/>
      <c r="AL230" s="313"/>
      <c r="AM230" s="313"/>
      <c r="AN230" s="313"/>
      <c r="AO230" s="313"/>
      <c r="AP230" s="313"/>
      <c r="AQ230" s="313"/>
      <c r="AR230" s="313"/>
      <c r="AS230" s="313"/>
    </row>
    <row r="231" spans="7:45" x14ac:dyDescent="0.25">
      <c r="G231" s="80"/>
      <c r="Q231" s="309"/>
      <c r="R231" s="78"/>
      <c r="S231" s="78"/>
      <c r="T231" s="78"/>
      <c r="U231" s="78"/>
      <c r="V231" s="78"/>
      <c r="W231" s="78"/>
      <c r="X231" s="78"/>
      <c r="Y231" s="78"/>
      <c r="Z231" s="78"/>
      <c r="AA231" s="78"/>
      <c r="AB231" s="78"/>
      <c r="AC231" s="51"/>
      <c r="AD231" s="51"/>
      <c r="AI231" s="313"/>
      <c r="AJ231" s="313"/>
      <c r="AK231" s="313"/>
      <c r="AL231" s="313"/>
      <c r="AM231" s="313"/>
      <c r="AN231" s="313"/>
      <c r="AO231" s="313"/>
      <c r="AP231" s="313"/>
      <c r="AQ231" s="313"/>
      <c r="AR231" s="313"/>
      <c r="AS231" s="313"/>
    </row>
    <row r="232" spans="7:45" x14ac:dyDescent="0.25">
      <c r="G232" s="80"/>
      <c r="Q232" s="309"/>
      <c r="R232" s="78"/>
      <c r="S232" s="78"/>
      <c r="T232" s="78"/>
      <c r="U232" s="78"/>
      <c r="V232" s="78"/>
      <c r="W232" s="78"/>
      <c r="X232" s="78"/>
      <c r="Y232" s="78"/>
      <c r="Z232" s="78"/>
      <c r="AA232" s="78"/>
      <c r="AB232" s="78"/>
      <c r="AC232" s="51"/>
      <c r="AD232" s="51"/>
      <c r="AI232" s="313"/>
      <c r="AJ232" s="313"/>
      <c r="AK232" s="313"/>
      <c r="AL232" s="313"/>
      <c r="AM232" s="313"/>
      <c r="AN232" s="313"/>
      <c r="AO232" s="313"/>
      <c r="AP232" s="313"/>
      <c r="AQ232" s="313"/>
      <c r="AR232" s="313"/>
      <c r="AS232" s="313"/>
    </row>
    <row r="233" spans="7:45" x14ac:dyDescent="0.25">
      <c r="G233" s="80"/>
      <c r="Q233" s="309"/>
      <c r="R233" s="78"/>
      <c r="S233" s="78"/>
      <c r="T233" s="78"/>
      <c r="U233" s="78"/>
      <c r="V233" s="78"/>
      <c r="W233" s="78"/>
      <c r="X233" s="78"/>
      <c r="Y233" s="78"/>
      <c r="Z233" s="78"/>
      <c r="AA233" s="78"/>
      <c r="AB233" s="78"/>
      <c r="AC233" s="51"/>
      <c r="AD233" s="51"/>
      <c r="AI233" s="313"/>
      <c r="AJ233" s="313"/>
      <c r="AK233" s="313"/>
      <c r="AL233" s="313"/>
      <c r="AM233" s="313"/>
      <c r="AN233" s="313"/>
      <c r="AO233" s="313"/>
      <c r="AP233" s="313"/>
      <c r="AQ233" s="313"/>
      <c r="AR233" s="313"/>
      <c r="AS233" s="313"/>
    </row>
    <row r="234" spans="7:45" x14ac:dyDescent="0.25">
      <c r="G234" s="80"/>
      <c r="Q234" s="309"/>
      <c r="R234" s="78"/>
      <c r="S234" s="78"/>
      <c r="T234" s="78"/>
      <c r="U234" s="78"/>
      <c r="V234" s="78"/>
      <c r="W234" s="78"/>
      <c r="X234" s="78"/>
      <c r="Y234" s="78"/>
      <c r="Z234" s="78"/>
      <c r="AA234" s="78"/>
      <c r="AB234" s="78"/>
      <c r="AC234" s="51"/>
      <c r="AD234" s="51"/>
      <c r="AI234" s="313"/>
      <c r="AJ234" s="313"/>
      <c r="AK234" s="313"/>
      <c r="AL234" s="313"/>
      <c r="AM234" s="313"/>
      <c r="AN234" s="313"/>
      <c r="AO234" s="313"/>
      <c r="AP234" s="313"/>
      <c r="AQ234" s="313"/>
      <c r="AR234" s="313"/>
      <c r="AS234" s="313"/>
    </row>
    <row r="235" spans="7:45" x14ac:dyDescent="0.25">
      <c r="G235" s="80"/>
      <c r="Q235" s="309"/>
      <c r="R235" s="78"/>
      <c r="S235" s="78"/>
      <c r="T235" s="78"/>
      <c r="U235" s="78"/>
      <c r="V235" s="78"/>
      <c r="W235" s="78"/>
      <c r="X235" s="78"/>
      <c r="Y235" s="78"/>
      <c r="Z235" s="78"/>
      <c r="AA235" s="78"/>
      <c r="AB235" s="78"/>
      <c r="AC235" s="51"/>
      <c r="AD235" s="51"/>
      <c r="AI235" s="313"/>
      <c r="AJ235" s="313"/>
      <c r="AK235" s="313"/>
      <c r="AL235" s="313"/>
      <c r="AM235" s="313"/>
      <c r="AN235" s="313"/>
      <c r="AO235" s="313"/>
      <c r="AP235" s="313"/>
      <c r="AQ235" s="313"/>
      <c r="AR235" s="313"/>
      <c r="AS235" s="313"/>
    </row>
    <row r="236" spans="7:45" x14ac:dyDescent="0.25">
      <c r="G236" s="80"/>
      <c r="Q236" s="309"/>
      <c r="R236" s="78"/>
      <c r="S236" s="78"/>
      <c r="T236" s="78"/>
      <c r="U236" s="78"/>
      <c r="V236" s="78"/>
      <c r="W236" s="78"/>
      <c r="X236" s="78"/>
      <c r="Y236" s="78"/>
      <c r="Z236" s="78"/>
      <c r="AA236" s="78"/>
      <c r="AB236" s="78"/>
      <c r="AC236" s="51"/>
      <c r="AD236" s="51"/>
      <c r="AI236" s="313"/>
      <c r="AJ236" s="313"/>
      <c r="AK236" s="313"/>
      <c r="AL236" s="313"/>
      <c r="AM236" s="313"/>
      <c r="AN236" s="313"/>
      <c r="AO236" s="313"/>
      <c r="AP236" s="313"/>
      <c r="AQ236" s="313"/>
      <c r="AR236" s="313"/>
      <c r="AS236" s="313"/>
    </row>
    <row r="237" spans="7:45" x14ac:dyDescent="0.25">
      <c r="G237" s="80"/>
      <c r="Q237" s="309"/>
      <c r="R237" s="78"/>
      <c r="S237" s="78"/>
      <c r="T237" s="78"/>
      <c r="U237" s="78"/>
      <c r="V237" s="78"/>
      <c r="W237" s="78"/>
      <c r="X237" s="78"/>
      <c r="Y237" s="78"/>
      <c r="Z237" s="78"/>
      <c r="AA237" s="78"/>
      <c r="AB237" s="78"/>
      <c r="AC237" s="51"/>
      <c r="AD237" s="51"/>
      <c r="AI237" s="313"/>
      <c r="AJ237" s="313"/>
      <c r="AK237" s="313"/>
      <c r="AL237" s="313"/>
      <c r="AM237" s="313"/>
      <c r="AN237" s="313"/>
      <c r="AO237" s="313"/>
      <c r="AP237" s="313"/>
      <c r="AQ237" s="313"/>
      <c r="AR237" s="313"/>
      <c r="AS237" s="313"/>
    </row>
    <row r="238" spans="7:45" x14ac:dyDescent="0.25">
      <c r="G238" s="80"/>
      <c r="Q238" s="309"/>
      <c r="R238" s="78"/>
      <c r="S238" s="78"/>
      <c r="T238" s="78"/>
      <c r="U238" s="78"/>
      <c r="V238" s="78"/>
      <c r="W238" s="78"/>
      <c r="X238" s="78"/>
      <c r="Y238" s="78"/>
      <c r="Z238" s="78"/>
      <c r="AA238" s="78"/>
      <c r="AB238" s="78"/>
      <c r="AC238" s="51"/>
      <c r="AD238" s="51"/>
      <c r="AI238" s="313"/>
      <c r="AJ238" s="313"/>
      <c r="AK238" s="313"/>
      <c r="AL238" s="313"/>
      <c r="AM238" s="313"/>
      <c r="AN238" s="313"/>
      <c r="AO238" s="313"/>
      <c r="AP238" s="313"/>
      <c r="AQ238" s="313"/>
      <c r="AR238" s="313"/>
      <c r="AS238" s="313"/>
    </row>
    <row r="239" spans="7:45" x14ac:dyDescent="0.25">
      <c r="G239" s="80"/>
      <c r="Q239" s="309"/>
      <c r="R239" s="78"/>
      <c r="S239" s="78"/>
      <c r="T239" s="78"/>
      <c r="U239" s="78"/>
      <c r="V239" s="78"/>
      <c r="W239" s="78"/>
      <c r="X239" s="78"/>
      <c r="Y239" s="78"/>
      <c r="Z239" s="78"/>
      <c r="AA239" s="78"/>
      <c r="AB239" s="78"/>
      <c r="AC239" s="51"/>
      <c r="AD239" s="51"/>
      <c r="AI239" s="313"/>
      <c r="AJ239" s="313"/>
      <c r="AK239" s="313"/>
      <c r="AL239" s="313"/>
      <c r="AM239" s="313"/>
      <c r="AN239" s="313"/>
      <c r="AO239" s="313"/>
      <c r="AP239" s="313"/>
      <c r="AQ239" s="313"/>
      <c r="AR239" s="313"/>
      <c r="AS239" s="313"/>
    </row>
    <row r="240" spans="7:45" x14ac:dyDescent="0.25">
      <c r="G240" s="80"/>
      <c r="Q240" s="309"/>
      <c r="R240" s="78"/>
      <c r="S240" s="78"/>
      <c r="T240" s="78"/>
      <c r="U240" s="78"/>
      <c r="V240" s="78"/>
      <c r="W240" s="78"/>
      <c r="X240" s="78"/>
      <c r="Y240" s="78"/>
      <c r="Z240" s="78"/>
      <c r="AA240" s="78"/>
      <c r="AB240" s="78"/>
      <c r="AC240" s="51"/>
      <c r="AD240" s="51"/>
      <c r="AI240" s="313"/>
      <c r="AJ240" s="313"/>
      <c r="AK240" s="313"/>
      <c r="AL240" s="313"/>
      <c r="AM240" s="313"/>
      <c r="AN240" s="313"/>
      <c r="AO240" s="313"/>
      <c r="AP240" s="313"/>
      <c r="AQ240" s="313"/>
      <c r="AR240" s="313"/>
      <c r="AS240" s="313"/>
    </row>
    <row r="241" spans="7:45" x14ac:dyDescent="0.25">
      <c r="G241" s="80"/>
      <c r="Q241" s="309"/>
      <c r="R241" s="78"/>
      <c r="S241" s="78"/>
      <c r="T241" s="78"/>
      <c r="U241" s="78"/>
      <c r="V241" s="78"/>
      <c r="W241" s="78"/>
      <c r="X241" s="78"/>
      <c r="Y241" s="78"/>
      <c r="Z241" s="78"/>
      <c r="AA241" s="78"/>
      <c r="AB241" s="78"/>
      <c r="AC241" s="51"/>
      <c r="AD241" s="51"/>
      <c r="AI241" s="313"/>
      <c r="AJ241" s="313"/>
      <c r="AK241" s="313"/>
      <c r="AL241" s="313"/>
      <c r="AM241" s="313"/>
      <c r="AN241" s="313"/>
      <c r="AO241" s="313"/>
      <c r="AP241" s="313"/>
      <c r="AQ241" s="313"/>
      <c r="AR241" s="313"/>
      <c r="AS241" s="313"/>
    </row>
    <row r="242" spans="7:45" x14ac:dyDescent="0.25">
      <c r="G242" s="80"/>
      <c r="Q242" s="309"/>
      <c r="R242" s="78"/>
      <c r="S242" s="78"/>
      <c r="T242" s="78"/>
      <c r="U242" s="78"/>
      <c r="V242" s="78"/>
      <c r="W242" s="78"/>
      <c r="X242" s="78"/>
      <c r="Y242" s="78"/>
      <c r="Z242" s="78"/>
      <c r="AA242" s="78"/>
      <c r="AB242" s="78"/>
      <c r="AC242" s="51"/>
      <c r="AD242" s="51"/>
      <c r="AI242" s="313"/>
      <c r="AJ242" s="313"/>
      <c r="AK242" s="313"/>
      <c r="AL242" s="313"/>
      <c r="AM242" s="313"/>
      <c r="AN242" s="313"/>
      <c r="AO242" s="313"/>
      <c r="AP242" s="313"/>
      <c r="AQ242" s="313"/>
      <c r="AR242" s="313"/>
      <c r="AS242" s="313"/>
    </row>
    <row r="243" spans="7:45" x14ac:dyDescent="0.25">
      <c r="G243" s="80"/>
      <c r="Q243" s="309"/>
      <c r="R243" s="78"/>
      <c r="S243" s="78"/>
      <c r="T243" s="78"/>
      <c r="U243" s="78"/>
      <c r="V243" s="78"/>
      <c r="W243" s="78"/>
      <c r="X243" s="78"/>
      <c r="Y243" s="78"/>
      <c r="Z243" s="78"/>
      <c r="AA243" s="78"/>
      <c r="AB243" s="78"/>
      <c r="AC243" s="51"/>
      <c r="AD243" s="51"/>
      <c r="AI243" s="313"/>
      <c r="AJ243" s="313"/>
      <c r="AK243" s="313"/>
      <c r="AL243" s="313"/>
      <c r="AM243" s="313"/>
      <c r="AN243" s="313"/>
      <c r="AO243" s="313"/>
      <c r="AP243" s="313"/>
      <c r="AQ243" s="313"/>
      <c r="AR243" s="313"/>
      <c r="AS243" s="313"/>
    </row>
    <row r="244" spans="7:45" x14ac:dyDescent="0.25">
      <c r="G244" s="80"/>
      <c r="Q244" s="309"/>
      <c r="R244" s="78"/>
      <c r="S244" s="78"/>
      <c r="T244" s="78"/>
      <c r="U244" s="78"/>
      <c r="V244" s="78"/>
      <c r="W244" s="78"/>
      <c r="X244" s="78"/>
      <c r="Y244" s="78"/>
      <c r="Z244" s="78"/>
      <c r="AA244" s="78"/>
      <c r="AB244" s="78"/>
      <c r="AC244" s="51"/>
      <c r="AD244" s="51"/>
      <c r="AI244" s="313"/>
      <c r="AJ244" s="313"/>
      <c r="AK244" s="313"/>
      <c r="AL244" s="313"/>
      <c r="AM244" s="313"/>
      <c r="AN244" s="313"/>
      <c r="AO244" s="313"/>
      <c r="AP244" s="313"/>
      <c r="AQ244" s="313"/>
      <c r="AR244" s="313"/>
      <c r="AS244" s="313"/>
    </row>
    <row r="245" spans="7:45" x14ac:dyDescent="0.25">
      <c r="G245" s="80"/>
      <c r="Q245" s="309"/>
      <c r="R245" s="78"/>
      <c r="S245" s="78"/>
      <c r="T245" s="78"/>
      <c r="U245" s="78"/>
      <c r="V245" s="78"/>
      <c r="W245" s="78"/>
      <c r="X245" s="78"/>
      <c r="Y245" s="78"/>
      <c r="Z245" s="78"/>
      <c r="AA245" s="78"/>
      <c r="AB245" s="78"/>
      <c r="AC245" s="51"/>
      <c r="AD245" s="51"/>
      <c r="AI245" s="313"/>
      <c r="AJ245" s="313"/>
      <c r="AK245" s="313"/>
      <c r="AL245" s="313"/>
      <c r="AM245" s="313"/>
      <c r="AN245" s="313"/>
      <c r="AO245" s="313"/>
      <c r="AP245" s="313"/>
      <c r="AQ245" s="313"/>
      <c r="AR245" s="313"/>
      <c r="AS245" s="313"/>
    </row>
    <row r="246" spans="7:45" x14ac:dyDescent="0.25">
      <c r="G246" s="80"/>
      <c r="Q246" s="309"/>
      <c r="R246" s="78"/>
      <c r="S246" s="78"/>
      <c r="T246" s="78"/>
      <c r="U246" s="78"/>
      <c r="V246" s="78"/>
      <c r="W246" s="78"/>
      <c r="X246" s="78"/>
      <c r="Y246" s="78"/>
      <c r="Z246" s="78"/>
      <c r="AA246" s="78"/>
      <c r="AB246" s="78"/>
      <c r="AC246" s="51"/>
      <c r="AD246" s="51"/>
      <c r="AI246" s="313"/>
      <c r="AJ246" s="313"/>
      <c r="AK246" s="313"/>
      <c r="AL246" s="313"/>
      <c r="AM246" s="313"/>
      <c r="AN246" s="313"/>
      <c r="AO246" s="313"/>
      <c r="AP246" s="313"/>
      <c r="AQ246" s="313"/>
      <c r="AR246" s="313"/>
      <c r="AS246" s="313"/>
    </row>
    <row r="247" spans="7:45" x14ac:dyDescent="0.25">
      <c r="G247" s="80"/>
      <c r="Q247" s="309"/>
      <c r="R247" s="78"/>
      <c r="S247" s="78"/>
      <c r="T247" s="78"/>
      <c r="U247" s="78"/>
      <c r="V247" s="78"/>
      <c r="W247" s="78"/>
      <c r="X247" s="78"/>
      <c r="Y247" s="78"/>
      <c r="Z247" s="78"/>
      <c r="AA247" s="78"/>
      <c r="AB247" s="78"/>
      <c r="AC247" s="51"/>
      <c r="AD247" s="51"/>
      <c r="AI247" s="313"/>
      <c r="AJ247" s="313"/>
      <c r="AK247" s="313"/>
      <c r="AL247" s="313"/>
      <c r="AM247" s="313"/>
      <c r="AN247" s="313"/>
      <c r="AO247" s="313"/>
      <c r="AP247" s="313"/>
      <c r="AQ247" s="313"/>
      <c r="AR247" s="313"/>
      <c r="AS247" s="313"/>
    </row>
    <row r="248" spans="7:45" x14ac:dyDescent="0.25">
      <c r="G248" s="80"/>
      <c r="Q248" s="309"/>
      <c r="R248" s="78"/>
      <c r="S248" s="78"/>
      <c r="T248" s="78"/>
      <c r="U248" s="78"/>
      <c r="V248" s="78"/>
      <c r="W248" s="78"/>
      <c r="X248" s="78"/>
      <c r="Y248" s="78"/>
      <c r="Z248" s="78"/>
      <c r="AA248" s="78"/>
      <c r="AB248" s="78"/>
      <c r="AC248" s="51"/>
      <c r="AD248" s="51"/>
      <c r="AI248" s="313"/>
      <c r="AJ248" s="313"/>
      <c r="AK248" s="313"/>
      <c r="AL248" s="313"/>
      <c r="AM248" s="313"/>
      <c r="AN248" s="313"/>
      <c r="AO248" s="313"/>
      <c r="AP248" s="313"/>
      <c r="AQ248" s="313"/>
      <c r="AR248" s="313"/>
      <c r="AS248" s="313"/>
    </row>
    <row r="249" spans="7:45" x14ac:dyDescent="0.25">
      <c r="G249" s="80"/>
      <c r="Q249" s="309"/>
      <c r="R249" s="78"/>
      <c r="S249" s="78"/>
      <c r="T249" s="78"/>
      <c r="U249" s="78"/>
      <c r="V249" s="78"/>
      <c r="W249" s="78"/>
      <c r="X249" s="78"/>
      <c r="Y249" s="78"/>
      <c r="Z249" s="78"/>
      <c r="AA249" s="78"/>
      <c r="AB249" s="78"/>
      <c r="AC249" s="51"/>
      <c r="AD249" s="51"/>
      <c r="AI249" s="313"/>
      <c r="AJ249" s="313"/>
      <c r="AK249" s="313"/>
      <c r="AL249" s="313"/>
      <c r="AM249" s="313"/>
      <c r="AN249" s="313"/>
      <c r="AO249" s="313"/>
      <c r="AP249" s="313"/>
      <c r="AQ249" s="313"/>
      <c r="AR249" s="313"/>
      <c r="AS249" s="313"/>
    </row>
    <row r="250" spans="7:45" x14ac:dyDescent="0.25">
      <c r="G250" s="80"/>
      <c r="Q250" s="309"/>
      <c r="R250" s="78"/>
      <c r="S250" s="78"/>
      <c r="T250" s="78"/>
      <c r="U250" s="78"/>
      <c r="V250" s="78"/>
      <c r="W250" s="78"/>
      <c r="X250" s="78"/>
      <c r="Y250" s="78"/>
      <c r="Z250" s="78"/>
      <c r="AA250" s="78"/>
      <c r="AB250" s="78"/>
      <c r="AC250" s="51"/>
      <c r="AD250" s="51"/>
      <c r="AI250" s="313"/>
      <c r="AJ250" s="313"/>
      <c r="AK250" s="313"/>
      <c r="AL250" s="313"/>
      <c r="AM250" s="313"/>
      <c r="AN250" s="313"/>
      <c r="AO250" s="313"/>
      <c r="AP250" s="313"/>
      <c r="AQ250" s="313"/>
      <c r="AR250" s="313"/>
      <c r="AS250" s="313"/>
    </row>
    <row r="251" spans="7:45" x14ac:dyDescent="0.25">
      <c r="G251" s="80"/>
      <c r="Q251" s="309"/>
      <c r="R251" s="78"/>
      <c r="S251" s="78"/>
      <c r="T251" s="78"/>
      <c r="U251" s="78"/>
      <c r="V251" s="78"/>
      <c r="W251" s="78"/>
      <c r="X251" s="78"/>
      <c r="Y251" s="78"/>
      <c r="Z251" s="78"/>
      <c r="AA251" s="78"/>
      <c r="AB251" s="78"/>
      <c r="AC251" s="51"/>
      <c r="AD251" s="51"/>
      <c r="AI251" s="313"/>
      <c r="AJ251" s="313"/>
      <c r="AK251" s="313"/>
      <c r="AL251" s="313"/>
      <c r="AM251" s="313"/>
      <c r="AN251" s="313"/>
      <c r="AO251" s="313"/>
      <c r="AP251" s="313"/>
      <c r="AQ251" s="313"/>
      <c r="AR251" s="313"/>
      <c r="AS251" s="313"/>
    </row>
    <row r="252" spans="7:45" x14ac:dyDescent="0.25">
      <c r="G252" s="80"/>
      <c r="Q252" s="309"/>
      <c r="R252" s="78"/>
      <c r="S252" s="78"/>
      <c r="T252" s="78"/>
      <c r="U252" s="78"/>
      <c r="V252" s="78"/>
      <c r="W252" s="78"/>
      <c r="X252" s="78"/>
      <c r="Y252" s="78"/>
      <c r="Z252" s="78"/>
      <c r="AA252" s="78"/>
      <c r="AB252" s="78"/>
      <c r="AC252" s="51"/>
      <c r="AD252" s="51"/>
      <c r="AI252" s="313"/>
      <c r="AJ252" s="313"/>
      <c r="AK252" s="313"/>
      <c r="AL252" s="313"/>
      <c r="AM252" s="313"/>
      <c r="AN252" s="313"/>
      <c r="AO252" s="313"/>
      <c r="AP252" s="313"/>
      <c r="AQ252" s="313"/>
      <c r="AR252" s="313"/>
      <c r="AS252" s="313"/>
    </row>
    <row r="253" spans="7:45" x14ac:dyDescent="0.25">
      <c r="G253" s="80"/>
      <c r="Q253" s="309"/>
      <c r="R253" s="78"/>
      <c r="S253" s="78"/>
      <c r="T253" s="78"/>
      <c r="U253" s="78"/>
      <c r="V253" s="78"/>
      <c r="W253" s="78"/>
      <c r="X253" s="78"/>
      <c r="Y253" s="78"/>
      <c r="Z253" s="78"/>
      <c r="AA253" s="78"/>
      <c r="AB253" s="78"/>
      <c r="AC253" s="51"/>
      <c r="AD253" s="51"/>
      <c r="AI253" s="313"/>
      <c r="AJ253" s="313"/>
      <c r="AK253" s="313"/>
      <c r="AL253" s="313"/>
      <c r="AM253" s="313"/>
      <c r="AN253" s="313"/>
      <c r="AO253" s="313"/>
      <c r="AP253" s="313"/>
      <c r="AQ253" s="313"/>
      <c r="AR253" s="313"/>
      <c r="AS253" s="313"/>
    </row>
    <row r="254" spans="7:45" x14ac:dyDescent="0.25">
      <c r="G254" s="80"/>
      <c r="Q254" s="309"/>
      <c r="R254" s="78"/>
      <c r="S254" s="78"/>
      <c r="T254" s="78"/>
      <c r="U254" s="78"/>
      <c r="V254" s="78"/>
      <c r="W254" s="78"/>
      <c r="X254" s="78"/>
      <c r="Y254" s="78"/>
      <c r="Z254" s="78"/>
      <c r="AA254" s="78"/>
      <c r="AB254" s="78"/>
      <c r="AC254" s="51"/>
      <c r="AD254" s="51"/>
      <c r="AI254" s="313"/>
      <c r="AJ254" s="313"/>
      <c r="AK254" s="313"/>
      <c r="AL254" s="313"/>
      <c r="AM254" s="313"/>
      <c r="AN254" s="313"/>
      <c r="AO254" s="313"/>
      <c r="AP254" s="313"/>
      <c r="AQ254" s="313"/>
      <c r="AR254" s="313"/>
      <c r="AS254" s="313"/>
    </row>
    <row r="255" spans="7:45" x14ac:dyDescent="0.25">
      <c r="G255" s="80"/>
      <c r="Q255" s="309"/>
      <c r="R255" s="78"/>
      <c r="S255" s="78"/>
      <c r="T255" s="78"/>
      <c r="U255" s="78"/>
      <c r="V255" s="78"/>
      <c r="W255" s="78"/>
      <c r="X255" s="78"/>
      <c r="Y255" s="78"/>
      <c r="Z255" s="78"/>
      <c r="AA255" s="78"/>
      <c r="AB255" s="78"/>
      <c r="AC255" s="51"/>
      <c r="AD255" s="51"/>
      <c r="AI255" s="313"/>
      <c r="AJ255" s="313"/>
      <c r="AK255" s="313"/>
      <c r="AL255" s="313"/>
      <c r="AM255" s="313"/>
      <c r="AN255" s="313"/>
      <c r="AO255" s="313"/>
      <c r="AP255" s="313"/>
      <c r="AQ255" s="313"/>
      <c r="AR255" s="313"/>
      <c r="AS255" s="313"/>
    </row>
    <row r="256" spans="7:45" x14ac:dyDescent="0.25">
      <c r="G256" s="80"/>
      <c r="Q256" s="309"/>
      <c r="R256" s="78"/>
      <c r="S256" s="78"/>
      <c r="T256" s="78"/>
      <c r="U256" s="78"/>
      <c r="V256" s="78"/>
      <c r="W256" s="78"/>
      <c r="X256" s="78"/>
      <c r="Y256" s="78"/>
      <c r="Z256" s="78"/>
      <c r="AA256" s="78"/>
      <c r="AB256" s="78"/>
      <c r="AC256" s="51"/>
      <c r="AD256" s="51"/>
      <c r="AI256" s="313"/>
      <c r="AJ256" s="313"/>
      <c r="AK256" s="313"/>
      <c r="AL256" s="313"/>
      <c r="AM256" s="313"/>
      <c r="AN256" s="313"/>
      <c r="AO256" s="313"/>
      <c r="AP256" s="313"/>
      <c r="AQ256" s="313"/>
      <c r="AR256" s="313"/>
      <c r="AS256" s="313"/>
    </row>
    <row r="257" spans="7:45" x14ac:dyDescent="0.25">
      <c r="G257" s="80"/>
      <c r="Q257" s="309"/>
      <c r="R257" s="78"/>
      <c r="S257" s="78"/>
      <c r="T257" s="78"/>
      <c r="U257" s="78"/>
      <c r="V257" s="78"/>
      <c r="W257" s="78"/>
      <c r="X257" s="78"/>
      <c r="Y257" s="78"/>
      <c r="Z257" s="78"/>
      <c r="AA257" s="78"/>
      <c r="AB257" s="78"/>
      <c r="AC257" s="51"/>
      <c r="AD257" s="51"/>
      <c r="AI257" s="313"/>
      <c r="AJ257" s="313"/>
      <c r="AK257" s="313"/>
      <c r="AL257" s="313"/>
      <c r="AM257" s="313"/>
      <c r="AN257" s="313"/>
      <c r="AO257" s="313"/>
      <c r="AP257" s="313"/>
      <c r="AQ257" s="313"/>
      <c r="AR257" s="313"/>
      <c r="AS257" s="313"/>
    </row>
    <row r="258" spans="7:45" x14ac:dyDescent="0.25">
      <c r="G258" s="80"/>
      <c r="Q258" s="309"/>
      <c r="R258" s="78"/>
      <c r="S258" s="78"/>
      <c r="T258" s="78"/>
      <c r="U258" s="78"/>
      <c r="V258" s="78"/>
      <c r="W258" s="78"/>
      <c r="X258" s="78"/>
      <c r="Y258" s="78"/>
      <c r="Z258" s="78"/>
      <c r="AA258" s="78"/>
      <c r="AB258" s="78"/>
      <c r="AC258" s="51"/>
      <c r="AD258" s="51"/>
      <c r="AI258" s="313"/>
      <c r="AJ258" s="313"/>
      <c r="AK258" s="313"/>
      <c r="AL258" s="313"/>
      <c r="AM258" s="313"/>
      <c r="AN258" s="313"/>
      <c r="AO258" s="313"/>
      <c r="AP258" s="313"/>
      <c r="AQ258" s="313"/>
      <c r="AR258" s="313"/>
      <c r="AS258" s="313"/>
    </row>
    <row r="259" spans="7:45" x14ac:dyDescent="0.25">
      <c r="G259" s="80"/>
      <c r="Q259" s="309"/>
      <c r="R259" s="78"/>
      <c r="S259" s="78"/>
      <c r="T259" s="78"/>
      <c r="U259" s="78"/>
      <c r="V259" s="78"/>
      <c r="W259" s="78"/>
      <c r="X259" s="78"/>
      <c r="Y259" s="78"/>
      <c r="Z259" s="78"/>
      <c r="AA259" s="78"/>
      <c r="AB259" s="78"/>
      <c r="AC259" s="51"/>
      <c r="AD259" s="51"/>
      <c r="AI259" s="313"/>
      <c r="AJ259" s="313"/>
      <c r="AK259" s="313"/>
      <c r="AL259" s="313"/>
      <c r="AM259" s="313"/>
      <c r="AN259" s="313"/>
      <c r="AO259" s="313"/>
      <c r="AP259" s="313"/>
      <c r="AQ259" s="313"/>
      <c r="AR259" s="313"/>
      <c r="AS259" s="313"/>
    </row>
    <row r="260" spans="7:45" x14ac:dyDescent="0.25">
      <c r="G260" s="80"/>
      <c r="Q260" s="309"/>
      <c r="R260" s="78"/>
      <c r="S260" s="78"/>
      <c r="T260" s="78"/>
      <c r="U260" s="78"/>
      <c r="V260" s="78"/>
      <c r="W260" s="78"/>
      <c r="X260" s="78"/>
      <c r="Y260" s="78"/>
      <c r="Z260" s="78"/>
      <c r="AA260" s="78"/>
      <c r="AB260" s="78"/>
      <c r="AC260" s="51"/>
      <c r="AD260" s="51"/>
      <c r="AI260" s="313"/>
      <c r="AJ260" s="313"/>
      <c r="AK260" s="313"/>
      <c r="AL260" s="313"/>
      <c r="AM260" s="313"/>
      <c r="AN260" s="313"/>
      <c r="AO260" s="313"/>
      <c r="AP260" s="313"/>
      <c r="AQ260" s="313"/>
      <c r="AR260" s="313"/>
      <c r="AS260" s="313"/>
    </row>
    <row r="261" spans="7:45" x14ac:dyDescent="0.25">
      <c r="G261" s="80"/>
      <c r="Q261" s="309"/>
      <c r="R261" s="78"/>
      <c r="S261" s="78"/>
      <c r="T261" s="78"/>
      <c r="U261" s="78"/>
      <c r="V261" s="78"/>
      <c r="W261" s="78"/>
      <c r="X261" s="78"/>
      <c r="Y261" s="78"/>
      <c r="Z261" s="78"/>
      <c r="AA261" s="78"/>
      <c r="AB261" s="78"/>
      <c r="AC261" s="51"/>
      <c r="AD261" s="51"/>
      <c r="AI261" s="313"/>
      <c r="AJ261" s="313"/>
      <c r="AK261" s="313"/>
      <c r="AL261" s="313"/>
      <c r="AM261" s="313"/>
      <c r="AN261" s="313"/>
      <c r="AO261" s="313"/>
      <c r="AP261" s="313"/>
      <c r="AQ261" s="313"/>
      <c r="AR261" s="313"/>
      <c r="AS261" s="313"/>
    </row>
    <row r="262" spans="7:45" x14ac:dyDescent="0.25">
      <c r="G262" s="80"/>
      <c r="Q262" s="309"/>
      <c r="R262" s="78"/>
      <c r="S262" s="78"/>
      <c r="T262" s="78"/>
      <c r="U262" s="78"/>
      <c r="V262" s="78"/>
      <c r="W262" s="78"/>
      <c r="X262" s="78"/>
      <c r="Y262" s="78"/>
      <c r="Z262" s="78"/>
      <c r="AA262" s="78"/>
      <c r="AB262" s="78"/>
      <c r="AC262" s="51"/>
      <c r="AD262" s="51"/>
      <c r="AI262" s="313"/>
      <c r="AJ262" s="313"/>
      <c r="AK262" s="313"/>
      <c r="AL262" s="313"/>
      <c r="AM262" s="313"/>
      <c r="AN262" s="313"/>
      <c r="AO262" s="313"/>
      <c r="AP262" s="313"/>
      <c r="AQ262" s="313"/>
      <c r="AR262" s="313"/>
      <c r="AS262" s="313"/>
    </row>
    <row r="263" spans="7:45" x14ac:dyDescent="0.25">
      <c r="G263" s="80"/>
      <c r="Q263" s="309"/>
      <c r="R263" s="78"/>
      <c r="S263" s="78"/>
      <c r="T263" s="78"/>
      <c r="U263" s="78"/>
      <c r="V263" s="78"/>
      <c r="W263" s="78"/>
      <c r="X263" s="78"/>
      <c r="Y263" s="78"/>
      <c r="Z263" s="78"/>
      <c r="AA263" s="78"/>
      <c r="AB263" s="78"/>
      <c r="AC263" s="51"/>
      <c r="AD263" s="51"/>
      <c r="AI263" s="313"/>
      <c r="AJ263" s="313"/>
      <c r="AK263" s="313"/>
      <c r="AL263" s="313"/>
      <c r="AM263" s="313"/>
      <c r="AN263" s="313"/>
      <c r="AO263" s="313"/>
      <c r="AP263" s="313"/>
      <c r="AQ263" s="313"/>
      <c r="AR263" s="313"/>
      <c r="AS263" s="313"/>
    </row>
    <row r="264" spans="7:45" x14ac:dyDescent="0.25">
      <c r="G264" s="80"/>
      <c r="Q264" s="309"/>
      <c r="R264" s="78"/>
      <c r="S264" s="78"/>
      <c r="T264" s="78"/>
      <c r="U264" s="78"/>
      <c r="V264" s="78"/>
      <c r="W264" s="78"/>
      <c r="X264" s="78"/>
      <c r="Y264" s="78"/>
      <c r="Z264" s="78"/>
      <c r="AA264" s="78"/>
      <c r="AB264" s="78"/>
      <c r="AC264" s="51"/>
      <c r="AD264" s="51"/>
      <c r="AI264" s="313"/>
      <c r="AJ264" s="313"/>
      <c r="AK264" s="313"/>
      <c r="AL264" s="313"/>
      <c r="AM264" s="313"/>
      <c r="AN264" s="313"/>
      <c r="AO264" s="313"/>
      <c r="AP264" s="313"/>
      <c r="AQ264" s="313"/>
      <c r="AR264" s="313"/>
      <c r="AS264" s="313"/>
    </row>
    <row r="265" spans="7:45" x14ac:dyDescent="0.25">
      <c r="G265" s="80"/>
      <c r="Q265" s="309"/>
      <c r="R265" s="78"/>
      <c r="S265" s="78"/>
      <c r="T265" s="78"/>
      <c r="U265" s="78"/>
      <c r="V265" s="78"/>
      <c r="W265" s="78"/>
      <c r="X265" s="78"/>
      <c r="Y265" s="78"/>
      <c r="Z265" s="78"/>
      <c r="AA265" s="78"/>
      <c r="AB265" s="78"/>
      <c r="AC265" s="51"/>
      <c r="AD265" s="51"/>
      <c r="AI265" s="313"/>
      <c r="AJ265" s="313"/>
      <c r="AK265" s="313"/>
      <c r="AL265" s="313"/>
      <c r="AM265" s="313"/>
      <c r="AN265" s="313"/>
      <c r="AO265" s="313"/>
      <c r="AP265" s="313"/>
      <c r="AQ265" s="313"/>
      <c r="AR265" s="313"/>
      <c r="AS265" s="313"/>
    </row>
    <row r="266" spans="7:45" x14ac:dyDescent="0.25">
      <c r="G266" s="80"/>
      <c r="Q266" s="309"/>
      <c r="R266" s="78"/>
      <c r="S266" s="78"/>
      <c r="T266" s="78"/>
      <c r="U266" s="78"/>
      <c r="V266" s="78"/>
      <c r="W266" s="78"/>
      <c r="X266" s="78"/>
      <c r="Y266" s="78"/>
      <c r="Z266" s="78"/>
      <c r="AA266" s="78"/>
      <c r="AB266" s="78"/>
      <c r="AC266" s="51"/>
      <c r="AD266" s="51"/>
      <c r="AI266" s="313"/>
      <c r="AJ266" s="313"/>
      <c r="AK266" s="313"/>
      <c r="AL266" s="313"/>
      <c r="AM266" s="313"/>
      <c r="AN266" s="313"/>
      <c r="AO266" s="313"/>
      <c r="AP266" s="313"/>
      <c r="AQ266" s="313"/>
      <c r="AR266" s="313"/>
      <c r="AS266" s="313"/>
    </row>
    <row r="267" spans="7:45" x14ac:dyDescent="0.25">
      <c r="G267" s="80"/>
      <c r="Q267" s="309"/>
      <c r="R267" s="78"/>
      <c r="S267" s="78"/>
      <c r="T267" s="78"/>
      <c r="U267" s="78"/>
      <c r="V267" s="78"/>
      <c r="W267" s="78"/>
      <c r="X267" s="78"/>
      <c r="Y267" s="78"/>
      <c r="Z267" s="78"/>
      <c r="AA267" s="78"/>
      <c r="AB267" s="78"/>
      <c r="AC267" s="51"/>
      <c r="AD267" s="51"/>
      <c r="AI267" s="313"/>
      <c r="AJ267" s="313"/>
      <c r="AK267" s="313"/>
      <c r="AL267" s="313"/>
      <c r="AM267" s="313"/>
      <c r="AN267" s="313"/>
      <c r="AO267" s="313"/>
      <c r="AP267" s="313"/>
      <c r="AQ267" s="313"/>
      <c r="AR267" s="313"/>
      <c r="AS267" s="313"/>
    </row>
    <row r="268" spans="7:45" x14ac:dyDescent="0.25">
      <c r="G268" s="80"/>
      <c r="Q268" s="309"/>
      <c r="R268" s="78"/>
      <c r="S268" s="78"/>
      <c r="T268" s="78"/>
      <c r="U268" s="78"/>
      <c r="V268" s="78"/>
      <c r="W268" s="78"/>
      <c r="X268" s="78"/>
      <c r="Y268" s="78"/>
      <c r="Z268" s="78"/>
      <c r="AA268" s="78"/>
      <c r="AB268" s="78"/>
      <c r="AC268" s="51"/>
      <c r="AD268" s="51"/>
      <c r="AI268" s="313"/>
      <c r="AJ268" s="313"/>
      <c r="AK268" s="313"/>
      <c r="AL268" s="313"/>
      <c r="AM268" s="313"/>
      <c r="AN268" s="313"/>
      <c r="AO268" s="313"/>
      <c r="AP268" s="313"/>
      <c r="AQ268" s="313"/>
      <c r="AR268" s="313"/>
      <c r="AS268" s="313"/>
    </row>
    <row r="269" spans="7:45" x14ac:dyDescent="0.25">
      <c r="G269" s="80"/>
      <c r="Q269" s="309"/>
      <c r="R269" s="78"/>
      <c r="S269" s="78"/>
      <c r="T269" s="78"/>
      <c r="U269" s="78"/>
      <c r="V269" s="78"/>
      <c r="W269" s="78"/>
      <c r="X269" s="78"/>
      <c r="Y269" s="78"/>
      <c r="Z269" s="78"/>
      <c r="AA269" s="78"/>
      <c r="AB269" s="78"/>
      <c r="AC269" s="51"/>
      <c r="AD269" s="51"/>
      <c r="AI269" s="313"/>
      <c r="AJ269" s="313"/>
      <c r="AK269" s="313"/>
      <c r="AL269" s="313"/>
      <c r="AM269" s="313"/>
      <c r="AN269" s="313"/>
      <c r="AO269" s="313"/>
      <c r="AP269" s="313"/>
      <c r="AQ269" s="313"/>
      <c r="AR269" s="313"/>
      <c r="AS269" s="313"/>
    </row>
    <row r="270" spans="7:45" x14ac:dyDescent="0.25">
      <c r="G270" s="80"/>
      <c r="Q270" s="309"/>
      <c r="R270" s="78"/>
      <c r="S270" s="78"/>
      <c r="T270" s="78"/>
      <c r="U270" s="78"/>
      <c r="V270" s="78"/>
      <c r="W270" s="78"/>
      <c r="X270" s="78"/>
      <c r="Y270" s="78"/>
      <c r="Z270" s="78"/>
      <c r="AA270" s="78"/>
      <c r="AB270" s="78"/>
      <c r="AC270" s="51"/>
      <c r="AD270" s="51"/>
      <c r="AI270" s="313"/>
      <c r="AJ270" s="313"/>
      <c r="AK270" s="313"/>
      <c r="AL270" s="313"/>
      <c r="AM270" s="313"/>
      <c r="AN270" s="313"/>
      <c r="AO270" s="313"/>
      <c r="AP270" s="313"/>
      <c r="AQ270" s="313"/>
      <c r="AR270" s="313"/>
      <c r="AS270" s="313"/>
    </row>
    <row r="271" spans="7:45" x14ac:dyDescent="0.25">
      <c r="G271" s="80"/>
      <c r="Q271" s="309"/>
      <c r="R271" s="78"/>
      <c r="S271" s="78"/>
      <c r="T271" s="78"/>
      <c r="U271" s="78"/>
      <c r="V271" s="78"/>
      <c r="W271" s="78"/>
      <c r="X271" s="78"/>
      <c r="Y271" s="78"/>
      <c r="Z271" s="78"/>
      <c r="AA271" s="78"/>
      <c r="AB271" s="78"/>
      <c r="AC271" s="51"/>
      <c r="AD271" s="51"/>
      <c r="AI271" s="313"/>
      <c r="AJ271" s="313"/>
      <c r="AK271" s="313"/>
      <c r="AL271" s="313"/>
      <c r="AM271" s="313"/>
      <c r="AN271" s="313"/>
      <c r="AO271" s="313"/>
      <c r="AP271" s="313"/>
      <c r="AQ271" s="313"/>
      <c r="AR271" s="313"/>
      <c r="AS271" s="313"/>
    </row>
    <row r="272" spans="7:45" x14ac:dyDescent="0.25">
      <c r="G272" s="80"/>
      <c r="Q272" s="309"/>
      <c r="R272" s="78"/>
      <c r="S272" s="78"/>
      <c r="T272" s="78"/>
      <c r="U272" s="78"/>
      <c r="V272" s="78"/>
      <c r="W272" s="78"/>
      <c r="X272" s="78"/>
      <c r="Y272" s="78"/>
      <c r="Z272" s="78"/>
      <c r="AA272" s="78"/>
      <c r="AB272" s="78"/>
      <c r="AC272" s="51"/>
      <c r="AD272" s="51"/>
      <c r="AI272" s="313"/>
      <c r="AJ272" s="313"/>
      <c r="AK272" s="313"/>
      <c r="AL272" s="313"/>
      <c r="AM272" s="313"/>
      <c r="AN272" s="313"/>
      <c r="AO272" s="313"/>
      <c r="AP272" s="313"/>
      <c r="AQ272" s="313"/>
      <c r="AR272" s="313"/>
      <c r="AS272" s="313"/>
    </row>
    <row r="273" spans="7:45" x14ac:dyDescent="0.25">
      <c r="G273" s="80"/>
      <c r="Q273" s="309"/>
      <c r="R273" s="78"/>
      <c r="S273" s="78"/>
      <c r="T273" s="78"/>
      <c r="U273" s="78"/>
      <c r="V273" s="78"/>
      <c r="W273" s="78"/>
      <c r="X273" s="78"/>
      <c r="Y273" s="78"/>
      <c r="Z273" s="78"/>
      <c r="AA273" s="78"/>
      <c r="AB273" s="78"/>
      <c r="AC273" s="51"/>
      <c r="AD273" s="51"/>
      <c r="AI273" s="313"/>
      <c r="AJ273" s="313"/>
      <c r="AK273" s="313"/>
      <c r="AL273" s="313"/>
      <c r="AM273" s="313"/>
      <c r="AN273" s="313"/>
      <c r="AO273" s="313"/>
      <c r="AP273" s="313"/>
      <c r="AQ273" s="313"/>
      <c r="AR273" s="313"/>
      <c r="AS273" s="313"/>
    </row>
    <row r="274" spans="7:45" x14ac:dyDescent="0.25">
      <c r="G274" s="80"/>
      <c r="Q274" s="309"/>
      <c r="R274" s="78"/>
      <c r="S274" s="78"/>
      <c r="T274" s="78"/>
      <c r="U274" s="78"/>
      <c r="V274" s="78"/>
      <c r="W274" s="78"/>
      <c r="X274" s="78"/>
      <c r="Y274" s="78"/>
      <c r="Z274" s="78"/>
      <c r="AA274" s="78"/>
      <c r="AB274" s="78"/>
      <c r="AC274" s="51"/>
      <c r="AD274" s="51"/>
      <c r="AI274" s="313"/>
      <c r="AJ274" s="313"/>
      <c r="AK274" s="313"/>
      <c r="AL274" s="313"/>
      <c r="AM274" s="313"/>
      <c r="AN274" s="313"/>
      <c r="AO274" s="313"/>
      <c r="AP274" s="313"/>
      <c r="AQ274" s="313"/>
      <c r="AR274" s="313"/>
      <c r="AS274" s="313"/>
    </row>
    <row r="275" spans="7:45" x14ac:dyDescent="0.25">
      <c r="G275" s="80"/>
      <c r="Q275" s="309"/>
      <c r="R275" s="78"/>
      <c r="S275" s="78"/>
      <c r="T275" s="78"/>
      <c r="U275" s="78"/>
      <c r="V275" s="78"/>
      <c r="W275" s="78"/>
      <c r="X275" s="78"/>
      <c r="Y275" s="78"/>
      <c r="Z275" s="78"/>
      <c r="AA275" s="78"/>
      <c r="AB275" s="78"/>
      <c r="AC275" s="51"/>
      <c r="AD275" s="51"/>
      <c r="AI275" s="313"/>
      <c r="AJ275" s="313"/>
      <c r="AK275" s="313"/>
      <c r="AL275" s="313"/>
      <c r="AM275" s="313"/>
      <c r="AN275" s="313"/>
      <c r="AO275" s="313"/>
      <c r="AP275" s="313"/>
      <c r="AQ275" s="313"/>
      <c r="AR275" s="313"/>
      <c r="AS275" s="313"/>
    </row>
    <row r="276" spans="7:45" x14ac:dyDescent="0.25">
      <c r="G276" s="80"/>
      <c r="Q276" s="309"/>
      <c r="R276" s="78"/>
      <c r="S276" s="78"/>
      <c r="T276" s="78"/>
      <c r="U276" s="78"/>
      <c r="V276" s="78"/>
      <c r="W276" s="78"/>
      <c r="X276" s="78"/>
      <c r="Y276" s="78"/>
      <c r="Z276" s="78"/>
      <c r="AA276" s="78"/>
      <c r="AB276" s="78"/>
      <c r="AC276" s="51"/>
      <c r="AD276" s="51"/>
      <c r="AI276" s="313"/>
      <c r="AJ276" s="313"/>
      <c r="AK276" s="313"/>
      <c r="AL276" s="313"/>
      <c r="AM276" s="313"/>
      <c r="AN276" s="313"/>
      <c r="AO276" s="313"/>
      <c r="AP276" s="313"/>
      <c r="AQ276" s="313"/>
      <c r="AR276" s="313"/>
      <c r="AS276" s="313"/>
    </row>
    <row r="277" spans="7:45" x14ac:dyDescent="0.25">
      <c r="G277" s="80"/>
      <c r="Q277" s="309"/>
      <c r="R277" s="78"/>
      <c r="S277" s="78"/>
      <c r="T277" s="78"/>
      <c r="U277" s="78"/>
      <c r="V277" s="78"/>
      <c r="W277" s="78"/>
      <c r="X277" s="78"/>
      <c r="Y277" s="78"/>
      <c r="Z277" s="78"/>
      <c r="AA277" s="78"/>
      <c r="AB277" s="78"/>
      <c r="AC277" s="51"/>
      <c r="AD277" s="51"/>
      <c r="AI277" s="313"/>
      <c r="AJ277" s="313"/>
      <c r="AK277" s="313"/>
      <c r="AL277" s="313"/>
      <c r="AM277" s="313"/>
      <c r="AN277" s="313"/>
      <c r="AO277" s="313"/>
      <c r="AP277" s="313"/>
      <c r="AQ277" s="313"/>
      <c r="AR277" s="313"/>
      <c r="AS277" s="313"/>
    </row>
    <row r="278" spans="7:45" x14ac:dyDescent="0.25">
      <c r="G278" s="80"/>
      <c r="Q278" s="309"/>
      <c r="R278" s="78"/>
      <c r="S278" s="78"/>
      <c r="T278" s="78"/>
      <c r="U278" s="78"/>
      <c r="V278" s="78"/>
      <c r="W278" s="78"/>
      <c r="X278" s="78"/>
      <c r="Y278" s="78"/>
      <c r="Z278" s="78"/>
      <c r="AA278" s="78"/>
      <c r="AB278" s="78"/>
      <c r="AC278" s="51"/>
      <c r="AD278" s="51"/>
      <c r="AI278" s="313"/>
      <c r="AJ278" s="313"/>
      <c r="AK278" s="313"/>
      <c r="AL278" s="313"/>
      <c r="AM278" s="313"/>
      <c r="AN278" s="313"/>
      <c r="AO278" s="313"/>
      <c r="AP278" s="313"/>
      <c r="AQ278" s="313"/>
      <c r="AR278" s="313"/>
      <c r="AS278" s="313"/>
    </row>
    <row r="279" spans="7:45" x14ac:dyDescent="0.25">
      <c r="G279" s="80"/>
      <c r="Q279" s="309"/>
      <c r="R279" s="78"/>
      <c r="S279" s="78"/>
      <c r="T279" s="78"/>
      <c r="U279" s="78"/>
      <c r="V279" s="78"/>
      <c r="W279" s="78"/>
      <c r="X279" s="78"/>
      <c r="Y279" s="78"/>
      <c r="Z279" s="78"/>
      <c r="AA279" s="78"/>
      <c r="AB279" s="78"/>
      <c r="AC279" s="51"/>
      <c r="AD279" s="51"/>
      <c r="AI279" s="313"/>
      <c r="AJ279" s="313"/>
      <c r="AK279" s="313"/>
      <c r="AL279" s="313"/>
      <c r="AM279" s="313"/>
      <c r="AN279" s="313"/>
      <c r="AO279" s="313"/>
      <c r="AP279" s="313"/>
      <c r="AQ279" s="313"/>
      <c r="AR279" s="313"/>
      <c r="AS279" s="313"/>
    </row>
    <row r="280" spans="7:45" x14ac:dyDescent="0.25">
      <c r="G280" s="80"/>
      <c r="Q280" s="309"/>
      <c r="R280" s="78"/>
      <c r="S280" s="78"/>
      <c r="T280" s="78"/>
      <c r="U280" s="78"/>
      <c r="V280" s="78"/>
      <c r="W280" s="78"/>
      <c r="X280" s="78"/>
      <c r="Y280" s="78"/>
      <c r="Z280" s="78"/>
      <c r="AA280" s="78"/>
      <c r="AB280" s="78"/>
      <c r="AC280" s="51"/>
      <c r="AD280" s="51"/>
      <c r="AI280" s="313"/>
      <c r="AJ280" s="313"/>
      <c r="AK280" s="313"/>
      <c r="AL280" s="313"/>
      <c r="AM280" s="313"/>
      <c r="AN280" s="313"/>
      <c r="AO280" s="313"/>
      <c r="AP280" s="313"/>
      <c r="AQ280" s="313"/>
      <c r="AR280" s="313"/>
      <c r="AS280" s="313"/>
    </row>
    <row r="281" spans="7:45" x14ac:dyDescent="0.25">
      <c r="G281" s="80"/>
      <c r="Q281" s="309"/>
      <c r="R281" s="78"/>
      <c r="S281" s="78"/>
      <c r="T281" s="78"/>
      <c r="U281" s="78"/>
      <c r="V281" s="78"/>
      <c r="W281" s="78"/>
      <c r="X281" s="78"/>
      <c r="Y281" s="78"/>
      <c r="Z281" s="78"/>
      <c r="AA281" s="78"/>
      <c r="AB281" s="78"/>
      <c r="AC281" s="51"/>
      <c r="AD281" s="51"/>
      <c r="AI281" s="313"/>
      <c r="AJ281" s="313"/>
      <c r="AK281" s="313"/>
      <c r="AL281" s="313"/>
      <c r="AM281" s="313"/>
      <c r="AN281" s="313"/>
      <c r="AO281" s="313"/>
      <c r="AP281" s="313"/>
      <c r="AQ281" s="313"/>
      <c r="AR281" s="313"/>
      <c r="AS281" s="313"/>
    </row>
    <row r="282" spans="7:45" x14ac:dyDescent="0.25">
      <c r="G282" s="80"/>
      <c r="Q282" s="309"/>
      <c r="R282" s="78"/>
      <c r="S282" s="78"/>
      <c r="T282" s="78"/>
      <c r="U282" s="78"/>
      <c r="V282" s="78"/>
      <c r="W282" s="78"/>
      <c r="X282" s="78"/>
      <c r="Y282" s="78"/>
      <c r="Z282" s="78"/>
      <c r="AA282" s="78"/>
      <c r="AB282" s="78"/>
      <c r="AC282" s="51"/>
      <c r="AD282" s="51"/>
      <c r="AI282" s="313"/>
      <c r="AJ282" s="313"/>
      <c r="AK282" s="313"/>
      <c r="AL282" s="313"/>
      <c r="AM282" s="313"/>
      <c r="AN282" s="313"/>
      <c r="AO282" s="313"/>
      <c r="AP282" s="313"/>
      <c r="AQ282" s="313"/>
      <c r="AR282" s="313"/>
      <c r="AS282" s="313"/>
    </row>
    <row r="283" spans="7:45" x14ac:dyDescent="0.25">
      <c r="G283" s="80"/>
      <c r="Q283" s="309"/>
      <c r="R283" s="78"/>
      <c r="S283" s="78"/>
      <c r="T283" s="78"/>
      <c r="U283" s="78"/>
      <c r="V283" s="78"/>
      <c r="W283" s="78"/>
      <c r="X283" s="78"/>
      <c r="Y283" s="78"/>
      <c r="Z283" s="78"/>
      <c r="AA283" s="78"/>
      <c r="AB283" s="78"/>
      <c r="AC283" s="51"/>
      <c r="AD283" s="51"/>
      <c r="AI283" s="313"/>
      <c r="AJ283" s="313"/>
      <c r="AK283" s="313"/>
      <c r="AL283" s="313"/>
      <c r="AM283" s="313"/>
      <c r="AN283" s="313"/>
      <c r="AO283" s="313"/>
      <c r="AP283" s="313"/>
      <c r="AQ283" s="313"/>
      <c r="AR283" s="313"/>
      <c r="AS283" s="313"/>
    </row>
    <row r="284" spans="7:45" x14ac:dyDescent="0.25">
      <c r="G284" s="80"/>
      <c r="Q284" s="309"/>
      <c r="R284" s="78"/>
      <c r="S284" s="78"/>
      <c r="T284" s="78"/>
      <c r="U284" s="78"/>
      <c r="V284" s="78"/>
      <c r="W284" s="78"/>
      <c r="X284" s="78"/>
      <c r="Y284" s="78"/>
      <c r="Z284" s="78"/>
      <c r="AA284" s="78"/>
      <c r="AB284" s="78"/>
      <c r="AC284" s="51"/>
      <c r="AD284" s="51"/>
      <c r="AI284" s="313"/>
      <c r="AJ284" s="313"/>
      <c r="AK284" s="313"/>
      <c r="AL284" s="313"/>
      <c r="AM284" s="313"/>
      <c r="AN284" s="313"/>
      <c r="AO284" s="313"/>
      <c r="AP284" s="313"/>
      <c r="AQ284" s="313"/>
      <c r="AR284" s="313"/>
      <c r="AS284" s="313"/>
    </row>
    <row r="285" spans="7:45" x14ac:dyDescent="0.25">
      <c r="G285" s="80"/>
      <c r="Q285" s="309"/>
      <c r="R285" s="78"/>
      <c r="S285" s="78"/>
      <c r="T285" s="78"/>
      <c r="U285" s="78"/>
      <c r="V285" s="78"/>
      <c r="W285" s="78"/>
      <c r="X285" s="78"/>
      <c r="Y285" s="78"/>
      <c r="Z285" s="78"/>
      <c r="AA285" s="78"/>
      <c r="AB285" s="78"/>
      <c r="AC285" s="51"/>
      <c r="AD285" s="51"/>
      <c r="AI285" s="313"/>
      <c r="AJ285" s="313"/>
      <c r="AK285" s="313"/>
      <c r="AL285" s="313"/>
      <c r="AM285" s="313"/>
      <c r="AN285" s="313"/>
      <c r="AO285" s="313"/>
      <c r="AP285" s="313"/>
      <c r="AQ285" s="313"/>
      <c r="AR285" s="313"/>
      <c r="AS285" s="313"/>
    </row>
    <row r="286" spans="7:45" x14ac:dyDescent="0.25">
      <c r="G286" s="80"/>
      <c r="Q286" s="309"/>
      <c r="R286" s="78"/>
      <c r="S286" s="78"/>
      <c r="T286" s="78"/>
      <c r="U286" s="78"/>
      <c r="V286" s="78"/>
      <c r="W286" s="78"/>
      <c r="X286" s="78"/>
      <c r="Y286" s="78"/>
      <c r="Z286" s="78"/>
      <c r="AA286" s="78"/>
      <c r="AB286" s="78"/>
      <c r="AC286" s="51"/>
      <c r="AD286" s="51"/>
      <c r="AI286" s="313"/>
      <c r="AJ286" s="313"/>
      <c r="AK286" s="313"/>
      <c r="AL286" s="313"/>
      <c r="AM286" s="313"/>
      <c r="AN286" s="313"/>
      <c r="AO286" s="313"/>
      <c r="AP286" s="313"/>
      <c r="AQ286" s="313"/>
      <c r="AR286" s="313"/>
      <c r="AS286" s="313"/>
    </row>
    <row r="287" spans="7:45" x14ac:dyDescent="0.25">
      <c r="G287" s="80"/>
      <c r="Q287" s="309"/>
      <c r="R287" s="78"/>
      <c r="S287" s="78"/>
      <c r="T287" s="78"/>
      <c r="U287" s="78"/>
      <c r="V287" s="78"/>
      <c r="W287" s="78"/>
      <c r="X287" s="78"/>
      <c r="Y287" s="78"/>
      <c r="Z287" s="78"/>
      <c r="AA287" s="78"/>
      <c r="AB287" s="78"/>
      <c r="AC287" s="51"/>
      <c r="AD287" s="51"/>
      <c r="AI287" s="313"/>
      <c r="AJ287" s="313"/>
      <c r="AK287" s="313"/>
      <c r="AL287" s="313"/>
      <c r="AM287" s="313"/>
      <c r="AN287" s="313"/>
      <c r="AO287" s="313"/>
      <c r="AP287" s="313"/>
      <c r="AQ287" s="313"/>
      <c r="AR287" s="313"/>
      <c r="AS287" s="313"/>
    </row>
    <row r="288" spans="7:45" x14ac:dyDescent="0.25">
      <c r="G288" s="80"/>
      <c r="Q288" s="309"/>
      <c r="R288" s="78"/>
      <c r="S288" s="78"/>
      <c r="T288" s="78"/>
      <c r="U288" s="78"/>
      <c r="V288" s="78"/>
      <c r="W288" s="78"/>
      <c r="X288" s="78"/>
      <c r="Y288" s="78"/>
      <c r="Z288" s="78"/>
      <c r="AA288" s="78"/>
      <c r="AB288" s="78"/>
      <c r="AC288" s="51"/>
      <c r="AD288" s="51"/>
      <c r="AI288" s="313"/>
      <c r="AJ288" s="313"/>
      <c r="AK288" s="313"/>
      <c r="AL288" s="313"/>
      <c r="AM288" s="313"/>
      <c r="AN288" s="313"/>
      <c r="AO288" s="313"/>
      <c r="AP288" s="313"/>
      <c r="AQ288" s="313"/>
      <c r="AR288" s="313"/>
      <c r="AS288" s="313"/>
    </row>
    <row r="289" spans="7:45" x14ac:dyDescent="0.25">
      <c r="G289" s="80"/>
      <c r="Q289" s="309"/>
      <c r="R289" s="78"/>
      <c r="S289" s="78"/>
      <c r="T289" s="78"/>
      <c r="U289" s="78"/>
      <c r="V289" s="78"/>
      <c r="W289" s="78"/>
      <c r="X289" s="78"/>
      <c r="Y289" s="78"/>
      <c r="Z289" s="78"/>
      <c r="AA289" s="78"/>
      <c r="AB289" s="78"/>
      <c r="AC289" s="51"/>
      <c r="AD289" s="51"/>
      <c r="AI289" s="313"/>
      <c r="AJ289" s="313"/>
      <c r="AK289" s="313"/>
      <c r="AL289" s="313"/>
      <c r="AM289" s="313"/>
      <c r="AN289" s="313"/>
      <c r="AO289" s="313"/>
      <c r="AP289" s="313"/>
      <c r="AQ289" s="313"/>
      <c r="AR289" s="313"/>
      <c r="AS289" s="313"/>
    </row>
    <row r="290" spans="7:45" x14ac:dyDescent="0.25">
      <c r="G290" s="80"/>
      <c r="Q290" s="309"/>
      <c r="R290" s="78"/>
      <c r="S290" s="78"/>
      <c r="T290" s="78"/>
      <c r="U290" s="78"/>
      <c r="V290" s="78"/>
      <c r="W290" s="78"/>
      <c r="X290" s="78"/>
      <c r="Y290" s="78"/>
      <c r="Z290" s="78"/>
      <c r="AA290" s="78"/>
      <c r="AB290" s="78"/>
      <c r="AC290" s="51"/>
      <c r="AD290" s="51"/>
      <c r="AI290" s="313"/>
      <c r="AJ290" s="313"/>
      <c r="AK290" s="313"/>
      <c r="AL290" s="313"/>
      <c r="AM290" s="313"/>
      <c r="AN290" s="313"/>
      <c r="AO290" s="313"/>
      <c r="AP290" s="313"/>
      <c r="AQ290" s="313"/>
      <c r="AR290" s="313"/>
      <c r="AS290" s="313"/>
    </row>
    <row r="291" spans="7:45" x14ac:dyDescent="0.25">
      <c r="G291" s="80"/>
      <c r="Q291" s="309"/>
      <c r="R291" s="78"/>
      <c r="S291" s="78"/>
      <c r="T291" s="78"/>
      <c r="U291" s="78"/>
      <c r="V291" s="78"/>
      <c r="W291" s="78"/>
      <c r="X291" s="78"/>
      <c r="Y291" s="78"/>
      <c r="Z291" s="78"/>
      <c r="AA291" s="78"/>
      <c r="AB291" s="78"/>
      <c r="AC291" s="51"/>
      <c r="AD291" s="51"/>
      <c r="AI291" s="313"/>
      <c r="AJ291" s="313"/>
      <c r="AK291" s="313"/>
      <c r="AL291" s="313"/>
      <c r="AM291" s="313"/>
      <c r="AN291" s="313"/>
      <c r="AO291" s="313"/>
      <c r="AP291" s="313"/>
      <c r="AQ291" s="313"/>
      <c r="AR291" s="313"/>
      <c r="AS291" s="313"/>
    </row>
    <row r="292" spans="7:45" x14ac:dyDescent="0.25">
      <c r="G292" s="80"/>
      <c r="Q292" s="309"/>
      <c r="R292" s="78"/>
      <c r="S292" s="78"/>
      <c r="T292" s="78"/>
      <c r="U292" s="78"/>
      <c r="V292" s="78"/>
      <c r="W292" s="78"/>
      <c r="X292" s="78"/>
      <c r="Y292" s="78"/>
      <c r="Z292" s="78"/>
      <c r="AA292" s="78"/>
      <c r="AB292" s="78"/>
      <c r="AC292" s="51"/>
      <c r="AD292" s="51"/>
      <c r="AI292" s="313"/>
      <c r="AJ292" s="313"/>
      <c r="AK292" s="313"/>
      <c r="AL292" s="313"/>
      <c r="AM292" s="313"/>
      <c r="AN292" s="313"/>
      <c r="AO292" s="313"/>
      <c r="AP292" s="313"/>
      <c r="AQ292" s="313"/>
      <c r="AR292" s="313"/>
      <c r="AS292" s="313"/>
    </row>
    <row r="293" spans="7:45" x14ac:dyDescent="0.25">
      <c r="G293" s="80"/>
      <c r="Q293" s="309"/>
      <c r="R293" s="78"/>
      <c r="S293" s="78"/>
      <c r="T293" s="78"/>
      <c r="U293" s="78"/>
      <c r="V293" s="78"/>
      <c r="W293" s="78"/>
      <c r="X293" s="78"/>
      <c r="Y293" s="78"/>
      <c r="Z293" s="78"/>
      <c r="AA293" s="78"/>
      <c r="AB293" s="78"/>
      <c r="AC293" s="51"/>
      <c r="AD293" s="51"/>
      <c r="AI293" s="313"/>
      <c r="AJ293" s="313"/>
      <c r="AK293" s="313"/>
      <c r="AL293" s="313"/>
      <c r="AM293" s="313"/>
      <c r="AN293" s="313"/>
      <c r="AO293" s="313"/>
      <c r="AP293" s="313"/>
      <c r="AQ293" s="313"/>
      <c r="AR293" s="313"/>
      <c r="AS293" s="313"/>
    </row>
    <row r="294" spans="7:45" x14ac:dyDescent="0.25">
      <c r="G294" s="80"/>
      <c r="Q294" s="309"/>
      <c r="R294" s="78"/>
      <c r="S294" s="78"/>
      <c r="T294" s="78"/>
      <c r="U294" s="78"/>
      <c r="V294" s="78"/>
      <c r="W294" s="78"/>
      <c r="X294" s="78"/>
      <c r="Y294" s="78"/>
      <c r="Z294" s="78"/>
      <c r="AA294" s="78"/>
      <c r="AB294" s="78"/>
      <c r="AC294" s="51"/>
      <c r="AD294" s="51"/>
      <c r="AI294" s="313"/>
      <c r="AJ294" s="313"/>
      <c r="AK294" s="313"/>
      <c r="AL294" s="313"/>
      <c r="AM294" s="313"/>
      <c r="AN294" s="313"/>
      <c r="AO294" s="313"/>
      <c r="AP294" s="313"/>
      <c r="AQ294" s="313"/>
      <c r="AR294" s="313"/>
      <c r="AS294" s="313"/>
    </row>
    <row r="295" spans="7:45" x14ac:dyDescent="0.25">
      <c r="G295" s="80"/>
      <c r="Q295" s="309"/>
      <c r="R295" s="78"/>
      <c r="S295" s="78"/>
      <c r="T295" s="78"/>
      <c r="U295" s="78"/>
      <c r="V295" s="78"/>
      <c r="W295" s="78"/>
      <c r="X295" s="78"/>
      <c r="Y295" s="78"/>
      <c r="Z295" s="78"/>
      <c r="AA295" s="78"/>
      <c r="AB295" s="78"/>
      <c r="AC295" s="51"/>
      <c r="AD295" s="51"/>
      <c r="AI295" s="313"/>
      <c r="AJ295" s="313"/>
      <c r="AK295" s="313"/>
      <c r="AL295" s="313"/>
      <c r="AM295" s="313"/>
      <c r="AN295" s="313"/>
      <c r="AO295" s="313"/>
      <c r="AP295" s="313"/>
      <c r="AQ295" s="313"/>
      <c r="AR295" s="313"/>
      <c r="AS295" s="313"/>
    </row>
    <row r="296" spans="7:45" x14ac:dyDescent="0.25">
      <c r="G296" s="80"/>
      <c r="Q296" s="309"/>
      <c r="R296" s="78"/>
      <c r="S296" s="78"/>
      <c r="T296" s="78"/>
      <c r="U296" s="78"/>
      <c r="V296" s="78"/>
      <c r="W296" s="78"/>
      <c r="X296" s="78"/>
      <c r="Y296" s="78"/>
      <c r="Z296" s="78"/>
      <c r="AA296" s="78"/>
      <c r="AB296" s="78"/>
      <c r="AC296" s="51"/>
      <c r="AD296" s="51"/>
      <c r="AI296" s="313"/>
      <c r="AJ296" s="313"/>
      <c r="AK296" s="313"/>
      <c r="AL296" s="313"/>
      <c r="AM296" s="313"/>
      <c r="AN296" s="313"/>
      <c r="AO296" s="313"/>
      <c r="AP296" s="313"/>
      <c r="AQ296" s="313"/>
      <c r="AR296" s="313"/>
      <c r="AS296" s="313"/>
    </row>
    <row r="297" spans="7:45" x14ac:dyDescent="0.25">
      <c r="G297" s="80"/>
      <c r="Q297" s="309"/>
      <c r="R297" s="78"/>
      <c r="S297" s="78"/>
      <c r="T297" s="78"/>
      <c r="U297" s="78"/>
      <c r="V297" s="78"/>
      <c r="W297" s="78"/>
      <c r="X297" s="78"/>
      <c r="Y297" s="78"/>
      <c r="Z297" s="78"/>
      <c r="AA297" s="78"/>
      <c r="AB297" s="78"/>
      <c r="AC297" s="51"/>
      <c r="AD297" s="51"/>
      <c r="AI297" s="313"/>
      <c r="AJ297" s="313"/>
      <c r="AK297" s="313"/>
      <c r="AL297" s="313"/>
      <c r="AM297" s="313"/>
      <c r="AN297" s="313"/>
      <c r="AO297" s="313"/>
      <c r="AP297" s="313"/>
      <c r="AQ297" s="313"/>
      <c r="AR297" s="313"/>
      <c r="AS297" s="313"/>
    </row>
    <row r="298" spans="7:45" x14ac:dyDescent="0.25">
      <c r="G298" s="80"/>
      <c r="Q298" s="309"/>
      <c r="R298" s="78"/>
      <c r="S298" s="78"/>
      <c r="T298" s="78"/>
      <c r="U298" s="78"/>
      <c r="V298" s="78"/>
      <c r="W298" s="78"/>
      <c r="X298" s="78"/>
      <c r="Y298" s="78"/>
      <c r="Z298" s="78"/>
      <c r="AA298" s="78"/>
      <c r="AB298" s="78"/>
      <c r="AC298" s="51"/>
      <c r="AD298" s="51"/>
    </row>
    <row r="299" spans="7:45" x14ac:dyDescent="0.25">
      <c r="G299" s="80"/>
      <c r="Q299" s="309"/>
      <c r="R299" s="78"/>
      <c r="S299" s="78"/>
      <c r="T299" s="78"/>
      <c r="U299" s="78"/>
      <c r="V299" s="78"/>
      <c r="W299" s="78"/>
      <c r="X299" s="78"/>
      <c r="Y299" s="78"/>
      <c r="Z299" s="78"/>
      <c r="AA299" s="78"/>
      <c r="AB299" s="78"/>
      <c r="AC299" s="51"/>
      <c r="AD299" s="51"/>
    </row>
    <row r="300" spans="7:45" x14ac:dyDescent="0.25">
      <c r="G300" s="80"/>
      <c r="Q300" s="309"/>
      <c r="R300" s="78"/>
      <c r="S300" s="78"/>
      <c r="T300" s="78"/>
      <c r="U300" s="78"/>
      <c r="V300" s="78"/>
      <c r="W300" s="78"/>
      <c r="X300" s="78"/>
      <c r="Y300" s="78"/>
      <c r="Z300" s="78"/>
      <c r="AA300" s="78"/>
      <c r="AB300" s="78"/>
      <c r="AC300" s="51"/>
      <c r="AD300" s="51"/>
    </row>
    <row r="301" spans="7:45" x14ac:dyDescent="0.25">
      <c r="G301" s="80"/>
      <c r="Q301" s="309"/>
      <c r="R301" s="78"/>
      <c r="S301" s="78"/>
      <c r="T301" s="78"/>
      <c r="U301" s="78"/>
      <c r="V301" s="78"/>
      <c r="W301" s="78"/>
      <c r="X301" s="78"/>
      <c r="Y301" s="78"/>
      <c r="Z301" s="78"/>
      <c r="AA301" s="78"/>
      <c r="AB301" s="78"/>
      <c r="AC301" s="51"/>
      <c r="AD301" s="51"/>
    </row>
    <row r="302" spans="7:45" x14ac:dyDescent="0.25">
      <c r="G302" s="80"/>
      <c r="Q302" s="309"/>
      <c r="R302" s="78"/>
      <c r="S302" s="78"/>
      <c r="T302" s="78"/>
      <c r="U302" s="78"/>
      <c r="V302" s="78"/>
      <c r="W302" s="78"/>
      <c r="X302" s="78"/>
      <c r="Y302" s="78"/>
      <c r="Z302" s="78"/>
      <c r="AA302" s="78"/>
      <c r="AB302" s="78"/>
      <c r="AC302" s="51"/>
      <c r="AD302" s="51"/>
    </row>
    <row r="303" spans="7:45" x14ac:dyDescent="0.25">
      <c r="G303" s="80"/>
      <c r="Q303" s="309"/>
      <c r="R303" s="78"/>
      <c r="S303" s="78"/>
      <c r="T303" s="78"/>
      <c r="U303" s="78"/>
      <c r="V303" s="78"/>
      <c r="W303" s="78"/>
      <c r="X303" s="78"/>
      <c r="Y303" s="78"/>
      <c r="Z303" s="78"/>
      <c r="AA303" s="78"/>
      <c r="AB303" s="78"/>
      <c r="AC303" s="51"/>
      <c r="AD303" s="51"/>
    </row>
    <row r="304" spans="7:45" x14ac:dyDescent="0.25">
      <c r="G304" s="80"/>
      <c r="Q304" s="309"/>
      <c r="R304" s="78"/>
      <c r="S304" s="78"/>
      <c r="T304" s="78"/>
      <c r="U304" s="78"/>
      <c r="V304" s="78"/>
      <c r="W304" s="78"/>
      <c r="X304" s="78"/>
      <c r="Y304" s="78"/>
      <c r="Z304" s="78"/>
      <c r="AA304" s="78"/>
      <c r="AB304" s="78"/>
      <c r="AC304" s="51"/>
      <c r="AD304" s="51"/>
    </row>
    <row r="305" spans="7:30" x14ac:dyDescent="0.25">
      <c r="G305" s="80"/>
      <c r="Q305" s="309"/>
      <c r="R305" s="78"/>
      <c r="S305" s="78"/>
      <c r="T305" s="78"/>
      <c r="U305" s="78"/>
      <c r="V305" s="78"/>
      <c r="W305" s="78"/>
      <c r="X305" s="78"/>
      <c r="Y305" s="78"/>
      <c r="Z305" s="78"/>
      <c r="AA305" s="78"/>
      <c r="AB305" s="78"/>
      <c r="AC305" s="51"/>
      <c r="AD305" s="51"/>
    </row>
    <row r="306" spans="7:30" x14ac:dyDescent="0.25">
      <c r="G306" s="80"/>
      <c r="Q306" s="309"/>
      <c r="R306" s="78"/>
      <c r="S306" s="78"/>
      <c r="T306" s="78"/>
      <c r="U306" s="78"/>
      <c r="V306" s="78"/>
      <c r="W306" s="78"/>
      <c r="X306" s="78"/>
      <c r="Y306" s="78"/>
      <c r="Z306" s="78"/>
      <c r="AA306" s="78"/>
      <c r="AB306" s="78"/>
      <c r="AC306" s="51"/>
      <c r="AD306" s="51"/>
    </row>
    <row r="307" spans="7:30" x14ac:dyDescent="0.25">
      <c r="G307" s="80"/>
      <c r="Q307" s="309"/>
      <c r="R307" s="78"/>
      <c r="S307" s="78"/>
      <c r="T307" s="78"/>
      <c r="U307" s="78"/>
      <c r="V307" s="78"/>
      <c r="W307" s="78"/>
      <c r="X307" s="78"/>
      <c r="Y307" s="78"/>
      <c r="Z307" s="78"/>
      <c r="AA307" s="78"/>
      <c r="AB307" s="78"/>
      <c r="AC307" s="51"/>
      <c r="AD307" s="51"/>
    </row>
    <row r="308" spans="7:30" x14ac:dyDescent="0.25">
      <c r="G308" s="80"/>
      <c r="Q308" s="309"/>
      <c r="R308" s="78"/>
      <c r="S308" s="78"/>
      <c r="T308" s="78"/>
      <c r="U308" s="78"/>
      <c r="V308" s="78"/>
      <c r="W308" s="78"/>
      <c r="X308" s="78"/>
      <c r="Y308" s="78"/>
      <c r="Z308" s="78"/>
      <c r="AA308" s="78"/>
      <c r="AB308" s="78"/>
      <c r="AC308" s="51"/>
      <c r="AD308" s="51"/>
    </row>
    <row r="309" spans="7:30" x14ac:dyDescent="0.25">
      <c r="G309" s="80"/>
      <c r="Q309" s="309"/>
      <c r="R309" s="78"/>
      <c r="S309" s="78"/>
      <c r="T309" s="78"/>
      <c r="U309" s="78"/>
      <c r="V309" s="78"/>
      <c r="W309" s="78"/>
      <c r="X309" s="78"/>
      <c r="Y309" s="78"/>
      <c r="Z309" s="78"/>
      <c r="AA309" s="78"/>
      <c r="AB309" s="78"/>
      <c r="AC309" s="51"/>
      <c r="AD309" s="51"/>
    </row>
    <row r="310" spans="7:30" x14ac:dyDescent="0.25">
      <c r="G310" s="80"/>
      <c r="Q310" s="309"/>
      <c r="R310" s="78"/>
      <c r="S310" s="78"/>
      <c r="T310" s="78"/>
      <c r="U310" s="78"/>
      <c r="V310" s="78"/>
      <c r="W310" s="78"/>
      <c r="X310" s="78"/>
      <c r="Y310" s="78"/>
      <c r="Z310" s="78"/>
      <c r="AA310" s="78"/>
      <c r="AB310" s="78"/>
      <c r="AC310" s="51"/>
      <c r="AD310" s="51"/>
    </row>
    <row r="311" spans="7:30" x14ac:dyDescent="0.25">
      <c r="G311" s="80"/>
      <c r="Q311" s="309"/>
      <c r="R311" s="78"/>
      <c r="S311" s="78"/>
      <c r="T311" s="78"/>
      <c r="U311" s="78"/>
      <c r="V311" s="78"/>
      <c r="W311" s="78"/>
      <c r="X311" s="78"/>
      <c r="Y311" s="78"/>
      <c r="Z311" s="78"/>
      <c r="AA311" s="78"/>
      <c r="AB311" s="78"/>
      <c r="AC311" s="51"/>
      <c r="AD311" s="51"/>
    </row>
    <row r="312" spans="7:30" x14ac:dyDescent="0.25">
      <c r="G312" s="80"/>
      <c r="Q312" s="309"/>
      <c r="R312" s="78"/>
      <c r="S312" s="78"/>
      <c r="T312" s="78"/>
      <c r="U312" s="78"/>
      <c r="V312" s="78"/>
      <c r="W312" s="78"/>
      <c r="X312" s="78"/>
      <c r="Y312" s="78"/>
      <c r="Z312" s="78"/>
      <c r="AA312" s="78"/>
      <c r="AB312" s="78"/>
      <c r="AC312" s="51"/>
      <c r="AD312" s="51"/>
    </row>
    <row r="313" spans="7:30" x14ac:dyDescent="0.25">
      <c r="G313" s="80"/>
      <c r="Q313" s="309"/>
      <c r="R313" s="78"/>
      <c r="S313" s="78"/>
      <c r="T313" s="78"/>
      <c r="U313" s="78"/>
      <c r="V313" s="78"/>
      <c r="W313" s="78"/>
      <c r="X313" s="78"/>
      <c r="Y313" s="78"/>
      <c r="Z313" s="78"/>
      <c r="AA313" s="78"/>
      <c r="AB313" s="78"/>
      <c r="AC313" s="51"/>
      <c r="AD313" s="51"/>
    </row>
    <row r="314" spans="7:30" x14ac:dyDescent="0.25">
      <c r="G314" s="80"/>
      <c r="Q314" s="309"/>
      <c r="R314" s="78"/>
      <c r="S314" s="78"/>
      <c r="T314" s="78"/>
      <c r="U314" s="78"/>
      <c r="V314" s="78"/>
      <c r="W314" s="78"/>
      <c r="X314" s="78"/>
      <c r="Y314" s="78"/>
      <c r="Z314" s="78"/>
      <c r="AA314" s="78"/>
      <c r="AB314" s="78"/>
      <c r="AC314" s="51"/>
      <c r="AD314" s="51"/>
    </row>
    <row r="315" spans="7:30" x14ac:dyDescent="0.25">
      <c r="G315" s="80"/>
      <c r="Q315" s="309"/>
      <c r="R315" s="78"/>
      <c r="S315" s="78"/>
      <c r="T315" s="78"/>
      <c r="U315" s="78"/>
      <c r="V315" s="78"/>
      <c r="W315" s="78"/>
      <c r="X315" s="78"/>
      <c r="Y315" s="78"/>
      <c r="Z315" s="78"/>
      <c r="AA315" s="78"/>
      <c r="AB315" s="78"/>
      <c r="AC315" s="51"/>
      <c r="AD315" s="51"/>
    </row>
    <row r="316" spans="7:30" x14ac:dyDescent="0.25">
      <c r="G316" s="80"/>
      <c r="Q316" s="309"/>
      <c r="R316" s="78"/>
      <c r="S316" s="78"/>
      <c r="T316" s="78"/>
      <c r="U316" s="78"/>
      <c r="V316" s="78"/>
      <c r="W316" s="78"/>
      <c r="X316" s="78"/>
      <c r="Y316" s="78"/>
      <c r="Z316" s="78"/>
      <c r="AA316" s="78"/>
      <c r="AB316" s="78"/>
      <c r="AC316" s="51"/>
      <c r="AD316" s="51"/>
    </row>
    <row r="317" spans="7:30" x14ac:dyDescent="0.25">
      <c r="G317" s="80"/>
      <c r="Q317" s="309"/>
      <c r="R317" s="78"/>
      <c r="S317" s="78"/>
      <c r="T317" s="78"/>
      <c r="U317" s="78"/>
      <c r="V317" s="78"/>
      <c r="W317" s="78"/>
      <c r="X317" s="78"/>
      <c r="Y317" s="78"/>
      <c r="Z317" s="78"/>
      <c r="AA317" s="78"/>
      <c r="AB317" s="78"/>
      <c r="AC317" s="51"/>
      <c r="AD317" s="51"/>
    </row>
    <row r="318" spans="7:30" x14ac:dyDescent="0.25">
      <c r="G318" s="80"/>
      <c r="Q318" s="309"/>
      <c r="R318" s="78"/>
      <c r="S318" s="78"/>
      <c r="T318" s="78"/>
      <c r="U318" s="78"/>
      <c r="V318" s="78"/>
      <c r="W318" s="78"/>
      <c r="X318" s="78"/>
      <c r="Y318" s="78"/>
      <c r="Z318" s="78"/>
      <c r="AA318" s="78"/>
      <c r="AB318" s="78"/>
      <c r="AC318" s="51"/>
      <c r="AD318" s="51"/>
    </row>
    <row r="319" spans="7:30" x14ac:dyDescent="0.25">
      <c r="G319" s="80"/>
      <c r="Q319" s="309"/>
      <c r="R319" s="78"/>
      <c r="S319" s="78"/>
      <c r="T319" s="78"/>
      <c r="U319" s="78"/>
      <c r="V319" s="78"/>
      <c r="W319" s="78"/>
      <c r="X319" s="78"/>
      <c r="Y319" s="78"/>
      <c r="Z319" s="78"/>
      <c r="AA319" s="78"/>
      <c r="AB319" s="78"/>
      <c r="AC319" s="51"/>
      <c r="AD319" s="51"/>
    </row>
    <row r="320" spans="7:30" x14ac:dyDescent="0.25">
      <c r="G320" s="80"/>
      <c r="Q320" s="309"/>
      <c r="R320" s="78"/>
      <c r="S320" s="78"/>
      <c r="T320" s="78"/>
      <c r="U320" s="78"/>
      <c r="V320" s="78"/>
      <c r="W320" s="78"/>
      <c r="X320" s="78"/>
      <c r="Y320" s="78"/>
      <c r="Z320" s="78"/>
      <c r="AA320" s="78"/>
      <c r="AB320" s="78"/>
      <c r="AC320" s="51"/>
      <c r="AD320" s="51"/>
    </row>
    <row r="321" spans="7:30" x14ac:dyDescent="0.25">
      <c r="G321" s="80"/>
      <c r="Q321" s="309"/>
      <c r="R321" s="78"/>
      <c r="S321" s="78"/>
      <c r="T321" s="78"/>
      <c r="U321" s="78"/>
      <c r="V321" s="78"/>
      <c r="W321" s="78"/>
      <c r="X321" s="78"/>
      <c r="Y321" s="78"/>
      <c r="Z321" s="78"/>
      <c r="AA321" s="78"/>
      <c r="AB321" s="78"/>
      <c r="AC321" s="51"/>
      <c r="AD321" s="51"/>
    </row>
    <row r="322" spans="7:30" x14ac:dyDescent="0.25">
      <c r="G322" s="80"/>
      <c r="Q322" s="309"/>
      <c r="R322" s="78"/>
      <c r="S322" s="78"/>
      <c r="T322" s="78"/>
      <c r="U322" s="78"/>
      <c r="V322" s="78"/>
      <c r="W322" s="78"/>
      <c r="X322" s="78"/>
      <c r="Y322" s="78"/>
      <c r="Z322" s="78"/>
      <c r="AA322" s="78"/>
      <c r="AB322" s="78"/>
      <c r="AC322" s="51"/>
      <c r="AD322" s="51"/>
    </row>
    <row r="323" spans="7:30" x14ac:dyDescent="0.25">
      <c r="G323" s="80"/>
      <c r="Q323" s="309"/>
      <c r="R323" s="78"/>
      <c r="S323" s="78"/>
      <c r="T323" s="78"/>
      <c r="U323" s="78"/>
      <c r="V323" s="78"/>
      <c r="W323" s="78"/>
      <c r="X323" s="78"/>
      <c r="Y323" s="78"/>
      <c r="Z323" s="78"/>
      <c r="AA323" s="78"/>
      <c r="AB323" s="78"/>
      <c r="AC323" s="51"/>
      <c r="AD323" s="51"/>
    </row>
    <row r="324" spans="7:30" x14ac:dyDescent="0.25">
      <c r="G324" s="80"/>
      <c r="Q324" s="309"/>
      <c r="R324" s="78"/>
      <c r="S324" s="78"/>
      <c r="T324" s="78"/>
      <c r="U324" s="78"/>
      <c r="V324" s="78"/>
      <c r="W324" s="78"/>
      <c r="X324" s="78"/>
      <c r="Y324" s="78"/>
      <c r="Z324" s="78"/>
      <c r="AA324" s="78"/>
      <c r="AB324" s="78"/>
      <c r="AC324" s="51"/>
      <c r="AD324" s="51"/>
    </row>
    <row r="325" spans="7:30" x14ac:dyDescent="0.25">
      <c r="G325" s="80"/>
      <c r="Q325" s="309"/>
      <c r="R325" s="78"/>
      <c r="S325" s="78"/>
      <c r="T325" s="78"/>
      <c r="U325" s="78"/>
      <c r="V325" s="78"/>
      <c r="W325" s="78"/>
      <c r="X325" s="78"/>
      <c r="Y325" s="78"/>
      <c r="Z325" s="78"/>
      <c r="AA325" s="78"/>
      <c r="AB325" s="78"/>
      <c r="AC325" s="51"/>
      <c r="AD325" s="51"/>
    </row>
    <row r="326" spans="7:30" x14ac:dyDescent="0.25">
      <c r="G326" s="80"/>
      <c r="Q326" s="309"/>
      <c r="R326" s="78"/>
      <c r="S326" s="78"/>
      <c r="T326" s="78"/>
      <c r="U326" s="78"/>
      <c r="V326" s="78"/>
      <c r="W326" s="78"/>
      <c r="X326" s="78"/>
      <c r="Y326" s="78"/>
      <c r="Z326" s="78"/>
      <c r="AA326" s="78"/>
      <c r="AB326" s="78"/>
      <c r="AC326" s="51"/>
      <c r="AD326" s="51"/>
    </row>
    <row r="327" spans="7:30" x14ac:dyDescent="0.25">
      <c r="G327" s="80"/>
      <c r="Q327" s="309"/>
      <c r="R327" s="78"/>
      <c r="S327" s="78"/>
      <c r="T327" s="78"/>
      <c r="U327" s="78"/>
      <c r="V327" s="78"/>
      <c r="W327" s="78"/>
      <c r="X327" s="78"/>
      <c r="Y327" s="78"/>
      <c r="Z327" s="78"/>
      <c r="AA327" s="78"/>
      <c r="AB327" s="78"/>
      <c r="AC327" s="51"/>
      <c r="AD327" s="51"/>
    </row>
    <row r="328" spans="7:30" x14ac:dyDescent="0.25">
      <c r="G328" s="80"/>
      <c r="Q328" s="309"/>
      <c r="R328" s="78"/>
      <c r="S328" s="78"/>
      <c r="T328" s="78"/>
      <c r="U328" s="78"/>
      <c r="V328" s="78"/>
      <c r="W328" s="78"/>
      <c r="X328" s="78"/>
      <c r="Y328" s="78"/>
      <c r="Z328" s="78"/>
      <c r="AA328" s="78"/>
      <c r="AB328" s="78"/>
      <c r="AC328" s="51"/>
      <c r="AD328" s="51"/>
    </row>
    <row r="329" spans="7:30" x14ac:dyDescent="0.25">
      <c r="G329" s="80"/>
      <c r="Q329" s="309"/>
      <c r="R329" s="78"/>
      <c r="S329" s="78"/>
      <c r="T329" s="78"/>
      <c r="U329" s="78"/>
      <c r="V329" s="78"/>
      <c r="W329" s="78"/>
      <c r="X329" s="78"/>
      <c r="Y329" s="78"/>
      <c r="Z329" s="78"/>
      <c r="AA329" s="78"/>
      <c r="AB329" s="78"/>
      <c r="AC329" s="51"/>
      <c r="AD329" s="51"/>
    </row>
    <row r="330" spans="7:30" x14ac:dyDescent="0.25">
      <c r="G330" s="80"/>
      <c r="Q330" s="309"/>
      <c r="R330" s="78"/>
      <c r="S330" s="78"/>
      <c r="T330" s="78"/>
      <c r="U330" s="78"/>
      <c r="V330" s="78"/>
      <c r="W330" s="78"/>
      <c r="X330" s="78"/>
      <c r="Y330" s="78"/>
      <c r="Z330" s="78"/>
      <c r="AA330" s="78"/>
      <c r="AB330" s="78"/>
      <c r="AC330" s="51"/>
      <c r="AD330" s="51"/>
    </row>
    <row r="331" spans="7:30" x14ac:dyDescent="0.25">
      <c r="G331" s="80"/>
      <c r="Q331" s="309"/>
      <c r="R331" s="78"/>
      <c r="S331" s="78"/>
      <c r="T331" s="78"/>
      <c r="U331" s="78"/>
      <c r="V331" s="78"/>
      <c r="W331" s="78"/>
      <c r="X331" s="78"/>
      <c r="Y331" s="78"/>
      <c r="Z331" s="78"/>
      <c r="AA331" s="78"/>
      <c r="AB331" s="78"/>
      <c r="AC331" s="51"/>
      <c r="AD331" s="51"/>
    </row>
    <row r="332" spans="7:30" x14ac:dyDescent="0.25">
      <c r="G332" s="80"/>
      <c r="Q332" s="309"/>
      <c r="R332" s="78"/>
      <c r="S332" s="78"/>
      <c r="T332" s="78"/>
      <c r="U332" s="78"/>
      <c r="V332" s="78"/>
      <c r="W332" s="78"/>
      <c r="X332" s="78"/>
      <c r="Y332" s="78"/>
      <c r="Z332" s="78"/>
      <c r="AA332" s="78"/>
      <c r="AB332" s="78"/>
      <c r="AC332" s="51"/>
      <c r="AD332" s="51"/>
    </row>
    <row r="333" spans="7:30" x14ac:dyDescent="0.25">
      <c r="G333" s="80"/>
      <c r="Q333" s="309"/>
      <c r="R333" s="78"/>
      <c r="S333" s="78"/>
      <c r="T333" s="78"/>
      <c r="U333" s="78"/>
      <c r="V333" s="78"/>
      <c r="W333" s="78"/>
      <c r="X333" s="78"/>
      <c r="Y333" s="78"/>
      <c r="Z333" s="78"/>
      <c r="AA333" s="78"/>
      <c r="AB333" s="78"/>
      <c r="AC333" s="51"/>
      <c r="AD333" s="51"/>
    </row>
    <row r="334" spans="7:30" x14ac:dyDescent="0.25">
      <c r="G334" s="80"/>
      <c r="Q334" s="309"/>
      <c r="R334" s="78"/>
      <c r="S334" s="78"/>
      <c r="T334" s="78"/>
      <c r="U334" s="78"/>
      <c r="V334" s="78"/>
      <c r="W334" s="78"/>
      <c r="X334" s="78"/>
      <c r="Y334" s="78"/>
      <c r="Z334" s="78"/>
      <c r="AA334" s="78"/>
      <c r="AB334" s="78"/>
      <c r="AC334" s="51"/>
      <c r="AD334" s="51"/>
    </row>
    <row r="335" spans="7:30" x14ac:dyDescent="0.25">
      <c r="G335" s="80"/>
      <c r="Q335" s="309"/>
      <c r="R335" s="78"/>
      <c r="S335" s="78"/>
      <c r="T335" s="78"/>
      <c r="U335" s="78"/>
      <c r="V335" s="78"/>
      <c r="W335" s="78"/>
      <c r="X335" s="78"/>
      <c r="Y335" s="78"/>
      <c r="Z335" s="78"/>
      <c r="AA335" s="78"/>
      <c r="AB335" s="78"/>
      <c r="AC335" s="51"/>
      <c r="AD335" s="51"/>
    </row>
    <row r="336" spans="7:30" x14ac:dyDescent="0.25">
      <c r="G336" s="80"/>
      <c r="Q336" s="309"/>
      <c r="R336" s="78"/>
      <c r="S336" s="78"/>
      <c r="T336" s="78"/>
      <c r="U336" s="78"/>
      <c r="V336" s="78"/>
      <c r="W336" s="78"/>
      <c r="X336" s="78"/>
      <c r="Y336" s="78"/>
      <c r="Z336" s="78"/>
      <c r="AA336" s="78"/>
      <c r="AB336" s="78"/>
      <c r="AC336" s="51"/>
      <c r="AD336" s="51"/>
    </row>
    <row r="337" spans="7:30" x14ac:dyDescent="0.25">
      <c r="G337" s="80"/>
      <c r="Q337" s="309"/>
      <c r="R337" s="78"/>
      <c r="S337" s="78"/>
      <c r="T337" s="78"/>
      <c r="U337" s="78"/>
      <c r="V337" s="78"/>
      <c r="W337" s="78"/>
      <c r="X337" s="78"/>
      <c r="Y337" s="78"/>
      <c r="Z337" s="78"/>
      <c r="AA337" s="78"/>
      <c r="AB337" s="78"/>
      <c r="AC337" s="51"/>
      <c r="AD337" s="51"/>
    </row>
    <row r="338" spans="7:30" x14ac:dyDescent="0.25">
      <c r="G338" s="80"/>
      <c r="Q338" s="309"/>
      <c r="R338" s="78"/>
      <c r="S338" s="78"/>
      <c r="T338" s="78"/>
      <c r="U338" s="78"/>
      <c r="V338" s="78"/>
      <c r="W338" s="78"/>
      <c r="X338" s="78"/>
      <c r="Y338" s="78"/>
      <c r="Z338" s="78"/>
      <c r="AA338" s="78"/>
      <c r="AB338" s="78"/>
      <c r="AC338" s="51"/>
      <c r="AD338" s="51"/>
    </row>
    <row r="339" spans="7:30" x14ac:dyDescent="0.25">
      <c r="G339" s="80"/>
      <c r="Q339" s="309"/>
      <c r="R339" s="78"/>
      <c r="S339" s="78"/>
      <c r="T339" s="78"/>
      <c r="U339" s="78"/>
      <c r="V339" s="78"/>
      <c r="W339" s="78"/>
      <c r="X339" s="78"/>
      <c r="Y339" s="78"/>
      <c r="Z339" s="78"/>
      <c r="AA339" s="78"/>
      <c r="AB339" s="78"/>
      <c r="AC339" s="51"/>
      <c r="AD339" s="51"/>
    </row>
    <row r="340" spans="7:30" x14ac:dyDescent="0.25">
      <c r="G340" s="80"/>
      <c r="Q340" s="309"/>
      <c r="R340" s="78"/>
      <c r="S340" s="78"/>
      <c r="T340" s="78"/>
      <c r="U340" s="78"/>
      <c r="V340" s="78"/>
      <c r="W340" s="78"/>
      <c r="X340" s="78"/>
      <c r="Y340" s="78"/>
      <c r="Z340" s="78"/>
      <c r="AA340" s="78"/>
      <c r="AB340" s="78"/>
      <c r="AC340" s="51"/>
      <c r="AD340" s="51"/>
    </row>
    <row r="341" spans="7:30" x14ac:dyDescent="0.25">
      <c r="G341" s="80"/>
      <c r="Q341" s="309"/>
      <c r="R341" s="78"/>
      <c r="S341" s="78"/>
      <c r="T341" s="78"/>
      <c r="U341" s="78"/>
      <c r="V341" s="78"/>
      <c r="W341" s="78"/>
      <c r="X341" s="78"/>
      <c r="Y341" s="78"/>
      <c r="Z341" s="78"/>
      <c r="AA341" s="78"/>
      <c r="AB341" s="78"/>
      <c r="AC341" s="51"/>
      <c r="AD341" s="51"/>
    </row>
    <row r="342" spans="7:30" x14ac:dyDescent="0.25">
      <c r="G342" s="80"/>
      <c r="Q342" s="309"/>
      <c r="R342" s="78"/>
      <c r="S342" s="78"/>
      <c r="T342" s="78"/>
      <c r="U342" s="78"/>
      <c r="V342" s="78"/>
      <c r="W342" s="78"/>
      <c r="X342" s="78"/>
      <c r="Y342" s="78"/>
      <c r="Z342" s="78"/>
      <c r="AA342" s="78"/>
      <c r="AB342" s="78"/>
      <c r="AC342" s="51"/>
      <c r="AD342" s="51"/>
    </row>
    <row r="343" spans="7:30" x14ac:dyDescent="0.25">
      <c r="G343" s="80"/>
      <c r="Q343" s="309"/>
      <c r="R343" s="78"/>
      <c r="S343" s="78"/>
      <c r="T343" s="78"/>
      <c r="U343" s="78"/>
      <c r="V343" s="78"/>
      <c r="W343" s="78"/>
      <c r="X343" s="78"/>
      <c r="Y343" s="78"/>
      <c r="Z343" s="78"/>
      <c r="AA343" s="78"/>
      <c r="AB343" s="78"/>
      <c r="AC343" s="51"/>
      <c r="AD343" s="51"/>
    </row>
    <row r="344" spans="7:30" x14ac:dyDescent="0.25">
      <c r="G344" s="80"/>
      <c r="Q344" s="309"/>
      <c r="R344" s="78"/>
      <c r="S344" s="78"/>
      <c r="T344" s="78"/>
      <c r="U344" s="78"/>
      <c r="V344" s="78"/>
      <c r="W344" s="78"/>
      <c r="X344" s="78"/>
      <c r="Y344" s="78"/>
      <c r="Z344" s="78"/>
      <c r="AA344" s="78"/>
      <c r="AB344" s="78"/>
      <c r="AC344" s="51"/>
      <c r="AD344" s="51"/>
    </row>
    <row r="345" spans="7:30" x14ac:dyDescent="0.25">
      <c r="G345" s="80"/>
      <c r="Q345" s="309"/>
      <c r="R345" s="78"/>
      <c r="S345" s="78"/>
      <c r="T345" s="78"/>
      <c r="U345" s="78"/>
      <c r="V345" s="78"/>
      <c r="W345" s="78"/>
      <c r="X345" s="78"/>
      <c r="Y345" s="78"/>
      <c r="Z345" s="78"/>
      <c r="AA345" s="78"/>
      <c r="AB345" s="78"/>
      <c r="AC345" s="51"/>
      <c r="AD345" s="51"/>
    </row>
    <row r="346" spans="7:30" x14ac:dyDescent="0.25">
      <c r="G346" s="80"/>
      <c r="Q346" s="309"/>
      <c r="R346" s="78"/>
      <c r="S346" s="78"/>
      <c r="T346" s="78"/>
      <c r="U346" s="78"/>
      <c r="V346" s="78"/>
      <c r="W346" s="78"/>
      <c r="X346" s="78"/>
      <c r="Y346" s="78"/>
      <c r="Z346" s="78"/>
      <c r="AA346" s="78"/>
      <c r="AB346" s="78"/>
      <c r="AC346" s="51"/>
      <c r="AD346" s="51"/>
    </row>
    <row r="347" spans="7:30" x14ac:dyDescent="0.25">
      <c r="G347" s="80"/>
      <c r="Q347" s="309"/>
      <c r="R347" s="78"/>
      <c r="S347" s="78"/>
      <c r="T347" s="78"/>
      <c r="U347" s="78"/>
      <c r="V347" s="78"/>
      <c r="W347" s="78"/>
      <c r="X347" s="78"/>
      <c r="Y347" s="78"/>
      <c r="Z347" s="78"/>
      <c r="AA347" s="78"/>
      <c r="AB347" s="78"/>
      <c r="AC347" s="51"/>
      <c r="AD347" s="51"/>
    </row>
    <row r="348" spans="7:30" x14ac:dyDescent="0.25">
      <c r="G348" s="80"/>
      <c r="Q348" s="309"/>
      <c r="R348" s="78"/>
      <c r="S348" s="78"/>
      <c r="T348" s="78"/>
      <c r="U348" s="78"/>
      <c r="V348" s="78"/>
      <c r="W348" s="78"/>
      <c r="X348" s="78"/>
      <c r="Y348" s="78"/>
      <c r="Z348" s="78"/>
      <c r="AA348" s="78"/>
      <c r="AB348" s="78"/>
      <c r="AC348" s="51"/>
      <c r="AD348" s="51"/>
    </row>
    <row r="349" spans="7:30" x14ac:dyDescent="0.25">
      <c r="G349" s="80"/>
      <c r="Q349" s="309"/>
      <c r="R349" s="78"/>
      <c r="S349" s="78"/>
      <c r="T349" s="78"/>
      <c r="U349" s="78"/>
      <c r="V349" s="78"/>
      <c r="W349" s="78"/>
      <c r="X349" s="78"/>
      <c r="Y349" s="78"/>
      <c r="Z349" s="78"/>
      <c r="AA349" s="78"/>
      <c r="AB349" s="78"/>
      <c r="AC349" s="51"/>
      <c r="AD349" s="51"/>
    </row>
    <row r="350" spans="7:30" x14ac:dyDescent="0.25">
      <c r="G350" s="80"/>
      <c r="Q350" s="309"/>
      <c r="R350" s="78"/>
      <c r="S350" s="78"/>
      <c r="T350" s="78"/>
      <c r="U350" s="78"/>
      <c r="V350" s="78"/>
      <c r="W350" s="78"/>
      <c r="X350" s="78"/>
      <c r="Y350" s="78"/>
      <c r="Z350" s="78"/>
      <c r="AA350" s="78"/>
      <c r="AB350" s="78"/>
      <c r="AC350" s="51"/>
      <c r="AD350" s="51"/>
    </row>
    <row r="351" spans="7:30" x14ac:dyDescent="0.25">
      <c r="G351" s="80"/>
      <c r="Q351" s="309"/>
      <c r="R351" s="78"/>
      <c r="S351" s="78"/>
      <c r="T351" s="78"/>
      <c r="U351" s="78"/>
      <c r="V351" s="78"/>
      <c r="W351" s="78"/>
      <c r="X351" s="78"/>
      <c r="Y351" s="78"/>
      <c r="Z351" s="78"/>
      <c r="AA351" s="78"/>
      <c r="AB351" s="78"/>
      <c r="AC351" s="51"/>
      <c r="AD351" s="51"/>
    </row>
    <row r="352" spans="7:30" x14ac:dyDescent="0.25">
      <c r="G352" s="80"/>
      <c r="Q352" s="309"/>
      <c r="R352" s="78"/>
      <c r="S352" s="78"/>
      <c r="T352" s="78"/>
      <c r="U352" s="78"/>
      <c r="V352" s="78"/>
      <c r="W352" s="78"/>
      <c r="X352" s="78"/>
      <c r="Y352" s="78"/>
      <c r="Z352" s="78"/>
      <c r="AA352" s="78"/>
      <c r="AB352" s="78"/>
      <c r="AC352" s="51"/>
      <c r="AD352" s="51"/>
    </row>
    <row r="353" spans="7:30" x14ac:dyDescent="0.25">
      <c r="G353" s="80"/>
      <c r="Q353" s="309"/>
      <c r="R353" s="78"/>
      <c r="S353" s="78"/>
      <c r="T353" s="78"/>
      <c r="U353" s="78"/>
      <c r="V353" s="78"/>
      <c r="W353" s="78"/>
      <c r="X353" s="78"/>
      <c r="Y353" s="78"/>
      <c r="Z353" s="78"/>
      <c r="AA353" s="78"/>
      <c r="AB353" s="78"/>
      <c r="AC353" s="51"/>
      <c r="AD353" s="51"/>
    </row>
    <row r="354" spans="7:30" x14ac:dyDescent="0.25">
      <c r="G354" s="80"/>
      <c r="Q354" s="309"/>
      <c r="R354" s="78"/>
      <c r="S354" s="78"/>
      <c r="T354" s="78"/>
      <c r="U354" s="78"/>
      <c r="V354" s="78"/>
      <c r="W354" s="78"/>
      <c r="X354" s="78"/>
      <c r="Y354" s="78"/>
      <c r="Z354" s="78"/>
      <c r="AA354" s="78"/>
      <c r="AB354" s="78"/>
      <c r="AC354" s="51"/>
      <c r="AD354" s="51"/>
    </row>
    <row r="355" spans="7:30" x14ac:dyDescent="0.25">
      <c r="G355" s="80"/>
      <c r="Q355" s="309"/>
      <c r="R355" s="78"/>
      <c r="S355" s="78"/>
      <c r="T355" s="78"/>
      <c r="U355" s="78"/>
      <c r="V355" s="78"/>
      <c r="W355" s="78"/>
      <c r="X355" s="78"/>
      <c r="Y355" s="78"/>
      <c r="Z355" s="78"/>
      <c r="AA355" s="78"/>
      <c r="AB355" s="78"/>
      <c r="AC355" s="51"/>
      <c r="AD355" s="51"/>
    </row>
    <row r="356" spans="7:30" x14ac:dyDescent="0.25">
      <c r="G356" s="80"/>
      <c r="Q356" s="309"/>
      <c r="R356" s="78"/>
      <c r="S356" s="78"/>
      <c r="T356" s="78"/>
      <c r="U356" s="78"/>
      <c r="V356" s="78"/>
      <c r="W356" s="78"/>
      <c r="X356" s="78"/>
      <c r="Y356" s="78"/>
      <c r="Z356" s="78"/>
      <c r="AA356" s="78"/>
      <c r="AB356" s="78"/>
      <c r="AC356" s="51"/>
      <c r="AD356" s="51"/>
    </row>
    <row r="357" spans="7:30" x14ac:dyDescent="0.25">
      <c r="G357" s="80"/>
      <c r="Q357" s="309"/>
      <c r="R357" s="78"/>
      <c r="S357" s="78"/>
      <c r="T357" s="78"/>
      <c r="U357" s="78"/>
      <c r="V357" s="78"/>
      <c r="W357" s="78"/>
      <c r="X357" s="78"/>
      <c r="Y357" s="78"/>
      <c r="Z357" s="78"/>
      <c r="AA357" s="78"/>
      <c r="AB357" s="78"/>
      <c r="AC357" s="51"/>
      <c r="AD357" s="51"/>
    </row>
    <row r="358" spans="7:30" x14ac:dyDescent="0.25">
      <c r="G358" s="80"/>
      <c r="Q358" s="309"/>
      <c r="R358" s="78"/>
      <c r="S358" s="78"/>
      <c r="T358" s="78"/>
      <c r="U358" s="78"/>
      <c r="V358" s="78"/>
      <c r="W358" s="78"/>
      <c r="X358" s="78"/>
      <c r="Y358" s="78"/>
      <c r="Z358" s="78"/>
      <c r="AA358" s="78"/>
      <c r="AB358" s="78"/>
      <c r="AC358" s="51"/>
      <c r="AD358" s="51"/>
    </row>
    <row r="359" spans="7:30" x14ac:dyDescent="0.25">
      <c r="G359" s="80"/>
      <c r="Q359" s="309"/>
      <c r="R359" s="78"/>
      <c r="S359" s="78"/>
      <c r="T359" s="78"/>
      <c r="U359" s="78"/>
      <c r="V359" s="78"/>
      <c r="W359" s="78"/>
      <c r="X359" s="78"/>
      <c r="Y359" s="78"/>
      <c r="Z359" s="78"/>
      <c r="AA359" s="78"/>
      <c r="AB359" s="78"/>
      <c r="AC359" s="51"/>
      <c r="AD359" s="51"/>
    </row>
    <row r="360" spans="7:30" x14ac:dyDescent="0.25">
      <c r="G360" s="80"/>
      <c r="Q360" s="309"/>
      <c r="R360" s="78"/>
      <c r="S360" s="78"/>
      <c r="T360" s="78"/>
      <c r="U360" s="78"/>
      <c r="V360" s="78"/>
      <c r="W360" s="78"/>
      <c r="X360" s="78"/>
      <c r="Y360" s="78"/>
      <c r="Z360" s="78"/>
      <c r="AA360" s="78"/>
      <c r="AB360" s="78"/>
      <c r="AC360" s="51"/>
      <c r="AD360" s="51"/>
    </row>
    <row r="361" spans="7:30" x14ac:dyDescent="0.25">
      <c r="G361" s="80"/>
      <c r="Q361" s="309"/>
      <c r="R361" s="78"/>
      <c r="S361" s="78"/>
      <c r="T361" s="78"/>
      <c r="U361" s="78"/>
      <c r="V361" s="78"/>
      <c r="W361" s="78"/>
      <c r="X361" s="78"/>
      <c r="Y361" s="78"/>
      <c r="Z361" s="78"/>
      <c r="AA361" s="78"/>
      <c r="AB361" s="78"/>
      <c r="AC361" s="51"/>
      <c r="AD361" s="51"/>
    </row>
    <row r="362" spans="7:30" x14ac:dyDescent="0.25">
      <c r="G362" s="80"/>
      <c r="Q362" s="309"/>
      <c r="R362" s="78"/>
      <c r="S362" s="78"/>
      <c r="T362" s="78"/>
      <c r="U362" s="78"/>
      <c r="V362" s="78"/>
      <c r="W362" s="78"/>
      <c r="X362" s="78"/>
      <c r="Y362" s="78"/>
      <c r="Z362" s="78"/>
      <c r="AA362" s="78"/>
      <c r="AB362" s="78"/>
      <c r="AC362" s="51"/>
      <c r="AD362" s="51"/>
    </row>
    <row r="363" spans="7:30" x14ac:dyDescent="0.25">
      <c r="G363" s="80"/>
      <c r="Q363" s="309"/>
      <c r="R363" s="78"/>
      <c r="S363" s="78"/>
      <c r="T363" s="78"/>
      <c r="U363" s="78"/>
      <c r="V363" s="78"/>
      <c r="W363" s="78"/>
      <c r="X363" s="78"/>
      <c r="Y363" s="78"/>
      <c r="Z363" s="78"/>
      <c r="AA363" s="78"/>
      <c r="AB363" s="78"/>
      <c r="AC363" s="51"/>
      <c r="AD363" s="51"/>
    </row>
    <row r="364" spans="7:30" x14ac:dyDescent="0.25">
      <c r="G364" s="80"/>
      <c r="Q364" s="309"/>
      <c r="R364" s="78"/>
      <c r="S364" s="78"/>
      <c r="T364" s="78"/>
      <c r="U364" s="78"/>
      <c r="V364" s="78"/>
      <c r="W364" s="78"/>
      <c r="X364" s="78"/>
      <c r="Y364" s="78"/>
      <c r="Z364" s="78"/>
      <c r="AA364" s="78"/>
      <c r="AB364" s="78"/>
      <c r="AC364" s="51"/>
      <c r="AD364" s="51"/>
    </row>
    <row r="365" spans="7:30" x14ac:dyDescent="0.25">
      <c r="G365" s="80"/>
      <c r="Q365" s="309"/>
      <c r="R365" s="78"/>
      <c r="S365" s="78"/>
      <c r="T365" s="78"/>
      <c r="U365" s="78"/>
      <c r="V365" s="78"/>
      <c r="W365" s="78"/>
      <c r="X365" s="78"/>
      <c r="Y365" s="78"/>
      <c r="Z365" s="78"/>
      <c r="AA365" s="78"/>
      <c r="AB365" s="78"/>
      <c r="AC365" s="51"/>
      <c r="AD365" s="51"/>
    </row>
    <row r="366" spans="7:30" x14ac:dyDescent="0.25">
      <c r="G366" s="80"/>
      <c r="Q366" s="309"/>
      <c r="R366" s="78"/>
      <c r="S366" s="78"/>
      <c r="T366" s="78"/>
      <c r="U366" s="78"/>
      <c r="V366" s="78"/>
      <c r="W366" s="78"/>
      <c r="X366" s="78"/>
      <c r="Y366" s="78"/>
      <c r="Z366" s="78"/>
      <c r="AA366" s="78"/>
      <c r="AB366" s="78"/>
      <c r="AC366" s="51"/>
      <c r="AD366" s="51"/>
    </row>
    <row r="367" spans="7:30" x14ac:dyDescent="0.25">
      <c r="G367" s="80"/>
      <c r="Q367" s="309"/>
      <c r="R367" s="78"/>
      <c r="S367" s="78"/>
      <c r="T367" s="78"/>
      <c r="U367" s="78"/>
      <c r="V367" s="78"/>
      <c r="W367" s="78"/>
      <c r="X367" s="78"/>
      <c r="Y367" s="78"/>
      <c r="Z367" s="78"/>
      <c r="AA367" s="78"/>
      <c r="AB367" s="78"/>
      <c r="AC367" s="51"/>
      <c r="AD367" s="51"/>
    </row>
    <row r="368" spans="7:30" x14ac:dyDescent="0.25">
      <c r="G368" s="80"/>
      <c r="Q368" s="309"/>
      <c r="R368" s="78"/>
      <c r="S368" s="78"/>
      <c r="T368" s="78"/>
      <c r="U368" s="78"/>
      <c r="V368" s="78"/>
      <c r="W368" s="78"/>
      <c r="X368" s="78"/>
      <c r="Y368" s="78"/>
      <c r="Z368" s="78"/>
      <c r="AA368" s="78"/>
      <c r="AB368" s="78"/>
      <c r="AC368" s="51"/>
      <c r="AD368" s="51"/>
    </row>
    <row r="369" spans="7:30" x14ac:dyDescent="0.25">
      <c r="G369" s="80"/>
      <c r="Q369" s="309"/>
      <c r="R369" s="78"/>
      <c r="S369" s="78"/>
      <c r="T369" s="78"/>
      <c r="U369" s="78"/>
      <c r="V369" s="78"/>
      <c r="W369" s="78"/>
      <c r="X369" s="78"/>
      <c r="Y369" s="78"/>
      <c r="Z369" s="78"/>
      <c r="AA369" s="78"/>
      <c r="AB369" s="78"/>
      <c r="AC369" s="51"/>
      <c r="AD369" s="51"/>
    </row>
    <row r="370" spans="7:30" x14ac:dyDescent="0.25">
      <c r="G370" s="80"/>
      <c r="Q370" s="309"/>
      <c r="R370" s="78"/>
      <c r="S370" s="78"/>
      <c r="T370" s="78"/>
      <c r="U370" s="78"/>
      <c r="V370" s="78"/>
      <c r="W370" s="78"/>
      <c r="X370" s="78"/>
      <c r="Y370" s="78"/>
      <c r="Z370" s="78"/>
      <c r="AA370" s="78"/>
      <c r="AB370" s="78"/>
      <c r="AC370" s="51"/>
      <c r="AD370" s="51"/>
    </row>
    <row r="371" spans="7:30" x14ac:dyDescent="0.25">
      <c r="G371" s="80"/>
      <c r="Q371" s="309"/>
      <c r="R371" s="78"/>
      <c r="S371" s="78"/>
      <c r="T371" s="78"/>
      <c r="U371" s="78"/>
      <c r="V371" s="78"/>
      <c r="W371" s="78"/>
      <c r="X371" s="78"/>
      <c r="Y371" s="78"/>
      <c r="Z371" s="78"/>
      <c r="AA371" s="78"/>
      <c r="AB371" s="78"/>
      <c r="AC371" s="51"/>
      <c r="AD371" s="51"/>
    </row>
    <row r="372" spans="7:30" x14ac:dyDescent="0.25">
      <c r="G372" s="80"/>
      <c r="Q372" s="309"/>
      <c r="R372" s="78"/>
      <c r="S372" s="78"/>
      <c r="T372" s="78"/>
      <c r="U372" s="78"/>
      <c r="V372" s="78"/>
      <c r="W372" s="78"/>
      <c r="X372" s="78"/>
      <c r="Y372" s="78"/>
      <c r="Z372" s="78"/>
      <c r="AA372" s="78"/>
      <c r="AB372" s="78"/>
      <c r="AC372" s="51"/>
      <c r="AD372" s="51"/>
    </row>
    <row r="373" spans="7:30" x14ac:dyDescent="0.25">
      <c r="G373" s="80"/>
      <c r="Q373" s="309"/>
      <c r="R373" s="78"/>
      <c r="S373" s="78"/>
      <c r="T373" s="78"/>
      <c r="U373" s="78"/>
      <c r="V373" s="78"/>
      <c r="W373" s="78"/>
      <c r="X373" s="78"/>
      <c r="Y373" s="78"/>
      <c r="Z373" s="78"/>
      <c r="AA373" s="78"/>
      <c r="AB373" s="78"/>
      <c r="AC373" s="51"/>
      <c r="AD373" s="51"/>
    </row>
    <row r="374" spans="7:30" x14ac:dyDescent="0.25">
      <c r="G374" s="80"/>
      <c r="Q374" s="309"/>
      <c r="R374" s="78"/>
      <c r="S374" s="78"/>
      <c r="T374" s="78"/>
      <c r="U374" s="78"/>
      <c r="V374" s="78"/>
      <c r="W374" s="78"/>
      <c r="X374" s="78"/>
      <c r="Y374" s="78"/>
      <c r="Z374" s="78"/>
      <c r="AA374" s="78"/>
      <c r="AB374" s="78"/>
      <c r="AC374" s="51"/>
      <c r="AD374" s="51"/>
    </row>
    <row r="375" spans="7:30" x14ac:dyDescent="0.25">
      <c r="G375" s="80"/>
      <c r="Q375" s="309"/>
      <c r="R375" s="78"/>
      <c r="S375" s="78"/>
      <c r="T375" s="78"/>
      <c r="U375" s="78"/>
      <c r="V375" s="78"/>
      <c r="W375" s="78"/>
      <c r="X375" s="78"/>
      <c r="Y375" s="78"/>
      <c r="Z375" s="78"/>
      <c r="AA375" s="78"/>
      <c r="AB375" s="78"/>
      <c r="AC375" s="51"/>
      <c r="AD375" s="51"/>
    </row>
    <row r="376" spans="7:30" x14ac:dyDescent="0.25">
      <c r="G376" s="80"/>
      <c r="Q376" s="309"/>
      <c r="R376" s="78"/>
      <c r="S376" s="78"/>
      <c r="T376" s="78"/>
      <c r="U376" s="78"/>
      <c r="V376" s="78"/>
      <c r="W376" s="78"/>
      <c r="X376" s="78"/>
      <c r="Y376" s="78"/>
      <c r="Z376" s="78"/>
      <c r="AA376" s="78"/>
      <c r="AB376" s="78"/>
      <c r="AC376" s="51"/>
      <c r="AD376" s="51"/>
    </row>
    <row r="377" spans="7:30" x14ac:dyDescent="0.25">
      <c r="G377" s="80"/>
      <c r="Q377" s="309"/>
      <c r="R377" s="78"/>
      <c r="S377" s="78"/>
      <c r="T377" s="78"/>
      <c r="U377" s="78"/>
      <c r="V377" s="78"/>
      <c r="W377" s="78"/>
      <c r="X377" s="78"/>
      <c r="Y377" s="78"/>
      <c r="Z377" s="78"/>
      <c r="AA377" s="78"/>
      <c r="AB377" s="78"/>
      <c r="AC377" s="51"/>
      <c r="AD377" s="51"/>
    </row>
    <row r="378" spans="7:30" x14ac:dyDescent="0.25">
      <c r="G378" s="80"/>
      <c r="Q378" s="309"/>
      <c r="R378" s="78"/>
      <c r="S378" s="78"/>
      <c r="T378" s="78"/>
      <c r="U378" s="78"/>
      <c r="V378" s="78"/>
      <c r="W378" s="78"/>
      <c r="X378" s="78"/>
      <c r="Y378" s="78"/>
      <c r="Z378" s="78"/>
      <c r="AA378" s="78"/>
      <c r="AB378" s="78"/>
      <c r="AC378" s="51"/>
      <c r="AD378" s="51"/>
    </row>
    <row r="379" spans="7:30" x14ac:dyDescent="0.25">
      <c r="G379" s="80"/>
      <c r="Q379" s="309"/>
      <c r="R379" s="78"/>
      <c r="S379" s="78"/>
      <c r="T379" s="78"/>
      <c r="U379" s="78"/>
      <c r="V379" s="78"/>
      <c r="W379" s="78"/>
      <c r="X379" s="78"/>
      <c r="Y379" s="78"/>
      <c r="Z379" s="78"/>
      <c r="AA379" s="78"/>
      <c r="AB379" s="78"/>
      <c r="AC379" s="51"/>
      <c r="AD379" s="51"/>
    </row>
    <row r="380" spans="7:30" x14ac:dyDescent="0.25">
      <c r="G380" s="80"/>
      <c r="Q380" s="309"/>
      <c r="R380" s="78"/>
      <c r="S380" s="78"/>
      <c r="T380" s="78"/>
      <c r="U380" s="78"/>
      <c r="V380" s="78"/>
      <c r="W380" s="78"/>
      <c r="X380" s="78"/>
      <c r="Y380" s="78"/>
      <c r="Z380" s="78"/>
      <c r="AA380" s="78"/>
      <c r="AB380" s="78"/>
      <c r="AC380" s="51"/>
      <c r="AD380" s="51"/>
    </row>
    <row r="381" spans="7:30" x14ac:dyDescent="0.25">
      <c r="G381" s="80"/>
      <c r="Q381" s="309"/>
      <c r="R381" s="78"/>
      <c r="S381" s="78"/>
      <c r="T381" s="78"/>
      <c r="U381" s="78"/>
      <c r="V381" s="78"/>
      <c r="W381" s="78"/>
      <c r="X381" s="78"/>
      <c r="Y381" s="78"/>
      <c r="Z381" s="78"/>
      <c r="AA381" s="78"/>
      <c r="AB381" s="78"/>
      <c r="AC381" s="51"/>
      <c r="AD381" s="51"/>
    </row>
    <row r="382" spans="7:30" x14ac:dyDescent="0.25">
      <c r="G382" s="80"/>
      <c r="Q382" s="309"/>
      <c r="R382" s="78"/>
      <c r="S382" s="78"/>
      <c r="T382" s="78"/>
      <c r="U382" s="78"/>
      <c r="V382" s="78"/>
      <c r="W382" s="78"/>
      <c r="X382" s="78"/>
      <c r="Y382" s="78"/>
      <c r="Z382" s="78"/>
      <c r="AA382" s="78"/>
      <c r="AB382" s="78"/>
      <c r="AC382" s="51"/>
      <c r="AD382" s="51"/>
    </row>
    <row r="383" spans="7:30" x14ac:dyDescent="0.25">
      <c r="G383" s="80"/>
      <c r="Q383" s="309"/>
      <c r="R383" s="78"/>
      <c r="S383" s="78"/>
      <c r="T383" s="78"/>
      <c r="U383" s="78"/>
      <c r="V383" s="78"/>
      <c r="W383" s="78"/>
      <c r="X383" s="78"/>
      <c r="Y383" s="78"/>
      <c r="Z383" s="78"/>
      <c r="AA383" s="78"/>
      <c r="AB383" s="78"/>
      <c r="AC383" s="51"/>
      <c r="AD383" s="51"/>
    </row>
    <row r="384" spans="7:30" x14ac:dyDescent="0.25">
      <c r="G384" s="80"/>
      <c r="Q384" s="309"/>
      <c r="R384" s="78"/>
      <c r="S384" s="78"/>
      <c r="T384" s="78"/>
      <c r="U384" s="78"/>
      <c r="V384" s="78"/>
      <c r="W384" s="78"/>
      <c r="X384" s="78"/>
      <c r="Y384" s="78"/>
      <c r="Z384" s="78"/>
      <c r="AA384" s="78"/>
      <c r="AB384" s="78"/>
      <c r="AC384" s="51"/>
      <c r="AD384" s="51"/>
    </row>
    <row r="385" spans="7:30" x14ac:dyDescent="0.25">
      <c r="G385" s="80"/>
      <c r="Q385" s="309"/>
      <c r="R385" s="78"/>
      <c r="S385" s="78"/>
      <c r="T385" s="78"/>
      <c r="U385" s="78"/>
      <c r="V385" s="78"/>
      <c r="W385" s="78"/>
      <c r="X385" s="78"/>
      <c r="Y385" s="78"/>
      <c r="Z385" s="78"/>
      <c r="AA385" s="78"/>
      <c r="AB385" s="78"/>
      <c r="AC385" s="51"/>
      <c r="AD385" s="51"/>
    </row>
    <row r="386" spans="7:30" x14ac:dyDescent="0.25">
      <c r="G386" s="80"/>
      <c r="Q386" s="309"/>
      <c r="R386" s="78"/>
      <c r="S386" s="78"/>
      <c r="T386" s="78"/>
      <c r="U386" s="78"/>
      <c r="V386" s="78"/>
      <c r="W386" s="78"/>
      <c r="X386" s="78"/>
      <c r="Y386" s="78"/>
      <c r="Z386" s="78"/>
      <c r="AA386" s="78"/>
      <c r="AB386" s="78"/>
      <c r="AC386" s="51"/>
      <c r="AD386" s="51"/>
    </row>
    <row r="387" spans="7:30" x14ac:dyDescent="0.25">
      <c r="G387" s="80"/>
      <c r="Q387" s="309"/>
      <c r="R387" s="78"/>
      <c r="S387" s="78"/>
      <c r="T387" s="78"/>
      <c r="U387" s="78"/>
      <c r="V387" s="78"/>
      <c r="W387" s="78"/>
      <c r="X387" s="78"/>
      <c r="Y387" s="78"/>
      <c r="Z387" s="78"/>
      <c r="AA387" s="78"/>
      <c r="AB387" s="78"/>
      <c r="AC387" s="51"/>
      <c r="AD387" s="51"/>
    </row>
    <row r="388" spans="7:30" x14ac:dyDescent="0.25">
      <c r="G388" s="80"/>
      <c r="Q388" s="309"/>
      <c r="R388" s="78"/>
      <c r="S388" s="78"/>
      <c r="T388" s="78"/>
      <c r="U388" s="78"/>
      <c r="V388" s="78"/>
      <c r="W388" s="78"/>
      <c r="X388" s="78"/>
      <c r="Y388" s="78"/>
      <c r="Z388" s="78"/>
      <c r="AA388" s="78"/>
      <c r="AB388" s="78"/>
      <c r="AC388" s="51"/>
      <c r="AD388" s="51"/>
    </row>
    <row r="389" spans="7:30" x14ac:dyDescent="0.25">
      <c r="G389" s="80"/>
      <c r="Q389" s="309"/>
      <c r="R389" s="78"/>
      <c r="S389" s="78"/>
      <c r="T389" s="78"/>
      <c r="U389" s="78"/>
      <c r="V389" s="78"/>
      <c r="W389" s="78"/>
      <c r="X389" s="78"/>
      <c r="Y389" s="78"/>
      <c r="Z389" s="78"/>
      <c r="AA389" s="78"/>
      <c r="AB389" s="78"/>
      <c r="AC389" s="51"/>
      <c r="AD389" s="51"/>
    </row>
    <row r="390" spans="7:30" x14ac:dyDescent="0.25">
      <c r="G390" s="80"/>
      <c r="Q390" s="309"/>
      <c r="R390" s="78"/>
      <c r="S390" s="78"/>
      <c r="T390" s="78"/>
      <c r="U390" s="78"/>
      <c r="V390" s="78"/>
      <c r="W390" s="78"/>
      <c r="X390" s="78"/>
      <c r="Y390" s="78"/>
      <c r="Z390" s="78"/>
      <c r="AA390" s="78"/>
      <c r="AB390" s="78"/>
      <c r="AC390" s="51"/>
      <c r="AD390" s="51"/>
    </row>
    <row r="391" spans="7:30" x14ac:dyDescent="0.25">
      <c r="G391" s="80"/>
      <c r="Q391" s="309"/>
      <c r="R391" s="78"/>
      <c r="S391" s="78"/>
      <c r="T391" s="78"/>
      <c r="U391" s="78"/>
      <c r="V391" s="78"/>
      <c r="W391" s="78"/>
      <c r="X391" s="78"/>
      <c r="Y391" s="78"/>
      <c r="Z391" s="78"/>
      <c r="AA391" s="78"/>
      <c r="AB391" s="78"/>
      <c r="AC391" s="51"/>
      <c r="AD391" s="51"/>
    </row>
    <row r="392" spans="7:30" x14ac:dyDescent="0.25">
      <c r="G392" s="80"/>
      <c r="Q392" s="309"/>
      <c r="R392" s="78"/>
      <c r="S392" s="78"/>
      <c r="T392" s="78"/>
      <c r="U392" s="78"/>
      <c r="V392" s="78"/>
      <c r="W392" s="78"/>
      <c r="X392" s="78"/>
      <c r="Y392" s="78"/>
      <c r="Z392" s="78"/>
      <c r="AA392" s="78"/>
      <c r="AB392" s="78"/>
      <c r="AC392" s="51"/>
      <c r="AD392" s="51"/>
    </row>
    <row r="393" spans="7:30" x14ac:dyDescent="0.25">
      <c r="G393" s="80"/>
      <c r="Q393" s="309"/>
      <c r="R393" s="78"/>
      <c r="S393" s="78"/>
      <c r="T393" s="78"/>
      <c r="U393" s="78"/>
      <c r="V393" s="78"/>
      <c r="W393" s="78"/>
      <c r="X393" s="78"/>
      <c r="Y393" s="78"/>
      <c r="Z393" s="78"/>
      <c r="AA393" s="78"/>
      <c r="AB393" s="78"/>
      <c r="AC393" s="51"/>
      <c r="AD393" s="51"/>
    </row>
    <row r="394" spans="7:30" x14ac:dyDescent="0.25">
      <c r="G394" s="80"/>
      <c r="Q394" s="309"/>
      <c r="R394" s="78"/>
      <c r="S394" s="78"/>
      <c r="T394" s="78"/>
      <c r="U394" s="78"/>
      <c r="V394" s="78"/>
      <c r="W394" s="78"/>
      <c r="X394" s="78"/>
      <c r="Y394" s="78"/>
      <c r="Z394" s="78"/>
      <c r="AA394" s="78"/>
      <c r="AB394" s="78"/>
      <c r="AC394" s="51"/>
      <c r="AD394" s="51"/>
    </row>
    <row r="395" spans="7:30" x14ac:dyDescent="0.25">
      <c r="G395" s="80"/>
      <c r="Q395" s="309"/>
      <c r="R395" s="78"/>
      <c r="S395" s="78"/>
      <c r="T395" s="78"/>
      <c r="U395" s="78"/>
      <c r="V395" s="78"/>
      <c r="W395" s="78"/>
      <c r="X395" s="78"/>
      <c r="Y395" s="78"/>
      <c r="Z395" s="78"/>
      <c r="AA395" s="78"/>
      <c r="AB395" s="78"/>
      <c r="AC395" s="51"/>
      <c r="AD395" s="51"/>
    </row>
    <row r="396" spans="7:30" x14ac:dyDescent="0.25">
      <c r="G396" s="80"/>
      <c r="Q396" s="309"/>
      <c r="R396" s="78"/>
      <c r="S396" s="78"/>
      <c r="T396" s="78"/>
      <c r="U396" s="78"/>
      <c r="V396" s="78"/>
      <c r="W396" s="78"/>
      <c r="X396" s="78"/>
      <c r="Y396" s="78"/>
      <c r="Z396" s="78"/>
      <c r="AA396" s="78"/>
      <c r="AB396" s="78"/>
      <c r="AC396" s="51"/>
      <c r="AD396" s="51"/>
    </row>
    <row r="397" spans="7:30" x14ac:dyDescent="0.25">
      <c r="G397" s="80"/>
      <c r="Q397" s="309"/>
      <c r="R397" s="78"/>
      <c r="S397" s="78"/>
      <c r="T397" s="78"/>
      <c r="U397" s="78"/>
      <c r="V397" s="78"/>
      <c r="W397" s="78"/>
      <c r="X397" s="78"/>
      <c r="Y397" s="78"/>
      <c r="Z397" s="78"/>
      <c r="AA397" s="78"/>
      <c r="AB397" s="78"/>
      <c r="AC397" s="51"/>
      <c r="AD397" s="51"/>
    </row>
    <row r="398" spans="7:30" x14ac:dyDescent="0.25">
      <c r="G398" s="80"/>
      <c r="Q398" s="309"/>
      <c r="R398" s="78"/>
      <c r="S398" s="78"/>
      <c r="T398" s="78"/>
      <c r="U398" s="78"/>
      <c r="V398" s="78"/>
      <c r="W398" s="78"/>
      <c r="X398" s="78"/>
      <c r="Y398" s="78"/>
      <c r="Z398" s="78"/>
      <c r="AA398" s="78"/>
      <c r="AB398" s="78"/>
      <c r="AC398" s="51"/>
      <c r="AD398" s="51"/>
    </row>
    <row r="399" spans="7:30" x14ac:dyDescent="0.25">
      <c r="G399" s="80"/>
      <c r="Q399" s="309"/>
      <c r="R399" s="78"/>
      <c r="S399" s="78"/>
      <c r="T399" s="78"/>
      <c r="U399" s="78"/>
      <c r="V399" s="78"/>
      <c r="W399" s="78"/>
      <c r="X399" s="78"/>
      <c r="Y399" s="78"/>
      <c r="Z399" s="78"/>
      <c r="AA399" s="78"/>
      <c r="AB399" s="78"/>
      <c r="AC399" s="51"/>
      <c r="AD399" s="51"/>
    </row>
    <row r="400" spans="7:30" x14ac:dyDescent="0.25">
      <c r="G400" s="80"/>
      <c r="Q400" s="309"/>
      <c r="R400" s="78"/>
      <c r="S400" s="78"/>
      <c r="T400" s="78"/>
      <c r="U400" s="78"/>
      <c r="V400" s="78"/>
      <c r="W400" s="78"/>
      <c r="X400" s="78"/>
      <c r="Y400" s="78"/>
      <c r="Z400" s="78"/>
      <c r="AA400" s="78"/>
      <c r="AB400" s="78"/>
      <c r="AC400" s="51"/>
      <c r="AD400" s="51"/>
    </row>
    <row r="401" spans="7:30" x14ac:dyDescent="0.25">
      <c r="G401" s="80"/>
      <c r="Q401" s="309"/>
      <c r="R401" s="78"/>
      <c r="S401" s="78"/>
      <c r="T401" s="78"/>
      <c r="U401" s="78"/>
      <c r="V401" s="78"/>
      <c r="W401" s="78"/>
      <c r="X401" s="78"/>
      <c r="Y401" s="78"/>
      <c r="Z401" s="78"/>
      <c r="AA401" s="78"/>
      <c r="AB401" s="78"/>
      <c r="AC401" s="51"/>
      <c r="AD401" s="51"/>
    </row>
    <row r="402" spans="7:30" x14ac:dyDescent="0.25">
      <c r="G402" s="80"/>
      <c r="Q402" s="309"/>
      <c r="R402" s="78"/>
      <c r="S402" s="78"/>
      <c r="T402" s="78"/>
      <c r="U402" s="78"/>
      <c r="V402" s="78"/>
      <c r="W402" s="78"/>
      <c r="X402" s="78"/>
      <c r="Y402" s="78"/>
      <c r="Z402" s="78"/>
      <c r="AA402" s="78"/>
      <c r="AB402" s="78"/>
      <c r="AC402" s="51"/>
      <c r="AD402" s="51"/>
    </row>
    <row r="403" spans="7:30" x14ac:dyDescent="0.25">
      <c r="G403" s="80"/>
      <c r="Q403" s="309"/>
      <c r="R403" s="78"/>
      <c r="S403" s="78"/>
      <c r="T403" s="78"/>
      <c r="U403" s="78"/>
      <c r="V403" s="78"/>
      <c r="W403" s="78"/>
      <c r="X403" s="78"/>
      <c r="Y403" s="78"/>
      <c r="Z403" s="78"/>
      <c r="AA403" s="78"/>
      <c r="AB403" s="78"/>
      <c r="AC403" s="51"/>
      <c r="AD403" s="51"/>
    </row>
    <row r="404" spans="7:30" x14ac:dyDescent="0.25">
      <c r="G404" s="80"/>
      <c r="Q404" s="309"/>
      <c r="R404" s="78"/>
      <c r="S404" s="78"/>
      <c r="T404" s="78"/>
      <c r="U404" s="78"/>
      <c r="V404" s="78"/>
      <c r="W404" s="78"/>
      <c r="X404" s="78"/>
      <c r="Y404" s="78"/>
      <c r="Z404" s="78"/>
      <c r="AA404" s="78"/>
      <c r="AB404" s="78"/>
      <c r="AC404" s="51"/>
      <c r="AD404" s="51"/>
    </row>
    <row r="405" spans="7:30" x14ac:dyDescent="0.25">
      <c r="G405" s="80"/>
      <c r="Q405" s="309"/>
      <c r="R405" s="78"/>
      <c r="S405" s="78"/>
      <c r="T405" s="78"/>
      <c r="U405" s="78"/>
      <c r="V405" s="78"/>
      <c r="W405" s="78"/>
      <c r="X405" s="78"/>
      <c r="Y405" s="78"/>
      <c r="Z405" s="78"/>
      <c r="AA405" s="78"/>
      <c r="AB405" s="78"/>
      <c r="AC405" s="51"/>
      <c r="AD405" s="51"/>
    </row>
    <row r="406" spans="7:30" x14ac:dyDescent="0.25">
      <c r="G406" s="80"/>
      <c r="Q406" s="309"/>
      <c r="R406" s="78"/>
      <c r="S406" s="78"/>
      <c r="T406" s="78"/>
      <c r="U406" s="78"/>
      <c r="V406" s="78"/>
      <c r="W406" s="78"/>
      <c r="X406" s="78"/>
      <c r="Y406" s="78"/>
      <c r="Z406" s="78"/>
      <c r="AA406" s="78"/>
      <c r="AB406" s="78"/>
      <c r="AC406" s="51"/>
      <c r="AD406" s="51"/>
    </row>
    <row r="407" spans="7:30" x14ac:dyDescent="0.25">
      <c r="G407" s="80"/>
      <c r="Q407" s="309"/>
      <c r="R407" s="78"/>
      <c r="S407" s="78"/>
      <c r="T407" s="78"/>
      <c r="U407" s="78"/>
      <c r="V407" s="78"/>
      <c r="W407" s="78"/>
      <c r="X407" s="78"/>
      <c r="Y407" s="78"/>
      <c r="Z407" s="78"/>
      <c r="AA407" s="78"/>
      <c r="AB407" s="78"/>
      <c r="AC407" s="51"/>
      <c r="AD407" s="51"/>
    </row>
    <row r="408" spans="7:30" x14ac:dyDescent="0.25">
      <c r="G408" s="80"/>
      <c r="Q408" s="309"/>
      <c r="R408" s="78"/>
      <c r="S408" s="78"/>
      <c r="T408" s="78"/>
      <c r="U408" s="78"/>
      <c r="V408" s="78"/>
      <c r="W408" s="78"/>
      <c r="X408" s="78"/>
      <c r="Y408" s="78"/>
      <c r="Z408" s="78"/>
      <c r="AA408" s="78"/>
      <c r="AB408" s="78"/>
      <c r="AC408" s="51"/>
      <c r="AD408" s="51"/>
    </row>
    <row r="409" spans="7:30" x14ac:dyDescent="0.25">
      <c r="G409" s="80"/>
      <c r="Q409" s="309"/>
      <c r="R409" s="78"/>
      <c r="S409" s="78"/>
      <c r="T409" s="78"/>
      <c r="U409" s="78"/>
      <c r="V409" s="78"/>
      <c r="W409" s="78"/>
      <c r="X409" s="78"/>
      <c r="Y409" s="78"/>
      <c r="Z409" s="78"/>
      <c r="AA409" s="78"/>
      <c r="AB409" s="78"/>
      <c r="AC409" s="51"/>
      <c r="AD409" s="51"/>
    </row>
    <row r="410" spans="7:30" x14ac:dyDescent="0.25">
      <c r="G410" s="80"/>
      <c r="Q410" s="309"/>
      <c r="R410" s="78"/>
      <c r="S410" s="78"/>
      <c r="T410" s="78"/>
      <c r="U410" s="78"/>
      <c r="V410" s="78"/>
      <c r="W410" s="78"/>
      <c r="X410" s="78"/>
      <c r="Y410" s="78"/>
      <c r="Z410" s="78"/>
      <c r="AA410" s="78"/>
      <c r="AB410" s="78"/>
      <c r="AC410" s="51"/>
      <c r="AD410" s="51"/>
    </row>
    <row r="411" spans="7:30" x14ac:dyDescent="0.25">
      <c r="G411" s="80"/>
      <c r="Q411" s="309"/>
      <c r="R411" s="78"/>
      <c r="S411" s="78"/>
      <c r="T411" s="78"/>
      <c r="U411" s="78"/>
      <c r="V411" s="78"/>
      <c r="W411" s="78"/>
      <c r="X411" s="78"/>
      <c r="Y411" s="78"/>
      <c r="Z411" s="78"/>
      <c r="AA411" s="78"/>
      <c r="AB411" s="78"/>
      <c r="AC411" s="51"/>
      <c r="AD411" s="51"/>
    </row>
    <row r="412" spans="7:30" x14ac:dyDescent="0.25">
      <c r="G412" s="80"/>
      <c r="Q412" s="309"/>
      <c r="R412" s="78"/>
      <c r="S412" s="78"/>
      <c r="T412" s="78"/>
      <c r="U412" s="78"/>
      <c r="V412" s="78"/>
      <c r="W412" s="78"/>
      <c r="X412" s="78"/>
      <c r="Y412" s="78"/>
      <c r="Z412" s="78"/>
      <c r="AA412" s="78"/>
      <c r="AB412" s="78"/>
      <c r="AC412" s="51"/>
      <c r="AD412" s="51"/>
    </row>
    <row r="413" spans="7:30" x14ac:dyDescent="0.25">
      <c r="G413" s="80"/>
      <c r="Q413" s="309"/>
      <c r="R413" s="78"/>
      <c r="S413" s="78"/>
      <c r="T413" s="78"/>
      <c r="U413" s="78"/>
      <c r="V413" s="78"/>
      <c r="W413" s="78"/>
      <c r="X413" s="78"/>
      <c r="Y413" s="78"/>
      <c r="Z413" s="78"/>
      <c r="AA413" s="78"/>
      <c r="AB413" s="78"/>
      <c r="AC413" s="51"/>
      <c r="AD413" s="51"/>
    </row>
    <row r="414" spans="7:30" x14ac:dyDescent="0.25">
      <c r="G414" s="80"/>
      <c r="Q414" s="309"/>
      <c r="R414" s="78"/>
      <c r="S414" s="78"/>
      <c r="T414" s="78"/>
      <c r="U414" s="78"/>
      <c r="V414" s="78"/>
      <c r="W414" s="78"/>
      <c r="X414" s="78"/>
      <c r="Y414" s="78"/>
      <c r="Z414" s="78"/>
      <c r="AA414" s="78"/>
      <c r="AB414" s="78"/>
      <c r="AC414" s="51"/>
      <c r="AD414" s="51"/>
    </row>
    <row r="415" spans="7:30" x14ac:dyDescent="0.25">
      <c r="G415" s="80"/>
      <c r="Q415" s="309"/>
      <c r="R415" s="78"/>
      <c r="S415" s="78"/>
      <c r="T415" s="78"/>
      <c r="U415" s="78"/>
      <c r="V415" s="78"/>
      <c r="W415" s="78"/>
      <c r="X415" s="78"/>
      <c r="Y415" s="78"/>
      <c r="Z415" s="78"/>
      <c r="AA415" s="78"/>
      <c r="AB415" s="78"/>
      <c r="AC415" s="51"/>
      <c r="AD415" s="51"/>
    </row>
    <row r="416" spans="7:30" x14ac:dyDescent="0.25">
      <c r="G416" s="80"/>
      <c r="Q416" s="309"/>
      <c r="R416" s="78"/>
      <c r="S416" s="78"/>
      <c r="T416" s="78"/>
      <c r="U416" s="78"/>
      <c r="V416" s="78"/>
      <c r="W416" s="78"/>
      <c r="X416" s="78"/>
      <c r="Y416" s="78"/>
      <c r="Z416" s="78"/>
      <c r="AA416" s="78"/>
      <c r="AB416" s="78"/>
      <c r="AC416" s="51"/>
      <c r="AD416" s="51"/>
    </row>
    <row r="417" spans="7:30" x14ac:dyDescent="0.25">
      <c r="G417" s="80"/>
      <c r="Q417" s="309"/>
      <c r="R417" s="78"/>
      <c r="S417" s="78"/>
      <c r="T417" s="78"/>
      <c r="U417" s="78"/>
      <c r="V417" s="78"/>
      <c r="W417" s="78"/>
      <c r="X417" s="78"/>
      <c r="Y417" s="78"/>
      <c r="Z417" s="78"/>
      <c r="AA417" s="78"/>
      <c r="AB417" s="78"/>
      <c r="AC417" s="51"/>
      <c r="AD417" s="51"/>
    </row>
    <row r="418" spans="7:30" x14ac:dyDescent="0.25">
      <c r="G418" s="80"/>
      <c r="Q418" s="309"/>
      <c r="R418" s="78"/>
      <c r="S418" s="78"/>
      <c r="T418" s="78"/>
      <c r="U418" s="78"/>
      <c r="V418" s="78"/>
      <c r="W418" s="78"/>
      <c r="X418" s="78"/>
      <c r="Y418" s="78"/>
      <c r="Z418" s="78"/>
      <c r="AA418" s="78"/>
      <c r="AB418" s="78"/>
      <c r="AC418" s="51"/>
      <c r="AD418" s="51"/>
    </row>
    <row r="419" spans="7:30" x14ac:dyDescent="0.25">
      <c r="G419" s="80"/>
      <c r="Q419" s="309"/>
      <c r="R419" s="78"/>
      <c r="S419" s="78"/>
      <c r="T419" s="78"/>
      <c r="U419" s="78"/>
      <c r="V419" s="78"/>
      <c r="W419" s="78"/>
      <c r="X419" s="78"/>
      <c r="Y419" s="78"/>
      <c r="Z419" s="78"/>
      <c r="AA419" s="78"/>
      <c r="AB419" s="78"/>
      <c r="AC419" s="51"/>
      <c r="AD419" s="51"/>
    </row>
    <row r="420" spans="7:30" x14ac:dyDescent="0.25">
      <c r="G420" s="80"/>
      <c r="Q420" s="309"/>
      <c r="R420" s="78"/>
      <c r="S420" s="78"/>
      <c r="T420" s="78"/>
      <c r="U420" s="78"/>
      <c r="V420" s="78"/>
      <c r="W420" s="78"/>
      <c r="X420" s="78"/>
      <c r="Y420" s="78"/>
      <c r="Z420" s="78"/>
      <c r="AA420" s="78"/>
      <c r="AB420" s="78"/>
      <c r="AC420" s="51"/>
      <c r="AD420" s="51"/>
    </row>
    <row r="421" spans="7:30" x14ac:dyDescent="0.25">
      <c r="G421" s="80"/>
      <c r="Q421" s="309"/>
      <c r="R421" s="78"/>
      <c r="S421" s="78"/>
      <c r="T421" s="78"/>
      <c r="U421" s="78"/>
      <c r="V421" s="78"/>
      <c r="W421" s="78"/>
      <c r="X421" s="78"/>
      <c r="Y421" s="78"/>
      <c r="Z421" s="78"/>
      <c r="AA421" s="78"/>
      <c r="AB421" s="78"/>
      <c r="AC421" s="51"/>
      <c r="AD421" s="51"/>
    </row>
    <row r="422" spans="7:30" x14ac:dyDescent="0.25">
      <c r="G422" s="80"/>
      <c r="Q422" s="309"/>
      <c r="R422" s="78"/>
      <c r="S422" s="78"/>
      <c r="T422" s="78"/>
      <c r="U422" s="78"/>
      <c r="V422" s="78"/>
      <c r="W422" s="78"/>
      <c r="X422" s="78"/>
      <c r="Y422" s="78"/>
      <c r="Z422" s="78"/>
      <c r="AA422" s="78"/>
      <c r="AB422" s="78"/>
      <c r="AC422" s="51"/>
      <c r="AD422" s="51"/>
    </row>
    <row r="423" spans="7:30" x14ac:dyDescent="0.25">
      <c r="G423" s="80"/>
      <c r="Q423" s="309"/>
      <c r="R423" s="78"/>
      <c r="S423" s="78"/>
      <c r="T423" s="78"/>
      <c r="U423" s="78"/>
      <c r="V423" s="78"/>
      <c r="W423" s="78"/>
      <c r="X423" s="78"/>
      <c r="Y423" s="78"/>
      <c r="Z423" s="78"/>
      <c r="AA423" s="78"/>
      <c r="AB423" s="78"/>
      <c r="AC423" s="51"/>
      <c r="AD423" s="51"/>
    </row>
    <row r="424" spans="7:30" x14ac:dyDescent="0.25">
      <c r="G424" s="80"/>
      <c r="Q424" s="309"/>
      <c r="R424" s="78"/>
      <c r="S424" s="78"/>
      <c r="T424" s="78"/>
      <c r="U424" s="78"/>
      <c r="V424" s="78"/>
      <c r="W424" s="78"/>
      <c r="X424" s="78"/>
      <c r="Y424" s="78"/>
      <c r="Z424" s="78"/>
      <c r="AA424" s="78"/>
      <c r="AB424" s="78"/>
      <c r="AC424" s="51"/>
      <c r="AD424" s="51"/>
    </row>
    <row r="425" spans="7:30" x14ac:dyDescent="0.25">
      <c r="G425" s="80"/>
      <c r="Q425" s="309"/>
      <c r="R425" s="78"/>
      <c r="S425" s="78"/>
      <c r="T425" s="78"/>
      <c r="U425" s="78"/>
      <c r="V425" s="78"/>
      <c r="W425" s="78"/>
      <c r="X425" s="78"/>
      <c r="Y425" s="78"/>
      <c r="Z425" s="78"/>
      <c r="AA425" s="78"/>
      <c r="AB425" s="78"/>
      <c r="AC425" s="51"/>
      <c r="AD425" s="51"/>
    </row>
    <row r="426" spans="7:30" x14ac:dyDescent="0.25">
      <c r="G426" s="80"/>
      <c r="Q426" s="309"/>
      <c r="R426" s="78"/>
      <c r="S426" s="78"/>
      <c r="T426" s="78"/>
      <c r="U426" s="78"/>
      <c r="V426" s="78"/>
      <c r="W426" s="78"/>
      <c r="X426" s="78"/>
      <c r="Y426" s="78"/>
      <c r="Z426" s="78"/>
      <c r="AA426" s="78"/>
      <c r="AB426" s="78"/>
      <c r="AC426" s="51"/>
      <c r="AD426" s="51"/>
    </row>
    <row r="427" spans="7:30" x14ac:dyDescent="0.25">
      <c r="Q427" s="309"/>
      <c r="R427" s="78"/>
      <c r="S427" s="78"/>
      <c r="T427" s="78"/>
      <c r="U427" s="78"/>
      <c r="V427" s="78"/>
      <c r="W427" s="78"/>
      <c r="X427" s="78"/>
      <c r="Y427" s="78"/>
      <c r="Z427" s="78"/>
      <c r="AA427" s="78"/>
      <c r="AB427" s="78"/>
      <c r="AC427" s="51"/>
      <c r="AD427" s="51"/>
    </row>
    <row r="428" spans="7:30" x14ac:dyDescent="0.25">
      <c r="Q428" s="309"/>
      <c r="R428" s="78"/>
      <c r="S428" s="78"/>
      <c r="T428" s="78"/>
      <c r="U428" s="78"/>
      <c r="V428" s="78"/>
      <c r="W428" s="78"/>
      <c r="X428" s="78"/>
      <c r="Y428" s="78"/>
      <c r="Z428" s="78"/>
      <c r="AA428" s="78"/>
      <c r="AB428" s="78"/>
      <c r="AC428" s="51"/>
      <c r="AD428" s="51"/>
    </row>
    <row r="429" spans="7:30" x14ac:dyDescent="0.25">
      <c r="Q429" s="309"/>
      <c r="R429" s="78"/>
      <c r="S429" s="78"/>
      <c r="T429" s="78"/>
      <c r="U429" s="78"/>
      <c r="V429" s="78"/>
      <c r="W429" s="78"/>
      <c r="X429" s="78"/>
      <c r="Y429" s="78"/>
      <c r="Z429" s="78"/>
      <c r="AA429" s="78"/>
      <c r="AB429" s="78"/>
      <c r="AC429" s="51"/>
      <c r="AD429" s="51"/>
    </row>
    <row r="430" spans="7:30" x14ac:dyDescent="0.25">
      <c r="Q430" s="309"/>
      <c r="R430" s="78"/>
      <c r="S430" s="78"/>
      <c r="T430" s="78"/>
      <c r="U430" s="78"/>
      <c r="V430" s="78"/>
      <c r="W430" s="78"/>
      <c r="X430" s="78"/>
      <c r="Y430" s="78"/>
      <c r="Z430" s="78"/>
      <c r="AA430" s="78"/>
      <c r="AB430" s="78"/>
      <c r="AC430" s="51"/>
      <c r="AD430" s="51"/>
    </row>
    <row r="431" spans="7:30" x14ac:dyDescent="0.25">
      <c r="Q431" s="309"/>
      <c r="R431" s="78"/>
      <c r="S431" s="78"/>
      <c r="T431" s="78"/>
      <c r="U431" s="78"/>
      <c r="V431" s="78"/>
      <c r="W431" s="78"/>
      <c r="X431" s="78"/>
      <c r="Y431" s="78"/>
      <c r="Z431" s="78"/>
      <c r="AA431" s="78"/>
      <c r="AB431" s="78"/>
      <c r="AC431" s="51"/>
      <c r="AD431" s="51"/>
    </row>
    <row r="432" spans="7:30" x14ac:dyDescent="0.25">
      <c r="Q432" s="309"/>
      <c r="R432" s="78"/>
      <c r="S432" s="78"/>
      <c r="T432" s="78"/>
      <c r="U432" s="78"/>
      <c r="V432" s="78"/>
      <c r="W432" s="78"/>
      <c r="X432" s="78"/>
      <c r="Y432" s="78"/>
      <c r="Z432" s="78"/>
      <c r="AA432" s="78"/>
      <c r="AB432" s="78"/>
      <c r="AC432" s="51"/>
      <c r="AD432" s="51"/>
    </row>
    <row r="433" spans="17:30" x14ac:dyDescent="0.25">
      <c r="Q433" s="309"/>
      <c r="R433" s="78"/>
      <c r="S433" s="78"/>
      <c r="T433" s="78"/>
      <c r="U433" s="78"/>
      <c r="V433" s="78"/>
      <c r="W433" s="78"/>
      <c r="X433" s="78"/>
      <c r="Y433" s="78"/>
      <c r="Z433" s="78"/>
      <c r="AA433" s="78"/>
      <c r="AB433" s="78"/>
      <c r="AC433" s="51"/>
      <c r="AD433" s="51"/>
    </row>
    <row r="434" spans="17:30" x14ac:dyDescent="0.25">
      <c r="Q434" s="309"/>
      <c r="R434" s="78"/>
      <c r="S434" s="78"/>
      <c r="T434" s="78"/>
      <c r="U434" s="78"/>
      <c r="V434" s="78"/>
      <c r="W434" s="78"/>
      <c r="X434" s="78"/>
      <c r="Y434" s="78"/>
      <c r="Z434" s="78"/>
      <c r="AA434" s="78"/>
      <c r="AB434" s="78"/>
      <c r="AC434" s="51"/>
      <c r="AD434" s="51"/>
    </row>
    <row r="435" spans="17:30" x14ac:dyDescent="0.25">
      <c r="Q435" s="309"/>
      <c r="R435" s="78"/>
      <c r="S435" s="78"/>
      <c r="T435" s="78"/>
      <c r="U435" s="78"/>
      <c r="V435" s="78"/>
      <c r="W435" s="78"/>
      <c r="X435" s="78"/>
      <c r="Y435" s="78"/>
      <c r="Z435" s="78"/>
      <c r="AA435" s="78"/>
      <c r="AB435" s="78"/>
      <c r="AC435" s="51"/>
      <c r="AD435" s="51"/>
    </row>
    <row r="436" spans="17:30" x14ac:dyDescent="0.25">
      <c r="Q436" s="309"/>
      <c r="R436" s="78"/>
      <c r="S436" s="78"/>
      <c r="T436" s="78"/>
      <c r="U436" s="78"/>
      <c r="V436" s="78"/>
      <c r="W436" s="78"/>
      <c r="X436" s="78"/>
      <c r="Y436" s="78"/>
      <c r="Z436" s="78"/>
      <c r="AA436" s="78"/>
      <c r="AB436" s="78"/>
      <c r="AC436" s="51"/>
      <c r="AD436" s="51"/>
    </row>
    <row r="437" spans="17:30" x14ac:dyDescent="0.25">
      <c r="Q437" s="309"/>
      <c r="R437" s="78"/>
      <c r="S437" s="78"/>
      <c r="T437" s="78"/>
      <c r="U437" s="78"/>
      <c r="V437" s="78"/>
      <c r="W437" s="78"/>
      <c r="X437" s="78"/>
      <c r="Y437" s="78"/>
      <c r="Z437" s="78"/>
      <c r="AA437" s="78"/>
      <c r="AB437" s="78"/>
      <c r="AC437" s="51"/>
      <c r="AD437" s="51"/>
    </row>
    <row r="438" spans="17:30" x14ac:dyDescent="0.25">
      <c r="Q438" s="309"/>
      <c r="R438" s="78"/>
      <c r="S438" s="78"/>
      <c r="T438" s="78"/>
      <c r="U438" s="78"/>
      <c r="V438" s="78"/>
      <c r="W438" s="78"/>
      <c r="X438" s="78"/>
      <c r="Y438" s="78"/>
      <c r="Z438" s="78"/>
      <c r="AA438" s="78"/>
      <c r="AB438" s="78"/>
      <c r="AC438" s="51"/>
      <c r="AD438" s="51"/>
    </row>
    <row r="439" spans="17:30" x14ac:dyDescent="0.25">
      <c r="Q439" s="309"/>
      <c r="R439" s="78"/>
      <c r="S439" s="78"/>
      <c r="T439" s="78"/>
      <c r="U439" s="78"/>
      <c r="V439" s="78"/>
      <c r="W439" s="78"/>
      <c r="X439" s="78"/>
      <c r="Y439" s="78"/>
      <c r="Z439" s="78"/>
      <c r="AA439" s="78"/>
      <c r="AB439" s="78"/>
      <c r="AC439" s="51"/>
      <c r="AD439" s="51"/>
    </row>
    <row r="440" spans="17:30" x14ac:dyDescent="0.25">
      <c r="Q440" s="309"/>
      <c r="R440" s="78"/>
      <c r="S440" s="78"/>
      <c r="T440" s="78"/>
      <c r="U440" s="78"/>
      <c r="V440" s="78"/>
      <c r="W440" s="78"/>
      <c r="X440" s="78"/>
      <c r="Y440" s="78"/>
      <c r="Z440" s="78"/>
      <c r="AA440" s="78"/>
      <c r="AB440" s="78"/>
      <c r="AC440" s="51"/>
      <c r="AD440" s="51"/>
    </row>
    <row r="441" spans="17:30" x14ac:dyDescent="0.25">
      <c r="Q441" s="309"/>
      <c r="R441" s="78"/>
      <c r="S441" s="78"/>
      <c r="T441" s="78"/>
      <c r="U441" s="78"/>
      <c r="V441" s="78"/>
      <c r="W441" s="78"/>
      <c r="X441" s="78"/>
      <c r="Y441" s="78"/>
      <c r="Z441" s="78"/>
      <c r="AA441" s="78"/>
      <c r="AB441" s="78"/>
      <c r="AC441" s="51"/>
      <c r="AD441" s="51"/>
    </row>
    <row r="442" spans="17:30" x14ac:dyDescent="0.25">
      <c r="Q442" s="309"/>
      <c r="R442" s="78"/>
      <c r="S442" s="78"/>
      <c r="T442" s="78"/>
      <c r="U442" s="78"/>
      <c r="V442" s="78"/>
      <c r="W442" s="78"/>
      <c r="X442" s="78"/>
      <c r="Y442" s="78"/>
      <c r="Z442" s="78"/>
      <c r="AA442" s="78"/>
      <c r="AB442" s="78"/>
      <c r="AC442" s="51"/>
      <c r="AD442" s="51"/>
    </row>
    <row r="443" spans="17:30" x14ac:dyDescent="0.25">
      <c r="Q443" s="309"/>
      <c r="R443" s="78"/>
      <c r="S443" s="78"/>
      <c r="T443" s="78"/>
      <c r="U443" s="78"/>
      <c r="V443" s="78"/>
      <c r="W443" s="78"/>
      <c r="X443" s="78"/>
      <c r="Y443" s="78"/>
      <c r="Z443" s="78"/>
      <c r="AA443" s="78"/>
      <c r="AB443" s="78"/>
      <c r="AC443" s="51"/>
      <c r="AD443" s="51"/>
    </row>
    <row r="444" spans="17:30" x14ac:dyDescent="0.25">
      <c r="Q444" s="309"/>
      <c r="R444" s="78"/>
      <c r="S444" s="78"/>
      <c r="T444" s="78"/>
      <c r="U444" s="78"/>
      <c r="V444" s="78"/>
      <c r="W444" s="78"/>
      <c r="X444" s="78"/>
      <c r="Y444" s="78"/>
      <c r="Z444" s="78"/>
      <c r="AA444" s="78"/>
      <c r="AB444" s="78"/>
      <c r="AC444" s="51"/>
      <c r="AD444" s="51"/>
    </row>
    <row r="445" spans="17:30" x14ac:dyDescent="0.25">
      <c r="Q445" s="309"/>
      <c r="R445" s="78"/>
      <c r="S445" s="78"/>
      <c r="T445" s="78"/>
      <c r="U445" s="78"/>
      <c r="V445" s="78"/>
      <c r="W445" s="78"/>
      <c r="X445" s="78"/>
      <c r="Y445" s="78"/>
      <c r="Z445" s="78"/>
      <c r="AA445" s="78"/>
      <c r="AB445" s="78"/>
      <c r="AC445" s="51"/>
      <c r="AD445" s="51"/>
    </row>
    <row r="446" spans="17:30" x14ac:dyDescent="0.25">
      <c r="Q446" s="309"/>
      <c r="R446" s="78"/>
      <c r="S446" s="78"/>
      <c r="T446" s="78"/>
      <c r="U446" s="78"/>
      <c r="V446" s="78"/>
      <c r="W446" s="78"/>
      <c r="X446" s="78"/>
      <c r="Y446" s="78"/>
      <c r="Z446" s="78"/>
      <c r="AA446" s="78"/>
      <c r="AB446" s="78"/>
      <c r="AC446" s="51"/>
      <c r="AD446" s="51"/>
    </row>
    <row r="447" spans="17:30" x14ac:dyDescent="0.25">
      <c r="Q447" s="309"/>
      <c r="R447" s="78"/>
      <c r="S447" s="78"/>
      <c r="T447" s="78"/>
      <c r="U447" s="78"/>
      <c r="V447" s="78"/>
      <c r="W447" s="78"/>
      <c r="X447" s="78"/>
      <c r="Y447" s="78"/>
      <c r="Z447" s="78"/>
      <c r="AA447" s="78"/>
      <c r="AB447" s="78"/>
      <c r="AC447" s="51"/>
      <c r="AD447" s="51"/>
    </row>
    <row r="448" spans="17:30" x14ac:dyDescent="0.25">
      <c r="Q448" s="309"/>
      <c r="R448" s="78"/>
      <c r="S448" s="78"/>
      <c r="T448" s="78"/>
      <c r="U448" s="78"/>
      <c r="V448" s="78"/>
      <c r="W448" s="78"/>
      <c r="X448" s="78"/>
      <c r="Y448" s="78"/>
      <c r="Z448" s="78"/>
      <c r="AA448" s="78"/>
      <c r="AB448" s="78"/>
      <c r="AC448" s="51"/>
      <c r="AD448" s="51"/>
    </row>
    <row r="449" spans="17:30" x14ac:dyDescent="0.25">
      <c r="Q449" s="309"/>
      <c r="R449" s="78"/>
      <c r="S449" s="78"/>
      <c r="T449" s="78"/>
      <c r="U449" s="78"/>
      <c r="V449" s="78"/>
      <c r="W449" s="78"/>
      <c r="X449" s="78"/>
      <c r="Y449" s="78"/>
      <c r="Z449" s="78"/>
      <c r="AA449" s="78"/>
      <c r="AB449" s="78"/>
      <c r="AC449" s="51"/>
      <c r="AD449" s="51"/>
    </row>
    <row r="450" spans="17:30" x14ac:dyDescent="0.25">
      <c r="Q450" s="309"/>
      <c r="R450" s="78"/>
      <c r="S450" s="78"/>
      <c r="T450" s="78"/>
      <c r="U450" s="78"/>
      <c r="V450" s="78"/>
      <c r="W450" s="78"/>
      <c r="X450" s="78"/>
      <c r="Y450" s="78"/>
      <c r="Z450" s="78"/>
      <c r="AA450" s="78"/>
      <c r="AB450" s="78"/>
      <c r="AC450" s="51"/>
      <c r="AD450" s="51"/>
    </row>
    <row r="451" spans="17:30" x14ac:dyDescent="0.25">
      <c r="Q451" s="309"/>
      <c r="R451" s="78"/>
      <c r="S451" s="78"/>
      <c r="T451" s="78"/>
      <c r="U451" s="78"/>
      <c r="V451" s="78"/>
      <c r="W451" s="78"/>
      <c r="X451" s="78"/>
      <c r="Y451" s="78"/>
      <c r="Z451" s="78"/>
      <c r="AA451" s="78"/>
      <c r="AB451" s="78"/>
      <c r="AC451" s="51"/>
      <c r="AD451" s="51"/>
    </row>
    <row r="452" spans="17:30" x14ac:dyDescent="0.25">
      <c r="Q452" s="309"/>
      <c r="R452" s="78"/>
      <c r="S452" s="78"/>
      <c r="T452" s="78"/>
      <c r="U452" s="78"/>
      <c r="V452" s="78"/>
      <c r="W452" s="78"/>
      <c r="X452" s="78"/>
      <c r="Y452" s="78"/>
      <c r="Z452" s="78"/>
      <c r="AA452" s="78"/>
      <c r="AB452" s="78"/>
      <c r="AC452" s="51"/>
      <c r="AD452" s="51"/>
    </row>
    <row r="453" spans="17:30" x14ac:dyDescent="0.25">
      <c r="Q453" s="309"/>
      <c r="R453" s="78"/>
      <c r="S453" s="78"/>
      <c r="T453" s="78"/>
      <c r="U453" s="78"/>
      <c r="V453" s="78"/>
      <c r="W453" s="78"/>
      <c r="X453" s="78"/>
      <c r="Y453" s="78"/>
      <c r="Z453" s="78"/>
      <c r="AA453" s="78"/>
      <c r="AB453" s="78"/>
      <c r="AC453" s="51"/>
      <c r="AD453" s="51"/>
    </row>
    <row r="454" spans="17:30" x14ac:dyDescent="0.25">
      <c r="Q454" s="309"/>
      <c r="R454" s="78"/>
      <c r="S454" s="78"/>
      <c r="T454" s="78"/>
      <c r="U454" s="78"/>
      <c r="V454" s="78"/>
      <c r="W454" s="78"/>
      <c r="X454" s="78"/>
      <c r="Y454" s="78"/>
      <c r="Z454" s="78"/>
      <c r="AA454" s="78"/>
      <c r="AB454" s="78"/>
      <c r="AC454" s="51"/>
      <c r="AD454" s="51"/>
    </row>
    <row r="455" spans="17:30" x14ac:dyDescent="0.25">
      <c r="Q455" s="309"/>
      <c r="R455" s="78"/>
      <c r="S455" s="78"/>
      <c r="T455" s="78"/>
      <c r="U455" s="78"/>
      <c r="V455" s="78"/>
      <c r="W455" s="78"/>
      <c r="X455" s="78"/>
      <c r="Y455" s="78"/>
      <c r="Z455" s="78"/>
      <c r="AA455" s="78"/>
      <c r="AB455" s="78"/>
      <c r="AC455" s="51"/>
      <c r="AD455" s="51"/>
    </row>
    <row r="456" spans="17:30" x14ac:dyDescent="0.25">
      <c r="Q456" s="309"/>
      <c r="R456" s="78"/>
      <c r="S456" s="78"/>
      <c r="T456" s="78"/>
      <c r="U456" s="78"/>
      <c r="V456" s="78"/>
      <c r="W456" s="78"/>
      <c r="X456" s="78"/>
      <c r="Y456" s="78"/>
      <c r="Z456" s="78"/>
      <c r="AA456" s="78"/>
      <c r="AB456" s="78"/>
      <c r="AC456" s="51"/>
      <c r="AD456" s="51"/>
    </row>
    <row r="457" spans="17:30" x14ac:dyDescent="0.25">
      <c r="Q457" s="309"/>
      <c r="R457" s="78"/>
      <c r="S457" s="78"/>
      <c r="T457" s="78"/>
      <c r="U457" s="78"/>
      <c r="V457" s="78"/>
      <c r="W457" s="78"/>
      <c r="X457" s="78"/>
      <c r="Y457" s="78"/>
      <c r="Z457" s="78"/>
      <c r="AA457" s="78"/>
      <c r="AB457" s="78"/>
      <c r="AC457" s="51"/>
      <c r="AD457" s="51"/>
    </row>
    <row r="458" spans="17:30" x14ac:dyDescent="0.25">
      <c r="Q458" s="309"/>
      <c r="R458" s="78"/>
      <c r="S458" s="78"/>
      <c r="T458" s="78"/>
      <c r="U458" s="78"/>
      <c r="V458" s="78"/>
      <c r="W458" s="78"/>
      <c r="X458" s="78"/>
      <c r="Y458" s="78"/>
      <c r="Z458" s="78"/>
      <c r="AA458" s="78"/>
      <c r="AB458" s="78"/>
      <c r="AC458" s="51"/>
      <c r="AD458" s="51"/>
    </row>
    <row r="459" spans="17:30" x14ac:dyDescent="0.25">
      <c r="Q459" s="309"/>
      <c r="R459" s="78"/>
      <c r="S459" s="78"/>
      <c r="T459" s="78"/>
      <c r="U459" s="78"/>
      <c r="V459" s="78"/>
      <c r="W459" s="78"/>
      <c r="X459" s="78"/>
      <c r="Y459" s="78"/>
      <c r="Z459" s="78"/>
      <c r="AA459" s="78"/>
      <c r="AB459" s="78"/>
      <c r="AC459" s="51"/>
      <c r="AD459" s="51"/>
    </row>
    <row r="460" spans="17:30" x14ac:dyDescent="0.25">
      <c r="Q460" s="309"/>
      <c r="R460" s="78"/>
      <c r="S460" s="78"/>
      <c r="T460" s="78"/>
      <c r="U460" s="78"/>
      <c r="V460" s="78"/>
      <c r="W460" s="78"/>
      <c r="X460" s="78"/>
      <c r="Y460" s="78"/>
      <c r="Z460" s="78"/>
      <c r="AA460" s="78"/>
      <c r="AB460" s="78"/>
      <c r="AC460" s="51"/>
      <c r="AD460" s="51"/>
    </row>
    <row r="461" spans="17:30" x14ac:dyDescent="0.25">
      <c r="Q461" s="309"/>
      <c r="R461" s="78"/>
      <c r="S461" s="78"/>
      <c r="T461" s="78"/>
      <c r="U461" s="78"/>
      <c r="V461" s="78"/>
      <c r="W461" s="78"/>
      <c r="X461" s="78"/>
      <c r="Y461" s="78"/>
      <c r="Z461" s="78"/>
      <c r="AA461" s="78"/>
      <c r="AB461" s="78"/>
      <c r="AC461" s="51"/>
      <c r="AD461" s="51"/>
    </row>
    <row r="462" spans="17:30" x14ac:dyDescent="0.25">
      <c r="Q462" s="309"/>
      <c r="R462" s="78"/>
      <c r="S462" s="78"/>
      <c r="T462" s="78"/>
      <c r="U462" s="78"/>
      <c r="V462" s="78"/>
      <c r="W462" s="78"/>
      <c r="X462" s="78"/>
      <c r="Y462" s="78"/>
      <c r="Z462" s="78"/>
      <c r="AA462" s="78"/>
      <c r="AB462" s="78"/>
      <c r="AC462" s="51"/>
      <c r="AD462" s="51"/>
    </row>
    <row r="463" spans="17:30" x14ac:dyDescent="0.25">
      <c r="Q463" s="309"/>
      <c r="R463" s="78"/>
      <c r="S463" s="78"/>
      <c r="T463" s="78"/>
      <c r="U463" s="78"/>
      <c r="V463" s="78"/>
      <c r="W463" s="78"/>
      <c r="X463" s="78"/>
      <c r="Y463" s="78"/>
      <c r="Z463" s="78"/>
      <c r="AA463" s="78"/>
      <c r="AB463" s="78"/>
      <c r="AC463" s="51"/>
      <c r="AD463" s="51"/>
    </row>
    <row r="464" spans="17:30" x14ac:dyDescent="0.25">
      <c r="Q464" s="309"/>
      <c r="R464" s="78"/>
      <c r="S464" s="78"/>
      <c r="T464" s="78"/>
      <c r="U464" s="78"/>
      <c r="V464" s="78"/>
      <c r="W464" s="78"/>
      <c r="X464" s="78"/>
      <c r="Y464" s="78"/>
      <c r="Z464" s="78"/>
      <c r="AA464" s="78"/>
      <c r="AB464" s="78"/>
      <c r="AC464" s="51"/>
      <c r="AD464" s="51"/>
    </row>
    <row r="465" spans="17:30" x14ac:dyDescent="0.25">
      <c r="Q465" s="309"/>
      <c r="R465" s="78"/>
      <c r="S465" s="78"/>
      <c r="T465" s="78"/>
      <c r="U465" s="78"/>
      <c r="V465" s="78"/>
      <c r="W465" s="78"/>
      <c r="X465" s="78"/>
      <c r="Y465" s="78"/>
      <c r="Z465" s="78"/>
      <c r="AA465" s="78"/>
      <c r="AB465" s="78"/>
      <c r="AC465" s="51"/>
      <c r="AD465" s="51"/>
    </row>
    <row r="466" spans="17:30" x14ac:dyDescent="0.25">
      <c r="Q466" s="309"/>
      <c r="R466" s="78"/>
      <c r="S466" s="78"/>
      <c r="T466" s="78"/>
      <c r="U466" s="78"/>
      <c r="V466" s="78"/>
      <c r="W466" s="78"/>
      <c r="X466" s="78"/>
      <c r="Y466" s="78"/>
      <c r="Z466" s="78"/>
      <c r="AA466" s="78"/>
      <c r="AB466" s="78"/>
      <c r="AC466" s="51"/>
      <c r="AD466" s="51"/>
    </row>
    <row r="467" spans="17:30" x14ac:dyDescent="0.25">
      <c r="Q467" s="309"/>
      <c r="R467" s="78"/>
      <c r="S467" s="78"/>
      <c r="T467" s="78"/>
      <c r="U467" s="78"/>
      <c r="V467" s="78"/>
      <c r="W467" s="78"/>
      <c r="X467" s="78"/>
      <c r="Y467" s="78"/>
      <c r="Z467" s="78"/>
      <c r="AA467" s="78"/>
      <c r="AB467" s="78"/>
      <c r="AC467" s="51"/>
      <c r="AD467" s="51"/>
    </row>
    <row r="468" spans="17:30" x14ac:dyDescent="0.25">
      <c r="Q468" s="309"/>
      <c r="R468" s="78"/>
      <c r="S468" s="78"/>
      <c r="T468" s="78"/>
      <c r="U468" s="78"/>
      <c r="V468" s="78"/>
      <c r="W468" s="78"/>
      <c r="X468" s="78"/>
      <c r="Y468" s="78"/>
      <c r="Z468" s="78"/>
      <c r="AA468" s="78"/>
      <c r="AB468" s="78"/>
      <c r="AC468" s="51"/>
      <c r="AD468" s="51"/>
    </row>
    <row r="469" spans="17:30" x14ac:dyDescent="0.25">
      <c r="Q469" s="309"/>
      <c r="R469" s="78"/>
      <c r="S469" s="78"/>
      <c r="T469" s="78"/>
      <c r="U469" s="78"/>
      <c r="V469" s="78"/>
      <c r="W469" s="78"/>
      <c r="X469" s="78"/>
      <c r="Y469" s="78"/>
      <c r="Z469" s="78"/>
      <c r="AA469" s="78"/>
      <c r="AB469" s="78"/>
      <c r="AC469" s="51"/>
      <c r="AD469" s="51"/>
    </row>
    <row r="470" spans="17:30" x14ac:dyDescent="0.25">
      <c r="Q470" s="309"/>
      <c r="R470" s="78"/>
      <c r="S470" s="78"/>
      <c r="T470" s="78"/>
      <c r="U470" s="78"/>
      <c r="V470" s="78"/>
      <c r="W470" s="78"/>
      <c r="X470" s="78"/>
      <c r="Y470" s="78"/>
      <c r="Z470" s="78"/>
      <c r="AA470" s="78"/>
      <c r="AB470" s="78"/>
      <c r="AC470" s="51"/>
      <c r="AD470" s="51"/>
    </row>
    <row r="471" spans="17:30" x14ac:dyDescent="0.25">
      <c r="Q471" s="309"/>
      <c r="R471" s="78"/>
      <c r="S471" s="78"/>
      <c r="T471" s="78"/>
      <c r="U471" s="78"/>
      <c r="V471" s="78"/>
      <c r="W471" s="78"/>
      <c r="X471" s="78"/>
      <c r="Y471" s="78"/>
      <c r="Z471" s="78"/>
      <c r="AA471" s="78"/>
      <c r="AB471" s="78"/>
      <c r="AC471" s="51"/>
      <c r="AD471" s="51"/>
    </row>
    <row r="472" spans="17:30" x14ac:dyDescent="0.25">
      <c r="Q472" s="309"/>
      <c r="R472" s="78"/>
      <c r="S472" s="78"/>
      <c r="T472" s="78"/>
      <c r="U472" s="78"/>
      <c r="V472" s="78"/>
      <c r="W472" s="78"/>
      <c r="X472" s="78"/>
      <c r="Y472" s="78"/>
      <c r="Z472" s="78"/>
      <c r="AA472" s="78"/>
      <c r="AB472" s="78"/>
      <c r="AC472" s="51"/>
      <c r="AD472" s="51"/>
    </row>
    <row r="473" spans="17:30" x14ac:dyDescent="0.25">
      <c r="Q473" s="309"/>
      <c r="R473" s="78"/>
      <c r="S473" s="78"/>
      <c r="T473" s="78"/>
      <c r="U473" s="78"/>
      <c r="V473" s="78"/>
      <c r="W473" s="78"/>
      <c r="X473" s="78"/>
      <c r="Y473" s="78"/>
      <c r="Z473" s="78"/>
      <c r="AA473" s="78"/>
      <c r="AB473" s="78"/>
      <c r="AC473" s="51"/>
      <c r="AD473" s="51"/>
    </row>
    <row r="474" spans="17:30" x14ac:dyDescent="0.25">
      <c r="Q474" s="309"/>
      <c r="R474" s="78"/>
      <c r="S474" s="78"/>
      <c r="T474" s="78"/>
      <c r="U474" s="78"/>
      <c r="V474" s="78"/>
      <c r="W474" s="78"/>
      <c r="X474" s="78"/>
      <c r="Y474" s="78"/>
      <c r="Z474" s="78"/>
      <c r="AA474" s="78"/>
      <c r="AB474" s="78"/>
      <c r="AC474" s="51"/>
      <c r="AD474" s="51"/>
    </row>
    <row r="475" spans="17:30" x14ac:dyDescent="0.25">
      <c r="Q475" s="309"/>
      <c r="R475" s="78"/>
      <c r="S475" s="78"/>
      <c r="T475" s="78"/>
      <c r="U475" s="78"/>
      <c r="V475" s="78"/>
      <c r="W475" s="78"/>
      <c r="X475" s="78"/>
      <c r="Y475" s="78"/>
      <c r="Z475" s="78"/>
      <c r="AA475" s="78"/>
      <c r="AB475" s="78"/>
      <c r="AC475" s="51"/>
      <c r="AD475" s="51"/>
    </row>
    <row r="476" spans="17:30" x14ac:dyDescent="0.25">
      <c r="Q476" s="309"/>
      <c r="R476" s="78"/>
      <c r="S476" s="78"/>
      <c r="T476" s="78"/>
      <c r="U476" s="78"/>
      <c r="V476" s="78"/>
      <c r="W476" s="78"/>
      <c r="X476" s="78"/>
      <c r="Y476" s="78"/>
      <c r="Z476" s="78"/>
      <c r="AA476" s="78"/>
      <c r="AB476" s="78"/>
      <c r="AC476" s="51"/>
      <c r="AD476" s="51"/>
    </row>
    <row r="477" spans="17:30" x14ac:dyDescent="0.25">
      <c r="Q477" s="309"/>
      <c r="R477" s="78"/>
      <c r="S477" s="78"/>
      <c r="T477" s="78"/>
      <c r="U477" s="78"/>
      <c r="V477" s="78"/>
      <c r="W477" s="78"/>
      <c r="X477" s="78"/>
      <c r="Y477" s="78"/>
      <c r="Z477" s="78"/>
      <c r="AA477" s="78"/>
      <c r="AB477" s="78"/>
      <c r="AC477" s="51"/>
      <c r="AD477" s="51"/>
    </row>
    <row r="478" spans="17:30" x14ac:dyDescent="0.25">
      <c r="Q478" s="309"/>
      <c r="R478" s="78"/>
      <c r="S478" s="78"/>
      <c r="T478" s="78"/>
      <c r="U478" s="78"/>
      <c r="V478" s="78"/>
      <c r="W478" s="78"/>
      <c r="X478" s="78"/>
      <c r="Y478" s="78"/>
      <c r="Z478" s="78"/>
      <c r="AA478" s="78"/>
      <c r="AB478" s="78"/>
      <c r="AC478" s="51"/>
      <c r="AD478" s="51"/>
    </row>
    <row r="479" spans="17:30" x14ac:dyDescent="0.25">
      <c r="Q479" s="309"/>
      <c r="R479" s="78"/>
      <c r="S479" s="78"/>
      <c r="T479" s="78"/>
      <c r="U479" s="78"/>
      <c r="V479" s="78"/>
      <c r="W479" s="78"/>
      <c r="X479" s="78"/>
      <c r="Y479" s="78"/>
      <c r="Z479" s="78"/>
      <c r="AA479" s="78"/>
      <c r="AB479" s="78"/>
      <c r="AC479" s="51"/>
      <c r="AD479" s="51"/>
    </row>
    <row r="480" spans="17:30" x14ac:dyDescent="0.25">
      <c r="Q480" s="309"/>
      <c r="R480" s="78"/>
      <c r="S480" s="78"/>
      <c r="T480" s="78"/>
      <c r="U480" s="78"/>
      <c r="V480" s="78"/>
      <c r="W480" s="78"/>
      <c r="X480" s="78"/>
      <c r="Y480" s="78"/>
      <c r="Z480" s="78"/>
      <c r="AA480" s="78"/>
      <c r="AB480" s="78"/>
      <c r="AC480" s="51"/>
      <c r="AD480" s="51"/>
    </row>
    <row r="481" spans="17:30" x14ac:dyDescent="0.25">
      <c r="Q481" s="309"/>
      <c r="R481" s="78"/>
      <c r="S481" s="78"/>
      <c r="T481" s="78"/>
      <c r="U481" s="78"/>
      <c r="V481" s="78"/>
      <c r="W481" s="78"/>
      <c r="X481" s="78"/>
      <c r="Y481" s="78"/>
      <c r="Z481" s="78"/>
      <c r="AA481" s="78"/>
      <c r="AB481" s="78"/>
      <c r="AC481" s="51"/>
      <c r="AD481" s="51"/>
    </row>
    <row r="482" spans="17:30" x14ac:dyDescent="0.25">
      <c r="Q482" s="309"/>
      <c r="R482" s="78"/>
      <c r="S482" s="78"/>
      <c r="T482" s="78"/>
      <c r="U482" s="78"/>
      <c r="V482" s="78"/>
      <c r="W482" s="78"/>
      <c r="X482" s="78"/>
      <c r="Y482" s="78"/>
      <c r="Z482" s="78"/>
      <c r="AA482" s="78"/>
      <c r="AB482" s="78"/>
      <c r="AC482" s="51"/>
      <c r="AD482" s="51"/>
    </row>
    <row r="483" spans="17:30" x14ac:dyDescent="0.25">
      <c r="Q483" s="309"/>
      <c r="R483" s="78"/>
      <c r="S483" s="78"/>
      <c r="T483" s="78"/>
      <c r="U483" s="78"/>
      <c r="V483" s="78"/>
      <c r="W483" s="78"/>
      <c r="X483" s="78"/>
      <c r="Y483" s="78"/>
      <c r="Z483" s="78"/>
      <c r="AA483" s="78"/>
      <c r="AB483" s="78"/>
      <c r="AC483" s="51"/>
      <c r="AD483" s="51"/>
    </row>
    <row r="484" spans="17:30" x14ac:dyDescent="0.25">
      <c r="Q484" s="309"/>
      <c r="R484" s="78"/>
      <c r="S484" s="78"/>
      <c r="T484" s="78"/>
      <c r="U484" s="78"/>
      <c r="V484" s="78"/>
      <c r="W484" s="78"/>
      <c r="X484" s="78"/>
      <c r="Y484" s="78"/>
      <c r="Z484" s="78"/>
      <c r="AA484" s="78"/>
      <c r="AB484" s="78"/>
      <c r="AC484" s="51"/>
      <c r="AD484" s="51"/>
    </row>
    <row r="485" spans="17:30" x14ac:dyDescent="0.25">
      <c r="Q485" s="309"/>
      <c r="R485" s="78"/>
      <c r="S485" s="78"/>
      <c r="T485" s="78"/>
      <c r="U485" s="78"/>
      <c r="V485" s="78"/>
      <c r="W485" s="78"/>
      <c r="X485" s="78"/>
      <c r="Y485" s="78"/>
      <c r="Z485" s="78"/>
      <c r="AA485" s="78"/>
      <c r="AB485" s="78"/>
      <c r="AC485" s="51"/>
      <c r="AD485" s="51"/>
    </row>
    <row r="486" spans="17:30" x14ac:dyDescent="0.25">
      <c r="Q486" s="309"/>
      <c r="R486" s="78"/>
      <c r="S486" s="78"/>
      <c r="T486" s="78"/>
      <c r="U486" s="78"/>
      <c r="V486" s="78"/>
      <c r="W486" s="78"/>
      <c r="X486" s="78"/>
      <c r="Y486" s="78"/>
      <c r="Z486" s="78"/>
      <c r="AA486" s="78"/>
      <c r="AB486" s="78"/>
      <c r="AC486" s="51"/>
      <c r="AD486" s="51"/>
    </row>
    <row r="487" spans="17:30" x14ac:dyDescent="0.25">
      <c r="Q487" s="309"/>
      <c r="R487" s="78"/>
      <c r="S487" s="78"/>
      <c r="T487" s="78"/>
      <c r="U487" s="78"/>
      <c r="V487" s="78"/>
      <c r="W487" s="78"/>
      <c r="X487" s="78"/>
      <c r="Y487" s="78"/>
      <c r="Z487" s="78"/>
      <c r="AA487" s="78"/>
      <c r="AB487" s="78"/>
      <c r="AC487" s="51"/>
      <c r="AD487" s="51"/>
    </row>
    <row r="488" spans="17:30" x14ac:dyDescent="0.25">
      <c r="Q488" s="309"/>
      <c r="R488" s="78"/>
      <c r="S488" s="78"/>
      <c r="T488" s="78"/>
      <c r="U488" s="78"/>
      <c r="V488" s="78"/>
      <c r="W488" s="78"/>
      <c r="X488" s="78"/>
      <c r="Y488" s="78"/>
      <c r="Z488" s="78"/>
      <c r="AA488" s="78"/>
      <c r="AB488" s="78"/>
      <c r="AC488" s="51"/>
      <c r="AD488" s="51"/>
    </row>
    <row r="489" spans="17:30" x14ac:dyDescent="0.25">
      <c r="Q489" s="309"/>
      <c r="R489" s="78"/>
      <c r="S489" s="78"/>
      <c r="T489" s="78"/>
      <c r="U489" s="78"/>
      <c r="V489" s="78"/>
      <c r="W489" s="78"/>
      <c r="X489" s="78"/>
      <c r="Y489" s="78"/>
      <c r="Z489" s="78"/>
      <c r="AA489" s="78"/>
      <c r="AB489" s="78"/>
      <c r="AC489" s="51"/>
      <c r="AD489" s="51"/>
    </row>
    <row r="490" spans="17:30" x14ac:dyDescent="0.25">
      <c r="Q490" s="309"/>
      <c r="R490" s="78"/>
      <c r="S490" s="78"/>
      <c r="T490" s="78"/>
      <c r="U490" s="78"/>
      <c r="V490" s="78"/>
      <c r="W490" s="78"/>
      <c r="X490" s="78"/>
      <c r="Y490" s="78"/>
      <c r="Z490" s="78"/>
      <c r="AA490" s="78"/>
      <c r="AB490" s="78"/>
      <c r="AC490" s="51"/>
      <c r="AD490" s="51"/>
    </row>
    <row r="491" spans="17:30" x14ac:dyDescent="0.25">
      <c r="Q491" s="309"/>
      <c r="R491" s="78"/>
      <c r="S491" s="78"/>
      <c r="T491" s="78"/>
      <c r="U491" s="78"/>
      <c r="V491" s="78"/>
      <c r="W491" s="78"/>
      <c r="X491" s="78"/>
      <c r="Y491" s="78"/>
      <c r="Z491" s="78"/>
      <c r="AA491" s="78"/>
      <c r="AB491" s="78"/>
      <c r="AC491" s="51"/>
      <c r="AD491" s="51"/>
    </row>
    <row r="492" spans="17:30" x14ac:dyDescent="0.25">
      <c r="Q492" s="309"/>
      <c r="R492" s="78"/>
      <c r="S492" s="78"/>
      <c r="T492" s="78"/>
      <c r="U492" s="78"/>
      <c r="V492" s="78"/>
      <c r="W492" s="78"/>
      <c r="X492" s="78"/>
      <c r="Y492" s="78"/>
      <c r="Z492" s="78"/>
      <c r="AA492" s="78"/>
      <c r="AB492" s="78"/>
      <c r="AC492" s="51"/>
      <c r="AD492" s="51"/>
    </row>
    <row r="493" spans="17:30" x14ac:dyDescent="0.25">
      <c r="Q493" s="309"/>
      <c r="R493" s="78"/>
      <c r="S493" s="78"/>
      <c r="T493" s="78"/>
      <c r="U493" s="78"/>
      <c r="V493" s="78"/>
      <c r="W493" s="78"/>
      <c r="X493" s="78"/>
      <c r="Y493" s="78"/>
      <c r="Z493" s="78"/>
      <c r="AA493" s="78"/>
      <c r="AB493" s="78"/>
      <c r="AC493" s="51"/>
      <c r="AD493" s="51"/>
    </row>
    <row r="494" spans="17:30" x14ac:dyDescent="0.25">
      <c r="Q494" s="309"/>
      <c r="R494" s="78"/>
      <c r="S494" s="78"/>
      <c r="T494" s="78"/>
      <c r="U494" s="78"/>
      <c r="V494" s="78"/>
      <c r="W494" s="78"/>
      <c r="X494" s="78"/>
      <c r="Y494" s="78"/>
      <c r="Z494" s="78"/>
      <c r="AA494" s="78"/>
      <c r="AB494" s="78"/>
      <c r="AC494" s="51"/>
      <c r="AD494" s="51"/>
    </row>
    <row r="495" spans="17:30" x14ac:dyDescent="0.25">
      <c r="Q495" s="309"/>
      <c r="R495" s="78"/>
      <c r="S495" s="78"/>
      <c r="T495" s="78"/>
      <c r="U495" s="78"/>
      <c r="V495" s="78"/>
      <c r="W495" s="78"/>
      <c r="X495" s="78"/>
      <c r="Y495" s="78"/>
      <c r="Z495" s="78"/>
      <c r="AA495" s="78"/>
      <c r="AB495" s="78"/>
      <c r="AC495" s="51"/>
      <c r="AD495" s="51"/>
    </row>
    <row r="496" spans="17:30" x14ac:dyDescent="0.25">
      <c r="Q496" s="309"/>
      <c r="R496" s="78"/>
      <c r="S496" s="78"/>
      <c r="T496" s="78"/>
      <c r="U496" s="78"/>
      <c r="V496" s="78"/>
      <c r="W496" s="78"/>
      <c r="X496" s="78"/>
      <c r="Y496" s="78"/>
      <c r="Z496" s="78"/>
      <c r="AA496" s="78"/>
      <c r="AB496" s="78"/>
      <c r="AC496" s="51"/>
      <c r="AD496" s="51"/>
    </row>
    <row r="497" spans="17:30" x14ac:dyDescent="0.25">
      <c r="Q497" s="309"/>
      <c r="R497" s="78"/>
      <c r="S497" s="78"/>
      <c r="T497" s="78"/>
      <c r="U497" s="78"/>
      <c r="V497" s="78"/>
      <c r="W497" s="78"/>
      <c r="X497" s="78"/>
      <c r="Y497" s="78"/>
      <c r="Z497" s="78"/>
      <c r="AA497" s="78"/>
      <c r="AB497" s="78"/>
      <c r="AC497" s="51"/>
      <c r="AD497" s="51"/>
    </row>
    <row r="498" spans="17:30" x14ac:dyDescent="0.25">
      <c r="Q498" s="309"/>
      <c r="R498" s="78"/>
      <c r="S498" s="78"/>
      <c r="T498" s="78"/>
      <c r="U498" s="78"/>
      <c r="V498" s="78"/>
      <c r="W498" s="78"/>
      <c r="X498" s="78"/>
      <c r="Y498" s="78"/>
      <c r="Z498" s="78"/>
      <c r="AA498" s="78"/>
      <c r="AB498" s="78"/>
      <c r="AC498" s="51"/>
      <c r="AD498" s="51"/>
    </row>
    <row r="499" spans="17:30" x14ac:dyDescent="0.25">
      <c r="Q499" s="309"/>
      <c r="R499" s="78"/>
      <c r="S499" s="78"/>
      <c r="T499" s="78"/>
      <c r="U499" s="78"/>
      <c r="V499" s="78"/>
      <c r="W499" s="78"/>
      <c r="X499" s="78"/>
      <c r="Y499" s="78"/>
      <c r="Z499" s="78"/>
      <c r="AA499" s="78"/>
      <c r="AB499" s="78"/>
      <c r="AC499" s="51"/>
      <c r="AD499" s="51"/>
    </row>
    <row r="500" spans="17:30" x14ac:dyDescent="0.25">
      <c r="Q500" s="309"/>
      <c r="R500" s="78"/>
      <c r="S500" s="78"/>
      <c r="T500" s="78"/>
      <c r="U500" s="78"/>
      <c r="V500" s="78"/>
      <c r="W500" s="78"/>
      <c r="X500" s="78"/>
      <c r="Y500" s="78"/>
      <c r="Z500" s="78"/>
      <c r="AA500" s="78"/>
      <c r="AB500" s="78"/>
      <c r="AC500" s="51"/>
      <c r="AD500" s="51"/>
    </row>
    <row r="501" spans="17:30" x14ac:dyDescent="0.25">
      <c r="Q501" s="309"/>
      <c r="R501" s="78"/>
      <c r="S501" s="78"/>
      <c r="T501" s="78"/>
      <c r="U501" s="78"/>
      <c r="V501" s="78"/>
      <c r="W501" s="78"/>
      <c r="X501" s="78"/>
      <c r="Y501" s="78"/>
      <c r="Z501" s="78"/>
      <c r="AA501" s="78"/>
      <c r="AB501" s="78"/>
      <c r="AC501" s="51"/>
      <c r="AD501" s="51"/>
    </row>
    <row r="502" spans="17:30" x14ac:dyDescent="0.25">
      <c r="Q502" s="309"/>
      <c r="R502" s="78"/>
      <c r="S502" s="78"/>
      <c r="T502" s="78"/>
      <c r="U502" s="78"/>
      <c r="V502" s="78"/>
      <c r="W502" s="78"/>
      <c r="X502" s="78"/>
      <c r="Y502" s="78"/>
      <c r="Z502" s="78"/>
      <c r="AA502" s="78"/>
      <c r="AB502" s="78"/>
      <c r="AC502" s="51"/>
      <c r="AD502" s="51"/>
    </row>
    <row r="503" spans="17:30" x14ac:dyDescent="0.25">
      <c r="Q503" s="309"/>
      <c r="R503" s="78"/>
      <c r="S503" s="78"/>
      <c r="T503" s="78"/>
      <c r="U503" s="78"/>
      <c r="V503" s="78"/>
      <c r="W503" s="78"/>
      <c r="X503" s="78"/>
      <c r="Y503" s="78"/>
      <c r="Z503" s="78"/>
      <c r="AA503" s="78"/>
      <c r="AB503" s="78"/>
      <c r="AC503" s="51"/>
      <c r="AD503" s="51"/>
    </row>
    <row r="504" spans="17:30" x14ac:dyDescent="0.25">
      <c r="Q504" s="309"/>
      <c r="R504" s="78"/>
      <c r="S504" s="78"/>
      <c r="T504" s="78"/>
      <c r="U504" s="78"/>
      <c r="V504" s="78"/>
      <c r="W504" s="78"/>
      <c r="X504" s="78"/>
      <c r="Y504" s="78"/>
      <c r="Z504" s="78"/>
      <c r="AA504" s="78"/>
      <c r="AB504" s="78"/>
      <c r="AC504" s="51"/>
      <c r="AD504" s="51"/>
    </row>
    <row r="505" spans="17:30" x14ac:dyDescent="0.25">
      <c r="Q505" s="309"/>
      <c r="R505" s="78"/>
      <c r="S505" s="78"/>
      <c r="T505" s="78"/>
      <c r="U505" s="78"/>
      <c r="V505" s="78"/>
      <c r="W505" s="78"/>
      <c r="X505" s="78"/>
      <c r="Y505" s="78"/>
      <c r="Z505" s="78"/>
      <c r="AA505" s="78"/>
      <c r="AB505" s="78"/>
      <c r="AC505" s="51"/>
      <c r="AD505" s="51"/>
    </row>
    <row r="506" spans="17:30" x14ac:dyDescent="0.25">
      <c r="Q506" s="309"/>
      <c r="R506" s="78"/>
      <c r="S506" s="78"/>
      <c r="T506" s="78"/>
      <c r="U506" s="78"/>
      <c r="V506" s="78"/>
      <c r="W506" s="78"/>
      <c r="X506" s="78"/>
      <c r="Y506" s="78"/>
      <c r="Z506" s="78"/>
      <c r="AA506" s="78"/>
      <c r="AB506" s="78"/>
      <c r="AC506" s="51"/>
      <c r="AD506" s="51"/>
    </row>
    <row r="507" spans="17:30" x14ac:dyDescent="0.25">
      <c r="Q507" s="309"/>
      <c r="R507" s="78"/>
      <c r="S507" s="78"/>
      <c r="T507" s="78"/>
      <c r="U507" s="78"/>
      <c r="V507" s="78"/>
      <c r="W507" s="78"/>
      <c r="X507" s="78"/>
      <c r="Y507" s="78"/>
      <c r="Z507" s="78"/>
      <c r="AA507" s="78"/>
      <c r="AB507" s="78"/>
      <c r="AC507" s="51"/>
      <c r="AD507" s="51"/>
    </row>
    <row r="508" spans="17:30" x14ac:dyDescent="0.25">
      <c r="Q508" s="309"/>
      <c r="R508" s="78"/>
      <c r="S508" s="78"/>
      <c r="T508" s="78"/>
      <c r="U508" s="78"/>
      <c r="V508" s="78"/>
      <c r="W508" s="78"/>
      <c r="X508" s="78"/>
      <c r="Y508" s="78"/>
      <c r="Z508" s="78"/>
      <c r="AA508" s="78"/>
      <c r="AB508" s="78"/>
      <c r="AC508" s="51"/>
      <c r="AD508" s="51"/>
    </row>
    <row r="509" spans="17:30" x14ac:dyDescent="0.25">
      <c r="Q509" s="309"/>
      <c r="R509" s="78"/>
      <c r="S509" s="78"/>
      <c r="T509" s="78"/>
      <c r="U509" s="78"/>
      <c r="V509" s="78"/>
      <c r="W509" s="78"/>
      <c r="X509" s="78"/>
      <c r="Y509" s="78"/>
      <c r="Z509" s="78"/>
      <c r="AA509" s="78"/>
      <c r="AB509" s="78"/>
      <c r="AC509" s="51"/>
      <c r="AD509" s="51"/>
    </row>
    <row r="510" spans="17:30" x14ac:dyDescent="0.25">
      <c r="Q510" s="309"/>
      <c r="R510" s="78"/>
      <c r="S510" s="78"/>
      <c r="T510" s="78"/>
      <c r="U510" s="78"/>
      <c r="V510" s="78"/>
      <c r="W510" s="78"/>
      <c r="X510" s="78"/>
      <c r="Y510" s="78"/>
      <c r="Z510" s="78"/>
      <c r="AA510" s="78"/>
      <c r="AB510" s="78"/>
      <c r="AC510" s="51"/>
      <c r="AD510" s="51"/>
    </row>
    <row r="511" spans="17:30" x14ac:dyDescent="0.25">
      <c r="Q511" s="309"/>
      <c r="R511" s="78"/>
      <c r="S511" s="78"/>
      <c r="T511" s="78"/>
      <c r="U511" s="78"/>
      <c r="V511" s="78"/>
      <c r="W511" s="78"/>
      <c r="X511" s="78"/>
      <c r="Y511" s="78"/>
      <c r="Z511" s="78"/>
      <c r="AA511" s="78"/>
      <c r="AB511" s="78"/>
      <c r="AC511" s="51"/>
      <c r="AD511" s="51"/>
    </row>
    <row r="512" spans="17:30" x14ac:dyDescent="0.25">
      <c r="Q512" s="309"/>
      <c r="R512" s="78"/>
      <c r="S512" s="78"/>
      <c r="T512" s="78"/>
      <c r="U512" s="78"/>
      <c r="V512" s="78"/>
      <c r="W512" s="78"/>
      <c r="X512" s="78"/>
      <c r="Y512" s="78"/>
      <c r="Z512" s="78"/>
      <c r="AA512" s="78"/>
      <c r="AB512" s="78"/>
      <c r="AC512" s="51"/>
      <c r="AD512" s="51"/>
    </row>
    <row r="513" spans="17:30" x14ac:dyDescent="0.25">
      <c r="Q513" s="309"/>
      <c r="R513" s="78"/>
      <c r="S513" s="78"/>
      <c r="T513" s="78"/>
      <c r="U513" s="78"/>
      <c r="V513" s="78"/>
      <c r="W513" s="78"/>
      <c r="X513" s="78"/>
      <c r="Y513" s="78"/>
      <c r="Z513" s="78"/>
      <c r="AA513" s="78"/>
      <c r="AB513" s="78"/>
      <c r="AC513" s="51"/>
      <c r="AD513" s="51"/>
    </row>
    <row r="514" spans="17:30" x14ac:dyDescent="0.25">
      <c r="Q514" s="309"/>
      <c r="R514" s="78"/>
      <c r="S514" s="78"/>
      <c r="T514" s="78"/>
      <c r="U514" s="78"/>
      <c r="V514" s="78"/>
      <c r="W514" s="78"/>
      <c r="X514" s="78"/>
      <c r="Y514" s="78"/>
      <c r="Z514" s="78"/>
      <c r="AA514" s="78"/>
      <c r="AB514" s="78"/>
      <c r="AC514" s="51"/>
      <c r="AD514" s="51"/>
    </row>
    <row r="515" spans="17:30" x14ac:dyDescent="0.25">
      <c r="Q515" s="309"/>
      <c r="R515" s="78"/>
      <c r="S515" s="78"/>
      <c r="T515" s="78"/>
      <c r="U515" s="78"/>
      <c r="V515" s="78"/>
      <c r="W515" s="78"/>
      <c r="X515" s="78"/>
      <c r="Y515" s="78"/>
      <c r="Z515" s="78"/>
      <c r="AA515" s="78"/>
      <c r="AB515" s="78"/>
      <c r="AC515" s="51"/>
      <c r="AD515" s="51"/>
    </row>
    <row r="516" spans="17:30" x14ac:dyDescent="0.25">
      <c r="Q516" s="309"/>
      <c r="R516" s="78"/>
      <c r="S516" s="78"/>
      <c r="T516" s="78"/>
      <c r="U516" s="78"/>
      <c r="V516" s="78"/>
      <c r="W516" s="78"/>
      <c r="X516" s="78"/>
      <c r="Y516" s="78"/>
      <c r="Z516" s="78"/>
      <c r="AA516" s="78"/>
      <c r="AB516" s="78"/>
      <c r="AC516" s="51"/>
      <c r="AD516" s="51"/>
    </row>
    <row r="517" spans="17:30" x14ac:dyDescent="0.25">
      <c r="Q517" s="309"/>
      <c r="R517" s="78"/>
      <c r="S517" s="78"/>
      <c r="T517" s="78"/>
      <c r="U517" s="78"/>
      <c r="V517" s="78"/>
      <c r="W517" s="78"/>
      <c r="X517" s="78"/>
      <c r="Y517" s="78"/>
      <c r="Z517" s="78"/>
      <c r="AA517" s="78"/>
      <c r="AB517" s="78"/>
      <c r="AC517" s="51"/>
      <c r="AD517" s="51"/>
    </row>
    <row r="518" spans="17:30" x14ac:dyDescent="0.25">
      <c r="Q518" s="309"/>
      <c r="R518" s="78"/>
      <c r="S518" s="78"/>
      <c r="T518" s="78"/>
      <c r="U518" s="78"/>
      <c r="V518" s="78"/>
      <c r="W518" s="78"/>
      <c r="X518" s="78"/>
      <c r="Y518" s="78"/>
      <c r="Z518" s="78"/>
      <c r="AA518" s="78"/>
      <c r="AB518" s="78"/>
      <c r="AC518" s="51"/>
      <c r="AD518" s="51"/>
    </row>
    <row r="519" spans="17:30" x14ac:dyDescent="0.25">
      <c r="Q519" s="309"/>
      <c r="R519" s="78"/>
      <c r="S519" s="78"/>
      <c r="T519" s="78"/>
      <c r="U519" s="78"/>
      <c r="V519" s="78"/>
      <c r="W519" s="78"/>
      <c r="X519" s="78"/>
      <c r="Y519" s="78"/>
      <c r="Z519" s="78"/>
      <c r="AA519" s="78"/>
      <c r="AB519" s="78"/>
      <c r="AC519" s="51"/>
      <c r="AD519" s="51"/>
    </row>
    <row r="520" spans="17:30" x14ac:dyDescent="0.25">
      <c r="Q520" s="309"/>
      <c r="R520" s="78"/>
      <c r="S520" s="78"/>
      <c r="T520" s="78"/>
      <c r="U520" s="78"/>
      <c r="V520" s="78"/>
      <c r="W520" s="78"/>
      <c r="X520" s="78"/>
      <c r="Y520" s="78"/>
      <c r="Z520" s="78"/>
      <c r="AA520" s="78"/>
      <c r="AB520" s="78"/>
      <c r="AC520" s="51"/>
      <c r="AD520" s="51"/>
    </row>
    <row r="521" spans="17:30" x14ac:dyDescent="0.25">
      <c r="Q521" s="309"/>
      <c r="R521" s="78"/>
      <c r="S521" s="78"/>
      <c r="T521" s="78"/>
      <c r="U521" s="78"/>
      <c r="V521" s="78"/>
      <c r="W521" s="78"/>
      <c r="X521" s="78"/>
      <c r="Y521" s="78"/>
      <c r="Z521" s="78"/>
      <c r="AA521" s="78"/>
      <c r="AB521" s="78"/>
      <c r="AC521" s="51"/>
      <c r="AD521" s="51"/>
    </row>
    <row r="522" spans="17:30" x14ac:dyDescent="0.25">
      <c r="Q522" s="309"/>
      <c r="R522" s="78"/>
      <c r="S522" s="78"/>
      <c r="T522" s="78"/>
      <c r="U522" s="78"/>
      <c r="V522" s="78"/>
      <c r="W522" s="78"/>
      <c r="X522" s="78"/>
      <c r="Y522" s="78"/>
      <c r="Z522" s="78"/>
      <c r="AA522" s="78"/>
      <c r="AB522" s="78"/>
      <c r="AC522" s="51"/>
      <c r="AD522" s="51"/>
    </row>
    <row r="523" spans="17:30" x14ac:dyDescent="0.25">
      <c r="Q523" s="309"/>
      <c r="R523" s="78"/>
      <c r="S523" s="78"/>
      <c r="T523" s="78"/>
      <c r="U523" s="78"/>
      <c r="V523" s="78"/>
      <c r="W523" s="78"/>
      <c r="X523" s="78"/>
      <c r="Y523" s="78"/>
      <c r="Z523" s="78"/>
      <c r="AA523" s="78"/>
      <c r="AB523" s="78"/>
      <c r="AC523" s="51"/>
      <c r="AD523" s="51"/>
    </row>
    <row r="524" spans="17:30" x14ac:dyDescent="0.25">
      <c r="Q524" s="309"/>
      <c r="R524" s="78"/>
      <c r="S524" s="78"/>
      <c r="T524" s="78"/>
      <c r="U524" s="78"/>
      <c r="V524" s="78"/>
      <c r="W524" s="78"/>
      <c r="X524" s="78"/>
      <c r="Y524" s="78"/>
      <c r="Z524" s="78"/>
      <c r="AA524" s="78"/>
      <c r="AB524" s="78"/>
      <c r="AC524" s="51"/>
      <c r="AD524" s="51"/>
    </row>
    <row r="525" spans="17:30" x14ac:dyDescent="0.25">
      <c r="Q525" s="309"/>
      <c r="R525" s="78"/>
      <c r="S525" s="78"/>
      <c r="T525" s="78"/>
      <c r="U525" s="78"/>
      <c r="V525" s="78"/>
      <c r="W525" s="78"/>
      <c r="X525" s="78"/>
      <c r="Y525" s="78"/>
      <c r="Z525" s="78"/>
      <c r="AA525" s="78"/>
      <c r="AB525" s="78"/>
      <c r="AC525" s="51"/>
      <c r="AD525" s="51"/>
    </row>
    <row r="526" spans="17:30" x14ac:dyDescent="0.25">
      <c r="Q526" s="309"/>
      <c r="R526" s="78"/>
      <c r="S526" s="78"/>
      <c r="T526" s="78"/>
      <c r="U526" s="78"/>
      <c r="V526" s="78"/>
      <c r="W526" s="78"/>
      <c r="X526" s="78"/>
      <c r="Y526" s="78"/>
      <c r="Z526" s="78"/>
      <c r="AA526" s="78"/>
      <c r="AB526" s="78"/>
      <c r="AC526" s="51"/>
      <c r="AD526" s="51"/>
    </row>
    <row r="527" spans="17:30" x14ac:dyDescent="0.25">
      <c r="Q527" s="309"/>
      <c r="R527" s="78"/>
      <c r="S527" s="78"/>
      <c r="T527" s="78"/>
      <c r="U527" s="78"/>
      <c r="V527" s="78"/>
      <c r="W527" s="78"/>
      <c r="X527" s="78"/>
      <c r="Y527" s="78"/>
      <c r="Z527" s="78"/>
      <c r="AA527" s="78"/>
      <c r="AB527" s="78"/>
      <c r="AC527" s="51"/>
      <c r="AD527" s="51"/>
    </row>
    <row r="528" spans="17:30" x14ac:dyDescent="0.25">
      <c r="Q528" s="309"/>
      <c r="R528" s="78"/>
      <c r="S528" s="78"/>
      <c r="T528" s="78"/>
      <c r="U528" s="78"/>
      <c r="V528" s="78"/>
      <c r="W528" s="78"/>
      <c r="X528" s="78"/>
      <c r="Y528" s="78"/>
      <c r="Z528" s="78"/>
      <c r="AA528" s="78"/>
      <c r="AB528" s="78"/>
      <c r="AC528" s="51"/>
      <c r="AD528" s="51"/>
    </row>
    <row r="529" spans="17:30" x14ac:dyDescent="0.25">
      <c r="Q529" s="309"/>
      <c r="R529" s="78"/>
      <c r="S529" s="78"/>
      <c r="T529" s="78"/>
      <c r="U529" s="78"/>
      <c r="V529" s="78"/>
      <c r="W529" s="78"/>
      <c r="X529" s="78"/>
      <c r="Y529" s="78"/>
      <c r="Z529" s="78"/>
      <c r="AA529" s="78"/>
      <c r="AB529" s="78"/>
      <c r="AC529" s="51"/>
      <c r="AD529" s="51"/>
    </row>
    <row r="530" spans="17:30" x14ac:dyDescent="0.25">
      <c r="Q530" s="309"/>
      <c r="R530" s="78"/>
      <c r="S530" s="78"/>
      <c r="T530" s="78"/>
      <c r="U530" s="78"/>
      <c r="V530" s="78"/>
      <c r="W530" s="78"/>
      <c r="X530" s="78"/>
      <c r="Y530" s="78"/>
      <c r="Z530" s="78"/>
      <c r="AA530" s="78"/>
      <c r="AB530" s="78"/>
      <c r="AC530" s="51"/>
      <c r="AD530" s="51"/>
    </row>
    <row r="531" spans="17:30" x14ac:dyDescent="0.25">
      <c r="Q531" s="309"/>
      <c r="R531" s="78"/>
      <c r="S531" s="78"/>
      <c r="T531" s="78"/>
      <c r="U531" s="78"/>
      <c r="V531" s="78"/>
      <c r="W531" s="78"/>
      <c r="X531" s="78"/>
      <c r="Y531" s="78"/>
      <c r="Z531" s="78"/>
      <c r="AA531" s="78"/>
      <c r="AB531" s="78"/>
      <c r="AC531" s="51"/>
      <c r="AD531" s="51"/>
    </row>
    <row r="532" spans="17:30" x14ac:dyDescent="0.25">
      <c r="Q532" s="309"/>
      <c r="R532" s="78"/>
      <c r="S532" s="78"/>
      <c r="T532" s="78"/>
      <c r="U532" s="78"/>
      <c r="V532" s="78"/>
      <c r="W532" s="78"/>
      <c r="X532" s="78"/>
      <c r="Y532" s="78"/>
      <c r="Z532" s="78"/>
      <c r="AA532" s="78"/>
      <c r="AB532" s="78"/>
      <c r="AC532" s="51"/>
      <c r="AD532" s="51"/>
    </row>
    <row r="533" spans="17:30" x14ac:dyDescent="0.25">
      <c r="Q533" s="309"/>
      <c r="R533" s="78"/>
      <c r="S533" s="78"/>
      <c r="T533" s="78"/>
      <c r="U533" s="78"/>
      <c r="V533" s="78"/>
      <c r="W533" s="78"/>
      <c r="X533" s="78"/>
      <c r="Y533" s="78"/>
      <c r="Z533" s="78"/>
      <c r="AA533" s="78"/>
      <c r="AB533" s="78"/>
      <c r="AC533" s="51"/>
      <c r="AD533" s="51"/>
    </row>
    <row r="534" spans="17:30" x14ac:dyDescent="0.25">
      <c r="Q534" s="309"/>
      <c r="R534" s="78"/>
      <c r="S534" s="78"/>
      <c r="T534" s="78"/>
      <c r="U534" s="78"/>
      <c r="V534" s="78"/>
      <c r="W534" s="78"/>
      <c r="X534" s="78"/>
      <c r="Y534" s="78"/>
      <c r="Z534" s="78"/>
      <c r="AA534" s="78"/>
      <c r="AB534" s="78"/>
      <c r="AC534" s="51"/>
      <c r="AD534" s="51"/>
    </row>
    <row r="535" spans="17:30" x14ac:dyDescent="0.25">
      <c r="Q535" s="309"/>
      <c r="R535" s="78"/>
      <c r="S535" s="78"/>
      <c r="T535" s="78"/>
      <c r="U535" s="78"/>
      <c r="V535" s="78"/>
      <c r="W535" s="78"/>
      <c r="X535" s="78"/>
      <c r="Y535" s="78"/>
      <c r="Z535" s="78"/>
      <c r="AA535" s="78"/>
      <c r="AB535" s="78"/>
      <c r="AC535" s="51"/>
      <c r="AD535" s="51"/>
    </row>
    <row r="536" spans="17:30" x14ac:dyDescent="0.25">
      <c r="Q536" s="309"/>
      <c r="R536" s="78"/>
      <c r="S536" s="78"/>
      <c r="T536" s="78"/>
      <c r="U536" s="78"/>
      <c r="V536" s="78"/>
      <c r="W536" s="78"/>
      <c r="X536" s="78"/>
      <c r="Y536" s="78"/>
      <c r="Z536" s="78"/>
      <c r="AA536" s="78"/>
      <c r="AB536" s="78"/>
      <c r="AC536" s="51"/>
      <c r="AD536" s="51"/>
    </row>
    <row r="537" spans="17:30" x14ac:dyDescent="0.25">
      <c r="Q537" s="309"/>
      <c r="R537" s="78"/>
      <c r="S537" s="78"/>
      <c r="T537" s="78"/>
      <c r="U537" s="78"/>
      <c r="V537" s="78"/>
      <c r="W537" s="78"/>
      <c r="X537" s="78"/>
      <c r="Y537" s="78"/>
      <c r="Z537" s="78"/>
      <c r="AA537" s="78"/>
      <c r="AB537" s="78"/>
      <c r="AC537" s="51"/>
      <c r="AD537" s="51"/>
    </row>
    <row r="538" spans="17:30" x14ac:dyDescent="0.25">
      <c r="Q538" s="309"/>
      <c r="R538" s="78"/>
      <c r="S538" s="78"/>
      <c r="T538" s="78"/>
      <c r="U538" s="78"/>
      <c r="V538" s="78"/>
      <c r="W538" s="78"/>
      <c r="X538" s="78"/>
      <c r="Y538" s="78"/>
      <c r="Z538" s="78"/>
      <c r="AA538" s="78"/>
      <c r="AB538" s="78"/>
      <c r="AC538" s="51"/>
      <c r="AD538" s="51"/>
    </row>
    <row r="539" spans="17:30" x14ac:dyDescent="0.25">
      <c r="Q539" s="309"/>
      <c r="R539" s="78"/>
      <c r="S539" s="78"/>
      <c r="T539" s="78"/>
      <c r="U539" s="78"/>
      <c r="V539" s="78"/>
      <c r="W539" s="78"/>
      <c r="X539" s="78"/>
      <c r="Y539" s="78"/>
      <c r="Z539" s="78"/>
      <c r="AA539" s="78"/>
      <c r="AB539" s="78"/>
      <c r="AC539" s="51"/>
      <c r="AD539" s="51"/>
    </row>
    <row r="540" spans="17:30" x14ac:dyDescent="0.25">
      <c r="Q540" s="309"/>
      <c r="R540" s="78"/>
      <c r="S540" s="78"/>
      <c r="T540" s="78"/>
      <c r="U540" s="78"/>
      <c r="V540" s="78"/>
      <c r="W540" s="78"/>
      <c r="X540" s="78"/>
      <c r="Y540" s="78"/>
      <c r="Z540" s="78"/>
      <c r="AA540" s="78"/>
      <c r="AB540" s="78"/>
      <c r="AC540" s="51"/>
      <c r="AD540" s="51"/>
    </row>
    <row r="541" spans="17:30" x14ac:dyDescent="0.25">
      <c r="Q541" s="309"/>
      <c r="R541" s="78"/>
      <c r="S541" s="78"/>
      <c r="T541" s="78"/>
      <c r="U541" s="78"/>
      <c r="V541" s="78"/>
      <c r="W541" s="78"/>
      <c r="X541" s="78"/>
      <c r="Y541" s="78"/>
      <c r="Z541" s="78"/>
      <c r="AA541" s="78"/>
      <c r="AB541" s="78"/>
      <c r="AC541" s="51"/>
      <c r="AD541" s="51"/>
    </row>
    <row r="542" spans="17:30" x14ac:dyDescent="0.25">
      <c r="Q542" s="309"/>
      <c r="R542" s="78"/>
      <c r="S542" s="78"/>
      <c r="T542" s="78"/>
      <c r="U542" s="78"/>
      <c r="V542" s="78"/>
      <c r="W542" s="78"/>
      <c r="X542" s="78"/>
      <c r="Y542" s="78"/>
      <c r="Z542" s="78"/>
      <c r="AA542" s="78"/>
      <c r="AB542" s="78"/>
      <c r="AC542" s="51"/>
      <c r="AD542" s="51"/>
    </row>
    <row r="543" spans="17:30" x14ac:dyDescent="0.25">
      <c r="Q543" s="309"/>
      <c r="R543" s="78"/>
      <c r="S543" s="78"/>
      <c r="T543" s="78"/>
      <c r="U543" s="78"/>
      <c r="V543" s="78"/>
      <c r="W543" s="78"/>
      <c r="X543" s="78"/>
      <c r="Y543" s="78"/>
      <c r="Z543" s="78"/>
      <c r="AA543" s="78"/>
      <c r="AB543" s="78"/>
      <c r="AC543" s="51"/>
      <c r="AD543" s="51"/>
    </row>
    <row r="544" spans="17:30" x14ac:dyDescent="0.25">
      <c r="Q544" s="309"/>
      <c r="R544" s="78"/>
      <c r="S544" s="78"/>
      <c r="T544" s="78"/>
      <c r="U544" s="78"/>
      <c r="V544" s="78"/>
      <c r="W544" s="78"/>
      <c r="X544" s="78"/>
      <c r="Y544" s="78"/>
      <c r="Z544" s="78"/>
      <c r="AA544" s="78"/>
      <c r="AB544" s="78"/>
      <c r="AC544" s="51"/>
      <c r="AD544" s="51"/>
    </row>
    <row r="545" spans="17:30" x14ac:dyDescent="0.25">
      <c r="Q545" s="309"/>
      <c r="R545" s="78"/>
      <c r="S545" s="78"/>
      <c r="T545" s="78"/>
      <c r="U545" s="78"/>
      <c r="V545" s="78"/>
      <c r="W545" s="78"/>
      <c r="X545" s="78"/>
      <c r="Y545" s="78"/>
      <c r="Z545" s="78"/>
      <c r="AA545" s="78"/>
      <c r="AB545" s="78"/>
      <c r="AC545" s="51"/>
      <c r="AD545" s="51"/>
    </row>
    <row r="546" spans="17:30" x14ac:dyDescent="0.25">
      <c r="Q546" s="309"/>
      <c r="R546" s="78"/>
      <c r="S546" s="78"/>
      <c r="T546" s="78"/>
      <c r="U546" s="78"/>
      <c r="V546" s="78"/>
      <c r="W546" s="78"/>
      <c r="X546" s="78"/>
      <c r="Y546" s="78"/>
      <c r="Z546" s="78"/>
      <c r="AA546" s="78"/>
      <c r="AB546" s="78"/>
      <c r="AC546" s="51"/>
      <c r="AD546" s="51"/>
    </row>
    <row r="547" spans="17:30" x14ac:dyDescent="0.25">
      <c r="Q547" s="309"/>
      <c r="R547" s="78"/>
      <c r="S547" s="78"/>
      <c r="T547" s="78"/>
      <c r="U547" s="78"/>
      <c r="V547" s="78"/>
      <c r="W547" s="78"/>
      <c r="X547" s="78"/>
      <c r="Y547" s="78"/>
      <c r="Z547" s="78"/>
      <c r="AA547" s="78"/>
      <c r="AB547" s="78"/>
      <c r="AC547" s="51"/>
      <c r="AD547" s="51"/>
    </row>
    <row r="548" spans="17:30" x14ac:dyDescent="0.25">
      <c r="Q548" s="309"/>
      <c r="R548" s="78"/>
      <c r="S548" s="78"/>
      <c r="T548" s="78"/>
      <c r="U548" s="78"/>
      <c r="V548" s="78"/>
      <c r="W548" s="78"/>
      <c r="X548" s="78"/>
      <c r="Y548" s="78"/>
      <c r="Z548" s="78"/>
      <c r="AA548" s="78"/>
      <c r="AB548" s="78"/>
      <c r="AC548" s="51"/>
      <c r="AD548" s="51"/>
    </row>
    <row r="549" spans="17:30" x14ac:dyDescent="0.25">
      <c r="Q549" s="309"/>
      <c r="R549" s="78"/>
      <c r="S549" s="78"/>
      <c r="T549" s="78"/>
      <c r="U549" s="78"/>
      <c r="V549" s="78"/>
      <c r="W549" s="78"/>
      <c r="X549" s="78"/>
      <c r="Y549" s="78"/>
      <c r="Z549" s="78"/>
      <c r="AA549" s="78"/>
      <c r="AB549" s="78"/>
      <c r="AC549" s="51"/>
      <c r="AD549" s="51"/>
    </row>
    <row r="550" spans="17:30" x14ac:dyDescent="0.25">
      <c r="Q550" s="309"/>
      <c r="R550" s="78"/>
      <c r="S550" s="78"/>
      <c r="T550" s="78"/>
      <c r="U550" s="78"/>
      <c r="V550" s="78"/>
      <c r="W550" s="78"/>
      <c r="X550" s="78"/>
      <c r="Y550" s="78"/>
      <c r="Z550" s="78"/>
      <c r="AA550" s="78"/>
      <c r="AB550" s="78"/>
      <c r="AC550" s="51"/>
      <c r="AD550" s="51"/>
    </row>
    <row r="551" spans="17:30" x14ac:dyDescent="0.25">
      <c r="Q551" s="309"/>
      <c r="R551" s="78"/>
      <c r="S551" s="78"/>
      <c r="T551" s="78"/>
      <c r="U551" s="78"/>
      <c r="V551" s="78"/>
      <c r="W551" s="78"/>
      <c r="X551" s="78"/>
      <c r="Y551" s="78"/>
      <c r="Z551" s="78"/>
      <c r="AA551" s="78"/>
      <c r="AB551" s="78"/>
      <c r="AC551" s="51"/>
      <c r="AD551" s="51"/>
    </row>
    <row r="552" spans="17:30" x14ac:dyDescent="0.25">
      <c r="Q552" s="309"/>
      <c r="R552" s="78"/>
      <c r="S552" s="78"/>
      <c r="T552" s="78"/>
      <c r="U552" s="78"/>
      <c r="V552" s="78"/>
      <c r="W552" s="78"/>
      <c r="X552" s="78"/>
      <c r="Y552" s="78"/>
      <c r="Z552" s="78"/>
      <c r="AA552" s="78"/>
      <c r="AB552" s="78"/>
      <c r="AC552" s="51"/>
      <c r="AD552" s="51"/>
    </row>
    <row r="553" spans="17:30" x14ac:dyDescent="0.25">
      <c r="Q553" s="309"/>
      <c r="R553" s="78"/>
      <c r="S553" s="78"/>
      <c r="T553" s="78"/>
      <c r="U553" s="78"/>
      <c r="V553" s="78"/>
      <c r="W553" s="78"/>
      <c r="X553" s="78"/>
      <c r="Y553" s="78"/>
      <c r="Z553" s="78"/>
      <c r="AA553" s="78"/>
      <c r="AB553" s="78"/>
      <c r="AC553" s="51"/>
      <c r="AD553" s="51"/>
    </row>
    <row r="554" spans="17:30" x14ac:dyDescent="0.25">
      <c r="Q554" s="309"/>
      <c r="R554" s="78"/>
      <c r="S554" s="78"/>
      <c r="T554" s="78"/>
      <c r="U554" s="78"/>
      <c r="V554" s="78"/>
      <c r="W554" s="78"/>
      <c r="X554" s="78"/>
      <c r="Y554" s="78"/>
      <c r="Z554" s="78"/>
      <c r="AA554" s="78"/>
      <c r="AB554" s="78"/>
      <c r="AC554" s="51"/>
      <c r="AD554" s="51"/>
    </row>
    <row r="555" spans="17:30" x14ac:dyDescent="0.25">
      <c r="Q555" s="309"/>
      <c r="R555" s="78"/>
      <c r="S555" s="78"/>
      <c r="T555" s="78"/>
      <c r="U555" s="78"/>
      <c r="V555" s="78"/>
      <c r="W555" s="78"/>
      <c r="X555" s="78"/>
      <c r="Y555" s="78"/>
      <c r="Z555" s="78"/>
      <c r="AA555" s="78"/>
      <c r="AB555" s="78"/>
      <c r="AC555" s="51"/>
      <c r="AD555" s="51"/>
    </row>
    <row r="556" spans="17:30" x14ac:dyDescent="0.25">
      <c r="Q556" s="309"/>
      <c r="R556" s="78"/>
      <c r="S556" s="78"/>
      <c r="T556" s="78"/>
      <c r="U556" s="78"/>
      <c r="V556" s="78"/>
      <c r="W556" s="78"/>
      <c r="X556" s="78"/>
      <c r="Y556" s="78"/>
      <c r="Z556" s="78"/>
      <c r="AA556" s="78"/>
      <c r="AB556" s="78"/>
      <c r="AC556" s="51"/>
      <c r="AD556" s="51"/>
    </row>
    <row r="557" spans="17:30" x14ac:dyDescent="0.25">
      <c r="Q557" s="309"/>
      <c r="R557" s="78"/>
      <c r="S557" s="78"/>
      <c r="T557" s="78"/>
      <c r="U557" s="78"/>
      <c r="V557" s="78"/>
      <c r="W557" s="78"/>
      <c r="X557" s="78"/>
      <c r="Y557" s="78"/>
      <c r="Z557" s="78"/>
      <c r="AA557" s="78"/>
      <c r="AB557" s="78"/>
      <c r="AC557" s="51"/>
      <c r="AD557" s="51"/>
    </row>
    <row r="558" spans="17:30" x14ac:dyDescent="0.25">
      <c r="Q558" s="309"/>
      <c r="R558" s="78"/>
      <c r="S558" s="78"/>
      <c r="T558" s="78"/>
      <c r="U558" s="78"/>
      <c r="V558" s="78"/>
      <c r="W558" s="78"/>
      <c r="X558" s="78"/>
      <c r="Y558" s="78"/>
      <c r="Z558" s="78"/>
      <c r="AA558" s="78"/>
      <c r="AB558" s="78"/>
      <c r="AC558" s="51"/>
      <c r="AD558" s="51"/>
    </row>
    <row r="559" spans="17:30" x14ac:dyDescent="0.25">
      <c r="Q559" s="309"/>
      <c r="R559" s="78"/>
      <c r="S559" s="78"/>
      <c r="T559" s="78"/>
      <c r="U559" s="78"/>
      <c r="V559" s="78"/>
      <c r="W559" s="78"/>
      <c r="X559" s="78"/>
      <c r="Y559" s="78"/>
      <c r="Z559" s="78"/>
      <c r="AA559" s="78"/>
      <c r="AB559" s="78"/>
      <c r="AC559" s="51"/>
      <c r="AD559" s="51"/>
    </row>
    <row r="560" spans="17:30" x14ac:dyDescent="0.25">
      <c r="Q560" s="309"/>
      <c r="R560" s="78"/>
      <c r="S560" s="78"/>
      <c r="T560" s="78"/>
      <c r="U560" s="78"/>
      <c r="V560" s="78"/>
      <c r="W560" s="78"/>
      <c r="X560" s="78"/>
      <c r="Y560" s="78"/>
      <c r="Z560" s="78"/>
      <c r="AA560" s="78"/>
      <c r="AB560" s="78"/>
      <c r="AC560" s="51"/>
      <c r="AD560" s="51"/>
    </row>
    <row r="561" spans="17:30" x14ac:dyDescent="0.25">
      <c r="Q561" s="309"/>
      <c r="R561" s="78"/>
      <c r="S561" s="78"/>
      <c r="T561" s="78"/>
      <c r="U561" s="78"/>
      <c r="V561" s="78"/>
      <c r="W561" s="78"/>
      <c r="X561" s="78"/>
      <c r="Y561" s="78"/>
      <c r="Z561" s="78"/>
      <c r="AA561" s="78"/>
      <c r="AB561" s="78"/>
      <c r="AC561" s="51"/>
      <c r="AD561" s="51"/>
    </row>
    <row r="562" spans="17:30" x14ac:dyDescent="0.25">
      <c r="Q562" s="309"/>
      <c r="R562" s="78"/>
      <c r="S562" s="78"/>
      <c r="T562" s="78"/>
      <c r="U562" s="78"/>
      <c r="V562" s="78"/>
      <c r="W562" s="78"/>
      <c r="X562" s="78"/>
      <c r="Y562" s="78"/>
      <c r="Z562" s="78"/>
      <c r="AA562" s="78"/>
      <c r="AB562" s="78"/>
      <c r="AC562" s="51"/>
      <c r="AD562" s="51"/>
    </row>
    <row r="563" spans="17:30" x14ac:dyDescent="0.25">
      <c r="Q563" s="309"/>
      <c r="R563" s="78"/>
      <c r="S563" s="78"/>
      <c r="T563" s="78"/>
      <c r="U563" s="78"/>
      <c r="V563" s="78"/>
      <c r="W563" s="78"/>
      <c r="X563" s="78"/>
      <c r="Y563" s="78"/>
      <c r="Z563" s="78"/>
      <c r="AA563" s="78"/>
      <c r="AB563" s="78"/>
      <c r="AC563" s="51"/>
      <c r="AD563" s="51"/>
    </row>
    <row r="564" spans="17:30" x14ac:dyDescent="0.25">
      <c r="Q564" s="309"/>
      <c r="R564" s="78"/>
      <c r="S564" s="78"/>
      <c r="T564" s="78"/>
      <c r="U564" s="78"/>
      <c r="V564" s="78"/>
      <c r="W564" s="78"/>
      <c r="X564" s="78"/>
      <c r="Y564" s="78"/>
      <c r="Z564" s="78"/>
      <c r="AA564" s="78"/>
      <c r="AB564" s="78"/>
      <c r="AC564" s="51"/>
      <c r="AD564" s="51"/>
    </row>
    <row r="565" spans="17:30" x14ac:dyDescent="0.25">
      <c r="Q565" s="309"/>
      <c r="R565" s="78"/>
      <c r="S565" s="78"/>
      <c r="T565" s="78"/>
      <c r="U565" s="78"/>
      <c r="V565" s="78"/>
      <c r="W565" s="78"/>
      <c r="X565" s="78"/>
      <c r="Y565" s="78"/>
      <c r="Z565" s="78"/>
      <c r="AA565" s="78"/>
      <c r="AB565" s="78"/>
      <c r="AC565" s="51"/>
      <c r="AD565" s="51"/>
    </row>
    <row r="566" spans="17:30" x14ac:dyDescent="0.25">
      <c r="Q566" s="309"/>
      <c r="R566" s="78"/>
      <c r="S566" s="78"/>
      <c r="T566" s="78"/>
      <c r="U566" s="78"/>
      <c r="V566" s="78"/>
      <c r="W566" s="78"/>
      <c r="X566" s="78"/>
      <c r="Y566" s="78"/>
      <c r="Z566" s="78"/>
      <c r="AA566" s="78"/>
      <c r="AB566" s="78"/>
      <c r="AC566" s="51"/>
      <c r="AD566" s="51"/>
    </row>
    <row r="567" spans="17:30" x14ac:dyDescent="0.25">
      <c r="Q567" s="309"/>
      <c r="R567" s="78"/>
      <c r="S567" s="78"/>
      <c r="T567" s="78"/>
      <c r="U567" s="78"/>
      <c r="V567" s="78"/>
      <c r="W567" s="78"/>
      <c r="X567" s="78"/>
      <c r="Y567" s="78"/>
      <c r="Z567" s="78"/>
      <c r="AA567" s="78"/>
      <c r="AB567" s="78"/>
      <c r="AC567" s="51"/>
      <c r="AD567" s="51"/>
    </row>
    <row r="568" spans="17:30" x14ac:dyDescent="0.25">
      <c r="Q568" s="309"/>
      <c r="R568" s="78"/>
      <c r="S568" s="78"/>
      <c r="T568" s="78"/>
      <c r="U568" s="78"/>
      <c r="V568" s="78"/>
      <c r="W568" s="78"/>
      <c r="X568" s="78"/>
      <c r="Y568" s="78"/>
      <c r="Z568" s="78"/>
      <c r="AA568" s="78"/>
      <c r="AB568" s="78"/>
      <c r="AC568" s="51"/>
      <c r="AD568" s="51"/>
    </row>
    <row r="569" spans="17:30" x14ac:dyDescent="0.25">
      <c r="Q569" s="309"/>
      <c r="R569" s="78"/>
      <c r="S569" s="78"/>
      <c r="T569" s="78"/>
      <c r="U569" s="78"/>
      <c r="V569" s="78"/>
      <c r="W569" s="78"/>
      <c r="X569" s="78"/>
      <c r="Y569" s="78"/>
      <c r="Z569" s="78"/>
      <c r="AA569" s="78"/>
      <c r="AB569" s="78"/>
      <c r="AC569" s="51"/>
      <c r="AD569" s="51"/>
    </row>
    <row r="570" spans="17:30" x14ac:dyDescent="0.25">
      <c r="Q570" s="309"/>
      <c r="R570" s="78"/>
      <c r="S570" s="78"/>
      <c r="T570" s="78"/>
      <c r="U570" s="78"/>
      <c r="V570" s="78"/>
      <c r="W570" s="78"/>
      <c r="X570" s="78"/>
      <c r="Y570" s="78"/>
      <c r="Z570" s="78"/>
      <c r="AA570" s="78"/>
      <c r="AB570" s="78"/>
      <c r="AC570" s="51"/>
      <c r="AD570" s="51"/>
    </row>
    <row r="571" spans="17:30" x14ac:dyDescent="0.25">
      <c r="Q571" s="309"/>
      <c r="R571" s="78"/>
      <c r="S571" s="78"/>
      <c r="T571" s="78"/>
      <c r="U571" s="78"/>
      <c r="V571" s="78"/>
      <c r="W571" s="78"/>
      <c r="X571" s="78"/>
      <c r="Y571" s="78"/>
      <c r="Z571" s="78"/>
      <c r="AA571" s="78"/>
      <c r="AB571" s="78"/>
      <c r="AC571" s="51"/>
      <c r="AD571" s="51"/>
    </row>
    <row r="572" spans="17:30" x14ac:dyDescent="0.25">
      <c r="Q572" s="309"/>
      <c r="R572" s="78"/>
      <c r="S572" s="78"/>
      <c r="T572" s="78"/>
      <c r="U572" s="78"/>
      <c r="V572" s="78"/>
      <c r="W572" s="78"/>
      <c r="X572" s="78"/>
      <c r="Y572" s="78"/>
      <c r="Z572" s="78"/>
      <c r="AA572" s="78"/>
      <c r="AB572" s="78"/>
      <c r="AC572" s="51"/>
      <c r="AD572" s="51"/>
    </row>
    <row r="573" spans="17:30" x14ac:dyDescent="0.25">
      <c r="Q573" s="309"/>
      <c r="R573" s="78"/>
      <c r="S573" s="78"/>
      <c r="T573" s="78"/>
      <c r="U573" s="78"/>
      <c r="V573" s="78"/>
      <c r="W573" s="78"/>
      <c r="X573" s="78"/>
      <c r="Y573" s="78"/>
      <c r="Z573" s="78"/>
      <c r="AA573" s="78"/>
      <c r="AB573" s="78"/>
      <c r="AC573" s="51"/>
      <c r="AD573" s="51"/>
    </row>
    <row r="574" spans="17:30" x14ac:dyDescent="0.25">
      <c r="Q574" s="309"/>
      <c r="R574" s="78"/>
      <c r="S574" s="78"/>
      <c r="T574" s="78"/>
      <c r="U574" s="78"/>
      <c r="V574" s="78"/>
      <c r="W574" s="78"/>
      <c r="X574" s="78"/>
      <c r="Y574" s="78"/>
      <c r="Z574" s="78"/>
      <c r="AA574" s="78"/>
      <c r="AB574" s="78"/>
      <c r="AC574" s="51"/>
      <c r="AD574" s="51"/>
    </row>
    <row r="575" spans="17:30" x14ac:dyDescent="0.25">
      <c r="Q575" s="309"/>
      <c r="R575" s="78"/>
      <c r="S575" s="78"/>
      <c r="T575" s="78"/>
      <c r="U575" s="78"/>
      <c r="V575" s="78"/>
      <c r="W575" s="78"/>
      <c r="X575" s="78"/>
      <c r="Y575" s="78"/>
      <c r="Z575" s="78"/>
      <c r="AA575" s="78"/>
      <c r="AB575" s="78"/>
      <c r="AC575" s="51"/>
      <c r="AD575" s="51"/>
    </row>
    <row r="576" spans="17:30" x14ac:dyDescent="0.25">
      <c r="Q576" s="309"/>
      <c r="R576" s="78"/>
      <c r="S576" s="78"/>
      <c r="T576" s="78"/>
      <c r="U576" s="78"/>
      <c r="V576" s="78"/>
      <c r="W576" s="78"/>
      <c r="X576" s="78"/>
      <c r="Y576" s="78"/>
      <c r="Z576" s="78"/>
      <c r="AA576" s="78"/>
      <c r="AB576" s="78"/>
      <c r="AC576" s="51"/>
      <c r="AD576" s="51"/>
    </row>
    <row r="577" spans="17:30" x14ac:dyDescent="0.25">
      <c r="Q577" s="309"/>
      <c r="R577" s="78"/>
      <c r="S577" s="78"/>
      <c r="T577" s="78"/>
      <c r="U577" s="78"/>
      <c r="V577" s="78"/>
      <c r="W577" s="78"/>
      <c r="X577" s="78"/>
      <c r="Y577" s="78"/>
      <c r="Z577" s="78"/>
      <c r="AA577" s="78"/>
      <c r="AB577" s="78"/>
      <c r="AC577" s="51"/>
      <c r="AD577" s="51"/>
    </row>
    <row r="578" spans="17:30" x14ac:dyDescent="0.25">
      <c r="Q578" s="309"/>
      <c r="R578" s="78"/>
      <c r="S578" s="78"/>
      <c r="T578" s="78"/>
      <c r="U578" s="78"/>
      <c r="V578" s="78"/>
      <c r="W578" s="78"/>
      <c r="X578" s="78"/>
      <c r="Y578" s="78"/>
      <c r="Z578" s="78"/>
      <c r="AA578" s="78"/>
      <c r="AB578" s="78"/>
      <c r="AC578" s="51"/>
      <c r="AD578" s="51"/>
    </row>
    <row r="579" spans="17:30" x14ac:dyDescent="0.25">
      <c r="Q579" s="309"/>
      <c r="R579" s="78"/>
      <c r="S579" s="78"/>
      <c r="T579" s="78"/>
      <c r="U579" s="78"/>
      <c r="V579" s="78"/>
      <c r="W579" s="78"/>
      <c r="X579" s="78"/>
      <c r="Y579" s="78"/>
      <c r="Z579" s="78"/>
      <c r="AA579" s="78"/>
      <c r="AB579" s="78"/>
      <c r="AC579" s="51"/>
      <c r="AD579" s="51"/>
    </row>
    <row r="580" spans="17:30" x14ac:dyDescent="0.25">
      <c r="Q580" s="309"/>
      <c r="R580" s="78"/>
      <c r="S580" s="78"/>
      <c r="T580" s="78"/>
      <c r="U580" s="78"/>
      <c r="V580" s="78"/>
      <c r="W580" s="78"/>
      <c r="X580" s="78"/>
      <c r="Y580" s="78"/>
      <c r="Z580" s="78"/>
      <c r="AA580" s="78"/>
      <c r="AB580" s="78"/>
      <c r="AC580" s="51"/>
      <c r="AD580" s="51"/>
    </row>
    <row r="581" spans="17:30" x14ac:dyDescent="0.25">
      <c r="Q581" s="309"/>
      <c r="R581" s="78"/>
      <c r="S581" s="78"/>
      <c r="T581" s="78"/>
      <c r="U581" s="78"/>
      <c r="V581" s="78"/>
      <c r="W581" s="78"/>
      <c r="X581" s="78"/>
      <c r="Y581" s="78"/>
      <c r="Z581" s="78"/>
      <c r="AA581" s="78"/>
      <c r="AB581" s="78"/>
      <c r="AC581" s="51"/>
      <c r="AD581" s="51"/>
    </row>
    <row r="582" spans="17:30" x14ac:dyDescent="0.25">
      <c r="Q582" s="309"/>
      <c r="R582" s="78"/>
      <c r="S582" s="78"/>
      <c r="T582" s="78"/>
      <c r="U582" s="78"/>
      <c r="V582" s="78"/>
      <c r="W582" s="78"/>
      <c r="X582" s="78"/>
      <c r="Y582" s="78"/>
      <c r="Z582" s="78"/>
      <c r="AA582" s="78"/>
      <c r="AB582" s="78"/>
      <c r="AC582" s="51"/>
      <c r="AD582" s="51"/>
    </row>
    <row r="583" spans="17:30" x14ac:dyDescent="0.25">
      <c r="Q583" s="309"/>
      <c r="R583" s="78"/>
      <c r="S583" s="78"/>
      <c r="T583" s="78"/>
      <c r="U583" s="78"/>
      <c r="V583" s="78"/>
      <c r="W583" s="78"/>
      <c r="X583" s="78"/>
      <c r="Y583" s="78"/>
      <c r="Z583" s="78"/>
      <c r="AA583" s="78"/>
      <c r="AB583" s="78"/>
      <c r="AC583" s="51"/>
      <c r="AD583" s="51"/>
    </row>
    <row r="584" spans="17:30" x14ac:dyDescent="0.25">
      <c r="Q584" s="309"/>
      <c r="R584" s="78"/>
      <c r="S584" s="78"/>
      <c r="T584" s="78"/>
      <c r="U584" s="78"/>
      <c r="V584" s="78"/>
      <c r="W584" s="78"/>
      <c r="X584" s="78"/>
      <c r="Y584" s="78"/>
      <c r="Z584" s="78"/>
      <c r="AA584" s="78"/>
      <c r="AB584" s="78"/>
      <c r="AC584" s="51"/>
      <c r="AD584" s="51"/>
    </row>
    <row r="585" spans="17:30" x14ac:dyDescent="0.25">
      <c r="Q585" s="309"/>
      <c r="R585" s="78"/>
      <c r="S585" s="78"/>
      <c r="T585" s="78"/>
      <c r="U585" s="78"/>
      <c r="V585" s="78"/>
      <c r="W585" s="78"/>
      <c r="X585" s="78"/>
      <c r="Y585" s="78"/>
      <c r="Z585" s="78"/>
      <c r="AA585" s="78"/>
      <c r="AB585" s="78"/>
      <c r="AC585" s="51"/>
      <c r="AD585" s="51"/>
    </row>
    <row r="586" spans="17:30" x14ac:dyDescent="0.25">
      <c r="Q586" s="309"/>
      <c r="R586" s="78"/>
      <c r="S586" s="78"/>
      <c r="T586" s="78"/>
      <c r="U586" s="78"/>
      <c r="V586" s="78"/>
      <c r="W586" s="78"/>
      <c r="X586" s="78"/>
      <c r="Y586" s="78"/>
      <c r="Z586" s="78"/>
      <c r="AA586" s="78"/>
      <c r="AB586" s="78"/>
      <c r="AC586" s="51"/>
      <c r="AD586" s="51"/>
    </row>
    <row r="587" spans="17:30" x14ac:dyDescent="0.25">
      <c r="R587" s="78"/>
      <c r="S587" s="78"/>
      <c r="T587" s="78"/>
      <c r="U587" s="78"/>
      <c r="V587" s="78"/>
      <c r="W587" s="78"/>
      <c r="X587" s="78"/>
      <c r="Y587" s="78"/>
      <c r="Z587" s="78"/>
      <c r="AA587" s="78"/>
      <c r="AB587" s="78"/>
      <c r="AC587" s="51"/>
      <c r="AD587" s="51"/>
    </row>
    <row r="588" spans="17:30" x14ac:dyDescent="0.25">
      <c r="R588" s="78"/>
      <c r="S588" s="78"/>
      <c r="T588" s="78"/>
      <c r="U588" s="78"/>
      <c r="V588" s="78"/>
      <c r="W588" s="78"/>
      <c r="X588" s="78"/>
      <c r="Y588" s="78"/>
      <c r="Z588" s="78"/>
      <c r="AA588" s="78"/>
      <c r="AB588" s="78"/>
      <c r="AC588" s="51"/>
      <c r="AD588" s="51"/>
    </row>
    <row r="589" spans="17:30" x14ac:dyDescent="0.25">
      <c r="R589" s="78"/>
      <c r="S589" s="78"/>
      <c r="T589" s="78"/>
      <c r="U589" s="78"/>
      <c r="V589" s="78"/>
      <c r="W589" s="78"/>
      <c r="X589" s="78"/>
      <c r="Y589" s="78"/>
      <c r="Z589" s="78"/>
      <c r="AA589" s="78"/>
      <c r="AB589" s="78"/>
      <c r="AC589" s="51"/>
      <c r="AD589" s="51"/>
    </row>
    <row r="590" spans="17:30" x14ac:dyDescent="0.25">
      <c r="R590" s="78"/>
      <c r="S590" s="78"/>
      <c r="T590" s="78"/>
      <c r="U590" s="78"/>
      <c r="V590" s="78"/>
      <c r="W590" s="78"/>
      <c r="X590" s="78"/>
      <c r="Y590" s="78"/>
      <c r="Z590" s="78"/>
      <c r="AA590" s="78"/>
      <c r="AB590" s="78"/>
      <c r="AC590" s="51"/>
      <c r="AD590" s="51"/>
    </row>
    <row r="591" spans="17:30" x14ac:dyDescent="0.25">
      <c r="R591" s="78"/>
      <c r="S591" s="78"/>
      <c r="T591" s="78"/>
      <c r="U591" s="78"/>
      <c r="V591" s="78"/>
      <c r="W591" s="78"/>
      <c r="X591" s="78"/>
      <c r="Y591" s="78"/>
      <c r="Z591" s="78"/>
      <c r="AA591" s="78"/>
      <c r="AB591" s="78"/>
      <c r="AC591" s="51"/>
      <c r="AD591" s="51"/>
    </row>
    <row r="592" spans="17:30" x14ac:dyDescent="0.25">
      <c r="R592" s="78"/>
      <c r="S592" s="78"/>
      <c r="T592" s="78"/>
      <c r="U592" s="78"/>
      <c r="V592" s="78"/>
      <c r="W592" s="78"/>
      <c r="X592" s="78"/>
      <c r="Y592" s="78"/>
      <c r="Z592" s="78"/>
      <c r="AA592" s="78"/>
      <c r="AB592" s="78"/>
      <c r="AC592" s="51"/>
      <c r="AD592" s="51"/>
    </row>
    <row r="593" spans="18:30" x14ac:dyDescent="0.25">
      <c r="R593" s="78"/>
      <c r="S593" s="78"/>
      <c r="T593" s="78"/>
      <c r="U593" s="78"/>
      <c r="V593" s="78"/>
      <c r="W593" s="78"/>
      <c r="X593" s="78"/>
      <c r="Y593" s="78"/>
      <c r="Z593" s="78"/>
      <c r="AA593" s="78"/>
      <c r="AB593" s="78"/>
      <c r="AC593" s="51"/>
      <c r="AD593" s="51"/>
    </row>
    <row r="594" spans="18:30" x14ac:dyDescent="0.25">
      <c r="R594" s="78"/>
      <c r="S594" s="78"/>
      <c r="T594" s="78"/>
      <c r="U594" s="78"/>
      <c r="V594" s="78"/>
      <c r="W594" s="78"/>
      <c r="X594" s="78"/>
      <c r="Y594" s="78"/>
      <c r="Z594" s="78"/>
      <c r="AA594" s="78"/>
      <c r="AB594" s="78"/>
      <c r="AC594" s="51"/>
      <c r="AD594" s="51"/>
    </row>
    <row r="595" spans="18:30" x14ac:dyDescent="0.25">
      <c r="R595" s="78"/>
      <c r="S595" s="78"/>
      <c r="T595" s="78"/>
      <c r="U595" s="78"/>
      <c r="V595" s="78"/>
      <c r="W595" s="78"/>
      <c r="X595" s="78"/>
      <c r="Y595" s="78"/>
      <c r="Z595" s="78"/>
      <c r="AA595" s="78"/>
      <c r="AB595" s="78"/>
      <c r="AC595" s="51"/>
      <c r="AD595" s="51"/>
    </row>
    <row r="596" spans="18:30" x14ac:dyDescent="0.25">
      <c r="R596" s="78"/>
      <c r="S596" s="78"/>
      <c r="T596" s="78"/>
      <c r="U596" s="78"/>
      <c r="V596" s="78"/>
      <c r="W596" s="78"/>
      <c r="X596" s="78"/>
      <c r="Y596" s="78"/>
      <c r="Z596" s="78"/>
      <c r="AA596" s="78"/>
      <c r="AB596" s="78"/>
      <c r="AC596" s="51"/>
      <c r="AD596" s="51"/>
    </row>
    <row r="597" spans="18:30" x14ac:dyDescent="0.25">
      <c r="R597" s="78"/>
      <c r="S597" s="78"/>
      <c r="T597" s="78"/>
      <c r="U597" s="78"/>
      <c r="V597" s="78"/>
      <c r="W597" s="78"/>
      <c r="X597" s="78"/>
      <c r="Y597" s="78"/>
      <c r="Z597" s="78"/>
      <c r="AA597" s="78"/>
      <c r="AB597" s="78"/>
      <c r="AC597" s="51"/>
      <c r="AD597" s="51"/>
    </row>
    <row r="598" spans="18:30" x14ac:dyDescent="0.25">
      <c r="R598" s="78"/>
      <c r="S598" s="78"/>
      <c r="T598" s="78"/>
      <c r="U598" s="78"/>
      <c r="V598" s="78"/>
      <c r="W598" s="78"/>
      <c r="X598" s="78"/>
      <c r="Y598" s="78"/>
      <c r="Z598" s="78"/>
      <c r="AA598" s="78"/>
      <c r="AB598" s="78"/>
      <c r="AC598" s="51"/>
      <c r="AD598" s="51"/>
    </row>
    <row r="599" spans="18:30" x14ac:dyDescent="0.25">
      <c r="R599" s="78"/>
      <c r="S599" s="78"/>
      <c r="T599" s="78"/>
      <c r="U599" s="78"/>
      <c r="V599" s="78"/>
      <c r="W599" s="78"/>
      <c r="X599" s="78"/>
      <c r="Y599" s="78"/>
      <c r="Z599" s="78"/>
      <c r="AA599" s="78"/>
      <c r="AB599" s="78"/>
      <c r="AC599" s="51"/>
      <c r="AD599" s="51"/>
    </row>
    <row r="600" spans="18:30" x14ac:dyDescent="0.25">
      <c r="R600" s="78"/>
      <c r="S600" s="78"/>
      <c r="T600" s="78"/>
      <c r="U600" s="78"/>
      <c r="V600" s="78"/>
      <c r="W600" s="78"/>
      <c r="X600" s="78"/>
      <c r="Y600" s="78"/>
      <c r="Z600" s="78"/>
      <c r="AA600" s="78"/>
      <c r="AB600" s="78"/>
      <c r="AC600" s="51"/>
      <c r="AD600" s="51"/>
    </row>
    <row r="601" spans="18:30" x14ac:dyDescent="0.25">
      <c r="R601" s="78"/>
      <c r="S601" s="78"/>
      <c r="T601" s="78"/>
      <c r="U601" s="78"/>
      <c r="V601" s="78"/>
      <c r="W601" s="78"/>
      <c r="X601" s="78"/>
      <c r="Y601" s="78"/>
      <c r="Z601" s="78"/>
      <c r="AA601" s="78"/>
      <c r="AB601" s="78"/>
      <c r="AC601" s="51"/>
      <c r="AD601" s="51"/>
    </row>
    <row r="602" spans="18:30" x14ac:dyDescent="0.25">
      <c r="R602" s="78"/>
      <c r="S602" s="78"/>
      <c r="T602" s="78"/>
      <c r="U602" s="78"/>
      <c r="V602" s="78"/>
      <c r="W602" s="78"/>
      <c r="X602" s="78"/>
      <c r="Y602" s="78"/>
      <c r="Z602" s="78"/>
      <c r="AA602" s="78"/>
      <c r="AB602" s="78"/>
      <c r="AC602" s="51"/>
      <c r="AD602" s="51"/>
    </row>
    <row r="603" spans="18:30" x14ac:dyDescent="0.25">
      <c r="R603" s="78"/>
      <c r="S603" s="78"/>
      <c r="T603" s="78"/>
      <c r="U603" s="78"/>
      <c r="V603" s="78"/>
      <c r="W603" s="78"/>
      <c r="X603" s="78"/>
      <c r="Y603" s="78"/>
      <c r="Z603" s="78"/>
      <c r="AA603" s="78"/>
      <c r="AB603" s="78"/>
      <c r="AC603" s="51"/>
      <c r="AD603" s="51"/>
    </row>
    <row r="604" spans="18:30" x14ac:dyDescent="0.25">
      <c r="R604" s="78"/>
      <c r="S604" s="78"/>
      <c r="T604" s="78"/>
      <c r="U604" s="78"/>
      <c r="V604" s="78"/>
      <c r="W604" s="78"/>
      <c r="X604" s="78"/>
      <c r="Y604" s="78"/>
      <c r="Z604" s="78"/>
      <c r="AA604" s="78"/>
      <c r="AB604" s="78"/>
      <c r="AC604" s="51"/>
      <c r="AD604" s="51"/>
    </row>
    <row r="605" spans="18:30" x14ac:dyDescent="0.25">
      <c r="R605" s="78"/>
      <c r="S605" s="78"/>
      <c r="T605" s="78"/>
      <c r="U605" s="78"/>
      <c r="V605" s="78"/>
      <c r="W605" s="78"/>
      <c r="X605" s="78"/>
      <c r="Y605" s="78"/>
      <c r="Z605" s="78"/>
      <c r="AA605" s="78"/>
      <c r="AB605" s="78"/>
      <c r="AC605" s="51"/>
      <c r="AD605" s="51"/>
    </row>
    <row r="606" spans="18:30" x14ac:dyDescent="0.25">
      <c r="R606" s="78"/>
      <c r="S606" s="78"/>
      <c r="T606" s="78"/>
      <c r="U606" s="78"/>
      <c r="V606" s="78"/>
      <c r="W606" s="78"/>
      <c r="X606" s="78"/>
      <c r="Y606" s="78"/>
      <c r="Z606" s="78"/>
      <c r="AA606" s="78"/>
      <c r="AB606" s="78"/>
      <c r="AC606" s="51"/>
      <c r="AD606" s="51"/>
    </row>
    <row r="607" spans="18:30" x14ac:dyDescent="0.25">
      <c r="R607" s="78"/>
      <c r="S607" s="78"/>
      <c r="T607" s="78"/>
      <c r="U607" s="78"/>
      <c r="V607" s="78"/>
      <c r="W607" s="78"/>
      <c r="X607" s="78"/>
      <c r="Y607" s="78"/>
      <c r="Z607" s="78"/>
      <c r="AA607" s="78"/>
      <c r="AB607" s="78"/>
      <c r="AC607" s="51"/>
      <c r="AD607" s="51"/>
    </row>
    <row r="608" spans="18:30" x14ac:dyDescent="0.25">
      <c r="R608" s="78"/>
      <c r="S608" s="78"/>
      <c r="T608" s="78"/>
      <c r="U608" s="78"/>
      <c r="V608" s="78"/>
      <c r="W608" s="78"/>
      <c r="X608" s="78"/>
      <c r="Y608" s="78"/>
      <c r="Z608" s="78"/>
      <c r="AA608" s="78"/>
      <c r="AB608" s="78"/>
      <c r="AC608" s="51"/>
      <c r="AD608" s="51"/>
    </row>
    <row r="609" spans="18:30" x14ac:dyDescent="0.25">
      <c r="R609" s="78"/>
      <c r="S609" s="78"/>
      <c r="T609" s="78"/>
      <c r="U609" s="78"/>
      <c r="V609" s="78"/>
      <c r="W609" s="78"/>
      <c r="X609" s="78"/>
      <c r="Y609" s="78"/>
      <c r="Z609" s="78"/>
      <c r="AA609" s="78"/>
      <c r="AB609" s="78"/>
      <c r="AC609" s="51"/>
      <c r="AD609" s="51"/>
    </row>
    <row r="610" spans="18:30" x14ac:dyDescent="0.25">
      <c r="R610" s="78"/>
      <c r="S610" s="78"/>
      <c r="T610" s="78"/>
      <c r="U610" s="78"/>
      <c r="V610" s="78"/>
      <c r="W610" s="78"/>
      <c r="X610" s="78"/>
      <c r="Y610" s="78"/>
      <c r="Z610" s="78"/>
      <c r="AA610" s="78"/>
      <c r="AB610" s="78"/>
      <c r="AC610" s="51"/>
      <c r="AD610" s="51"/>
    </row>
    <row r="611" spans="18:30" x14ac:dyDescent="0.25">
      <c r="R611" s="78"/>
      <c r="S611" s="78"/>
      <c r="T611" s="78"/>
      <c r="U611" s="78"/>
      <c r="V611" s="78"/>
      <c r="W611" s="78"/>
      <c r="X611" s="78"/>
      <c r="Y611" s="78"/>
      <c r="Z611" s="78"/>
      <c r="AA611" s="78"/>
      <c r="AB611" s="78"/>
      <c r="AC611" s="51"/>
      <c r="AD611" s="51"/>
    </row>
    <row r="612" spans="18:30" x14ac:dyDescent="0.25">
      <c r="R612" s="78"/>
      <c r="S612" s="78"/>
      <c r="T612" s="78"/>
      <c r="U612" s="78"/>
      <c r="V612" s="78"/>
      <c r="W612" s="78"/>
      <c r="X612" s="78"/>
      <c r="Y612" s="78"/>
      <c r="Z612" s="78"/>
      <c r="AA612" s="78"/>
      <c r="AB612" s="78"/>
      <c r="AC612" s="51"/>
      <c r="AD612" s="51"/>
    </row>
    <row r="613" spans="18:30" x14ac:dyDescent="0.25">
      <c r="R613" s="78"/>
      <c r="S613" s="78"/>
      <c r="T613" s="78"/>
      <c r="U613" s="78"/>
      <c r="V613" s="78"/>
      <c r="W613" s="78"/>
      <c r="X613" s="78"/>
      <c r="Y613" s="78"/>
      <c r="Z613" s="78"/>
      <c r="AA613" s="78"/>
      <c r="AB613" s="78"/>
      <c r="AC613" s="51"/>
      <c r="AD613" s="51"/>
    </row>
    <row r="614" spans="18:30" x14ac:dyDescent="0.25">
      <c r="R614" s="78"/>
      <c r="S614" s="78"/>
      <c r="T614" s="78"/>
      <c r="U614" s="78"/>
      <c r="V614" s="78"/>
      <c r="W614" s="78"/>
      <c r="X614" s="78"/>
      <c r="Y614" s="78"/>
      <c r="Z614" s="78"/>
      <c r="AA614" s="78"/>
      <c r="AB614" s="78"/>
      <c r="AC614" s="51"/>
      <c r="AD614" s="51"/>
    </row>
    <row r="615" spans="18:30" x14ac:dyDescent="0.25">
      <c r="R615" s="78"/>
      <c r="S615" s="78"/>
      <c r="T615" s="78"/>
      <c r="U615" s="78"/>
      <c r="V615" s="78"/>
      <c r="W615" s="78"/>
      <c r="X615" s="78"/>
      <c r="Y615" s="78"/>
      <c r="Z615" s="78"/>
      <c r="AA615" s="78"/>
      <c r="AB615" s="78"/>
      <c r="AC615" s="51"/>
      <c r="AD615" s="51"/>
    </row>
    <row r="616" spans="18:30" x14ac:dyDescent="0.25">
      <c r="R616" s="78"/>
      <c r="S616" s="78"/>
      <c r="T616" s="78"/>
      <c r="U616" s="78"/>
      <c r="V616" s="78"/>
      <c r="W616" s="78"/>
      <c r="X616" s="78"/>
      <c r="Y616" s="78"/>
      <c r="Z616" s="78"/>
      <c r="AA616" s="78"/>
      <c r="AB616" s="78"/>
      <c r="AC616" s="51"/>
      <c r="AD616" s="51"/>
    </row>
    <row r="617" spans="18:30" x14ac:dyDescent="0.25">
      <c r="R617" s="78"/>
      <c r="S617" s="78"/>
      <c r="T617" s="78"/>
      <c r="U617" s="78"/>
      <c r="V617" s="78"/>
      <c r="W617" s="78"/>
      <c r="X617" s="78"/>
      <c r="Y617" s="78"/>
      <c r="Z617" s="78"/>
      <c r="AA617" s="78"/>
      <c r="AB617" s="78"/>
      <c r="AC617" s="51"/>
      <c r="AD617" s="51"/>
    </row>
    <row r="618" spans="18:30" x14ac:dyDescent="0.25">
      <c r="R618" s="78"/>
      <c r="S618" s="78"/>
      <c r="T618" s="78"/>
      <c r="U618" s="78"/>
      <c r="V618" s="78"/>
      <c r="W618" s="78"/>
      <c r="X618" s="78"/>
      <c r="Y618" s="78"/>
      <c r="Z618" s="78"/>
      <c r="AA618" s="78"/>
      <c r="AB618" s="78"/>
      <c r="AC618" s="51"/>
      <c r="AD618" s="51"/>
    </row>
    <row r="619" spans="18:30" x14ac:dyDescent="0.25">
      <c r="R619" s="78"/>
      <c r="S619" s="78"/>
      <c r="T619" s="78"/>
      <c r="U619" s="78"/>
      <c r="V619" s="78"/>
      <c r="W619" s="78"/>
      <c r="X619" s="78"/>
      <c r="Y619" s="78"/>
      <c r="Z619" s="78"/>
      <c r="AA619" s="78"/>
      <c r="AB619" s="78"/>
      <c r="AC619" s="51"/>
      <c r="AD619" s="51"/>
    </row>
    <row r="620" spans="18:30" x14ac:dyDescent="0.25">
      <c r="R620" s="78"/>
      <c r="S620" s="78"/>
      <c r="T620" s="78"/>
      <c r="U620" s="78"/>
      <c r="V620" s="78"/>
      <c r="W620" s="78"/>
      <c r="X620" s="78"/>
      <c r="Y620" s="78"/>
      <c r="Z620" s="78"/>
      <c r="AA620" s="78"/>
      <c r="AB620" s="78"/>
      <c r="AC620" s="51"/>
      <c r="AD620" s="51"/>
    </row>
    <row r="621" spans="18:30" x14ac:dyDescent="0.25">
      <c r="R621" s="78"/>
      <c r="S621" s="78"/>
      <c r="T621" s="78"/>
      <c r="U621" s="78"/>
      <c r="V621" s="78"/>
      <c r="W621" s="78"/>
      <c r="X621" s="78"/>
      <c r="Y621" s="78"/>
      <c r="Z621" s="78"/>
      <c r="AA621" s="78"/>
      <c r="AB621" s="78"/>
      <c r="AC621" s="51"/>
      <c r="AD621" s="51"/>
    </row>
    <row r="622" spans="18:30" x14ac:dyDescent="0.25">
      <c r="R622" s="78"/>
      <c r="S622" s="78"/>
      <c r="T622" s="78"/>
      <c r="U622" s="78"/>
      <c r="V622" s="78"/>
      <c r="W622" s="78"/>
      <c r="X622" s="78"/>
      <c r="Y622" s="78"/>
      <c r="Z622" s="78"/>
      <c r="AA622" s="78"/>
      <c r="AB622" s="78"/>
      <c r="AC622" s="51"/>
      <c r="AD622" s="51"/>
    </row>
    <row r="623" spans="18:30" x14ac:dyDescent="0.25">
      <c r="R623" s="78"/>
      <c r="S623" s="78"/>
      <c r="T623" s="78"/>
      <c r="U623" s="78"/>
      <c r="V623" s="78"/>
      <c r="W623" s="78"/>
      <c r="X623" s="78"/>
      <c r="Y623" s="78"/>
      <c r="Z623" s="78"/>
      <c r="AA623" s="78"/>
      <c r="AB623" s="78"/>
      <c r="AC623" s="51"/>
      <c r="AD623" s="51"/>
    </row>
    <row r="624" spans="18:30" x14ac:dyDescent="0.25">
      <c r="R624" s="78"/>
      <c r="S624" s="78"/>
      <c r="T624" s="78"/>
      <c r="U624" s="78"/>
      <c r="V624" s="78"/>
      <c r="W624" s="78"/>
      <c r="X624" s="78"/>
      <c r="Y624" s="78"/>
      <c r="Z624" s="78"/>
      <c r="AA624" s="78"/>
      <c r="AB624" s="78"/>
      <c r="AC624" s="51"/>
      <c r="AD624" s="51"/>
    </row>
    <row r="625" spans="18:30" x14ac:dyDescent="0.25">
      <c r="R625" s="78"/>
      <c r="S625" s="78"/>
      <c r="T625" s="78"/>
      <c r="U625" s="78"/>
      <c r="V625" s="78"/>
      <c r="W625" s="78"/>
      <c r="X625" s="78"/>
      <c r="Y625" s="78"/>
      <c r="Z625" s="78"/>
      <c r="AA625" s="78"/>
      <c r="AB625" s="78"/>
      <c r="AC625" s="51"/>
      <c r="AD625" s="51"/>
    </row>
    <row r="626" spans="18:30" x14ac:dyDescent="0.25">
      <c r="R626" s="78"/>
      <c r="S626" s="78"/>
      <c r="T626" s="78"/>
      <c r="U626" s="78"/>
      <c r="V626" s="78"/>
      <c r="W626" s="78"/>
      <c r="X626" s="78"/>
      <c r="Y626" s="78"/>
      <c r="Z626" s="78"/>
      <c r="AA626" s="78"/>
      <c r="AB626" s="78"/>
      <c r="AC626" s="51"/>
      <c r="AD626" s="51"/>
    </row>
    <row r="627" spans="18:30" x14ac:dyDescent="0.25">
      <c r="R627" s="78"/>
      <c r="S627" s="78"/>
      <c r="T627" s="78"/>
      <c r="U627" s="78"/>
      <c r="V627" s="78"/>
      <c r="W627" s="78"/>
      <c r="X627" s="78"/>
      <c r="Y627" s="78"/>
      <c r="Z627" s="78"/>
      <c r="AA627" s="78"/>
      <c r="AB627" s="78"/>
      <c r="AC627" s="51"/>
      <c r="AD627" s="51"/>
    </row>
    <row r="628" spans="18:30" x14ac:dyDescent="0.25">
      <c r="R628" s="78"/>
      <c r="S628" s="78"/>
      <c r="T628" s="78"/>
      <c r="U628" s="78"/>
      <c r="V628" s="78"/>
      <c r="W628" s="78"/>
      <c r="X628" s="78"/>
      <c r="Y628" s="78"/>
      <c r="Z628" s="78"/>
      <c r="AA628" s="78"/>
      <c r="AB628" s="78"/>
      <c r="AC628" s="51"/>
      <c r="AD628" s="51"/>
    </row>
    <row r="629" spans="18:30" x14ac:dyDescent="0.25">
      <c r="R629" s="78"/>
      <c r="S629" s="78"/>
      <c r="T629" s="78"/>
      <c r="U629" s="78"/>
      <c r="V629" s="78"/>
      <c r="W629" s="78"/>
      <c r="X629" s="78"/>
      <c r="Y629" s="78"/>
      <c r="Z629" s="78"/>
      <c r="AA629" s="78"/>
      <c r="AB629" s="78"/>
      <c r="AC629" s="51"/>
      <c r="AD629" s="51"/>
    </row>
    <row r="630" spans="18:30" x14ac:dyDescent="0.25">
      <c r="R630" s="78"/>
      <c r="S630" s="78"/>
      <c r="T630" s="78"/>
      <c r="U630" s="78"/>
      <c r="V630" s="78"/>
      <c r="W630" s="78"/>
      <c r="X630" s="78"/>
      <c r="Y630" s="78"/>
      <c r="Z630" s="78"/>
      <c r="AA630" s="78"/>
      <c r="AB630" s="78"/>
      <c r="AC630" s="51"/>
      <c r="AD630" s="51"/>
    </row>
    <row r="631" spans="18:30" x14ac:dyDescent="0.25">
      <c r="R631" s="78"/>
      <c r="S631" s="78"/>
      <c r="T631" s="78"/>
      <c r="U631" s="78"/>
      <c r="V631" s="78"/>
      <c r="W631" s="78"/>
      <c r="X631" s="78"/>
      <c r="Y631" s="78"/>
      <c r="Z631" s="78"/>
      <c r="AA631" s="78"/>
      <c r="AB631" s="78"/>
      <c r="AC631" s="51"/>
      <c r="AD631" s="51"/>
    </row>
    <row r="632" spans="18:30" x14ac:dyDescent="0.25">
      <c r="R632" s="78"/>
      <c r="S632" s="78"/>
      <c r="T632" s="78"/>
      <c r="U632" s="78"/>
      <c r="V632" s="78"/>
      <c r="W632" s="78"/>
      <c r="X632" s="78"/>
      <c r="Y632" s="78"/>
      <c r="Z632" s="78"/>
      <c r="AA632" s="78"/>
      <c r="AB632" s="78"/>
      <c r="AC632" s="51"/>
      <c r="AD632" s="51"/>
    </row>
    <row r="633" spans="18:30" x14ac:dyDescent="0.25">
      <c r="R633" s="78"/>
      <c r="S633" s="78"/>
      <c r="T633" s="78"/>
      <c r="U633" s="78"/>
      <c r="V633" s="78"/>
      <c r="W633" s="78"/>
      <c r="X633" s="78"/>
      <c r="Y633" s="78"/>
      <c r="Z633" s="78"/>
      <c r="AA633" s="78"/>
      <c r="AB633" s="78"/>
      <c r="AC633" s="51"/>
      <c r="AD633" s="51"/>
    </row>
    <row r="634" spans="18:30" x14ac:dyDescent="0.25">
      <c r="R634" s="78"/>
      <c r="S634" s="78"/>
      <c r="T634" s="78"/>
      <c r="U634" s="78"/>
      <c r="V634" s="78"/>
      <c r="W634" s="78"/>
      <c r="X634" s="78"/>
      <c r="Y634" s="78"/>
      <c r="Z634" s="78"/>
      <c r="AA634" s="78"/>
      <c r="AB634" s="78"/>
      <c r="AC634" s="51"/>
      <c r="AD634" s="51"/>
    </row>
    <row r="635" spans="18:30" x14ac:dyDescent="0.25">
      <c r="R635" s="78"/>
      <c r="S635" s="78"/>
      <c r="T635" s="78"/>
      <c r="U635" s="78"/>
      <c r="V635" s="78"/>
      <c r="W635" s="78"/>
      <c r="X635" s="78"/>
      <c r="Y635" s="78"/>
      <c r="Z635" s="78"/>
      <c r="AA635" s="78"/>
      <c r="AB635" s="78"/>
      <c r="AC635" s="51"/>
      <c r="AD635" s="51"/>
    </row>
    <row r="636" spans="18:30" x14ac:dyDescent="0.25">
      <c r="R636" s="78"/>
      <c r="S636" s="78"/>
      <c r="T636" s="78"/>
      <c r="U636" s="78"/>
      <c r="V636" s="78"/>
      <c r="W636" s="78"/>
      <c r="X636" s="78"/>
      <c r="Y636" s="78"/>
      <c r="Z636" s="78"/>
      <c r="AA636" s="78"/>
      <c r="AB636" s="78"/>
      <c r="AC636" s="51"/>
      <c r="AD636" s="51"/>
    </row>
    <row r="637" spans="18:30" x14ac:dyDescent="0.25">
      <c r="R637" s="78"/>
      <c r="S637" s="78"/>
      <c r="T637" s="78"/>
      <c r="U637" s="78"/>
      <c r="V637" s="78"/>
      <c r="W637" s="78"/>
      <c r="X637" s="78"/>
      <c r="Y637" s="78"/>
      <c r="Z637" s="78"/>
      <c r="AA637" s="78"/>
      <c r="AB637" s="78"/>
      <c r="AC637" s="51"/>
      <c r="AD637" s="51"/>
    </row>
    <row r="638" spans="18:30" x14ac:dyDescent="0.25">
      <c r="R638" s="78"/>
      <c r="S638" s="78"/>
      <c r="T638" s="78"/>
      <c r="U638" s="78"/>
      <c r="V638" s="78"/>
      <c r="W638" s="78"/>
      <c r="X638" s="78"/>
      <c r="Y638" s="78"/>
      <c r="Z638" s="78"/>
      <c r="AA638" s="78"/>
      <c r="AB638" s="78"/>
      <c r="AC638" s="51"/>
      <c r="AD638" s="51"/>
    </row>
    <row r="639" spans="18:30" x14ac:dyDescent="0.25">
      <c r="R639" s="78"/>
      <c r="S639" s="78"/>
      <c r="T639" s="78"/>
      <c r="U639" s="78"/>
      <c r="V639" s="78"/>
      <c r="W639" s="78"/>
      <c r="X639" s="78"/>
      <c r="Y639" s="78"/>
      <c r="Z639" s="78"/>
      <c r="AA639" s="78"/>
      <c r="AB639" s="78"/>
      <c r="AC639" s="51"/>
      <c r="AD639" s="51"/>
    </row>
    <row r="640" spans="18:30" x14ac:dyDescent="0.25">
      <c r="R640" s="78"/>
      <c r="S640" s="78"/>
      <c r="T640" s="78"/>
      <c r="U640" s="78"/>
      <c r="V640" s="78"/>
      <c r="W640" s="78"/>
      <c r="X640" s="78"/>
      <c r="Y640" s="78"/>
      <c r="Z640" s="78"/>
      <c r="AA640" s="78"/>
      <c r="AB640" s="78"/>
      <c r="AC640" s="51"/>
      <c r="AD640" s="51"/>
    </row>
    <row r="641" spans="18:30" x14ac:dyDescent="0.25">
      <c r="R641" s="78"/>
      <c r="S641" s="78"/>
      <c r="T641" s="78"/>
      <c r="U641" s="78"/>
      <c r="V641" s="78"/>
      <c r="W641" s="78"/>
      <c r="X641" s="78"/>
      <c r="Y641" s="78"/>
      <c r="Z641" s="78"/>
      <c r="AA641" s="78"/>
      <c r="AB641" s="78"/>
      <c r="AC641" s="51"/>
      <c r="AD641" s="51"/>
    </row>
    <row r="642" spans="18:30" x14ac:dyDescent="0.25">
      <c r="R642" s="78"/>
      <c r="S642" s="78"/>
      <c r="T642" s="78"/>
      <c r="U642" s="78"/>
      <c r="V642" s="78"/>
      <c r="W642" s="78"/>
      <c r="X642" s="78"/>
      <c r="Y642" s="78"/>
      <c r="Z642" s="78"/>
      <c r="AA642" s="78"/>
      <c r="AB642" s="78"/>
      <c r="AC642" s="51"/>
      <c r="AD642" s="51"/>
    </row>
    <row r="643" spans="18:30" x14ac:dyDescent="0.25">
      <c r="R643" s="78"/>
      <c r="S643" s="78"/>
      <c r="T643" s="78"/>
      <c r="U643" s="78"/>
      <c r="V643" s="78"/>
      <c r="W643" s="78"/>
      <c r="X643" s="78"/>
      <c r="Y643" s="78"/>
      <c r="Z643" s="78"/>
      <c r="AA643" s="78"/>
      <c r="AB643" s="78"/>
      <c r="AC643" s="51"/>
      <c r="AD643" s="51"/>
    </row>
    <row r="644" spans="18:30" x14ac:dyDescent="0.25">
      <c r="R644" s="78"/>
      <c r="S644" s="78"/>
      <c r="T644" s="78"/>
      <c r="U644" s="78"/>
      <c r="V644" s="78"/>
      <c r="W644" s="78"/>
      <c r="X644" s="78"/>
      <c r="Y644" s="78"/>
      <c r="Z644" s="78"/>
      <c r="AA644" s="78"/>
      <c r="AB644" s="78"/>
      <c r="AC644" s="51"/>
      <c r="AD644" s="51"/>
    </row>
    <row r="645" spans="18:30" x14ac:dyDescent="0.25">
      <c r="R645" s="78"/>
      <c r="S645" s="78"/>
      <c r="T645" s="78"/>
      <c r="U645" s="78"/>
      <c r="V645" s="78"/>
      <c r="W645" s="78"/>
      <c r="X645" s="78"/>
      <c r="Y645" s="78"/>
      <c r="Z645" s="78"/>
      <c r="AA645" s="78"/>
      <c r="AB645" s="78"/>
      <c r="AC645" s="51"/>
      <c r="AD645" s="51"/>
    </row>
    <row r="646" spans="18:30" x14ac:dyDescent="0.25">
      <c r="R646" s="78"/>
      <c r="S646" s="78"/>
      <c r="T646" s="78"/>
      <c r="U646" s="78"/>
      <c r="V646" s="78"/>
      <c r="W646" s="78"/>
      <c r="X646" s="78"/>
      <c r="Y646" s="78"/>
      <c r="Z646" s="78"/>
      <c r="AA646" s="78"/>
      <c r="AB646" s="78"/>
      <c r="AC646" s="51"/>
      <c r="AD646" s="51"/>
    </row>
    <row r="647" spans="18:30" x14ac:dyDescent="0.25">
      <c r="R647" s="78"/>
      <c r="S647" s="78"/>
      <c r="T647" s="78"/>
      <c r="U647" s="78"/>
      <c r="V647" s="78"/>
      <c r="W647" s="78"/>
      <c r="X647" s="78"/>
      <c r="Y647" s="78"/>
      <c r="Z647" s="78"/>
      <c r="AA647" s="78"/>
      <c r="AB647" s="78"/>
      <c r="AC647" s="51"/>
      <c r="AD647" s="51"/>
    </row>
    <row r="648" spans="18:30" x14ac:dyDescent="0.25">
      <c r="R648" s="78"/>
      <c r="S648" s="78"/>
      <c r="T648" s="78"/>
      <c r="U648" s="78"/>
      <c r="V648" s="78"/>
      <c r="W648" s="78"/>
      <c r="X648" s="78"/>
      <c r="Y648" s="78"/>
      <c r="Z648" s="78"/>
      <c r="AA648" s="78"/>
      <c r="AB648" s="78"/>
      <c r="AC648" s="51"/>
      <c r="AD648" s="51"/>
    </row>
    <row r="649" spans="18:30" x14ac:dyDescent="0.25">
      <c r="R649" s="78"/>
      <c r="S649" s="78"/>
      <c r="T649" s="78"/>
      <c r="U649" s="78"/>
      <c r="V649" s="78"/>
      <c r="W649" s="78"/>
      <c r="X649" s="78"/>
      <c r="Y649" s="78"/>
      <c r="Z649" s="78"/>
      <c r="AA649" s="78"/>
      <c r="AB649" s="78"/>
      <c r="AC649" s="51"/>
      <c r="AD649" s="51"/>
    </row>
    <row r="650" spans="18:30" x14ac:dyDescent="0.25">
      <c r="R650" s="78"/>
      <c r="S650" s="78"/>
      <c r="T650" s="78"/>
      <c r="U650" s="78"/>
      <c r="V650" s="78"/>
      <c r="W650" s="78"/>
      <c r="X650" s="78"/>
      <c r="Y650" s="78"/>
      <c r="Z650" s="78"/>
      <c r="AA650" s="78"/>
      <c r="AB650" s="78"/>
      <c r="AC650" s="51"/>
      <c r="AD650" s="51"/>
    </row>
    <row r="651" spans="18:30" x14ac:dyDescent="0.25">
      <c r="R651" s="78"/>
      <c r="S651" s="78"/>
      <c r="T651" s="78"/>
      <c r="U651" s="78"/>
      <c r="V651" s="78"/>
      <c r="W651" s="78"/>
      <c r="X651" s="78"/>
      <c r="Y651" s="78"/>
      <c r="Z651" s="78"/>
      <c r="AA651" s="78"/>
      <c r="AB651" s="78"/>
      <c r="AC651" s="51"/>
      <c r="AD651" s="51"/>
    </row>
    <row r="652" spans="18:30" x14ac:dyDescent="0.25">
      <c r="R652" s="78"/>
      <c r="S652" s="78"/>
      <c r="T652" s="78"/>
      <c r="U652" s="78"/>
      <c r="V652" s="78"/>
      <c r="W652" s="78"/>
      <c r="X652" s="78"/>
      <c r="Y652" s="78"/>
      <c r="Z652" s="78"/>
      <c r="AA652" s="78"/>
      <c r="AB652" s="78"/>
      <c r="AC652" s="51"/>
      <c r="AD652" s="51"/>
    </row>
    <row r="653" spans="18:30" x14ac:dyDescent="0.25">
      <c r="R653" s="78"/>
      <c r="S653" s="78"/>
      <c r="T653" s="78"/>
      <c r="U653" s="78"/>
      <c r="V653" s="78"/>
      <c r="W653" s="78"/>
      <c r="X653" s="78"/>
      <c r="Y653" s="78"/>
      <c r="Z653" s="78"/>
      <c r="AA653" s="78"/>
      <c r="AB653" s="78"/>
      <c r="AC653" s="51"/>
      <c r="AD653" s="51"/>
    </row>
    <row r="654" spans="18:30" x14ac:dyDescent="0.25">
      <c r="R654" s="78"/>
      <c r="S654" s="78"/>
      <c r="T654" s="78"/>
      <c r="U654" s="78"/>
      <c r="V654" s="78"/>
      <c r="W654" s="78"/>
      <c r="X654" s="78"/>
      <c r="Y654" s="78"/>
      <c r="Z654" s="78"/>
      <c r="AA654" s="78"/>
      <c r="AB654" s="78"/>
      <c r="AC654" s="51"/>
      <c r="AD654" s="51"/>
    </row>
    <row r="655" spans="18:30" x14ac:dyDescent="0.25">
      <c r="R655" s="78"/>
      <c r="S655" s="78"/>
      <c r="T655" s="78"/>
      <c r="U655" s="78"/>
      <c r="V655" s="78"/>
      <c r="W655" s="78"/>
      <c r="X655" s="78"/>
      <c r="Y655" s="78"/>
      <c r="Z655" s="78"/>
      <c r="AA655" s="78"/>
      <c r="AB655" s="78"/>
      <c r="AC655" s="51"/>
      <c r="AD655" s="51"/>
    </row>
    <row r="656" spans="18:30" x14ac:dyDescent="0.25">
      <c r="R656" s="78"/>
      <c r="S656" s="78"/>
      <c r="T656" s="78"/>
      <c r="U656" s="78"/>
      <c r="V656" s="78"/>
      <c r="W656" s="78"/>
      <c r="X656" s="78"/>
      <c r="Y656" s="78"/>
      <c r="Z656" s="78"/>
      <c r="AA656" s="78"/>
      <c r="AB656" s="78"/>
      <c r="AC656" s="51"/>
      <c r="AD656" s="51"/>
    </row>
    <row r="657" spans="18:30" x14ac:dyDescent="0.25">
      <c r="R657" s="78"/>
      <c r="S657" s="78"/>
      <c r="T657" s="78"/>
      <c r="U657" s="78"/>
      <c r="V657" s="78"/>
      <c r="W657" s="78"/>
      <c r="X657" s="78"/>
      <c r="Y657" s="78"/>
      <c r="Z657" s="78"/>
      <c r="AA657" s="78"/>
      <c r="AB657" s="78"/>
      <c r="AC657" s="51"/>
      <c r="AD657" s="51"/>
    </row>
    <row r="658" spans="18:30" x14ac:dyDescent="0.25">
      <c r="R658" s="78"/>
      <c r="S658" s="78"/>
      <c r="T658" s="78"/>
      <c r="U658" s="78"/>
      <c r="V658" s="78"/>
      <c r="W658" s="78"/>
      <c r="X658" s="78"/>
      <c r="Y658" s="78"/>
      <c r="Z658" s="78"/>
      <c r="AA658" s="78"/>
      <c r="AB658" s="78"/>
      <c r="AC658" s="51"/>
      <c r="AD658" s="51"/>
    </row>
    <row r="659" spans="18:30" x14ac:dyDescent="0.25">
      <c r="R659" s="78"/>
      <c r="S659" s="78"/>
      <c r="T659" s="78"/>
      <c r="U659" s="78"/>
      <c r="V659" s="78"/>
      <c r="W659" s="78"/>
      <c r="X659" s="78"/>
      <c r="Y659" s="78"/>
      <c r="Z659" s="78"/>
      <c r="AA659" s="78"/>
      <c r="AB659" s="78"/>
      <c r="AC659" s="51"/>
      <c r="AD659" s="51"/>
    </row>
    <row r="660" spans="18:30" x14ac:dyDescent="0.25">
      <c r="R660" s="78"/>
      <c r="S660" s="78"/>
      <c r="T660" s="78"/>
      <c r="U660" s="78"/>
      <c r="V660" s="78"/>
      <c r="W660" s="78"/>
      <c r="X660" s="78"/>
      <c r="Y660" s="78"/>
      <c r="Z660" s="78"/>
      <c r="AA660" s="78"/>
      <c r="AB660" s="78"/>
      <c r="AC660" s="51"/>
      <c r="AD660" s="51"/>
    </row>
    <row r="661" spans="18:30" x14ac:dyDescent="0.25">
      <c r="R661" s="78"/>
      <c r="S661" s="78"/>
      <c r="T661" s="78"/>
      <c r="U661" s="78"/>
      <c r="V661" s="78"/>
      <c r="W661" s="78"/>
      <c r="X661" s="78"/>
      <c r="Y661" s="78"/>
      <c r="Z661" s="78"/>
      <c r="AA661" s="78"/>
      <c r="AB661" s="78"/>
      <c r="AC661" s="51"/>
      <c r="AD661" s="51"/>
    </row>
    <row r="662" spans="18:30" x14ac:dyDescent="0.25">
      <c r="R662" s="78"/>
      <c r="S662" s="78"/>
      <c r="T662" s="78"/>
      <c r="U662" s="78"/>
      <c r="V662" s="78"/>
      <c r="W662" s="78"/>
      <c r="X662" s="78"/>
      <c r="Y662" s="78"/>
      <c r="Z662" s="78"/>
      <c r="AA662" s="78"/>
      <c r="AB662" s="78"/>
      <c r="AC662" s="51"/>
      <c r="AD662" s="51"/>
    </row>
    <row r="663" spans="18:30" x14ac:dyDescent="0.25">
      <c r="R663" s="78"/>
      <c r="S663" s="78"/>
      <c r="T663" s="78"/>
      <c r="U663" s="78"/>
      <c r="V663" s="78"/>
      <c r="W663" s="78"/>
      <c r="X663" s="78"/>
      <c r="Y663" s="78"/>
      <c r="Z663" s="78"/>
      <c r="AA663" s="78"/>
      <c r="AB663" s="78"/>
      <c r="AC663" s="51"/>
      <c r="AD663" s="51"/>
    </row>
    <row r="664" spans="18:30" x14ac:dyDescent="0.25">
      <c r="R664" s="78"/>
      <c r="S664" s="78"/>
      <c r="T664" s="78"/>
      <c r="U664" s="78"/>
      <c r="V664" s="78"/>
      <c r="W664" s="78"/>
      <c r="X664" s="78"/>
      <c r="Y664" s="78"/>
      <c r="Z664" s="78"/>
      <c r="AA664" s="78"/>
      <c r="AB664" s="78"/>
      <c r="AC664" s="51"/>
      <c r="AD664" s="51"/>
    </row>
    <row r="665" spans="18:30" x14ac:dyDescent="0.25">
      <c r="R665" s="78"/>
      <c r="S665" s="78"/>
      <c r="T665" s="78"/>
      <c r="U665" s="78"/>
      <c r="V665" s="78"/>
      <c r="W665" s="78"/>
      <c r="X665" s="78"/>
      <c r="Y665" s="78"/>
      <c r="Z665" s="78"/>
      <c r="AA665" s="78"/>
      <c r="AB665" s="78"/>
      <c r="AC665" s="51"/>
      <c r="AD665" s="51"/>
    </row>
    <row r="666" spans="18:30" x14ac:dyDescent="0.25">
      <c r="R666" s="78"/>
      <c r="S666" s="78"/>
      <c r="T666" s="78"/>
      <c r="U666" s="78"/>
      <c r="V666" s="78"/>
      <c r="W666" s="78"/>
      <c r="X666" s="78"/>
      <c r="Y666" s="78"/>
      <c r="Z666" s="78"/>
      <c r="AA666" s="78"/>
      <c r="AB666" s="78"/>
      <c r="AC666" s="51"/>
      <c r="AD666" s="51"/>
    </row>
    <row r="667" spans="18:30" x14ac:dyDescent="0.25">
      <c r="R667" s="78"/>
      <c r="S667" s="78"/>
      <c r="T667" s="78"/>
      <c r="U667" s="78"/>
      <c r="V667" s="78"/>
      <c r="W667" s="78"/>
      <c r="X667" s="78"/>
      <c r="Y667" s="78"/>
      <c r="Z667" s="78"/>
      <c r="AA667" s="78"/>
      <c r="AB667" s="78"/>
      <c r="AC667" s="51"/>
      <c r="AD667" s="51"/>
    </row>
    <row r="668" spans="18:30" x14ac:dyDescent="0.25">
      <c r="R668" s="78"/>
      <c r="S668" s="78"/>
      <c r="T668" s="78"/>
      <c r="U668" s="78"/>
      <c r="V668" s="78"/>
      <c r="W668" s="78"/>
      <c r="X668" s="78"/>
      <c r="Y668" s="78"/>
      <c r="Z668" s="78"/>
      <c r="AA668" s="78"/>
      <c r="AB668" s="78"/>
      <c r="AC668" s="51"/>
      <c r="AD668" s="51"/>
    </row>
    <row r="669" spans="18:30" x14ac:dyDescent="0.25">
      <c r="R669" s="78"/>
      <c r="S669" s="78"/>
      <c r="T669" s="78"/>
      <c r="U669" s="78"/>
      <c r="V669" s="78"/>
      <c r="W669" s="78"/>
      <c r="X669" s="78"/>
      <c r="Y669" s="78"/>
      <c r="Z669" s="78"/>
      <c r="AA669" s="78"/>
      <c r="AB669" s="78"/>
      <c r="AC669" s="51"/>
      <c r="AD669" s="51"/>
    </row>
    <row r="670" spans="18:30" x14ac:dyDescent="0.25">
      <c r="R670" s="78"/>
      <c r="S670" s="78"/>
      <c r="T670" s="78"/>
      <c r="U670" s="78"/>
      <c r="V670" s="78"/>
      <c r="W670" s="78"/>
      <c r="X670" s="78"/>
      <c r="Y670" s="78"/>
      <c r="Z670" s="78"/>
      <c r="AA670" s="78"/>
      <c r="AB670" s="78"/>
      <c r="AC670" s="51"/>
      <c r="AD670" s="51"/>
    </row>
    <row r="671" spans="18:30" x14ac:dyDescent="0.25">
      <c r="R671" s="78"/>
      <c r="S671" s="78"/>
      <c r="T671" s="78"/>
      <c r="U671" s="78"/>
      <c r="V671" s="78"/>
      <c r="W671" s="78"/>
      <c r="X671" s="78"/>
      <c r="Y671" s="78"/>
      <c r="Z671" s="78"/>
      <c r="AA671" s="78"/>
      <c r="AB671" s="78"/>
      <c r="AC671" s="51"/>
      <c r="AD671" s="51"/>
    </row>
    <row r="672" spans="18:30" x14ac:dyDescent="0.25">
      <c r="R672" s="78"/>
      <c r="S672" s="78"/>
      <c r="T672" s="78"/>
      <c r="U672" s="78"/>
      <c r="V672" s="78"/>
      <c r="W672" s="78"/>
      <c r="X672" s="78"/>
      <c r="Y672" s="78"/>
      <c r="Z672" s="78"/>
      <c r="AA672" s="78"/>
      <c r="AB672" s="78"/>
      <c r="AC672" s="51"/>
      <c r="AD672" s="51"/>
    </row>
    <row r="673" spans="18:30" x14ac:dyDescent="0.25">
      <c r="R673" s="78"/>
      <c r="S673" s="78"/>
      <c r="T673" s="78"/>
      <c r="U673" s="78"/>
      <c r="V673" s="78"/>
      <c r="W673" s="78"/>
      <c r="X673" s="78"/>
      <c r="Y673" s="78"/>
      <c r="Z673" s="78"/>
      <c r="AA673" s="78"/>
      <c r="AB673" s="78"/>
      <c r="AC673" s="51"/>
      <c r="AD673" s="51"/>
    </row>
    <row r="674" spans="18:30" x14ac:dyDescent="0.25">
      <c r="R674" s="78"/>
      <c r="S674" s="78"/>
      <c r="T674" s="78"/>
      <c r="U674" s="78"/>
      <c r="V674" s="78"/>
      <c r="W674" s="78"/>
      <c r="X674" s="78"/>
      <c r="Y674" s="78"/>
      <c r="Z674" s="78"/>
      <c r="AA674" s="78"/>
      <c r="AB674" s="78"/>
      <c r="AC674" s="51"/>
      <c r="AD674" s="51"/>
    </row>
    <row r="675" spans="18:30" x14ac:dyDescent="0.25">
      <c r="R675" s="78"/>
      <c r="S675" s="78"/>
      <c r="T675" s="78"/>
      <c r="U675" s="78"/>
      <c r="V675" s="78"/>
      <c r="W675" s="78"/>
      <c r="X675" s="78"/>
      <c r="Y675" s="78"/>
      <c r="Z675" s="78"/>
      <c r="AA675" s="78"/>
      <c r="AB675" s="78"/>
      <c r="AC675" s="51"/>
      <c r="AD675" s="51"/>
    </row>
    <row r="676" spans="18:30" x14ac:dyDescent="0.25">
      <c r="R676" s="78"/>
      <c r="S676" s="78"/>
      <c r="T676" s="78"/>
      <c r="U676" s="78"/>
      <c r="V676" s="78"/>
      <c r="W676" s="78"/>
      <c r="X676" s="78"/>
      <c r="Y676" s="78"/>
      <c r="Z676" s="78"/>
      <c r="AA676" s="78"/>
      <c r="AB676" s="78"/>
      <c r="AC676" s="51"/>
      <c r="AD676" s="51"/>
    </row>
    <row r="677" spans="18:30" x14ac:dyDescent="0.25">
      <c r="R677" s="78"/>
      <c r="S677" s="78"/>
      <c r="T677" s="78"/>
      <c r="U677" s="78"/>
      <c r="V677" s="78"/>
      <c r="W677" s="78"/>
      <c r="X677" s="78"/>
      <c r="Y677" s="78"/>
      <c r="Z677" s="78"/>
      <c r="AA677" s="78"/>
      <c r="AB677" s="78"/>
      <c r="AC677" s="51"/>
      <c r="AD677" s="51"/>
    </row>
    <row r="678" spans="18:30" x14ac:dyDescent="0.25">
      <c r="R678" s="78"/>
      <c r="S678" s="78"/>
      <c r="T678" s="78"/>
      <c r="U678" s="78"/>
      <c r="V678" s="78"/>
      <c r="W678" s="78"/>
      <c r="X678" s="78"/>
      <c r="Y678" s="78"/>
      <c r="Z678" s="78"/>
      <c r="AA678" s="78"/>
      <c r="AB678" s="78"/>
      <c r="AC678" s="51"/>
      <c r="AD678" s="51"/>
    </row>
    <row r="679" spans="18:30" x14ac:dyDescent="0.25">
      <c r="R679" s="78"/>
      <c r="S679" s="78"/>
      <c r="T679" s="78"/>
      <c r="U679" s="78"/>
      <c r="V679" s="78"/>
      <c r="W679" s="78"/>
      <c r="X679" s="78"/>
      <c r="Y679" s="78"/>
      <c r="Z679" s="78"/>
      <c r="AA679" s="78"/>
      <c r="AB679" s="78"/>
      <c r="AC679" s="51"/>
      <c r="AD679" s="51"/>
    </row>
    <row r="680" spans="18:30" x14ac:dyDescent="0.25">
      <c r="R680" s="78"/>
      <c r="S680" s="78"/>
      <c r="T680" s="78"/>
      <c r="U680" s="78"/>
      <c r="V680" s="78"/>
      <c r="W680" s="78"/>
      <c r="X680" s="78"/>
      <c r="Y680" s="78"/>
      <c r="Z680" s="78"/>
      <c r="AA680" s="78"/>
      <c r="AB680" s="78"/>
      <c r="AC680" s="51"/>
      <c r="AD680" s="51"/>
    </row>
    <row r="681" spans="18:30" x14ac:dyDescent="0.25">
      <c r="R681" s="78"/>
      <c r="S681" s="78"/>
      <c r="T681" s="78"/>
      <c r="U681" s="78"/>
      <c r="V681" s="78"/>
      <c r="W681" s="78"/>
      <c r="X681" s="78"/>
      <c r="Y681" s="78"/>
      <c r="Z681" s="78"/>
      <c r="AA681" s="78"/>
      <c r="AB681" s="78"/>
      <c r="AC681" s="51"/>
      <c r="AD681" s="51"/>
    </row>
    <row r="682" spans="18:30" x14ac:dyDescent="0.25">
      <c r="R682" s="78"/>
      <c r="S682" s="78"/>
      <c r="T682" s="78"/>
      <c r="U682" s="78"/>
      <c r="V682" s="78"/>
      <c r="W682" s="78"/>
      <c r="X682" s="78"/>
      <c r="Y682" s="78"/>
      <c r="Z682" s="78"/>
      <c r="AA682" s="78"/>
      <c r="AB682" s="78"/>
      <c r="AC682" s="51"/>
      <c r="AD682" s="51"/>
    </row>
    <row r="683" spans="18:30" x14ac:dyDescent="0.25">
      <c r="R683" s="78"/>
      <c r="S683" s="78"/>
      <c r="T683" s="78"/>
      <c r="U683" s="78"/>
      <c r="V683" s="78"/>
      <c r="W683" s="78"/>
      <c r="X683" s="78"/>
      <c r="Y683" s="78"/>
      <c r="Z683" s="78"/>
      <c r="AA683" s="78"/>
      <c r="AB683" s="78"/>
      <c r="AC683" s="51"/>
      <c r="AD683" s="51"/>
    </row>
    <row r="684" spans="18:30" x14ac:dyDescent="0.25">
      <c r="R684" s="78"/>
      <c r="S684" s="78"/>
      <c r="T684" s="78"/>
      <c r="U684" s="78"/>
      <c r="V684" s="78"/>
      <c r="W684" s="78"/>
      <c r="X684" s="78"/>
      <c r="Y684" s="78"/>
      <c r="Z684" s="78"/>
      <c r="AA684" s="78"/>
      <c r="AB684" s="78"/>
      <c r="AC684" s="51"/>
      <c r="AD684" s="51"/>
    </row>
    <row r="685" spans="18:30" x14ac:dyDescent="0.25">
      <c r="R685" s="78"/>
      <c r="S685" s="78"/>
      <c r="T685" s="78"/>
      <c r="U685" s="78"/>
      <c r="V685" s="78"/>
      <c r="W685" s="78"/>
      <c r="X685" s="78"/>
      <c r="Y685" s="78"/>
      <c r="Z685" s="78"/>
      <c r="AA685" s="78"/>
      <c r="AB685" s="78"/>
      <c r="AC685" s="51"/>
      <c r="AD685" s="51"/>
    </row>
    <row r="686" spans="18:30" x14ac:dyDescent="0.25">
      <c r="R686" s="78"/>
      <c r="S686" s="78"/>
      <c r="T686" s="78"/>
      <c r="U686" s="78"/>
      <c r="V686" s="78"/>
      <c r="W686" s="78"/>
      <c r="X686" s="78"/>
      <c r="Y686" s="78"/>
      <c r="Z686" s="78"/>
      <c r="AA686" s="78"/>
      <c r="AB686" s="78"/>
      <c r="AC686" s="51"/>
      <c r="AD686" s="51"/>
    </row>
    <row r="687" spans="18:30" x14ac:dyDescent="0.25">
      <c r="R687" s="78"/>
      <c r="S687" s="78"/>
      <c r="T687" s="78"/>
      <c r="U687" s="78"/>
      <c r="V687" s="78"/>
      <c r="W687" s="78"/>
      <c r="X687" s="78"/>
      <c r="Y687" s="78"/>
      <c r="Z687" s="78"/>
      <c r="AA687" s="78"/>
      <c r="AB687" s="78"/>
      <c r="AC687" s="51"/>
      <c r="AD687" s="51"/>
    </row>
    <row r="688" spans="18:30" x14ac:dyDescent="0.25">
      <c r="R688" s="78"/>
      <c r="S688" s="78"/>
      <c r="T688" s="78"/>
      <c r="U688" s="78"/>
      <c r="V688" s="78"/>
      <c r="W688" s="78"/>
      <c r="X688" s="78"/>
      <c r="Y688" s="78"/>
      <c r="Z688" s="78"/>
      <c r="AA688" s="78"/>
      <c r="AB688" s="78"/>
      <c r="AC688" s="51"/>
      <c r="AD688" s="51"/>
    </row>
    <row r="689" spans="18:30" x14ac:dyDescent="0.25">
      <c r="R689" s="78"/>
      <c r="S689" s="78"/>
      <c r="T689" s="78"/>
      <c r="U689" s="78"/>
      <c r="V689" s="78"/>
      <c r="W689" s="78"/>
      <c r="X689" s="78"/>
      <c r="Y689" s="78"/>
      <c r="Z689" s="78"/>
      <c r="AA689" s="78"/>
      <c r="AB689" s="78"/>
      <c r="AC689" s="51"/>
      <c r="AD689" s="51"/>
    </row>
    <row r="690" spans="18:30" x14ac:dyDescent="0.25">
      <c r="R690" s="78"/>
      <c r="S690" s="78"/>
      <c r="T690" s="78"/>
      <c r="U690" s="78"/>
      <c r="V690" s="78"/>
      <c r="W690" s="78"/>
      <c r="X690" s="78"/>
      <c r="Y690" s="78"/>
      <c r="Z690" s="78"/>
      <c r="AA690" s="78"/>
      <c r="AB690" s="78"/>
      <c r="AC690" s="51"/>
      <c r="AD690" s="51"/>
    </row>
    <row r="691" spans="18:30" x14ac:dyDescent="0.25">
      <c r="R691" s="78"/>
      <c r="S691" s="78"/>
      <c r="T691" s="78"/>
      <c r="U691" s="78"/>
      <c r="V691" s="78"/>
      <c r="W691" s="78"/>
      <c r="X691" s="78"/>
      <c r="Y691" s="78"/>
      <c r="Z691" s="78"/>
      <c r="AA691" s="78"/>
      <c r="AB691" s="78"/>
      <c r="AC691" s="51"/>
      <c r="AD691" s="51"/>
    </row>
    <row r="692" spans="18:30" x14ac:dyDescent="0.25">
      <c r="R692" s="78"/>
      <c r="S692" s="78"/>
      <c r="T692" s="78"/>
      <c r="U692" s="78"/>
      <c r="V692" s="78"/>
      <c r="W692" s="78"/>
      <c r="X692" s="78"/>
      <c r="Y692" s="78"/>
      <c r="Z692" s="78"/>
      <c r="AA692" s="78"/>
      <c r="AB692" s="78"/>
      <c r="AC692" s="51"/>
      <c r="AD692" s="51"/>
    </row>
    <row r="693" spans="18:30" x14ac:dyDescent="0.25">
      <c r="R693" s="78"/>
      <c r="S693" s="78"/>
      <c r="T693" s="78"/>
      <c r="U693" s="78"/>
      <c r="V693" s="78"/>
      <c r="W693" s="78"/>
      <c r="X693" s="78"/>
      <c r="Y693" s="78"/>
      <c r="Z693" s="78"/>
      <c r="AA693" s="78"/>
      <c r="AB693" s="78"/>
      <c r="AC693" s="51"/>
      <c r="AD693" s="51"/>
    </row>
    <row r="694" spans="18:30" x14ac:dyDescent="0.25">
      <c r="R694" s="78"/>
      <c r="S694" s="78"/>
      <c r="T694" s="78"/>
      <c r="U694" s="78"/>
      <c r="V694" s="78"/>
      <c r="W694" s="78"/>
      <c r="X694" s="78"/>
      <c r="Y694" s="78"/>
      <c r="Z694" s="78"/>
      <c r="AA694" s="78"/>
      <c r="AB694" s="78"/>
      <c r="AC694" s="51"/>
      <c r="AD694" s="51"/>
    </row>
    <row r="695" spans="18:30" x14ac:dyDescent="0.25">
      <c r="R695" s="78"/>
      <c r="S695" s="78"/>
      <c r="T695" s="78"/>
      <c r="U695" s="78"/>
      <c r="V695" s="78"/>
      <c r="W695" s="78"/>
      <c r="X695" s="78"/>
      <c r="Y695" s="78"/>
      <c r="Z695" s="78"/>
      <c r="AA695" s="78"/>
      <c r="AB695" s="78"/>
      <c r="AC695" s="51"/>
      <c r="AD695" s="51"/>
    </row>
    <row r="696" spans="18:30" x14ac:dyDescent="0.25">
      <c r="R696" s="78"/>
      <c r="S696" s="78"/>
      <c r="T696" s="78"/>
      <c r="U696" s="78"/>
      <c r="V696" s="78"/>
      <c r="W696" s="78"/>
      <c r="X696" s="78"/>
      <c r="Y696" s="78"/>
      <c r="Z696" s="78"/>
      <c r="AA696" s="78"/>
      <c r="AB696" s="78"/>
      <c r="AC696" s="51"/>
      <c r="AD696" s="51"/>
    </row>
    <row r="697" spans="18:30" x14ac:dyDescent="0.25">
      <c r="R697" s="78"/>
      <c r="S697" s="78"/>
      <c r="T697" s="78"/>
      <c r="U697" s="78"/>
      <c r="V697" s="78"/>
      <c r="W697" s="78"/>
      <c r="X697" s="78"/>
      <c r="Y697" s="78"/>
      <c r="Z697" s="78"/>
      <c r="AA697" s="78"/>
      <c r="AB697" s="78"/>
      <c r="AC697" s="51"/>
      <c r="AD697" s="51"/>
    </row>
    <row r="698" spans="18:30" x14ac:dyDescent="0.25">
      <c r="R698" s="78"/>
      <c r="S698" s="78"/>
      <c r="T698" s="78"/>
      <c r="U698" s="78"/>
      <c r="V698" s="78"/>
      <c r="W698" s="78"/>
      <c r="X698" s="78"/>
      <c r="Y698" s="78"/>
      <c r="Z698" s="78"/>
      <c r="AA698" s="78"/>
      <c r="AB698" s="78"/>
      <c r="AC698" s="51"/>
      <c r="AD698" s="51"/>
    </row>
    <row r="699" spans="18:30" x14ac:dyDescent="0.25">
      <c r="R699" s="78"/>
      <c r="S699" s="78"/>
      <c r="T699" s="78"/>
      <c r="U699" s="78"/>
      <c r="V699" s="78"/>
      <c r="W699" s="78"/>
      <c r="X699" s="78"/>
      <c r="Y699" s="78"/>
      <c r="Z699" s="78"/>
      <c r="AA699" s="78"/>
      <c r="AB699" s="78"/>
      <c r="AC699" s="51"/>
      <c r="AD699" s="51"/>
    </row>
    <row r="700" spans="18:30" x14ac:dyDescent="0.25">
      <c r="R700" s="78"/>
      <c r="S700" s="78"/>
      <c r="T700" s="78"/>
      <c r="U700" s="78"/>
      <c r="V700" s="78"/>
      <c r="W700" s="78"/>
      <c r="X700" s="78"/>
      <c r="Y700" s="78"/>
      <c r="Z700" s="78"/>
      <c r="AA700" s="78"/>
      <c r="AB700" s="78"/>
      <c r="AC700" s="51"/>
      <c r="AD700" s="51"/>
    </row>
    <row r="701" spans="18:30" x14ac:dyDescent="0.25">
      <c r="R701" s="78"/>
      <c r="S701" s="78"/>
      <c r="T701" s="78"/>
      <c r="U701" s="78"/>
      <c r="V701" s="78"/>
      <c r="W701" s="78"/>
      <c r="X701" s="78"/>
      <c r="Y701" s="78"/>
      <c r="Z701" s="78"/>
      <c r="AA701" s="78"/>
      <c r="AB701" s="78"/>
      <c r="AC701" s="51"/>
      <c r="AD701" s="51"/>
    </row>
    <row r="702" spans="18:30" x14ac:dyDescent="0.25">
      <c r="R702" s="78"/>
      <c r="S702" s="78"/>
      <c r="T702" s="78"/>
      <c r="U702" s="78"/>
      <c r="V702" s="78"/>
      <c r="W702" s="78"/>
      <c r="X702" s="78"/>
      <c r="Y702" s="78"/>
      <c r="Z702" s="78"/>
      <c r="AA702" s="78"/>
      <c r="AB702" s="78"/>
      <c r="AC702" s="51"/>
      <c r="AD702" s="51"/>
    </row>
    <row r="703" spans="18:30" x14ac:dyDescent="0.25">
      <c r="R703" s="78"/>
      <c r="S703" s="78"/>
      <c r="T703" s="78"/>
      <c r="U703" s="78"/>
      <c r="V703" s="78"/>
      <c r="W703" s="78"/>
      <c r="X703" s="78"/>
      <c r="Y703" s="78"/>
      <c r="Z703" s="78"/>
      <c r="AA703" s="78"/>
      <c r="AB703" s="78"/>
      <c r="AC703" s="51"/>
      <c r="AD703" s="51"/>
    </row>
    <row r="704" spans="18:30" x14ac:dyDescent="0.25">
      <c r="R704" s="78"/>
      <c r="S704" s="78"/>
      <c r="T704" s="78"/>
      <c r="U704" s="78"/>
      <c r="V704" s="78"/>
      <c r="W704" s="78"/>
      <c r="X704" s="78"/>
      <c r="Y704" s="78"/>
      <c r="Z704" s="78"/>
      <c r="AA704" s="78"/>
      <c r="AB704" s="78"/>
      <c r="AC704" s="51"/>
      <c r="AD704" s="51"/>
    </row>
    <row r="705" spans="18:30" x14ac:dyDescent="0.25">
      <c r="R705" s="78"/>
      <c r="S705" s="78"/>
      <c r="T705" s="78"/>
      <c r="U705" s="78"/>
      <c r="V705" s="78"/>
      <c r="W705" s="78"/>
      <c r="X705" s="78"/>
      <c r="Y705" s="78"/>
      <c r="Z705" s="78"/>
      <c r="AA705" s="78"/>
      <c r="AB705" s="78"/>
      <c r="AC705" s="51"/>
      <c r="AD705" s="51"/>
    </row>
    <row r="706" spans="18:30" x14ac:dyDescent="0.25">
      <c r="R706" s="78"/>
      <c r="S706" s="78"/>
      <c r="T706" s="78"/>
      <c r="U706" s="78"/>
      <c r="V706" s="78"/>
      <c r="W706" s="78"/>
      <c r="X706" s="78"/>
      <c r="Y706" s="78"/>
      <c r="Z706" s="78"/>
      <c r="AA706" s="78"/>
      <c r="AB706" s="78"/>
      <c r="AC706" s="51"/>
      <c r="AD706" s="51"/>
    </row>
    <row r="707" spans="18:30" x14ac:dyDescent="0.25">
      <c r="R707" s="78"/>
      <c r="S707" s="78"/>
      <c r="T707" s="78"/>
      <c r="U707" s="78"/>
      <c r="V707" s="78"/>
      <c r="W707" s="78"/>
      <c r="X707" s="78"/>
      <c r="Y707" s="78"/>
      <c r="Z707" s="78"/>
      <c r="AA707" s="78"/>
      <c r="AB707" s="78"/>
      <c r="AC707" s="51"/>
      <c r="AD707" s="51"/>
    </row>
    <row r="708" spans="18:30" x14ac:dyDescent="0.25">
      <c r="R708" s="78"/>
      <c r="S708" s="78"/>
      <c r="T708" s="78"/>
      <c r="U708" s="78"/>
      <c r="V708" s="78"/>
      <c r="W708" s="78"/>
      <c r="X708" s="78"/>
      <c r="Y708" s="78"/>
      <c r="Z708" s="78"/>
      <c r="AA708" s="78"/>
      <c r="AB708" s="78"/>
      <c r="AC708" s="51"/>
      <c r="AD708" s="51"/>
    </row>
    <row r="709" spans="18:30" x14ac:dyDescent="0.25">
      <c r="R709" s="78"/>
      <c r="S709" s="78"/>
      <c r="T709" s="78"/>
      <c r="U709" s="78"/>
      <c r="V709" s="78"/>
      <c r="W709" s="78"/>
      <c r="X709" s="78"/>
      <c r="Y709" s="78"/>
      <c r="Z709" s="78"/>
      <c r="AA709" s="78"/>
      <c r="AB709" s="78"/>
      <c r="AC709" s="51"/>
      <c r="AD709" s="51"/>
    </row>
    <row r="710" spans="18:30" x14ac:dyDescent="0.25">
      <c r="R710" s="78"/>
      <c r="S710" s="78"/>
      <c r="T710" s="78"/>
      <c r="U710" s="78"/>
      <c r="V710" s="78"/>
      <c r="W710" s="78"/>
      <c r="X710" s="78"/>
      <c r="Y710" s="78"/>
      <c r="Z710" s="78"/>
      <c r="AA710" s="78"/>
      <c r="AB710" s="78"/>
      <c r="AC710" s="51"/>
      <c r="AD710" s="51"/>
    </row>
    <row r="711" spans="18:30" x14ac:dyDescent="0.25">
      <c r="R711" s="78"/>
      <c r="S711" s="78"/>
      <c r="T711" s="78"/>
      <c r="U711" s="78"/>
      <c r="V711" s="78"/>
      <c r="W711" s="78"/>
      <c r="X711" s="78"/>
      <c r="Y711" s="78"/>
      <c r="Z711" s="78"/>
      <c r="AA711" s="78"/>
      <c r="AB711" s="78"/>
      <c r="AC711" s="51"/>
      <c r="AD711" s="51"/>
    </row>
    <row r="712" spans="18:30" x14ac:dyDescent="0.25">
      <c r="R712" s="78"/>
      <c r="S712" s="78"/>
      <c r="T712" s="78"/>
      <c r="U712" s="78"/>
      <c r="V712" s="78"/>
      <c r="W712" s="78"/>
      <c r="X712" s="78"/>
      <c r="Y712" s="78"/>
      <c r="Z712" s="78"/>
      <c r="AA712" s="78"/>
      <c r="AB712" s="78"/>
      <c r="AC712" s="51"/>
      <c r="AD712" s="51"/>
    </row>
    <row r="713" spans="18:30" x14ac:dyDescent="0.25">
      <c r="R713" s="78"/>
      <c r="S713" s="78"/>
      <c r="T713" s="78"/>
      <c r="U713" s="78"/>
      <c r="V713" s="78"/>
      <c r="W713" s="78"/>
      <c r="X713" s="78"/>
      <c r="Y713" s="78"/>
      <c r="Z713" s="78"/>
      <c r="AA713" s="78"/>
      <c r="AB713" s="78"/>
      <c r="AC713" s="51"/>
      <c r="AD713" s="51"/>
    </row>
    <row r="714" spans="18:30" x14ac:dyDescent="0.25">
      <c r="R714" s="78"/>
      <c r="S714" s="78"/>
      <c r="T714" s="78"/>
      <c r="U714" s="78"/>
      <c r="V714" s="78"/>
      <c r="W714" s="78"/>
      <c r="X714" s="78"/>
      <c r="Y714" s="78"/>
      <c r="Z714" s="78"/>
      <c r="AA714" s="78"/>
      <c r="AB714" s="78"/>
      <c r="AC714" s="51"/>
      <c r="AD714" s="51"/>
    </row>
    <row r="715" spans="18:30" x14ac:dyDescent="0.25">
      <c r="R715" s="78"/>
      <c r="S715" s="78"/>
      <c r="T715" s="78"/>
      <c r="U715" s="78"/>
      <c r="V715" s="78"/>
      <c r="W715" s="78"/>
      <c r="X715" s="78"/>
      <c r="Y715" s="78"/>
      <c r="Z715" s="78"/>
      <c r="AA715" s="78"/>
      <c r="AB715" s="78"/>
      <c r="AC715" s="51"/>
      <c r="AD715" s="51"/>
    </row>
    <row r="716" spans="18:30" x14ac:dyDescent="0.25">
      <c r="R716" s="78"/>
      <c r="S716" s="78"/>
      <c r="T716" s="78"/>
      <c r="U716" s="78"/>
      <c r="V716" s="78"/>
      <c r="W716" s="78"/>
      <c r="X716" s="78"/>
      <c r="Y716" s="78"/>
      <c r="Z716" s="78"/>
      <c r="AA716" s="78"/>
      <c r="AB716" s="78"/>
      <c r="AC716" s="51"/>
      <c r="AD716" s="51"/>
    </row>
    <row r="717" spans="18:30" x14ac:dyDescent="0.25">
      <c r="R717" s="78"/>
      <c r="S717" s="78"/>
      <c r="T717" s="78"/>
      <c r="U717" s="78"/>
      <c r="V717" s="78"/>
      <c r="W717" s="78"/>
      <c r="X717" s="78"/>
      <c r="Y717" s="78"/>
      <c r="Z717" s="78"/>
      <c r="AA717" s="78"/>
      <c r="AB717" s="78"/>
      <c r="AC717" s="51"/>
      <c r="AD717" s="51"/>
    </row>
    <row r="718" spans="18:30" x14ac:dyDescent="0.25">
      <c r="R718" s="78"/>
      <c r="S718" s="78"/>
      <c r="T718" s="78"/>
      <c r="U718" s="78"/>
      <c r="V718" s="78"/>
      <c r="W718" s="78"/>
      <c r="X718" s="78"/>
      <c r="Y718" s="78"/>
      <c r="Z718" s="78"/>
      <c r="AA718" s="78"/>
      <c r="AB718" s="78"/>
      <c r="AC718" s="51"/>
      <c r="AD718" s="51"/>
    </row>
    <row r="719" spans="18:30" x14ac:dyDescent="0.25">
      <c r="R719" s="78"/>
      <c r="S719" s="78"/>
      <c r="T719" s="78"/>
      <c r="U719" s="78"/>
      <c r="V719" s="78"/>
      <c r="W719" s="78"/>
      <c r="X719" s="78"/>
      <c r="Y719" s="78"/>
      <c r="Z719" s="78"/>
      <c r="AA719" s="78"/>
      <c r="AB719" s="78"/>
      <c r="AC719" s="51"/>
      <c r="AD719" s="51"/>
    </row>
    <row r="720" spans="18:30" x14ac:dyDescent="0.25">
      <c r="R720" s="78"/>
      <c r="S720" s="78"/>
      <c r="T720" s="78"/>
      <c r="U720" s="78"/>
      <c r="V720" s="78"/>
      <c r="W720" s="78"/>
      <c r="X720" s="78"/>
      <c r="Y720" s="78"/>
      <c r="Z720" s="78"/>
      <c r="AA720" s="78"/>
      <c r="AB720" s="78"/>
      <c r="AC720" s="51"/>
      <c r="AD720" s="51"/>
    </row>
    <row r="721" spans="18:30" x14ac:dyDescent="0.25">
      <c r="R721" s="78"/>
      <c r="S721" s="78"/>
      <c r="T721" s="78"/>
      <c r="U721" s="78"/>
      <c r="V721" s="78"/>
      <c r="W721" s="78"/>
      <c r="X721" s="78"/>
      <c r="Y721" s="78"/>
      <c r="Z721" s="78"/>
      <c r="AA721" s="78"/>
      <c r="AB721" s="78"/>
      <c r="AC721" s="51"/>
      <c r="AD721" s="51"/>
    </row>
    <row r="722" spans="18:30" x14ac:dyDescent="0.25">
      <c r="R722" s="78"/>
      <c r="S722" s="78"/>
      <c r="T722" s="78"/>
      <c r="U722" s="78"/>
      <c r="V722" s="78"/>
      <c r="W722" s="78"/>
      <c r="X722" s="78"/>
      <c r="Y722" s="78"/>
      <c r="Z722" s="78"/>
      <c r="AA722" s="78"/>
      <c r="AB722" s="78"/>
      <c r="AC722" s="51"/>
      <c r="AD722" s="51"/>
    </row>
    <row r="723" spans="18:30" x14ac:dyDescent="0.25">
      <c r="R723" s="78"/>
      <c r="S723" s="78"/>
      <c r="T723" s="78"/>
      <c r="U723" s="78"/>
      <c r="V723" s="78"/>
      <c r="W723" s="78"/>
      <c r="X723" s="78"/>
      <c r="Y723" s="78"/>
      <c r="Z723" s="78"/>
      <c r="AA723" s="78"/>
      <c r="AB723" s="78"/>
      <c r="AC723" s="51"/>
      <c r="AD723" s="51"/>
    </row>
    <row r="724" spans="18:30" x14ac:dyDescent="0.25">
      <c r="R724" s="78"/>
      <c r="S724" s="78"/>
      <c r="T724" s="78"/>
      <c r="U724" s="78"/>
      <c r="V724" s="78"/>
      <c r="W724" s="78"/>
      <c r="X724" s="78"/>
      <c r="Y724" s="78"/>
      <c r="Z724" s="78"/>
      <c r="AA724" s="78"/>
      <c r="AB724" s="78"/>
      <c r="AC724" s="51"/>
      <c r="AD724" s="51"/>
    </row>
    <row r="725" spans="18:30" x14ac:dyDescent="0.25">
      <c r="R725" s="78"/>
      <c r="S725" s="78"/>
      <c r="T725" s="78"/>
      <c r="U725" s="78"/>
      <c r="V725" s="78"/>
      <c r="W725" s="78"/>
      <c r="X725" s="78"/>
      <c r="Y725" s="78"/>
      <c r="Z725" s="78"/>
      <c r="AA725" s="78"/>
      <c r="AB725" s="78"/>
      <c r="AC725" s="51"/>
      <c r="AD725" s="51"/>
    </row>
    <row r="726" spans="18:30" x14ac:dyDescent="0.25">
      <c r="R726" s="78"/>
      <c r="S726" s="78"/>
      <c r="T726" s="78"/>
      <c r="U726" s="78"/>
      <c r="V726" s="78"/>
      <c r="W726" s="78"/>
      <c r="X726" s="78"/>
      <c r="Y726" s="78"/>
      <c r="Z726" s="78"/>
      <c r="AA726" s="78"/>
      <c r="AB726" s="78"/>
      <c r="AC726" s="51"/>
      <c r="AD726" s="51"/>
    </row>
    <row r="727" spans="18:30" x14ac:dyDescent="0.25">
      <c r="R727" s="78"/>
      <c r="S727" s="78"/>
      <c r="T727" s="78"/>
      <c r="U727" s="78"/>
      <c r="V727" s="78"/>
      <c r="W727" s="78"/>
      <c r="X727" s="78"/>
      <c r="Y727" s="78"/>
      <c r="Z727" s="78"/>
      <c r="AA727" s="78"/>
      <c r="AB727" s="78"/>
      <c r="AC727" s="51"/>
      <c r="AD727" s="51"/>
    </row>
    <row r="728" spans="18:30" x14ac:dyDescent="0.25">
      <c r="R728" s="78"/>
      <c r="S728" s="78"/>
      <c r="T728" s="78"/>
      <c r="U728" s="78"/>
      <c r="V728" s="78"/>
      <c r="W728" s="78"/>
      <c r="X728" s="78"/>
      <c r="Y728" s="78"/>
      <c r="Z728" s="78"/>
      <c r="AA728" s="78"/>
      <c r="AB728" s="78"/>
      <c r="AC728" s="51"/>
      <c r="AD728" s="51"/>
    </row>
    <row r="729" spans="18:30" x14ac:dyDescent="0.25">
      <c r="R729" s="78"/>
      <c r="S729" s="78"/>
      <c r="T729" s="78"/>
      <c r="U729" s="78"/>
      <c r="V729" s="78"/>
      <c r="W729" s="78"/>
      <c r="X729" s="78"/>
      <c r="Y729" s="78"/>
      <c r="Z729" s="78"/>
      <c r="AA729" s="78"/>
      <c r="AB729" s="78"/>
      <c r="AC729" s="51"/>
      <c r="AD729" s="51"/>
    </row>
    <row r="730" spans="18:30" x14ac:dyDescent="0.25">
      <c r="R730" s="78"/>
      <c r="S730" s="78"/>
      <c r="T730" s="78"/>
      <c r="U730" s="78"/>
      <c r="V730" s="78"/>
      <c r="W730" s="78"/>
      <c r="X730" s="78"/>
      <c r="Y730" s="78"/>
      <c r="Z730" s="78"/>
      <c r="AA730" s="78"/>
      <c r="AB730" s="78"/>
      <c r="AC730" s="51"/>
      <c r="AD730" s="51"/>
    </row>
    <row r="731" spans="18:30" x14ac:dyDescent="0.25">
      <c r="R731" s="78"/>
      <c r="S731" s="78"/>
      <c r="T731" s="78"/>
      <c r="U731" s="78"/>
      <c r="V731" s="78"/>
      <c r="W731" s="78"/>
      <c r="X731" s="78"/>
      <c r="Y731" s="78"/>
      <c r="Z731" s="78"/>
      <c r="AA731" s="78"/>
      <c r="AB731" s="78"/>
      <c r="AC731" s="51"/>
      <c r="AD731" s="51"/>
    </row>
    <row r="732" spans="18:30" x14ac:dyDescent="0.25">
      <c r="R732" s="78"/>
      <c r="S732" s="78"/>
      <c r="T732" s="78"/>
      <c r="U732" s="78"/>
      <c r="V732" s="78"/>
      <c r="W732" s="78"/>
      <c r="X732" s="78"/>
      <c r="Y732" s="78"/>
      <c r="Z732" s="78"/>
      <c r="AA732" s="78"/>
      <c r="AB732" s="78"/>
      <c r="AC732" s="51"/>
      <c r="AD732" s="51"/>
    </row>
    <row r="733" spans="18:30" x14ac:dyDescent="0.25">
      <c r="R733" s="78"/>
      <c r="S733" s="78"/>
      <c r="T733" s="78"/>
      <c r="U733" s="78"/>
      <c r="V733" s="78"/>
      <c r="W733" s="78"/>
      <c r="X733" s="78"/>
      <c r="Y733" s="78"/>
      <c r="Z733" s="78"/>
      <c r="AA733" s="78"/>
      <c r="AB733" s="78"/>
      <c r="AC733" s="51"/>
      <c r="AD733" s="51"/>
    </row>
    <row r="734" spans="18:30" x14ac:dyDescent="0.25">
      <c r="R734" s="78"/>
      <c r="S734" s="78"/>
      <c r="T734" s="78"/>
      <c r="U734" s="78"/>
      <c r="V734" s="78"/>
      <c r="W734" s="78"/>
      <c r="X734" s="78"/>
      <c r="Y734" s="78"/>
      <c r="Z734" s="78"/>
      <c r="AA734" s="78"/>
      <c r="AB734" s="78"/>
      <c r="AC734" s="51"/>
      <c r="AD734" s="51"/>
    </row>
    <row r="735" spans="18:30" x14ac:dyDescent="0.25">
      <c r="R735" s="78"/>
      <c r="S735" s="78"/>
      <c r="T735" s="78"/>
      <c r="U735" s="78"/>
      <c r="V735" s="78"/>
      <c r="W735" s="78"/>
      <c r="X735" s="78"/>
      <c r="Y735" s="78"/>
      <c r="Z735" s="78"/>
      <c r="AA735" s="78"/>
      <c r="AB735" s="78"/>
      <c r="AC735" s="51"/>
      <c r="AD735" s="51"/>
    </row>
    <row r="736" spans="18:30" x14ac:dyDescent="0.25">
      <c r="R736" s="78"/>
      <c r="S736" s="78"/>
      <c r="T736" s="78"/>
      <c r="U736" s="78"/>
      <c r="V736" s="78"/>
      <c r="W736" s="78"/>
      <c r="X736" s="78"/>
      <c r="Y736" s="78"/>
      <c r="Z736" s="78"/>
      <c r="AA736" s="78"/>
      <c r="AB736" s="78"/>
      <c r="AC736" s="51"/>
      <c r="AD736" s="51"/>
    </row>
    <row r="737" spans="18:30" x14ac:dyDescent="0.25">
      <c r="R737" s="78"/>
      <c r="S737" s="78"/>
      <c r="T737" s="78"/>
      <c r="U737" s="78"/>
      <c r="V737" s="78"/>
      <c r="W737" s="78"/>
      <c r="X737" s="78"/>
      <c r="Y737" s="78"/>
      <c r="Z737" s="78"/>
      <c r="AA737" s="78"/>
      <c r="AB737" s="78"/>
      <c r="AC737" s="51"/>
      <c r="AD737" s="51"/>
    </row>
    <row r="738" spans="18:30" x14ac:dyDescent="0.25">
      <c r="R738" s="78"/>
      <c r="S738" s="78"/>
      <c r="T738" s="78"/>
      <c r="U738" s="78"/>
      <c r="V738" s="78"/>
      <c r="W738" s="78"/>
      <c r="X738" s="78"/>
      <c r="Y738" s="78"/>
      <c r="Z738" s="78"/>
      <c r="AA738" s="78"/>
      <c r="AB738" s="78"/>
      <c r="AC738" s="51"/>
      <c r="AD738" s="51"/>
    </row>
    <row r="739" spans="18:30" x14ac:dyDescent="0.25">
      <c r="R739" s="78"/>
      <c r="S739" s="78"/>
      <c r="T739" s="78"/>
      <c r="U739" s="78"/>
      <c r="V739" s="78"/>
      <c r="W739" s="78"/>
      <c r="X739" s="78"/>
      <c r="Y739" s="78"/>
      <c r="Z739" s="78"/>
      <c r="AA739" s="78"/>
      <c r="AB739" s="78"/>
      <c r="AC739" s="51"/>
      <c r="AD739" s="51"/>
    </row>
    <row r="740" spans="18:30" x14ac:dyDescent="0.25">
      <c r="R740" s="78"/>
      <c r="S740" s="78"/>
      <c r="T740" s="78"/>
      <c r="U740" s="78"/>
      <c r="V740" s="78"/>
      <c r="W740" s="78"/>
      <c r="X740" s="78"/>
      <c r="Y740" s="78"/>
      <c r="Z740" s="78"/>
      <c r="AA740" s="78"/>
      <c r="AB740" s="78"/>
      <c r="AC740" s="51"/>
      <c r="AD740" s="51"/>
    </row>
    <row r="741" spans="18:30" x14ac:dyDescent="0.25">
      <c r="R741" s="78"/>
      <c r="S741" s="78"/>
      <c r="T741" s="78"/>
      <c r="U741" s="78"/>
      <c r="V741" s="78"/>
      <c r="W741" s="78"/>
      <c r="X741" s="78"/>
      <c r="Y741" s="78"/>
      <c r="Z741" s="78"/>
      <c r="AA741" s="78"/>
      <c r="AB741" s="78"/>
      <c r="AC741" s="51"/>
      <c r="AD741" s="51"/>
    </row>
    <row r="742" spans="18:30" x14ac:dyDescent="0.25">
      <c r="R742" s="78"/>
      <c r="S742" s="78"/>
      <c r="T742" s="78"/>
      <c r="U742" s="78"/>
      <c r="V742" s="78"/>
      <c r="W742" s="78"/>
      <c r="X742" s="78"/>
      <c r="Y742" s="78"/>
      <c r="Z742" s="78"/>
      <c r="AA742" s="78"/>
      <c r="AB742" s="78"/>
      <c r="AC742" s="51"/>
      <c r="AD742" s="51"/>
    </row>
    <row r="743" spans="18:30" x14ac:dyDescent="0.25">
      <c r="R743" s="78"/>
      <c r="S743" s="78"/>
      <c r="T743" s="78"/>
      <c r="U743" s="78"/>
      <c r="V743" s="78"/>
      <c r="W743" s="78"/>
      <c r="X743" s="78"/>
      <c r="Y743" s="78"/>
      <c r="Z743" s="78"/>
      <c r="AA743" s="78"/>
      <c r="AB743" s="78"/>
      <c r="AC743" s="51"/>
      <c r="AD743" s="51"/>
    </row>
    <row r="744" spans="18:30" x14ac:dyDescent="0.25">
      <c r="R744" s="78"/>
      <c r="S744" s="78"/>
      <c r="T744" s="78"/>
      <c r="U744" s="78"/>
      <c r="V744" s="78"/>
      <c r="W744" s="78"/>
      <c r="X744" s="78"/>
      <c r="Y744" s="78"/>
      <c r="Z744" s="78"/>
      <c r="AA744" s="78"/>
      <c r="AB744" s="78"/>
      <c r="AC744" s="51"/>
      <c r="AD744" s="51"/>
    </row>
    <row r="745" spans="18:30" x14ac:dyDescent="0.25">
      <c r="R745" s="78"/>
      <c r="S745" s="78"/>
      <c r="T745" s="78"/>
      <c r="U745" s="78"/>
      <c r="V745" s="78"/>
      <c r="W745" s="78"/>
      <c r="X745" s="78"/>
      <c r="Y745" s="78"/>
      <c r="Z745" s="78"/>
      <c r="AA745" s="78"/>
      <c r="AB745" s="78"/>
      <c r="AC745" s="51"/>
      <c r="AD745" s="51"/>
    </row>
    <row r="746" spans="18:30" x14ac:dyDescent="0.25">
      <c r="R746" s="78"/>
      <c r="S746" s="78"/>
      <c r="T746" s="78"/>
      <c r="U746" s="78"/>
      <c r="V746" s="78"/>
      <c r="W746" s="78"/>
      <c r="X746" s="78"/>
      <c r="Y746" s="78"/>
      <c r="Z746" s="78"/>
      <c r="AA746" s="78"/>
      <c r="AB746" s="78"/>
      <c r="AC746" s="51"/>
      <c r="AD746" s="51"/>
    </row>
    <row r="747" spans="18:30" x14ac:dyDescent="0.25">
      <c r="R747" s="78"/>
      <c r="S747" s="78"/>
      <c r="T747" s="78"/>
      <c r="U747" s="78"/>
      <c r="V747" s="78"/>
      <c r="W747" s="78"/>
      <c r="X747" s="78"/>
      <c r="Y747" s="78"/>
      <c r="Z747" s="78"/>
      <c r="AA747" s="78"/>
      <c r="AB747" s="78"/>
      <c r="AC747" s="51"/>
      <c r="AD747" s="51"/>
    </row>
    <row r="748" spans="18:30" x14ac:dyDescent="0.25">
      <c r="R748" s="78"/>
      <c r="S748" s="78"/>
      <c r="T748" s="78"/>
      <c r="U748" s="78"/>
      <c r="V748" s="78"/>
      <c r="W748" s="78"/>
      <c r="X748" s="78"/>
      <c r="Y748" s="78"/>
      <c r="Z748" s="78"/>
      <c r="AA748" s="78"/>
      <c r="AB748" s="78"/>
      <c r="AC748" s="51"/>
      <c r="AD748" s="51"/>
    </row>
    <row r="749" spans="18:30" x14ac:dyDescent="0.25">
      <c r="R749" s="78"/>
      <c r="S749" s="78"/>
      <c r="T749" s="78"/>
      <c r="U749" s="78"/>
      <c r="V749" s="78"/>
      <c r="W749" s="78"/>
      <c r="X749" s="78"/>
      <c r="Y749" s="78"/>
      <c r="Z749" s="78"/>
      <c r="AA749" s="78"/>
      <c r="AB749" s="78"/>
      <c r="AC749" s="51"/>
      <c r="AD749" s="51"/>
    </row>
    <row r="750" spans="18:30" x14ac:dyDescent="0.25">
      <c r="R750" s="78"/>
      <c r="S750" s="78"/>
      <c r="T750" s="78"/>
      <c r="U750" s="78"/>
      <c r="V750" s="78"/>
      <c r="W750" s="78"/>
      <c r="X750" s="78"/>
      <c r="Y750" s="78"/>
      <c r="Z750" s="78"/>
      <c r="AA750" s="78"/>
      <c r="AB750" s="78"/>
      <c r="AC750" s="51"/>
      <c r="AD750" s="51"/>
    </row>
    <row r="751" spans="18:30" x14ac:dyDescent="0.25">
      <c r="R751" s="78"/>
      <c r="S751" s="78"/>
      <c r="T751" s="78"/>
      <c r="U751" s="78"/>
      <c r="V751" s="78"/>
      <c r="W751" s="78"/>
      <c r="X751" s="78"/>
      <c r="Y751" s="78"/>
      <c r="Z751" s="78"/>
      <c r="AA751" s="78"/>
      <c r="AB751" s="78"/>
      <c r="AC751" s="51"/>
      <c r="AD751" s="51"/>
    </row>
    <row r="752" spans="18:30" x14ac:dyDescent="0.25">
      <c r="R752" s="78"/>
      <c r="S752" s="78"/>
      <c r="T752" s="78"/>
      <c r="U752" s="78"/>
      <c r="V752" s="78"/>
      <c r="W752" s="78"/>
      <c r="X752" s="78"/>
      <c r="Y752" s="78"/>
      <c r="Z752" s="78"/>
      <c r="AA752" s="78"/>
      <c r="AB752" s="78"/>
      <c r="AC752" s="51"/>
      <c r="AD752" s="51"/>
    </row>
    <row r="753" spans="18:30" x14ac:dyDescent="0.25">
      <c r="R753" s="78"/>
      <c r="S753" s="78"/>
      <c r="T753" s="78"/>
      <c r="U753" s="78"/>
      <c r="V753" s="78"/>
      <c r="W753" s="78"/>
      <c r="X753" s="78"/>
      <c r="Y753" s="78"/>
      <c r="Z753" s="78"/>
      <c r="AA753" s="78"/>
      <c r="AB753" s="78"/>
      <c r="AC753" s="51"/>
      <c r="AD753" s="51"/>
    </row>
    <row r="754" spans="18:30" x14ac:dyDescent="0.25">
      <c r="R754" s="78"/>
      <c r="S754" s="78"/>
      <c r="T754" s="78"/>
      <c r="U754" s="78"/>
      <c r="V754" s="78"/>
      <c r="W754" s="78"/>
      <c r="X754" s="78"/>
      <c r="Y754" s="78"/>
      <c r="Z754" s="78"/>
      <c r="AA754" s="78"/>
      <c r="AB754" s="78"/>
      <c r="AC754" s="51"/>
      <c r="AD754" s="51"/>
    </row>
    <row r="755" spans="18:30" x14ac:dyDescent="0.25">
      <c r="R755" s="78"/>
      <c r="S755" s="78"/>
      <c r="T755" s="78"/>
      <c r="U755" s="78"/>
      <c r="V755" s="78"/>
      <c r="W755" s="78"/>
      <c r="X755" s="78"/>
      <c r="Y755" s="78"/>
      <c r="Z755" s="78"/>
      <c r="AA755" s="78"/>
      <c r="AB755" s="78"/>
      <c r="AC755" s="51"/>
      <c r="AD755" s="51"/>
    </row>
    <row r="756" spans="18:30" x14ac:dyDescent="0.25">
      <c r="R756" s="78"/>
      <c r="S756" s="78"/>
      <c r="T756" s="78"/>
      <c r="U756" s="78"/>
      <c r="V756" s="78"/>
      <c r="W756" s="78"/>
      <c r="X756" s="78"/>
      <c r="Y756" s="78"/>
      <c r="Z756" s="78"/>
      <c r="AA756" s="78"/>
      <c r="AB756" s="78"/>
      <c r="AC756" s="51"/>
      <c r="AD756" s="51"/>
    </row>
    <row r="757" spans="18:30" x14ac:dyDescent="0.25">
      <c r="R757" s="78"/>
      <c r="S757" s="78"/>
      <c r="T757" s="78"/>
      <c r="U757" s="78"/>
      <c r="V757" s="78"/>
      <c r="W757" s="78"/>
      <c r="X757" s="78"/>
      <c r="Y757" s="78"/>
      <c r="Z757" s="78"/>
      <c r="AA757" s="78"/>
      <c r="AB757" s="78"/>
      <c r="AC757" s="51"/>
      <c r="AD757" s="51"/>
    </row>
    <row r="758" spans="18:30" x14ac:dyDescent="0.25">
      <c r="R758" s="78"/>
      <c r="S758" s="78"/>
      <c r="T758" s="78"/>
      <c r="U758" s="78"/>
      <c r="V758" s="78"/>
      <c r="W758" s="78"/>
      <c r="X758" s="78"/>
      <c r="Y758" s="78"/>
      <c r="Z758" s="78"/>
      <c r="AA758" s="78"/>
      <c r="AB758" s="78"/>
      <c r="AC758" s="51"/>
      <c r="AD758" s="51"/>
    </row>
    <row r="759" spans="18:30" x14ac:dyDescent="0.25">
      <c r="R759" s="78"/>
      <c r="S759" s="78"/>
      <c r="T759" s="78"/>
      <c r="U759" s="78"/>
      <c r="V759" s="78"/>
      <c r="W759" s="78"/>
      <c r="X759" s="78"/>
      <c r="Y759" s="78"/>
      <c r="Z759" s="78"/>
      <c r="AA759" s="78"/>
      <c r="AB759" s="78"/>
      <c r="AC759" s="51"/>
      <c r="AD759" s="51"/>
    </row>
    <row r="760" spans="18:30" x14ac:dyDescent="0.25">
      <c r="R760" s="78"/>
      <c r="S760" s="78"/>
      <c r="T760" s="78"/>
      <c r="U760" s="78"/>
      <c r="V760" s="78"/>
      <c r="W760" s="78"/>
      <c r="X760" s="78"/>
      <c r="Y760" s="78"/>
      <c r="Z760" s="78"/>
      <c r="AA760" s="78"/>
      <c r="AB760" s="78"/>
      <c r="AC760" s="51"/>
      <c r="AD760" s="51"/>
    </row>
    <row r="761" spans="18:30" x14ac:dyDescent="0.25">
      <c r="R761" s="78"/>
      <c r="S761" s="78"/>
      <c r="T761" s="78"/>
      <c r="U761" s="78"/>
      <c r="V761" s="78"/>
      <c r="W761" s="78"/>
      <c r="X761" s="78"/>
      <c r="Y761" s="78"/>
      <c r="Z761" s="78"/>
      <c r="AA761" s="78"/>
      <c r="AB761" s="78"/>
      <c r="AC761" s="51"/>
      <c r="AD761" s="51"/>
    </row>
    <row r="762" spans="18:30" x14ac:dyDescent="0.25">
      <c r="R762" s="78"/>
      <c r="S762" s="78"/>
      <c r="T762" s="78"/>
      <c r="U762" s="78"/>
      <c r="V762" s="78"/>
      <c r="W762" s="78"/>
      <c r="X762" s="78"/>
      <c r="Y762" s="78"/>
      <c r="Z762" s="78"/>
      <c r="AA762" s="78"/>
      <c r="AB762" s="78"/>
      <c r="AC762" s="51"/>
      <c r="AD762" s="51"/>
    </row>
    <row r="763" spans="18:30" x14ac:dyDescent="0.25">
      <c r="R763" s="78"/>
      <c r="S763" s="78"/>
      <c r="T763" s="78"/>
      <c r="U763" s="78"/>
      <c r="V763" s="78"/>
      <c r="W763" s="78"/>
      <c r="X763" s="78"/>
      <c r="Y763" s="78"/>
      <c r="Z763" s="78"/>
      <c r="AA763" s="78"/>
      <c r="AB763" s="78"/>
      <c r="AC763" s="51"/>
      <c r="AD763" s="51"/>
    </row>
    <row r="764" spans="18:30" x14ac:dyDescent="0.25">
      <c r="R764" s="78"/>
      <c r="S764" s="78"/>
      <c r="T764" s="78"/>
      <c r="U764" s="78"/>
      <c r="V764" s="78"/>
      <c r="W764" s="78"/>
      <c r="X764" s="78"/>
      <c r="Y764" s="78"/>
      <c r="Z764" s="78"/>
      <c r="AA764" s="78"/>
      <c r="AB764" s="78"/>
      <c r="AC764" s="51"/>
      <c r="AD764" s="51"/>
    </row>
    <row r="765" spans="18:30" x14ac:dyDescent="0.25">
      <c r="R765" s="78"/>
      <c r="S765" s="78"/>
      <c r="T765" s="78"/>
      <c r="U765" s="78"/>
      <c r="V765" s="78"/>
      <c r="W765" s="78"/>
      <c r="X765" s="78"/>
      <c r="Y765" s="78"/>
      <c r="Z765" s="78"/>
      <c r="AA765" s="78"/>
      <c r="AB765" s="78"/>
      <c r="AC765" s="51"/>
      <c r="AD765" s="51"/>
    </row>
    <row r="766" spans="18:30" x14ac:dyDescent="0.25">
      <c r="R766" s="78"/>
      <c r="S766" s="78"/>
      <c r="T766" s="78"/>
      <c r="U766" s="78"/>
      <c r="V766" s="78"/>
      <c r="W766" s="78"/>
      <c r="X766" s="78"/>
      <c r="Y766" s="78"/>
      <c r="Z766" s="78"/>
      <c r="AA766" s="78"/>
      <c r="AB766" s="78"/>
      <c r="AC766" s="51"/>
      <c r="AD766" s="51"/>
    </row>
    <row r="767" spans="18:30" x14ac:dyDescent="0.25">
      <c r="R767" s="78"/>
      <c r="S767" s="78"/>
      <c r="T767" s="78"/>
      <c r="U767" s="78"/>
      <c r="V767" s="78"/>
      <c r="W767" s="78"/>
      <c r="X767" s="78"/>
      <c r="Y767" s="78"/>
      <c r="Z767" s="78"/>
      <c r="AA767" s="78"/>
      <c r="AB767" s="78"/>
      <c r="AC767" s="51"/>
      <c r="AD767" s="51"/>
    </row>
    <row r="768" spans="18:30" x14ac:dyDescent="0.25">
      <c r="R768" s="78"/>
      <c r="S768" s="78"/>
      <c r="T768" s="78"/>
      <c r="U768" s="78"/>
      <c r="V768" s="78"/>
      <c r="W768" s="78"/>
      <c r="X768" s="78"/>
      <c r="Y768" s="78"/>
      <c r="Z768" s="78"/>
      <c r="AA768" s="78"/>
      <c r="AB768" s="78"/>
      <c r="AC768" s="51"/>
      <c r="AD768" s="51"/>
    </row>
    <row r="769" spans="18:30" x14ac:dyDescent="0.25">
      <c r="R769" s="78"/>
      <c r="S769" s="78"/>
      <c r="T769" s="78"/>
      <c r="U769" s="78"/>
      <c r="V769" s="78"/>
      <c r="W769" s="78"/>
      <c r="X769" s="78"/>
      <c r="Y769" s="78"/>
      <c r="Z769" s="78"/>
      <c r="AA769" s="78"/>
      <c r="AB769" s="78"/>
      <c r="AC769" s="51"/>
      <c r="AD769" s="51"/>
    </row>
    <row r="770" spans="18:30" x14ac:dyDescent="0.25">
      <c r="R770" s="78"/>
      <c r="S770" s="78"/>
      <c r="T770" s="78"/>
      <c r="U770" s="78"/>
      <c r="V770" s="78"/>
      <c r="W770" s="78"/>
      <c r="X770" s="78"/>
      <c r="Y770" s="78"/>
      <c r="Z770" s="78"/>
      <c r="AA770" s="78"/>
      <c r="AB770" s="78"/>
      <c r="AC770" s="51"/>
      <c r="AD770" s="51"/>
    </row>
    <row r="771" spans="18:30" x14ac:dyDescent="0.25">
      <c r="R771" s="78"/>
      <c r="S771" s="78"/>
      <c r="T771" s="78"/>
      <c r="U771" s="78"/>
      <c r="V771" s="78"/>
      <c r="W771" s="78"/>
      <c r="X771" s="78"/>
      <c r="Y771" s="78"/>
      <c r="Z771" s="78"/>
      <c r="AA771" s="78"/>
      <c r="AB771" s="78"/>
      <c r="AC771" s="51"/>
      <c r="AD771" s="51"/>
    </row>
    <row r="772" spans="18:30" x14ac:dyDescent="0.25">
      <c r="R772" s="78"/>
      <c r="S772" s="78"/>
      <c r="T772" s="78"/>
      <c r="U772" s="78"/>
      <c r="V772" s="78"/>
      <c r="W772" s="78"/>
      <c r="X772" s="78"/>
      <c r="Y772" s="78"/>
      <c r="Z772" s="78"/>
      <c r="AA772" s="78"/>
      <c r="AB772" s="78"/>
      <c r="AC772" s="51"/>
      <c r="AD772" s="51"/>
    </row>
    <row r="773" spans="18:30" x14ac:dyDescent="0.25">
      <c r="R773" s="78"/>
      <c r="S773" s="78"/>
      <c r="T773" s="78"/>
      <c r="U773" s="78"/>
      <c r="V773" s="78"/>
      <c r="W773" s="78"/>
      <c r="X773" s="78"/>
      <c r="Y773" s="78"/>
      <c r="Z773" s="78"/>
      <c r="AA773" s="78"/>
      <c r="AB773" s="78"/>
      <c r="AC773" s="51"/>
      <c r="AD773" s="51"/>
    </row>
    <row r="774" spans="18:30" x14ac:dyDescent="0.25">
      <c r="R774" s="78"/>
      <c r="S774" s="78"/>
      <c r="T774" s="78"/>
      <c r="U774" s="78"/>
      <c r="V774" s="78"/>
      <c r="W774" s="78"/>
      <c r="X774" s="78"/>
      <c r="Y774" s="78"/>
      <c r="Z774" s="78"/>
      <c r="AA774" s="78"/>
      <c r="AB774" s="78"/>
      <c r="AC774" s="51"/>
      <c r="AD774" s="51"/>
    </row>
    <row r="775" spans="18:30" x14ac:dyDescent="0.25">
      <c r="R775" s="78"/>
      <c r="S775" s="78"/>
      <c r="T775" s="78"/>
      <c r="U775" s="78"/>
      <c r="V775" s="78"/>
      <c r="W775" s="78"/>
      <c r="X775" s="78"/>
      <c r="Y775" s="78"/>
      <c r="Z775" s="78"/>
      <c r="AA775" s="78"/>
      <c r="AB775" s="78"/>
      <c r="AC775" s="51"/>
      <c r="AD775" s="51"/>
    </row>
    <row r="776" spans="18:30" x14ac:dyDescent="0.25">
      <c r="R776" s="78"/>
      <c r="S776" s="78"/>
      <c r="T776" s="78"/>
      <c r="U776" s="78"/>
      <c r="V776" s="78"/>
      <c r="W776" s="78"/>
      <c r="X776" s="78"/>
      <c r="Y776" s="78"/>
      <c r="Z776" s="78"/>
      <c r="AA776" s="78"/>
      <c r="AB776" s="78"/>
      <c r="AC776" s="51"/>
      <c r="AD776" s="51"/>
    </row>
    <row r="777" spans="18:30" x14ac:dyDescent="0.25">
      <c r="R777" s="78"/>
      <c r="S777" s="78"/>
      <c r="T777" s="78"/>
      <c r="U777" s="78"/>
      <c r="V777" s="78"/>
      <c r="W777" s="78"/>
      <c r="X777" s="78"/>
      <c r="Y777" s="78"/>
      <c r="Z777" s="78"/>
      <c r="AA777" s="78"/>
      <c r="AB777" s="78"/>
      <c r="AC777" s="51"/>
      <c r="AD777" s="51"/>
    </row>
    <row r="778" spans="18:30" x14ac:dyDescent="0.25">
      <c r="R778" s="78"/>
      <c r="S778" s="78"/>
      <c r="T778" s="78"/>
      <c r="U778" s="78"/>
      <c r="V778" s="78"/>
      <c r="W778" s="78"/>
      <c r="X778" s="78"/>
      <c r="Y778" s="78"/>
      <c r="Z778" s="78"/>
      <c r="AA778" s="78"/>
      <c r="AB778" s="78"/>
      <c r="AC778" s="51"/>
      <c r="AD778" s="51"/>
    </row>
    <row r="779" spans="18:30" x14ac:dyDescent="0.25">
      <c r="R779" s="78"/>
      <c r="S779" s="78"/>
      <c r="T779" s="78"/>
      <c r="U779" s="78"/>
      <c r="V779" s="78"/>
      <c r="W779" s="78"/>
      <c r="X779" s="78"/>
      <c r="Y779" s="78"/>
      <c r="Z779" s="78"/>
      <c r="AA779" s="78"/>
      <c r="AB779" s="78"/>
      <c r="AC779" s="51"/>
      <c r="AD779" s="51"/>
    </row>
    <row r="780" spans="18:30" x14ac:dyDescent="0.25">
      <c r="R780" s="78"/>
      <c r="S780" s="78"/>
      <c r="T780" s="78"/>
      <c r="U780" s="78"/>
      <c r="V780" s="78"/>
      <c r="W780" s="78"/>
      <c r="X780" s="78"/>
      <c r="Y780" s="78"/>
      <c r="Z780" s="78"/>
      <c r="AA780" s="78"/>
      <c r="AB780" s="78"/>
      <c r="AC780" s="51"/>
      <c r="AD780" s="51"/>
    </row>
    <row r="781" spans="18:30" x14ac:dyDescent="0.25">
      <c r="R781" s="78"/>
      <c r="S781" s="78"/>
      <c r="T781" s="78"/>
      <c r="U781" s="78"/>
      <c r="V781" s="78"/>
      <c r="W781" s="78"/>
      <c r="X781" s="78"/>
      <c r="Y781" s="78"/>
      <c r="Z781" s="78"/>
      <c r="AA781" s="78"/>
      <c r="AB781" s="78"/>
      <c r="AC781" s="51"/>
      <c r="AD781" s="51"/>
    </row>
    <row r="782" spans="18:30" x14ac:dyDescent="0.25">
      <c r="R782" s="78"/>
      <c r="S782" s="78"/>
      <c r="T782" s="78"/>
      <c r="U782" s="78"/>
      <c r="V782" s="78"/>
      <c r="W782" s="78"/>
      <c r="X782" s="78"/>
      <c r="Y782" s="78"/>
      <c r="Z782" s="78"/>
      <c r="AA782" s="78"/>
      <c r="AB782" s="78"/>
      <c r="AC782" s="51"/>
      <c r="AD782" s="51"/>
    </row>
    <row r="783" spans="18:30" x14ac:dyDescent="0.25">
      <c r="R783" s="78"/>
      <c r="S783" s="78"/>
      <c r="T783" s="78"/>
      <c r="U783" s="78"/>
      <c r="V783" s="78"/>
      <c r="W783" s="78"/>
      <c r="X783" s="78"/>
      <c r="Y783" s="78"/>
      <c r="Z783" s="78"/>
      <c r="AA783" s="78"/>
      <c r="AB783" s="78"/>
      <c r="AC783" s="51"/>
      <c r="AD783" s="51"/>
    </row>
    <row r="784" spans="18:30" x14ac:dyDescent="0.25">
      <c r="R784" s="78"/>
      <c r="S784" s="78"/>
      <c r="T784" s="78"/>
      <c r="U784" s="78"/>
      <c r="V784" s="78"/>
      <c r="W784" s="78"/>
      <c r="X784" s="78"/>
      <c r="Y784" s="78"/>
      <c r="Z784" s="78"/>
      <c r="AA784" s="78"/>
      <c r="AB784" s="78"/>
      <c r="AC784" s="51"/>
      <c r="AD784" s="51"/>
    </row>
    <row r="785" spans="18:30" x14ac:dyDescent="0.25">
      <c r="R785" s="78"/>
      <c r="S785" s="78"/>
      <c r="T785" s="78"/>
      <c r="U785" s="78"/>
      <c r="V785" s="78"/>
      <c r="W785" s="78"/>
      <c r="X785" s="78"/>
      <c r="Y785" s="78"/>
      <c r="Z785" s="78"/>
      <c r="AA785" s="78"/>
      <c r="AB785" s="78"/>
      <c r="AC785" s="51"/>
      <c r="AD785" s="51"/>
    </row>
    <row r="786" spans="18:30" x14ac:dyDescent="0.25">
      <c r="R786" s="78"/>
      <c r="S786" s="78"/>
      <c r="T786" s="78"/>
      <c r="U786" s="78"/>
      <c r="V786" s="78"/>
      <c r="W786" s="78"/>
      <c r="X786" s="78"/>
      <c r="Y786" s="78"/>
      <c r="Z786" s="78"/>
      <c r="AA786" s="78"/>
      <c r="AB786" s="78"/>
      <c r="AC786" s="51"/>
      <c r="AD786" s="51"/>
    </row>
    <row r="787" spans="18:30" x14ac:dyDescent="0.25">
      <c r="R787" s="78"/>
      <c r="S787" s="78"/>
      <c r="T787" s="78"/>
      <c r="U787" s="78"/>
      <c r="V787" s="78"/>
      <c r="W787" s="78"/>
      <c r="X787" s="78"/>
      <c r="Y787" s="78"/>
      <c r="Z787" s="78"/>
      <c r="AA787" s="78"/>
      <c r="AB787" s="78"/>
      <c r="AC787" s="51"/>
      <c r="AD787" s="51"/>
    </row>
    <row r="788" spans="18:30" x14ac:dyDescent="0.25">
      <c r="R788" s="78"/>
      <c r="S788" s="78"/>
      <c r="T788" s="78"/>
      <c r="U788" s="78"/>
      <c r="V788" s="78"/>
      <c r="W788" s="78"/>
      <c r="X788" s="78"/>
      <c r="Y788" s="78"/>
      <c r="Z788" s="78"/>
      <c r="AA788" s="78"/>
      <c r="AB788" s="78"/>
      <c r="AC788" s="51"/>
      <c r="AD788" s="51"/>
    </row>
    <row r="789" spans="18:30" x14ac:dyDescent="0.25">
      <c r="R789" s="78"/>
      <c r="S789" s="78"/>
      <c r="T789" s="78"/>
      <c r="U789" s="78"/>
      <c r="V789" s="78"/>
      <c r="W789" s="78"/>
      <c r="X789" s="78"/>
      <c r="Y789" s="78"/>
      <c r="Z789" s="78"/>
      <c r="AA789" s="78"/>
      <c r="AB789" s="78"/>
      <c r="AC789" s="51"/>
      <c r="AD789" s="51"/>
    </row>
    <row r="790" spans="18:30" x14ac:dyDescent="0.25">
      <c r="R790" s="78"/>
      <c r="S790" s="78"/>
      <c r="T790" s="78"/>
      <c r="U790" s="78"/>
      <c r="V790" s="78"/>
      <c r="W790" s="78"/>
      <c r="X790" s="78"/>
      <c r="Y790" s="78"/>
      <c r="Z790" s="78"/>
      <c r="AA790" s="78"/>
      <c r="AB790" s="78"/>
      <c r="AC790" s="51"/>
      <c r="AD790" s="51"/>
    </row>
    <row r="791" spans="18:30" x14ac:dyDescent="0.25">
      <c r="R791" s="78"/>
      <c r="S791" s="78"/>
      <c r="T791" s="78"/>
      <c r="U791" s="78"/>
      <c r="V791" s="78"/>
      <c r="W791" s="78"/>
      <c r="X791" s="78"/>
      <c r="Y791" s="78"/>
      <c r="Z791" s="78"/>
      <c r="AA791" s="78"/>
      <c r="AB791" s="78"/>
      <c r="AC791" s="51"/>
      <c r="AD791" s="51"/>
    </row>
    <row r="792" spans="18:30" x14ac:dyDescent="0.25">
      <c r="R792" s="78"/>
      <c r="S792" s="78"/>
      <c r="T792" s="78"/>
      <c r="U792" s="78"/>
      <c r="V792" s="78"/>
      <c r="W792" s="78"/>
      <c r="X792" s="78"/>
      <c r="Y792" s="78"/>
      <c r="Z792" s="78"/>
      <c r="AA792" s="78"/>
      <c r="AB792" s="78"/>
      <c r="AC792" s="51"/>
      <c r="AD792" s="51"/>
    </row>
    <row r="793" spans="18:30" x14ac:dyDescent="0.25">
      <c r="R793" s="78"/>
      <c r="S793" s="78"/>
      <c r="T793" s="78"/>
      <c r="U793" s="78"/>
      <c r="V793" s="78"/>
      <c r="W793" s="78"/>
      <c r="X793" s="78"/>
      <c r="Y793" s="78"/>
      <c r="Z793" s="78"/>
      <c r="AA793" s="78"/>
      <c r="AB793" s="78"/>
      <c r="AC793" s="51"/>
      <c r="AD793" s="51"/>
    </row>
    <row r="794" spans="18:30" x14ac:dyDescent="0.25">
      <c r="R794" s="78"/>
      <c r="S794" s="78"/>
      <c r="T794" s="78"/>
      <c r="U794" s="78"/>
      <c r="V794" s="78"/>
      <c r="W794" s="78"/>
      <c r="X794" s="78"/>
      <c r="Y794" s="78"/>
      <c r="Z794" s="78"/>
      <c r="AA794" s="78"/>
      <c r="AB794" s="78"/>
      <c r="AC794" s="51"/>
      <c r="AD794" s="51"/>
    </row>
    <row r="795" spans="18:30" x14ac:dyDescent="0.25">
      <c r="R795" s="78"/>
      <c r="S795" s="78"/>
      <c r="T795" s="78"/>
      <c r="U795" s="78"/>
      <c r="V795" s="78"/>
      <c r="W795" s="78"/>
      <c r="X795" s="78"/>
      <c r="Y795" s="78"/>
      <c r="Z795" s="78"/>
      <c r="AA795" s="78"/>
      <c r="AB795" s="78"/>
      <c r="AC795" s="51"/>
      <c r="AD795" s="51"/>
    </row>
    <row r="796" spans="18:30" x14ac:dyDescent="0.25">
      <c r="R796" s="78"/>
      <c r="S796" s="78"/>
      <c r="T796" s="78"/>
      <c r="U796" s="78"/>
      <c r="V796" s="78"/>
      <c r="W796" s="78"/>
      <c r="X796" s="78"/>
      <c r="Y796" s="78"/>
      <c r="Z796" s="78"/>
      <c r="AA796" s="78"/>
      <c r="AB796" s="78"/>
      <c r="AC796" s="51"/>
      <c r="AD796" s="51"/>
    </row>
    <row r="797" spans="18:30" x14ac:dyDescent="0.25">
      <c r="R797" s="78"/>
      <c r="S797" s="78"/>
      <c r="T797" s="78"/>
      <c r="U797" s="78"/>
      <c r="V797" s="78"/>
      <c r="W797" s="78"/>
      <c r="X797" s="78"/>
      <c r="Y797" s="78"/>
      <c r="Z797" s="78"/>
      <c r="AA797" s="78"/>
      <c r="AB797" s="78"/>
      <c r="AC797" s="51"/>
      <c r="AD797" s="51"/>
    </row>
    <row r="798" spans="18:30" x14ac:dyDescent="0.25">
      <c r="R798" s="78"/>
      <c r="S798" s="78"/>
      <c r="T798" s="78"/>
      <c r="U798" s="78"/>
      <c r="V798" s="78"/>
      <c r="W798" s="78"/>
      <c r="X798" s="78"/>
      <c r="Y798" s="78"/>
      <c r="Z798" s="78"/>
      <c r="AA798" s="78"/>
      <c r="AB798" s="78"/>
      <c r="AC798" s="51"/>
      <c r="AD798" s="51"/>
    </row>
    <row r="799" spans="18:30" x14ac:dyDescent="0.25">
      <c r="R799" s="78"/>
      <c r="S799" s="78"/>
      <c r="T799" s="78"/>
      <c r="U799" s="78"/>
      <c r="V799" s="78"/>
      <c r="W799" s="78"/>
      <c r="X799" s="78"/>
      <c r="Y799" s="78"/>
      <c r="Z799" s="78"/>
      <c r="AA799" s="78"/>
      <c r="AB799" s="78"/>
      <c r="AC799" s="51"/>
      <c r="AD799" s="51"/>
    </row>
    <row r="800" spans="18:30" x14ac:dyDescent="0.25">
      <c r="R800" s="78"/>
      <c r="S800" s="78"/>
      <c r="T800" s="78"/>
      <c r="U800" s="78"/>
      <c r="V800" s="78"/>
      <c r="W800" s="78"/>
      <c r="X800" s="78"/>
      <c r="Y800" s="78"/>
      <c r="Z800" s="78"/>
      <c r="AA800" s="78"/>
      <c r="AB800" s="78"/>
      <c r="AC800" s="51"/>
      <c r="AD800" s="51"/>
    </row>
    <row r="801" spans="18:30" x14ac:dyDescent="0.25">
      <c r="R801" s="78"/>
      <c r="S801" s="78"/>
      <c r="T801" s="78"/>
      <c r="U801" s="78"/>
      <c r="V801" s="78"/>
      <c r="W801" s="78"/>
      <c r="X801" s="78"/>
      <c r="Y801" s="78"/>
      <c r="Z801" s="78"/>
      <c r="AA801" s="78"/>
      <c r="AB801" s="78"/>
      <c r="AC801" s="51"/>
      <c r="AD801" s="51"/>
    </row>
    <row r="802" spans="18:30" x14ac:dyDescent="0.25">
      <c r="R802" s="78"/>
      <c r="S802" s="78"/>
      <c r="T802" s="78"/>
      <c r="U802" s="78"/>
      <c r="V802" s="78"/>
      <c r="W802" s="78"/>
      <c r="X802" s="78"/>
      <c r="Y802" s="78"/>
      <c r="Z802" s="78"/>
      <c r="AA802" s="78"/>
      <c r="AB802" s="78"/>
      <c r="AC802" s="51"/>
      <c r="AD802" s="51"/>
    </row>
    <row r="803" spans="18:30" x14ac:dyDescent="0.25">
      <c r="R803" s="78"/>
      <c r="S803" s="78"/>
      <c r="T803" s="78"/>
      <c r="U803" s="78"/>
      <c r="V803" s="78"/>
      <c r="W803" s="78"/>
      <c r="X803" s="78"/>
      <c r="Y803" s="78"/>
      <c r="Z803" s="78"/>
      <c r="AA803" s="78"/>
      <c r="AB803" s="78"/>
      <c r="AC803" s="51"/>
      <c r="AD803" s="51"/>
    </row>
    <row r="804" spans="18:30" x14ac:dyDescent="0.25">
      <c r="R804" s="78"/>
      <c r="S804" s="78"/>
      <c r="T804" s="78"/>
      <c r="U804" s="78"/>
      <c r="V804" s="78"/>
      <c r="W804" s="78"/>
      <c r="X804" s="78"/>
      <c r="Y804" s="78"/>
      <c r="Z804" s="78"/>
      <c r="AA804" s="78"/>
      <c r="AB804" s="78"/>
      <c r="AC804" s="51"/>
      <c r="AD804" s="51"/>
    </row>
    <row r="805" spans="18:30" x14ac:dyDescent="0.25">
      <c r="R805" s="78"/>
      <c r="S805" s="78"/>
      <c r="T805" s="78"/>
      <c r="U805" s="78"/>
      <c r="V805" s="78"/>
      <c r="W805" s="78"/>
      <c r="X805" s="78"/>
      <c r="Y805" s="78"/>
      <c r="Z805" s="78"/>
      <c r="AA805" s="78"/>
      <c r="AB805" s="78"/>
      <c r="AC805" s="51"/>
      <c r="AD805" s="51"/>
    </row>
    <row r="806" spans="18:30" x14ac:dyDescent="0.25">
      <c r="R806" s="78"/>
      <c r="S806" s="78"/>
      <c r="T806" s="78"/>
      <c r="U806" s="78"/>
      <c r="V806" s="78"/>
      <c r="W806" s="78"/>
      <c r="X806" s="78"/>
      <c r="Y806" s="78"/>
      <c r="Z806" s="78"/>
      <c r="AA806" s="78"/>
      <c r="AB806" s="78"/>
      <c r="AC806" s="51"/>
      <c r="AD806" s="51"/>
    </row>
    <row r="807" spans="18:30" x14ac:dyDescent="0.25">
      <c r="R807" s="78"/>
      <c r="S807" s="78"/>
      <c r="T807" s="78"/>
      <c r="U807" s="78"/>
      <c r="V807" s="78"/>
      <c r="W807" s="78"/>
      <c r="X807" s="78"/>
      <c r="Y807" s="78"/>
      <c r="Z807" s="78"/>
      <c r="AA807" s="78"/>
      <c r="AB807" s="78"/>
      <c r="AC807" s="51"/>
      <c r="AD807" s="51"/>
    </row>
    <row r="808" spans="18:30" x14ac:dyDescent="0.25">
      <c r="R808" s="78"/>
      <c r="S808" s="78"/>
      <c r="T808" s="78"/>
      <c r="U808" s="78"/>
      <c r="V808" s="78"/>
      <c r="W808" s="78"/>
      <c r="X808" s="78"/>
      <c r="Y808" s="78"/>
      <c r="Z808" s="78"/>
      <c r="AA808" s="78"/>
      <c r="AB808" s="78"/>
      <c r="AC808" s="51"/>
      <c r="AD808" s="51"/>
    </row>
    <row r="809" spans="18:30" x14ac:dyDescent="0.25">
      <c r="R809" s="78"/>
      <c r="S809" s="78"/>
      <c r="T809" s="78"/>
      <c r="U809" s="78"/>
      <c r="V809" s="78"/>
      <c r="W809" s="78"/>
      <c r="X809" s="78"/>
      <c r="Y809" s="78"/>
      <c r="Z809" s="78"/>
      <c r="AA809" s="78"/>
      <c r="AB809" s="78"/>
      <c r="AC809" s="51"/>
      <c r="AD809" s="51"/>
    </row>
    <row r="810" spans="18:30" x14ac:dyDescent="0.25">
      <c r="R810" s="78"/>
      <c r="S810" s="78"/>
      <c r="T810" s="78"/>
      <c r="U810" s="78"/>
      <c r="V810" s="78"/>
      <c r="W810" s="78"/>
      <c r="X810" s="78"/>
      <c r="Y810" s="78"/>
      <c r="Z810" s="78"/>
      <c r="AA810" s="78"/>
      <c r="AB810" s="78"/>
      <c r="AC810" s="51"/>
      <c r="AD810" s="51"/>
    </row>
    <row r="811" spans="18:30" x14ac:dyDescent="0.25">
      <c r="R811" s="78"/>
      <c r="S811" s="78"/>
      <c r="T811" s="78"/>
      <c r="U811" s="78"/>
      <c r="V811" s="78"/>
      <c r="W811" s="78"/>
      <c r="X811" s="78"/>
      <c r="Y811" s="78"/>
      <c r="Z811" s="78"/>
      <c r="AA811" s="78"/>
      <c r="AB811" s="78"/>
      <c r="AC811" s="51"/>
      <c r="AD811" s="51"/>
    </row>
    <row r="812" spans="18:30" x14ac:dyDescent="0.25">
      <c r="R812" s="78"/>
      <c r="S812" s="78"/>
      <c r="T812" s="78"/>
      <c r="U812" s="78"/>
      <c r="V812" s="78"/>
      <c r="W812" s="78"/>
      <c r="X812" s="78"/>
      <c r="Y812" s="78"/>
      <c r="Z812" s="78"/>
      <c r="AA812" s="78"/>
      <c r="AB812" s="78"/>
      <c r="AC812" s="51"/>
      <c r="AD812" s="51"/>
    </row>
    <row r="813" spans="18:30" x14ac:dyDescent="0.25">
      <c r="R813" s="78"/>
      <c r="S813" s="78"/>
      <c r="T813" s="78"/>
      <c r="U813" s="78"/>
      <c r="V813" s="78"/>
      <c r="W813" s="78"/>
      <c r="X813" s="78"/>
      <c r="Y813" s="78"/>
      <c r="Z813" s="78"/>
      <c r="AA813" s="78"/>
      <c r="AB813" s="78"/>
      <c r="AC813" s="51"/>
      <c r="AD813" s="51"/>
    </row>
    <row r="814" spans="18:30" x14ac:dyDescent="0.25">
      <c r="R814" s="78"/>
      <c r="S814" s="78"/>
      <c r="T814" s="78"/>
      <c r="U814" s="78"/>
      <c r="V814" s="78"/>
      <c r="W814" s="78"/>
      <c r="X814" s="78"/>
      <c r="Y814" s="78"/>
      <c r="Z814" s="78"/>
      <c r="AA814" s="78"/>
      <c r="AB814" s="78"/>
      <c r="AC814" s="51"/>
      <c r="AD814" s="51"/>
    </row>
    <row r="815" spans="18:30" x14ac:dyDescent="0.25">
      <c r="R815" s="78"/>
      <c r="S815" s="78"/>
      <c r="T815" s="78"/>
      <c r="U815" s="78"/>
      <c r="V815" s="78"/>
      <c r="W815" s="78"/>
      <c r="X815" s="78"/>
      <c r="Y815" s="78"/>
      <c r="Z815" s="78"/>
      <c r="AA815" s="78"/>
      <c r="AB815" s="78"/>
      <c r="AC815" s="51"/>
      <c r="AD815" s="51"/>
    </row>
    <row r="816" spans="18:30" x14ac:dyDescent="0.25">
      <c r="R816" s="78"/>
      <c r="S816" s="78"/>
      <c r="T816" s="78"/>
      <c r="U816" s="78"/>
      <c r="V816" s="78"/>
      <c r="W816" s="78"/>
      <c r="X816" s="78"/>
      <c r="Y816" s="78"/>
      <c r="Z816" s="78"/>
      <c r="AA816" s="78"/>
      <c r="AB816" s="78"/>
      <c r="AC816" s="51"/>
      <c r="AD816" s="51"/>
    </row>
    <row r="817" spans="18:30" x14ac:dyDescent="0.25">
      <c r="R817" s="78"/>
      <c r="S817" s="78"/>
      <c r="T817" s="78"/>
      <c r="U817" s="78"/>
      <c r="V817" s="78"/>
      <c r="W817" s="78"/>
      <c r="X817" s="78"/>
      <c r="Y817" s="78"/>
      <c r="Z817" s="78"/>
      <c r="AA817" s="78"/>
      <c r="AB817" s="78"/>
      <c r="AC817" s="51"/>
      <c r="AD817" s="51"/>
    </row>
    <row r="818" spans="18:30" x14ac:dyDescent="0.25">
      <c r="R818" s="78"/>
      <c r="S818" s="78"/>
      <c r="T818" s="78"/>
      <c r="U818" s="78"/>
      <c r="V818" s="78"/>
      <c r="W818" s="78"/>
      <c r="X818" s="78"/>
      <c r="Y818" s="78"/>
      <c r="Z818" s="78"/>
      <c r="AA818" s="78"/>
      <c r="AB818" s="78"/>
      <c r="AC818" s="51"/>
      <c r="AD818" s="51"/>
    </row>
    <row r="819" spans="18:30" x14ac:dyDescent="0.25">
      <c r="R819" s="78"/>
      <c r="S819" s="78"/>
      <c r="T819" s="78"/>
      <c r="U819" s="78"/>
      <c r="V819" s="78"/>
      <c r="W819" s="78"/>
      <c r="X819" s="78"/>
      <c r="Y819" s="78"/>
      <c r="Z819" s="78"/>
      <c r="AA819" s="78"/>
      <c r="AB819" s="78"/>
      <c r="AC819" s="51"/>
      <c r="AD819" s="51"/>
    </row>
    <row r="820" spans="18:30" x14ac:dyDescent="0.25">
      <c r="R820" s="78"/>
      <c r="S820" s="78"/>
      <c r="T820" s="78"/>
      <c r="U820" s="78"/>
      <c r="V820" s="78"/>
      <c r="W820" s="78"/>
      <c r="X820" s="78"/>
      <c r="Y820" s="78"/>
      <c r="Z820" s="78"/>
      <c r="AA820" s="78"/>
      <c r="AB820" s="78"/>
      <c r="AC820" s="51"/>
      <c r="AD820" s="51"/>
    </row>
    <row r="821" spans="18:30" x14ac:dyDescent="0.25">
      <c r="R821" s="78"/>
      <c r="S821" s="78"/>
      <c r="T821" s="78"/>
      <c r="U821" s="78"/>
      <c r="V821" s="78"/>
      <c r="W821" s="78"/>
      <c r="X821" s="78"/>
      <c r="Y821" s="78"/>
      <c r="Z821" s="78"/>
      <c r="AA821" s="78"/>
      <c r="AB821" s="78"/>
      <c r="AC821" s="51"/>
      <c r="AD821" s="51"/>
    </row>
    <row r="822" spans="18:30" x14ac:dyDescent="0.25">
      <c r="R822" s="78"/>
      <c r="S822" s="78"/>
      <c r="T822" s="78"/>
      <c r="U822" s="78"/>
      <c r="V822" s="78"/>
      <c r="W822" s="78"/>
      <c r="X822" s="78"/>
      <c r="Y822" s="78"/>
      <c r="Z822" s="78"/>
      <c r="AA822" s="78"/>
      <c r="AB822" s="78"/>
      <c r="AC822" s="51"/>
      <c r="AD822" s="51"/>
    </row>
    <row r="823" spans="18:30" x14ac:dyDescent="0.25">
      <c r="R823" s="78"/>
      <c r="S823" s="78"/>
      <c r="T823" s="78"/>
      <c r="U823" s="78"/>
      <c r="V823" s="78"/>
      <c r="W823" s="78"/>
      <c r="X823" s="78"/>
      <c r="Y823" s="78"/>
      <c r="Z823" s="78"/>
      <c r="AA823" s="78"/>
      <c r="AB823" s="78"/>
      <c r="AC823" s="51"/>
      <c r="AD823" s="51"/>
    </row>
    <row r="824" spans="18:30" x14ac:dyDescent="0.25">
      <c r="R824" s="78"/>
      <c r="S824" s="78"/>
      <c r="T824" s="78"/>
      <c r="U824" s="78"/>
      <c r="V824" s="78"/>
      <c r="W824" s="78"/>
      <c r="X824" s="78"/>
      <c r="Y824" s="78"/>
      <c r="Z824" s="78"/>
      <c r="AA824" s="78"/>
      <c r="AB824" s="78"/>
      <c r="AC824" s="51"/>
      <c r="AD824" s="51"/>
    </row>
    <row r="825" spans="18:30" x14ac:dyDescent="0.25">
      <c r="R825" s="78"/>
      <c r="S825" s="78"/>
      <c r="T825" s="78"/>
      <c r="U825" s="78"/>
      <c r="V825" s="78"/>
      <c r="W825" s="78"/>
      <c r="X825" s="78"/>
      <c r="Y825" s="78"/>
      <c r="Z825" s="78"/>
      <c r="AA825" s="78"/>
      <c r="AB825" s="78"/>
      <c r="AC825" s="51"/>
      <c r="AD825" s="51"/>
    </row>
    <row r="826" spans="18:30" x14ac:dyDescent="0.25">
      <c r="R826" s="78"/>
      <c r="S826" s="78"/>
      <c r="T826" s="78"/>
      <c r="U826" s="78"/>
      <c r="V826" s="78"/>
      <c r="W826" s="78"/>
      <c r="X826" s="78"/>
      <c r="Y826" s="78"/>
      <c r="Z826" s="78"/>
      <c r="AA826" s="78"/>
      <c r="AB826" s="78"/>
      <c r="AC826" s="51"/>
      <c r="AD826" s="51"/>
    </row>
    <row r="827" spans="18:30" x14ac:dyDescent="0.25">
      <c r="R827" s="78"/>
      <c r="S827" s="78"/>
      <c r="T827" s="78"/>
      <c r="U827" s="78"/>
      <c r="V827" s="78"/>
      <c r="W827" s="78"/>
      <c r="X827" s="78"/>
      <c r="Y827" s="78"/>
      <c r="Z827" s="78"/>
      <c r="AA827" s="78"/>
      <c r="AB827" s="78"/>
      <c r="AC827" s="51"/>
      <c r="AD827" s="51"/>
    </row>
    <row r="828" spans="18:30" x14ac:dyDescent="0.25">
      <c r="R828" s="78"/>
      <c r="S828" s="78"/>
      <c r="T828" s="78"/>
      <c r="U828" s="78"/>
      <c r="V828" s="78"/>
      <c r="W828" s="78"/>
      <c r="X828" s="78"/>
      <c r="Y828" s="78"/>
      <c r="Z828" s="78"/>
      <c r="AA828" s="78"/>
      <c r="AB828" s="78"/>
      <c r="AC828" s="51"/>
      <c r="AD828" s="51"/>
    </row>
    <row r="829" spans="18:30" x14ac:dyDescent="0.25">
      <c r="R829" s="78"/>
      <c r="S829" s="78"/>
      <c r="T829" s="78"/>
      <c r="U829" s="78"/>
      <c r="V829" s="78"/>
      <c r="W829" s="78"/>
      <c r="X829" s="78"/>
      <c r="Y829" s="78"/>
      <c r="Z829" s="78"/>
      <c r="AA829" s="78"/>
      <c r="AB829" s="78"/>
      <c r="AC829" s="51"/>
      <c r="AD829" s="51"/>
    </row>
    <row r="830" spans="18:30" x14ac:dyDescent="0.25">
      <c r="R830" s="78"/>
      <c r="S830" s="78"/>
      <c r="T830" s="78"/>
      <c r="U830" s="78"/>
      <c r="V830" s="78"/>
      <c r="W830" s="78"/>
      <c r="X830" s="78"/>
      <c r="Y830" s="78"/>
      <c r="Z830" s="78"/>
      <c r="AA830" s="78"/>
      <c r="AB830" s="78"/>
      <c r="AC830" s="51"/>
      <c r="AD830" s="51"/>
    </row>
    <row r="831" spans="18:30" x14ac:dyDescent="0.25">
      <c r="R831" s="78"/>
      <c r="S831" s="78"/>
      <c r="T831" s="78"/>
      <c r="U831" s="78"/>
      <c r="V831" s="78"/>
      <c r="W831" s="78"/>
      <c r="X831" s="78"/>
      <c r="Y831" s="78"/>
      <c r="Z831" s="78"/>
      <c r="AA831" s="78"/>
      <c r="AB831" s="78"/>
      <c r="AC831" s="51"/>
      <c r="AD831" s="51"/>
    </row>
    <row r="832" spans="18:30" x14ac:dyDescent="0.25">
      <c r="R832" s="78"/>
      <c r="S832" s="78"/>
      <c r="T832" s="78"/>
      <c r="U832" s="78"/>
      <c r="V832" s="78"/>
      <c r="W832" s="78"/>
      <c r="X832" s="78"/>
      <c r="Y832" s="78"/>
      <c r="Z832" s="78"/>
      <c r="AA832" s="78"/>
      <c r="AB832" s="78"/>
      <c r="AC832" s="51"/>
      <c r="AD832" s="51"/>
    </row>
    <row r="833" spans="18:30" x14ac:dyDescent="0.25">
      <c r="R833" s="78"/>
      <c r="S833" s="78"/>
      <c r="T833" s="78"/>
      <c r="U833" s="78"/>
      <c r="V833" s="78"/>
      <c r="W833" s="78"/>
      <c r="X833" s="78"/>
      <c r="Y833" s="78"/>
      <c r="Z833" s="78"/>
      <c r="AA833" s="78"/>
      <c r="AB833" s="78"/>
      <c r="AC833" s="51"/>
      <c r="AD833" s="51"/>
    </row>
    <row r="834" spans="18:30" x14ac:dyDescent="0.25">
      <c r="R834" s="78"/>
      <c r="S834" s="78"/>
      <c r="T834" s="78"/>
      <c r="U834" s="78"/>
      <c r="V834" s="78"/>
      <c r="W834" s="78"/>
      <c r="X834" s="78"/>
      <c r="Y834" s="78"/>
      <c r="Z834" s="78"/>
      <c r="AA834" s="78"/>
      <c r="AB834" s="78"/>
      <c r="AC834" s="51"/>
      <c r="AD834" s="51"/>
    </row>
    <row r="835" spans="18:30" x14ac:dyDescent="0.25">
      <c r="R835" s="78"/>
      <c r="S835" s="78"/>
      <c r="T835" s="78"/>
      <c r="U835" s="78"/>
      <c r="V835" s="78"/>
      <c r="W835" s="78"/>
      <c r="X835" s="78"/>
      <c r="Y835" s="78"/>
      <c r="Z835" s="78"/>
      <c r="AA835" s="78"/>
      <c r="AB835" s="78"/>
      <c r="AC835" s="51"/>
      <c r="AD835" s="51"/>
    </row>
    <row r="836" spans="18:30" x14ac:dyDescent="0.25">
      <c r="R836" s="78"/>
      <c r="S836" s="78"/>
      <c r="T836" s="78"/>
      <c r="U836" s="78"/>
      <c r="V836" s="78"/>
      <c r="W836" s="78"/>
      <c r="X836" s="78"/>
      <c r="Y836" s="78"/>
      <c r="Z836" s="78"/>
      <c r="AA836" s="78"/>
      <c r="AB836" s="78"/>
      <c r="AC836" s="51"/>
      <c r="AD836" s="51"/>
    </row>
    <row r="837" spans="18:30" x14ac:dyDescent="0.25">
      <c r="R837" s="78"/>
      <c r="S837" s="78"/>
      <c r="T837" s="78"/>
      <c r="U837" s="78"/>
      <c r="V837" s="78"/>
      <c r="W837" s="78"/>
      <c r="X837" s="78"/>
      <c r="Y837" s="78"/>
      <c r="Z837" s="78"/>
      <c r="AA837" s="78"/>
      <c r="AB837" s="78"/>
      <c r="AC837" s="51"/>
      <c r="AD837" s="51"/>
    </row>
    <row r="838" spans="18:30" x14ac:dyDescent="0.25">
      <c r="R838" s="78"/>
      <c r="S838" s="78"/>
      <c r="T838" s="78"/>
      <c r="U838" s="78"/>
      <c r="V838" s="78"/>
      <c r="W838" s="78"/>
      <c r="X838" s="78"/>
      <c r="Y838" s="78"/>
      <c r="Z838" s="78"/>
      <c r="AA838" s="78"/>
      <c r="AB838" s="78"/>
      <c r="AC838" s="51"/>
      <c r="AD838" s="51"/>
    </row>
    <row r="839" spans="18:30" x14ac:dyDescent="0.25">
      <c r="R839" s="78"/>
      <c r="S839" s="78"/>
      <c r="T839" s="78"/>
      <c r="U839" s="78"/>
      <c r="V839" s="78"/>
      <c r="W839" s="78"/>
      <c r="X839" s="78"/>
      <c r="Y839" s="78"/>
      <c r="Z839" s="78"/>
      <c r="AA839" s="78"/>
      <c r="AB839" s="78"/>
      <c r="AC839" s="51"/>
      <c r="AD839" s="51"/>
    </row>
    <row r="840" spans="18:30" x14ac:dyDescent="0.25">
      <c r="R840" s="78"/>
      <c r="S840" s="78"/>
      <c r="T840" s="78"/>
      <c r="U840" s="78"/>
      <c r="V840" s="78"/>
      <c r="W840" s="78"/>
      <c r="X840" s="78"/>
      <c r="Y840" s="78"/>
      <c r="Z840" s="78"/>
      <c r="AA840" s="78"/>
      <c r="AB840" s="78"/>
      <c r="AC840" s="51"/>
      <c r="AD840" s="51"/>
    </row>
    <row r="841" spans="18:30" x14ac:dyDescent="0.25">
      <c r="R841" s="78"/>
      <c r="S841" s="78"/>
      <c r="T841" s="78"/>
      <c r="U841" s="78"/>
      <c r="V841" s="78"/>
      <c r="W841" s="78"/>
      <c r="X841" s="78"/>
      <c r="Y841" s="78"/>
      <c r="Z841" s="78"/>
      <c r="AA841" s="78"/>
      <c r="AB841" s="78"/>
      <c r="AC841" s="51"/>
      <c r="AD841" s="51"/>
    </row>
    <row r="842" spans="18:30" x14ac:dyDescent="0.25">
      <c r="R842" s="78"/>
      <c r="S842" s="78"/>
      <c r="T842" s="78"/>
      <c r="U842" s="78"/>
      <c r="V842" s="78"/>
      <c r="W842" s="78"/>
      <c r="X842" s="78"/>
      <c r="Y842" s="78"/>
      <c r="Z842" s="78"/>
      <c r="AA842" s="78"/>
      <c r="AB842" s="78"/>
      <c r="AC842" s="51"/>
      <c r="AD842" s="51"/>
    </row>
    <row r="843" spans="18:30" x14ac:dyDescent="0.25">
      <c r="R843" s="78"/>
      <c r="S843" s="78"/>
      <c r="T843" s="78"/>
      <c r="U843" s="78"/>
      <c r="V843" s="78"/>
      <c r="W843" s="78"/>
      <c r="X843" s="78"/>
      <c r="Y843" s="78"/>
      <c r="Z843" s="78"/>
      <c r="AA843" s="78"/>
      <c r="AB843" s="78"/>
      <c r="AC843" s="51"/>
      <c r="AD843" s="51"/>
    </row>
    <row r="844" spans="18:30" x14ac:dyDescent="0.25">
      <c r="R844" s="78"/>
      <c r="S844" s="78"/>
      <c r="T844" s="78"/>
      <c r="U844" s="78"/>
      <c r="V844" s="78"/>
      <c r="W844" s="78"/>
      <c r="X844" s="78"/>
      <c r="Y844" s="78"/>
      <c r="Z844" s="78"/>
      <c r="AA844" s="78"/>
      <c r="AB844" s="78"/>
      <c r="AC844" s="51"/>
      <c r="AD844" s="51"/>
    </row>
    <row r="845" spans="18:30" x14ac:dyDescent="0.25">
      <c r="R845" s="78"/>
      <c r="S845" s="78"/>
      <c r="T845" s="78"/>
      <c r="U845" s="78"/>
      <c r="V845" s="78"/>
      <c r="W845" s="78"/>
      <c r="X845" s="78"/>
      <c r="Y845" s="78"/>
      <c r="Z845" s="78"/>
      <c r="AA845" s="78"/>
      <c r="AB845" s="78"/>
      <c r="AC845" s="51"/>
      <c r="AD845" s="51"/>
    </row>
    <row r="846" spans="18:30" x14ac:dyDescent="0.25">
      <c r="R846" s="78"/>
      <c r="S846" s="78"/>
      <c r="T846" s="78"/>
      <c r="U846" s="78"/>
      <c r="V846" s="78"/>
      <c r="W846" s="78"/>
      <c r="X846" s="78"/>
      <c r="Y846" s="78"/>
      <c r="Z846" s="78"/>
      <c r="AA846" s="78"/>
      <c r="AB846" s="78"/>
      <c r="AC846" s="51"/>
      <c r="AD846" s="51"/>
    </row>
    <row r="847" spans="18:30" x14ac:dyDescent="0.25">
      <c r="R847" s="78"/>
      <c r="S847" s="78"/>
      <c r="T847" s="78"/>
      <c r="U847" s="78"/>
      <c r="V847" s="78"/>
      <c r="W847" s="78"/>
      <c r="X847" s="78"/>
      <c r="Y847" s="78"/>
      <c r="Z847" s="78"/>
      <c r="AA847" s="78"/>
      <c r="AB847" s="78"/>
      <c r="AC847" s="51"/>
      <c r="AD847" s="51"/>
    </row>
    <row r="848" spans="18:30" x14ac:dyDescent="0.25">
      <c r="R848" s="78"/>
      <c r="S848" s="78"/>
      <c r="T848" s="78"/>
      <c r="U848" s="78"/>
      <c r="V848" s="78"/>
      <c r="W848" s="78"/>
      <c r="X848" s="78"/>
      <c r="Y848" s="78"/>
      <c r="Z848" s="78"/>
      <c r="AA848" s="78"/>
      <c r="AB848" s="78"/>
      <c r="AC848" s="51"/>
      <c r="AD848" s="51"/>
    </row>
    <row r="849" spans="18:30" x14ac:dyDescent="0.25">
      <c r="R849" s="78"/>
      <c r="S849" s="78"/>
      <c r="T849" s="78"/>
      <c r="U849" s="78"/>
      <c r="V849" s="78"/>
      <c r="W849" s="78"/>
      <c r="X849" s="78"/>
      <c r="Y849" s="78"/>
      <c r="Z849" s="78"/>
      <c r="AA849" s="78"/>
      <c r="AB849" s="78"/>
      <c r="AC849" s="51"/>
      <c r="AD849" s="51"/>
    </row>
    <row r="850" spans="18:30" x14ac:dyDescent="0.25">
      <c r="R850" s="78"/>
      <c r="S850" s="78"/>
      <c r="T850" s="78"/>
      <c r="U850" s="78"/>
      <c r="V850" s="78"/>
      <c r="W850" s="78"/>
      <c r="X850" s="78"/>
      <c r="Y850" s="78"/>
      <c r="Z850" s="78"/>
      <c r="AA850" s="78"/>
      <c r="AB850" s="78"/>
      <c r="AC850" s="51"/>
      <c r="AD850" s="51"/>
    </row>
    <row r="851" spans="18:30" x14ac:dyDescent="0.25">
      <c r="R851" s="78"/>
      <c r="S851" s="78"/>
      <c r="T851" s="78"/>
      <c r="U851" s="78"/>
      <c r="V851" s="78"/>
      <c r="W851" s="78"/>
      <c r="X851" s="78"/>
      <c r="Y851" s="78"/>
      <c r="Z851" s="78"/>
      <c r="AA851" s="78"/>
      <c r="AB851" s="78"/>
      <c r="AC851" s="51"/>
      <c r="AD851" s="51"/>
    </row>
    <row r="852" spans="18:30" x14ac:dyDescent="0.25">
      <c r="R852" s="78"/>
      <c r="S852" s="78"/>
      <c r="T852" s="78"/>
      <c r="U852" s="78"/>
      <c r="V852" s="78"/>
      <c r="W852" s="78"/>
      <c r="X852" s="78"/>
      <c r="Y852" s="78"/>
      <c r="Z852" s="78"/>
      <c r="AA852" s="78"/>
      <c r="AB852" s="78"/>
      <c r="AC852" s="51"/>
      <c r="AD852" s="51"/>
    </row>
    <row r="853" spans="18:30" x14ac:dyDescent="0.25">
      <c r="R853" s="78"/>
      <c r="S853" s="78"/>
      <c r="T853" s="78"/>
      <c r="U853" s="78"/>
      <c r="V853" s="78"/>
      <c r="W853" s="78"/>
      <c r="X853" s="78"/>
      <c r="Y853" s="78"/>
      <c r="Z853" s="78"/>
      <c r="AA853" s="78"/>
      <c r="AB853" s="78"/>
      <c r="AC853" s="51"/>
      <c r="AD853" s="51"/>
    </row>
    <row r="854" spans="18:30" x14ac:dyDescent="0.25">
      <c r="R854" s="78"/>
      <c r="S854" s="78"/>
      <c r="T854" s="78"/>
      <c r="U854" s="78"/>
      <c r="V854" s="78"/>
      <c r="W854" s="78"/>
      <c r="X854" s="78"/>
      <c r="Y854" s="78"/>
      <c r="Z854" s="78"/>
      <c r="AA854" s="78"/>
      <c r="AB854" s="78"/>
      <c r="AC854" s="51"/>
      <c r="AD854" s="51"/>
    </row>
    <row r="855" spans="18:30" x14ac:dyDescent="0.25">
      <c r="R855" s="78"/>
      <c r="S855" s="78"/>
      <c r="T855" s="78"/>
      <c r="U855" s="78"/>
      <c r="V855" s="78"/>
      <c r="W855" s="78"/>
      <c r="X855" s="78"/>
      <c r="Y855" s="78"/>
      <c r="Z855" s="78"/>
      <c r="AA855" s="78"/>
      <c r="AB855" s="78"/>
      <c r="AC855" s="51"/>
      <c r="AD855" s="51"/>
    </row>
    <row r="856" spans="18:30" x14ac:dyDescent="0.25">
      <c r="R856" s="78"/>
      <c r="S856" s="78"/>
      <c r="T856" s="78"/>
      <c r="U856" s="78"/>
      <c r="V856" s="78"/>
      <c r="W856" s="78"/>
      <c r="X856" s="78"/>
      <c r="Y856" s="78"/>
      <c r="Z856" s="78"/>
      <c r="AA856" s="78"/>
      <c r="AB856" s="78"/>
      <c r="AC856" s="51"/>
      <c r="AD856" s="51"/>
    </row>
    <row r="857" spans="18:30" x14ac:dyDescent="0.25">
      <c r="R857" s="78"/>
      <c r="S857" s="78"/>
      <c r="T857" s="78"/>
      <c r="U857" s="78"/>
      <c r="V857" s="78"/>
      <c r="W857" s="78"/>
      <c r="X857" s="78"/>
      <c r="Y857" s="78"/>
      <c r="Z857" s="78"/>
      <c r="AA857" s="78"/>
      <c r="AB857" s="78"/>
      <c r="AC857" s="51"/>
      <c r="AD857" s="51"/>
    </row>
    <row r="858" spans="18:30" x14ac:dyDescent="0.25">
      <c r="R858" s="78"/>
      <c r="S858" s="78"/>
      <c r="T858" s="78"/>
      <c r="U858" s="78"/>
      <c r="V858" s="78"/>
      <c r="W858" s="78"/>
      <c r="X858" s="78"/>
      <c r="Y858" s="78"/>
      <c r="Z858" s="78"/>
      <c r="AA858" s="78"/>
      <c r="AB858" s="78"/>
      <c r="AC858" s="51"/>
      <c r="AD858" s="51"/>
    </row>
    <row r="859" spans="18:30" x14ac:dyDescent="0.25">
      <c r="R859" s="78"/>
      <c r="S859" s="78"/>
      <c r="T859" s="78"/>
      <c r="U859" s="78"/>
      <c r="V859" s="78"/>
      <c r="W859" s="78"/>
      <c r="X859" s="78"/>
      <c r="Y859" s="78"/>
      <c r="Z859" s="78"/>
      <c r="AA859" s="78"/>
      <c r="AB859" s="78"/>
      <c r="AC859" s="51"/>
      <c r="AD859" s="51"/>
    </row>
    <row r="860" spans="18:30" x14ac:dyDescent="0.25">
      <c r="R860" s="78"/>
      <c r="S860" s="78"/>
      <c r="T860" s="78"/>
      <c r="U860" s="78"/>
      <c r="V860" s="78"/>
      <c r="W860" s="78"/>
      <c r="X860" s="78"/>
      <c r="Y860" s="78"/>
      <c r="Z860" s="78"/>
      <c r="AA860" s="78"/>
      <c r="AB860" s="78"/>
      <c r="AC860" s="51"/>
      <c r="AD860" s="51"/>
    </row>
  </sheetData>
  <autoFilter ref="A19:AD199"/>
  <mergeCells count="22">
    <mergeCell ref="B16:E16"/>
    <mergeCell ref="F16:N16"/>
    <mergeCell ref="B17:E17"/>
    <mergeCell ref="R17:Z17"/>
    <mergeCell ref="B13:E13"/>
    <mergeCell ref="F13:N13"/>
    <mergeCell ref="B14:E14"/>
    <mergeCell ref="F14:N14"/>
    <mergeCell ref="B15:E15"/>
    <mergeCell ref="F15:N15"/>
    <mergeCell ref="B8:N8"/>
    <mergeCell ref="B9:N9"/>
    <mergeCell ref="B11:E11"/>
    <mergeCell ref="F11:N11"/>
    <mergeCell ref="B12:E12"/>
    <mergeCell ref="F12:N12"/>
    <mergeCell ref="B7:N7"/>
    <mergeCell ref="A1:N1"/>
    <mergeCell ref="B3:F3"/>
    <mergeCell ref="B4:C4"/>
    <mergeCell ref="B5:N5"/>
    <mergeCell ref="B6:N6"/>
  </mergeCells>
  <hyperlinks>
    <hyperlink ref="G17" r:id="rId1"/>
    <hyperlink ref="G18" r:id="rId2"/>
  </hyperlinks>
  <pageMargins left="0.7" right="0.7" top="0.75" bottom="0.75" header="0.3" footer="0.3"/>
  <pageSetup paperSize="9" orientation="portrait" r:id="rId3"/>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398"/>
  <sheetViews>
    <sheetView topLeftCell="A3" workbookViewId="0">
      <selection activeCell="B11" sqref="B11"/>
    </sheetView>
  </sheetViews>
  <sheetFormatPr defaultRowHeight="15" x14ac:dyDescent="0.25"/>
  <cols>
    <col min="1" max="1" width="33.85546875" style="313" customWidth="1"/>
    <col min="2" max="2" width="12.85546875" style="313" customWidth="1"/>
    <col min="3" max="4" width="9.140625" style="313"/>
    <col min="5" max="5" width="22.28515625" style="313" bestFit="1" customWidth="1"/>
    <col min="6" max="6" width="10.7109375" style="313" bestFit="1" customWidth="1"/>
    <col min="7" max="7" width="13.28515625" style="313" bestFit="1" customWidth="1"/>
    <col min="8" max="8" width="15.140625" style="313" bestFit="1" customWidth="1"/>
    <col min="9" max="9" width="14.140625" style="313" bestFit="1" customWidth="1"/>
    <col min="10" max="10" width="40.42578125" style="313" bestFit="1" customWidth="1"/>
    <col min="11" max="14" width="9.140625" style="313"/>
    <col min="15" max="15" width="12.85546875" style="313" bestFit="1" customWidth="1"/>
    <col min="16" max="16" width="12.42578125" style="313" customWidth="1"/>
    <col min="17" max="16384" width="9.140625" style="313"/>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3520</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P5" s="30" t="s">
        <v>3632</v>
      </c>
      <c r="Q5" s="30">
        <v>19</v>
      </c>
      <c r="R5" s="30" t="s">
        <v>4773</v>
      </c>
      <c r="S5" s="30" t="s">
        <v>3625</v>
      </c>
      <c r="U5" s="30" t="s">
        <v>3568</v>
      </c>
      <c r="V5" s="31">
        <v>11438</v>
      </c>
    </row>
    <row r="6" spans="1:22" ht="16.5" thickTop="1" thickBot="1" x14ac:dyDescent="0.3">
      <c r="P6" s="30" t="s">
        <v>3635</v>
      </c>
      <c r="Q6" s="30">
        <v>20</v>
      </c>
      <c r="R6" s="30" t="s">
        <v>4774</v>
      </c>
      <c r="S6" s="30" t="s">
        <v>3628</v>
      </c>
      <c r="U6" s="30" t="s">
        <v>3570</v>
      </c>
      <c r="V6" s="31">
        <v>11336</v>
      </c>
    </row>
    <row r="7" spans="1:22" ht="16.5" customHeight="1" thickTop="1" thickBot="1" x14ac:dyDescent="0.3">
      <c r="A7" s="83" t="s">
        <v>3638</v>
      </c>
      <c r="B7" s="85">
        <f>SUMIF(COVID!V20:V250,"&gt;0")</f>
        <v>0</v>
      </c>
      <c r="C7" s="529" t="str">
        <f>IF(ROUND(ABS(B7-B8),0)&gt;0,"Error","OK")</f>
        <v>OK</v>
      </c>
      <c r="D7" s="530"/>
      <c r="P7" s="30" t="s">
        <v>3639</v>
      </c>
      <c r="Q7" s="30">
        <v>21</v>
      </c>
      <c r="R7" s="30" t="s">
        <v>4775</v>
      </c>
      <c r="S7" s="30" t="s">
        <v>3630</v>
      </c>
    </row>
    <row r="8" spans="1:22" ht="16.5" thickTop="1" thickBot="1" x14ac:dyDescent="0.3">
      <c r="A8" s="83" t="s">
        <v>3642</v>
      </c>
      <c r="B8" s="85">
        <f>SUM(G20:G830)</f>
        <v>0</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83">
        <f>COUNTIF(COVID!D20:D199,"*")</f>
        <v>180</v>
      </c>
      <c r="C10" s="529" t="str">
        <f>IF(ROUND(ABS(B10-B11),0)&gt;0,"Error","OK")</f>
        <v>OK</v>
      </c>
      <c r="D10" s="530"/>
      <c r="P10" s="30" t="s">
        <v>3650</v>
      </c>
      <c r="Q10" s="30">
        <v>24</v>
      </c>
      <c r="R10" s="30" t="s">
        <v>4778</v>
      </c>
      <c r="S10" s="30" t="s">
        <v>3641</v>
      </c>
    </row>
    <row r="11" spans="1:22" ht="16.5" thickTop="1" thickBot="1" x14ac:dyDescent="0.3">
      <c r="A11" s="83" t="s">
        <v>3653</v>
      </c>
      <c r="B11" s="83">
        <f>COUNTIF(C20:C839,"&gt;0")</f>
        <v>180</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15">
        <f>COVID!J20</f>
        <v>400102</v>
      </c>
      <c r="D20" s="120" t="b">
        <v>1</v>
      </c>
      <c r="E20" s="316" t="str">
        <f>RIGHT(COVID!C20,4)&amp;"."&amp;COVID!M20&amp;"."&amp;COVID!K20&amp;"."&amp;$C$5</f>
        <v>1000.C19FU.I18.Ap21</v>
      </c>
      <c r="F20" s="317">
        <f ca="1">TODAY()</f>
        <v>44309</v>
      </c>
      <c r="G20" s="318">
        <f>COVID!Q20</f>
        <v>0</v>
      </c>
      <c r="H20" s="124">
        <f ca="1">F20</f>
        <v>44309</v>
      </c>
      <c r="I20" s="125">
        <v>0</v>
      </c>
      <c r="J20" s="316" t="str">
        <f>LEFT(COVID!D20,20)&amp;"."&amp;COVIDPAY!E20</f>
        <v>Brookhill Nursery.1000.C19FU.I18.Ap21</v>
      </c>
      <c r="K20" s="120" t="b">
        <v>1</v>
      </c>
      <c r="L20" s="126" t="s">
        <v>3686</v>
      </c>
      <c r="M20" s="120" t="b">
        <v>1</v>
      </c>
      <c r="N20" s="120" t="s">
        <v>3687</v>
      </c>
      <c r="O20" s="319" t="str">
        <f>COVID!I20</f>
        <v>10166/543965</v>
      </c>
      <c r="P20" s="120" t="b">
        <v>1</v>
      </c>
      <c r="Q20" s="120" t="b">
        <v>1</v>
      </c>
      <c r="R20" s="120" t="b">
        <v>1</v>
      </c>
      <c r="T20" s="11"/>
      <c r="U20" s="1"/>
    </row>
    <row r="21" spans="1:21" x14ac:dyDescent="0.25">
      <c r="A21" s="117">
        <v>1</v>
      </c>
      <c r="B21" s="118">
        <v>2</v>
      </c>
      <c r="C21" s="315">
        <f>COVID!J21</f>
        <v>400102</v>
      </c>
      <c r="D21" s="120" t="b">
        <v>1</v>
      </c>
      <c r="E21" s="316" t="str">
        <f>RIGHT(COVID!C21,4)&amp;"."&amp;COVID!M21&amp;"."&amp;COVID!K21&amp;"."&amp;$C$5</f>
        <v>1001.C19FU.I18.Ap21</v>
      </c>
      <c r="F21" s="317">
        <f t="shared" ref="F21:F84" ca="1" si="0">TODAY()</f>
        <v>44309</v>
      </c>
      <c r="G21" s="318">
        <f>COVID!Q21</f>
        <v>0</v>
      </c>
      <c r="H21" s="124">
        <f t="shared" ref="H21:H84" ca="1" si="1">F21</f>
        <v>44309</v>
      </c>
      <c r="I21" s="125">
        <v>0</v>
      </c>
      <c r="J21" s="316" t="str">
        <f>LEFT(COVID!D21,20)&amp;"."&amp;COVIDPAY!E21</f>
        <v>Hampden Way Nursery.1001.C19FU.I18.Ap21</v>
      </c>
      <c r="K21" s="120" t="b">
        <v>1</v>
      </c>
      <c r="L21" s="126" t="s">
        <v>3686</v>
      </c>
      <c r="M21" s="120" t="b">
        <v>1</v>
      </c>
      <c r="N21" s="120" t="s">
        <v>3687</v>
      </c>
      <c r="O21" s="319" t="str">
        <f>COVID!I21</f>
        <v>10166/543965</v>
      </c>
      <c r="P21" s="120" t="b">
        <v>1</v>
      </c>
      <c r="Q21" s="120" t="b">
        <v>1</v>
      </c>
      <c r="R21" s="120" t="b">
        <v>1</v>
      </c>
      <c r="T21" s="11"/>
      <c r="U21" s="1"/>
    </row>
    <row r="22" spans="1:21" x14ac:dyDescent="0.25">
      <c r="A22" s="117">
        <v>1</v>
      </c>
      <c r="B22" s="118">
        <v>2</v>
      </c>
      <c r="C22" s="315">
        <f>COVID!J22</f>
        <v>400102</v>
      </c>
      <c r="D22" s="120" t="b">
        <v>1</v>
      </c>
      <c r="E22" s="316" t="str">
        <f>RIGHT(COVID!C22,4)&amp;"."&amp;COVID!M22&amp;"."&amp;COVID!K22&amp;"."&amp;$C$5</f>
        <v>1003.C19FU.I18.Ap21</v>
      </c>
      <c r="F22" s="317">
        <f t="shared" ca="1" si="0"/>
        <v>44309</v>
      </c>
      <c r="G22" s="318">
        <f>COVID!Q22</f>
        <v>0</v>
      </c>
      <c r="H22" s="124">
        <f t="shared" ca="1" si="1"/>
        <v>44309</v>
      </c>
      <c r="I22" s="125">
        <v>0</v>
      </c>
      <c r="J22" s="316" t="str">
        <f>LEFT(COVID!D22,20)&amp;"."&amp;COVIDPAY!E22</f>
        <v>St Margaret's Nurser.1003.C19FU.I18.Ap21</v>
      </c>
      <c r="K22" s="120" t="b">
        <v>1</v>
      </c>
      <c r="L22" s="126" t="s">
        <v>3686</v>
      </c>
      <c r="M22" s="120" t="b">
        <v>1</v>
      </c>
      <c r="N22" s="120" t="s">
        <v>3687</v>
      </c>
      <c r="O22" s="319" t="str">
        <f>COVID!I22</f>
        <v>10166/543965</v>
      </c>
      <c r="P22" s="120" t="b">
        <v>1</v>
      </c>
      <c r="Q22" s="120" t="b">
        <v>1</v>
      </c>
      <c r="R22" s="120" t="b">
        <v>1</v>
      </c>
      <c r="T22" s="11"/>
      <c r="U22" s="1"/>
    </row>
    <row r="23" spans="1:21" x14ac:dyDescent="0.25">
      <c r="A23" s="117">
        <v>1</v>
      </c>
      <c r="B23" s="118">
        <v>2</v>
      </c>
      <c r="C23" s="315">
        <f>COVID!J23</f>
        <v>400072</v>
      </c>
      <c r="D23" s="120" t="b">
        <v>1</v>
      </c>
      <c r="E23" s="316" t="str">
        <f>RIGHT(COVID!C23,4)&amp;"."&amp;COVID!M23&amp;"."&amp;COVID!K23&amp;"."&amp;$C$5</f>
        <v>1002.C19FU.I18.Ap21</v>
      </c>
      <c r="F23" s="317">
        <f t="shared" ca="1" si="0"/>
        <v>44309</v>
      </c>
      <c r="G23" s="318">
        <f>COVID!Q23</f>
        <v>0</v>
      </c>
      <c r="H23" s="124">
        <f t="shared" ca="1" si="1"/>
        <v>44309</v>
      </c>
      <c r="I23" s="125">
        <v>0</v>
      </c>
      <c r="J23" s="316" t="str">
        <f>LEFT(COVID!D23,20)&amp;"."&amp;COVIDPAY!E23</f>
        <v>Moss Hall Nursery.1002.C19FU.I18.Ap21</v>
      </c>
      <c r="K23" s="120" t="b">
        <v>1</v>
      </c>
      <c r="L23" s="126" t="s">
        <v>3686</v>
      </c>
      <c r="M23" s="120" t="b">
        <v>1</v>
      </c>
      <c r="N23" s="120" t="s">
        <v>3687</v>
      </c>
      <c r="O23" s="319" t="str">
        <f>COVID!I23</f>
        <v>10166/543965</v>
      </c>
      <c r="P23" s="120" t="b">
        <v>1</v>
      </c>
      <c r="Q23" s="120" t="b">
        <v>1</v>
      </c>
      <c r="R23" s="120" t="b">
        <v>1</v>
      </c>
    </row>
    <row r="24" spans="1:21" x14ac:dyDescent="0.25">
      <c r="A24" s="117">
        <v>1</v>
      </c>
      <c r="B24" s="118">
        <v>2</v>
      </c>
      <c r="C24" s="315">
        <f>COVID!J24</f>
        <v>400125</v>
      </c>
      <c r="D24" s="120" t="b">
        <v>1</v>
      </c>
      <c r="E24" s="316" t="str">
        <f>RIGHT(COVID!C24,4)&amp;"."&amp;COVID!M24&amp;"."&amp;COVID!K24&amp;"."&amp;$C$5</f>
        <v>3520.C19FU.I18.Ap21</v>
      </c>
      <c r="F24" s="317">
        <f t="shared" ca="1" si="0"/>
        <v>44309</v>
      </c>
      <c r="G24" s="318">
        <f>COVID!Q24</f>
        <v>0</v>
      </c>
      <c r="H24" s="124">
        <f t="shared" ca="1" si="1"/>
        <v>44309</v>
      </c>
      <c r="I24" s="125">
        <v>0</v>
      </c>
      <c r="J24" s="316" t="str">
        <f>LEFT(COVID!D24,20)&amp;"."&amp;COVIDPAY!E24</f>
        <v>Akiva School.3520.C19FU.I18.Ap21</v>
      </c>
      <c r="K24" s="120" t="b">
        <v>1</v>
      </c>
      <c r="L24" s="126" t="s">
        <v>3686</v>
      </c>
      <c r="M24" s="120" t="b">
        <v>1</v>
      </c>
      <c r="N24" s="120" t="s">
        <v>3687</v>
      </c>
      <c r="O24" s="319" t="str">
        <f>COVID!I24</f>
        <v>10166/543965</v>
      </c>
      <c r="P24" s="120" t="b">
        <v>1</v>
      </c>
      <c r="Q24" s="120" t="b">
        <v>1</v>
      </c>
      <c r="R24" s="120" t="b">
        <v>1</v>
      </c>
    </row>
    <row r="25" spans="1:21" x14ac:dyDescent="0.25">
      <c r="A25" s="117">
        <v>1</v>
      </c>
      <c r="B25" s="118">
        <v>2</v>
      </c>
      <c r="C25" s="315">
        <f>COVID!J25</f>
        <v>400069</v>
      </c>
      <c r="D25" s="120" t="b">
        <v>1</v>
      </c>
      <c r="E25" s="316" t="str">
        <f>RIGHT(COVID!C25,4)&amp;"."&amp;COVID!M25&amp;"."&amp;COVID!K25&amp;"."&amp;$C$5</f>
        <v>3300.C19FU.I18.Ap21</v>
      </c>
      <c r="F25" s="317">
        <f t="shared" ca="1" si="0"/>
        <v>44309</v>
      </c>
      <c r="G25" s="318">
        <f>COVID!Q25</f>
        <v>0</v>
      </c>
      <c r="H25" s="124">
        <f t="shared" ca="1" si="1"/>
        <v>44309</v>
      </c>
      <c r="I25" s="125">
        <v>0</v>
      </c>
      <c r="J25" s="316" t="str">
        <f>LEFT(COVID!D25,20)&amp;"."&amp;COVIDPAY!E25</f>
        <v>All Saints' CE Prima.3300.C19FU.I18.Ap21</v>
      </c>
      <c r="K25" s="120" t="b">
        <v>1</v>
      </c>
      <c r="L25" s="126" t="s">
        <v>3686</v>
      </c>
      <c r="M25" s="120" t="b">
        <v>1</v>
      </c>
      <c r="N25" s="120" t="s">
        <v>3687</v>
      </c>
      <c r="O25" s="319" t="str">
        <f>COVID!I25</f>
        <v>10166/543965</v>
      </c>
      <c r="P25" s="120" t="b">
        <v>1</v>
      </c>
      <c r="Q25" s="120" t="b">
        <v>1</v>
      </c>
      <c r="R25" s="120" t="b">
        <v>1</v>
      </c>
    </row>
    <row r="26" spans="1:21" x14ac:dyDescent="0.25">
      <c r="A26" s="117">
        <v>1</v>
      </c>
      <c r="B26" s="118">
        <v>2</v>
      </c>
      <c r="C26" s="315">
        <f>COVID!J26</f>
        <v>400015</v>
      </c>
      <c r="D26" s="120" t="b">
        <v>1</v>
      </c>
      <c r="E26" s="316" t="str">
        <f>RIGHT(COVID!C26,4)&amp;"."&amp;COVID!M26&amp;"."&amp;COVID!K26&amp;"."&amp;$C$5</f>
        <v>3317.C19FU.I18.Ap21</v>
      </c>
      <c r="F26" s="317">
        <f t="shared" ca="1" si="0"/>
        <v>44309</v>
      </c>
      <c r="G26" s="318">
        <f>COVID!Q26</f>
        <v>0</v>
      </c>
      <c r="H26" s="124">
        <f t="shared" ca="1" si="1"/>
        <v>44309</v>
      </c>
      <c r="I26" s="125">
        <v>0</v>
      </c>
      <c r="J26" s="316" t="str">
        <f>LEFT(COVID!D26,20)&amp;"."&amp;COVIDPAY!E26</f>
        <v>All Saints' CE Prima.3317.C19FU.I18.Ap21</v>
      </c>
      <c r="K26" s="120" t="b">
        <v>1</v>
      </c>
      <c r="L26" s="126" t="s">
        <v>3686</v>
      </c>
      <c r="M26" s="120" t="b">
        <v>1</v>
      </c>
      <c r="N26" s="120" t="s">
        <v>3687</v>
      </c>
      <c r="O26" s="319" t="str">
        <f>COVID!I26</f>
        <v>10166/543965</v>
      </c>
      <c r="P26" s="120" t="b">
        <v>1</v>
      </c>
      <c r="Q26" s="120" t="b">
        <v>1</v>
      </c>
      <c r="R26" s="120" t="b">
        <v>1</v>
      </c>
    </row>
    <row r="27" spans="1:21" x14ac:dyDescent="0.25">
      <c r="A27" s="117">
        <v>1</v>
      </c>
      <c r="B27" s="118">
        <v>2</v>
      </c>
      <c r="C27" s="315">
        <f>COVID!J27</f>
        <v>400023</v>
      </c>
      <c r="D27" s="120" t="b">
        <v>1</v>
      </c>
      <c r="E27" s="316" t="str">
        <f>RIGHT(COVID!C27,4)&amp;"."&amp;COVID!M27&amp;"."&amp;COVID!K27&amp;"."&amp;$C$5</f>
        <v>3500.C19FU.I18.Ap21</v>
      </c>
      <c r="F27" s="317">
        <f t="shared" ca="1" si="0"/>
        <v>44309</v>
      </c>
      <c r="G27" s="318">
        <f>COVID!Q27</f>
        <v>0</v>
      </c>
      <c r="H27" s="124">
        <f t="shared" ca="1" si="1"/>
        <v>44309</v>
      </c>
      <c r="I27" s="125">
        <v>0</v>
      </c>
      <c r="J27" s="316" t="str">
        <f>LEFT(COVID!D27,20)&amp;"."&amp;COVIDPAY!E27</f>
        <v>Annunciation Catholi.3500.C19FU.I18.Ap21</v>
      </c>
      <c r="K27" s="120" t="b">
        <v>1</v>
      </c>
      <c r="L27" s="126" t="s">
        <v>3686</v>
      </c>
      <c r="M27" s="120" t="b">
        <v>1</v>
      </c>
      <c r="N27" s="120" t="s">
        <v>3687</v>
      </c>
      <c r="O27" s="319" t="str">
        <f>COVID!I27</f>
        <v>10166/543965</v>
      </c>
      <c r="P27" s="120" t="b">
        <v>1</v>
      </c>
      <c r="Q27" s="120" t="b">
        <v>1</v>
      </c>
      <c r="R27" s="120" t="b">
        <v>1</v>
      </c>
    </row>
    <row r="28" spans="1:21" x14ac:dyDescent="0.25">
      <c r="A28" s="117">
        <v>1</v>
      </c>
      <c r="B28" s="118">
        <v>2</v>
      </c>
      <c r="C28" s="315">
        <f>COVID!J28</f>
        <v>400107</v>
      </c>
      <c r="D28" s="120" t="b">
        <v>1</v>
      </c>
      <c r="E28" s="316" t="str">
        <f>RIGHT(COVID!C28,4)&amp;"."&amp;COVID!M28&amp;"."&amp;COVID!K28&amp;"."&amp;$C$5</f>
        <v>3514.C19FU.I18.Ap21</v>
      </c>
      <c r="F28" s="317">
        <f t="shared" ca="1" si="0"/>
        <v>44309</v>
      </c>
      <c r="G28" s="318">
        <f>COVID!Q28</f>
        <v>0</v>
      </c>
      <c r="H28" s="124">
        <f t="shared" ca="1" si="1"/>
        <v>44309</v>
      </c>
      <c r="I28" s="125">
        <v>0</v>
      </c>
      <c r="J28" s="316" t="str">
        <f>LEFT(COVID!D28,20)&amp;"."&amp;COVIDPAY!E28</f>
        <v>Annunciation Catholi.3514.C19FU.I18.Ap21</v>
      </c>
      <c r="K28" s="120" t="b">
        <v>1</v>
      </c>
      <c r="L28" s="126" t="s">
        <v>3686</v>
      </c>
      <c r="M28" s="120" t="b">
        <v>1</v>
      </c>
      <c r="N28" s="120" t="s">
        <v>3687</v>
      </c>
      <c r="O28" s="319" t="str">
        <f>COVID!I28</f>
        <v>10166/543965</v>
      </c>
      <c r="P28" s="120" t="b">
        <v>1</v>
      </c>
      <c r="Q28" s="120" t="b">
        <v>1</v>
      </c>
      <c r="R28" s="120" t="b">
        <v>1</v>
      </c>
    </row>
    <row r="29" spans="1:21" x14ac:dyDescent="0.25">
      <c r="A29" s="117">
        <v>1</v>
      </c>
      <c r="B29" s="118">
        <v>2</v>
      </c>
      <c r="C29" s="315">
        <f>COVID!J29</f>
        <v>400005</v>
      </c>
      <c r="D29" s="120" t="b">
        <v>1</v>
      </c>
      <c r="E29" s="316" t="str">
        <f>RIGHT(COVID!C29,4)&amp;"."&amp;COVID!M29&amp;"."&amp;COVID!K29&amp;"."&amp;$C$5</f>
        <v>2002.C19FU.I18.Ap21</v>
      </c>
      <c r="F29" s="317">
        <f t="shared" ca="1" si="0"/>
        <v>44309</v>
      </c>
      <c r="G29" s="318">
        <f>COVID!Q29</f>
        <v>0</v>
      </c>
      <c r="H29" s="124">
        <f t="shared" ca="1" si="1"/>
        <v>44309</v>
      </c>
      <c r="I29" s="125">
        <v>0</v>
      </c>
      <c r="J29" s="316" t="str">
        <f>LEFT(COVID!D29,20)&amp;"."&amp;COVIDPAY!E29</f>
        <v>Barnfield School.2002.C19FU.I18.Ap21</v>
      </c>
      <c r="K29" s="120" t="b">
        <v>1</v>
      </c>
      <c r="L29" s="126" t="s">
        <v>3686</v>
      </c>
      <c r="M29" s="120" t="b">
        <v>1</v>
      </c>
      <c r="N29" s="120" t="s">
        <v>3687</v>
      </c>
      <c r="O29" s="319" t="str">
        <f>COVID!I29</f>
        <v>10166/543965</v>
      </c>
      <c r="P29" s="120" t="b">
        <v>1</v>
      </c>
      <c r="Q29" s="120" t="b">
        <v>1</v>
      </c>
      <c r="R29" s="120" t="b">
        <v>1</v>
      </c>
    </row>
    <row r="30" spans="1:21" x14ac:dyDescent="0.25">
      <c r="A30" s="117">
        <v>1</v>
      </c>
      <c r="B30" s="118">
        <v>2</v>
      </c>
      <c r="C30" s="315">
        <f>COVID!J30</f>
        <v>400070</v>
      </c>
      <c r="D30" s="120" t="b">
        <v>1</v>
      </c>
      <c r="E30" s="316" t="str">
        <f>RIGHT(COVID!C30,4)&amp;"."&amp;COVID!M30&amp;"."&amp;COVID!K30&amp;"."&amp;$C$5</f>
        <v>2079.C19FU.I18.Ap21</v>
      </c>
      <c r="F30" s="317">
        <f t="shared" ca="1" si="0"/>
        <v>44309</v>
      </c>
      <c r="G30" s="318">
        <f>COVID!Q30</f>
        <v>0</v>
      </c>
      <c r="H30" s="124">
        <f t="shared" ca="1" si="1"/>
        <v>44309</v>
      </c>
      <c r="I30" s="125">
        <v>0</v>
      </c>
      <c r="J30" s="316" t="str">
        <f>LEFT(COVID!D30,20)&amp;"."&amp;COVIDPAY!E30</f>
        <v>Beis Yaakov.2079.C19FU.I18.Ap21</v>
      </c>
      <c r="K30" s="120" t="b">
        <v>1</v>
      </c>
      <c r="L30" s="126" t="s">
        <v>3686</v>
      </c>
      <c r="M30" s="120" t="b">
        <v>1</v>
      </c>
      <c r="N30" s="120" t="s">
        <v>3687</v>
      </c>
      <c r="O30" s="319" t="str">
        <f>COVID!I30</f>
        <v>10166/543965</v>
      </c>
      <c r="P30" s="120" t="b">
        <v>1</v>
      </c>
      <c r="Q30" s="120" t="b">
        <v>1</v>
      </c>
      <c r="R30" s="120" t="b">
        <v>1</v>
      </c>
    </row>
    <row r="31" spans="1:21" x14ac:dyDescent="0.25">
      <c r="A31" s="117">
        <v>1</v>
      </c>
      <c r="B31" s="118">
        <v>2</v>
      </c>
      <c r="C31" s="315">
        <f>COVID!J31</f>
        <v>400150</v>
      </c>
      <c r="D31" s="120" t="b">
        <v>1</v>
      </c>
      <c r="E31" s="316" t="str">
        <f>RIGHT(COVID!C31,4)&amp;"."&amp;COVID!M31&amp;"."&amp;COVID!K31&amp;"."&amp;$C$5</f>
        <v>3524.C19FU.I18.Ap21</v>
      </c>
      <c r="F31" s="317">
        <f t="shared" ca="1" si="0"/>
        <v>44309</v>
      </c>
      <c r="G31" s="318">
        <f>COVID!Q31</f>
        <v>0</v>
      </c>
      <c r="H31" s="124">
        <f t="shared" ca="1" si="1"/>
        <v>44309</v>
      </c>
      <c r="I31" s="125">
        <v>0</v>
      </c>
      <c r="J31" s="316" t="str">
        <f>LEFT(COVID!D31,20)&amp;"."&amp;COVIDPAY!E31</f>
        <v>Beit Shvidler Primar.3524.C19FU.I18.Ap21</v>
      </c>
      <c r="K31" s="120" t="b">
        <v>1</v>
      </c>
      <c r="L31" s="126" t="s">
        <v>3686</v>
      </c>
      <c r="M31" s="120" t="b">
        <v>1</v>
      </c>
      <c r="N31" s="120" t="s">
        <v>3687</v>
      </c>
      <c r="O31" s="319" t="str">
        <f>COVID!I31</f>
        <v>10166/543965</v>
      </c>
      <c r="P31" s="120" t="b">
        <v>1</v>
      </c>
      <c r="Q31" s="120" t="b">
        <v>1</v>
      </c>
      <c r="R31" s="120" t="b">
        <v>1</v>
      </c>
    </row>
    <row r="32" spans="1:21" x14ac:dyDescent="0.25">
      <c r="A32" s="117">
        <v>1</v>
      </c>
      <c r="B32" s="118">
        <v>2</v>
      </c>
      <c r="C32" s="315">
        <f>COVID!J32</f>
        <v>400051</v>
      </c>
      <c r="D32" s="120" t="b">
        <v>1</v>
      </c>
      <c r="E32" s="316" t="str">
        <f>RIGHT(COVID!C32,4)&amp;"."&amp;COVID!M32&amp;"."&amp;COVID!K32&amp;"."&amp;$C$5</f>
        <v>2003.C19FU.I18.Ap21</v>
      </c>
      <c r="F32" s="317">
        <f t="shared" ca="1" si="0"/>
        <v>44309</v>
      </c>
      <c r="G32" s="318">
        <f>COVID!Q32</f>
        <v>0</v>
      </c>
      <c r="H32" s="124">
        <f t="shared" ca="1" si="1"/>
        <v>44309</v>
      </c>
      <c r="I32" s="125">
        <v>0</v>
      </c>
      <c r="J32" s="316" t="str">
        <f>LEFT(COVID!D32,20)&amp;"."&amp;COVIDPAY!E32</f>
        <v>Bell Lane Primary Sc.2003.C19FU.I18.Ap21</v>
      </c>
      <c r="K32" s="120" t="b">
        <v>1</v>
      </c>
      <c r="L32" s="126" t="s">
        <v>3686</v>
      </c>
      <c r="M32" s="120" t="b">
        <v>1</v>
      </c>
      <c r="N32" s="120" t="s">
        <v>3687</v>
      </c>
      <c r="O32" s="319" t="str">
        <f>COVID!I32</f>
        <v>10166/543965</v>
      </c>
      <c r="P32" s="120" t="b">
        <v>1</v>
      </c>
      <c r="Q32" s="120" t="b">
        <v>1</v>
      </c>
      <c r="R32" s="120" t="b">
        <v>1</v>
      </c>
    </row>
    <row r="33" spans="1:18" x14ac:dyDescent="0.25">
      <c r="A33" s="117">
        <v>1</v>
      </c>
      <c r="B33" s="118">
        <v>2</v>
      </c>
      <c r="C33" s="315">
        <f>COVID!J33</f>
        <v>400024</v>
      </c>
      <c r="D33" s="120" t="b">
        <v>1</v>
      </c>
      <c r="E33" s="316" t="str">
        <f>RIGHT(COVID!C33,4)&amp;"."&amp;COVID!M33&amp;"."&amp;COVID!K33&amp;"."&amp;$C$5</f>
        <v>3511.C19FU.I18.Ap21</v>
      </c>
      <c r="F33" s="317">
        <f t="shared" ca="1" si="0"/>
        <v>44309</v>
      </c>
      <c r="G33" s="318">
        <f>COVID!Q33</f>
        <v>0</v>
      </c>
      <c r="H33" s="124">
        <f t="shared" ca="1" si="1"/>
        <v>44309</v>
      </c>
      <c r="I33" s="125">
        <v>0</v>
      </c>
      <c r="J33" s="316" t="str">
        <f>LEFT(COVID!D33,20)&amp;"."&amp;COVIDPAY!E33</f>
        <v>Blessed Dominic Scho.3511.C19FU.I18.Ap21</v>
      </c>
      <c r="K33" s="120" t="b">
        <v>1</v>
      </c>
      <c r="L33" s="126" t="s">
        <v>3686</v>
      </c>
      <c r="M33" s="120" t="b">
        <v>1</v>
      </c>
      <c r="N33" s="120" t="s">
        <v>3687</v>
      </c>
      <c r="O33" s="319" t="str">
        <f>COVID!I33</f>
        <v>10166/543965</v>
      </c>
      <c r="P33" s="120" t="b">
        <v>1</v>
      </c>
      <c r="Q33" s="120" t="b">
        <v>1</v>
      </c>
      <c r="R33" s="120" t="b">
        <v>1</v>
      </c>
    </row>
    <row r="34" spans="1:18" x14ac:dyDescent="0.25">
      <c r="A34" s="117">
        <v>1</v>
      </c>
      <c r="B34" s="118">
        <v>2</v>
      </c>
      <c r="C34" s="315">
        <f>COVID!J34</f>
        <v>400057</v>
      </c>
      <c r="D34" s="120" t="b">
        <v>1</v>
      </c>
      <c r="E34" s="316" t="str">
        <f>RIGHT(COVID!C34,4)&amp;"."&amp;COVID!M34&amp;"."&amp;COVID!K34&amp;"."&amp;$C$5</f>
        <v>2008.C19FU.I18.Ap21</v>
      </c>
      <c r="F34" s="317">
        <f t="shared" ca="1" si="0"/>
        <v>44309</v>
      </c>
      <c r="G34" s="318">
        <f>COVID!Q34</f>
        <v>0</v>
      </c>
      <c r="H34" s="124">
        <f t="shared" ca="1" si="1"/>
        <v>44309</v>
      </c>
      <c r="I34" s="125">
        <v>0</v>
      </c>
      <c r="J34" s="316" t="str">
        <f>LEFT(COVID!D34,20)&amp;"."&amp;COVIDPAY!E34</f>
        <v>Brookland Infant  &amp; .2008.C19FU.I18.Ap21</v>
      </c>
      <c r="K34" s="120" t="b">
        <v>1</v>
      </c>
      <c r="L34" s="126" t="s">
        <v>3686</v>
      </c>
      <c r="M34" s="120" t="b">
        <v>1</v>
      </c>
      <c r="N34" s="120" t="s">
        <v>3687</v>
      </c>
      <c r="O34" s="319" t="str">
        <f>COVID!I34</f>
        <v>10166/543965</v>
      </c>
      <c r="P34" s="120" t="b">
        <v>1</v>
      </c>
      <c r="Q34" s="120" t="b">
        <v>1</v>
      </c>
      <c r="R34" s="120" t="b">
        <v>1</v>
      </c>
    </row>
    <row r="35" spans="1:18" x14ac:dyDescent="0.25">
      <c r="A35" s="117">
        <v>1</v>
      </c>
      <c r="B35" s="118">
        <v>2</v>
      </c>
      <c r="C35" s="315">
        <f>COVID!J35</f>
        <v>400040</v>
      </c>
      <c r="D35" s="120" t="b">
        <v>1</v>
      </c>
      <c r="E35" s="316" t="str">
        <f>RIGHT(COVID!C35,4)&amp;"."&amp;COVID!M35&amp;"."&amp;COVID!K35&amp;"."&amp;$C$5</f>
        <v>2007.C19FU.I18.Ap21</v>
      </c>
      <c r="F35" s="317">
        <f t="shared" ca="1" si="0"/>
        <v>44309</v>
      </c>
      <c r="G35" s="318">
        <f>COVID!Q35</f>
        <v>0</v>
      </c>
      <c r="H35" s="124">
        <f t="shared" ca="1" si="1"/>
        <v>44309</v>
      </c>
      <c r="I35" s="125">
        <v>0</v>
      </c>
      <c r="J35" s="316" t="str">
        <f>LEFT(COVID!D35,20)&amp;"."&amp;COVIDPAY!E35</f>
        <v>Brookland Junior Sch.2007.C19FU.I18.Ap21</v>
      </c>
      <c r="K35" s="120" t="b">
        <v>1</v>
      </c>
      <c r="L35" s="126" t="s">
        <v>3686</v>
      </c>
      <c r="M35" s="120" t="b">
        <v>1</v>
      </c>
      <c r="N35" s="120" t="s">
        <v>3687</v>
      </c>
      <c r="O35" s="319" t="str">
        <f>COVID!I35</f>
        <v>10166/543965</v>
      </c>
      <c r="P35" s="120" t="b">
        <v>1</v>
      </c>
      <c r="Q35" s="120" t="b">
        <v>1</v>
      </c>
      <c r="R35" s="120" t="b">
        <v>1</v>
      </c>
    </row>
    <row r="36" spans="1:18" x14ac:dyDescent="0.25">
      <c r="A36" s="117">
        <v>1</v>
      </c>
      <c r="B36" s="118">
        <v>2</v>
      </c>
      <c r="C36" s="315">
        <f>COVID!J36</f>
        <v>400061</v>
      </c>
      <c r="D36" s="120" t="b">
        <v>1</v>
      </c>
      <c r="E36" s="316" t="str">
        <f>RIGHT(COVID!C36,4)&amp;"."&amp;COVID!M36&amp;"."&amp;COVID!K36&amp;"."&amp;$C$5</f>
        <v>2009.C19FU.I18.Ap21</v>
      </c>
      <c r="F36" s="317">
        <f t="shared" ca="1" si="0"/>
        <v>44309</v>
      </c>
      <c r="G36" s="318">
        <f>COVID!Q36</f>
        <v>0</v>
      </c>
      <c r="H36" s="124">
        <f t="shared" ca="1" si="1"/>
        <v>44309</v>
      </c>
      <c r="I36" s="125">
        <v>0</v>
      </c>
      <c r="J36" s="316" t="str">
        <f>LEFT(COVID!D36,20)&amp;"."&amp;COVIDPAY!E36</f>
        <v>Brunswick Park Prima.2009.C19FU.I18.Ap21</v>
      </c>
      <c r="K36" s="120" t="b">
        <v>1</v>
      </c>
      <c r="L36" s="126" t="s">
        <v>3686</v>
      </c>
      <c r="M36" s="120" t="b">
        <v>1</v>
      </c>
      <c r="N36" s="120" t="s">
        <v>3687</v>
      </c>
      <c r="O36" s="319" t="str">
        <f>COVID!I36</f>
        <v>10166/543965</v>
      </c>
      <c r="P36" s="120" t="b">
        <v>1</v>
      </c>
      <c r="Q36" s="120" t="b">
        <v>1</v>
      </c>
      <c r="R36" s="120" t="b">
        <v>1</v>
      </c>
    </row>
    <row r="37" spans="1:18" x14ac:dyDescent="0.25">
      <c r="A37" s="117">
        <v>1</v>
      </c>
      <c r="B37" s="118">
        <v>2</v>
      </c>
      <c r="C37" s="315">
        <f>COVID!J37</f>
        <v>400065</v>
      </c>
      <c r="D37" s="120" t="b">
        <v>1</v>
      </c>
      <c r="E37" s="316" t="str">
        <f>RIGHT(COVID!C37,4)&amp;"."&amp;COVID!M37&amp;"."&amp;COVID!K37&amp;"."&amp;$C$5</f>
        <v>2067.C19FU.I18.Ap21</v>
      </c>
      <c r="F37" s="317">
        <f t="shared" ca="1" si="0"/>
        <v>44309</v>
      </c>
      <c r="G37" s="318">
        <f>COVID!Q37</f>
        <v>0</v>
      </c>
      <c r="H37" s="124">
        <f t="shared" ca="1" si="1"/>
        <v>44309</v>
      </c>
      <c r="I37" s="125">
        <v>0</v>
      </c>
      <c r="J37" s="316" t="str">
        <f>LEFT(COVID!D37,20)&amp;"."&amp;COVIDPAY!E37</f>
        <v>Chalgrove Primary Sc.2067.C19FU.I18.Ap21</v>
      </c>
      <c r="K37" s="120" t="b">
        <v>1</v>
      </c>
      <c r="L37" s="126" t="s">
        <v>3686</v>
      </c>
      <c r="M37" s="120" t="b">
        <v>1</v>
      </c>
      <c r="N37" s="120" t="s">
        <v>3687</v>
      </c>
      <c r="O37" s="319" t="str">
        <f>COVID!I37</f>
        <v>10166/543965</v>
      </c>
      <c r="P37" s="120" t="b">
        <v>1</v>
      </c>
      <c r="Q37" s="120" t="b">
        <v>1</v>
      </c>
      <c r="R37" s="120" t="b">
        <v>1</v>
      </c>
    </row>
    <row r="38" spans="1:18" x14ac:dyDescent="0.25">
      <c r="A38" s="117">
        <v>1</v>
      </c>
      <c r="B38" s="118">
        <v>2</v>
      </c>
      <c r="C38" s="315">
        <f>COVID!J38</f>
        <v>400039</v>
      </c>
      <c r="D38" s="120" t="b">
        <v>1</v>
      </c>
      <c r="E38" s="316" t="str">
        <f>RIGHT(COVID!C38,4)&amp;"."&amp;COVID!M38&amp;"."&amp;COVID!K38&amp;"."&amp;$C$5</f>
        <v>3302.C19FU.I18.Ap21</v>
      </c>
      <c r="F38" s="317">
        <f t="shared" ca="1" si="0"/>
        <v>44309</v>
      </c>
      <c r="G38" s="318">
        <f>COVID!Q38</f>
        <v>0</v>
      </c>
      <c r="H38" s="124">
        <f t="shared" ca="1" si="1"/>
        <v>44309</v>
      </c>
      <c r="I38" s="125">
        <v>0</v>
      </c>
      <c r="J38" s="316" t="str">
        <f>LEFT(COVID!D38,20)&amp;"."&amp;COVIDPAY!E38</f>
        <v>Christ Church CE Pri.3302.C19FU.I18.Ap21</v>
      </c>
      <c r="K38" s="120" t="b">
        <v>1</v>
      </c>
      <c r="L38" s="126" t="s">
        <v>3686</v>
      </c>
      <c r="M38" s="120" t="b">
        <v>1</v>
      </c>
      <c r="N38" s="120" t="s">
        <v>3687</v>
      </c>
      <c r="O38" s="319" t="str">
        <f>COVID!I38</f>
        <v>10166/543965</v>
      </c>
      <c r="P38" s="120" t="b">
        <v>1</v>
      </c>
      <c r="Q38" s="120" t="b">
        <v>1</v>
      </c>
      <c r="R38" s="120" t="b">
        <v>1</v>
      </c>
    </row>
    <row r="39" spans="1:18" x14ac:dyDescent="0.25">
      <c r="A39" s="117">
        <v>1</v>
      </c>
      <c r="B39" s="118">
        <v>2</v>
      </c>
      <c r="C39" s="315">
        <f>COVID!J39</f>
        <v>400020</v>
      </c>
      <c r="D39" s="120" t="b">
        <v>1</v>
      </c>
      <c r="E39" s="316" t="str">
        <f>RIGHT(COVID!C39,4)&amp;"."&amp;COVID!M39&amp;"."&amp;COVID!K39&amp;"."&amp;$C$5</f>
        <v>2011.C19FU.I18.Ap21</v>
      </c>
      <c r="F39" s="317">
        <f t="shared" ca="1" si="0"/>
        <v>44309</v>
      </c>
      <c r="G39" s="318">
        <f>COVID!Q39</f>
        <v>0</v>
      </c>
      <c r="H39" s="124">
        <f t="shared" ca="1" si="1"/>
        <v>44309</v>
      </c>
      <c r="I39" s="125">
        <v>0</v>
      </c>
      <c r="J39" s="316" t="str">
        <f>LEFT(COVID!D39,20)&amp;"."&amp;COVIDPAY!E39</f>
        <v>Church Hill Primary .2011.C19FU.I18.Ap21</v>
      </c>
      <c r="K39" s="120" t="b">
        <v>1</v>
      </c>
      <c r="L39" s="126" t="s">
        <v>3686</v>
      </c>
      <c r="M39" s="120" t="b">
        <v>1</v>
      </c>
      <c r="N39" s="120" t="s">
        <v>3687</v>
      </c>
      <c r="O39" s="319" t="str">
        <f>COVID!I39</f>
        <v>10166/543965</v>
      </c>
      <c r="P39" s="120" t="b">
        <v>1</v>
      </c>
      <c r="Q39" s="120" t="b">
        <v>1</v>
      </c>
      <c r="R39" s="120" t="b">
        <v>1</v>
      </c>
    </row>
    <row r="40" spans="1:18" x14ac:dyDescent="0.25">
      <c r="A40" s="117">
        <v>1</v>
      </c>
      <c r="B40" s="118">
        <v>2</v>
      </c>
      <c r="C40" s="315">
        <f>COVID!J40</f>
        <v>400050</v>
      </c>
      <c r="D40" s="120" t="b">
        <v>1</v>
      </c>
      <c r="E40" s="316" t="str">
        <f>RIGHT(COVID!C40,4)&amp;"."&amp;COVID!M40&amp;"."&amp;COVID!K40&amp;"."&amp;$C$5</f>
        <v>2014.C19FU.I18.Ap21</v>
      </c>
      <c r="F40" s="317">
        <f t="shared" ca="1" si="0"/>
        <v>44309</v>
      </c>
      <c r="G40" s="318">
        <f>COVID!Q40</f>
        <v>0</v>
      </c>
      <c r="H40" s="124">
        <f t="shared" ca="1" si="1"/>
        <v>44309</v>
      </c>
      <c r="I40" s="125">
        <v>0</v>
      </c>
      <c r="J40" s="316" t="str">
        <f>LEFT(COVID!D40,20)&amp;"."&amp;COVIDPAY!E40</f>
        <v>Colindale School.2014.C19FU.I18.Ap21</v>
      </c>
      <c r="K40" s="120" t="b">
        <v>1</v>
      </c>
      <c r="L40" s="126" t="s">
        <v>3686</v>
      </c>
      <c r="M40" s="120" t="b">
        <v>1</v>
      </c>
      <c r="N40" s="120" t="s">
        <v>3687</v>
      </c>
      <c r="O40" s="319" t="str">
        <f>COVID!I40</f>
        <v>10166/543965</v>
      </c>
      <c r="P40" s="120" t="b">
        <v>1</v>
      </c>
      <c r="Q40" s="120" t="b">
        <v>1</v>
      </c>
      <c r="R40" s="120" t="b">
        <v>1</v>
      </c>
    </row>
    <row r="41" spans="1:18" x14ac:dyDescent="0.25">
      <c r="A41" s="117">
        <v>1</v>
      </c>
      <c r="B41" s="118">
        <v>2</v>
      </c>
      <c r="C41" s="315">
        <f>COVID!J41</f>
        <v>400059</v>
      </c>
      <c r="D41" s="120" t="b">
        <v>1</v>
      </c>
      <c r="E41" s="316" t="str">
        <f>RIGHT(COVID!C41,4)&amp;"."&amp;COVID!M41&amp;"."&amp;COVID!K41&amp;"."&amp;$C$5</f>
        <v>2015.C19FU.I18.Ap21</v>
      </c>
      <c r="F41" s="317">
        <f t="shared" ca="1" si="0"/>
        <v>44309</v>
      </c>
      <c r="G41" s="318">
        <f>COVID!Q41</f>
        <v>0</v>
      </c>
      <c r="H41" s="124">
        <f t="shared" ca="1" si="1"/>
        <v>44309</v>
      </c>
      <c r="I41" s="125">
        <v>0</v>
      </c>
      <c r="J41" s="316" t="str">
        <f>LEFT(COVID!D41,20)&amp;"."&amp;COVIDPAY!E41</f>
        <v>Coppetts Wood.2015.C19FU.I18.Ap21</v>
      </c>
      <c r="K41" s="120" t="b">
        <v>1</v>
      </c>
      <c r="L41" s="126" t="s">
        <v>3686</v>
      </c>
      <c r="M41" s="120" t="b">
        <v>1</v>
      </c>
      <c r="N41" s="120" t="s">
        <v>3687</v>
      </c>
      <c r="O41" s="319" t="str">
        <f>COVID!I41</f>
        <v>10166/543965</v>
      </c>
      <c r="P41" s="120" t="b">
        <v>1</v>
      </c>
      <c r="Q41" s="120" t="b">
        <v>1</v>
      </c>
      <c r="R41" s="120" t="b">
        <v>1</v>
      </c>
    </row>
    <row r="42" spans="1:18" x14ac:dyDescent="0.25">
      <c r="A42" s="117">
        <v>1</v>
      </c>
      <c r="B42" s="118">
        <v>2</v>
      </c>
      <c r="C42" s="315">
        <f>COVID!J42</f>
        <v>400049</v>
      </c>
      <c r="D42" s="120" t="b">
        <v>1</v>
      </c>
      <c r="E42" s="316" t="str">
        <f>RIGHT(COVID!C42,4)&amp;"."&amp;COVID!M42&amp;"."&amp;COVID!K42&amp;"."&amp;$C$5</f>
        <v>2016.C19FU.I18.Ap21</v>
      </c>
      <c r="F42" s="317">
        <f t="shared" ca="1" si="0"/>
        <v>44309</v>
      </c>
      <c r="G42" s="318">
        <f>COVID!Q42</f>
        <v>0</v>
      </c>
      <c r="H42" s="124">
        <f t="shared" ca="1" si="1"/>
        <v>44309</v>
      </c>
      <c r="I42" s="125">
        <v>0</v>
      </c>
      <c r="J42" s="316" t="str">
        <f>LEFT(COVID!D42,20)&amp;"."&amp;COVIDPAY!E42</f>
        <v>Courtland School.2016.C19FU.I18.Ap21</v>
      </c>
      <c r="K42" s="120" t="b">
        <v>1</v>
      </c>
      <c r="L42" s="126" t="s">
        <v>3686</v>
      </c>
      <c r="M42" s="120" t="b">
        <v>1</v>
      </c>
      <c r="N42" s="120" t="s">
        <v>3687</v>
      </c>
      <c r="O42" s="319" t="str">
        <f>COVID!I42</f>
        <v>10166/543965</v>
      </c>
      <c r="P42" s="120" t="b">
        <v>1</v>
      </c>
      <c r="Q42" s="120" t="b">
        <v>1</v>
      </c>
      <c r="R42" s="120" t="b">
        <v>1</v>
      </c>
    </row>
    <row r="43" spans="1:18" x14ac:dyDescent="0.25">
      <c r="A43" s="117">
        <v>1</v>
      </c>
      <c r="B43" s="118">
        <v>2</v>
      </c>
      <c r="C43" s="315">
        <f>COVID!J43</f>
        <v>400080</v>
      </c>
      <c r="D43" s="120" t="b">
        <v>1</v>
      </c>
      <c r="E43" s="316" t="str">
        <f>RIGHT(COVID!C43,4)&amp;"."&amp;COVID!M43&amp;"."&amp;COVID!K43&amp;"."&amp;$C$5</f>
        <v>2017.C19FU.I18.Ap21</v>
      </c>
      <c r="F43" s="317">
        <f t="shared" ca="1" si="0"/>
        <v>44309</v>
      </c>
      <c r="G43" s="318">
        <f>COVID!Q43</f>
        <v>0</v>
      </c>
      <c r="H43" s="124">
        <f t="shared" ca="1" si="1"/>
        <v>44309</v>
      </c>
      <c r="I43" s="125">
        <v>0</v>
      </c>
      <c r="J43" s="316" t="str">
        <f>LEFT(COVID!D43,20)&amp;"."&amp;COVIDPAY!E43</f>
        <v>Cromer Road Primary .2017.C19FU.I18.Ap21</v>
      </c>
      <c r="K43" s="120" t="b">
        <v>1</v>
      </c>
      <c r="L43" s="126" t="s">
        <v>3686</v>
      </c>
      <c r="M43" s="120" t="b">
        <v>1</v>
      </c>
      <c r="N43" s="120" t="s">
        <v>3687</v>
      </c>
      <c r="O43" s="319" t="str">
        <f>COVID!I43</f>
        <v>10166/543965</v>
      </c>
      <c r="P43" s="120" t="b">
        <v>1</v>
      </c>
      <c r="Q43" s="120" t="b">
        <v>1</v>
      </c>
      <c r="R43" s="120" t="b">
        <v>1</v>
      </c>
    </row>
    <row r="44" spans="1:18" x14ac:dyDescent="0.25">
      <c r="A44" s="117">
        <v>1</v>
      </c>
      <c r="B44" s="118">
        <v>2</v>
      </c>
      <c r="C44" s="315">
        <f>COVID!J44</f>
        <v>400105</v>
      </c>
      <c r="D44" s="120" t="b">
        <v>1</v>
      </c>
      <c r="E44" s="316" t="str">
        <f>RIGHT(COVID!C44,4)&amp;"."&amp;COVID!M44&amp;"."&amp;COVID!K44&amp;"."&amp;$C$5</f>
        <v>2073.C19FU.I18.Ap21</v>
      </c>
      <c r="F44" s="317">
        <f t="shared" ca="1" si="0"/>
        <v>44309</v>
      </c>
      <c r="G44" s="318">
        <f>COVID!Q44</f>
        <v>0</v>
      </c>
      <c r="H44" s="124">
        <f t="shared" ca="1" si="1"/>
        <v>44309</v>
      </c>
      <c r="I44" s="125">
        <v>0</v>
      </c>
      <c r="J44" s="316" t="str">
        <f>LEFT(COVID!D44,20)&amp;"."&amp;COVIDPAY!E44</f>
        <v>Danegrove JMI School.2073.C19FU.I18.Ap21</v>
      </c>
      <c r="K44" s="120" t="b">
        <v>1</v>
      </c>
      <c r="L44" s="126" t="s">
        <v>3686</v>
      </c>
      <c r="M44" s="120" t="b">
        <v>1</v>
      </c>
      <c r="N44" s="120" t="s">
        <v>3687</v>
      </c>
      <c r="O44" s="319" t="str">
        <f>COVID!I44</f>
        <v>10166/543965</v>
      </c>
      <c r="P44" s="120" t="b">
        <v>1</v>
      </c>
      <c r="Q44" s="120" t="b">
        <v>1</v>
      </c>
      <c r="R44" s="120" t="b">
        <v>1</v>
      </c>
    </row>
    <row r="45" spans="1:18" x14ac:dyDescent="0.25">
      <c r="A45" s="117">
        <v>1</v>
      </c>
      <c r="B45" s="118">
        <v>2</v>
      </c>
      <c r="C45" s="315">
        <f>COVID!J45</f>
        <v>400036</v>
      </c>
      <c r="D45" s="120" t="b">
        <v>1</v>
      </c>
      <c r="E45" s="316" t="str">
        <f>RIGHT(COVID!C45,4)&amp;"."&amp;COVID!M45&amp;"."&amp;COVID!K45&amp;"."&amp;$C$5</f>
        <v>2019.C19FU.I18.Ap21</v>
      </c>
      <c r="F45" s="317">
        <f t="shared" ca="1" si="0"/>
        <v>44309</v>
      </c>
      <c r="G45" s="318">
        <f>COVID!Q45</f>
        <v>0</v>
      </c>
      <c r="H45" s="124">
        <f t="shared" ca="1" si="1"/>
        <v>44309</v>
      </c>
      <c r="I45" s="125">
        <v>0</v>
      </c>
      <c r="J45" s="316" t="str">
        <f>LEFT(COVID!D45,20)&amp;"."&amp;COVIDPAY!E45</f>
        <v>Deansbrook Infant Sc.2019.C19FU.I18.Ap21</v>
      </c>
      <c r="K45" s="120" t="b">
        <v>1</v>
      </c>
      <c r="L45" s="126" t="s">
        <v>3686</v>
      </c>
      <c r="M45" s="120" t="b">
        <v>1</v>
      </c>
      <c r="N45" s="120" t="s">
        <v>3687</v>
      </c>
      <c r="O45" s="319" t="str">
        <f>COVID!I45</f>
        <v>10166/543965</v>
      </c>
      <c r="P45" s="120" t="b">
        <v>1</v>
      </c>
      <c r="Q45" s="120" t="b">
        <v>1</v>
      </c>
      <c r="R45" s="120" t="b">
        <v>1</v>
      </c>
    </row>
    <row r="46" spans="1:18" x14ac:dyDescent="0.25">
      <c r="A46" s="117">
        <v>1</v>
      </c>
      <c r="B46" s="118">
        <v>2</v>
      </c>
      <c r="C46" s="315">
        <f>COVID!J46</f>
        <v>400042</v>
      </c>
      <c r="D46" s="120" t="b">
        <v>1</v>
      </c>
      <c r="E46" s="316" t="str">
        <f>RIGHT(COVID!C46,4)&amp;"."&amp;COVID!M46&amp;"."&amp;COVID!K46&amp;"."&amp;$C$5</f>
        <v>2021.C19FU.I18.Ap21</v>
      </c>
      <c r="F46" s="317">
        <f t="shared" ca="1" si="0"/>
        <v>44309</v>
      </c>
      <c r="G46" s="318">
        <f>COVID!Q46</f>
        <v>0</v>
      </c>
      <c r="H46" s="124">
        <f t="shared" ca="1" si="1"/>
        <v>44309</v>
      </c>
      <c r="I46" s="125">
        <v>0</v>
      </c>
      <c r="J46" s="316" t="str">
        <f>LEFT(COVID!D46,20)&amp;"."&amp;COVIDPAY!E46</f>
        <v>Dollis Primary Schoo.2021.C19FU.I18.Ap21</v>
      </c>
      <c r="K46" s="120" t="b">
        <v>1</v>
      </c>
      <c r="L46" s="126" t="s">
        <v>3686</v>
      </c>
      <c r="M46" s="120" t="b">
        <v>1</v>
      </c>
      <c r="N46" s="120" t="s">
        <v>3687</v>
      </c>
      <c r="O46" s="319" t="str">
        <f>COVID!I46</f>
        <v>10166/543965</v>
      </c>
      <c r="P46" s="120" t="b">
        <v>1</v>
      </c>
      <c r="Q46" s="120" t="b">
        <v>1</v>
      </c>
      <c r="R46" s="120" t="b">
        <v>1</v>
      </c>
    </row>
    <row r="47" spans="1:18" x14ac:dyDescent="0.25">
      <c r="A47" s="117">
        <v>1</v>
      </c>
      <c r="B47" s="118">
        <v>2</v>
      </c>
      <c r="C47" s="315">
        <f>COVID!J47</f>
        <v>400159</v>
      </c>
      <c r="D47" s="120" t="b">
        <v>1</v>
      </c>
      <c r="E47" s="316" t="str">
        <f>RIGHT(COVID!C47,4)&amp;"."&amp;COVID!M47&amp;"."&amp;COVID!K47&amp;"."&amp;$C$5</f>
        <v>2023.C19FU.I18.Ap21</v>
      </c>
      <c r="F47" s="317">
        <f t="shared" ca="1" si="0"/>
        <v>44309</v>
      </c>
      <c r="G47" s="318">
        <f>COVID!Q47</f>
        <v>0</v>
      </c>
      <c r="H47" s="124">
        <f t="shared" ca="1" si="1"/>
        <v>44309</v>
      </c>
      <c r="I47" s="125">
        <v>0</v>
      </c>
      <c r="J47" s="316" t="str">
        <f>LEFT(COVID!D47,20)&amp;"."&amp;COVIDPAY!E47</f>
        <v>Edgware Primary Scho.2023.C19FU.I18.Ap21</v>
      </c>
      <c r="K47" s="120" t="b">
        <v>1</v>
      </c>
      <c r="L47" s="126" t="s">
        <v>3686</v>
      </c>
      <c r="M47" s="120" t="b">
        <v>1</v>
      </c>
      <c r="N47" s="120" t="s">
        <v>3687</v>
      </c>
      <c r="O47" s="319" t="str">
        <f>COVID!I47</f>
        <v>10166/543965</v>
      </c>
      <c r="P47" s="120" t="b">
        <v>1</v>
      </c>
      <c r="Q47" s="120" t="b">
        <v>1</v>
      </c>
      <c r="R47" s="120" t="b">
        <v>1</v>
      </c>
    </row>
    <row r="48" spans="1:18" x14ac:dyDescent="0.25">
      <c r="A48" s="117">
        <v>1</v>
      </c>
      <c r="B48" s="118">
        <v>2</v>
      </c>
      <c r="C48" s="315">
        <f>COVID!J48</f>
        <v>400047</v>
      </c>
      <c r="D48" s="120" t="b">
        <v>1</v>
      </c>
      <c r="E48" s="316" t="str">
        <f>RIGHT(COVID!C48,4)&amp;"."&amp;COVID!M48&amp;"."&amp;COVID!K48&amp;"."&amp;$C$5</f>
        <v>2024.C19FU.I18.Ap21</v>
      </c>
      <c r="F48" s="317">
        <f t="shared" ca="1" si="0"/>
        <v>44309</v>
      </c>
      <c r="G48" s="318">
        <f>COVID!Q48</f>
        <v>0</v>
      </c>
      <c r="H48" s="124">
        <f t="shared" ca="1" si="1"/>
        <v>44309</v>
      </c>
      <c r="I48" s="125">
        <v>0</v>
      </c>
      <c r="J48" s="316" t="str">
        <f>LEFT(COVID!D48,20)&amp;"."&amp;COVIDPAY!E48</f>
        <v>Fairway Primary Scho.2024.C19FU.I18.Ap21</v>
      </c>
      <c r="K48" s="120" t="b">
        <v>1</v>
      </c>
      <c r="L48" s="126" t="s">
        <v>3686</v>
      </c>
      <c r="M48" s="120" t="b">
        <v>1</v>
      </c>
      <c r="N48" s="120" t="s">
        <v>3687</v>
      </c>
      <c r="O48" s="319" t="str">
        <f>COVID!I48</f>
        <v>10166/543965</v>
      </c>
      <c r="P48" s="120" t="b">
        <v>1</v>
      </c>
      <c r="Q48" s="120" t="b">
        <v>1</v>
      </c>
      <c r="R48" s="120" t="b">
        <v>1</v>
      </c>
    </row>
    <row r="49" spans="1:18" x14ac:dyDescent="0.25">
      <c r="A49" s="117">
        <v>1</v>
      </c>
      <c r="B49" s="118">
        <v>2</v>
      </c>
      <c r="C49" s="315">
        <f>COVID!J49</f>
        <v>400001</v>
      </c>
      <c r="D49" s="120" t="b">
        <v>1</v>
      </c>
      <c r="E49" s="316" t="str">
        <f>RIGHT(COVID!C49,4)&amp;"."&amp;COVID!M49&amp;"."&amp;COVID!K49&amp;"."&amp;$C$5</f>
        <v>2025.C19FU.I18.Ap21</v>
      </c>
      <c r="F49" s="317">
        <f t="shared" ca="1" si="0"/>
        <v>44309</v>
      </c>
      <c r="G49" s="318">
        <f>COVID!Q49</f>
        <v>0</v>
      </c>
      <c r="H49" s="124">
        <f t="shared" ca="1" si="1"/>
        <v>44309</v>
      </c>
      <c r="I49" s="125">
        <v>0</v>
      </c>
      <c r="J49" s="316" t="str">
        <f>LEFT(COVID!D49,20)&amp;"."&amp;COVIDPAY!E49</f>
        <v>Foulds.2025.C19FU.I18.Ap21</v>
      </c>
      <c r="K49" s="120" t="b">
        <v>1</v>
      </c>
      <c r="L49" s="126" t="s">
        <v>3686</v>
      </c>
      <c r="M49" s="120" t="b">
        <v>1</v>
      </c>
      <c r="N49" s="120" t="s">
        <v>3687</v>
      </c>
      <c r="O49" s="319" t="str">
        <f>COVID!I49</f>
        <v>10166/543965</v>
      </c>
      <c r="P49" s="120" t="b">
        <v>1</v>
      </c>
      <c r="Q49" s="120" t="b">
        <v>1</v>
      </c>
      <c r="R49" s="120" t="b">
        <v>1</v>
      </c>
    </row>
    <row r="50" spans="1:18" x14ac:dyDescent="0.25">
      <c r="A50" s="117">
        <v>1</v>
      </c>
      <c r="B50" s="118">
        <v>2</v>
      </c>
      <c r="C50" s="315">
        <f>COVID!J50</f>
        <v>400082</v>
      </c>
      <c r="D50" s="120" t="b">
        <v>1</v>
      </c>
      <c r="E50" s="316" t="str">
        <f>RIGHT(COVID!C50,4)&amp;"."&amp;COVID!M50&amp;"."&amp;COVID!K50&amp;"."&amp;$C$5</f>
        <v>2026.C19FU.I18.Ap21</v>
      </c>
      <c r="F50" s="317">
        <f t="shared" ca="1" si="0"/>
        <v>44309</v>
      </c>
      <c r="G50" s="318">
        <f>COVID!Q50</f>
        <v>0</v>
      </c>
      <c r="H50" s="124">
        <f t="shared" ca="1" si="1"/>
        <v>44309</v>
      </c>
      <c r="I50" s="125">
        <v>0</v>
      </c>
      <c r="J50" s="316" t="str">
        <f>LEFT(COVID!D50,20)&amp;"."&amp;COVIDPAY!E50</f>
        <v>Frith Manor School.2026.C19FU.I18.Ap21</v>
      </c>
      <c r="K50" s="120" t="b">
        <v>1</v>
      </c>
      <c r="L50" s="126" t="s">
        <v>3686</v>
      </c>
      <c r="M50" s="120" t="b">
        <v>1</v>
      </c>
      <c r="N50" s="120" t="s">
        <v>3687</v>
      </c>
      <c r="O50" s="319" t="str">
        <f>COVID!I50</f>
        <v>10166/543965</v>
      </c>
      <c r="P50" s="120" t="b">
        <v>1</v>
      </c>
      <c r="Q50" s="120" t="b">
        <v>1</v>
      </c>
      <c r="R50" s="120" t="b">
        <v>1</v>
      </c>
    </row>
    <row r="51" spans="1:18" x14ac:dyDescent="0.25">
      <c r="A51" s="117">
        <v>1</v>
      </c>
      <c r="B51" s="118">
        <v>2</v>
      </c>
      <c r="C51" s="315">
        <f>COVID!J51</f>
        <v>400067</v>
      </c>
      <c r="D51" s="120" t="b">
        <v>1</v>
      </c>
      <c r="E51" s="316" t="str">
        <f>RIGHT(COVID!C51,4)&amp;"."&amp;COVID!M51&amp;"."&amp;COVID!K51&amp;"."&amp;$C$5</f>
        <v>2028.C19FU.I18.Ap21</v>
      </c>
      <c r="F51" s="317">
        <f t="shared" ca="1" si="0"/>
        <v>44309</v>
      </c>
      <c r="G51" s="318">
        <f>COVID!Q51</f>
        <v>0</v>
      </c>
      <c r="H51" s="124">
        <f t="shared" ca="1" si="1"/>
        <v>44309</v>
      </c>
      <c r="I51" s="125">
        <v>0</v>
      </c>
      <c r="J51" s="316" t="str">
        <f>LEFT(COVID!D51,20)&amp;"."&amp;COVIDPAY!E51</f>
        <v>Garden Suburb Infant.2028.C19FU.I18.Ap21</v>
      </c>
      <c r="K51" s="120" t="b">
        <v>1</v>
      </c>
      <c r="L51" s="126" t="s">
        <v>3686</v>
      </c>
      <c r="M51" s="120" t="b">
        <v>1</v>
      </c>
      <c r="N51" s="120" t="s">
        <v>3687</v>
      </c>
      <c r="O51" s="319" t="str">
        <f>COVID!I51</f>
        <v>10166/543965</v>
      </c>
      <c r="P51" s="120" t="b">
        <v>1</v>
      </c>
      <c r="Q51" s="120" t="b">
        <v>1</v>
      </c>
      <c r="R51" s="120" t="b">
        <v>1</v>
      </c>
    </row>
    <row r="52" spans="1:18" x14ac:dyDescent="0.25">
      <c r="A52" s="117">
        <v>1</v>
      </c>
      <c r="B52" s="118">
        <v>2</v>
      </c>
      <c r="C52" s="315">
        <f>COVID!J52</f>
        <v>400002</v>
      </c>
      <c r="D52" s="120" t="b">
        <v>1</v>
      </c>
      <c r="E52" s="316" t="str">
        <f>RIGHT(COVID!C52,4)&amp;"."&amp;COVID!M52&amp;"."&amp;COVID!K52&amp;"."&amp;$C$5</f>
        <v>2027.C19FU.I18.Ap21</v>
      </c>
      <c r="F52" s="317">
        <f t="shared" ca="1" si="0"/>
        <v>44309</v>
      </c>
      <c r="G52" s="318">
        <f>COVID!Q52</f>
        <v>0</v>
      </c>
      <c r="H52" s="124">
        <f t="shared" ca="1" si="1"/>
        <v>44309</v>
      </c>
      <c r="I52" s="125">
        <v>0</v>
      </c>
      <c r="J52" s="316" t="str">
        <f>LEFT(COVID!D52,20)&amp;"."&amp;COVIDPAY!E52</f>
        <v>Garden Suburb Junior.2027.C19FU.I18.Ap21</v>
      </c>
      <c r="K52" s="120" t="b">
        <v>1</v>
      </c>
      <c r="L52" s="126" t="s">
        <v>3686</v>
      </c>
      <c r="M52" s="120" t="b">
        <v>1</v>
      </c>
      <c r="N52" s="120" t="s">
        <v>3687</v>
      </c>
      <c r="O52" s="319" t="str">
        <f>COVID!I52</f>
        <v>10166/543965</v>
      </c>
      <c r="P52" s="120" t="b">
        <v>1</v>
      </c>
      <c r="Q52" s="120" t="b">
        <v>1</v>
      </c>
      <c r="R52" s="120" t="b">
        <v>1</v>
      </c>
    </row>
    <row r="53" spans="1:18" x14ac:dyDescent="0.25">
      <c r="A53" s="117">
        <v>1</v>
      </c>
      <c r="B53" s="118">
        <v>2</v>
      </c>
      <c r="C53" s="315">
        <f>COVID!J53</f>
        <v>400035</v>
      </c>
      <c r="D53" s="120" t="b">
        <v>1</v>
      </c>
      <c r="E53" s="316" t="str">
        <f>RIGHT(COVID!C53,4)&amp;"."&amp;COVID!M53&amp;"."&amp;COVID!K53&amp;"."&amp;$C$5</f>
        <v>2029.C19FU.I18.Ap21</v>
      </c>
      <c r="F53" s="317">
        <f t="shared" ca="1" si="0"/>
        <v>44309</v>
      </c>
      <c r="G53" s="318">
        <f>COVID!Q53</f>
        <v>0</v>
      </c>
      <c r="H53" s="124">
        <f t="shared" ca="1" si="1"/>
        <v>44309</v>
      </c>
      <c r="I53" s="125">
        <v>0</v>
      </c>
      <c r="J53" s="316" t="str">
        <f>LEFT(COVID!D53,20)&amp;"."&amp;COVIDPAY!E53</f>
        <v>Goldbeaters Primary .2029.C19FU.I18.Ap21</v>
      </c>
      <c r="K53" s="120" t="b">
        <v>1</v>
      </c>
      <c r="L53" s="126" t="s">
        <v>3686</v>
      </c>
      <c r="M53" s="120" t="b">
        <v>1</v>
      </c>
      <c r="N53" s="120" t="s">
        <v>3687</v>
      </c>
      <c r="O53" s="319" t="str">
        <f>COVID!I53</f>
        <v>10166/543965</v>
      </c>
      <c r="P53" s="120" t="b">
        <v>1</v>
      </c>
      <c r="Q53" s="120" t="b">
        <v>1</v>
      </c>
      <c r="R53" s="120" t="b">
        <v>1</v>
      </c>
    </row>
    <row r="54" spans="1:18" x14ac:dyDescent="0.25">
      <c r="A54" s="117">
        <v>1</v>
      </c>
      <c r="B54" s="118">
        <v>2</v>
      </c>
      <c r="C54" s="315">
        <f>COVID!J54</f>
        <v>400108</v>
      </c>
      <c r="D54" s="120" t="b">
        <v>1</v>
      </c>
      <c r="E54" s="316" t="str">
        <f>RIGHT(COVID!C54,4)&amp;"."&amp;COVID!M54&amp;"."&amp;COVID!K54&amp;"."&amp;$C$5</f>
        <v>3516.C19FU.I18.Ap21</v>
      </c>
      <c r="F54" s="317">
        <f t="shared" ca="1" si="0"/>
        <v>44309</v>
      </c>
      <c r="G54" s="318">
        <f>COVID!Q54</f>
        <v>0</v>
      </c>
      <c r="H54" s="124">
        <f t="shared" ca="1" si="1"/>
        <v>44309</v>
      </c>
      <c r="I54" s="125">
        <v>0</v>
      </c>
      <c r="J54" s="316" t="str">
        <f>LEFT(COVID!D54,20)&amp;"."&amp;COVIDPAY!E54</f>
        <v>Hasmonean Primary Sc.3516.C19FU.I18.Ap21</v>
      </c>
      <c r="K54" s="120" t="b">
        <v>1</v>
      </c>
      <c r="L54" s="126" t="s">
        <v>3686</v>
      </c>
      <c r="M54" s="120" t="b">
        <v>1</v>
      </c>
      <c r="N54" s="120" t="s">
        <v>3687</v>
      </c>
      <c r="O54" s="319" t="str">
        <f>COVID!I54</f>
        <v>10166/543965</v>
      </c>
      <c r="P54" s="120" t="b">
        <v>1</v>
      </c>
      <c r="Q54" s="120" t="b">
        <v>1</v>
      </c>
      <c r="R54" s="120" t="b">
        <v>1</v>
      </c>
    </row>
    <row r="55" spans="1:18" x14ac:dyDescent="0.25">
      <c r="A55" s="117">
        <v>1</v>
      </c>
      <c r="B55" s="118">
        <v>2</v>
      </c>
      <c r="C55" s="315">
        <f>COVID!J55</f>
        <v>400026</v>
      </c>
      <c r="D55" s="120" t="b">
        <v>1</v>
      </c>
      <c r="E55" s="316" t="str">
        <f>RIGHT(COVID!C55,4)&amp;"."&amp;COVID!M55&amp;"."&amp;COVID!K55&amp;"."&amp;$C$5</f>
        <v>2031.C19FU.I18.Ap21</v>
      </c>
      <c r="F55" s="317">
        <f t="shared" ca="1" si="0"/>
        <v>44309</v>
      </c>
      <c r="G55" s="318">
        <f>COVID!Q55</f>
        <v>0</v>
      </c>
      <c r="H55" s="124">
        <f t="shared" ca="1" si="1"/>
        <v>44309</v>
      </c>
      <c r="I55" s="125">
        <v>0</v>
      </c>
      <c r="J55" s="316" t="str">
        <f>LEFT(COVID!D55,20)&amp;"."&amp;COVIDPAY!E55</f>
        <v>Hollickwood JMI Scho.2031.C19FU.I18.Ap21</v>
      </c>
      <c r="K55" s="120" t="b">
        <v>1</v>
      </c>
      <c r="L55" s="126" t="s">
        <v>3686</v>
      </c>
      <c r="M55" s="120" t="b">
        <v>1</v>
      </c>
      <c r="N55" s="120" t="s">
        <v>3687</v>
      </c>
      <c r="O55" s="319" t="str">
        <f>COVID!I55</f>
        <v>10166/543965</v>
      </c>
      <c r="P55" s="120" t="b">
        <v>1</v>
      </c>
      <c r="Q55" s="120" t="b">
        <v>1</v>
      </c>
      <c r="R55" s="120" t="b">
        <v>1</v>
      </c>
    </row>
    <row r="56" spans="1:18" x14ac:dyDescent="0.25">
      <c r="A56" s="117">
        <v>1</v>
      </c>
      <c r="B56" s="118">
        <v>2</v>
      </c>
      <c r="C56" s="315">
        <f>COVID!J56</f>
        <v>400084</v>
      </c>
      <c r="D56" s="120" t="b">
        <v>1</v>
      </c>
      <c r="E56" s="316" t="str">
        <f>RIGHT(COVID!C56,4)&amp;"."&amp;COVID!M56&amp;"."&amp;COVID!K56&amp;"."&amp;$C$5</f>
        <v>2032.C19FU.I18.Ap21</v>
      </c>
      <c r="F56" s="317">
        <f t="shared" ca="1" si="0"/>
        <v>44309</v>
      </c>
      <c r="G56" s="318">
        <f>COVID!Q56</f>
        <v>0</v>
      </c>
      <c r="H56" s="124">
        <f t="shared" ca="1" si="1"/>
        <v>44309</v>
      </c>
      <c r="I56" s="125">
        <v>0</v>
      </c>
      <c r="J56" s="316" t="str">
        <f>LEFT(COVID!D56,20)&amp;"."&amp;COVIDPAY!E56</f>
        <v>Holly Park School.2032.C19FU.I18.Ap21</v>
      </c>
      <c r="K56" s="120" t="b">
        <v>1</v>
      </c>
      <c r="L56" s="126" t="s">
        <v>3686</v>
      </c>
      <c r="M56" s="120" t="b">
        <v>1</v>
      </c>
      <c r="N56" s="120" t="s">
        <v>3687</v>
      </c>
      <c r="O56" s="319" t="str">
        <f>COVID!I56</f>
        <v>10166/543965</v>
      </c>
      <c r="P56" s="120" t="b">
        <v>1</v>
      </c>
      <c r="Q56" s="120" t="b">
        <v>1</v>
      </c>
      <c r="R56" s="120" t="b">
        <v>1</v>
      </c>
    </row>
    <row r="57" spans="1:18" x14ac:dyDescent="0.25">
      <c r="A57" s="117">
        <v>1</v>
      </c>
      <c r="B57" s="118">
        <v>2</v>
      </c>
      <c r="C57" s="315">
        <f>COVID!J57</f>
        <v>400008</v>
      </c>
      <c r="D57" s="120" t="b">
        <v>1</v>
      </c>
      <c r="E57" s="316" t="str">
        <f>RIGHT(COVID!C57,4)&amp;"."&amp;COVID!M57&amp;"."&amp;COVID!K57&amp;"."&amp;$C$5</f>
        <v>3304.C19FU.I18.Ap21</v>
      </c>
      <c r="F57" s="317">
        <f t="shared" ca="1" si="0"/>
        <v>44309</v>
      </c>
      <c r="G57" s="318">
        <f>COVID!Q57</f>
        <v>0</v>
      </c>
      <c r="H57" s="124">
        <f t="shared" ca="1" si="1"/>
        <v>44309</v>
      </c>
      <c r="I57" s="125">
        <v>0</v>
      </c>
      <c r="J57" s="316" t="str">
        <f>LEFT(COVID!D57,20)&amp;"."&amp;COVIDPAY!E57</f>
        <v>Holy Trinity School.3304.C19FU.I18.Ap21</v>
      </c>
      <c r="K57" s="120" t="b">
        <v>1</v>
      </c>
      <c r="L57" s="126" t="s">
        <v>3686</v>
      </c>
      <c r="M57" s="120" t="b">
        <v>1</v>
      </c>
      <c r="N57" s="120" t="s">
        <v>3687</v>
      </c>
      <c r="O57" s="319" t="str">
        <f>COVID!I57</f>
        <v>10166/543965</v>
      </c>
      <c r="P57" s="120" t="b">
        <v>1</v>
      </c>
      <c r="Q57" s="120" t="b">
        <v>1</v>
      </c>
      <c r="R57" s="120" t="b">
        <v>1</v>
      </c>
    </row>
    <row r="58" spans="1:18" x14ac:dyDescent="0.25">
      <c r="A58" s="117">
        <v>1</v>
      </c>
      <c r="B58" s="118">
        <v>2</v>
      </c>
      <c r="C58" s="315">
        <f>COVID!J58</f>
        <v>400046</v>
      </c>
      <c r="D58" s="120" t="b">
        <v>1</v>
      </c>
      <c r="E58" s="316" t="str">
        <f>RIGHT(COVID!C58,4)&amp;"."&amp;COVID!M58&amp;"."&amp;COVID!K58&amp;"."&amp;$C$5</f>
        <v>2036.C19FU.I18.Ap21</v>
      </c>
      <c r="F58" s="317">
        <f t="shared" ca="1" si="0"/>
        <v>44309</v>
      </c>
      <c r="G58" s="318">
        <f>COVID!Q58</f>
        <v>0</v>
      </c>
      <c r="H58" s="124">
        <f t="shared" ca="1" si="1"/>
        <v>44309</v>
      </c>
      <c r="I58" s="125">
        <v>0</v>
      </c>
      <c r="J58" s="316" t="str">
        <f>LEFT(COVID!D58,20)&amp;"."&amp;COVIDPAY!E58</f>
        <v>Livingstone School.2036.C19FU.I18.Ap21</v>
      </c>
      <c r="K58" s="120" t="b">
        <v>1</v>
      </c>
      <c r="L58" s="126" t="s">
        <v>3686</v>
      </c>
      <c r="M58" s="120" t="b">
        <v>1</v>
      </c>
      <c r="N58" s="120" t="s">
        <v>3687</v>
      </c>
      <c r="O58" s="319" t="str">
        <f>COVID!I58</f>
        <v>10166/543965</v>
      </c>
      <c r="P58" s="120" t="b">
        <v>1</v>
      </c>
      <c r="Q58" s="120" t="b">
        <v>1</v>
      </c>
      <c r="R58" s="120" t="b">
        <v>1</v>
      </c>
    </row>
    <row r="59" spans="1:18" x14ac:dyDescent="0.25">
      <c r="A59" s="117">
        <v>1</v>
      </c>
      <c r="B59" s="118">
        <v>2</v>
      </c>
      <c r="C59" s="315">
        <f>COVID!J59</f>
        <v>400030</v>
      </c>
      <c r="D59" s="120" t="b">
        <v>1</v>
      </c>
      <c r="E59" s="316" t="str">
        <f>RIGHT(COVID!C59,4)&amp;"."&amp;COVID!M59&amp;"."&amp;COVID!K59&amp;"."&amp;$C$5</f>
        <v>2037.C19FU.I18.Ap21</v>
      </c>
      <c r="F59" s="317">
        <f t="shared" ca="1" si="0"/>
        <v>44309</v>
      </c>
      <c r="G59" s="318">
        <f>COVID!Q59</f>
        <v>0</v>
      </c>
      <c r="H59" s="124">
        <f t="shared" ca="1" si="1"/>
        <v>44309</v>
      </c>
      <c r="I59" s="125">
        <v>0</v>
      </c>
      <c r="J59" s="316" t="str">
        <f>LEFT(COVID!D59,20)&amp;"."&amp;COVIDPAY!E59</f>
        <v>Manorside Primary Sc.2037.C19FU.I18.Ap21</v>
      </c>
      <c r="K59" s="120" t="b">
        <v>1</v>
      </c>
      <c r="L59" s="126" t="s">
        <v>3686</v>
      </c>
      <c r="M59" s="120" t="b">
        <v>1</v>
      </c>
      <c r="N59" s="120" t="s">
        <v>3687</v>
      </c>
      <c r="O59" s="319" t="str">
        <f>COVID!I59</f>
        <v>10166/543965</v>
      </c>
      <c r="P59" s="120" t="b">
        <v>1</v>
      </c>
      <c r="Q59" s="120" t="b">
        <v>1</v>
      </c>
      <c r="R59" s="120" t="b">
        <v>1</v>
      </c>
    </row>
    <row r="60" spans="1:18" x14ac:dyDescent="0.25">
      <c r="A60" s="117">
        <v>1</v>
      </c>
      <c r="B60" s="118">
        <v>2</v>
      </c>
      <c r="C60" s="315">
        <f>COVID!J60</f>
        <v>400130</v>
      </c>
      <c r="D60" s="120" t="b">
        <v>1</v>
      </c>
      <c r="E60" s="316" t="str">
        <f>RIGHT(COVID!C60,4)&amp;"."&amp;COVID!M60&amp;"."&amp;COVID!K60&amp;"."&amp;$C$5</f>
        <v>3523.C19FU.I18.Ap21</v>
      </c>
      <c r="F60" s="317">
        <f t="shared" ca="1" si="0"/>
        <v>44309</v>
      </c>
      <c r="G60" s="318">
        <f>COVID!Q60</f>
        <v>0</v>
      </c>
      <c r="H60" s="124">
        <f t="shared" ca="1" si="1"/>
        <v>44309</v>
      </c>
      <c r="I60" s="125">
        <v>0</v>
      </c>
      <c r="J60" s="316" t="str">
        <f>LEFT(COVID!D60,20)&amp;"."&amp;COVIDPAY!E60</f>
        <v>Martin Primary Schoo.3523.C19FU.I18.Ap21</v>
      </c>
      <c r="K60" s="120" t="b">
        <v>1</v>
      </c>
      <c r="L60" s="126" t="s">
        <v>3686</v>
      </c>
      <c r="M60" s="120" t="b">
        <v>1</v>
      </c>
      <c r="N60" s="120" t="s">
        <v>3687</v>
      </c>
      <c r="O60" s="319" t="str">
        <f>COVID!I60</f>
        <v>10166/543965</v>
      </c>
      <c r="P60" s="120" t="b">
        <v>1</v>
      </c>
      <c r="Q60" s="120" t="b">
        <v>1</v>
      </c>
      <c r="R60" s="120" t="b">
        <v>1</v>
      </c>
    </row>
    <row r="61" spans="1:18" x14ac:dyDescent="0.25">
      <c r="A61" s="117">
        <v>1</v>
      </c>
      <c r="B61" s="118">
        <v>2</v>
      </c>
      <c r="C61" s="315">
        <f>COVID!J61</f>
        <v>400112</v>
      </c>
      <c r="D61" s="120" t="b">
        <v>1</v>
      </c>
      <c r="E61" s="316" t="str">
        <f>RIGHT(COVID!C61,4)&amp;"."&amp;COVID!M61&amp;"."&amp;COVID!K61&amp;"."&amp;$C$5</f>
        <v>5948.C19FU.I18.Ap21</v>
      </c>
      <c r="F61" s="317">
        <f t="shared" ca="1" si="0"/>
        <v>44309</v>
      </c>
      <c r="G61" s="318">
        <f>COVID!Q61</f>
        <v>0</v>
      </c>
      <c r="H61" s="124">
        <f t="shared" ca="1" si="1"/>
        <v>44309</v>
      </c>
      <c r="I61" s="125">
        <v>0</v>
      </c>
      <c r="J61" s="316" t="str">
        <f>LEFT(COVID!D61,20)&amp;"."&amp;COVIDPAY!E61</f>
        <v>Mathilda Marks-Kenne.5948.C19FU.I18.Ap21</v>
      </c>
      <c r="K61" s="120" t="b">
        <v>1</v>
      </c>
      <c r="L61" s="126" t="s">
        <v>3686</v>
      </c>
      <c r="M61" s="120" t="b">
        <v>1</v>
      </c>
      <c r="N61" s="120" t="s">
        <v>3687</v>
      </c>
      <c r="O61" s="319" t="str">
        <f>COVID!I61</f>
        <v>10166/543965</v>
      </c>
      <c r="P61" s="120" t="b">
        <v>1</v>
      </c>
      <c r="Q61" s="120" t="b">
        <v>1</v>
      </c>
      <c r="R61" s="120" t="b">
        <v>1</v>
      </c>
    </row>
    <row r="62" spans="1:18" x14ac:dyDescent="0.25">
      <c r="A62" s="117">
        <v>1</v>
      </c>
      <c r="B62" s="118">
        <v>2</v>
      </c>
      <c r="C62" s="315">
        <f>COVID!J62</f>
        <v>400110</v>
      </c>
      <c r="D62" s="120" t="b">
        <v>1</v>
      </c>
      <c r="E62" s="316" t="str">
        <f>RIGHT(COVID!C62,4)&amp;"."&amp;COVID!M62&amp;"."&amp;COVID!K62&amp;"."&amp;$C$5</f>
        <v>5949.C19FU.I18.Ap21</v>
      </c>
      <c r="F62" s="317">
        <f t="shared" ca="1" si="0"/>
        <v>44309</v>
      </c>
      <c r="G62" s="318">
        <f>COVID!Q62</f>
        <v>0</v>
      </c>
      <c r="H62" s="124">
        <f t="shared" ca="1" si="1"/>
        <v>44309</v>
      </c>
      <c r="I62" s="125">
        <v>0</v>
      </c>
      <c r="J62" s="316" t="str">
        <f>LEFT(COVID!D62,20)&amp;"."&amp;COVIDPAY!E62</f>
        <v>Menorah Foundation S.5949.C19FU.I18.Ap21</v>
      </c>
      <c r="K62" s="120" t="b">
        <v>1</v>
      </c>
      <c r="L62" s="126" t="s">
        <v>3686</v>
      </c>
      <c r="M62" s="120" t="b">
        <v>1</v>
      </c>
      <c r="N62" s="120" t="s">
        <v>3687</v>
      </c>
      <c r="O62" s="319" t="str">
        <f>COVID!I62</f>
        <v>10166/543965</v>
      </c>
      <c r="P62" s="120" t="b">
        <v>1</v>
      </c>
      <c r="Q62" s="120" t="b">
        <v>1</v>
      </c>
      <c r="R62" s="120" t="b">
        <v>1</v>
      </c>
    </row>
    <row r="63" spans="1:18" x14ac:dyDescent="0.25">
      <c r="A63" s="117">
        <v>1</v>
      </c>
      <c r="B63" s="118">
        <v>2</v>
      </c>
      <c r="C63" s="315">
        <f>COVID!J63</f>
        <v>400007</v>
      </c>
      <c r="D63" s="120" t="b">
        <v>1</v>
      </c>
      <c r="E63" s="316" t="str">
        <f>RIGHT(COVID!C63,4)&amp;"."&amp;COVID!M63&amp;"."&amp;COVID!K63&amp;"."&amp;$C$5</f>
        <v>3513.C19FU.I18.Ap21</v>
      </c>
      <c r="F63" s="317">
        <f t="shared" ca="1" si="0"/>
        <v>44309</v>
      </c>
      <c r="G63" s="318">
        <f>COVID!Q63</f>
        <v>0</v>
      </c>
      <c r="H63" s="124">
        <f t="shared" ca="1" si="1"/>
        <v>44309</v>
      </c>
      <c r="I63" s="125">
        <v>0</v>
      </c>
      <c r="J63" s="316" t="str">
        <f>LEFT(COVID!D63,20)&amp;"."&amp;COVIDPAY!E63</f>
        <v>Menorah Primary Scho.3513.C19FU.I18.Ap21</v>
      </c>
      <c r="K63" s="120" t="b">
        <v>1</v>
      </c>
      <c r="L63" s="126" t="s">
        <v>3686</v>
      </c>
      <c r="M63" s="120" t="b">
        <v>1</v>
      </c>
      <c r="N63" s="120" t="s">
        <v>3687</v>
      </c>
      <c r="O63" s="319" t="str">
        <f>COVID!I63</f>
        <v>10166/543965</v>
      </c>
      <c r="P63" s="120" t="b">
        <v>1</v>
      </c>
      <c r="Q63" s="120" t="b">
        <v>1</v>
      </c>
      <c r="R63" s="120" t="b">
        <v>1</v>
      </c>
    </row>
    <row r="64" spans="1:18" x14ac:dyDescent="0.25">
      <c r="A64" s="117">
        <v>1</v>
      </c>
      <c r="B64" s="118">
        <v>2</v>
      </c>
      <c r="C64" s="315">
        <f>COVID!J64</f>
        <v>400086</v>
      </c>
      <c r="D64" s="120" t="b">
        <v>1</v>
      </c>
      <c r="E64" s="316" t="str">
        <f>RIGHT(COVID!C64,4)&amp;"."&amp;COVID!M64&amp;"."&amp;COVID!K64&amp;"."&amp;$C$5</f>
        <v>3305.C19FU.I18.Ap21</v>
      </c>
      <c r="F64" s="317">
        <f t="shared" ca="1" si="0"/>
        <v>44309</v>
      </c>
      <c r="G64" s="318">
        <f>COVID!Q64</f>
        <v>0</v>
      </c>
      <c r="H64" s="124">
        <f t="shared" ca="1" si="1"/>
        <v>44309</v>
      </c>
      <c r="I64" s="125">
        <v>0</v>
      </c>
      <c r="J64" s="316" t="str">
        <f>LEFT(COVID!D64,20)&amp;"."&amp;COVIDPAY!E64</f>
        <v>Monken Hadley C E Pr.3305.C19FU.I18.Ap21</v>
      </c>
      <c r="K64" s="120" t="b">
        <v>1</v>
      </c>
      <c r="L64" s="126" t="s">
        <v>3686</v>
      </c>
      <c r="M64" s="120" t="b">
        <v>1</v>
      </c>
      <c r="N64" s="120" t="s">
        <v>3687</v>
      </c>
      <c r="O64" s="319" t="str">
        <f>COVID!I64</f>
        <v>10166/543965</v>
      </c>
      <c r="P64" s="120" t="b">
        <v>1</v>
      </c>
      <c r="Q64" s="120" t="b">
        <v>1</v>
      </c>
      <c r="R64" s="120" t="b">
        <v>1</v>
      </c>
    </row>
    <row r="65" spans="1:18" x14ac:dyDescent="0.25">
      <c r="A65" s="117">
        <v>1</v>
      </c>
      <c r="B65" s="118">
        <v>2</v>
      </c>
      <c r="C65" s="315">
        <f>COVID!J65</f>
        <v>400048</v>
      </c>
      <c r="D65" s="120" t="b">
        <v>1</v>
      </c>
      <c r="E65" s="316" t="str">
        <f>RIGHT(COVID!C65,4)&amp;"."&amp;COVID!M65&amp;"."&amp;COVID!K65&amp;"."&amp;$C$5</f>
        <v>2042.C19FU.I18.Ap21</v>
      </c>
      <c r="F65" s="317">
        <f t="shared" ca="1" si="0"/>
        <v>44309</v>
      </c>
      <c r="G65" s="318">
        <f>COVID!Q65</f>
        <v>0</v>
      </c>
      <c r="H65" s="124">
        <f t="shared" ca="1" si="1"/>
        <v>44309</v>
      </c>
      <c r="I65" s="125">
        <v>0</v>
      </c>
      <c r="J65" s="316" t="str">
        <f>LEFT(COVID!D65,20)&amp;"."&amp;COVIDPAY!E65</f>
        <v>Monkfrith School.2042.C19FU.I18.Ap21</v>
      </c>
      <c r="K65" s="120" t="b">
        <v>1</v>
      </c>
      <c r="L65" s="126" t="s">
        <v>3686</v>
      </c>
      <c r="M65" s="120" t="b">
        <v>1</v>
      </c>
      <c r="N65" s="120" t="s">
        <v>3687</v>
      </c>
      <c r="O65" s="319" t="str">
        <f>COVID!I65</f>
        <v>10166/543965</v>
      </c>
      <c r="P65" s="120" t="b">
        <v>1</v>
      </c>
      <c r="Q65" s="120" t="b">
        <v>1</v>
      </c>
      <c r="R65" s="120" t="b">
        <v>1</v>
      </c>
    </row>
    <row r="66" spans="1:18" x14ac:dyDescent="0.25">
      <c r="A66" s="117">
        <v>1</v>
      </c>
      <c r="B66" s="118">
        <v>2</v>
      </c>
      <c r="C66" s="315">
        <f>COVID!J66</f>
        <v>400087</v>
      </c>
      <c r="D66" s="120" t="b">
        <v>1</v>
      </c>
      <c r="E66" s="316" t="str">
        <f>RIGHT(COVID!C66,4)&amp;"."&amp;COVID!M66&amp;"."&amp;COVID!K66&amp;"."&amp;$C$5</f>
        <v>2044.C19FU.I18.Ap21</v>
      </c>
      <c r="F66" s="317">
        <f t="shared" ca="1" si="0"/>
        <v>44309</v>
      </c>
      <c r="G66" s="318">
        <f>COVID!Q66</f>
        <v>0</v>
      </c>
      <c r="H66" s="124">
        <f t="shared" ca="1" si="1"/>
        <v>44309</v>
      </c>
      <c r="I66" s="125">
        <v>0</v>
      </c>
      <c r="J66" s="316" t="str">
        <f>LEFT(COVID!D66,20)&amp;"."&amp;COVIDPAY!E66</f>
        <v>Moss Hall Infant Sch.2044.C19FU.I18.Ap21</v>
      </c>
      <c r="K66" s="120" t="b">
        <v>1</v>
      </c>
      <c r="L66" s="126" t="s">
        <v>3686</v>
      </c>
      <c r="M66" s="120" t="b">
        <v>1</v>
      </c>
      <c r="N66" s="120" t="s">
        <v>3687</v>
      </c>
      <c r="O66" s="319" t="str">
        <f>COVID!I66</f>
        <v>10166/543965</v>
      </c>
      <c r="P66" s="120" t="b">
        <v>1</v>
      </c>
      <c r="Q66" s="120" t="b">
        <v>1</v>
      </c>
      <c r="R66" s="120" t="b">
        <v>1</v>
      </c>
    </row>
    <row r="67" spans="1:18" x14ac:dyDescent="0.25">
      <c r="A67" s="117">
        <v>1</v>
      </c>
      <c r="B67" s="118">
        <v>2</v>
      </c>
      <c r="C67" s="315">
        <f>COVID!J67</f>
        <v>400088</v>
      </c>
      <c r="D67" s="120" t="b">
        <v>1</v>
      </c>
      <c r="E67" s="316" t="str">
        <f>RIGHT(COVID!C67,4)&amp;"."&amp;COVID!M67&amp;"."&amp;COVID!K67&amp;"."&amp;$C$5</f>
        <v>2043.C19FU.I18.Ap21</v>
      </c>
      <c r="F67" s="317">
        <f t="shared" ca="1" si="0"/>
        <v>44309</v>
      </c>
      <c r="G67" s="318">
        <f>COVID!Q67</f>
        <v>0</v>
      </c>
      <c r="H67" s="124">
        <f t="shared" ca="1" si="1"/>
        <v>44309</v>
      </c>
      <c r="I67" s="125">
        <v>0</v>
      </c>
      <c r="J67" s="316" t="str">
        <f>LEFT(COVID!D67,20)&amp;"."&amp;COVIDPAY!E67</f>
        <v>Moss Hall Junior Sch.2043.C19FU.I18.Ap21</v>
      </c>
      <c r="K67" s="120" t="b">
        <v>1</v>
      </c>
      <c r="L67" s="126" t="s">
        <v>3686</v>
      </c>
      <c r="M67" s="120" t="b">
        <v>1</v>
      </c>
      <c r="N67" s="120" t="s">
        <v>3687</v>
      </c>
      <c r="O67" s="319" t="str">
        <f>COVID!I67</f>
        <v>10166/543965</v>
      </c>
      <c r="P67" s="120" t="b">
        <v>1</v>
      </c>
      <c r="Q67" s="120" t="b">
        <v>1</v>
      </c>
      <c r="R67" s="120" t="b">
        <v>1</v>
      </c>
    </row>
    <row r="68" spans="1:18" x14ac:dyDescent="0.25">
      <c r="A68" s="117">
        <v>1</v>
      </c>
      <c r="B68" s="118">
        <v>2</v>
      </c>
      <c r="C68" s="315">
        <f>COVID!J68</f>
        <v>158733</v>
      </c>
      <c r="D68" s="120" t="b">
        <v>1</v>
      </c>
      <c r="E68" s="316" t="str">
        <f>RIGHT(COVID!C68,4)&amp;"."&amp;COVID!M68&amp;"."&amp;COVID!K68&amp;"."&amp;$C$5</f>
        <v>2053.C19FU.I18.Ap21</v>
      </c>
      <c r="F68" s="317">
        <f t="shared" ca="1" si="0"/>
        <v>44309</v>
      </c>
      <c r="G68" s="318">
        <f>COVID!Q68</f>
        <v>0</v>
      </c>
      <c r="H68" s="124">
        <f t="shared" ca="1" si="1"/>
        <v>44309</v>
      </c>
      <c r="I68" s="125">
        <v>0</v>
      </c>
      <c r="J68" s="316" t="str">
        <f>LEFT(COVID!D68,20)&amp;"."&amp;COVIDPAY!E68</f>
        <v>Noam Primary School.2053.C19FU.I18.Ap21</v>
      </c>
      <c r="K68" s="120" t="b">
        <v>1</v>
      </c>
      <c r="L68" s="126" t="s">
        <v>3686</v>
      </c>
      <c r="M68" s="120" t="b">
        <v>1</v>
      </c>
      <c r="N68" s="120" t="s">
        <v>3687</v>
      </c>
      <c r="O68" s="319" t="str">
        <f>COVID!I68</f>
        <v>10166/543965</v>
      </c>
      <c r="P68" s="120" t="b">
        <v>1</v>
      </c>
      <c r="Q68" s="120" t="b">
        <v>1</v>
      </c>
      <c r="R68" s="120" t="b">
        <v>1</v>
      </c>
    </row>
    <row r="69" spans="1:18" x14ac:dyDescent="0.25">
      <c r="A69" s="117">
        <v>1</v>
      </c>
      <c r="B69" s="118">
        <v>2</v>
      </c>
      <c r="C69" s="315">
        <f>COVID!J69</f>
        <v>400089</v>
      </c>
      <c r="D69" s="120" t="b">
        <v>1</v>
      </c>
      <c r="E69" s="316" t="str">
        <f>RIGHT(COVID!C69,4)&amp;"."&amp;COVID!M69&amp;"."&amp;COVID!K69&amp;"."&amp;$C$5</f>
        <v>2045.C19FU.I18.Ap21</v>
      </c>
      <c r="F69" s="317">
        <f t="shared" ca="1" si="0"/>
        <v>44309</v>
      </c>
      <c r="G69" s="318">
        <f>COVID!Q69</f>
        <v>0</v>
      </c>
      <c r="H69" s="124">
        <f t="shared" ca="1" si="1"/>
        <v>44309</v>
      </c>
      <c r="I69" s="125">
        <v>0</v>
      </c>
      <c r="J69" s="316" t="str">
        <f>LEFT(COVID!D69,20)&amp;"."&amp;COVIDPAY!E69</f>
        <v>Northside School.2045.C19FU.I18.Ap21</v>
      </c>
      <c r="K69" s="120" t="b">
        <v>1</v>
      </c>
      <c r="L69" s="126" t="s">
        <v>3686</v>
      </c>
      <c r="M69" s="120" t="b">
        <v>1</v>
      </c>
      <c r="N69" s="120" t="s">
        <v>3687</v>
      </c>
      <c r="O69" s="319" t="str">
        <f>COVID!I69</f>
        <v>10166/543965</v>
      </c>
      <c r="P69" s="120" t="b">
        <v>1</v>
      </c>
      <c r="Q69" s="120" t="b">
        <v>1</v>
      </c>
      <c r="R69" s="120" t="b">
        <v>1</v>
      </c>
    </row>
    <row r="70" spans="1:18" x14ac:dyDescent="0.25">
      <c r="A70" s="117">
        <v>1</v>
      </c>
      <c r="B70" s="118">
        <v>2</v>
      </c>
      <c r="C70" s="315">
        <f>COVID!J70</f>
        <v>400113</v>
      </c>
      <c r="D70" s="120" t="b">
        <v>1</v>
      </c>
      <c r="E70" s="316" t="str">
        <f>RIGHT(COVID!C70,4)&amp;"."&amp;COVID!M70&amp;"."&amp;COVID!K70&amp;"."&amp;$C$5</f>
        <v>2077.C19FU.I18.Ap21</v>
      </c>
      <c r="F70" s="317">
        <f t="shared" ca="1" si="0"/>
        <v>44309</v>
      </c>
      <c r="G70" s="318">
        <f>COVID!Q70</f>
        <v>0</v>
      </c>
      <c r="H70" s="124">
        <f t="shared" ca="1" si="1"/>
        <v>44309</v>
      </c>
      <c r="I70" s="125">
        <v>0</v>
      </c>
      <c r="J70" s="316" t="str">
        <f>LEFT(COVID!D70,20)&amp;"."&amp;COVIDPAY!E70</f>
        <v>Orion Primary School.2077.C19FU.I18.Ap21</v>
      </c>
      <c r="K70" s="120" t="b">
        <v>1</v>
      </c>
      <c r="L70" s="126" t="s">
        <v>3686</v>
      </c>
      <c r="M70" s="120" t="b">
        <v>1</v>
      </c>
      <c r="N70" s="120" t="s">
        <v>3687</v>
      </c>
      <c r="O70" s="319" t="str">
        <f>COVID!I70</f>
        <v>10166/543965</v>
      </c>
      <c r="P70" s="120" t="b">
        <v>1</v>
      </c>
      <c r="Q70" s="120" t="b">
        <v>1</v>
      </c>
      <c r="R70" s="120" t="b">
        <v>1</v>
      </c>
    </row>
    <row r="71" spans="1:18" x14ac:dyDescent="0.25">
      <c r="A71" s="117">
        <v>1</v>
      </c>
      <c r="B71" s="118">
        <v>2</v>
      </c>
      <c r="C71" s="315">
        <f>COVID!J71</f>
        <v>400021</v>
      </c>
      <c r="D71" s="120" t="b">
        <v>1</v>
      </c>
      <c r="E71" s="316" t="str">
        <f>RIGHT(COVID!C71,4)&amp;"."&amp;COVID!M71&amp;"."&amp;COVID!K71&amp;"."&amp;$C$5</f>
        <v>5201.C19FU.I18.Ap21</v>
      </c>
      <c r="F71" s="317">
        <f t="shared" ca="1" si="0"/>
        <v>44309</v>
      </c>
      <c r="G71" s="318">
        <f>COVID!Q71</f>
        <v>0</v>
      </c>
      <c r="H71" s="124">
        <f t="shared" ca="1" si="1"/>
        <v>44309</v>
      </c>
      <c r="I71" s="125">
        <v>0</v>
      </c>
      <c r="J71" s="316" t="str">
        <f>LEFT(COVID!D71,20)&amp;"."&amp;COVIDPAY!E71</f>
        <v>Osidge Primary Schoo.5201.C19FU.I18.Ap21</v>
      </c>
      <c r="K71" s="120" t="b">
        <v>1</v>
      </c>
      <c r="L71" s="126" t="s">
        <v>3686</v>
      </c>
      <c r="M71" s="120" t="b">
        <v>1</v>
      </c>
      <c r="N71" s="120" t="s">
        <v>3687</v>
      </c>
      <c r="O71" s="319" t="str">
        <f>COVID!I71</f>
        <v>10166/543965</v>
      </c>
      <c r="P71" s="120" t="b">
        <v>1</v>
      </c>
      <c r="Q71" s="120" t="b">
        <v>1</v>
      </c>
      <c r="R71" s="120" t="b">
        <v>1</v>
      </c>
    </row>
    <row r="72" spans="1:18" x14ac:dyDescent="0.25">
      <c r="A72" s="117">
        <v>1</v>
      </c>
      <c r="B72" s="118">
        <v>2</v>
      </c>
      <c r="C72" s="315">
        <f>COVID!J72</f>
        <v>400003</v>
      </c>
      <c r="D72" s="120" t="b">
        <v>1</v>
      </c>
      <c r="E72" s="316" t="str">
        <f>RIGHT(COVID!C72,4)&amp;"."&amp;COVID!M72&amp;"."&amp;COVID!K72&amp;"."&amp;$C$5</f>
        <v>3501.C19FU.I18.Ap21</v>
      </c>
      <c r="F72" s="317">
        <f t="shared" ca="1" si="0"/>
        <v>44309</v>
      </c>
      <c r="G72" s="318">
        <f>COVID!Q72</f>
        <v>0</v>
      </c>
      <c r="H72" s="124">
        <f t="shared" ca="1" si="1"/>
        <v>44309</v>
      </c>
      <c r="I72" s="125">
        <v>0</v>
      </c>
      <c r="J72" s="316" t="str">
        <f>LEFT(COVID!D72,20)&amp;"."&amp;COVIDPAY!E72</f>
        <v>Our Lady of Lourdes .3501.C19FU.I18.Ap21</v>
      </c>
      <c r="K72" s="120" t="b">
        <v>1</v>
      </c>
      <c r="L72" s="126" t="s">
        <v>3686</v>
      </c>
      <c r="M72" s="120" t="b">
        <v>1</v>
      </c>
      <c r="N72" s="120" t="s">
        <v>3687</v>
      </c>
      <c r="O72" s="319" t="str">
        <f>COVID!I72</f>
        <v>10166/543965</v>
      </c>
      <c r="P72" s="120" t="b">
        <v>1</v>
      </c>
      <c r="Q72" s="120" t="b">
        <v>1</v>
      </c>
      <c r="R72" s="120" t="b">
        <v>1</v>
      </c>
    </row>
    <row r="73" spans="1:18" x14ac:dyDescent="0.25">
      <c r="A73" s="117">
        <v>1</v>
      </c>
      <c r="B73" s="118">
        <v>2</v>
      </c>
      <c r="C73" s="315">
        <f>COVID!J73</f>
        <v>400014</v>
      </c>
      <c r="D73" s="120" t="b">
        <v>1</v>
      </c>
      <c r="E73" s="316" t="str">
        <f>RIGHT(COVID!C73,4)&amp;"."&amp;COVID!M73&amp;"."&amp;COVID!K73&amp;"."&amp;$C$5</f>
        <v>2078.C19FU.I18.Ap21</v>
      </c>
      <c r="F73" s="317">
        <f t="shared" ca="1" si="0"/>
        <v>44309</v>
      </c>
      <c r="G73" s="318">
        <f>COVID!Q73</f>
        <v>0</v>
      </c>
      <c r="H73" s="124">
        <f t="shared" ca="1" si="1"/>
        <v>44309</v>
      </c>
      <c r="I73" s="125">
        <v>0</v>
      </c>
      <c r="J73" s="316" t="str">
        <f>LEFT(COVID!D73,20)&amp;"."&amp;COVIDPAY!E73</f>
        <v>Pardes House School.2078.C19FU.I18.Ap21</v>
      </c>
      <c r="K73" s="120" t="b">
        <v>1</v>
      </c>
      <c r="L73" s="126" t="s">
        <v>3686</v>
      </c>
      <c r="M73" s="120" t="b">
        <v>1</v>
      </c>
      <c r="N73" s="120" t="s">
        <v>3687</v>
      </c>
      <c r="O73" s="319" t="str">
        <f>COVID!I73</f>
        <v>10166/543965</v>
      </c>
      <c r="P73" s="120" t="b">
        <v>1</v>
      </c>
      <c r="Q73" s="120" t="b">
        <v>1</v>
      </c>
      <c r="R73" s="120" t="b">
        <v>1</v>
      </c>
    </row>
    <row r="74" spans="1:18" x14ac:dyDescent="0.25">
      <c r="A74" s="117">
        <v>1</v>
      </c>
      <c r="B74" s="118">
        <v>2</v>
      </c>
      <c r="C74" s="315">
        <f>COVID!J74</f>
        <v>400010</v>
      </c>
      <c r="D74" s="120" t="b">
        <v>1</v>
      </c>
      <c r="E74" s="316" t="str">
        <f>RIGHT(COVID!C74,4)&amp;"."&amp;COVID!M74&amp;"."&amp;COVID!K74&amp;"."&amp;$C$5</f>
        <v>2071.C19FU.I18.Ap21</v>
      </c>
      <c r="F74" s="317">
        <f t="shared" ca="1" si="0"/>
        <v>44309</v>
      </c>
      <c r="G74" s="318">
        <f>COVID!Q74</f>
        <v>0</v>
      </c>
      <c r="H74" s="124">
        <f t="shared" ca="1" si="1"/>
        <v>44309</v>
      </c>
      <c r="I74" s="125">
        <v>0</v>
      </c>
      <c r="J74" s="316" t="str">
        <f>LEFT(COVID!D74,20)&amp;"."&amp;COVIDPAY!E74</f>
        <v>Queenswell Infant an.2071.C19FU.I18.Ap21</v>
      </c>
      <c r="K74" s="120" t="b">
        <v>1</v>
      </c>
      <c r="L74" s="126" t="s">
        <v>3686</v>
      </c>
      <c r="M74" s="120" t="b">
        <v>1</v>
      </c>
      <c r="N74" s="120" t="s">
        <v>3687</v>
      </c>
      <c r="O74" s="319" t="str">
        <f>COVID!I74</f>
        <v>10166/543965</v>
      </c>
      <c r="P74" s="120" t="b">
        <v>1</v>
      </c>
      <c r="Q74" s="120" t="b">
        <v>1</v>
      </c>
      <c r="R74" s="120" t="b">
        <v>1</v>
      </c>
    </row>
    <row r="75" spans="1:18" x14ac:dyDescent="0.25">
      <c r="A75" s="117">
        <v>1</v>
      </c>
      <c r="B75" s="118">
        <v>2</v>
      </c>
      <c r="C75" s="315">
        <f>COVID!J75</f>
        <v>400012</v>
      </c>
      <c r="D75" s="120" t="b">
        <v>1</v>
      </c>
      <c r="E75" s="316" t="str">
        <f>RIGHT(COVID!C75,4)&amp;"."&amp;COVID!M75&amp;"."&amp;COVID!K75&amp;"."&amp;$C$5</f>
        <v>2072.C19FU.I18.Ap21</v>
      </c>
      <c r="F75" s="317">
        <f t="shared" ca="1" si="0"/>
        <v>44309</v>
      </c>
      <c r="G75" s="318">
        <f>COVID!Q75</f>
        <v>0</v>
      </c>
      <c r="H75" s="124">
        <f t="shared" ca="1" si="1"/>
        <v>44309</v>
      </c>
      <c r="I75" s="125">
        <v>0</v>
      </c>
      <c r="J75" s="316" t="str">
        <f>LEFT(COVID!D75,20)&amp;"."&amp;COVIDPAY!E75</f>
        <v>Queenswell Junior Sc.2072.C19FU.I18.Ap21</v>
      </c>
      <c r="K75" s="120" t="b">
        <v>1</v>
      </c>
      <c r="L75" s="126" t="s">
        <v>3686</v>
      </c>
      <c r="M75" s="120" t="b">
        <v>1</v>
      </c>
      <c r="N75" s="120" t="s">
        <v>3687</v>
      </c>
      <c r="O75" s="319" t="str">
        <f>COVID!I75</f>
        <v>10166/543965</v>
      </c>
      <c r="P75" s="120" t="b">
        <v>1</v>
      </c>
      <c r="Q75" s="120" t="b">
        <v>1</v>
      </c>
      <c r="R75" s="120" t="b">
        <v>1</v>
      </c>
    </row>
    <row r="76" spans="1:18" x14ac:dyDescent="0.25">
      <c r="A76" s="117">
        <v>1</v>
      </c>
      <c r="B76" s="118">
        <v>2</v>
      </c>
      <c r="C76" s="315">
        <f>COVID!J76</f>
        <v>400093</v>
      </c>
      <c r="D76" s="120" t="b">
        <v>1</v>
      </c>
      <c r="E76" s="316" t="str">
        <f>RIGHT(COVID!C76,4)&amp;"."&amp;COVID!M76&amp;"."&amp;COVID!K76&amp;"."&amp;$C$5</f>
        <v>3512.C19FU.I18.Ap21</v>
      </c>
      <c r="F76" s="317">
        <f t="shared" ca="1" si="0"/>
        <v>44309</v>
      </c>
      <c r="G76" s="318">
        <f>COVID!Q76</f>
        <v>0</v>
      </c>
      <c r="H76" s="124">
        <f t="shared" ca="1" si="1"/>
        <v>44309</v>
      </c>
      <c r="I76" s="125">
        <v>0</v>
      </c>
      <c r="J76" s="316" t="str">
        <f>LEFT(COVID!D76,20)&amp;"."&amp;COVIDPAY!E76</f>
        <v>Rosh Pinah.3512.C19FU.I18.Ap21</v>
      </c>
      <c r="K76" s="120" t="b">
        <v>1</v>
      </c>
      <c r="L76" s="126" t="s">
        <v>3686</v>
      </c>
      <c r="M76" s="120" t="b">
        <v>1</v>
      </c>
      <c r="N76" s="120" t="s">
        <v>3687</v>
      </c>
      <c r="O76" s="319" t="str">
        <f>COVID!I76</f>
        <v>10166/543965</v>
      </c>
      <c r="P76" s="120" t="b">
        <v>1</v>
      </c>
      <c r="Q76" s="120" t="b">
        <v>1</v>
      </c>
      <c r="R76" s="120" t="b">
        <v>1</v>
      </c>
    </row>
    <row r="77" spans="1:18" x14ac:dyDescent="0.25">
      <c r="A77" s="117">
        <v>1</v>
      </c>
      <c r="B77" s="118">
        <v>2</v>
      </c>
      <c r="C77" s="315">
        <f>COVID!J77</f>
        <v>400071</v>
      </c>
      <c r="D77" s="120" t="b">
        <v>1</v>
      </c>
      <c r="E77" s="316" t="str">
        <f>RIGHT(COVID!C77,4)&amp;"."&amp;COVID!M77&amp;"."&amp;COVID!K77&amp;"."&amp;$C$5</f>
        <v>3510.C19FU.I18.Ap21</v>
      </c>
      <c r="F77" s="317">
        <f t="shared" ca="1" si="0"/>
        <v>44309</v>
      </c>
      <c r="G77" s="318">
        <f>COVID!Q77</f>
        <v>0</v>
      </c>
      <c r="H77" s="124">
        <f t="shared" ca="1" si="1"/>
        <v>44309</v>
      </c>
      <c r="I77" s="125">
        <v>0</v>
      </c>
      <c r="J77" s="316" t="str">
        <f>LEFT(COVID!D77,20)&amp;"."&amp;COVIDPAY!E77</f>
        <v>Sacred Heart School.3510.C19FU.I18.Ap21</v>
      </c>
      <c r="K77" s="120" t="b">
        <v>1</v>
      </c>
      <c r="L77" s="126" t="s">
        <v>3686</v>
      </c>
      <c r="M77" s="120" t="b">
        <v>1</v>
      </c>
      <c r="N77" s="120" t="s">
        <v>3687</v>
      </c>
      <c r="O77" s="319" t="str">
        <f>COVID!I77</f>
        <v>10166/543965</v>
      </c>
      <c r="P77" s="120" t="b">
        <v>1</v>
      </c>
      <c r="Q77" s="120" t="b">
        <v>1</v>
      </c>
      <c r="R77" s="120" t="b">
        <v>1</v>
      </c>
    </row>
    <row r="78" spans="1:18" x14ac:dyDescent="0.25">
      <c r="A78" s="117">
        <v>1</v>
      </c>
      <c r="B78" s="118">
        <v>2</v>
      </c>
      <c r="C78" s="315">
        <f>COVID!J78</f>
        <v>400096</v>
      </c>
      <c r="D78" s="120" t="b">
        <v>1</v>
      </c>
      <c r="E78" s="316" t="str">
        <f>RIGHT(COVID!C78,4)&amp;"."&amp;COVID!M78&amp;"."&amp;COVID!K78&amp;"."&amp;$C$5</f>
        <v>3502.C19FU.I18.Ap21</v>
      </c>
      <c r="F78" s="317">
        <f t="shared" ca="1" si="0"/>
        <v>44309</v>
      </c>
      <c r="G78" s="318">
        <f>COVID!Q78</f>
        <v>0</v>
      </c>
      <c r="H78" s="124">
        <f t="shared" ca="1" si="1"/>
        <v>44309</v>
      </c>
      <c r="I78" s="125">
        <v>0</v>
      </c>
      <c r="J78" s="316" t="str">
        <f>LEFT(COVID!D78,20)&amp;"."&amp;COVIDPAY!E78</f>
        <v>St Agnes RC Primary .3502.C19FU.I18.Ap21</v>
      </c>
      <c r="K78" s="120" t="b">
        <v>1</v>
      </c>
      <c r="L78" s="126" t="s">
        <v>3686</v>
      </c>
      <c r="M78" s="120" t="b">
        <v>1</v>
      </c>
      <c r="N78" s="120" t="s">
        <v>3687</v>
      </c>
      <c r="O78" s="319" t="str">
        <f>COVID!I78</f>
        <v>10166/543965</v>
      </c>
      <c r="P78" s="120" t="b">
        <v>1</v>
      </c>
      <c r="Q78" s="120" t="b">
        <v>1</v>
      </c>
      <c r="R78" s="120" t="b">
        <v>1</v>
      </c>
    </row>
    <row r="79" spans="1:18" x14ac:dyDescent="0.25">
      <c r="A79" s="117">
        <v>1</v>
      </c>
      <c r="B79" s="118">
        <v>2</v>
      </c>
      <c r="C79" s="315">
        <f>COVID!J79</f>
        <v>400062</v>
      </c>
      <c r="D79" s="120" t="b">
        <v>1</v>
      </c>
      <c r="E79" s="316" t="str">
        <f>RIGHT(COVID!C79,4)&amp;"."&amp;COVID!M79&amp;"."&amp;COVID!K79&amp;"."&amp;$C$5</f>
        <v>3315.C19FU.I18.Ap21</v>
      </c>
      <c r="F79" s="317">
        <f t="shared" ca="1" si="0"/>
        <v>44309</v>
      </c>
      <c r="G79" s="318">
        <f>COVID!Q79</f>
        <v>0</v>
      </c>
      <c r="H79" s="124">
        <f t="shared" ca="1" si="1"/>
        <v>44309</v>
      </c>
      <c r="I79" s="125">
        <v>0</v>
      </c>
      <c r="J79" s="316" t="str">
        <f>LEFT(COVID!D79,20)&amp;"."&amp;COVIDPAY!E79</f>
        <v>St Andrew's C E.3315.C19FU.I18.Ap21</v>
      </c>
      <c r="K79" s="120" t="b">
        <v>1</v>
      </c>
      <c r="L79" s="126" t="s">
        <v>3686</v>
      </c>
      <c r="M79" s="120" t="b">
        <v>1</v>
      </c>
      <c r="N79" s="120" t="s">
        <v>3687</v>
      </c>
      <c r="O79" s="319" t="str">
        <f>COVID!I79</f>
        <v>10166/543965</v>
      </c>
      <c r="P79" s="120" t="b">
        <v>1</v>
      </c>
      <c r="Q79" s="120" t="b">
        <v>1</v>
      </c>
      <c r="R79" s="120" t="b">
        <v>1</v>
      </c>
    </row>
    <row r="80" spans="1:18" x14ac:dyDescent="0.25">
      <c r="A80" s="117">
        <v>1</v>
      </c>
      <c r="B80" s="118">
        <v>2</v>
      </c>
      <c r="C80" s="315">
        <f>COVID!J80</f>
        <v>400064</v>
      </c>
      <c r="D80" s="120" t="b">
        <v>1</v>
      </c>
      <c r="E80" s="316" t="str">
        <f>RIGHT(COVID!C80,4)&amp;"."&amp;COVID!M80&amp;"."&amp;COVID!K80&amp;"."&amp;$C$5</f>
        <v>3504.C19FU.I18.Ap21</v>
      </c>
      <c r="F80" s="317">
        <f t="shared" ca="1" si="0"/>
        <v>44309</v>
      </c>
      <c r="G80" s="318">
        <f>COVID!Q80</f>
        <v>0</v>
      </c>
      <c r="H80" s="124">
        <f t="shared" ca="1" si="1"/>
        <v>44309</v>
      </c>
      <c r="I80" s="125">
        <v>0</v>
      </c>
      <c r="J80" s="316" t="str">
        <f>LEFT(COVID!D80,20)&amp;"."&amp;COVIDPAY!E80</f>
        <v>St Catherines R C Pr.3504.C19FU.I18.Ap21</v>
      </c>
      <c r="K80" s="120" t="b">
        <v>1</v>
      </c>
      <c r="L80" s="126" t="s">
        <v>3686</v>
      </c>
      <c r="M80" s="120" t="b">
        <v>1</v>
      </c>
      <c r="N80" s="120" t="s">
        <v>3687</v>
      </c>
      <c r="O80" s="319" t="str">
        <f>COVID!I80</f>
        <v>10166/543965</v>
      </c>
      <c r="P80" s="120" t="b">
        <v>1</v>
      </c>
      <c r="Q80" s="120" t="b">
        <v>1</v>
      </c>
      <c r="R80" s="120" t="b">
        <v>1</v>
      </c>
    </row>
    <row r="81" spans="1:18" x14ac:dyDescent="0.25">
      <c r="A81" s="117">
        <v>1</v>
      </c>
      <c r="B81" s="118">
        <v>2</v>
      </c>
      <c r="C81" s="315">
        <f>COVID!J81</f>
        <v>400098</v>
      </c>
      <c r="D81" s="120" t="b">
        <v>1</v>
      </c>
      <c r="E81" s="316" t="str">
        <f>RIGHT(COVID!C81,4)&amp;"."&amp;COVID!M81&amp;"."&amp;COVID!K81&amp;"."&amp;$C$5</f>
        <v>3309.C19FU.I18.Ap21</v>
      </c>
      <c r="F81" s="317">
        <f t="shared" ca="1" si="0"/>
        <v>44309</v>
      </c>
      <c r="G81" s="318">
        <f>COVID!Q81</f>
        <v>0</v>
      </c>
      <c r="H81" s="124">
        <f t="shared" ca="1" si="1"/>
        <v>44309</v>
      </c>
      <c r="I81" s="125">
        <v>0</v>
      </c>
      <c r="J81" s="316" t="str">
        <f>LEFT(COVID!D81,20)&amp;"."&amp;COVIDPAY!E81</f>
        <v>St Johns CE N20.3309.C19FU.I18.Ap21</v>
      </c>
      <c r="K81" s="120" t="b">
        <v>1</v>
      </c>
      <c r="L81" s="126" t="s">
        <v>3686</v>
      </c>
      <c r="M81" s="120" t="b">
        <v>1</v>
      </c>
      <c r="N81" s="120" t="s">
        <v>3687</v>
      </c>
      <c r="O81" s="319" t="str">
        <f>COVID!I81</f>
        <v>10166/543965</v>
      </c>
      <c r="P81" s="120" t="b">
        <v>1</v>
      </c>
      <c r="Q81" s="120" t="b">
        <v>1</v>
      </c>
      <c r="R81" s="120" t="b">
        <v>1</v>
      </c>
    </row>
    <row r="82" spans="1:18" x14ac:dyDescent="0.25">
      <c r="A82" s="117">
        <v>1</v>
      </c>
      <c r="B82" s="118">
        <v>2</v>
      </c>
      <c r="C82" s="315">
        <f>COVID!J82</f>
        <v>400114</v>
      </c>
      <c r="D82" s="120" t="b">
        <v>1</v>
      </c>
      <c r="E82" s="316" t="str">
        <f>RIGHT(COVID!C82,4)&amp;"."&amp;COVID!M82&amp;"."&amp;COVID!K82&amp;"."&amp;$C$5</f>
        <v>3307.C19FU.I18.Ap21</v>
      </c>
      <c r="F82" s="317">
        <f t="shared" ca="1" si="0"/>
        <v>44309</v>
      </c>
      <c r="G82" s="318">
        <f>COVID!Q82</f>
        <v>0</v>
      </c>
      <c r="H82" s="124">
        <f t="shared" ca="1" si="1"/>
        <v>44309</v>
      </c>
      <c r="I82" s="125">
        <v>0</v>
      </c>
      <c r="J82" s="316" t="str">
        <f>LEFT(COVID!D82,20)&amp;"."&amp;COVIDPAY!E82</f>
        <v>St John's CE School .3307.C19FU.I18.Ap21</v>
      </c>
      <c r="K82" s="120" t="b">
        <v>1</v>
      </c>
      <c r="L82" s="126" t="s">
        <v>3686</v>
      </c>
      <c r="M82" s="120" t="b">
        <v>1</v>
      </c>
      <c r="N82" s="120" t="s">
        <v>3687</v>
      </c>
      <c r="O82" s="319" t="str">
        <f>COVID!I82</f>
        <v>10166/543965</v>
      </c>
      <c r="P82" s="120" t="b">
        <v>1</v>
      </c>
      <c r="Q82" s="120" t="b">
        <v>1</v>
      </c>
      <c r="R82" s="120" t="b">
        <v>1</v>
      </c>
    </row>
    <row r="83" spans="1:18" x14ac:dyDescent="0.25">
      <c r="A83" s="117">
        <v>1</v>
      </c>
      <c r="B83" s="118">
        <v>2</v>
      </c>
      <c r="C83" s="315">
        <f>COVID!J83</f>
        <v>400066</v>
      </c>
      <c r="D83" s="120" t="b">
        <v>1</v>
      </c>
      <c r="E83" s="316" t="str">
        <f>RIGHT(COVID!C83,4)&amp;"."&amp;COVID!M83&amp;"."&amp;COVID!K83&amp;"."&amp;$C$5</f>
        <v>3509.C19FU.I18.Ap21</v>
      </c>
      <c r="F83" s="317">
        <f t="shared" ca="1" si="0"/>
        <v>44309</v>
      </c>
      <c r="G83" s="318">
        <f>COVID!Q83</f>
        <v>0</v>
      </c>
      <c r="H83" s="124">
        <f t="shared" ca="1" si="1"/>
        <v>44309</v>
      </c>
      <c r="I83" s="125">
        <v>0</v>
      </c>
      <c r="J83" s="316" t="str">
        <f>LEFT(COVID!D83,20)&amp;"."&amp;COVIDPAY!E83</f>
        <v>St Joseph's Primary .3509.C19FU.I18.Ap21</v>
      </c>
      <c r="K83" s="120" t="b">
        <v>1</v>
      </c>
      <c r="L83" s="126" t="s">
        <v>3686</v>
      </c>
      <c r="M83" s="120" t="b">
        <v>1</v>
      </c>
      <c r="N83" s="120" t="s">
        <v>3687</v>
      </c>
      <c r="O83" s="319" t="str">
        <f>COVID!I83</f>
        <v>10166/543965</v>
      </c>
      <c r="P83" s="120" t="b">
        <v>1</v>
      </c>
      <c r="Q83" s="120" t="b">
        <v>1</v>
      </c>
      <c r="R83" s="120" t="b">
        <v>1</v>
      </c>
    </row>
    <row r="84" spans="1:18" x14ac:dyDescent="0.25">
      <c r="A84" s="117">
        <v>1</v>
      </c>
      <c r="B84" s="118">
        <v>2</v>
      </c>
      <c r="C84" s="315">
        <f>COVID!J84</f>
        <v>400058</v>
      </c>
      <c r="D84" s="120" t="b">
        <v>1</v>
      </c>
      <c r="E84" s="316" t="str">
        <f>RIGHT(COVID!C84,4)&amp;"."&amp;COVID!M84&amp;"."&amp;COVID!K84&amp;"."&amp;$C$5</f>
        <v>3311.C19FU.I18.Ap21</v>
      </c>
      <c r="F84" s="317">
        <f t="shared" ca="1" si="0"/>
        <v>44309</v>
      </c>
      <c r="G84" s="318">
        <f>COVID!Q84</f>
        <v>0</v>
      </c>
      <c r="H84" s="124">
        <f t="shared" ca="1" si="1"/>
        <v>44309</v>
      </c>
      <c r="I84" s="125">
        <v>0</v>
      </c>
      <c r="J84" s="316" t="str">
        <f>LEFT(COVID!D84,20)&amp;"."&amp;COVIDPAY!E84</f>
        <v>St Mary's C E Primar.3311.C19FU.I18.Ap21</v>
      </c>
      <c r="K84" s="120" t="b">
        <v>1</v>
      </c>
      <c r="L84" s="126" t="s">
        <v>3686</v>
      </c>
      <c r="M84" s="120" t="b">
        <v>1</v>
      </c>
      <c r="N84" s="120" t="s">
        <v>3687</v>
      </c>
      <c r="O84" s="319" t="str">
        <f>COVID!I84</f>
        <v>10166/543965</v>
      </c>
      <c r="P84" s="120" t="b">
        <v>1</v>
      </c>
      <c r="Q84" s="120" t="b">
        <v>1</v>
      </c>
      <c r="R84" s="120" t="b">
        <v>1</v>
      </c>
    </row>
    <row r="85" spans="1:18" x14ac:dyDescent="0.25">
      <c r="A85" s="117">
        <v>1</v>
      </c>
      <c r="B85" s="118">
        <v>2</v>
      </c>
      <c r="C85" s="315">
        <f>COVID!J85</f>
        <v>400017</v>
      </c>
      <c r="D85" s="120" t="b">
        <v>1</v>
      </c>
      <c r="E85" s="316" t="str">
        <f>RIGHT(COVID!C85,4)&amp;"."&amp;COVID!M85&amp;"."&amp;COVID!K85&amp;"."&amp;$C$5</f>
        <v>3312.C19FU.I18.Ap21</v>
      </c>
      <c r="F85" s="317">
        <f t="shared" ref="F85:F148" ca="1" si="2">TODAY()</f>
        <v>44309</v>
      </c>
      <c r="G85" s="318">
        <f>COVID!Q85</f>
        <v>0</v>
      </c>
      <c r="H85" s="124">
        <f t="shared" ref="H85:H148" ca="1" si="3">F85</f>
        <v>44309</v>
      </c>
      <c r="I85" s="125">
        <v>0</v>
      </c>
      <c r="J85" s="316" t="str">
        <f>LEFT(COVID!D85,20)&amp;"."&amp;COVIDPAY!E85</f>
        <v>St Mary's School EN4.3312.C19FU.I18.Ap21</v>
      </c>
      <c r="K85" s="120" t="b">
        <v>1</v>
      </c>
      <c r="L85" s="126" t="s">
        <v>3686</v>
      </c>
      <c r="M85" s="120" t="b">
        <v>1</v>
      </c>
      <c r="N85" s="120" t="s">
        <v>3687</v>
      </c>
      <c r="O85" s="319" t="str">
        <f>COVID!I85</f>
        <v>10166/543965</v>
      </c>
      <c r="P85" s="120" t="b">
        <v>1</v>
      </c>
      <c r="Q85" s="120" t="b">
        <v>1</v>
      </c>
      <c r="R85" s="120" t="b">
        <v>1</v>
      </c>
    </row>
    <row r="86" spans="1:18" x14ac:dyDescent="0.25">
      <c r="A86" s="117">
        <v>1</v>
      </c>
      <c r="B86" s="118">
        <v>2</v>
      </c>
      <c r="C86" s="315">
        <f>COVID!J86</f>
        <v>400094</v>
      </c>
      <c r="D86" s="120" t="b">
        <v>1</v>
      </c>
      <c r="E86" s="316" t="str">
        <f>RIGHT(COVID!C86,4)&amp;"."&amp;COVID!M86&amp;"."&amp;COVID!K86&amp;"."&amp;$C$5</f>
        <v>3314.C19FU.I18.Ap21</v>
      </c>
      <c r="F86" s="317">
        <f t="shared" ca="1" si="2"/>
        <v>44309</v>
      </c>
      <c r="G86" s="318">
        <f>COVID!Q86</f>
        <v>0</v>
      </c>
      <c r="H86" s="124">
        <f t="shared" ca="1" si="3"/>
        <v>44309</v>
      </c>
      <c r="I86" s="125">
        <v>0</v>
      </c>
      <c r="J86" s="316" t="str">
        <f>LEFT(COVID!D86,20)&amp;"."&amp;COVIDPAY!E86</f>
        <v>St Pauls CE Primary,.3314.C19FU.I18.Ap21</v>
      </c>
      <c r="K86" s="120" t="b">
        <v>1</v>
      </c>
      <c r="L86" s="126" t="s">
        <v>3686</v>
      </c>
      <c r="M86" s="120" t="b">
        <v>1</v>
      </c>
      <c r="N86" s="120" t="s">
        <v>3687</v>
      </c>
      <c r="O86" s="319" t="str">
        <f>COVID!I86</f>
        <v>10166/543965</v>
      </c>
      <c r="P86" s="120" t="b">
        <v>1</v>
      </c>
      <c r="Q86" s="120" t="b">
        <v>1</v>
      </c>
      <c r="R86" s="120" t="b">
        <v>1</v>
      </c>
    </row>
    <row r="87" spans="1:18" x14ac:dyDescent="0.25">
      <c r="A87" s="117">
        <v>1</v>
      </c>
      <c r="B87" s="118">
        <v>2</v>
      </c>
      <c r="C87" s="315">
        <f>COVID!J87</f>
        <v>400006</v>
      </c>
      <c r="D87" s="120" t="b">
        <v>1</v>
      </c>
      <c r="E87" s="316" t="str">
        <f>RIGHT(COVID!C87,4)&amp;"."&amp;COVID!M87&amp;"."&amp;COVID!K87&amp;"."&amp;$C$5</f>
        <v>3313.C19FU.I18.Ap21</v>
      </c>
      <c r="F87" s="317">
        <f t="shared" ca="1" si="2"/>
        <v>44309</v>
      </c>
      <c r="G87" s="318">
        <f>COVID!Q87</f>
        <v>0</v>
      </c>
      <c r="H87" s="124">
        <f t="shared" ca="1" si="3"/>
        <v>44309</v>
      </c>
      <c r="I87" s="125">
        <v>0</v>
      </c>
      <c r="J87" s="316" t="str">
        <f>LEFT(COVID!D87,20)&amp;"."&amp;COVIDPAY!E87</f>
        <v>St. Pauls CE Primary.3313.C19FU.I18.Ap21</v>
      </c>
      <c r="K87" s="120" t="b">
        <v>1</v>
      </c>
      <c r="L87" s="126" t="s">
        <v>3686</v>
      </c>
      <c r="M87" s="120" t="b">
        <v>1</v>
      </c>
      <c r="N87" s="120" t="s">
        <v>3687</v>
      </c>
      <c r="O87" s="319" t="str">
        <f>COVID!I87</f>
        <v>10166/543965</v>
      </c>
      <c r="P87" s="120" t="b">
        <v>1</v>
      </c>
      <c r="Q87" s="120" t="b">
        <v>1</v>
      </c>
      <c r="R87" s="120" t="b">
        <v>1</v>
      </c>
    </row>
    <row r="88" spans="1:18" x14ac:dyDescent="0.25">
      <c r="A88" s="117">
        <v>1</v>
      </c>
      <c r="B88" s="118">
        <v>2</v>
      </c>
      <c r="C88" s="315">
        <f>COVID!J88</f>
        <v>400037</v>
      </c>
      <c r="D88" s="120" t="b">
        <v>1</v>
      </c>
      <c r="E88" s="316" t="str">
        <f>RIGHT(COVID!C88,4)&amp;"."&amp;COVID!M88&amp;"."&amp;COVID!K88&amp;"."&amp;$C$5</f>
        <v>3507.C19FU.I18.Ap21</v>
      </c>
      <c r="F88" s="317">
        <f t="shared" ca="1" si="2"/>
        <v>44309</v>
      </c>
      <c r="G88" s="318">
        <f>COVID!Q88</f>
        <v>0</v>
      </c>
      <c r="H88" s="124">
        <f t="shared" ca="1" si="3"/>
        <v>44309</v>
      </c>
      <c r="I88" s="125">
        <v>0</v>
      </c>
      <c r="J88" s="316" t="str">
        <f>LEFT(COVID!D88,20)&amp;"."&amp;COVIDPAY!E88</f>
        <v>St Theresa's R.C. Pr.3507.C19FU.I18.Ap21</v>
      </c>
      <c r="K88" s="120" t="b">
        <v>1</v>
      </c>
      <c r="L88" s="126" t="s">
        <v>3686</v>
      </c>
      <c r="M88" s="120" t="b">
        <v>1</v>
      </c>
      <c r="N88" s="120" t="s">
        <v>3687</v>
      </c>
      <c r="O88" s="319" t="str">
        <f>COVID!I88</f>
        <v>10166/543965</v>
      </c>
      <c r="P88" s="120" t="b">
        <v>1</v>
      </c>
      <c r="Q88" s="120" t="b">
        <v>1</v>
      </c>
      <c r="R88" s="120" t="b">
        <v>1</v>
      </c>
    </row>
    <row r="89" spans="1:18" x14ac:dyDescent="0.25">
      <c r="A89" s="117">
        <v>1</v>
      </c>
      <c r="B89" s="118">
        <v>2</v>
      </c>
      <c r="C89" s="315">
        <f>COVID!J89</f>
        <v>400009</v>
      </c>
      <c r="D89" s="120" t="b">
        <v>1</v>
      </c>
      <c r="E89" s="316" t="str">
        <f>RIGHT(COVID!C89,4)&amp;"."&amp;COVID!M89&amp;"."&amp;COVID!K89&amp;"."&amp;$C$5</f>
        <v>3506.C19FU.I18.Ap21</v>
      </c>
      <c r="F89" s="317">
        <f t="shared" ca="1" si="2"/>
        <v>44309</v>
      </c>
      <c r="G89" s="318">
        <f>COVID!Q89</f>
        <v>0</v>
      </c>
      <c r="H89" s="124">
        <f t="shared" ca="1" si="3"/>
        <v>44309</v>
      </c>
      <c r="I89" s="125">
        <v>0</v>
      </c>
      <c r="J89" s="316" t="str">
        <f>LEFT(COVID!D89,20)&amp;"."&amp;COVIDPAY!E89</f>
        <v>St Vincent's Catholi.3506.C19FU.I18.Ap21</v>
      </c>
      <c r="K89" s="120" t="b">
        <v>1</v>
      </c>
      <c r="L89" s="126" t="s">
        <v>3686</v>
      </c>
      <c r="M89" s="120" t="b">
        <v>1</v>
      </c>
      <c r="N89" s="120" t="s">
        <v>3687</v>
      </c>
      <c r="O89" s="319" t="str">
        <f>COVID!I89</f>
        <v>10166/543965</v>
      </c>
      <c r="P89" s="120" t="b">
        <v>1</v>
      </c>
      <c r="Q89" s="120" t="b">
        <v>1</v>
      </c>
      <c r="R89" s="120" t="b">
        <v>1</v>
      </c>
    </row>
    <row r="90" spans="1:18" x14ac:dyDescent="0.25">
      <c r="A90" s="117">
        <v>1</v>
      </c>
      <c r="B90" s="118">
        <v>2</v>
      </c>
      <c r="C90" s="315">
        <f>COVID!J90</f>
        <v>400038</v>
      </c>
      <c r="D90" s="120" t="b">
        <v>1</v>
      </c>
      <c r="E90" s="316" t="str">
        <f>RIGHT(COVID!C90,4)&amp;"."&amp;COVID!M90&amp;"."&amp;COVID!K90&amp;"."&amp;$C$5</f>
        <v>2070.C19FU.I18.Ap21</v>
      </c>
      <c r="F90" s="317">
        <f t="shared" ca="1" si="2"/>
        <v>44309</v>
      </c>
      <c r="G90" s="318">
        <f>COVID!Q90</f>
        <v>0</v>
      </c>
      <c r="H90" s="124">
        <f t="shared" ca="1" si="3"/>
        <v>44309</v>
      </c>
      <c r="I90" s="125">
        <v>0</v>
      </c>
      <c r="J90" s="316" t="str">
        <f>LEFT(COVID!D90,20)&amp;"."&amp;COVIDPAY!E90</f>
        <v>Sunnyfields Primary .2070.C19FU.I18.Ap21</v>
      </c>
      <c r="K90" s="120" t="b">
        <v>1</v>
      </c>
      <c r="L90" s="126" t="s">
        <v>3686</v>
      </c>
      <c r="M90" s="120" t="b">
        <v>1</v>
      </c>
      <c r="N90" s="120" t="s">
        <v>3687</v>
      </c>
      <c r="O90" s="319" t="str">
        <f>COVID!I90</f>
        <v>10166/543965</v>
      </c>
      <c r="P90" s="120" t="b">
        <v>1</v>
      </c>
      <c r="Q90" s="120" t="b">
        <v>1</v>
      </c>
      <c r="R90" s="120" t="b">
        <v>1</v>
      </c>
    </row>
    <row r="91" spans="1:18" x14ac:dyDescent="0.25">
      <c r="A91" s="117">
        <v>1</v>
      </c>
      <c r="B91" s="118">
        <v>2</v>
      </c>
      <c r="C91" s="315">
        <f>COVID!J91</f>
        <v>400100</v>
      </c>
      <c r="D91" s="120" t="b">
        <v>1</v>
      </c>
      <c r="E91" s="316" t="str">
        <f>RIGHT(COVID!C91,4)&amp;"."&amp;COVID!M91&amp;"."&amp;COVID!K91&amp;"."&amp;$C$5</f>
        <v>3316.C19FU.I18.Ap21</v>
      </c>
      <c r="F91" s="317">
        <f t="shared" ca="1" si="2"/>
        <v>44309</v>
      </c>
      <c r="G91" s="318">
        <f>COVID!Q91</f>
        <v>0</v>
      </c>
      <c r="H91" s="124">
        <f t="shared" ca="1" si="3"/>
        <v>44309</v>
      </c>
      <c r="I91" s="125">
        <v>0</v>
      </c>
      <c r="J91" s="316" t="str">
        <f>LEFT(COVID!D91,20)&amp;"."&amp;COVIDPAY!E91</f>
        <v>Trent  C of E Primar.3316.C19FU.I18.Ap21</v>
      </c>
      <c r="K91" s="120" t="b">
        <v>1</v>
      </c>
      <c r="L91" s="126" t="s">
        <v>3686</v>
      </c>
      <c r="M91" s="120" t="b">
        <v>1</v>
      </c>
      <c r="N91" s="120" t="s">
        <v>3687</v>
      </c>
      <c r="O91" s="319" t="str">
        <f>COVID!I91</f>
        <v>10166/543965</v>
      </c>
      <c r="P91" s="120" t="b">
        <v>1</v>
      </c>
      <c r="Q91" s="120" t="b">
        <v>1</v>
      </c>
      <c r="R91" s="120" t="b">
        <v>1</v>
      </c>
    </row>
    <row r="92" spans="1:18" x14ac:dyDescent="0.25">
      <c r="A92" s="117">
        <v>1</v>
      </c>
      <c r="B92" s="118">
        <v>2</v>
      </c>
      <c r="C92" s="315">
        <f>COVID!J92</f>
        <v>400101</v>
      </c>
      <c r="D92" s="120" t="b">
        <v>1</v>
      </c>
      <c r="E92" s="316" t="str">
        <f>RIGHT(COVID!C92,4)&amp;"."&amp;COVID!M92&amp;"."&amp;COVID!K92&amp;"."&amp;$C$5</f>
        <v>2055.C19FU.I18.Ap21</v>
      </c>
      <c r="F92" s="317">
        <f t="shared" ca="1" si="2"/>
        <v>44309</v>
      </c>
      <c r="G92" s="318">
        <f>COVID!Q92</f>
        <v>0</v>
      </c>
      <c r="H92" s="124">
        <f t="shared" ca="1" si="3"/>
        <v>44309</v>
      </c>
      <c r="I92" s="125">
        <v>0</v>
      </c>
      <c r="J92" s="316" t="str">
        <f>LEFT(COVID!D92,20)&amp;"."&amp;COVIDPAY!E92</f>
        <v>Tudor School.2055.C19FU.I18.Ap21</v>
      </c>
      <c r="K92" s="120" t="b">
        <v>1</v>
      </c>
      <c r="L92" s="126" t="s">
        <v>3686</v>
      </c>
      <c r="M92" s="120" t="b">
        <v>1</v>
      </c>
      <c r="N92" s="120" t="s">
        <v>3687</v>
      </c>
      <c r="O92" s="319" t="str">
        <f>COVID!I92</f>
        <v>10166/543965</v>
      </c>
      <c r="P92" s="120" t="b">
        <v>1</v>
      </c>
      <c r="Q92" s="120" t="b">
        <v>1</v>
      </c>
      <c r="R92" s="120" t="b">
        <v>1</v>
      </c>
    </row>
    <row r="93" spans="1:18" x14ac:dyDescent="0.25">
      <c r="A93" s="117">
        <v>1</v>
      </c>
      <c r="B93" s="118">
        <v>2</v>
      </c>
      <c r="C93" s="315">
        <f>COVID!J93</f>
        <v>400053</v>
      </c>
      <c r="D93" s="120" t="b">
        <v>1</v>
      </c>
      <c r="E93" s="316" t="str">
        <f>RIGHT(COVID!C93,4)&amp;"."&amp;COVID!M93&amp;"."&amp;COVID!K93&amp;"."&amp;$C$5</f>
        <v>2057.C19FU.I18.Ap21</v>
      </c>
      <c r="F93" s="317">
        <f t="shared" ca="1" si="2"/>
        <v>44309</v>
      </c>
      <c r="G93" s="318">
        <f>COVID!Q93</f>
        <v>0</v>
      </c>
      <c r="H93" s="124">
        <f t="shared" ca="1" si="3"/>
        <v>44309</v>
      </c>
      <c r="I93" s="125">
        <v>0</v>
      </c>
      <c r="J93" s="316" t="str">
        <f>LEFT(COVID!D93,20)&amp;"."&amp;COVIDPAY!E93</f>
        <v>Underhill School.2057.C19FU.I18.Ap21</v>
      </c>
      <c r="K93" s="120" t="b">
        <v>1</v>
      </c>
      <c r="L93" s="126" t="s">
        <v>3686</v>
      </c>
      <c r="M93" s="120" t="b">
        <v>1</v>
      </c>
      <c r="N93" s="120" t="s">
        <v>3687</v>
      </c>
      <c r="O93" s="319" t="str">
        <f>COVID!I93</f>
        <v>10166/543965</v>
      </c>
      <c r="P93" s="120" t="b">
        <v>1</v>
      </c>
      <c r="Q93" s="120" t="b">
        <v>1</v>
      </c>
      <c r="R93" s="120" t="b">
        <v>1</v>
      </c>
    </row>
    <row r="94" spans="1:18" x14ac:dyDescent="0.25">
      <c r="A94" s="117">
        <v>1</v>
      </c>
      <c r="B94" s="118">
        <v>2</v>
      </c>
      <c r="C94" s="315">
        <f>COVID!J94</f>
        <v>400111</v>
      </c>
      <c r="D94" s="120" t="b">
        <v>1</v>
      </c>
      <c r="E94" s="316" t="str">
        <f>RIGHT(COVID!C94,4)&amp;"."&amp;COVID!M94&amp;"."&amp;COVID!K94&amp;"."&amp;$C$5</f>
        <v>2076.C19FU.I18.Ap21</v>
      </c>
      <c r="F94" s="317">
        <f t="shared" ca="1" si="2"/>
        <v>44309</v>
      </c>
      <c r="G94" s="318">
        <f>COVID!Q94</f>
        <v>0</v>
      </c>
      <c r="H94" s="124">
        <f t="shared" ca="1" si="3"/>
        <v>44309</v>
      </c>
      <c r="I94" s="125">
        <v>0</v>
      </c>
      <c r="J94" s="316" t="str">
        <f>LEFT(COVID!D94,20)&amp;"."&amp;COVIDPAY!E94</f>
        <v>Wessex  Gardens Prim.2076.C19FU.I18.Ap21</v>
      </c>
      <c r="K94" s="120" t="b">
        <v>1</v>
      </c>
      <c r="L94" s="126" t="s">
        <v>3686</v>
      </c>
      <c r="M94" s="120" t="b">
        <v>1</v>
      </c>
      <c r="N94" s="120" t="s">
        <v>3687</v>
      </c>
      <c r="O94" s="319" t="str">
        <f>COVID!I94</f>
        <v>10166/543965</v>
      </c>
      <c r="P94" s="120" t="b">
        <v>1</v>
      </c>
      <c r="Q94" s="120" t="b">
        <v>1</v>
      </c>
      <c r="R94" s="120" t="b">
        <v>1</v>
      </c>
    </row>
    <row r="95" spans="1:18" x14ac:dyDescent="0.25">
      <c r="A95" s="117">
        <v>1</v>
      </c>
      <c r="B95" s="118">
        <v>2</v>
      </c>
      <c r="C95" s="315">
        <f>COVID!J95</f>
        <v>400011</v>
      </c>
      <c r="D95" s="120" t="b">
        <v>1</v>
      </c>
      <c r="E95" s="316" t="str">
        <f>RIGHT(COVID!C95,4)&amp;"."&amp;COVID!M95&amp;"."&amp;COVID!K95&amp;"."&amp;$C$5</f>
        <v>2060.C19FU.I18.Ap21</v>
      </c>
      <c r="F95" s="317">
        <f t="shared" ca="1" si="2"/>
        <v>44309</v>
      </c>
      <c r="G95" s="318">
        <f>COVID!Q95</f>
        <v>0</v>
      </c>
      <c r="H95" s="124">
        <f t="shared" ca="1" si="3"/>
        <v>44309</v>
      </c>
      <c r="I95" s="125">
        <v>0</v>
      </c>
      <c r="J95" s="316" t="str">
        <f>LEFT(COVID!D95,20)&amp;"."&amp;COVIDPAY!E95</f>
        <v>Whitings Hill Primar.2060.C19FU.I18.Ap21</v>
      </c>
      <c r="K95" s="120" t="b">
        <v>1</v>
      </c>
      <c r="L95" s="126" t="s">
        <v>3686</v>
      </c>
      <c r="M95" s="120" t="b">
        <v>1</v>
      </c>
      <c r="N95" s="120" t="s">
        <v>3687</v>
      </c>
      <c r="O95" s="319" t="str">
        <f>COVID!I95</f>
        <v>10166/543965</v>
      </c>
      <c r="P95" s="120" t="b">
        <v>1</v>
      </c>
      <c r="Q95" s="120" t="b">
        <v>1</v>
      </c>
      <c r="R95" s="120" t="b">
        <v>1</v>
      </c>
    </row>
    <row r="96" spans="1:18" x14ac:dyDescent="0.25">
      <c r="A96" s="117">
        <v>1</v>
      </c>
      <c r="B96" s="118">
        <v>2</v>
      </c>
      <c r="C96" s="315">
        <f>COVID!J96</f>
        <v>400117</v>
      </c>
      <c r="D96" s="120" t="b">
        <v>1</v>
      </c>
      <c r="E96" s="316" t="str">
        <f>RIGHT(COVID!C96,4)&amp;"."&amp;COVID!M96&amp;"."&amp;COVID!K96&amp;"."&amp;$C$5</f>
        <v>3518.C19FU.I18.Ap21</v>
      </c>
      <c r="F96" s="317">
        <f t="shared" ca="1" si="2"/>
        <v>44309</v>
      </c>
      <c r="G96" s="318">
        <f>COVID!Q96</f>
        <v>0</v>
      </c>
      <c r="H96" s="124">
        <f t="shared" ca="1" si="3"/>
        <v>44309</v>
      </c>
      <c r="I96" s="125">
        <v>0</v>
      </c>
      <c r="J96" s="316" t="str">
        <f>LEFT(COVID!D96,20)&amp;"."&amp;COVIDPAY!E96</f>
        <v>Woodcroft Primary Sc.3518.C19FU.I18.Ap21</v>
      </c>
      <c r="K96" s="120" t="b">
        <v>1</v>
      </c>
      <c r="L96" s="126" t="s">
        <v>3686</v>
      </c>
      <c r="M96" s="120" t="b">
        <v>1</v>
      </c>
      <c r="N96" s="120" t="s">
        <v>3687</v>
      </c>
      <c r="O96" s="319" t="str">
        <f>COVID!I96</f>
        <v>10166/543965</v>
      </c>
      <c r="P96" s="120" t="b">
        <v>1</v>
      </c>
      <c r="Q96" s="120" t="b">
        <v>1</v>
      </c>
      <c r="R96" s="120" t="b">
        <v>1</v>
      </c>
    </row>
    <row r="97" spans="1:18" x14ac:dyDescent="0.25">
      <c r="A97" s="117">
        <v>1</v>
      </c>
      <c r="B97" s="118">
        <v>2</v>
      </c>
      <c r="C97" s="315">
        <f>COVID!J97</f>
        <v>400004</v>
      </c>
      <c r="D97" s="120" t="b">
        <v>1</v>
      </c>
      <c r="E97" s="316" t="str">
        <f>RIGHT(COVID!C97,4)&amp;"."&amp;COVID!M97&amp;"."&amp;COVID!K97&amp;"."&amp;$C$5</f>
        <v>2054.C19FU.I18.Ap21</v>
      </c>
      <c r="F97" s="317">
        <f t="shared" ca="1" si="2"/>
        <v>44309</v>
      </c>
      <c r="G97" s="318">
        <f>COVID!Q97</f>
        <v>0</v>
      </c>
      <c r="H97" s="124">
        <f t="shared" ca="1" si="3"/>
        <v>44309</v>
      </c>
      <c r="I97" s="125">
        <v>0</v>
      </c>
      <c r="J97" s="316" t="str">
        <f>LEFT(COVID!D97,20)&amp;"."&amp;COVIDPAY!E97</f>
        <v>Woodridge  Primary S.2054.C19FU.I18.Ap21</v>
      </c>
      <c r="K97" s="120" t="b">
        <v>1</v>
      </c>
      <c r="L97" s="126" t="s">
        <v>3686</v>
      </c>
      <c r="M97" s="120" t="b">
        <v>1</v>
      </c>
      <c r="N97" s="120" t="s">
        <v>3687</v>
      </c>
      <c r="O97" s="319" t="str">
        <f>COVID!I97</f>
        <v>10166/543965</v>
      </c>
      <c r="P97" s="120" t="b">
        <v>1</v>
      </c>
      <c r="Q97" s="120" t="b">
        <v>1</v>
      </c>
      <c r="R97" s="120" t="b">
        <v>1</v>
      </c>
    </row>
    <row r="98" spans="1:18" x14ac:dyDescent="0.25">
      <c r="A98" s="117">
        <v>1</v>
      </c>
      <c r="B98" s="118">
        <v>2</v>
      </c>
      <c r="C98" s="315">
        <f>COVID!J98</f>
        <v>400157</v>
      </c>
      <c r="D98" s="120" t="b">
        <v>1</v>
      </c>
      <c r="E98" s="316" t="str">
        <f>RIGHT(COVID!C98,4)&amp;"."&amp;COVID!M98&amp;"."&amp;COVID!K98&amp;"."&amp;$C$5</f>
        <v>1102.C19FU.I18.Ap21</v>
      </c>
      <c r="F98" s="317">
        <f t="shared" ca="1" si="2"/>
        <v>44309</v>
      </c>
      <c r="G98" s="318">
        <f>COVID!Q98</f>
        <v>0</v>
      </c>
      <c r="H98" s="124">
        <f t="shared" ca="1" si="3"/>
        <v>44309</v>
      </c>
      <c r="I98" s="125">
        <v>0</v>
      </c>
      <c r="J98" s="316" t="str">
        <f>LEFT(COVID!D98,20)&amp;"."&amp;COVIDPAY!E98</f>
        <v>Northgate.1102.C19FU.I18.Ap21</v>
      </c>
      <c r="K98" s="120" t="b">
        <v>1</v>
      </c>
      <c r="L98" s="126" t="s">
        <v>3686</v>
      </c>
      <c r="M98" s="120" t="b">
        <v>1</v>
      </c>
      <c r="N98" s="120" t="s">
        <v>3687</v>
      </c>
      <c r="O98" s="319" t="str">
        <f>COVID!I98</f>
        <v>10166/543965</v>
      </c>
      <c r="P98" s="120" t="b">
        <v>1</v>
      </c>
      <c r="Q98" s="120" t="b">
        <v>1</v>
      </c>
      <c r="R98" s="120" t="b">
        <v>1</v>
      </c>
    </row>
    <row r="99" spans="1:18" x14ac:dyDescent="0.25">
      <c r="A99" s="117">
        <v>1</v>
      </c>
      <c r="B99" s="118">
        <v>2</v>
      </c>
      <c r="C99" s="315">
        <f>COVID!J99</f>
        <v>400156</v>
      </c>
      <c r="D99" s="120" t="b">
        <v>1</v>
      </c>
      <c r="E99" s="316" t="str">
        <f>RIGHT(COVID!C99,4)&amp;"."&amp;COVID!M99&amp;"."&amp;COVID!K99&amp;"."&amp;$C$5</f>
        <v>1100.C19FU.I18.Ap21</v>
      </c>
      <c r="F99" s="317">
        <f t="shared" ca="1" si="2"/>
        <v>44309</v>
      </c>
      <c r="G99" s="318">
        <f>COVID!Q99</f>
        <v>0</v>
      </c>
      <c r="H99" s="124">
        <f t="shared" ca="1" si="3"/>
        <v>44309</v>
      </c>
      <c r="I99" s="125">
        <v>0</v>
      </c>
      <c r="J99" s="316" t="str">
        <f>LEFT(COVID!D99,20)&amp;"."&amp;COVIDPAY!E99</f>
        <v>Pavilion.1100.C19FU.I18.Ap21</v>
      </c>
      <c r="K99" s="120" t="b">
        <v>1</v>
      </c>
      <c r="L99" s="126" t="s">
        <v>3686</v>
      </c>
      <c r="M99" s="120" t="b">
        <v>1</v>
      </c>
      <c r="N99" s="120" t="s">
        <v>3687</v>
      </c>
      <c r="O99" s="319" t="str">
        <f>COVID!I99</f>
        <v>10166/543965</v>
      </c>
      <c r="P99" s="120" t="b">
        <v>1</v>
      </c>
      <c r="Q99" s="120" t="b">
        <v>1</v>
      </c>
      <c r="R99" s="120" t="b">
        <v>1</v>
      </c>
    </row>
    <row r="100" spans="1:18" x14ac:dyDescent="0.25">
      <c r="A100" s="117">
        <v>1</v>
      </c>
      <c r="B100" s="118">
        <v>2</v>
      </c>
      <c r="C100" s="315">
        <f>COVID!J100</f>
        <v>400041</v>
      </c>
      <c r="D100" s="120" t="b">
        <v>1</v>
      </c>
      <c r="E100" s="316" t="str">
        <f>RIGHT(COVID!C100,4)&amp;"."&amp;COVID!M100&amp;"."&amp;COVID!K100&amp;"."&amp;$C$5</f>
        <v>5405.C19FU.I18.Ap21</v>
      </c>
      <c r="F100" s="317">
        <f t="shared" ca="1" si="2"/>
        <v>44309</v>
      </c>
      <c r="G100" s="318">
        <f>COVID!Q100</f>
        <v>0</v>
      </c>
      <c r="H100" s="124">
        <f t="shared" ca="1" si="3"/>
        <v>44309</v>
      </c>
      <c r="I100" s="125">
        <v>0</v>
      </c>
      <c r="J100" s="316" t="str">
        <f>LEFT(COVID!D100,20)&amp;"."&amp;COVIDPAY!E100</f>
        <v>Finchley Catholic Hi.5405.C19FU.I18.Ap21</v>
      </c>
      <c r="K100" s="120" t="b">
        <v>1</v>
      </c>
      <c r="L100" s="126" t="s">
        <v>3686</v>
      </c>
      <c r="M100" s="120" t="b">
        <v>1</v>
      </c>
      <c r="N100" s="120" t="s">
        <v>3687</v>
      </c>
      <c r="O100" s="319" t="str">
        <f>COVID!I100</f>
        <v>10166/543965</v>
      </c>
      <c r="P100" s="120" t="b">
        <v>1</v>
      </c>
      <c r="Q100" s="120" t="b">
        <v>1</v>
      </c>
      <c r="R100" s="120" t="b">
        <v>1</v>
      </c>
    </row>
    <row r="101" spans="1:18" x14ac:dyDescent="0.25">
      <c r="A101" s="117">
        <v>1</v>
      </c>
      <c r="B101" s="118">
        <v>2</v>
      </c>
      <c r="C101" s="315">
        <f>COVID!J101</f>
        <v>400033</v>
      </c>
      <c r="D101" s="120" t="b">
        <v>1</v>
      </c>
      <c r="E101" s="316" t="str">
        <f>RIGHT(COVID!C101,4)&amp;"."&amp;COVID!M101&amp;"."&amp;COVID!K101&amp;"."&amp;$C$5</f>
        <v>4003.C19FU.I18.Ap21</v>
      </c>
      <c r="F101" s="317">
        <f t="shared" ca="1" si="2"/>
        <v>44309</v>
      </c>
      <c r="G101" s="318">
        <f>COVID!Q101</f>
        <v>0</v>
      </c>
      <c r="H101" s="124">
        <f t="shared" ca="1" si="3"/>
        <v>44309</v>
      </c>
      <c r="I101" s="125">
        <v>0</v>
      </c>
      <c r="J101" s="316" t="str">
        <f>LEFT(COVID!D101,20)&amp;"."&amp;COVIDPAY!E101</f>
        <v>Friern Barnet School.4003.C19FU.I18.Ap21</v>
      </c>
      <c r="K101" s="120" t="b">
        <v>1</v>
      </c>
      <c r="L101" s="126" t="s">
        <v>3686</v>
      </c>
      <c r="M101" s="120" t="b">
        <v>1</v>
      </c>
      <c r="N101" s="120" t="s">
        <v>3687</v>
      </c>
      <c r="O101" s="319" t="str">
        <f>COVID!I101</f>
        <v>10166/543965</v>
      </c>
      <c r="P101" s="120" t="b">
        <v>1</v>
      </c>
      <c r="Q101" s="120" t="b">
        <v>1</v>
      </c>
      <c r="R101" s="120" t="b">
        <v>1</v>
      </c>
    </row>
    <row r="102" spans="1:18" x14ac:dyDescent="0.25">
      <c r="A102" s="117">
        <v>1</v>
      </c>
      <c r="B102" s="118">
        <v>2</v>
      </c>
      <c r="C102" s="315">
        <f>COVID!J102</f>
        <v>400140</v>
      </c>
      <c r="D102" s="120" t="b">
        <v>1</v>
      </c>
      <c r="E102" s="316" t="str">
        <f>RIGHT(COVID!C102,4)&amp;"."&amp;COVID!M102&amp;"."&amp;COVID!K102&amp;"."&amp;$C$5</f>
        <v>5427.C19FU.I18.Ap21</v>
      </c>
      <c r="F102" s="317">
        <f t="shared" ca="1" si="2"/>
        <v>44309</v>
      </c>
      <c r="G102" s="318">
        <f>COVID!Q102</f>
        <v>0</v>
      </c>
      <c r="H102" s="124">
        <f t="shared" ca="1" si="3"/>
        <v>44309</v>
      </c>
      <c r="I102" s="125">
        <v>0</v>
      </c>
      <c r="J102" s="316" t="str">
        <f>LEFT(COVID!D102,20)&amp;"."&amp;COVIDPAY!E102</f>
        <v>JCoSS.5427.C19FU.I18.Ap21</v>
      </c>
      <c r="K102" s="120" t="b">
        <v>1</v>
      </c>
      <c r="L102" s="126" t="s">
        <v>3686</v>
      </c>
      <c r="M102" s="120" t="b">
        <v>1</v>
      </c>
      <c r="N102" s="120" t="s">
        <v>3687</v>
      </c>
      <c r="O102" s="319" t="str">
        <f>COVID!I102</f>
        <v>10166/543965</v>
      </c>
      <c r="P102" s="120" t="b">
        <v>1</v>
      </c>
      <c r="Q102" s="120" t="b">
        <v>1</v>
      </c>
      <c r="R102" s="120" t="b">
        <v>1</v>
      </c>
    </row>
    <row r="103" spans="1:18" x14ac:dyDescent="0.25">
      <c r="A103" s="117">
        <v>1</v>
      </c>
      <c r="B103" s="118">
        <v>2</v>
      </c>
      <c r="C103" s="315">
        <f>COVID!J103</f>
        <v>107953</v>
      </c>
      <c r="D103" s="120" t="b">
        <v>1</v>
      </c>
      <c r="E103" s="316" t="str">
        <f>RIGHT(COVID!C103,4)&amp;"."&amp;COVID!M103&amp;"."&amp;COVID!K103&amp;"."&amp;$C$5</f>
        <v>4004.C19FU.I18.Ap21</v>
      </c>
      <c r="F103" s="317">
        <f t="shared" ca="1" si="2"/>
        <v>44309</v>
      </c>
      <c r="G103" s="318">
        <f>COVID!Q103</f>
        <v>0</v>
      </c>
      <c r="H103" s="124">
        <f t="shared" ca="1" si="3"/>
        <v>44309</v>
      </c>
      <c r="I103" s="125">
        <v>0</v>
      </c>
      <c r="J103" s="316" t="str">
        <f>LEFT(COVID!D103,20)&amp;"."&amp;COVIDPAY!E103</f>
        <v>Menorah High School .4004.C19FU.I18.Ap21</v>
      </c>
      <c r="K103" s="120" t="b">
        <v>1</v>
      </c>
      <c r="L103" s="126" t="s">
        <v>3686</v>
      </c>
      <c r="M103" s="120" t="b">
        <v>1</v>
      </c>
      <c r="N103" s="120" t="s">
        <v>3687</v>
      </c>
      <c r="O103" s="319" t="str">
        <f>COVID!I103</f>
        <v>10166/543965</v>
      </c>
      <c r="P103" s="120" t="b">
        <v>1</v>
      </c>
      <c r="Q103" s="120" t="b">
        <v>1</v>
      </c>
      <c r="R103" s="120" t="b">
        <v>1</v>
      </c>
    </row>
    <row r="104" spans="1:18" x14ac:dyDescent="0.25">
      <c r="A104" s="117">
        <v>1</v>
      </c>
      <c r="B104" s="118">
        <v>2</v>
      </c>
      <c r="C104" s="315">
        <f>COVID!J104</f>
        <v>400029</v>
      </c>
      <c r="D104" s="120" t="b">
        <v>1</v>
      </c>
      <c r="E104" s="316" t="str">
        <f>RIGHT(COVID!C104,4)&amp;"."&amp;COVID!M104&amp;"."&amp;COVID!K104&amp;"."&amp;$C$5</f>
        <v>5404.C19FU.I18.Ap21</v>
      </c>
      <c r="F104" s="317">
        <f t="shared" ca="1" si="2"/>
        <v>44309</v>
      </c>
      <c r="G104" s="318">
        <f>COVID!Q104</f>
        <v>0</v>
      </c>
      <c r="H104" s="124">
        <f t="shared" ca="1" si="3"/>
        <v>44309</v>
      </c>
      <c r="I104" s="125">
        <v>0</v>
      </c>
      <c r="J104" s="316" t="str">
        <f>LEFT(COVID!D104,20)&amp;"."&amp;COVIDPAY!E104</f>
        <v>St Michaels Catholic.5404.C19FU.I18.Ap21</v>
      </c>
      <c r="K104" s="120" t="b">
        <v>1</v>
      </c>
      <c r="L104" s="126" t="s">
        <v>3686</v>
      </c>
      <c r="M104" s="120" t="b">
        <v>1</v>
      </c>
      <c r="N104" s="120" t="s">
        <v>3687</v>
      </c>
      <c r="O104" s="319" t="str">
        <f>COVID!I104</f>
        <v>10166/543965</v>
      </c>
      <c r="P104" s="120" t="b">
        <v>1</v>
      </c>
      <c r="Q104" s="120" t="b">
        <v>1</v>
      </c>
      <c r="R104" s="120" t="b">
        <v>1</v>
      </c>
    </row>
    <row r="105" spans="1:18" x14ac:dyDescent="0.25">
      <c r="A105" s="117">
        <v>1</v>
      </c>
      <c r="B105" s="118">
        <v>2</v>
      </c>
      <c r="C105" s="315">
        <f>COVID!J105</f>
        <v>400013</v>
      </c>
      <c r="D105" s="120" t="b">
        <v>1</v>
      </c>
      <c r="E105" s="316" t="str">
        <f>RIGHT(COVID!C105,4)&amp;"."&amp;COVID!M105&amp;"."&amp;COVID!K105&amp;"."&amp;$C$5</f>
        <v>5407.C19FU.I18.Ap21</v>
      </c>
      <c r="F105" s="317">
        <f t="shared" ca="1" si="2"/>
        <v>44309</v>
      </c>
      <c r="G105" s="318">
        <f>COVID!Q105</f>
        <v>0</v>
      </c>
      <c r="H105" s="124">
        <f t="shared" ca="1" si="3"/>
        <v>44309</v>
      </c>
      <c r="I105" s="125">
        <v>0</v>
      </c>
      <c r="J105" s="316" t="str">
        <f>LEFT(COVID!D105,20)&amp;"."&amp;COVIDPAY!E105</f>
        <v>St. James' Catholic .5407.C19FU.I18.Ap21</v>
      </c>
      <c r="K105" s="120" t="b">
        <v>1</v>
      </c>
      <c r="L105" s="126" t="s">
        <v>3686</v>
      </c>
      <c r="M105" s="120" t="b">
        <v>1</v>
      </c>
      <c r="N105" s="120" t="s">
        <v>3687</v>
      </c>
      <c r="O105" s="319" t="str">
        <f>COVID!I105</f>
        <v>10166/543965</v>
      </c>
      <c r="P105" s="120" t="b">
        <v>1</v>
      </c>
      <c r="Q105" s="120" t="b">
        <v>1</v>
      </c>
      <c r="R105" s="120" t="b">
        <v>1</v>
      </c>
    </row>
    <row r="106" spans="1:18" x14ac:dyDescent="0.25">
      <c r="A106" s="117">
        <v>1</v>
      </c>
      <c r="B106" s="118">
        <v>2</v>
      </c>
      <c r="C106" s="315">
        <f>COVID!J106</f>
        <v>400063</v>
      </c>
      <c r="D106" s="120" t="b">
        <v>1</v>
      </c>
      <c r="E106" s="316" t="str">
        <f>RIGHT(COVID!C106,4)&amp;"."&amp;COVID!M106&amp;"."&amp;COVID!K106&amp;"."&amp;$C$5</f>
        <v>7010.C19FU.I18.Ap21</v>
      </c>
      <c r="F106" s="317">
        <f t="shared" ca="1" si="2"/>
        <v>44309</v>
      </c>
      <c r="G106" s="318">
        <f>COVID!Q106</f>
        <v>0</v>
      </c>
      <c r="H106" s="124">
        <f t="shared" ca="1" si="3"/>
        <v>44309</v>
      </c>
      <c r="I106" s="125">
        <v>0</v>
      </c>
      <c r="J106" s="316" t="str">
        <f>LEFT(COVID!D106,20)&amp;"."&amp;COVIDPAY!E106</f>
        <v>Mapledown.7010.C19FU.I18.Ap21</v>
      </c>
      <c r="K106" s="120" t="b">
        <v>1</v>
      </c>
      <c r="L106" s="126" t="s">
        <v>3686</v>
      </c>
      <c r="M106" s="120" t="b">
        <v>1</v>
      </c>
      <c r="N106" s="120" t="s">
        <v>3687</v>
      </c>
      <c r="O106" s="319" t="str">
        <f>COVID!I106</f>
        <v>10166/543965</v>
      </c>
      <c r="P106" s="120" t="b">
        <v>1</v>
      </c>
      <c r="Q106" s="120" t="b">
        <v>1</v>
      </c>
      <c r="R106" s="120" t="b">
        <v>1</v>
      </c>
    </row>
    <row r="107" spans="1:18" x14ac:dyDescent="0.25">
      <c r="A107" s="117">
        <v>1</v>
      </c>
      <c r="B107" s="118">
        <v>2</v>
      </c>
      <c r="C107" s="315">
        <f>COVID!J107</f>
        <v>400034</v>
      </c>
      <c r="D107" s="120" t="b">
        <v>1</v>
      </c>
      <c r="E107" s="316" t="str">
        <f>RIGHT(COVID!C107,4)&amp;"."&amp;COVID!M107&amp;"."&amp;COVID!K107&amp;"."&amp;$C$5</f>
        <v>7005.C19FU.I18.Ap21</v>
      </c>
      <c r="F107" s="317">
        <f t="shared" ca="1" si="2"/>
        <v>44309</v>
      </c>
      <c r="G107" s="318">
        <f>COVID!Q107</f>
        <v>0</v>
      </c>
      <c r="H107" s="124">
        <f t="shared" ca="1" si="3"/>
        <v>44309</v>
      </c>
      <c r="I107" s="125">
        <v>0</v>
      </c>
      <c r="J107" s="316" t="str">
        <f>LEFT(COVID!D107,20)&amp;"."&amp;COVIDPAY!E107</f>
        <v>Northway.7005.C19FU.I18.Ap21</v>
      </c>
      <c r="K107" s="120" t="b">
        <v>1</v>
      </c>
      <c r="L107" s="126" t="s">
        <v>3686</v>
      </c>
      <c r="M107" s="120" t="b">
        <v>1</v>
      </c>
      <c r="N107" s="120" t="s">
        <v>3687</v>
      </c>
      <c r="O107" s="319" t="str">
        <f>COVID!I107</f>
        <v>10166/543965</v>
      </c>
      <c r="P107" s="120" t="b">
        <v>1</v>
      </c>
      <c r="Q107" s="120" t="b">
        <v>1</v>
      </c>
      <c r="R107" s="120" t="b">
        <v>1</v>
      </c>
    </row>
    <row r="108" spans="1:18" x14ac:dyDescent="0.25">
      <c r="A108" s="117">
        <v>1</v>
      </c>
      <c r="B108" s="118">
        <v>2</v>
      </c>
      <c r="C108" s="315">
        <f>COVID!J108</f>
        <v>400091</v>
      </c>
      <c r="D108" s="120" t="b">
        <v>1</v>
      </c>
      <c r="E108" s="316" t="str">
        <f>RIGHT(COVID!C108,4)&amp;"."&amp;COVID!M108&amp;"."&amp;COVID!K108&amp;"."&amp;$C$5</f>
        <v>7009.C19FU.I18.Ap21</v>
      </c>
      <c r="F108" s="317">
        <f t="shared" ca="1" si="2"/>
        <v>44309</v>
      </c>
      <c r="G108" s="318">
        <f>COVID!Q108</f>
        <v>0</v>
      </c>
      <c r="H108" s="124">
        <f t="shared" ca="1" si="3"/>
        <v>44309</v>
      </c>
      <c r="I108" s="125">
        <v>0</v>
      </c>
      <c r="J108" s="316" t="str">
        <f>LEFT(COVID!D108,20)&amp;"."&amp;COVIDPAY!E108</f>
        <v>Oakleigh.7009.C19FU.I18.Ap21</v>
      </c>
      <c r="K108" s="120" t="b">
        <v>1</v>
      </c>
      <c r="L108" s="126" t="s">
        <v>3686</v>
      </c>
      <c r="M108" s="120" t="b">
        <v>1</v>
      </c>
      <c r="N108" s="120" t="s">
        <v>3687</v>
      </c>
      <c r="O108" s="319" t="str">
        <f>COVID!I108</f>
        <v>10166/543965</v>
      </c>
      <c r="P108" s="120" t="b">
        <v>1</v>
      </c>
      <c r="Q108" s="120" t="b">
        <v>1</v>
      </c>
      <c r="R108" s="120" t="b">
        <v>1</v>
      </c>
    </row>
    <row r="109" spans="1:18" x14ac:dyDescent="0.25">
      <c r="A109" s="117">
        <v>1</v>
      </c>
      <c r="B109" s="118">
        <v>2</v>
      </c>
      <c r="C109" s="315">
        <f>COVID!J109</f>
        <v>400135</v>
      </c>
      <c r="D109" s="120" t="b">
        <v>1</v>
      </c>
      <c r="E109" s="316" t="str">
        <f>RIGHT(COVID!C109,4)&amp;"."&amp;COVID!M109&amp;"."&amp;COVID!K109&amp;"."&amp;$C$5</f>
        <v>3521.C19FU.I18.Ap21</v>
      </c>
      <c r="F109" s="317">
        <f t="shared" ca="1" si="2"/>
        <v>44309</v>
      </c>
      <c r="G109" s="318">
        <f>COVID!Q109</f>
        <v>0</v>
      </c>
      <c r="H109" s="124">
        <f t="shared" ca="1" si="3"/>
        <v>44309</v>
      </c>
      <c r="I109" s="125">
        <v>0</v>
      </c>
      <c r="J109" s="316" t="str">
        <f>LEFT(COVID!D109,20)&amp;"."&amp;COVIDPAY!E109</f>
        <v>St Mary's &amp; St John'.3521.C19FU.I18.Ap21</v>
      </c>
      <c r="K109" s="120" t="b">
        <v>1</v>
      </c>
      <c r="L109" s="126" t="s">
        <v>3686</v>
      </c>
      <c r="M109" s="120" t="b">
        <v>1</v>
      </c>
      <c r="N109" s="120" t="s">
        <v>3687</v>
      </c>
      <c r="O109" s="319" t="str">
        <f>COVID!I109</f>
        <v>10166/543965</v>
      </c>
      <c r="P109" s="120" t="b">
        <v>1</v>
      </c>
      <c r="Q109" s="120" t="b">
        <v>1</v>
      </c>
      <c r="R109" s="120" t="b">
        <v>1</v>
      </c>
    </row>
    <row r="110" spans="1:18" x14ac:dyDescent="0.25">
      <c r="A110" s="117">
        <v>1</v>
      </c>
      <c r="B110" s="118">
        <v>2</v>
      </c>
      <c r="C110" s="315">
        <f>COVID!J110</f>
        <v>400102</v>
      </c>
      <c r="D110" s="120" t="b">
        <v>1</v>
      </c>
      <c r="E110" s="316" t="str">
        <f>RIGHT(COVID!C110,4)&amp;"."&amp;COVID!M110&amp;"."&amp;COVID!K110&amp;"."&amp;$C$5</f>
        <v>1000.COVCA.I18.Ap21</v>
      </c>
      <c r="F110" s="317">
        <f t="shared" ca="1" si="2"/>
        <v>44309</v>
      </c>
      <c r="G110" s="318">
        <f>COVID!Q110</f>
        <v>0</v>
      </c>
      <c r="H110" s="124">
        <f t="shared" ca="1" si="3"/>
        <v>44309</v>
      </c>
      <c r="I110" s="125">
        <v>0</v>
      </c>
      <c r="J110" s="316" t="str">
        <f>LEFT(COVID!D110,20)&amp;"."&amp;COVIDPAY!E110</f>
        <v>Brookhill Nursery.1000.COVCA.I18.Ap21</v>
      </c>
      <c r="K110" s="120" t="b">
        <v>1</v>
      </c>
      <c r="L110" s="126" t="s">
        <v>3686</v>
      </c>
      <c r="M110" s="120" t="b">
        <v>1</v>
      </c>
      <c r="N110" s="120" t="s">
        <v>3687</v>
      </c>
      <c r="O110" s="319" t="str">
        <f>COVID!I110</f>
        <v>10166/543965</v>
      </c>
      <c r="P110" s="120" t="b">
        <v>1</v>
      </c>
      <c r="Q110" s="120" t="b">
        <v>1</v>
      </c>
      <c r="R110" s="120" t="b">
        <v>1</v>
      </c>
    </row>
    <row r="111" spans="1:18" x14ac:dyDescent="0.25">
      <c r="A111" s="117">
        <v>1</v>
      </c>
      <c r="B111" s="118">
        <v>2</v>
      </c>
      <c r="C111" s="315">
        <f>COVID!J111</f>
        <v>400102</v>
      </c>
      <c r="D111" s="120" t="b">
        <v>1</v>
      </c>
      <c r="E111" s="316" t="str">
        <f>RIGHT(COVID!C111,4)&amp;"."&amp;COVID!M111&amp;"."&amp;COVID!K111&amp;"."&amp;$C$5</f>
        <v>1001.COVCA.I18.Ap21</v>
      </c>
      <c r="F111" s="317">
        <f t="shared" ca="1" si="2"/>
        <v>44309</v>
      </c>
      <c r="G111" s="318">
        <f>COVID!Q111</f>
        <v>0</v>
      </c>
      <c r="H111" s="124">
        <f t="shared" ca="1" si="3"/>
        <v>44309</v>
      </c>
      <c r="I111" s="125">
        <v>0</v>
      </c>
      <c r="J111" s="316" t="str">
        <f>LEFT(COVID!D111,20)&amp;"."&amp;COVIDPAY!E111</f>
        <v>Hampden Way Nursery.1001.COVCA.I18.Ap21</v>
      </c>
      <c r="K111" s="120" t="b">
        <v>1</v>
      </c>
      <c r="L111" s="126" t="s">
        <v>3686</v>
      </c>
      <c r="M111" s="120" t="b">
        <v>1</v>
      </c>
      <c r="N111" s="120" t="s">
        <v>3687</v>
      </c>
      <c r="O111" s="319" t="str">
        <f>COVID!I111</f>
        <v>10166/543965</v>
      </c>
      <c r="P111" s="120" t="b">
        <v>1</v>
      </c>
      <c r="Q111" s="120" t="b">
        <v>1</v>
      </c>
      <c r="R111" s="120" t="b">
        <v>1</v>
      </c>
    </row>
    <row r="112" spans="1:18" x14ac:dyDescent="0.25">
      <c r="A112" s="117">
        <v>1</v>
      </c>
      <c r="B112" s="118">
        <v>2</v>
      </c>
      <c r="C112" s="315">
        <f>COVID!J112</f>
        <v>400102</v>
      </c>
      <c r="D112" s="120" t="b">
        <v>1</v>
      </c>
      <c r="E112" s="316" t="str">
        <f>RIGHT(COVID!C112,4)&amp;"."&amp;COVID!M112&amp;"."&amp;COVID!K112&amp;"."&amp;$C$5</f>
        <v>1003.COVCA.I18.Ap21</v>
      </c>
      <c r="F112" s="317">
        <f t="shared" ca="1" si="2"/>
        <v>44309</v>
      </c>
      <c r="G112" s="318">
        <f>COVID!Q112</f>
        <v>0</v>
      </c>
      <c r="H112" s="124">
        <f t="shared" ca="1" si="3"/>
        <v>44309</v>
      </c>
      <c r="I112" s="125">
        <v>0</v>
      </c>
      <c r="J112" s="316" t="str">
        <f>LEFT(COVID!D112,20)&amp;"."&amp;COVIDPAY!E112</f>
        <v>St Margaret's Nurser.1003.COVCA.I18.Ap21</v>
      </c>
      <c r="K112" s="120" t="b">
        <v>1</v>
      </c>
      <c r="L112" s="126" t="s">
        <v>3686</v>
      </c>
      <c r="M112" s="120" t="b">
        <v>1</v>
      </c>
      <c r="N112" s="120" t="s">
        <v>3687</v>
      </c>
      <c r="O112" s="319" t="str">
        <f>COVID!I112</f>
        <v>10166/543965</v>
      </c>
      <c r="P112" s="120" t="b">
        <v>1</v>
      </c>
      <c r="Q112" s="120" t="b">
        <v>1</v>
      </c>
      <c r="R112" s="120" t="b">
        <v>1</v>
      </c>
    </row>
    <row r="113" spans="1:18" x14ac:dyDescent="0.25">
      <c r="A113" s="117">
        <v>1</v>
      </c>
      <c r="B113" s="118">
        <v>2</v>
      </c>
      <c r="C113" s="315">
        <f>COVID!J113</f>
        <v>400072</v>
      </c>
      <c r="D113" s="120" t="b">
        <v>1</v>
      </c>
      <c r="E113" s="316" t="str">
        <f>RIGHT(COVID!C113,4)&amp;"."&amp;COVID!M113&amp;"."&amp;COVID!K113&amp;"."&amp;$C$5</f>
        <v>1002.COVCA.I18.Ap21</v>
      </c>
      <c r="F113" s="317">
        <f t="shared" ca="1" si="2"/>
        <v>44309</v>
      </c>
      <c r="G113" s="318">
        <f>COVID!Q113</f>
        <v>0</v>
      </c>
      <c r="H113" s="124">
        <f t="shared" ca="1" si="3"/>
        <v>44309</v>
      </c>
      <c r="I113" s="125">
        <v>0</v>
      </c>
      <c r="J113" s="316" t="str">
        <f>LEFT(COVID!D113,20)&amp;"."&amp;COVIDPAY!E113</f>
        <v>Moss Hall Nursery.1002.COVCA.I18.Ap21</v>
      </c>
      <c r="K113" s="120" t="b">
        <v>1</v>
      </c>
      <c r="L113" s="126" t="s">
        <v>3686</v>
      </c>
      <c r="M113" s="120" t="b">
        <v>1</v>
      </c>
      <c r="N113" s="120" t="s">
        <v>3687</v>
      </c>
      <c r="O113" s="319" t="str">
        <f>COVID!I113</f>
        <v>10166/543965</v>
      </c>
      <c r="P113" s="120" t="b">
        <v>1</v>
      </c>
      <c r="Q113" s="120" t="b">
        <v>1</v>
      </c>
      <c r="R113" s="120" t="b">
        <v>1</v>
      </c>
    </row>
    <row r="114" spans="1:18" x14ac:dyDescent="0.25">
      <c r="A114" s="117">
        <v>1</v>
      </c>
      <c r="B114" s="118">
        <v>2</v>
      </c>
      <c r="C114" s="315">
        <f>COVID!J114</f>
        <v>400125</v>
      </c>
      <c r="D114" s="120" t="b">
        <v>1</v>
      </c>
      <c r="E114" s="316" t="str">
        <f>RIGHT(COVID!C114,4)&amp;"."&amp;COVID!M114&amp;"."&amp;COVID!K114&amp;"."&amp;$C$5</f>
        <v>3520.COVCA.I18.Ap21</v>
      </c>
      <c r="F114" s="317">
        <f t="shared" ca="1" si="2"/>
        <v>44309</v>
      </c>
      <c r="G114" s="318">
        <f>COVID!Q114</f>
        <v>0</v>
      </c>
      <c r="H114" s="124">
        <f t="shared" ca="1" si="3"/>
        <v>44309</v>
      </c>
      <c r="I114" s="125">
        <v>0</v>
      </c>
      <c r="J114" s="316" t="str">
        <f>LEFT(COVID!D114,20)&amp;"."&amp;COVIDPAY!E114</f>
        <v>Akiva School.3520.COVCA.I18.Ap21</v>
      </c>
      <c r="K114" s="120" t="b">
        <v>1</v>
      </c>
      <c r="L114" s="126" t="s">
        <v>3686</v>
      </c>
      <c r="M114" s="120" t="b">
        <v>1</v>
      </c>
      <c r="N114" s="120" t="s">
        <v>3687</v>
      </c>
      <c r="O114" s="319" t="str">
        <f>COVID!I114</f>
        <v>10166/543965</v>
      </c>
      <c r="P114" s="120" t="b">
        <v>1</v>
      </c>
      <c r="Q114" s="120" t="b">
        <v>1</v>
      </c>
      <c r="R114" s="120" t="b">
        <v>1</v>
      </c>
    </row>
    <row r="115" spans="1:18" x14ac:dyDescent="0.25">
      <c r="A115" s="117">
        <v>1</v>
      </c>
      <c r="B115" s="118">
        <v>2</v>
      </c>
      <c r="C115" s="315">
        <f>COVID!J115</f>
        <v>400069</v>
      </c>
      <c r="D115" s="120" t="b">
        <v>1</v>
      </c>
      <c r="E115" s="316" t="str">
        <f>RIGHT(COVID!C115,4)&amp;"."&amp;COVID!M115&amp;"."&amp;COVID!K115&amp;"."&amp;$C$5</f>
        <v>3300.COVCA.I18.Ap21</v>
      </c>
      <c r="F115" s="317">
        <f t="shared" ca="1" si="2"/>
        <v>44309</v>
      </c>
      <c r="G115" s="318">
        <f>COVID!Q115</f>
        <v>0</v>
      </c>
      <c r="H115" s="124">
        <f t="shared" ca="1" si="3"/>
        <v>44309</v>
      </c>
      <c r="I115" s="125">
        <v>0</v>
      </c>
      <c r="J115" s="316" t="str">
        <f>LEFT(COVID!D115,20)&amp;"."&amp;COVIDPAY!E115</f>
        <v>All Saints' CE Prima.3300.COVCA.I18.Ap21</v>
      </c>
      <c r="K115" s="120" t="b">
        <v>1</v>
      </c>
      <c r="L115" s="126" t="s">
        <v>3686</v>
      </c>
      <c r="M115" s="120" t="b">
        <v>1</v>
      </c>
      <c r="N115" s="120" t="s">
        <v>3687</v>
      </c>
      <c r="O115" s="319" t="str">
        <f>COVID!I115</f>
        <v>10166/543965</v>
      </c>
      <c r="P115" s="120" t="b">
        <v>1</v>
      </c>
      <c r="Q115" s="120" t="b">
        <v>1</v>
      </c>
      <c r="R115" s="120" t="b">
        <v>1</v>
      </c>
    </row>
    <row r="116" spans="1:18" x14ac:dyDescent="0.25">
      <c r="A116" s="117">
        <v>1</v>
      </c>
      <c r="B116" s="118">
        <v>2</v>
      </c>
      <c r="C116" s="315">
        <f>COVID!J116</f>
        <v>400015</v>
      </c>
      <c r="D116" s="120" t="b">
        <v>1</v>
      </c>
      <c r="E116" s="316" t="str">
        <f>RIGHT(COVID!C116,4)&amp;"."&amp;COVID!M116&amp;"."&amp;COVID!K116&amp;"."&amp;$C$5</f>
        <v>3317.COVCA.I18.Ap21</v>
      </c>
      <c r="F116" s="317">
        <f t="shared" ca="1" si="2"/>
        <v>44309</v>
      </c>
      <c r="G116" s="318">
        <f>COVID!Q116</f>
        <v>0</v>
      </c>
      <c r="H116" s="124">
        <f t="shared" ca="1" si="3"/>
        <v>44309</v>
      </c>
      <c r="I116" s="125">
        <v>0</v>
      </c>
      <c r="J116" s="316" t="str">
        <f>LEFT(COVID!D116,20)&amp;"."&amp;COVIDPAY!E116</f>
        <v>All Saints' CE Prima.3317.COVCA.I18.Ap21</v>
      </c>
      <c r="K116" s="120" t="b">
        <v>1</v>
      </c>
      <c r="L116" s="126" t="s">
        <v>3686</v>
      </c>
      <c r="M116" s="120" t="b">
        <v>1</v>
      </c>
      <c r="N116" s="120" t="s">
        <v>3687</v>
      </c>
      <c r="O116" s="319" t="str">
        <f>COVID!I116</f>
        <v>10166/543965</v>
      </c>
      <c r="P116" s="120" t="b">
        <v>1</v>
      </c>
      <c r="Q116" s="120" t="b">
        <v>1</v>
      </c>
      <c r="R116" s="120" t="b">
        <v>1</v>
      </c>
    </row>
    <row r="117" spans="1:18" x14ac:dyDescent="0.25">
      <c r="A117" s="117">
        <v>1</v>
      </c>
      <c r="B117" s="118">
        <v>2</v>
      </c>
      <c r="C117" s="315">
        <f>COVID!J117</f>
        <v>400023</v>
      </c>
      <c r="D117" s="120" t="b">
        <v>1</v>
      </c>
      <c r="E117" s="316" t="str">
        <f>RIGHT(COVID!C117,4)&amp;"."&amp;COVID!M117&amp;"."&amp;COVID!K117&amp;"."&amp;$C$5</f>
        <v>3500.COVCA.I18.Ap21</v>
      </c>
      <c r="F117" s="317">
        <f t="shared" ca="1" si="2"/>
        <v>44309</v>
      </c>
      <c r="G117" s="318">
        <f>COVID!Q117</f>
        <v>0</v>
      </c>
      <c r="H117" s="124">
        <f t="shared" ca="1" si="3"/>
        <v>44309</v>
      </c>
      <c r="I117" s="125">
        <v>0</v>
      </c>
      <c r="J117" s="316" t="str">
        <f>LEFT(COVID!D117,20)&amp;"."&amp;COVIDPAY!E117</f>
        <v>Annunciation Catholi.3500.COVCA.I18.Ap21</v>
      </c>
      <c r="K117" s="120" t="b">
        <v>1</v>
      </c>
      <c r="L117" s="126" t="s">
        <v>3686</v>
      </c>
      <c r="M117" s="120" t="b">
        <v>1</v>
      </c>
      <c r="N117" s="120" t="s">
        <v>3687</v>
      </c>
      <c r="O117" s="319" t="str">
        <f>COVID!I117</f>
        <v>10166/543965</v>
      </c>
      <c r="P117" s="120" t="b">
        <v>1</v>
      </c>
      <c r="Q117" s="120" t="b">
        <v>1</v>
      </c>
      <c r="R117" s="120" t="b">
        <v>1</v>
      </c>
    </row>
    <row r="118" spans="1:18" x14ac:dyDescent="0.25">
      <c r="A118" s="117">
        <v>1</v>
      </c>
      <c r="B118" s="118">
        <v>2</v>
      </c>
      <c r="C118" s="315">
        <f>COVID!J118</f>
        <v>400107</v>
      </c>
      <c r="D118" s="120" t="b">
        <v>1</v>
      </c>
      <c r="E118" s="316" t="str">
        <f>RIGHT(COVID!C118,4)&amp;"."&amp;COVID!M118&amp;"."&amp;COVID!K118&amp;"."&amp;$C$5</f>
        <v>3514.COVCA.I18.Ap21</v>
      </c>
      <c r="F118" s="317">
        <f t="shared" ca="1" si="2"/>
        <v>44309</v>
      </c>
      <c r="G118" s="318">
        <f>COVID!Q118</f>
        <v>0</v>
      </c>
      <c r="H118" s="124">
        <f t="shared" ca="1" si="3"/>
        <v>44309</v>
      </c>
      <c r="I118" s="125">
        <v>0</v>
      </c>
      <c r="J118" s="316" t="str">
        <f>LEFT(COVID!D118,20)&amp;"."&amp;COVIDPAY!E118</f>
        <v>Annunciation Catholi.3514.COVCA.I18.Ap21</v>
      </c>
      <c r="K118" s="120" t="b">
        <v>1</v>
      </c>
      <c r="L118" s="126" t="s">
        <v>3686</v>
      </c>
      <c r="M118" s="120" t="b">
        <v>1</v>
      </c>
      <c r="N118" s="120" t="s">
        <v>3687</v>
      </c>
      <c r="O118" s="319" t="str">
        <f>COVID!I118</f>
        <v>10166/543965</v>
      </c>
      <c r="P118" s="120" t="b">
        <v>1</v>
      </c>
      <c r="Q118" s="120" t="b">
        <v>1</v>
      </c>
      <c r="R118" s="120" t="b">
        <v>1</v>
      </c>
    </row>
    <row r="119" spans="1:18" x14ac:dyDescent="0.25">
      <c r="A119" s="117">
        <v>1</v>
      </c>
      <c r="B119" s="118">
        <v>2</v>
      </c>
      <c r="C119" s="315">
        <f>COVID!J119</f>
        <v>400005</v>
      </c>
      <c r="D119" s="120" t="b">
        <v>1</v>
      </c>
      <c r="E119" s="316" t="str">
        <f>RIGHT(COVID!C119,4)&amp;"."&amp;COVID!M119&amp;"."&amp;COVID!K119&amp;"."&amp;$C$5</f>
        <v>2002.COVCA.I18.Ap21</v>
      </c>
      <c r="F119" s="317">
        <f t="shared" ca="1" si="2"/>
        <v>44309</v>
      </c>
      <c r="G119" s="318">
        <f>COVID!Q119</f>
        <v>0</v>
      </c>
      <c r="H119" s="124">
        <f t="shared" ca="1" si="3"/>
        <v>44309</v>
      </c>
      <c r="I119" s="125">
        <v>0</v>
      </c>
      <c r="J119" s="316" t="str">
        <f>LEFT(COVID!D119,20)&amp;"."&amp;COVIDPAY!E119</f>
        <v>Barnfield School.2002.COVCA.I18.Ap21</v>
      </c>
      <c r="K119" s="120" t="b">
        <v>1</v>
      </c>
      <c r="L119" s="126" t="s">
        <v>3686</v>
      </c>
      <c r="M119" s="120" t="b">
        <v>1</v>
      </c>
      <c r="N119" s="120" t="s">
        <v>3687</v>
      </c>
      <c r="O119" s="319" t="str">
        <f>COVID!I119</f>
        <v>10166/543965</v>
      </c>
      <c r="P119" s="120" t="b">
        <v>1</v>
      </c>
      <c r="Q119" s="120" t="b">
        <v>1</v>
      </c>
      <c r="R119" s="120" t="b">
        <v>1</v>
      </c>
    </row>
    <row r="120" spans="1:18" x14ac:dyDescent="0.25">
      <c r="A120" s="117">
        <v>1</v>
      </c>
      <c r="B120" s="118">
        <v>2</v>
      </c>
      <c r="C120" s="315">
        <f>COVID!J120</f>
        <v>400070</v>
      </c>
      <c r="D120" s="120" t="b">
        <v>1</v>
      </c>
      <c r="E120" s="316" t="str">
        <f>RIGHT(COVID!C120,4)&amp;"."&amp;COVID!M120&amp;"."&amp;COVID!K120&amp;"."&amp;$C$5</f>
        <v>2079.COVCA.I18.Ap21</v>
      </c>
      <c r="F120" s="317">
        <f t="shared" ca="1" si="2"/>
        <v>44309</v>
      </c>
      <c r="G120" s="318">
        <f>COVID!Q120</f>
        <v>0</v>
      </c>
      <c r="H120" s="124">
        <f t="shared" ca="1" si="3"/>
        <v>44309</v>
      </c>
      <c r="I120" s="125">
        <v>0</v>
      </c>
      <c r="J120" s="316" t="str">
        <f>LEFT(COVID!D120,20)&amp;"."&amp;COVIDPAY!E120</f>
        <v>Beis Yaakov.2079.COVCA.I18.Ap21</v>
      </c>
      <c r="K120" s="120" t="b">
        <v>1</v>
      </c>
      <c r="L120" s="126" t="s">
        <v>3686</v>
      </c>
      <c r="M120" s="120" t="b">
        <v>1</v>
      </c>
      <c r="N120" s="120" t="s">
        <v>3687</v>
      </c>
      <c r="O120" s="319" t="str">
        <f>COVID!I120</f>
        <v>10166/543965</v>
      </c>
      <c r="P120" s="120" t="b">
        <v>1</v>
      </c>
      <c r="Q120" s="120" t="b">
        <v>1</v>
      </c>
      <c r="R120" s="120" t="b">
        <v>1</v>
      </c>
    </row>
    <row r="121" spans="1:18" x14ac:dyDescent="0.25">
      <c r="A121" s="117">
        <v>1</v>
      </c>
      <c r="B121" s="118">
        <v>2</v>
      </c>
      <c r="C121" s="315">
        <f>COVID!J121</f>
        <v>400150</v>
      </c>
      <c r="D121" s="120" t="b">
        <v>1</v>
      </c>
      <c r="E121" s="316" t="str">
        <f>RIGHT(COVID!C121,4)&amp;"."&amp;COVID!M121&amp;"."&amp;COVID!K121&amp;"."&amp;$C$5</f>
        <v>3524.COVCA.I18.Ap21</v>
      </c>
      <c r="F121" s="317">
        <f t="shared" ca="1" si="2"/>
        <v>44309</v>
      </c>
      <c r="G121" s="318">
        <f>COVID!Q121</f>
        <v>0</v>
      </c>
      <c r="H121" s="124">
        <f t="shared" ca="1" si="3"/>
        <v>44309</v>
      </c>
      <c r="I121" s="125">
        <v>0</v>
      </c>
      <c r="J121" s="316" t="str">
        <f>LEFT(COVID!D121,20)&amp;"."&amp;COVIDPAY!E121</f>
        <v>Beit Shvidler Primar.3524.COVCA.I18.Ap21</v>
      </c>
      <c r="K121" s="120" t="b">
        <v>1</v>
      </c>
      <c r="L121" s="126" t="s">
        <v>3686</v>
      </c>
      <c r="M121" s="120" t="b">
        <v>1</v>
      </c>
      <c r="N121" s="120" t="s">
        <v>3687</v>
      </c>
      <c r="O121" s="319" t="str">
        <f>COVID!I121</f>
        <v>10166/543965</v>
      </c>
      <c r="P121" s="120" t="b">
        <v>1</v>
      </c>
      <c r="Q121" s="120" t="b">
        <v>1</v>
      </c>
      <c r="R121" s="120" t="b">
        <v>1</v>
      </c>
    </row>
    <row r="122" spans="1:18" x14ac:dyDescent="0.25">
      <c r="A122" s="117">
        <v>1</v>
      </c>
      <c r="B122" s="118">
        <v>2</v>
      </c>
      <c r="C122" s="315">
        <f>COVID!J122</f>
        <v>400051</v>
      </c>
      <c r="D122" s="120" t="b">
        <v>1</v>
      </c>
      <c r="E122" s="316" t="str">
        <f>RIGHT(COVID!C122,4)&amp;"."&amp;COVID!M122&amp;"."&amp;COVID!K122&amp;"."&amp;$C$5</f>
        <v>2003.COVCA.I18.Ap21</v>
      </c>
      <c r="F122" s="317">
        <f t="shared" ca="1" si="2"/>
        <v>44309</v>
      </c>
      <c r="G122" s="318">
        <f>COVID!Q122</f>
        <v>0</v>
      </c>
      <c r="H122" s="124">
        <f t="shared" ca="1" si="3"/>
        <v>44309</v>
      </c>
      <c r="I122" s="125">
        <v>0</v>
      </c>
      <c r="J122" s="316" t="str">
        <f>LEFT(COVID!D122,20)&amp;"."&amp;COVIDPAY!E122</f>
        <v>Bell Lane Primary Sc.2003.COVCA.I18.Ap21</v>
      </c>
      <c r="K122" s="120" t="b">
        <v>1</v>
      </c>
      <c r="L122" s="126" t="s">
        <v>3686</v>
      </c>
      <c r="M122" s="120" t="b">
        <v>1</v>
      </c>
      <c r="N122" s="120" t="s">
        <v>3687</v>
      </c>
      <c r="O122" s="319" t="str">
        <f>COVID!I122</f>
        <v>10166/543965</v>
      </c>
      <c r="P122" s="120" t="b">
        <v>1</v>
      </c>
      <c r="Q122" s="120" t="b">
        <v>1</v>
      </c>
      <c r="R122" s="120" t="b">
        <v>1</v>
      </c>
    </row>
    <row r="123" spans="1:18" x14ac:dyDescent="0.25">
      <c r="A123" s="117">
        <v>1</v>
      </c>
      <c r="B123" s="118">
        <v>2</v>
      </c>
      <c r="C123" s="315">
        <f>COVID!J123</f>
        <v>400024</v>
      </c>
      <c r="D123" s="120" t="b">
        <v>1</v>
      </c>
      <c r="E123" s="316" t="str">
        <f>RIGHT(COVID!C123,4)&amp;"."&amp;COVID!M123&amp;"."&amp;COVID!K123&amp;"."&amp;$C$5</f>
        <v>3511.COVCA.I18.Ap21</v>
      </c>
      <c r="F123" s="317">
        <f t="shared" ca="1" si="2"/>
        <v>44309</v>
      </c>
      <c r="G123" s="318">
        <f>COVID!Q123</f>
        <v>0</v>
      </c>
      <c r="H123" s="124">
        <f t="shared" ca="1" si="3"/>
        <v>44309</v>
      </c>
      <c r="I123" s="125">
        <v>0</v>
      </c>
      <c r="J123" s="316" t="str">
        <f>LEFT(COVID!D123,20)&amp;"."&amp;COVIDPAY!E123</f>
        <v>Blessed Dominic Scho.3511.COVCA.I18.Ap21</v>
      </c>
      <c r="K123" s="120" t="b">
        <v>1</v>
      </c>
      <c r="L123" s="126" t="s">
        <v>3686</v>
      </c>
      <c r="M123" s="120" t="b">
        <v>1</v>
      </c>
      <c r="N123" s="120" t="s">
        <v>3687</v>
      </c>
      <c r="O123" s="319" t="str">
        <f>COVID!I123</f>
        <v>10166/543965</v>
      </c>
      <c r="P123" s="120" t="b">
        <v>1</v>
      </c>
      <c r="Q123" s="120" t="b">
        <v>1</v>
      </c>
      <c r="R123" s="120" t="b">
        <v>1</v>
      </c>
    </row>
    <row r="124" spans="1:18" x14ac:dyDescent="0.25">
      <c r="A124" s="117">
        <v>1</v>
      </c>
      <c r="B124" s="118">
        <v>2</v>
      </c>
      <c r="C124" s="315">
        <f>COVID!J124</f>
        <v>400057</v>
      </c>
      <c r="D124" s="120" t="b">
        <v>1</v>
      </c>
      <c r="E124" s="316" t="str">
        <f>RIGHT(COVID!C124,4)&amp;"."&amp;COVID!M124&amp;"."&amp;COVID!K124&amp;"."&amp;$C$5</f>
        <v>2008.COVCA.I18.Ap21</v>
      </c>
      <c r="F124" s="317">
        <f t="shared" ca="1" si="2"/>
        <v>44309</v>
      </c>
      <c r="G124" s="318">
        <f>COVID!Q124</f>
        <v>0</v>
      </c>
      <c r="H124" s="124">
        <f t="shared" ca="1" si="3"/>
        <v>44309</v>
      </c>
      <c r="I124" s="125">
        <v>0</v>
      </c>
      <c r="J124" s="316" t="str">
        <f>LEFT(COVID!D124,20)&amp;"."&amp;COVIDPAY!E124</f>
        <v>Brookland Infant  &amp; .2008.COVCA.I18.Ap21</v>
      </c>
      <c r="K124" s="120" t="b">
        <v>1</v>
      </c>
      <c r="L124" s="126" t="s">
        <v>3686</v>
      </c>
      <c r="M124" s="120" t="b">
        <v>1</v>
      </c>
      <c r="N124" s="120" t="s">
        <v>3687</v>
      </c>
      <c r="O124" s="319" t="str">
        <f>COVID!I124</f>
        <v>10166/543965</v>
      </c>
      <c r="P124" s="120" t="b">
        <v>1</v>
      </c>
      <c r="Q124" s="120" t="b">
        <v>1</v>
      </c>
      <c r="R124" s="120" t="b">
        <v>1</v>
      </c>
    </row>
    <row r="125" spans="1:18" x14ac:dyDescent="0.25">
      <c r="A125" s="117">
        <v>1</v>
      </c>
      <c r="B125" s="118">
        <v>2</v>
      </c>
      <c r="C125" s="315">
        <f>COVID!J125</f>
        <v>400040</v>
      </c>
      <c r="D125" s="120" t="b">
        <v>1</v>
      </c>
      <c r="E125" s="316" t="str">
        <f>RIGHT(COVID!C125,4)&amp;"."&amp;COVID!M125&amp;"."&amp;COVID!K125&amp;"."&amp;$C$5</f>
        <v>2007.COVCA.I18.Ap21</v>
      </c>
      <c r="F125" s="317">
        <f t="shared" ca="1" si="2"/>
        <v>44309</v>
      </c>
      <c r="G125" s="318">
        <f>COVID!Q125</f>
        <v>0</v>
      </c>
      <c r="H125" s="124">
        <f t="shared" ca="1" si="3"/>
        <v>44309</v>
      </c>
      <c r="I125" s="125">
        <v>0</v>
      </c>
      <c r="J125" s="316" t="str">
        <f>LEFT(COVID!D125,20)&amp;"."&amp;COVIDPAY!E125</f>
        <v>Brookland Junior Sch.2007.COVCA.I18.Ap21</v>
      </c>
      <c r="K125" s="120" t="b">
        <v>1</v>
      </c>
      <c r="L125" s="126" t="s">
        <v>3686</v>
      </c>
      <c r="M125" s="120" t="b">
        <v>1</v>
      </c>
      <c r="N125" s="120" t="s">
        <v>3687</v>
      </c>
      <c r="O125" s="319" t="str">
        <f>COVID!I125</f>
        <v>10166/543965</v>
      </c>
      <c r="P125" s="120" t="b">
        <v>1</v>
      </c>
      <c r="Q125" s="120" t="b">
        <v>1</v>
      </c>
      <c r="R125" s="120" t="b">
        <v>1</v>
      </c>
    </row>
    <row r="126" spans="1:18" x14ac:dyDescent="0.25">
      <c r="A126" s="117">
        <v>1</v>
      </c>
      <c r="B126" s="118">
        <v>2</v>
      </c>
      <c r="C126" s="315">
        <f>COVID!J126</f>
        <v>400061</v>
      </c>
      <c r="D126" s="120" t="b">
        <v>1</v>
      </c>
      <c r="E126" s="316" t="str">
        <f>RIGHT(COVID!C126,4)&amp;"."&amp;COVID!M126&amp;"."&amp;COVID!K126&amp;"."&amp;$C$5</f>
        <v>2009.COVCA.I18.Ap21</v>
      </c>
      <c r="F126" s="317">
        <f t="shared" ca="1" si="2"/>
        <v>44309</v>
      </c>
      <c r="G126" s="318">
        <f>COVID!Q126</f>
        <v>0</v>
      </c>
      <c r="H126" s="124">
        <f t="shared" ca="1" si="3"/>
        <v>44309</v>
      </c>
      <c r="I126" s="125">
        <v>0</v>
      </c>
      <c r="J126" s="316" t="str">
        <f>LEFT(COVID!D126,20)&amp;"."&amp;COVIDPAY!E126</f>
        <v>Brunswick Park Prima.2009.COVCA.I18.Ap21</v>
      </c>
      <c r="K126" s="120" t="b">
        <v>1</v>
      </c>
      <c r="L126" s="126" t="s">
        <v>3686</v>
      </c>
      <c r="M126" s="120" t="b">
        <v>1</v>
      </c>
      <c r="N126" s="120" t="s">
        <v>3687</v>
      </c>
      <c r="O126" s="319" t="str">
        <f>COVID!I126</f>
        <v>10166/543965</v>
      </c>
      <c r="P126" s="120" t="b">
        <v>1</v>
      </c>
      <c r="Q126" s="120" t="b">
        <v>1</v>
      </c>
      <c r="R126" s="120" t="b">
        <v>1</v>
      </c>
    </row>
    <row r="127" spans="1:18" x14ac:dyDescent="0.25">
      <c r="A127" s="117">
        <v>1</v>
      </c>
      <c r="B127" s="118">
        <v>2</v>
      </c>
      <c r="C127" s="315">
        <f>COVID!J127</f>
        <v>400065</v>
      </c>
      <c r="D127" s="120" t="b">
        <v>1</v>
      </c>
      <c r="E127" s="316" t="str">
        <f>RIGHT(COVID!C127,4)&amp;"."&amp;COVID!M127&amp;"."&amp;COVID!K127&amp;"."&amp;$C$5</f>
        <v>2067.COVCA.I18.Ap21</v>
      </c>
      <c r="F127" s="317">
        <f t="shared" ca="1" si="2"/>
        <v>44309</v>
      </c>
      <c r="G127" s="318">
        <f>COVID!Q127</f>
        <v>0</v>
      </c>
      <c r="H127" s="124">
        <f t="shared" ca="1" si="3"/>
        <v>44309</v>
      </c>
      <c r="I127" s="125">
        <v>0</v>
      </c>
      <c r="J127" s="316" t="str">
        <f>LEFT(COVID!D127,20)&amp;"."&amp;COVIDPAY!E127</f>
        <v>Chalgrove Primary Sc.2067.COVCA.I18.Ap21</v>
      </c>
      <c r="K127" s="120" t="b">
        <v>1</v>
      </c>
      <c r="L127" s="126" t="s">
        <v>3686</v>
      </c>
      <c r="M127" s="120" t="b">
        <v>1</v>
      </c>
      <c r="N127" s="120" t="s">
        <v>3687</v>
      </c>
      <c r="O127" s="319" t="str">
        <f>COVID!I127</f>
        <v>10166/543965</v>
      </c>
      <c r="P127" s="120" t="b">
        <v>1</v>
      </c>
      <c r="Q127" s="120" t="b">
        <v>1</v>
      </c>
      <c r="R127" s="120" t="b">
        <v>1</v>
      </c>
    </row>
    <row r="128" spans="1:18" x14ac:dyDescent="0.25">
      <c r="A128" s="117">
        <v>1</v>
      </c>
      <c r="B128" s="118">
        <v>2</v>
      </c>
      <c r="C128" s="315">
        <f>COVID!J128</f>
        <v>400039</v>
      </c>
      <c r="D128" s="120" t="b">
        <v>1</v>
      </c>
      <c r="E128" s="316" t="str">
        <f>RIGHT(COVID!C128,4)&amp;"."&amp;COVID!M128&amp;"."&amp;COVID!K128&amp;"."&amp;$C$5</f>
        <v>3302.COVCA.I18.Ap21</v>
      </c>
      <c r="F128" s="317">
        <f t="shared" ca="1" si="2"/>
        <v>44309</v>
      </c>
      <c r="G128" s="318">
        <f>COVID!Q128</f>
        <v>0</v>
      </c>
      <c r="H128" s="124">
        <f t="shared" ca="1" si="3"/>
        <v>44309</v>
      </c>
      <c r="I128" s="125">
        <v>0</v>
      </c>
      <c r="J128" s="316" t="str">
        <f>LEFT(COVID!D128,20)&amp;"."&amp;COVIDPAY!E128</f>
        <v>Christ Church CE Pri.3302.COVCA.I18.Ap21</v>
      </c>
      <c r="K128" s="120" t="b">
        <v>1</v>
      </c>
      <c r="L128" s="126" t="s">
        <v>3686</v>
      </c>
      <c r="M128" s="120" t="b">
        <v>1</v>
      </c>
      <c r="N128" s="120" t="s">
        <v>3687</v>
      </c>
      <c r="O128" s="319" t="str">
        <f>COVID!I128</f>
        <v>10166/543965</v>
      </c>
      <c r="P128" s="120" t="b">
        <v>1</v>
      </c>
      <c r="Q128" s="120" t="b">
        <v>1</v>
      </c>
      <c r="R128" s="120" t="b">
        <v>1</v>
      </c>
    </row>
    <row r="129" spans="1:18" x14ac:dyDescent="0.25">
      <c r="A129" s="117">
        <v>1</v>
      </c>
      <c r="B129" s="118">
        <v>2</v>
      </c>
      <c r="C129" s="315">
        <f>COVID!J129</f>
        <v>400020</v>
      </c>
      <c r="D129" s="120" t="b">
        <v>1</v>
      </c>
      <c r="E129" s="316" t="str">
        <f>RIGHT(COVID!C129,4)&amp;"."&amp;COVID!M129&amp;"."&amp;COVID!K129&amp;"."&amp;$C$5</f>
        <v>2011.COVCA.I18.Ap21</v>
      </c>
      <c r="F129" s="317">
        <f t="shared" ca="1" si="2"/>
        <v>44309</v>
      </c>
      <c r="G129" s="318">
        <f>COVID!Q129</f>
        <v>0</v>
      </c>
      <c r="H129" s="124">
        <f t="shared" ca="1" si="3"/>
        <v>44309</v>
      </c>
      <c r="I129" s="125">
        <v>0</v>
      </c>
      <c r="J129" s="316" t="str">
        <f>LEFT(COVID!D129,20)&amp;"."&amp;COVIDPAY!E129</f>
        <v>Church Hill Primary .2011.COVCA.I18.Ap21</v>
      </c>
      <c r="K129" s="120" t="b">
        <v>1</v>
      </c>
      <c r="L129" s="126" t="s">
        <v>3686</v>
      </c>
      <c r="M129" s="120" t="b">
        <v>1</v>
      </c>
      <c r="N129" s="120" t="s">
        <v>3687</v>
      </c>
      <c r="O129" s="319" t="str">
        <f>COVID!I129</f>
        <v>10166/543965</v>
      </c>
      <c r="P129" s="120" t="b">
        <v>1</v>
      </c>
      <c r="Q129" s="120" t="b">
        <v>1</v>
      </c>
      <c r="R129" s="120" t="b">
        <v>1</v>
      </c>
    </row>
    <row r="130" spans="1:18" x14ac:dyDescent="0.25">
      <c r="A130" s="117">
        <v>1</v>
      </c>
      <c r="B130" s="118">
        <v>2</v>
      </c>
      <c r="C130" s="315">
        <f>COVID!J130</f>
        <v>400050</v>
      </c>
      <c r="D130" s="120" t="b">
        <v>1</v>
      </c>
      <c r="E130" s="316" t="str">
        <f>RIGHT(COVID!C130,4)&amp;"."&amp;COVID!M130&amp;"."&amp;COVID!K130&amp;"."&amp;$C$5</f>
        <v>2014.COVCA.I18.Ap21</v>
      </c>
      <c r="F130" s="317">
        <f t="shared" ca="1" si="2"/>
        <v>44309</v>
      </c>
      <c r="G130" s="318">
        <f>COVID!Q130</f>
        <v>0</v>
      </c>
      <c r="H130" s="124">
        <f t="shared" ca="1" si="3"/>
        <v>44309</v>
      </c>
      <c r="I130" s="125">
        <v>0</v>
      </c>
      <c r="J130" s="316" t="str">
        <f>LEFT(COVID!D130,20)&amp;"."&amp;COVIDPAY!E130</f>
        <v>Colindale School.2014.COVCA.I18.Ap21</v>
      </c>
      <c r="K130" s="120" t="b">
        <v>1</v>
      </c>
      <c r="L130" s="126" t="s">
        <v>3686</v>
      </c>
      <c r="M130" s="120" t="b">
        <v>1</v>
      </c>
      <c r="N130" s="120" t="s">
        <v>3687</v>
      </c>
      <c r="O130" s="319" t="str">
        <f>COVID!I130</f>
        <v>10166/543965</v>
      </c>
      <c r="P130" s="120" t="b">
        <v>1</v>
      </c>
      <c r="Q130" s="120" t="b">
        <v>1</v>
      </c>
      <c r="R130" s="120" t="b">
        <v>1</v>
      </c>
    </row>
    <row r="131" spans="1:18" x14ac:dyDescent="0.25">
      <c r="A131" s="117">
        <v>1</v>
      </c>
      <c r="B131" s="118">
        <v>2</v>
      </c>
      <c r="C131" s="315">
        <f>COVID!J131</f>
        <v>400059</v>
      </c>
      <c r="D131" s="120" t="b">
        <v>1</v>
      </c>
      <c r="E131" s="316" t="str">
        <f>RIGHT(COVID!C131,4)&amp;"."&amp;COVID!M131&amp;"."&amp;COVID!K131&amp;"."&amp;$C$5</f>
        <v>2015.COVCA.I18.Ap21</v>
      </c>
      <c r="F131" s="317">
        <f t="shared" ca="1" si="2"/>
        <v>44309</v>
      </c>
      <c r="G131" s="318">
        <f>COVID!Q131</f>
        <v>0</v>
      </c>
      <c r="H131" s="124">
        <f t="shared" ca="1" si="3"/>
        <v>44309</v>
      </c>
      <c r="I131" s="125">
        <v>0</v>
      </c>
      <c r="J131" s="316" t="str">
        <f>LEFT(COVID!D131,20)&amp;"."&amp;COVIDPAY!E131</f>
        <v>Coppetts Wood.2015.COVCA.I18.Ap21</v>
      </c>
      <c r="K131" s="120" t="b">
        <v>1</v>
      </c>
      <c r="L131" s="126" t="s">
        <v>3686</v>
      </c>
      <c r="M131" s="120" t="b">
        <v>1</v>
      </c>
      <c r="N131" s="120" t="s">
        <v>3687</v>
      </c>
      <c r="O131" s="319" t="str">
        <f>COVID!I131</f>
        <v>10166/543965</v>
      </c>
      <c r="P131" s="120" t="b">
        <v>1</v>
      </c>
      <c r="Q131" s="120" t="b">
        <v>1</v>
      </c>
      <c r="R131" s="120" t="b">
        <v>1</v>
      </c>
    </row>
    <row r="132" spans="1:18" x14ac:dyDescent="0.25">
      <c r="A132" s="117">
        <v>1</v>
      </c>
      <c r="B132" s="118">
        <v>2</v>
      </c>
      <c r="C132" s="315">
        <f>COVID!J132</f>
        <v>400049</v>
      </c>
      <c r="D132" s="120" t="b">
        <v>1</v>
      </c>
      <c r="E132" s="316" t="str">
        <f>RIGHT(COVID!C132,4)&amp;"."&amp;COVID!M132&amp;"."&amp;COVID!K132&amp;"."&amp;$C$5</f>
        <v>2016.COVCA.I18.Ap21</v>
      </c>
      <c r="F132" s="317">
        <f t="shared" ca="1" si="2"/>
        <v>44309</v>
      </c>
      <c r="G132" s="318">
        <f>COVID!Q132</f>
        <v>0</v>
      </c>
      <c r="H132" s="124">
        <f t="shared" ca="1" si="3"/>
        <v>44309</v>
      </c>
      <c r="I132" s="125">
        <v>0</v>
      </c>
      <c r="J132" s="316" t="str">
        <f>LEFT(COVID!D132,20)&amp;"."&amp;COVIDPAY!E132</f>
        <v>Courtland School.2016.COVCA.I18.Ap21</v>
      </c>
      <c r="K132" s="120" t="b">
        <v>1</v>
      </c>
      <c r="L132" s="126" t="s">
        <v>3686</v>
      </c>
      <c r="M132" s="120" t="b">
        <v>1</v>
      </c>
      <c r="N132" s="120" t="s">
        <v>3687</v>
      </c>
      <c r="O132" s="319" t="str">
        <f>COVID!I132</f>
        <v>10166/543965</v>
      </c>
      <c r="P132" s="120" t="b">
        <v>1</v>
      </c>
      <c r="Q132" s="120" t="b">
        <v>1</v>
      </c>
      <c r="R132" s="120" t="b">
        <v>1</v>
      </c>
    </row>
    <row r="133" spans="1:18" x14ac:dyDescent="0.25">
      <c r="A133" s="117">
        <v>1</v>
      </c>
      <c r="B133" s="118">
        <v>2</v>
      </c>
      <c r="C133" s="315">
        <f>COVID!J133</f>
        <v>400080</v>
      </c>
      <c r="D133" s="120" t="b">
        <v>1</v>
      </c>
      <c r="E133" s="316" t="str">
        <f>RIGHT(COVID!C133,4)&amp;"."&amp;COVID!M133&amp;"."&amp;COVID!K133&amp;"."&amp;$C$5</f>
        <v>2017.COVCA.I18.Ap21</v>
      </c>
      <c r="F133" s="317">
        <f t="shared" ca="1" si="2"/>
        <v>44309</v>
      </c>
      <c r="G133" s="318">
        <f>COVID!Q133</f>
        <v>0</v>
      </c>
      <c r="H133" s="124">
        <f t="shared" ca="1" si="3"/>
        <v>44309</v>
      </c>
      <c r="I133" s="125">
        <v>0</v>
      </c>
      <c r="J133" s="316" t="str">
        <f>LEFT(COVID!D133,20)&amp;"."&amp;COVIDPAY!E133</f>
        <v>Cromer Road Primary .2017.COVCA.I18.Ap21</v>
      </c>
      <c r="K133" s="120" t="b">
        <v>1</v>
      </c>
      <c r="L133" s="126" t="s">
        <v>3686</v>
      </c>
      <c r="M133" s="120" t="b">
        <v>1</v>
      </c>
      <c r="N133" s="120" t="s">
        <v>3687</v>
      </c>
      <c r="O133" s="319" t="str">
        <f>COVID!I133</f>
        <v>10166/543965</v>
      </c>
      <c r="P133" s="120" t="b">
        <v>1</v>
      </c>
      <c r="Q133" s="120" t="b">
        <v>1</v>
      </c>
      <c r="R133" s="120" t="b">
        <v>1</v>
      </c>
    </row>
    <row r="134" spans="1:18" x14ac:dyDescent="0.25">
      <c r="A134" s="117">
        <v>1</v>
      </c>
      <c r="B134" s="118">
        <v>2</v>
      </c>
      <c r="C134" s="315">
        <f>COVID!J134</f>
        <v>400105</v>
      </c>
      <c r="D134" s="120" t="b">
        <v>1</v>
      </c>
      <c r="E134" s="316" t="str">
        <f>RIGHT(COVID!C134,4)&amp;"."&amp;COVID!M134&amp;"."&amp;COVID!K134&amp;"."&amp;$C$5</f>
        <v>2073.COVCA.I18.Ap21</v>
      </c>
      <c r="F134" s="317">
        <f t="shared" ca="1" si="2"/>
        <v>44309</v>
      </c>
      <c r="G134" s="318">
        <f>COVID!Q134</f>
        <v>0</v>
      </c>
      <c r="H134" s="124">
        <f t="shared" ca="1" si="3"/>
        <v>44309</v>
      </c>
      <c r="I134" s="125">
        <v>0</v>
      </c>
      <c r="J134" s="316" t="str">
        <f>LEFT(COVID!D134,20)&amp;"."&amp;COVIDPAY!E134</f>
        <v>Danegrove JMI School.2073.COVCA.I18.Ap21</v>
      </c>
      <c r="K134" s="120" t="b">
        <v>1</v>
      </c>
      <c r="L134" s="126" t="s">
        <v>3686</v>
      </c>
      <c r="M134" s="120" t="b">
        <v>1</v>
      </c>
      <c r="N134" s="120" t="s">
        <v>3687</v>
      </c>
      <c r="O134" s="319" t="str">
        <f>COVID!I134</f>
        <v>10166/543965</v>
      </c>
      <c r="P134" s="120" t="b">
        <v>1</v>
      </c>
      <c r="Q134" s="120" t="b">
        <v>1</v>
      </c>
      <c r="R134" s="120" t="b">
        <v>1</v>
      </c>
    </row>
    <row r="135" spans="1:18" x14ac:dyDescent="0.25">
      <c r="A135" s="117">
        <v>1</v>
      </c>
      <c r="B135" s="118">
        <v>2</v>
      </c>
      <c r="C135" s="315">
        <f>COVID!J135</f>
        <v>400036</v>
      </c>
      <c r="D135" s="120" t="b">
        <v>1</v>
      </c>
      <c r="E135" s="316" t="str">
        <f>RIGHT(COVID!C135,4)&amp;"."&amp;COVID!M135&amp;"."&amp;COVID!K135&amp;"."&amp;$C$5</f>
        <v>2019.COVCA.I18.Ap21</v>
      </c>
      <c r="F135" s="317">
        <f t="shared" ca="1" si="2"/>
        <v>44309</v>
      </c>
      <c r="G135" s="318">
        <f>COVID!Q135</f>
        <v>0</v>
      </c>
      <c r="H135" s="124">
        <f t="shared" ca="1" si="3"/>
        <v>44309</v>
      </c>
      <c r="I135" s="125">
        <v>0</v>
      </c>
      <c r="J135" s="316" t="str">
        <f>LEFT(COVID!D135,20)&amp;"."&amp;COVIDPAY!E135</f>
        <v>Deansbrook Infant Sc.2019.COVCA.I18.Ap21</v>
      </c>
      <c r="K135" s="120" t="b">
        <v>1</v>
      </c>
      <c r="L135" s="126" t="s">
        <v>3686</v>
      </c>
      <c r="M135" s="120" t="b">
        <v>1</v>
      </c>
      <c r="N135" s="120" t="s">
        <v>3687</v>
      </c>
      <c r="O135" s="319" t="str">
        <f>COVID!I135</f>
        <v>10166/543965</v>
      </c>
      <c r="P135" s="120" t="b">
        <v>1</v>
      </c>
      <c r="Q135" s="120" t="b">
        <v>1</v>
      </c>
      <c r="R135" s="120" t="b">
        <v>1</v>
      </c>
    </row>
    <row r="136" spans="1:18" x14ac:dyDescent="0.25">
      <c r="A136" s="117">
        <v>1</v>
      </c>
      <c r="B136" s="118">
        <v>2</v>
      </c>
      <c r="C136" s="315">
        <f>COVID!J136</f>
        <v>400042</v>
      </c>
      <c r="D136" s="120" t="b">
        <v>1</v>
      </c>
      <c r="E136" s="316" t="str">
        <f>RIGHT(COVID!C136,4)&amp;"."&amp;COVID!M136&amp;"."&amp;COVID!K136&amp;"."&amp;$C$5</f>
        <v>2021.COVCA.I18.Ap21</v>
      </c>
      <c r="F136" s="317">
        <f t="shared" ca="1" si="2"/>
        <v>44309</v>
      </c>
      <c r="G136" s="318">
        <f>COVID!Q136</f>
        <v>0</v>
      </c>
      <c r="H136" s="124">
        <f t="shared" ca="1" si="3"/>
        <v>44309</v>
      </c>
      <c r="I136" s="125">
        <v>0</v>
      </c>
      <c r="J136" s="316" t="str">
        <f>LEFT(COVID!D136,20)&amp;"."&amp;COVIDPAY!E136</f>
        <v>Dollis Primary Schoo.2021.COVCA.I18.Ap21</v>
      </c>
      <c r="K136" s="120" t="b">
        <v>1</v>
      </c>
      <c r="L136" s="126" t="s">
        <v>3686</v>
      </c>
      <c r="M136" s="120" t="b">
        <v>1</v>
      </c>
      <c r="N136" s="120" t="s">
        <v>3687</v>
      </c>
      <c r="O136" s="319" t="str">
        <f>COVID!I136</f>
        <v>10166/543965</v>
      </c>
      <c r="P136" s="120" t="b">
        <v>1</v>
      </c>
      <c r="Q136" s="120" t="b">
        <v>1</v>
      </c>
      <c r="R136" s="120" t="b">
        <v>1</v>
      </c>
    </row>
    <row r="137" spans="1:18" x14ac:dyDescent="0.25">
      <c r="A137" s="117">
        <v>1</v>
      </c>
      <c r="B137" s="118">
        <v>2</v>
      </c>
      <c r="C137" s="315">
        <f>COVID!J137</f>
        <v>400159</v>
      </c>
      <c r="D137" s="120" t="b">
        <v>1</v>
      </c>
      <c r="E137" s="316" t="str">
        <f>RIGHT(COVID!C137,4)&amp;"."&amp;COVID!M137&amp;"."&amp;COVID!K137&amp;"."&amp;$C$5</f>
        <v>2023.COVCA.I18.Ap21</v>
      </c>
      <c r="F137" s="317">
        <f t="shared" ca="1" si="2"/>
        <v>44309</v>
      </c>
      <c r="G137" s="318">
        <f>COVID!Q137</f>
        <v>0</v>
      </c>
      <c r="H137" s="124">
        <f t="shared" ca="1" si="3"/>
        <v>44309</v>
      </c>
      <c r="I137" s="125">
        <v>0</v>
      </c>
      <c r="J137" s="316" t="str">
        <f>LEFT(COVID!D137,20)&amp;"."&amp;COVIDPAY!E137</f>
        <v>Edgware Primary Scho.2023.COVCA.I18.Ap21</v>
      </c>
      <c r="K137" s="120" t="b">
        <v>1</v>
      </c>
      <c r="L137" s="126" t="s">
        <v>3686</v>
      </c>
      <c r="M137" s="120" t="b">
        <v>1</v>
      </c>
      <c r="N137" s="120" t="s">
        <v>3687</v>
      </c>
      <c r="O137" s="319" t="str">
        <f>COVID!I137</f>
        <v>10166/543965</v>
      </c>
      <c r="P137" s="120" t="b">
        <v>1</v>
      </c>
      <c r="Q137" s="120" t="b">
        <v>1</v>
      </c>
      <c r="R137" s="120" t="b">
        <v>1</v>
      </c>
    </row>
    <row r="138" spans="1:18" x14ac:dyDescent="0.25">
      <c r="A138" s="117">
        <v>1</v>
      </c>
      <c r="B138" s="118">
        <v>2</v>
      </c>
      <c r="C138" s="315">
        <f>COVID!J138</f>
        <v>400047</v>
      </c>
      <c r="D138" s="120" t="b">
        <v>1</v>
      </c>
      <c r="E138" s="316" t="str">
        <f>RIGHT(COVID!C138,4)&amp;"."&amp;COVID!M138&amp;"."&amp;COVID!K138&amp;"."&amp;$C$5</f>
        <v>2024.COVCA.I18.Ap21</v>
      </c>
      <c r="F138" s="317">
        <f t="shared" ca="1" si="2"/>
        <v>44309</v>
      </c>
      <c r="G138" s="318">
        <f>COVID!Q138</f>
        <v>0</v>
      </c>
      <c r="H138" s="124">
        <f t="shared" ca="1" si="3"/>
        <v>44309</v>
      </c>
      <c r="I138" s="125">
        <v>0</v>
      </c>
      <c r="J138" s="316" t="str">
        <f>LEFT(COVID!D138,20)&amp;"."&amp;COVIDPAY!E138</f>
        <v>Fairway Primary Scho.2024.COVCA.I18.Ap21</v>
      </c>
      <c r="K138" s="120" t="b">
        <v>1</v>
      </c>
      <c r="L138" s="126" t="s">
        <v>3686</v>
      </c>
      <c r="M138" s="120" t="b">
        <v>1</v>
      </c>
      <c r="N138" s="120" t="s">
        <v>3687</v>
      </c>
      <c r="O138" s="319" t="str">
        <f>COVID!I138</f>
        <v>10166/543965</v>
      </c>
      <c r="P138" s="120" t="b">
        <v>1</v>
      </c>
      <c r="Q138" s="120" t="b">
        <v>1</v>
      </c>
      <c r="R138" s="120" t="b">
        <v>1</v>
      </c>
    </row>
    <row r="139" spans="1:18" x14ac:dyDescent="0.25">
      <c r="A139" s="117">
        <v>1</v>
      </c>
      <c r="B139" s="118">
        <v>2</v>
      </c>
      <c r="C139" s="315">
        <f>COVID!J139</f>
        <v>400001</v>
      </c>
      <c r="D139" s="120" t="b">
        <v>1</v>
      </c>
      <c r="E139" s="316" t="str">
        <f>RIGHT(COVID!C139,4)&amp;"."&amp;COVID!M139&amp;"."&amp;COVID!K139&amp;"."&amp;$C$5</f>
        <v>2025.COVCA.I18.Ap21</v>
      </c>
      <c r="F139" s="317">
        <f t="shared" ca="1" si="2"/>
        <v>44309</v>
      </c>
      <c r="G139" s="318">
        <f>COVID!Q139</f>
        <v>0</v>
      </c>
      <c r="H139" s="124">
        <f t="shared" ca="1" si="3"/>
        <v>44309</v>
      </c>
      <c r="I139" s="125">
        <v>0</v>
      </c>
      <c r="J139" s="316" t="str">
        <f>LEFT(COVID!D139,20)&amp;"."&amp;COVIDPAY!E139</f>
        <v>Foulds.2025.COVCA.I18.Ap21</v>
      </c>
      <c r="K139" s="120" t="b">
        <v>1</v>
      </c>
      <c r="L139" s="126" t="s">
        <v>3686</v>
      </c>
      <c r="M139" s="120" t="b">
        <v>1</v>
      </c>
      <c r="N139" s="120" t="s">
        <v>3687</v>
      </c>
      <c r="O139" s="319" t="str">
        <f>COVID!I139</f>
        <v>10166/543965</v>
      </c>
      <c r="P139" s="120" t="b">
        <v>1</v>
      </c>
      <c r="Q139" s="120" t="b">
        <v>1</v>
      </c>
      <c r="R139" s="120" t="b">
        <v>1</v>
      </c>
    </row>
    <row r="140" spans="1:18" x14ac:dyDescent="0.25">
      <c r="A140" s="117">
        <v>1</v>
      </c>
      <c r="B140" s="118">
        <v>2</v>
      </c>
      <c r="C140" s="315">
        <f>COVID!J140</f>
        <v>400082</v>
      </c>
      <c r="D140" s="120" t="b">
        <v>1</v>
      </c>
      <c r="E140" s="316" t="str">
        <f>RIGHT(COVID!C140,4)&amp;"."&amp;COVID!M140&amp;"."&amp;COVID!K140&amp;"."&amp;$C$5</f>
        <v>2026.COVCA.I18.Ap21</v>
      </c>
      <c r="F140" s="317">
        <f t="shared" ca="1" si="2"/>
        <v>44309</v>
      </c>
      <c r="G140" s="318">
        <f>COVID!Q140</f>
        <v>0</v>
      </c>
      <c r="H140" s="124">
        <f t="shared" ca="1" si="3"/>
        <v>44309</v>
      </c>
      <c r="I140" s="125">
        <v>0</v>
      </c>
      <c r="J140" s="316" t="str">
        <f>LEFT(COVID!D140,20)&amp;"."&amp;COVIDPAY!E140</f>
        <v>Frith Manor School.2026.COVCA.I18.Ap21</v>
      </c>
      <c r="K140" s="120" t="b">
        <v>1</v>
      </c>
      <c r="L140" s="126" t="s">
        <v>3686</v>
      </c>
      <c r="M140" s="120" t="b">
        <v>1</v>
      </c>
      <c r="N140" s="120" t="s">
        <v>3687</v>
      </c>
      <c r="O140" s="319" t="str">
        <f>COVID!I140</f>
        <v>10166/543965</v>
      </c>
      <c r="P140" s="120" t="b">
        <v>1</v>
      </c>
      <c r="Q140" s="120" t="b">
        <v>1</v>
      </c>
      <c r="R140" s="120" t="b">
        <v>1</v>
      </c>
    </row>
    <row r="141" spans="1:18" x14ac:dyDescent="0.25">
      <c r="A141" s="117">
        <v>1</v>
      </c>
      <c r="B141" s="118">
        <v>2</v>
      </c>
      <c r="C141" s="315">
        <f>COVID!J141</f>
        <v>400067</v>
      </c>
      <c r="D141" s="120" t="b">
        <v>1</v>
      </c>
      <c r="E141" s="316" t="str">
        <f>RIGHT(COVID!C141,4)&amp;"."&amp;COVID!M141&amp;"."&amp;COVID!K141&amp;"."&amp;$C$5</f>
        <v>2028.COVCA.I18.Ap21</v>
      </c>
      <c r="F141" s="317">
        <f t="shared" ca="1" si="2"/>
        <v>44309</v>
      </c>
      <c r="G141" s="318">
        <f>COVID!Q141</f>
        <v>0</v>
      </c>
      <c r="H141" s="124">
        <f t="shared" ca="1" si="3"/>
        <v>44309</v>
      </c>
      <c r="I141" s="125">
        <v>0</v>
      </c>
      <c r="J141" s="316" t="str">
        <f>LEFT(COVID!D141,20)&amp;"."&amp;COVIDPAY!E141</f>
        <v>Garden Suburb Infant.2028.COVCA.I18.Ap21</v>
      </c>
      <c r="K141" s="120" t="b">
        <v>1</v>
      </c>
      <c r="L141" s="126" t="s">
        <v>3686</v>
      </c>
      <c r="M141" s="120" t="b">
        <v>1</v>
      </c>
      <c r="N141" s="120" t="s">
        <v>3687</v>
      </c>
      <c r="O141" s="319" t="str">
        <f>COVID!I141</f>
        <v>10166/543965</v>
      </c>
      <c r="P141" s="120" t="b">
        <v>1</v>
      </c>
      <c r="Q141" s="120" t="b">
        <v>1</v>
      </c>
      <c r="R141" s="120" t="b">
        <v>1</v>
      </c>
    </row>
    <row r="142" spans="1:18" x14ac:dyDescent="0.25">
      <c r="A142" s="117">
        <v>1</v>
      </c>
      <c r="B142" s="118">
        <v>2</v>
      </c>
      <c r="C142" s="315">
        <f>COVID!J142</f>
        <v>400002</v>
      </c>
      <c r="D142" s="120" t="b">
        <v>1</v>
      </c>
      <c r="E142" s="316" t="str">
        <f>RIGHT(COVID!C142,4)&amp;"."&amp;COVID!M142&amp;"."&amp;COVID!K142&amp;"."&amp;$C$5</f>
        <v>2027.COVCA.I18.Ap21</v>
      </c>
      <c r="F142" s="317">
        <f t="shared" ca="1" si="2"/>
        <v>44309</v>
      </c>
      <c r="G142" s="318">
        <f>COVID!Q142</f>
        <v>0</v>
      </c>
      <c r="H142" s="124">
        <f t="shared" ca="1" si="3"/>
        <v>44309</v>
      </c>
      <c r="I142" s="125">
        <v>0</v>
      </c>
      <c r="J142" s="316" t="str">
        <f>LEFT(COVID!D142,20)&amp;"."&amp;COVIDPAY!E142</f>
        <v>Garden Suburb Junior.2027.COVCA.I18.Ap21</v>
      </c>
      <c r="K142" s="120" t="b">
        <v>1</v>
      </c>
      <c r="L142" s="126" t="s">
        <v>3686</v>
      </c>
      <c r="M142" s="120" t="b">
        <v>1</v>
      </c>
      <c r="N142" s="120" t="s">
        <v>3687</v>
      </c>
      <c r="O142" s="319" t="str">
        <f>COVID!I142</f>
        <v>10166/543965</v>
      </c>
      <c r="P142" s="120" t="b">
        <v>1</v>
      </c>
      <c r="Q142" s="120" t="b">
        <v>1</v>
      </c>
      <c r="R142" s="120" t="b">
        <v>1</v>
      </c>
    </row>
    <row r="143" spans="1:18" x14ac:dyDescent="0.25">
      <c r="A143" s="117">
        <v>1</v>
      </c>
      <c r="B143" s="118">
        <v>2</v>
      </c>
      <c r="C143" s="315">
        <f>COVID!J143</f>
        <v>400035</v>
      </c>
      <c r="D143" s="120" t="b">
        <v>1</v>
      </c>
      <c r="E143" s="316" t="str">
        <f>RIGHT(COVID!C143,4)&amp;"."&amp;COVID!M143&amp;"."&amp;COVID!K143&amp;"."&amp;$C$5</f>
        <v>2029.COVCA.I18.Ap21</v>
      </c>
      <c r="F143" s="317">
        <f t="shared" ca="1" si="2"/>
        <v>44309</v>
      </c>
      <c r="G143" s="318">
        <f>COVID!Q143</f>
        <v>0</v>
      </c>
      <c r="H143" s="124">
        <f t="shared" ca="1" si="3"/>
        <v>44309</v>
      </c>
      <c r="I143" s="125">
        <v>0</v>
      </c>
      <c r="J143" s="316" t="str">
        <f>LEFT(COVID!D143,20)&amp;"."&amp;COVIDPAY!E143</f>
        <v>Goldbeaters Primary .2029.COVCA.I18.Ap21</v>
      </c>
      <c r="K143" s="120" t="b">
        <v>1</v>
      </c>
      <c r="L143" s="126" t="s">
        <v>3686</v>
      </c>
      <c r="M143" s="120" t="b">
        <v>1</v>
      </c>
      <c r="N143" s="120" t="s">
        <v>3687</v>
      </c>
      <c r="O143" s="319" t="str">
        <f>COVID!I143</f>
        <v>10166/543965</v>
      </c>
      <c r="P143" s="120" t="b">
        <v>1</v>
      </c>
      <c r="Q143" s="120" t="b">
        <v>1</v>
      </c>
      <c r="R143" s="120" t="b">
        <v>1</v>
      </c>
    </row>
    <row r="144" spans="1:18" x14ac:dyDescent="0.25">
      <c r="A144" s="117">
        <v>1</v>
      </c>
      <c r="B144" s="118">
        <v>2</v>
      </c>
      <c r="C144" s="315">
        <f>COVID!J144</f>
        <v>400108</v>
      </c>
      <c r="D144" s="120" t="b">
        <v>1</v>
      </c>
      <c r="E144" s="316" t="str">
        <f>RIGHT(COVID!C144,4)&amp;"."&amp;COVID!M144&amp;"."&amp;COVID!K144&amp;"."&amp;$C$5</f>
        <v>3516.COVCA.I18.Ap21</v>
      </c>
      <c r="F144" s="317">
        <f t="shared" ca="1" si="2"/>
        <v>44309</v>
      </c>
      <c r="G144" s="318">
        <f>COVID!Q144</f>
        <v>0</v>
      </c>
      <c r="H144" s="124">
        <f t="shared" ca="1" si="3"/>
        <v>44309</v>
      </c>
      <c r="I144" s="125">
        <v>0</v>
      </c>
      <c r="J144" s="316" t="str">
        <f>LEFT(COVID!D144,20)&amp;"."&amp;COVIDPAY!E144</f>
        <v>Hasmonean Primary Sc.3516.COVCA.I18.Ap21</v>
      </c>
      <c r="K144" s="120" t="b">
        <v>1</v>
      </c>
      <c r="L144" s="126" t="s">
        <v>3686</v>
      </c>
      <c r="M144" s="120" t="b">
        <v>1</v>
      </c>
      <c r="N144" s="120" t="s">
        <v>3687</v>
      </c>
      <c r="O144" s="319" t="str">
        <f>COVID!I144</f>
        <v>10166/543965</v>
      </c>
      <c r="P144" s="120" t="b">
        <v>1</v>
      </c>
      <c r="Q144" s="120" t="b">
        <v>1</v>
      </c>
      <c r="R144" s="120" t="b">
        <v>1</v>
      </c>
    </row>
    <row r="145" spans="1:18" x14ac:dyDescent="0.25">
      <c r="A145" s="117">
        <v>1</v>
      </c>
      <c r="B145" s="118">
        <v>2</v>
      </c>
      <c r="C145" s="315">
        <f>COVID!J145</f>
        <v>400026</v>
      </c>
      <c r="D145" s="120" t="b">
        <v>1</v>
      </c>
      <c r="E145" s="316" t="str">
        <f>RIGHT(COVID!C145,4)&amp;"."&amp;COVID!M145&amp;"."&amp;COVID!K145&amp;"."&amp;$C$5</f>
        <v>2031.COVCA.I18.Ap21</v>
      </c>
      <c r="F145" s="317">
        <f t="shared" ca="1" si="2"/>
        <v>44309</v>
      </c>
      <c r="G145" s="318">
        <f>COVID!Q145</f>
        <v>0</v>
      </c>
      <c r="H145" s="124">
        <f t="shared" ca="1" si="3"/>
        <v>44309</v>
      </c>
      <c r="I145" s="125">
        <v>0</v>
      </c>
      <c r="J145" s="316" t="str">
        <f>LEFT(COVID!D145,20)&amp;"."&amp;COVIDPAY!E145</f>
        <v>Hollickwood JMI Scho.2031.COVCA.I18.Ap21</v>
      </c>
      <c r="K145" s="120" t="b">
        <v>1</v>
      </c>
      <c r="L145" s="126" t="s">
        <v>3686</v>
      </c>
      <c r="M145" s="120" t="b">
        <v>1</v>
      </c>
      <c r="N145" s="120" t="s">
        <v>3687</v>
      </c>
      <c r="O145" s="319" t="str">
        <f>COVID!I145</f>
        <v>10166/543965</v>
      </c>
      <c r="P145" s="120" t="b">
        <v>1</v>
      </c>
      <c r="Q145" s="120" t="b">
        <v>1</v>
      </c>
      <c r="R145" s="120" t="b">
        <v>1</v>
      </c>
    </row>
    <row r="146" spans="1:18" x14ac:dyDescent="0.25">
      <c r="A146" s="117">
        <v>1</v>
      </c>
      <c r="B146" s="118">
        <v>2</v>
      </c>
      <c r="C146" s="315">
        <f>COVID!J146</f>
        <v>400084</v>
      </c>
      <c r="D146" s="120" t="b">
        <v>1</v>
      </c>
      <c r="E146" s="316" t="str">
        <f>RIGHT(COVID!C146,4)&amp;"."&amp;COVID!M146&amp;"."&amp;COVID!K146&amp;"."&amp;$C$5</f>
        <v>2032.COVCA.I18.Ap21</v>
      </c>
      <c r="F146" s="317">
        <f t="shared" ca="1" si="2"/>
        <v>44309</v>
      </c>
      <c r="G146" s="318">
        <f>COVID!Q146</f>
        <v>0</v>
      </c>
      <c r="H146" s="124">
        <f t="shared" ca="1" si="3"/>
        <v>44309</v>
      </c>
      <c r="I146" s="125">
        <v>0</v>
      </c>
      <c r="J146" s="316" t="str">
        <f>LEFT(COVID!D146,20)&amp;"."&amp;COVIDPAY!E146</f>
        <v>Holly Park School.2032.COVCA.I18.Ap21</v>
      </c>
      <c r="K146" s="120" t="b">
        <v>1</v>
      </c>
      <c r="L146" s="126" t="s">
        <v>3686</v>
      </c>
      <c r="M146" s="120" t="b">
        <v>1</v>
      </c>
      <c r="N146" s="120" t="s">
        <v>3687</v>
      </c>
      <c r="O146" s="319" t="str">
        <f>COVID!I146</f>
        <v>10166/543965</v>
      </c>
      <c r="P146" s="120" t="b">
        <v>1</v>
      </c>
      <c r="Q146" s="120" t="b">
        <v>1</v>
      </c>
      <c r="R146" s="120" t="b">
        <v>1</v>
      </c>
    </row>
    <row r="147" spans="1:18" x14ac:dyDescent="0.25">
      <c r="A147" s="117">
        <v>1</v>
      </c>
      <c r="B147" s="118">
        <v>2</v>
      </c>
      <c r="C147" s="315">
        <f>COVID!J147</f>
        <v>400008</v>
      </c>
      <c r="D147" s="120" t="b">
        <v>1</v>
      </c>
      <c r="E147" s="316" t="str">
        <f>RIGHT(COVID!C147,4)&amp;"."&amp;COVID!M147&amp;"."&amp;COVID!K147&amp;"."&amp;$C$5</f>
        <v>3304.COVCA.I18.Ap21</v>
      </c>
      <c r="F147" s="317">
        <f t="shared" ca="1" si="2"/>
        <v>44309</v>
      </c>
      <c r="G147" s="318">
        <f>COVID!Q147</f>
        <v>0</v>
      </c>
      <c r="H147" s="124">
        <f t="shared" ca="1" si="3"/>
        <v>44309</v>
      </c>
      <c r="I147" s="125">
        <v>0</v>
      </c>
      <c r="J147" s="316" t="str">
        <f>LEFT(COVID!D147,20)&amp;"."&amp;COVIDPAY!E147</f>
        <v>Holy Trinity School.3304.COVCA.I18.Ap21</v>
      </c>
      <c r="K147" s="120" t="b">
        <v>1</v>
      </c>
      <c r="L147" s="126" t="s">
        <v>3686</v>
      </c>
      <c r="M147" s="120" t="b">
        <v>1</v>
      </c>
      <c r="N147" s="120" t="s">
        <v>3687</v>
      </c>
      <c r="O147" s="319" t="str">
        <f>COVID!I147</f>
        <v>10166/543965</v>
      </c>
      <c r="P147" s="120" t="b">
        <v>1</v>
      </c>
      <c r="Q147" s="120" t="b">
        <v>1</v>
      </c>
      <c r="R147" s="120" t="b">
        <v>1</v>
      </c>
    </row>
    <row r="148" spans="1:18" x14ac:dyDescent="0.25">
      <c r="A148" s="117">
        <v>1</v>
      </c>
      <c r="B148" s="118">
        <v>2</v>
      </c>
      <c r="C148" s="315">
        <f>COVID!J148</f>
        <v>400046</v>
      </c>
      <c r="D148" s="120" t="b">
        <v>1</v>
      </c>
      <c r="E148" s="316" t="str">
        <f>RIGHT(COVID!C148,4)&amp;"."&amp;COVID!M148&amp;"."&amp;COVID!K148&amp;"."&amp;$C$5</f>
        <v>2036.COVCA.I18.Ap21</v>
      </c>
      <c r="F148" s="317">
        <f t="shared" ca="1" si="2"/>
        <v>44309</v>
      </c>
      <c r="G148" s="318">
        <f>COVID!Q148</f>
        <v>0</v>
      </c>
      <c r="H148" s="124">
        <f t="shared" ca="1" si="3"/>
        <v>44309</v>
      </c>
      <c r="I148" s="125">
        <v>0</v>
      </c>
      <c r="J148" s="316" t="str">
        <f>LEFT(COVID!D148,20)&amp;"."&amp;COVIDPAY!E148</f>
        <v>Livingstone School.2036.COVCA.I18.Ap21</v>
      </c>
      <c r="K148" s="120" t="b">
        <v>1</v>
      </c>
      <c r="L148" s="126" t="s">
        <v>3686</v>
      </c>
      <c r="M148" s="120" t="b">
        <v>1</v>
      </c>
      <c r="N148" s="120" t="s">
        <v>3687</v>
      </c>
      <c r="O148" s="319" t="str">
        <f>COVID!I148</f>
        <v>10166/543965</v>
      </c>
      <c r="P148" s="120" t="b">
        <v>1</v>
      </c>
      <c r="Q148" s="120" t="b">
        <v>1</v>
      </c>
      <c r="R148" s="120" t="b">
        <v>1</v>
      </c>
    </row>
    <row r="149" spans="1:18" x14ac:dyDescent="0.25">
      <c r="A149" s="117">
        <v>1</v>
      </c>
      <c r="B149" s="118">
        <v>2</v>
      </c>
      <c r="C149" s="315">
        <f>COVID!J149</f>
        <v>400030</v>
      </c>
      <c r="D149" s="120" t="b">
        <v>1</v>
      </c>
      <c r="E149" s="316" t="str">
        <f>RIGHT(COVID!C149,4)&amp;"."&amp;COVID!M149&amp;"."&amp;COVID!K149&amp;"."&amp;$C$5</f>
        <v>2037.COVCA.I18.Ap21</v>
      </c>
      <c r="F149" s="317">
        <f t="shared" ref="F149:F212" ca="1" si="4">TODAY()</f>
        <v>44309</v>
      </c>
      <c r="G149" s="318">
        <f>COVID!Q149</f>
        <v>0</v>
      </c>
      <c r="H149" s="124">
        <f t="shared" ref="H149:H212" ca="1" si="5">F149</f>
        <v>44309</v>
      </c>
      <c r="I149" s="125">
        <v>0</v>
      </c>
      <c r="J149" s="316" t="str">
        <f>LEFT(COVID!D149,20)&amp;"."&amp;COVIDPAY!E149</f>
        <v>Manorside Primary Sc.2037.COVCA.I18.Ap21</v>
      </c>
      <c r="K149" s="120" t="b">
        <v>1</v>
      </c>
      <c r="L149" s="126" t="s">
        <v>3686</v>
      </c>
      <c r="M149" s="120" t="b">
        <v>1</v>
      </c>
      <c r="N149" s="120" t="s">
        <v>3687</v>
      </c>
      <c r="O149" s="319" t="str">
        <f>COVID!I149</f>
        <v>10166/543965</v>
      </c>
      <c r="P149" s="120" t="b">
        <v>1</v>
      </c>
      <c r="Q149" s="120" t="b">
        <v>1</v>
      </c>
      <c r="R149" s="120" t="b">
        <v>1</v>
      </c>
    </row>
    <row r="150" spans="1:18" x14ac:dyDescent="0.25">
      <c r="A150" s="117">
        <v>1</v>
      </c>
      <c r="B150" s="118">
        <v>2</v>
      </c>
      <c r="C150" s="315">
        <f>COVID!J150</f>
        <v>400130</v>
      </c>
      <c r="D150" s="120" t="b">
        <v>1</v>
      </c>
      <c r="E150" s="316" t="str">
        <f>RIGHT(COVID!C150,4)&amp;"."&amp;COVID!M150&amp;"."&amp;COVID!K150&amp;"."&amp;$C$5</f>
        <v>3523.COVCA.I18.Ap21</v>
      </c>
      <c r="F150" s="317">
        <f t="shared" ca="1" si="4"/>
        <v>44309</v>
      </c>
      <c r="G150" s="318">
        <f>COVID!Q150</f>
        <v>0</v>
      </c>
      <c r="H150" s="124">
        <f t="shared" ca="1" si="5"/>
        <v>44309</v>
      </c>
      <c r="I150" s="125">
        <v>0</v>
      </c>
      <c r="J150" s="316" t="str">
        <f>LEFT(COVID!D150,20)&amp;"."&amp;COVIDPAY!E150</f>
        <v>Martin Primary Schoo.3523.COVCA.I18.Ap21</v>
      </c>
      <c r="K150" s="120" t="b">
        <v>1</v>
      </c>
      <c r="L150" s="126" t="s">
        <v>3686</v>
      </c>
      <c r="M150" s="120" t="b">
        <v>1</v>
      </c>
      <c r="N150" s="120" t="s">
        <v>3687</v>
      </c>
      <c r="O150" s="319" t="str">
        <f>COVID!I150</f>
        <v>10166/543965</v>
      </c>
      <c r="P150" s="120" t="b">
        <v>1</v>
      </c>
      <c r="Q150" s="120" t="b">
        <v>1</v>
      </c>
      <c r="R150" s="120" t="b">
        <v>1</v>
      </c>
    </row>
    <row r="151" spans="1:18" x14ac:dyDescent="0.25">
      <c r="A151" s="117">
        <v>1</v>
      </c>
      <c r="B151" s="118">
        <v>2</v>
      </c>
      <c r="C151" s="315">
        <f>COVID!J151</f>
        <v>400112</v>
      </c>
      <c r="D151" s="120" t="b">
        <v>1</v>
      </c>
      <c r="E151" s="316" t="str">
        <f>RIGHT(COVID!C151,4)&amp;"."&amp;COVID!M151&amp;"."&amp;COVID!K151&amp;"."&amp;$C$5</f>
        <v>5948.COVCA.I18.Ap21</v>
      </c>
      <c r="F151" s="317">
        <f t="shared" ca="1" si="4"/>
        <v>44309</v>
      </c>
      <c r="G151" s="318">
        <f>COVID!Q151</f>
        <v>0</v>
      </c>
      <c r="H151" s="124">
        <f t="shared" ca="1" si="5"/>
        <v>44309</v>
      </c>
      <c r="I151" s="125">
        <v>0</v>
      </c>
      <c r="J151" s="316" t="str">
        <f>LEFT(COVID!D151,20)&amp;"."&amp;COVIDPAY!E151</f>
        <v>Mathilda Marks-Kenne.5948.COVCA.I18.Ap21</v>
      </c>
      <c r="K151" s="120" t="b">
        <v>1</v>
      </c>
      <c r="L151" s="126" t="s">
        <v>3686</v>
      </c>
      <c r="M151" s="120" t="b">
        <v>1</v>
      </c>
      <c r="N151" s="120" t="s">
        <v>3687</v>
      </c>
      <c r="O151" s="319" t="str">
        <f>COVID!I151</f>
        <v>10166/543965</v>
      </c>
      <c r="P151" s="120" t="b">
        <v>1</v>
      </c>
      <c r="Q151" s="120" t="b">
        <v>1</v>
      </c>
      <c r="R151" s="120" t="b">
        <v>1</v>
      </c>
    </row>
    <row r="152" spans="1:18" x14ac:dyDescent="0.25">
      <c r="A152" s="117">
        <v>1</v>
      </c>
      <c r="B152" s="118">
        <v>2</v>
      </c>
      <c r="C152" s="315">
        <f>COVID!J152</f>
        <v>400110</v>
      </c>
      <c r="D152" s="120" t="b">
        <v>1</v>
      </c>
      <c r="E152" s="316" t="str">
        <f>RIGHT(COVID!C152,4)&amp;"."&amp;COVID!M152&amp;"."&amp;COVID!K152&amp;"."&amp;$C$5</f>
        <v>5949.COVCA.I18.Ap21</v>
      </c>
      <c r="F152" s="317">
        <f t="shared" ca="1" si="4"/>
        <v>44309</v>
      </c>
      <c r="G152" s="318">
        <f>COVID!Q152</f>
        <v>0</v>
      </c>
      <c r="H152" s="124">
        <f t="shared" ca="1" si="5"/>
        <v>44309</v>
      </c>
      <c r="I152" s="125">
        <v>0</v>
      </c>
      <c r="J152" s="316" t="str">
        <f>LEFT(COVID!D152,20)&amp;"."&amp;COVIDPAY!E152</f>
        <v>Menorah Foundation S.5949.COVCA.I18.Ap21</v>
      </c>
      <c r="K152" s="120" t="b">
        <v>1</v>
      </c>
      <c r="L152" s="126" t="s">
        <v>3686</v>
      </c>
      <c r="M152" s="120" t="b">
        <v>1</v>
      </c>
      <c r="N152" s="120" t="s">
        <v>3687</v>
      </c>
      <c r="O152" s="319" t="str">
        <f>COVID!I152</f>
        <v>10166/543965</v>
      </c>
      <c r="P152" s="120" t="b">
        <v>1</v>
      </c>
      <c r="Q152" s="120" t="b">
        <v>1</v>
      </c>
      <c r="R152" s="120" t="b">
        <v>1</v>
      </c>
    </row>
    <row r="153" spans="1:18" x14ac:dyDescent="0.25">
      <c r="A153" s="117">
        <v>1</v>
      </c>
      <c r="B153" s="118">
        <v>2</v>
      </c>
      <c r="C153" s="315">
        <f>COVID!J153</f>
        <v>400007</v>
      </c>
      <c r="D153" s="120" t="b">
        <v>1</v>
      </c>
      <c r="E153" s="316" t="str">
        <f>RIGHT(COVID!C153,4)&amp;"."&amp;COVID!M153&amp;"."&amp;COVID!K153&amp;"."&amp;$C$5</f>
        <v>3513.COVCA.I18.Ap21</v>
      </c>
      <c r="F153" s="317">
        <f t="shared" ca="1" si="4"/>
        <v>44309</v>
      </c>
      <c r="G153" s="318">
        <f>COVID!Q153</f>
        <v>0</v>
      </c>
      <c r="H153" s="124">
        <f t="shared" ca="1" si="5"/>
        <v>44309</v>
      </c>
      <c r="I153" s="125">
        <v>0</v>
      </c>
      <c r="J153" s="316" t="str">
        <f>LEFT(COVID!D153,20)&amp;"."&amp;COVIDPAY!E153</f>
        <v>Menorah Primary Scho.3513.COVCA.I18.Ap21</v>
      </c>
      <c r="K153" s="120" t="b">
        <v>1</v>
      </c>
      <c r="L153" s="126" t="s">
        <v>3686</v>
      </c>
      <c r="M153" s="120" t="b">
        <v>1</v>
      </c>
      <c r="N153" s="120" t="s">
        <v>3687</v>
      </c>
      <c r="O153" s="319" t="str">
        <f>COVID!I153</f>
        <v>10166/543965</v>
      </c>
      <c r="P153" s="120" t="b">
        <v>1</v>
      </c>
      <c r="Q153" s="120" t="b">
        <v>1</v>
      </c>
      <c r="R153" s="120" t="b">
        <v>1</v>
      </c>
    </row>
    <row r="154" spans="1:18" x14ac:dyDescent="0.25">
      <c r="A154" s="117">
        <v>1</v>
      </c>
      <c r="B154" s="118">
        <v>2</v>
      </c>
      <c r="C154" s="315">
        <f>COVID!J154</f>
        <v>400086</v>
      </c>
      <c r="D154" s="120" t="b">
        <v>1</v>
      </c>
      <c r="E154" s="316" t="str">
        <f>RIGHT(COVID!C154,4)&amp;"."&amp;COVID!M154&amp;"."&amp;COVID!K154&amp;"."&amp;$C$5</f>
        <v>3305.COVCA.I18.Ap21</v>
      </c>
      <c r="F154" s="317">
        <f t="shared" ca="1" si="4"/>
        <v>44309</v>
      </c>
      <c r="G154" s="318">
        <f>COVID!Q154</f>
        <v>0</v>
      </c>
      <c r="H154" s="124">
        <f t="shared" ca="1" si="5"/>
        <v>44309</v>
      </c>
      <c r="I154" s="125">
        <v>0</v>
      </c>
      <c r="J154" s="316" t="str">
        <f>LEFT(COVID!D154,20)&amp;"."&amp;COVIDPAY!E154</f>
        <v>Monken Hadley C E Pr.3305.COVCA.I18.Ap21</v>
      </c>
      <c r="K154" s="120" t="b">
        <v>1</v>
      </c>
      <c r="L154" s="126" t="s">
        <v>3686</v>
      </c>
      <c r="M154" s="120" t="b">
        <v>1</v>
      </c>
      <c r="N154" s="120" t="s">
        <v>3687</v>
      </c>
      <c r="O154" s="319" t="str">
        <f>COVID!I154</f>
        <v>10166/543965</v>
      </c>
      <c r="P154" s="120" t="b">
        <v>1</v>
      </c>
      <c r="Q154" s="120" t="b">
        <v>1</v>
      </c>
      <c r="R154" s="120" t="b">
        <v>1</v>
      </c>
    </row>
    <row r="155" spans="1:18" x14ac:dyDescent="0.25">
      <c r="A155" s="117">
        <v>1</v>
      </c>
      <c r="B155" s="118">
        <v>2</v>
      </c>
      <c r="C155" s="315">
        <f>COVID!J155</f>
        <v>400048</v>
      </c>
      <c r="D155" s="120" t="b">
        <v>1</v>
      </c>
      <c r="E155" s="316" t="str">
        <f>RIGHT(COVID!C155,4)&amp;"."&amp;COVID!M155&amp;"."&amp;COVID!K155&amp;"."&amp;$C$5</f>
        <v>2042.COVCA.I18.Ap21</v>
      </c>
      <c r="F155" s="317">
        <f t="shared" ca="1" si="4"/>
        <v>44309</v>
      </c>
      <c r="G155" s="318">
        <f>COVID!Q155</f>
        <v>0</v>
      </c>
      <c r="H155" s="124">
        <f t="shared" ca="1" si="5"/>
        <v>44309</v>
      </c>
      <c r="I155" s="125">
        <v>0</v>
      </c>
      <c r="J155" s="316" t="str">
        <f>LEFT(COVID!D155,20)&amp;"."&amp;COVIDPAY!E155</f>
        <v>Monkfrith School.2042.COVCA.I18.Ap21</v>
      </c>
      <c r="K155" s="120" t="b">
        <v>1</v>
      </c>
      <c r="L155" s="126" t="s">
        <v>3686</v>
      </c>
      <c r="M155" s="120" t="b">
        <v>1</v>
      </c>
      <c r="N155" s="120" t="s">
        <v>3687</v>
      </c>
      <c r="O155" s="319" t="str">
        <f>COVID!I155</f>
        <v>10166/543965</v>
      </c>
      <c r="P155" s="120" t="b">
        <v>1</v>
      </c>
      <c r="Q155" s="120" t="b">
        <v>1</v>
      </c>
      <c r="R155" s="120" t="b">
        <v>1</v>
      </c>
    </row>
    <row r="156" spans="1:18" x14ac:dyDescent="0.25">
      <c r="A156" s="117">
        <v>1</v>
      </c>
      <c r="B156" s="118">
        <v>2</v>
      </c>
      <c r="C156" s="315">
        <f>COVID!J156</f>
        <v>400087</v>
      </c>
      <c r="D156" s="120" t="b">
        <v>1</v>
      </c>
      <c r="E156" s="316" t="str">
        <f>RIGHT(COVID!C156,4)&amp;"."&amp;COVID!M156&amp;"."&amp;COVID!K156&amp;"."&amp;$C$5</f>
        <v>2044.COVCA.I18.Ap21</v>
      </c>
      <c r="F156" s="317">
        <f t="shared" ca="1" si="4"/>
        <v>44309</v>
      </c>
      <c r="G156" s="318">
        <f>COVID!Q156</f>
        <v>0</v>
      </c>
      <c r="H156" s="124">
        <f t="shared" ca="1" si="5"/>
        <v>44309</v>
      </c>
      <c r="I156" s="125">
        <v>0</v>
      </c>
      <c r="J156" s="316" t="str">
        <f>LEFT(COVID!D156,20)&amp;"."&amp;COVIDPAY!E156</f>
        <v>Moss Hall Infant Sch.2044.COVCA.I18.Ap21</v>
      </c>
      <c r="K156" s="120" t="b">
        <v>1</v>
      </c>
      <c r="L156" s="126" t="s">
        <v>3686</v>
      </c>
      <c r="M156" s="120" t="b">
        <v>1</v>
      </c>
      <c r="N156" s="120" t="s">
        <v>3687</v>
      </c>
      <c r="O156" s="319" t="str">
        <f>COVID!I156</f>
        <v>10166/543965</v>
      </c>
      <c r="P156" s="120" t="b">
        <v>1</v>
      </c>
      <c r="Q156" s="120" t="b">
        <v>1</v>
      </c>
      <c r="R156" s="120" t="b">
        <v>1</v>
      </c>
    </row>
    <row r="157" spans="1:18" x14ac:dyDescent="0.25">
      <c r="A157" s="117">
        <v>1</v>
      </c>
      <c r="B157" s="118">
        <v>2</v>
      </c>
      <c r="C157" s="315">
        <f>COVID!J157</f>
        <v>400088</v>
      </c>
      <c r="D157" s="120" t="b">
        <v>1</v>
      </c>
      <c r="E157" s="316" t="str">
        <f>RIGHT(COVID!C157,4)&amp;"."&amp;COVID!M157&amp;"."&amp;COVID!K157&amp;"."&amp;$C$5</f>
        <v>2043.COVCA.I18.Ap21</v>
      </c>
      <c r="F157" s="317">
        <f t="shared" ca="1" si="4"/>
        <v>44309</v>
      </c>
      <c r="G157" s="318">
        <f>COVID!Q157</f>
        <v>0</v>
      </c>
      <c r="H157" s="124">
        <f t="shared" ca="1" si="5"/>
        <v>44309</v>
      </c>
      <c r="I157" s="125">
        <v>0</v>
      </c>
      <c r="J157" s="316" t="str">
        <f>LEFT(COVID!D157,20)&amp;"."&amp;COVIDPAY!E157</f>
        <v>Moss Hall Junior Sch.2043.COVCA.I18.Ap21</v>
      </c>
      <c r="K157" s="120" t="b">
        <v>1</v>
      </c>
      <c r="L157" s="126" t="s">
        <v>3686</v>
      </c>
      <c r="M157" s="120" t="b">
        <v>1</v>
      </c>
      <c r="N157" s="120" t="s">
        <v>3687</v>
      </c>
      <c r="O157" s="319" t="str">
        <f>COVID!I157</f>
        <v>10166/543965</v>
      </c>
      <c r="P157" s="120" t="b">
        <v>1</v>
      </c>
      <c r="Q157" s="120" t="b">
        <v>1</v>
      </c>
      <c r="R157" s="120" t="b">
        <v>1</v>
      </c>
    </row>
    <row r="158" spans="1:18" x14ac:dyDescent="0.25">
      <c r="A158" s="117">
        <v>1</v>
      </c>
      <c r="B158" s="118">
        <v>2</v>
      </c>
      <c r="C158" s="315">
        <f>COVID!J158</f>
        <v>158733</v>
      </c>
      <c r="D158" s="120" t="b">
        <v>1</v>
      </c>
      <c r="E158" s="316" t="str">
        <f>RIGHT(COVID!C158,4)&amp;"."&amp;COVID!M158&amp;"."&amp;COVID!K158&amp;"."&amp;$C$5</f>
        <v>2053.COVCA.I18.Ap21</v>
      </c>
      <c r="F158" s="317">
        <f t="shared" ca="1" si="4"/>
        <v>44309</v>
      </c>
      <c r="G158" s="318">
        <f>COVID!Q158</f>
        <v>0</v>
      </c>
      <c r="H158" s="124">
        <f t="shared" ca="1" si="5"/>
        <v>44309</v>
      </c>
      <c r="I158" s="125">
        <v>0</v>
      </c>
      <c r="J158" s="316" t="str">
        <f>LEFT(COVID!D158,20)&amp;"."&amp;COVIDPAY!E158</f>
        <v>Noam Primary School.2053.COVCA.I18.Ap21</v>
      </c>
      <c r="K158" s="120" t="b">
        <v>1</v>
      </c>
      <c r="L158" s="126" t="s">
        <v>3686</v>
      </c>
      <c r="M158" s="120" t="b">
        <v>1</v>
      </c>
      <c r="N158" s="120" t="s">
        <v>3687</v>
      </c>
      <c r="O158" s="319" t="str">
        <f>COVID!I158</f>
        <v>10166/543965</v>
      </c>
      <c r="P158" s="120" t="b">
        <v>1</v>
      </c>
      <c r="Q158" s="120" t="b">
        <v>1</v>
      </c>
      <c r="R158" s="120" t="b">
        <v>1</v>
      </c>
    </row>
    <row r="159" spans="1:18" x14ac:dyDescent="0.25">
      <c r="A159" s="117">
        <v>1</v>
      </c>
      <c r="B159" s="118">
        <v>2</v>
      </c>
      <c r="C159" s="315">
        <f>COVID!J159</f>
        <v>400089</v>
      </c>
      <c r="D159" s="120" t="b">
        <v>1</v>
      </c>
      <c r="E159" s="316" t="str">
        <f>RIGHT(COVID!C159,4)&amp;"."&amp;COVID!M159&amp;"."&amp;COVID!K159&amp;"."&amp;$C$5</f>
        <v>2045.COVCA.I18.Ap21</v>
      </c>
      <c r="F159" s="317">
        <f t="shared" ca="1" si="4"/>
        <v>44309</v>
      </c>
      <c r="G159" s="318">
        <f>COVID!Q159</f>
        <v>0</v>
      </c>
      <c r="H159" s="124">
        <f t="shared" ca="1" si="5"/>
        <v>44309</v>
      </c>
      <c r="I159" s="125">
        <v>0</v>
      </c>
      <c r="J159" s="316" t="str">
        <f>LEFT(COVID!D159,20)&amp;"."&amp;COVIDPAY!E159</f>
        <v>Northside School.2045.COVCA.I18.Ap21</v>
      </c>
      <c r="K159" s="120" t="b">
        <v>1</v>
      </c>
      <c r="L159" s="126" t="s">
        <v>3686</v>
      </c>
      <c r="M159" s="120" t="b">
        <v>1</v>
      </c>
      <c r="N159" s="120" t="s">
        <v>3687</v>
      </c>
      <c r="O159" s="319" t="str">
        <f>COVID!I159</f>
        <v>10166/543965</v>
      </c>
      <c r="P159" s="120" t="b">
        <v>1</v>
      </c>
      <c r="Q159" s="120" t="b">
        <v>1</v>
      </c>
      <c r="R159" s="120" t="b">
        <v>1</v>
      </c>
    </row>
    <row r="160" spans="1:18" x14ac:dyDescent="0.25">
      <c r="A160" s="117">
        <v>1</v>
      </c>
      <c r="B160" s="118">
        <v>2</v>
      </c>
      <c r="C160" s="315">
        <f>COVID!J160</f>
        <v>400113</v>
      </c>
      <c r="D160" s="120" t="b">
        <v>1</v>
      </c>
      <c r="E160" s="316" t="str">
        <f>RIGHT(COVID!C160,4)&amp;"."&amp;COVID!M160&amp;"."&amp;COVID!K160&amp;"."&amp;$C$5</f>
        <v>2077.COVCA.I18.Ap21</v>
      </c>
      <c r="F160" s="317">
        <f t="shared" ca="1" si="4"/>
        <v>44309</v>
      </c>
      <c r="G160" s="318">
        <f>COVID!Q160</f>
        <v>0</v>
      </c>
      <c r="H160" s="124">
        <f t="shared" ca="1" si="5"/>
        <v>44309</v>
      </c>
      <c r="I160" s="125">
        <v>0</v>
      </c>
      <c r="J160" s="316" t="str">
        <f>LEFT(COVID!D160,20)&amp;"."&amp;COVIDPAY!E160</f>
        <v>Orion Primary School.2077.COVCA.I18.Ap21</v>
      </c>
      <c r="K160" s="120" t="b">
        <v>1</v>
      </c>
      <c r="L160" s="126" t="s">
        <v>3686</v>
      </c>
      <c r="M160" s="120" t="b">
        <v>1</v>
      </c>
      <c r="N160" s="120" t="s">
        <v>3687</v>
      </c>
      <c r="O160" s="319" t="str">
        <f>COVID!I160</f>
        <v>10166/543965</v>
      </c>
      <c r="P160" s="120" t="b">
        <v>1</v>
      </c>
      <c r="Q160" s="120" t="b">
        <v>1</v>
      </c>
      <c r="R160" s="120" t="b">
        <v>1</v>
      </c>
    </row>
    <row r="161" spans="1:18" x14ac:dyDescent="0.25">
      <c r="A161" s="117">
        <v>1</v>
      </c>
      <c r="B161" s="118">
        <v>2</v>
      </c>
      <c r="C161" s="315">
        <f>COVID!J161</f>
        <v>400021</v>
      </c>
      <c r="D161" s="120" t="b">
        <v>1</v>
      </c>
      <c r="E161" s="316" t="str">
        <f>RIGHT(COVID!C161,4)&amp;"."&amp;COVID!M161&amp;"."&amp;COVID!K161&amp;"."&amp;$C$5</f>
        <v>5201.COVCA.I18.Ap21</v>
      </c>
      <c r="F161" s="317">
        <f t="shared" ca="1" si="4"/>
        <v>44309</v>
      </c>
      <c r="G161" s="318">
        <f>COVID!Q161</f>
        <v>0</v>
      </c>
      <c r="H161" s="124">
        <f t="shared" ca="1" si="5"/>
        <v>44309</v>
      </c>
      <c r="I161" s="125">
        <v>0</v>
      </c>
      <c r="J161" s="316" t="str">
        <f>LEFT(COVID!D161,20)&amp;"."&amp;COVIDPAY!E161</f>
        <v>Osidge Primary Schoo.5201.COVCA.I18.Ap21</v>
      </c>
      <c r="K161" s="120" t="b">
        <v>1</v>
      </c>
      <c r="L161" s="126" t="s">
        <v>3686</v>
      </c>
      <c r="M161" s="120" t="b">
        <v>1</v>
      </c>
      <c r="N161" s="120" t="s">
        <v>3687</v>
      </c>
      <c r="O161" s="319" t="str">
        <f>COVID!I161</f>
        <v>10166/543965</v>
      </c>
      <c r="P161" s="120" t="b">
        <v>1</v>
      </c>
      <c r="Q161" s="120" t="b">
        <v>1</v>
      </c>
      <c r="R161" s="120" t="b">
        <v>1</v>
      </c>
    </row>
    <row r="162" spans="1:18" x14ac:dyDescent="0.25">
      <c r="A162" s="117">
        <v>1</v>
      </c>
      <c r="B162" s="118">
        <v>2</v>
      </c>
      <c r="C162" s="315">
        <f>COVID!J162</f>
        <v>400003</v>
      </c>
      <c r="D162" s="120" t="b">
        <v>1</v>
      </c>
      <c r="E162" s="316" t="str">
        <f>RIGHT(COVID!C162,4)&amp;"."&amp;COVID!M162&amp;"."&amp;COVID!K162&amp;"."&amp;$C$5</f>
        <v>3501.COVCA.I18.Ap21</v>
      </c>
      <c r="F162" s="317">
        <f t="shared" ca="1" si="4"/>
        <v>44309</v>
      </c>
      <c r="G162" s="318">
        <f>COVID!Q162</f>
        <v>0</v>
      </c>
      <c r="H162" s="124">
        <f t="shared" ca="1" si="5"/>
        <v>44309</v>
      </c>
      <c r="I162" s="125">
        <v>0</v>
      </c>
      <c r="J162" s="316" t="str">
        <f>LEFT(COVID!D162,20)&amp;"."&amp;COVIDPAY!E162</f>
        <v>Our Lady of Lourdes .3501.COVCA.I18.Ap21</v>
      </c>
      <c r="K162" s="120" t="b">
        <v>1</v>
      </c>
      <c r="L162" s="126" t="s">
        <v>3686</v>
      </c>
      <c r="M162" s="120" t="b">
        <v>1</v>
      </c>
      <c r="N162" s="120" t="s">
        <v>3687</v>
      </c>
      <c r="O162" s="319" t="str">
        <f>COVID!I162</f>
        <v>10166/543965</v>
      </c>
      <c r="P162" s="120" t="b">
        <v>1</v>
      </c>
      <c r="Q162" s="120" t="b">
        <v>1</v>
      </c>
      <c r="R162" s="120" t="b">
        <v>1</v>
      </c>
    </row>
    <row r="163" spans="1:18" x14ac:dyDescent="0.25">
      <c r="A163" s="117">
        <v>1</v>
      </c>
      <c r="B163" s="118">
        <v>2</v>
      </c>
      <c r="C163" s="315">
        <f>COVID!J163</f>
        <v>400014</v>
      </c>
      <c r="D163" s="120" t="b">
        <v>1</v>
      </c>
      <c r="E163" s="316" t="str">
        <f>RIGHT(COVID!C163,4)&amp;"."&amp;COVID!M163&amp;"."&amp;COVID!K163&amp;"."&amp;$C$5</f>
        <v>2078.COVCA.I18.Ap21</v>
      </c>
      <c r="F163" s="317">
        <f t="shared" ca="1" si="4"/>
        <v>44309</v>
      </c>
      <c r="G163" s="318">
        <f>COVID!Q163</f>
        <v>0</v>
      </c>
      <c r="H163" s="124">
        <f t="shared" ca="1" si="5"/>
        <v>44309</v>
      </c>
      <c r="I163" s="125">
        <v>0</v>
      </c>
      <c r="J163" s="316" t="str">
        <f>LEFT(COVID!D163,20)&amp;"."&amp;COVIDPAY!E163</f>
        <v>Pardes House School.2078.COVCA.I18.Ap21</v>
      </c>
      <c r="K163" s="120" t="b">
        <v>1</v>
      </c>
      <c r="L163" s="126" t="s">
        <v>3686</v>
      </c>
      <c r="M163" s="120" t="b">
        <v>1</v>
      </c>
      <c r="N163" s="120" t="s">
        <v>3687</v>
      </c>
      <c r="O163" s="319" t="str">
        <f>COVID!I163</f>
        <v>10166/543965</v>
      </c>
      <c r="P163" s="120" t="b">
        <v>1</v>
      </c>
      <c r="Q163" s="120" t="b">
        <v>1</v>
      </c>
      <c r="R163" s="120" t="b">
        <v>1</v>
      </c>
    </row>
    <row r="164" spans="1:18" x14ac:dyDescent="0.25">
      <c r="A164" s="117">
        <v>1</v>
      </c>
      <c r="B164" s="118">
        <v>2</v>
      </c>
      <c r="C164" s="315">
        <f>COVID!J164</f>
        <v>400010</v>
      </c>
      <c r="D164" s="120" t="b">
        <v>1</v>
      </c>
      <c r="E164" s="316" t="str">
        <f>RIGHT(COVID!C164,4)&amp;"."&amp;COVID!M164&amp;"."&amp;COVID!K164&amp;"."&amp;$C$5</f>
        <v>2071.COVCA.I18.Ap21</v>
      </c>
      <c r="F164" s="317">
        <f t="shared" ca="1" si="4"/>
        <v>44309</v>
      </c>
      <c r="G164" s="318">
        <f>COVID!Q164</f>
        <v>0</v>
      </c>
      <c r="H164" s="124">
        <f t="shared" ca="1" si="5"/>
        <v>44309</v>
      </c>
      <c r="I164" s="125">
        <v>0</v>
      </c>
      <c r="J164" s="316" t="str">
        <f>LEFT(COVID!D164,20)&amp;"."&amp;COVIDPAY!E164</f>
        <v>Queenswell Infant an.2071.COVCA.I18.Ap21</v>
      </c>
      <c r="K164" s="120" t="b">
        <v>1</v>
      </c>
      <c r="L164" s="126" t="s">
        <v>3686</v>
      </c>
      <c r="M164" s="120" t="b">
        <v>1</v>
      </c>
      <c r="N164" s="120" t="s">
        <v>3687</v>
      </c>
      <c r="O164" s="319" t="str">
        <f>COVID!I164</f>
        <v>10166/543965</v>
      </c>
      <c r="P164" s="120" t="b">
        <v>1</v>
      </c>
      <c r="Q164" s="120" t="b">
        <v>1</v>
      </c>
      <c r="R164" s="120" t="b">
        <v>1</v>
      </c>
    </row>
    <row r="165" spans="1:18" x14ac:dyDescent="0.25">
      <c r="A165" s="117">
        <v>1</v>
      </c>
      <c r="B165" s="118">
        <v>2</v>
      </c>
      <c r="C165" s="315">
        <f>COVID!J165</f>
        <v>400012</v>
      </c>
      <c r="D165" s="120" t="b">
        <v>1</v>
      </c>
      <c r="E165" s="316" t="str">
        <f>RIGHT(COVID!C165,4)&amp;"."&amp;COVID!M165&amp;"."&amp;COVID!K165&amp;"."&amp;$C$5</f>
        <v>2072.COVCA.I18.Ap21</v>
      </c>
      <c r="F165" s="317">
        <f t="shared" ca="1" si="4"/>
        <v>44309</v>
      </c>
      <c r="G165" s="318">
        <f>COVID!Q165</f>
        <v>0</v>
      </c>
      <c r="H165" s="124">
        <f t="shared" ca="1" si="5"/>
        <v>44309</v>
      </c>
      <c r="I165" s="125">
        <v>0</v>
      </c>
      <c r="J165" s="316" t="str">
        <f>LEFT(COVID!D165,20)&amp;"."&amp;COVIDPAY!E165</f>
        <v>Queenswell Junior Sc.2072.COVCA.I18.Ap21</v>
      </c>
      <c r="K165" s="120" t="b">
        <v>1</v>
      </c>
      <c r="L165" s="126" t="s">
        <v>3686</v>
      </c>
      <c r="M165" s="120" t="b">
        <v>1</v>
      </c>
      <c r="N165" s="120" t="s">
        <v>3687</v>
      </c>
      <c r="O165" s="319" t="str">
        <f>COVID!I165</f>
        <v>10166/543965</v>
      </c>
      <c r="P165" s="120" t="b">
        <v>1</v>
      </c>
      <c r="Q165" s="120" t="b">
        <v>1</v>
      </c>
      <c r="R165" s="120" t="b">
        <v>1</v>
      </c>
    </row>
    <row r="166" spans="1:18" x14ac:dyDescent="0.25">
      <c r="A166" s="117">
        <v>1</v>
      </c>
      <c r="B166" s="118">
        <v>2</v>
      </c>
      <c r="C166" s="315">
        <f>COVID!J166</f>
        <v>400093</v>
      </c>
      <c r="D166" s="120" t="b">
        <v>1</v>
      </c>
      <c r="E166" s="316" t="str">
        <f>RIGHT(COVID!C166,4)&amp;"."&amp;COVID!M166&amp;"."&amp;COVID!K166&amp;"."&amp;$C$5</f>
        <v>3512.COVCA.I18.Ap21</v>
      </c>
      <c r="F166" s="317">
        <f t="shared" ca="1" si="4"/>
        <v>44309</v>
      </c>
      <c r="G166" s="318">
        <f>COVID!Q166</f>
        <v>0</v>
      </c>
      <c r="H166" s="124">
        <f t="shared" ca="1" si="5"/>
        <v>44309</v>
      </c>
      <c r="I166" s="125">
        <v>0</v>
      </c>
      <c r="J166" s="316" t="str">
        <f>LEFT(COVID!D166,20)&amp;"."&amp;COVIDPAY!E166</f>
        <v>Rosh Pinah.3512.COVCA.I18.Ap21</v>
      </c>
      <c r="K166" s="120" t="b">
        <v>1</v>
      </c>
      <c r="L166" s="126" t="s">
        <v>3686</v>
      </c>
      <c r="M166" s="120" t="b">
        <v>1</v>
      </c>
      <c r="N166" s="120" t="s">
        <v>3687</v>
      </c>
      <c r="O166" s="319" t="str">
        <f>COVID!I166</f>
        <v>10166/543965</v>
      </c>
      <c r="P166" s="120" t="b">
        <v>1</v>
      </c>
      <c r="Q166" s="120" t="b">
        <v>1</v>
      </c>
      <c r="R166" s="120" t="b">
        <v>1</v>
      </c>
    </row>
    <row r="167" spans="1:18" x14ac:dyDescent="0.25">
      <c r="A167" s="117">
        <v>1</v>
      </c>
      <c r="B167" s="118">
        <v>2</v>
      </c>
      <c r="C167" s="315">
        <f>COVID!J167</f>
        <v>400071</v>
      </c>
      <c r="D167" s="120" t="b">
        <v>1</v>
      </c>
      <c r="E167" s="316" t="str">
        <f>RIGHT(COVID!C167,4)&amp;"."&amp;COVID!M167&amp;"."&amp;COVID!K167&amp;"."&amp;$C$5</f>
        <v>3510.COVCA.I18.Ap21</v>
      </c>
      <c r="F167" s="317">
        <f t="shared" ca="1" si="4"/>
        <v>44309</v>
      </c>
      <c r="G167" s="318">
        <f>COVID!Q167</f>
        <v>0</v>
      </c>
      <c r="H167" s="124">
        <f t="shared" ca="1" si="5"/>
        <v>44309</v>
      </c>
      <c r="I167" s="125">
        <v>0</v>
      </c>
      <c r="J167" s="316" t="str">
        <f>LEFT(COVID!D167,20)&amp;"."&amp;COVIDPAY!E167</f>
        <v>Sacred Heart School.3510.COVCA.I18.Ap21</v>
      </c>
      <c r="K167" s="120" t="b">
        <v>1</v>
      </c>
      <c r="L167" s="126" t="s">
        <v>3686</v>
      </c>
      <c r="M167" s="120" t="b">
        <v>1</v>
      </c>
      <c r="N167" s="120" t="s">
        <v>3687</v>
      </c>
      <c r="O167" s="319" t="str">
        <f>COVID!I167</f>
        <v>10166/543965</v>
      </c>
      <c r="P167" s="120" t="b">
        <v>1</v>
      </c>
      <c r="Q167" s="120" t="b">
        <v>1</v>
      </c>
      <c r="R167" s="120" t="b">
        <v>1</v>
      </c>
    </row>
    <row r="168" spans="1:18" x14ac:dyDescent="0.25">
      <c r="A168" s="117">
        <v>1</v>
      </c>
      <c r="B168" s="118">
        <v>2</v>
      </c>
      <c r="C168" s="315">
        <f>COVID!J168</f>
        <v>400096</v>
      </c>
      <c r="D168" s="120" t="b">
        <v>1</v>
      </c>
      <c r="E168" s="316" t="str">
        <f>RIGHT(COVID!C168,4)&amp;"."&amp;COVID!M168&amp;"."&amp;COVID!K168&amp;"."&amp;$C$5</f>
        <v>3502.COVCA.I18.Ap21</v>
      </c>
      <c r="F168" s="317">
        <f t="shared" ca="1" si="4"/>
        <v>44309</v>
      </c>
      <c r="G168" s="318">
        <f>COVID!Q168</f>
        <v>0</v>
      </c>
      <c r="H168" s="124">
        <f t="shared" ca="1" si="5"/>
        <v>44309</v>
      </c>
      <c r="I168" s="125">
        <v>0</v>
      </c>
      <c r="J168" s="316" t="str">
        <f>LEFT(COVID!D168,20)&amp;"."&amp;COVIDPAY!E168</f>
        <v>St Agnes RC Primary .3502.COVCA.I18.Ap21</v>
      </c>
      <c r="K168" s="120" t="b">
        <v>1</v>
      </c>
      <c r="L168" s="126" t="s">
        <v>3686</v>
      </c>
      <c r="M168" s="120" t="b">
        <v>1</v>
      </c>
      <c r="N168" s="120" t="s">
        <v>3687</v>
      </c>
      <c r="O168" s="319" t="str">
        <f>COVID!I168</f>
        <v>10166/543965</v>
      </c>
      <c r="P168" s="120" t="b">
        <v>1</v>
      </c>
      <c r="Q168" s="120" t="b">
        <v>1</v>
      </c>
      <c r="R168" s="120" t="b">
        <v>1</v>
      </c>
    </row>
    <row r="169" spans="1:18" x14ac:dyDescent="0.25">
      <c r="A169" s="117">
        <v>1</v>
      </c>
      <c r="B169" s="118">
        <v>2</v>
      </c>
      <c r="C169" s="315">
        <f>COVID!J169</f>
        <v>400062</v>
      </c>
      <c r="D169" s="120" t="b">
        <v>1</v>
      </c>
      <c r="E169" s="316" t="str">
        <f>RIGHT(COVID!C169,4)&amp;"."&amp;COVID!M169&amp;"."&amp;COVID!K169&amp;"."&amp;$C$5</f>
        <v>3315.COVCA.I18.Ap21</v>
      </c>
      <c r="F169" s="317">
        <f t="shared" ca="1" si="4"/>
        <v>44309</v>
      </c>
      <c r="G169" s="318">
        <f>COVID!Q169</f>
        <v>0</v>
      </c>
      <c r="H169" s="124">
        <f t="shared" ca="1" si="5"/>
        <v>44309</v>
      </c>
      <c r="I169" s="125">
        <v>0</v>
      </c>
      <c r="J169" s="316" t="str">
        <f>LEFT(COVID!D169,20)&amp;"."&amp;COVIDPAY!E169</f>
        <v>St Andrew's C E.3315.COVCA.I18.Ap21</v>
      </c>
      <c r="K169" s="120" t="b">
        <v>1</v>
      </c>
      <c r="L169" s="126" t="s">
        <v>3686</v>
      </c>
      <c r="M169" s="120" t="b">
        <v>1</v>
      </c>
      <c r="N169" s="120" t="s">
        <v>3687</v>
      </c>
      <c r="O169" s="319" t="str">
        <f>COVID!I169</f>
        <v>10166/543965</v>
      </c>
      <c r="P169" s="120" t="b">
        <v>1</v>
      </c>
      <c r="Q169" s="120" t="b">
        <v>1</v>
      </c>
      <c r="R169" s="120" t="b">
        <v>1</v>
      </c>
    </row>
    <row r="170" spans="1:18" x14ac:dyDescent="0.25">
      <c r="A170" s="117">
        <v>1</v>
      </c>
      <c r="B170" s="118">
        <v>2</v>
      </c>
      <c r="C170" s="315">
        <f>COVID!J170</f>
        <v>400064</v>
      </c>
      <c r="D170" s="120" t="b">
        <v>1</v>
      </c>
      <c r="E170" s="316" t="str">
        <f>RIGHT(COVID!C170,4)&amp;"."&amp;COVID!M170&amp;"."&amp;COVID!K170&amp;"."&amp;$C$5</f>
        <v>3504.COVCA.I18.Ap21</v>
      </c>
      <c r="F170" s="317">
        <f t="shared" ca="1" si="4"/>
        <v>44309</v>
      </c>
      <c r="G170" s="318">
        <f>COVID!Q170</f>
        <v>0</v>
      </c>
      <c r="H170" s="124">
        <f t="shared" ca="1" si="5"/>
        <v>44309</v>
      </c>
      <c r="I170" s="125">
        <v>0</v>
      </c>
      <c r="J170" s="316" t="str">
        <f>LEFT(COVID!D170,20)&amp;"."&amp;COVIDPAY!E170</f>
        <v>St Catherines R C Pr.3504.COVCA.I18.Ap21</v>
      </c>
      <c r="K170" s="120" t="b">
        <v>1</v>
      </c>
      <c r="L170" s="126" t="s">
        <v>3686</v>
      </c>
      <c r="M170" s="120" t="b">
        <v>1</v>
      </c>
      <c r="N170" s="120" t="s">
        <v>3687</v>
      </c>
      <c r="O170" s="319" t="str">
        <f>COVID!I170</f>
        <v>10166/543965</v>
      </c>
      <c r="P170" s="120" t="b">
        <v>1</v>
      </c>
      <c r="Q170" s="120" t="b">
        <v>1</v>
      </c>
      <c r="R170" s="120" t="b">
        <v>1</v>
      </c>
    </row>
    <row r="171" spans="1:18" x14ac:dyDescent="0.25">
      <c r="A171" s="117">
        <v>1</v>
      </c>
      <c r="B171" s="118">
        <v>2</v>
      </c>
      <c r="C171" s="315">
        <f>COVID!J171</f>
        <v>400098</v>
      </c>
      <c r="D171" s="120" t="b">
        <v>1</v>
      </c>
      <c r="E171" s="316" t="str">
        <f>RIGHT(COVID!C171,4)&amp;"."&amp;COVID!M171&amp;"."&amp;COVID!K171&amp;"."&amp;$C$5</f>
        <v>3309.COVCA.I18.Ap21</v>
      </c>
      <c r="F171" s="317">
        <f t="shared" ca="1" si="4"/>
        <v>44309</v>
      </c>
      <c r="G171" s="318">
        <f>COVID!Q171</f>
        <v>0</v>
      </c>
      <c r="H171" s="124">
        <f t="shared" ca="1" si="5"/>
        <v>44309</v>
      </c>
      <c r="I171" s="125">
        <v>0</v>
      </c>
      <c r="J171" s="316" t="str">
        <f>LEFT(COVID!D171,20)&amp;"."&amp;COVIDPAY!E171</f>
        <v>St Johns CE N20.3309.COVCA.I18.Ap21</v>
      </c>
      <c r="K171" s="120" t="b">
        <v>1</v>
      </c>
      <c r="L171" s="126" t="s">
        <v>3686</v>
      </c>
      <c r="M171" s="120" t="b">
        <v>1</v>
      </c>
      <c r="N171" s="120" t="s">
        <v>3687</v>
      </c>
      <c r="O171" s="319" t="str">
        <f>COVID!I171</f>
        <v>10166/543965</v>
      </c>
      <c r="P171" s="120" t="b">
        <v>1</v>
      </c>
      <c r="Q171" s="120" t="b">
        <v>1</v>
      </c>
      <c r="R171" s="120" t="b">
        <v>1</v>
      </c>
    </row>
    <row r="172" spans="1:18" x14ac:dyDescent="0.25">
      <c r="A172" s="117">
        <v>1</v>
      </c>
      <c r="B172" s="118">
        <v>2</v>
      </c>
      <c r="C172" s="315">
        <f>COVID!J172</f>
        <v>400114</v>
      </c>
      <c r="D172" s="120" t="b">
        <v>1</v>
      </c>
      <c r="E172" s="316" t="str">
        <f>RIGHT(COVID!C172,4)&amp;"."&amp;COVID!M172&amp;"."&amp;COVID!K172&amp;"."&amp;$C$5</f>
        <v>3307.COVCA.I18.Ap21</v>
      </c>
      <c r="F172" s="317">
        <f t="shared" ca="1" si="4"/>
        <v>44309</v>
      </c>
      <c r="G172" s="318">
        <f>COVID!Q172</f>
        <v>0</v>
      </c>
      <c r="H172" s="124">
        <f t="shared" ca="1" si="5"/>
        <v>44309</v>
      </c>
      <c r="I172" s="125">
        <v>0</v>
      </c>
      <c r="J172" s="316" t="str">
        <f>LEFT(COVID!D172,20)&amp;"."&amp;COVIDPAY!E172</f>
        <v>St John's CE School .3307.COVCA.I18.Ap21</v>
      </c>
      <c r="K172" s="120" t="b">
        <v>1</v>
      </c>
      <c r="L172" s="126" t="s">
        <v>3686</v>
      </c>
      <c r="M172" s="120" t="b">
        <v>1</v>
      </c>
      <c r="N172" s="120" t="s">
        <v>3687</v>
      </c>
      <c r="O172" s="319" t="str">
        <f>COVID!I172</f>
        <v>10166/543965</v>
      </c>
      <c r="P172" s="120" t="b">
        <v>1</v>
      </c>
      <c r="Q172" s="120" t="b">
        <v>1</v>
      </c>
      <c r="R172" s="120" t="b">
        <v>1</v>
      </c>
    </row>
    <row r="173" spans="1:18" x14ac:dyDescent="0.25">
      <c r="A173" s="117">
        <v>1</v>
      </c>
      <c r="B173" s="118">
        <v>2</v>
      </c>
      <c r="C173" s="315">
        <f>COVID!J173</f>
        <v>400066</v>
      </c>
      <c r="D173" s="120" t="b">
        <v>1</v>
      </c>
      <c r="E173" s="316" t="str">
        <f>RIGHT(COVID!C173,4)&amp;"."&amp;COVID!M173&amp;"."&amp;COVID!K173&amp;"."&amp;$C$5</f>
        <v>3509.COVCA.I18.Ap21</v>
      </c>
      <c r="F173" s="317">
        <f t="shared" ca="1" si="4"/>
        <v>44309</v>
      </c>
      <c r="G173" s="318">
        <f>COVID!Q173</f>
        <v>0</v>
      </c>
      <c r="H173" s="124">
        <f t="shared" ca="1" si="5"/>
        <v>44309</v>
      </c>
      <c r="I173" s="125">
        <v>0</v>
      </c>
      <c r="J173" s="316" t="str">
        <f>LEFT(COVID!D173,20)&amp;"."&amp;COVIDPAY!E173</f>
        <v>St Joseph's Primary .3509.COVCA.I18.Ap21</v>
      </c>
      <c r="K173" s="120" t="b">
        <v>1</v>
      </c>
      <c r="L173" s="126" t="s">
        <v>3686</v>
      </c>
      <c r="M173" s="120" t="b">
        <v>1</v>
      </c>
      <c r="N173" s="120" t="s">
        <v>3687</v>
      </c>
      <c r="O173" s="319" t="str">
        <f>COVID!I173</f>
        <v>10166/543965</v>
      </c>
      <c r="P173" s="120" t="b">
        <v>1</v>
      </c>
      <c r="Q173" s="120" t="b">
        <v>1</v>
      </c>
      <c r="R173" s="120" t="b">
        <v>1</v>
      </c>
    </row>
    <row r="174" spans="1:18" x14ac:dyDescent="0.25">
      <c r="A174" s="117">
        <v>1</v>
      </c>
      <c r="B174" s="118">
        <v>2</v>
      </c>
      <c r="C174" s="315">
        <f>COVID!J174</f>
        <v>400058</v>
      </c>
      <c r="D174" s="120" t="b">
        <v>1</v>
      </c>
      <c r="E174" s="316" t="str">
        <f>RIGHT(COVID!C174,4)&amp;"."&amp;COVID!M174&amp;"."&amp;COVID!K174&amp;"."&amp;$C$5</f>
        <v>3311.COVCA.I18.Ap21</v>
      </c>
      <c r="F174" s="317">
        <f t="shared" ca="1" si="4"/>
        <v>44309</v>
      </c>
      <c r="G174" s="318">
        <f>COVID!Q174</f>
        <v>0</v>
      </c>
      <c r="H174" s="124">
        <f t="shared" ca="1" si="5"/>
        <v>44309</v>
      </c>
      <c r="I174" s="125">
        <v>0</v>
      </c>
      <c r="J174" s="316" t="str">
        <f>LEFT(COVID!D174,20)&amp;"."&amp;COVIDPAY!E174</f>
        <v>St Mary's C E Primar.3311.COVCA.I18.Ap21</v>
      </c>
      <c r="K174" s="120" t="b">
        <v>1</v>
      </c>
      <c r="L174" s="126" t="s">
        <v>3686</v>
      </c>
      <c r="M174" s="120" t="b">
        <v>1</v>
      </c>
      <c r="N174" s="120" t="s">
        <v>3687</v>
      </c>
      <c r="O174" s="319" t="str">
        <f>COVID!I174</f>
        <v>10166/543965</v>
      </c>
      <c r="P174" s="120" t="b">
        <v>1</v>
      </c>
      <c r="Q174" s="120" t="b">
        <v>1</v>
      </c>
      <c r="R174" s="120" t="b">
        <v>1</v>
      </c>
    </row>
    <row r="175" spans="1:18" x14ac:dyDescent="0.25">
      <c r="A175" s="117">
        <v>1</v>
      </c>
      <c r="B175" s="118">
        <v>2</v>
      </c>
      <c r="C175" s="315">
        <f>COVID!J175</f>
        <v>400017</v>
      </c>
      <c r="D175" s="120" t="b">
        <v>1</v>
      </c>
      <c r="E175" s="316" t="str">
        <f>RIGHT(COVID!C175,4)&amp;"."&amp;COVID!M175&amp;"."&amp;COVID!K175&amp;"."&amp;$C$5</f>
        <v>3312.COVCA.I18.Ap21</v>
      </c>
      <c r="F175" s="317">
        <f t="shared" ca="1" si="4"/>
        <v>44309</v>
      </c>
      <c r="G175" s="318">
        <f>COVID!Q175</f>
        <v>0</v>
      </c>
      <c r="H175" s="124">
        <f t="shared" ca="1" si="5"/>
        <v>44309</v>
      </c>
      <c r="I175" s="125">
        <v>0</v>
      </c>
      <c r="J175" s="316" t="str">
        <f>LEFT(COVID!D175,20)&amp;"."&amp;COVIDPAY!E175</f>
        <v>St Mary's School EN4.3312.COVCA.I18.Ap21</v>
      </c>
      <c r="K175" s="120" t="b">
        <v>1</v>
      </c>
      <c r="L175" s="126" t="s">
        <v>3686</v>
      </c>
      <c r="M175" s="120" t="b">
        <v>1</v>
      </c>
      <c r="N175" s="120" t="s">
        <v>3687</v>
      </c>
      <c r="O175" s="319" t="str">
        <f>COVID!I175</f>
        <v>10166/543965</v>
      </c>
      <c r="P175" s="120" t="b">
        <v>1</v>
      </c>
      <c r="Q175" s="120" t="b">
        <v>1</v>
      </c>
      <c r="R175" s="120" t="b">
        <v>1</v>
      </c>
    </row>
    <row r="176" spans="1:18" x14ac:dyDescent="0.25">
      <c r="A176" s="117">
        <v>1</v>
      </c>
      <c r="B176" s="118">
        <v>2</v>
      </c>
      <c r="C176" s="315">
        <f>COVID!J176</f>
        <v>400094</v>
      </c>
      <c r="D176" s="120" t="b">
        <v>1</v>
      </c>
      <c r="E176" s="316" t="str">
        <f>RIGHT(COVID!C176,4)&amp;"."&amp;COVID!M176&amp;"."&amp;COVID!K176&amp;"."&amp;$C$5</f>
        <v>3314.COVCA.I18.Ap21</v>
      </c>
      <c r="F176" s="317">
        <f t="shared" ca="1" si="4"/>
        <v>44309</v>
      </c>
      <c r="G176" s="318">
        <f>COVID!Q176</f>
        <v>0</v>
      </c>
      <c r="H176" s="124">
        <f t="shared" ca="1" si="5"/>
        <v>44309</v>
      </c>
      <c r="I176" s="125">
        <v>0</v>
      </c>
      <c r="J176" s="316" t="str">
        <f>LEFT(COVID!D176,20)&amp;"."&amp;COVIDPAY!E176</f>
        <v>St Pauls CE Primary,.3314.COVCA.I18.Ap21</v>
      </c>
      <c r="K176" s="120" t="b">
        <v>1</v>
      </c>
      <c r="L176" s="126" t="s">
        <v>3686</v>
      </c>
      <c r="M176" s="120" t="b">
        <v>1</v>
      </c>
      <c r="N176" s="120" t="s">
        <v>3687</v>
      </c>
      <c r="O176" s="319" t="str">
        <f>COVID!I176</f>
        <v>10166/543965</v>
      </c>
      <c r="P176" s="120" t="b">
        <v>1</v>
      </c>
      <c r="Q176" s="120" t="b">
        <v>1</v>
      </c>
      <c r="R176" s="120" t="b">
        <v>1</v>
      </c>
    </row>
    <row r="177" spans="1:18" x14ac:dyDescent="0.25">
      <c r="A177" s="117">
        <v>1</v>
      </c>
      <c r="B177" s="118">
        <v>2</v>
      </c>
      <c r="C177" s="315">
        <f>COVID!J177</f>
        <v>400006</v>
      </c>
      <c r="D177" s="120" t="b">
        <v>1</v>
      </c>
      <c r="E177" s="316" t="str">
        <f>RIGHT(COVID!C177,4)&amp;"."&amp;COVID!M177&amp;"."&amp;COVID!K177&amp;"."&amp;$C$5</f>
        <v>3313.COVCA.I18.Ap21</v>
      </c>
      <c r="F177" s="317">
        <f t="shared" ca="1" si="4"/>
        <v>44309</v>
      </c>
      <c r="G177" s="318">
        <f>COVID!Q177</f>
        <v>0</v>
      </c>
      <c r="H177" s="124">
        <f t="shared" ca="1" si="5"/>
        <v>44309</v>
      </c>
      <c r="I177" s="125">
        <v>0</v>
      </c>
      <c r="J177" s="316" t="str">
        <f>LEFT(COVID!D177,20)&amp;"."&amp;COVIDPAY!E177</f>
        <v>St. Pauls CE Primary.3313.COVCA.I18.Ap21</v>
      </c>
      <c r="K177" s="120" t="b">
        <v>1</v>
      </c>
      <c r="L177" s="126" t="s">
        <v>3686</v>
      </c>
      <c r="M177" s="120" t="b">
        <v>1</v>
      </c>
      <c r="N177" s="120" t="s">
        <v>3687</v>
      </c>
      <c r="O177" s="319" t="str">
        <f>COVID!I177</f>
        <v>10166/543965</v>
      </c>
      <c r="P177" s="120" t="b">
        <v>1</v>
      </c>
      <c r="Q177" s="120" t="b">
        <v>1</v>
      </c>
      <c r="R177" s="120" t="b">
        <v>1</v>
      </c>
    </row>
    <row r="178" spans="1:18" x14ac:dyDescent="0.25">
      <c r="A178" s="117">
        <v>1</v>
      </c>
      <c r="B178" s="118">
        <v>2</v>
      </c>
      <c r="C178" s="315">
        <f>COVID!J178</f>
        <v>400037</v>
      </c>
      <c r="D178" s="120" t="b">
        <v>1</v>
      </c>
      <c r="E178" s="316" t="str">
        <f>RIGHT(COVID!C178,4)&amp;"."&amp;COVID!M178&amp;"."&amp;COVID!K178&amp;"."&amp;$C$5</f>
        <v>3507.COVCA.I18.Ap21</v>
      </c>
      <c r="F178" s="317">
        <f t="shared" ca="1" si="4"/>
        <v>44309</v>
      </c>
      <c r="G178" s="318">
        <f>COVID!Q178</f>
        <v>0</v>
      </c>
      <c r="H178" s="124">
        <f t="shared" ca="1" si="5"/>
        <v>44309</v>
      </c>
      <c r="I178" s="125">
        <v>0</v>
      </c>
      <c r="J178" s="316" t="str">
        <f>LEFT(COVID!D178,20)&amp;"."&amp;COVIDPAY!E178</f>
        <v>St Theresa's R.C. Pr.3507.COVCA.I18.Ap21</v>
      </c>
      <c r="K178" s="120" t="b">
        <v>1</v>
      </c>
      <c r="L178" s="126" t="s">
        <v>3686</v>
      </c>
      <c r="M178" s="120" t="b">
        <v>1</v>
      </c>
      <c r="N178" s="120" t="s">
        <v>3687</v>
      </c>
      <c r="O178" s="319" t="str">
        <f>COVID!I178</f>
        <v>10166/543965</v>
      </c>
      <c r="P178" s="120" t="b">
        <v>1</v>
      </c>
      <c r="Q178" s="120" t="b">
        <v>1</v>
      </c>
      <c r="R178" s="120" t="b">
        <v>1</v>
      </c>
    </row>
    <row r="179" spans="1:18" x14ac:dyDescent="0.25">
      <c r="A179" s="117">
        <v>1</v>
      </c>
      <c r="B179" s="118">
        <v>2</v>
      </c>
      <c r="C179" s="315">
        <f>COVID!J179</f>
        <v>400009</v>
      </c>
      <c r="D179" s="120" t="b">
        <v>1</v>
      </c>
      <c r="E179" s="316" t="str">
        <f>RIGHT(COVID!C179,4)&amp;"."&amp;COVID!M179&amp;"."&amp;COVID!K179&amp;"."&amp;$C$5</f>
        <v>3506.COVCA.I18.Ap21</v>
      </c>
      <c r="F179" s="317">
        <f t="shared" ca="1" si="4"/>
        <v>44309</v>
      </c>
      <c r="G179" s="318">
        <f>COVID!Q179</f>
        <v>0</v>
      </c>
      <c r="H179" s="124">
        <f t="shared" ca="1" si="5"/>
        <v>44309</v>
      </c>
      <c r="I179" s="125">
        <v>0</v>
      </c>
      <c r="J179" s="316" t="str">
        <f>LEFT(COVID!D179,20)&amp;"."&amp;COVIDPAY!E179</f>
        <v>St Vincent's Catholi.3506.COVCA.I18.Ap21</v>
      </c>
      <c r="K179" s="120" t="b">
        <v>1</v>
      </c>
      <c r="L179" s="126" t="s">
        <v>3686</v>
      </c>
      <c r="M179" s="120" t="b">
        <v>1</v>
      </c>
      <c r="N179" s="120" t="s">
        <v>3687</v>
      </c>
      <c r="O179" s="319" t="str">
        <f>COVID!I179</f>
        <v>10166/543965</v>
      </c>
      <c r="P179" s="120" t="b">
        <v>1</v>
      </c>
      <c r="Q179" s="120" t="b">
        <v>1</v>
      </c>
      <c r="R179" s="120" t="b">
        <v>1</v>
      </c>
    </row>
    <row r="180" spans="1:18" x14ac:dyDescent="0.25">
      <c r="A180" s="117">
        <v>1</v>
      </c>
      <c r="B180" s="118">
        <v>2</v>
      </c>
      <c r="C180" s="315">
        <f>COVID!J180</f>
        <v>400038</v>
      </c>
      <c r="D180" s="120" t="b">
        <v>1</v>
      </c>
      <c r="E180" s="316" t="str">
        <f>RIGHT(COVID!C180,4)&amp;"."&amp;COVID!M180&amp;"."&amp;COVID!K180&amp;"."&amp;$C$5</f>
        <v>2070.COVCA.I18.Ap21</v>
      </c>
      <c r="F180" s="317">
        <f t="shared" ca="1" si="4"/>
        <v>44309</v>
      </c>
      <c r="G180" s="318">
        <f>COVID!Q180</f>
        <v>0</v>
      </c>
      <c r="H180" s="124">
        <f t="shared" ca="1" si="5"/>
        <v>44309</v>
      </c>
      <c r="I180" s="125">
        <v>0</v>
      </c>
      <c r="J180" s="316" t="str">
        <f>LEFT(COVID!D180,20)&amp;"."&amp;COVIDPAY!E180</f>
        <v>Sunnyfields Primary .2070.COVCA.I18.Ap21</v>
      </c>
      <c r="K180" s="120" t="b">
        <v>1</v>
      </c>
      <c r="L180" s="126" t="s">
        <v>3686</v>
      </c>
      <c r="M180" s="120" t="b">
        <v>1</v>
      </c>
      <c r="N180" s="120" t="s">
        <v>3687</v>
      </c>
      <c r="O180" s="319" t="str">
        <f>COVID!I180</f>
        <v>10166/543965</v>
      </c>
      <c r="P180" s="120" t="b">
        <v>1</v>
      </c>
      <c r="Q180" s="120" t="b">
        <v>1</v>
      </c>
      <c r="R180" s="120" t="b">
        <v>1</v>
      </c>
    </row>
    <row r="181" spans="1:18" x14ac:dyDescent="0.25">
      <c r="A181" s="117">
        <v>1</v>
      </c>
      <c r="B181" s="118">
        <v>2</v>
      </c>
      <c r="C181" s="315">
        <f>COVID!J181</f>
        <v>400100</v>
      </c>
      <c r="D181" s="120" t="b">
        <v>1</v>
      </c>
      <c r="E181" s="316" t="str">
        <f>RIGHT(COVID!C181,4)&amp;"."&amp;COVID!M181&amp;"."&amp;COVID!K181&amp;"."&amp;$C$5</f>
        <v>3316.COVCA.I18.Ap21</v>
      </c>
      <c r="F181" s="317">
        <f t="shared" ca="1" si="4"/>
        <v>44309</v>
      </c>
      <c r="G181" s="318">
        <f>COVID!Q181</f>
        <v>0</v>
      </c>
      <c r="H181" s="124">
        <f t="shared" ca="1" si="5"/>
        <v>44309</v>
      </c>
      <c r="I181" s="125">
        <v>0</v>
      </c>
      <c r="J181" s="316" t="str">
        <f>LEFT(COVID!D181,20)&amp;"."&amp;COVIDPAY!E181</f>
        <v>Trent  C of E Primar.3316.COVCA.I18.Ap21</v>
      </c>
      <c r="K181" s="120" t="b">
        <v>1</v>
      </c>
      <c r="L181" s="126" t="s">
        <v>3686</v>
      </c>
      <c r="M181" s="120" t="b">
        <v>1</v>
      </c>
      <c r="N181" s="120" t="s">
        <v>3687</v>
      </c>
      <c r="O181" s="319" t="str">
        <f>COVID!I181</f>
        <v>10166/543965</v>
      </c>
      <c r="P181" s="120" t="b">
        <v>1</v>
      </c>
      <c r="Q181" s="120" t="b">
        <v>1</v>
      </c>
      <c r="R181" s="120" t="b">
        <v>1</v>
      </c>
    </row>
    <row r="182" spans="1:18" x14ac:dyDescent="0.25">
      <c r="A182" s="117">
        <v>1</v>
      </c>
      <c r="B182" s="118">
        <v>2</v>
      </c>
      <c r="C182" s="315">
        <f>COVID!J182</f>
        <v>400101</v>
      </c>
      <c r="D182" s="120" t="b">
        <v>1</v>
      </c>
      <c r="E182" s="316" t="str">
        <f>RIGHT(COVID!C182,4)&amp;"."&amp;COVID!M182&amp;"."&amp;COVID!K182&amp;"."&amp;$C$5</f>
        <v>2055.COVCA.I18.Ap21</v>
      </c>
      <c r="F182" s="317">
        <f t="shared" ca="1" si="4"/>
        <v>44309</v>
      </c>
      <c r="G182" s="318">
        <f>COVID!Q182</f>
        <v>0</v>
      </c>
      <c r="H182" s="124">
        <f t="shared" ca="1" si="5"/>
        <v>44309</v>
      </c>
      <c r="I182" s="125">
        <v>0</v>
      </c>
      <c r="J182" s="316" t="str">
        <f>LEFT(COVID!D182,20)&amp;"."&amp;COVIDPAY!E182</f>
        <v>Tudor School.2055.COVCA.I18.Ap21</v>
      </c>
      <c r="K182" s="120" t="b">
        <v>1</v>
      </c>
      <c r="L182" s="126" t="s">
        <v>3686</v>
      </c>
      <c r="M182" s="120" t="b">
        <v>1</v>
      </c>
      <c r="N182" s="120" t="s">
        <v>3687</v>
      </c>
      <c r="O182" s="319" t="str">
        <f>COVID!I182</f>
        <v>10166/543965</v>
      </c>
      <c r="P182" s="120" t="b">
        <v>1</v>
      </c>
      <c r="Q182" s="120" t="b">
        <v>1</v>
      </c>
      <c r="R182" s="120" t="b">
        <v>1</v>
      </c>
    </row>
    <row r="183" spans="1:18" x14ac:dyDescent="0.25">
      <c r="A183" s="117">
        <v>1</v>
      </c>
      <c r="B183" s="118">
        <v>2</v>
      </c>
      <c r="C183" s="315">
        <f>COVID!J183</f>
        <v>400053</v>
      </c>
      <c r="D183" s="120" t="b">
        <v>1</v>
      </c>
      <c r="E183" s="316" t="str">
        <f>RIGHT(COVID!C183,4)&amp;"."&amp;COVID!M183&amp;"."&amp;COVID!K183&amp;"."&amp;$C$5</f>
        <v>2057.COVCA.I18.Ap21</v>
      </c>
      <c r="F183" s="317">
        <f t="shared" ca="1" si="4"/>
        <v>44309</v>
      </c>
      <c r="G183" s="318">
        <f>COVID!Q183</f>
        <v>0</v>
      </c>
      <c r="H183" s="124">
        <f t="shared" ca="1" si="5"/>
        <v>44309</v>
      </c>
      <c r="I183" s="125">
        <v>0</v>
      </c>
      <c r="J183" s="316" t="str">
        <f>LEFT(COVID!D183,20)&amp;"."&amp;COVIDPAY!E183</f>
        <v>Underhill School.2057.COVCA.I18.Ap21</v>
      </c>
      <c r="K183" s="120" t="b">
        <v>1</v>
      </c>
      <c r="L183" s="126" t="s">
        <v>3686</v>
      </c>
      <c r="M183" s="120" t="b">
        <v>1</v>
      </c>
      <c r="N183" s="120" t="s">
        <v>3687</v>
      </c>
      <c r="O183" s="319" t="str">
        <f>COVID!I183</f>
        <v>10166/543965</v>
      </c>
      <c r="P183" s="120" t="b">
        <v>1</v>
      </c>
      <c r="Q183" s="120" t="b">
        <v>1</v>
      </c>
      <c r="R183" s="120" t="b">
        <v>1</v>
      </c>
    </row>
    <row r="184" spans="1:18" x14ac:dyDescent="0.25">
      <c r="A184" s="117">
        <v>1</v>
      </c>
      <c r="B184" s="118">
        <v>2</v>
      </c>
      <c r="C184" s="315">
        <f>COVID!J184</f>
        <v>400111</v>
      </c>
      <c r="D184" s="120" t="b">
        <v>1</v>
      </c>
      <c r="E184" s="316" t="str">
        <f>RIGHT(COVID!C184,4)&amp;"."&amp;COVID!M184&amp;"."&amp;COVID!K184&amp;"."&amp;$C$5</f>
        <v>2076.COVCA.I18.Ap21</v>
      </c>
      <c r="F184" s="317">
        <f t="shared" ca="1" si="4"/>
        <v>44309</v>
      </c>
      <c r="G184" s="318">
        <f>COVID!Q184</f>
        <v>0</v>
      </c>
      <c r="H184" s="124">
        <f t="shared" ca="1" si="5"/>
        <v>44309</v>
      </c>
      <c r="I184" s="125">
        <v>0</v>
      </c>
      <c r="J184" s="316" t="str">
        <f>LEFT(COVID!D184,20)&amp;"."&amp;COVIDPAY!E184</f>
        <v>Wessex  Gardens Prim.2076.COVCA.I18.Ap21</v>
      </c>
      <c r="K184" s="120" t="b">
        <v>1</v>
      </c>
      <c r="L184" s="126" t="s">
        <v>3686</v>
      </c>
      <c r="M184" s="120" t="b">
        <v>1</v>
      </c>
      <c r="N184" s="120" t="s">
        <v>3687</v>
      </c>
      <c r="O184" s="319" t="str">
        <f>COVID!I184</f>
        <v>10166/543965</v>
      </c>
      <c r="P184" s="120" t="b">
        <v>1</v>
      </c>
      <c r="Q184" s="120" t="b">
        <v>1</v>
      </c>
      <c r="R184" s="120" t="b">
        <v>1</v>
      </c>
    </row>
    <row r="185" spans="1:18" x14ac:dyDescent="0.25">
      <c r="A185" s="117">
        <v>1</v>
      </c>
      <c r="B185" s="118">
        <v>2</v>
      </c>
      <c r="C185" s="315">
        <f>COVID!J185</f>
        <v>400011</v>
      </c>
      <c r="D185" s="120" t="b">
        <v>1</v>
      </c>
      <c r="E185" s="316" t="str">
        <f>RIGHT(COVID!C185,4)&amp;"."&amp;COVID!M185&amp;"."&amp;COVID!K185&amp;"."&amp;$C$5</f>
        <v>2060.COVCA.I18.Ap21</v>
      </c>
      <c r="F185" s="317">
        <f t="shared" ca="1" si="4"/>
        <v>44309</v>
      </c>
      <c r="G185" s="318">
        <f>COVID!Q185</f>
        <v>0</v>
      </c>
      <c r="H185" s="124">
        <f t="shared" ca="1" si="5"/>
        <v>44309</v>
      </c>
      <c r="I185" s="125">
        <v>0</v>
      </c>
      <c r="J185" s="316" t="str">
        <f>LEFT(COVID!D185,20)&amp;"."&amp;COVIDPAY!E185</f>
        <v>Whitings Hill Primar.2060.COVCA.I18.Ap21</v>
      </c>
      <c r="K185" s="120" t="b">
        <v>1</v>
      </c>
      <c r="L185" s="126" t="s">
        <v>3686</v>
      </c>
      <c r="M185" s="120" t="b">
        <v>1</v>
      </c>
      <c r="N185" s="120" t="s">
        <v>3687</v>
      </c>
      <c r="O185" s="319" t="str">
        <f>COVID!I185</f>
        <v>10166/543965</v>
      </c>
      <c r="P185" s="120" t="b">
        <v>1</v>
      </c>
      <c r="Q185" s="120" t="b">
        <v>1</v>
      </c>
      <c r="R185" s="120" t="b">
        <v>1</v>
      </c>
    </row>
    <row r="186" spans="1:18" x14ac:dyDescent="0.25">
      <c r="A186" s="117">
        <v>1</v>
      </c>
      <c r="B186" s="118">
        <v>2</v>
      </c>
      <c r="C186" s="315">
        <f>COVID!J186</f>
        <v>400117</v>
      </c>
      <c r="D186" s="120" t="b">
        <v>1</v>
      </c>
      <c r="E186" s="316" t="str">
        <f>RIGHT(COVID!C186,4)&amp;"."&amp;COVID!M186&amp;"."&amp;COVID!K186&amp;"."&amp;$C$5</f>
        <v>3518.COVCA.I18.Ap21</v>
      </c>
      <c r="F186" s="317">
        <f t="shared" ca="1" si="4"/>
        <v>44309</v>
      </c>
      <c r="G186" s="318">
        <f>COVID!Q186</f>
        <v>0</v>
      </c>
      <c r="H186" s="124">
        <f t="shared" ca="1" si="5"/>
        <v>44309</v>
      </c>
      <c r="I186" s="125">
        <v>0</v>
      </c>
      <c r="J186" s="316" t="str">
        <f>LEFT(COVID!D186,20)&amp;"."&amp;COVIDPAY!E186</f>
        <v>Woodcroft Primary Sc.3518.COVCA.I18.Ap21</v>
      </c>
      <c r="K186" s="120" t="b">
        <v>1</v>
      </c>
      <c r="L186" s="126" t="s">
        <v>3686</v>
      </c>
      <c r="M186" s="120" t="b">
        <v>1</v>
      </c>
      <c r="N186" s="120" t="s">
        <v>3687</v>
      </c>
      <c r="O186" s="319" t="str">
        <f>COVID!I186</f>
        <v>10166/543965</v>
      </c>
      <c r="P186" s="120" t="b">
        <v>1</v>
      </c>
      <c r="Q186" s="120" t="b">
        <v>1</v>
      </c>
      <c r="R186" s="120" t="b">
        <v>1</v>
      </c>
    </row>
    <row r="187" spans="1:18" x14ac:dyDescent="0.25">
      <c r="A187" s="117">
        <v>1</v>
      </c>
      <c r="B187" s="118">
        <v>2</v>
      </c>
      <c r="C187" s="315">
        <f>COVID!J187</f>
        <v>400004</v>
      </c>
      <c r="D187" s="120" t="b">
        <v>1</v>
      </c>
      <c r="E187" s="316" t="str">
        <f>RIGHT(COVID!C187,4)&amp;"."&amp;COVID!M187&amp;"."&amp;COVID!K187&amp;"."&amp;$C$5</f>
        <v>2054.COVCA.I18.Ap21</v>
      </c>
      <c r="F187" s="317">
        <f t="shared" ca="1" si="4"/>
        <v>44309</v>
      </c>
      <c r="G187" s="318">
        <f>COVID!Q187</f>
        <v>0</v>
      </c>
      <c r="H187" s="124">
        <f t="shared" ca="1" si="5"/>
        <v>44309</v>
      </c>
      <c r="I187" s="125">
        <v>0</v>
      </c>
      <c r="J187" s="316" t="str">
        <f>LEFT(COVID!D187,20)&amp;"."&amp;COVIDPAY!E187</f>
        <v>Woodridge  Primary S.2054.COVCA.I18.Ap21</v>
      </c>
      <c r="K187" s="120" t="b">
        <v>1</v>
      </c>
      <c r="L187" s="126" t="s">
        <v>3686</v>
      </c>
      <c r="M187" s="120" t="b">
        <v>1</v>
      </c>
      <c r="N187" s="120" t="s">
        <v>3687</v>
      </c>
      <c r="O187" s="319" t="str">
        <f>COVID!I187</f>
        <v>10166/543965</v>
      </c>
      <c r="P187" s="120" t="b">
        <v>1</v>
      </c>
      <c r="Q187" s="120" t="b">
        <v>1</v>
      </c>
      <c r="R187" s="120" t="b">
        <v>1</v>
      </c>
    </row>
    <row r="188" spans="1:18" x14ac:dyDescent="0.25">
      <c r="A188" s="117">
        <v>1</v>
      </c>
      <c r="B188" s="118">
        <v>2</v>
      </c>
      <c r="C188" s="315">
        <f>COVID!J188</f>
        <v>400157</v>
      </c>
      <c r="D188" s="120" t="b">
        <v>1</v>
      </c>
      <c r="E188" s="316" t="str">
        <f>RIGHT(COVID!C188,4)&amp;"."&amp;COVID!M188&amp;"."&amp;COVID!K188&amp;"."&amp;$C$5</f>
        <v>1102.COVCA.I18.Ap21</v>
      </c>
      <c r="F188" s="317">
        <f t="shared" ca="1" si="4"/>
        <v>44309</v>
      </c>
      <c r="G188" s="318">
        <f>COVID!Q188</f>
        <v>0</v>
      </c>
      <c r="H188" s="124">
        <f t="shared" ca="1" si="5"/>
        <v>44309</v>
      </c>
      <c r="I188" s="125">
        <v>0</v>
      </c>
      <c r="J188" s="316" t="str">
        <f>LEFT(COVID!D188,20)&amp;"."&amp;COVIDPAY!E188</f>
        <v>Northgate.1102.COVCA.I18.Ap21</v>
      </c>
      <c r="K188" s="120" t="b">
        <v>1</v>
      </c>
      <c r="L188" s="126" t="s">
        <v>3686</v>
      </c>
      <c r="M188" s="120" t="b">
        <v>1</v>
      </c>
      <c r="N188" s="120" t="s">
        <v>3687</v>
      </c>
      <c r="O188" s="319" t="str">
        <f>COVID!I188</f>
        <v>10166/543965</v>
      </c>
      <c r="P188" s="120" t="b">
        <v>1</v>
      </c>
      <c r="Q188" s="120" t="b">
        <v>1</v>
      </c>
      <c r="R188" s="120" t="b">
        <v>1</v>
      </c>
    </row>
    <row r="189" spans="1:18" x14ac:dyDescent="0.25">
      <c r="A189" s="117">
        <v>1</v>
      </c>
      <c r="B189" s="118">
        <v>2</v>
      </c>
      <c r="C189" s="315">
        <f>COVID!J189</f>
        <v>400156</v>
      </c>
      <c r="D189" s="120" t="b">
        <v>1</v>
      </c>
      <c r="E189" s="316" t="str">
        <f>RIGHT(COVID!C189,4)&amp;"."&amp;COVID!M189&amp;"."&amp;COVID!K189&amp;"."&amp;$C$5</f>
        <v>1100.COVCA.I18.Ap21</v>
      </c>
      <c r="F189" s="317">
        <f t="shared" ca="1" si="4"/>
        <v>44309</v>
      </c>
      <c r="G189" s="318">
        <f>COVID!Q189</f>
        <v>0</v>
      </c>
      <c r="H189" s="124">
        <f t="shared" ca="1" si="5"/>
        <v>44309</v>
      </c>
      <c r="I189" s="125">
        <v>0</v>
      </c>
      <c r="J189" s="316" t="str">
        <f>LEFT(COVID!D189,20)&amp;"."&amp;COVIDPAY!E189</f>
        <v>Pavilion.1100.COVCA.I18.Ap21</v>
      </c>
      <c r="K189" s="120" t="b">
        <v>1</v>
      </c>
      <c r="L189" s="126" t="s">
        <v>3686</v>
      </c>
      <c r="M189" s="120" t="b">
        <v>1</v>
      </c>
      <c r="N189" s="120" t="s">
        <v>3687</v>
      </c>
      <c r="O189" s="319" t="str">
        <f>COVID!I189</f>
        <v>10166/543965</v>
      </c>
      <c r="P189" s="120" t="b">
        <v>1</v>
      </c>
      <c r="Q189" s="120" t="b">
        <v>1</v>
      </c>
      <c r="R189" s="120" t="b">
        <v>1</v>
      </c>
    </row>
    <row r="190" spans="1:18" x14ac:dyDescent="0.25">
      <c r="A190" s="117">
        <v>1</v>
      </c>
      <c r="B190" s="118">
        <v>2</v>
      </c>
      <c r="C190" s="315">
        <f>COVID!J190</f>
        <v>400041</v>
      </c>
      <c r="D190" s="120" t="b">
        <v>1</v>
      </c>
      <c r="E190" s="316" t="str">
        <f>RIGHT(COVID!C190,4)&amp;"."&amp;COVID!M190&amp;"."&amp;COVID!K190&amp;"."&amp;$C$5</f>
        <v>5405.COVCA.I18.Ap21</v>
      </c>
      <c r="F190" s="317">
        <f t="shared" ca="1" si="4"/>
        <v>44309</v>
      </c>
      <c r="G190" s="318">
        <f>COVID!Q190</f>
        <v>0</v>
      </c>
      <c r="H190" s="124">
        <f t="shared" ca="1" si="5"/>
        <v>44309</v>
      </c>
      <c r="I190" s="125">
        <v>0</v>
      </c>
      <c r="J190" s="316" t="str">
        <f>LEFT(COVID!D190,20)&amp;"."&amp;COVIDPAY!E190</f>
        <v>Finchley Catholic Hi.5405.COVCA.I18.Ap21</v>
      </c>
      <c r="K190" s="120" t="b">
        <v>1</v>
      </c>
      <c r="L190" s="126" t="s">
        <v>3686</v>
      </c>
      <c r="M190" s="120" t="b">
        <v>1</v>
      </c>
      <c r="N190" s="120" t="s">
        <v>3687</v>
      </c>
      <c r="O190" s="319" t="str">
        <f>COVID!I190</f>
        <v>10166/543965</v>
      </c>
      <c r="P190" s="120" t="b">
        <v>1</v>
      </c>
      <c r="Q190" s="120" t="b">
        <v>1</v>
      </c>
      <c r="R190" s="120" t="b">
        <v>1</v>
      </c>
    </row>
    <row r="191" spans="1:18" x14ac:dyDescent="0.25">
      <c r="A191" s="117">
        <v>1</v>
      </c>
      <c r="B191" s="118">
        <v>2</v>
      </c>
      <c r="C191" s="315">
        <f>COVID!J191</f>
        <v>400033</v>
      </c>
      <c r="D191" s="120" t="b">
        <v>1</v>
      </c>
      <c r="E191" s="316" t="str">
        <f>RIGHT(COVID!C191,4)&amp;"."&amp;COVID!M191&amp;"."&amp;COVID!K191&amp;"."&amp;$C$5</f>
        <v>4003.COVCA.I18.Ap21</v>
      </c>
      <c r="F191" s="317">
        <f t="shared" ca="1" si="4"/>
        <v>44309</v>
      </c>
      <c r="G191" s="318">
        <f>COVID!Q191</f>
        <v>0</v>
      </c>
      <c r="H191" s="124">
        <f t="shared" ca="1" si="5"/>
        <v>44309</v>
      </c>
      <c r="I191" s="125">
        <v>0</v>
      </c>
      <c r="J191" s="316" t="str">
        <f>LEFT(COVID!D191,20)&amp;"."&amp;COVIDPAY!E191</f>
        <v>Friern Barnet School.4003.COVCA.I18.Ap21</v>
      </c>
      <c r="K191" s="120" t="b">
        <v>1</v>
      </c>
      <c r="L191" s="126" t="s">
        <v>3686</v>
      </c>
      <c r="M191" s="120" t="b">
        <v>1</v>
      </c>
      <c r="N191" s="120" t="s">
        <v>3687</v>
      </c>
      <c r="O191" s="319" t="str">
        <f>COVID!I191</f>
        <v>10166/543965</v>
      </c>
      <c r="P191" s="120" t="b">
        <v>1</v>
      </c>
      <c r="Q191" s="120" t="b">
        <v>1</v>
      </c>
      <c r="R191" s="120" t="b">
        <v>1</v>
      </c>
    </row>
    <row r="192" spans="1:18" x14ac:dyDescent="0.25">
      <c r="A192" s="117">
        <v>1</v>
      </c>
      <c r="B192" s="118">
        <v>2</v>
      </c>
      <c r="C192" s="315">
        <f>COVID!J192</f>
        <v>400140</v>
      </c>
      <c r="D192" s="120" t="b">
        <v>1</v>
      </c>
      <c r="E192" s="316" t="str">
        <f>RIGHT(COVID!C192,4)&amp;"."&amp;COVID!M192&amp;"."&amp;COVID!K192&amp;"."&amp;$C$5</f>
        <v>5427.COVCA.I18.Ap21</v>
      </c>
      <c r="F192" s="317">
        <f t="shared" ca="1" si="4"/>
        <v>44309</v>
      </c>
      <c r="G192" s="318">
        <f>COVID!Q192</f>
        <v>0</v>
      </c>
      <c r="H192" s="124">
        <f t="shared" ca="1" si="5"/>
        <v>44309</v>
      </c>
      <c r="I192" s="125">
        <v>0</v>
      </c>
      <c r="J192" s="316" t="str">
        <f>LEFT(COVID!D192,20)&amp;"."&amp;COVIDPAY!E192</f>
        <v>JCoSS.5427.COVCA.I18.Ap21</v>
      </c>
      <c r="K192" s="120" t="b">
        <v>1</v>
      </c>
      <c r="L192" s="126" t="s">
        <v>3686</v>
      </c>
      <c r="M192" s="120" t="b">
        <v>1</v>
      </c>
      <c r="N192" s="120" t="s">
        <v>3687</v>
      </c>
      <c r="O192" s="319" t="str">
        <f>COVID!I192</f>
        <v>10166/543965</v>
      </c>
      <c r="P192" s="120" t="b">
        <v>1</v>
      </c>
      <c r="Q192" s="120" t="b">
        <v>1</v>
      </c>
      <c r="R192" s="120" t="b">
        <v>1</v>
      </c>
    </row>
    <row r="193" spans="1:18" x14ac:dyDescent="0.25">
      <c r="A193" s="117">
        <v>1</v>
      </c>
      <c r="B193" s="118">
        <v>2</v>
      </c>
      <c r="C193" s="315">
        <f>COVID!J193</f>
        <v>107953</v>
      </c>
      <c r="D193" s="120" t="b">
        <v>1</v>
      </c>
      <c r="E193" s="316" t="str">
        <f>RIGHT(COVID!C193,4)&amp;"."&amp;COVID!M193&amp;"."&amp;COVID!K193&amp;"."&amp;$C$5</f>
        <v>4004.COVCA.I18.Ap21</v>
      </c>
      <c r="F193" s="317">
        <f t="shared" ca="1" si="4"/>
        <v>44309</v>
      </c>
      <c r="G193" s="318">
        <f>COVID!Q193</f>
        <v>0</v>
      </c>
      <c r="H193" s="124">
        <f t="shared" ca="1" si="5"/>
        <v>44309</v>
      </c>
      <c r="I193" s="125">
        <v>0</v>
      </c>
      <c r="J193" s="316" t="str">
        <f>LEFT(COVID!D193,20)&amp;"."&amp;COVIDPAY!E193</f>
        <v>Menorah High School .4004.COVCA.I18.Ap21</v>
      </c>
      <c r="K193" s="120" t="b">
        <v>1</v>
      </c>
      <c r="L193" s="126" t="s">
        <v>3686</v>
      </c>
      <c r="M193" s="120" t="b">
        <v>1</v>
      </c>
      <c r="N193" s="120" t="s">
        <v>3687</v>
      </c>
      <c r="O193" s="319" t="str">
        <f>COVID!I193</f>
        <v>10166/543965</v>
      </c>
      <c r="P193" s="120" t="b">
        <v>1</v>
      </c>
      <c r="Q193" s="120" t="b">
        <v>1</v>
      </c>
      <c r="R193" s="120" t="b">
        <v>1</v>
      </c>
    </row>
    <row r="194" spans="1:18" x14ac:dyDescent="0.25">
      <c r="A194" s="117">
        <v>1</v>
      </c>
      <c r="B194" s="118">
        <v>2</v>
      </c>
      <c r="C194" s="315">
        <f>COVID!J194</f>
        <v>400029</v>
      </c>
      <c r="D194" s="120" t="b">
        <v>1</v>
      </c>
      <c r="E194" s="316" t="str">
        <f>RIGHT(COVID!C194,4)&amp;"."&amp;COVID!M194&amp;"."&amp;COVID!K194&amp;"."&amp;$C$5</f>
        <v>5404.COVCA.I18.Ap21</v>
      </c>
      <c r="F194" s="317">
        <f t="shared" ca="1" si="4"/>
        <v>44309</v>
      </c>
      <c r="G194" s="318">
        <f>COVID!Q194</f>
        <v>0</v>
      </c>
      <c r="H194" s="124">
        <f t="shared" ca="1" si="5"/>
        <v>44309</v>
      </c>
      <c r="I194" s="125">
        <v>0</v>
      </c>
      <c r="J194" s="316" t="str">
        <f>LEFT(COVID!D194,20)&amp;"."&amp;COVIDPAY!E194</f>
        <v>St Michaels Catholic.5404.COVCA.I18.Ap21</v>
      </c>
      <c r="K194" s="120" t="b">
        <v>1</v>
      </c>
      <c r="L194" s="126" t="s">
        <v>3686</v>
      </c>
      <c r="M194" s="120" t="b">
        <v>1</v>
      </c>
      <c r="N194" s="120" t="s">
        <v>3687</v>
      </c>
      <c r="O194" s="319" t="str">
        <f>COVID!I194</f>
        <v>10166/543965</v>
      </c>
      <c r="P194" s="120" t="b">
        <v>1</v>
      </c>
      <c r="Q194" s="120" t="b">
        <v>1</v>
      </c>
      <c r="R194" s="120" t="b">
        <v>1</v>
      </c>
    </row>
    <row r="195" spans="1:18" x14ac:dyDescent="0.25">
      <c r="A195" s="117">
        <v>1</v>
      </c>
      <c r="B195" s="118">
        <v>2</v>
      </c>
      <c r="C195" s="315">
        <f>COVID!J195</f>
        <v>400013</v>
      </c>
      <c r="D195" s="120" t="b">
        <v>1</v>
      </c>
      <c r="E195" s="316" t="str">
        <f>RIGHT(COVID!C195,4)&amp;"."&amp;COVID!M195&amp;"."&amp;COVID!K195&amp;"."&amp;$C$5</f>
        <v>5407.COVCA.I18.Ap21</v>
      </c>
      <c r="F195" s="317">
        <f t="shared" ca="1" si="4"/>
        <v>44309</v>
      </c>
      <c r="G195" s="318">
        <f>COVID!Q195</f>
        <v>0</v>
      </c>
      <c r="H195" s="124">
        <f t="shared" ca="1" si="5"/>
        <v>44309</v>
      </c>
      <c r="I195" s="125">
        <v>0</v>
      </c>
      <c r="J195" s="316" t="str">
        <f>LEFT(COVID!D195,20)&amp;"."&amp;COVIDPAY!E195</f>
        <v>St. James' Catholic .5407.COVCA.I18.Ap21</v>
      </c>
      <c r="K195" s="120" t="b">
        <v>1</v>
      </c>
      <c r="L195" s="126" t="s">
        <v>3686</v>
      </c>
      <c r="M195" s="120" t="b">
        <v>1</v>
      </c>
      <c r="N195" s="120" t="s">
        <v>3687</v>
      </c>
      <c r="O195" s="319" t="str">
        <f>COVID!I195</f>
        <v>10166/543965</v>
      </c>
      <c r="P195" s="120" t="b">
        <v>1</v>
      </c>
      <c r="Q195" s="120" t="b">
        <v>1</v>
      </c>
      <c r="R195" s="120" t="b">
        <v>1</v>
      </c>
    </row>
    <row r="196" spans="1:18" x14ac:dyDescent="0.25">
      <c r="A196" s="117">
        <v>1</v>
      </c>
      <c r="B196" s="118">
        <v>2</v>
      </c>
      <c r="C196" s="315">
        <f>COVID!J196</f>
        <v>400063</v>
      </c>
      <c r="D196" s="120" t="b">
        <v>1</v>
      </c>
      <c r="E196" s="316" t="str">
        <f>RIGHT(COVID!C196,4)&amp;"."&amp;COVID!M196&amp;"."&amp;COVID!K196&amp;"."&amp;$C$5</f>
        <v>7010.COVCA.I18.Ap21</v>
      </c>
      <c r="F196" s="317">
        <f t="shared" ca="1" si="4"/>
        <v>44309</v>
      </c>
      <c r="G196" s="318">
        <f>COVID!Q196</f>
        <v>0</v>
      </c>
      <c r="H196" s="124">
        <f t="shared" ca="1" si="5"/>
        <v>44309</v>
      </c>
      <c r="I196" s="125">
        <v>0</v>
      </c>
      <c r="J196" s="316" t="str">
        <f>LEFT(COVID!D196,20)&amp;"."&amp;COVIDPAY!E196</f>
        <v>Mapledown.7010.COVCA.I18.Ap21</v>
      </c>
      <c r="K196" s="120" t="b">
        <v>1</v>
      </c>
      <c r="L196" s="126" t="s">
        <v>3686</v>
      </c>
      <c r="M196" s="120" t="b">
        <v>1</v>
      </c>
      <c r="N196" s="120" t="s">
        <v>3687</v>
      </c>
      <c r="O196" s="319" t="str">
        <f>COVID!I196</f>
        <v>10166/543965</v>
      </c>
      <c r="P196" s="120" t="b">
        <v>1</v>
      </c>
      <c r="Q196" s="120" t="b">
        <v>1</v>
      </c>
      <c r="R196" s="120" t="b">
        <v>1</v>
      </c>
    </row>
    <row r="197" spans="1:18" x14ac:dyDescent="0.25">
      <c r="A197" s="117">
        <v>1</v>
      </c>
      <c r="B197" s="118">
        <v>2</v>
      </c>
      <c r="C197" s="315">
        <f>COVID!J197</f>
        <v>400034</v>
      </c>
      <c r="D197" s="120" t="b">
        <v>1</v>
      </c>
      <c r="E197" s="316" t="str">
        <f>RIGHT(COVID!C197,4)&amp;"."&amp;COVID!M197&amp;"."&amp;COVID!K197&amp;"."&amp;$C$5</f>
        <v>7005.COVCA.I18.Ap21</v>
      </c>
      <c r="F197" s="317">
        <f t="shared" ca="1" si="4"/>
        <v>44309</v>
      </c>
      <c r="G197" s="318">
        <f>COVID!Q197</f>
        <v>0</v>
      </c>
      <c r="H197" s="124">
        <f t="shared" ca="1" si="5"/>
        <v>44309</v>
      </c>
      <c r="I197" s="125">
        <v>0</v>
      </c>
      <c r="J197" s="316" t="str">
        <f>LEFT(COVID!D197,20)&amp;"."&amp;COVIDPAY!E197</f>
        <v>Northway.7005.COVCA.I18.Ap21</v>
      </c>
      <c r="K197" s="120" t="b">
        <v>1</v>
      </c>
      <c r="L197" s="126" t="s">
        <v>3686</v>
      </c>
      <c r="M197" s="120" t="b">
        <v>1</v>
      </c>
      <c r="N197" s="120" t="s">
        <v>3687</v>
      </c>
      <c r="O197" s="319" t="str">
        <f>COVID!I197</f>
        <v>10166/543965</v>
      </c>
      <c r="P197" s="120" t="b">
        <v>1</v>
      </c>
      <c r="Q197" s="120" t="b">
        <v>1</v>
      </c>
      <c r="R197" s="120" t="b">
        <v>1</v>
      </c>
    </row>
    <row r="198" spans="1:18" x14ac:dyDescent="0.25">
      <c r="A198" s="117">
        <v>1</v>
      </c>
      <c r="B198" s="118">
        <v>2</v>
      </c>
      <c r="C198" s="315">
        <f>COVID!J198</f>
        <v>400091</v>
      </c>
      <c r="D198" s="120" t="b">
        <v>1</v>
      </c>
      <c r="E198" s="316" t="str">
        <f>RIGHT(COVID!C198,4)&amp;"."&amp;COVID!M198&amp;"."&amp;COVID!K198&amp;"."&amp;$C$5</f>
        <v>7009.COVCA.I18.Ap21</v>
      </c>
      <c r="F198" s="317">
        <f t="shared" ca="1" si="4"/>
        <v>44309</v>
      </c>
      <c r="G198" s="318">
        <f>COVID!Q198</f>
        <v>0</v>
      </c>
      <c r="H198" s="124">
        <f t="shared" ca="1" si="5"/>
        <v>44309</v>
      </c>
      <c r="I198" s="125">
        <v>0</v>
      </c>
      <c r="J198" s="316" t="str">
        <f>LEFT(COVID!D198,20)&amp;"."&amp;COVIDPAY!E198</f>
        <v>Oakleigh.7009.COVCA.I18.Ap21</v>
      </c>
      <c r="K198" s="120" t="b">
        <v>1</v>
      </c>
      <c r="L198" s="126" t="s">
        <v>3686</v>
      </c>
      <c r="M198" s="120" t="b">
        <v>1</v>
      </c>
      <c r="N198" s="120" t="s">
        <v>3687</v>
      </c>
      <c r="O198" s="319" t="str">
        <f>COVID!I198</f>
        <v>10166/543965</v>
      </c>
      <c r="P198" s="120" t="b">
        <v>1</v>
      </c>
      <c r="Q198" s="120" t="b">
        <v>1</v>
      </c>
      <c r="R198" s="120" t="b">
        <v>1</v>
      </c>
    </row>
    <row r="199" spans="1:18" x14ac:dyDescent="0.25">
      <c r="A199" s="117">
        <v>1</v>
      </c>
      <c r="B199" s="118">
        <v>2</v>
      </c>
      <c r="C199" s="315">
        <f>COVID!J199</f>
        <v>400135</v>
      </c>
      <c r="D199" s="120" t="b">
        <v>1</v>
      </c>
      <c r="E199" s="316" t="str">
        <f>RIGHT(COVID!C199,4)&amp;"."&amp;COVID!M199&amp;"."&amp;COVID!K199&amp;"."&amp;$C$5</f>
        <v>3521.COVCA.I18.Ap21</v>
      </c>
      <c r="F199" s="317">
        <f t="shared" ca="1" si="4"/>
        <v>44309</v>
      </c>
      <c r="G199" s="318">
        <f>COVID!Q199</f>
        <v>0</v>
      </c>
      <c r="H199" s="124">
        <f t="shared" ca="1" si="5"/>
        <v>44309</v>
      </c>
      <c r="I199" s="125">
        <v>0</v>
      </c>
      <c r="J199" s="316" t="str">
        <f>LEFT(COVID!D199,20)&amp;"."&amp;COVIDPAY!E199</f>
        <v>St Mary's &amp; St John'.3521.COVCA.I18.Ap21</v>
      </c>
      <c r="K199" s="120" t="b">
        <v>1</v>
      </c>
      <c r="L199" s="126" t="s">
        <v>3686</v>
      </c>
      <c r="M199" s="120" t="b">
        <v>1</v>
      </c>
      <c r="N199" s="120" t="s">
        <v>3687</v>
      </c>
      <c r="O199" s="319" t="str">
        <f>COVID!I199</f>
        <v>10166/543965</v>
      </c>
      <c r="P199" s="120" t="b">
        <v>1</v>
      </c>
      <c r="Q199" s="120" t="b">
        <v>1</v>
      </c>
      <c r="R199" s="120" t="b">
        <v>1</v>
      </c>
    </row>
    <row r="200" spans="1:18" x14ac:dyDescent="0.25">
      <c r="A200" s="117">
        <v>1</v>
      </c>
      <c r="B200" s="118">
        <v>2</v>
      </c>
      <c r="C200" s="315">
        <f>COVID!K200</f>
        <v>0</v>
      </c>
      <c r="D200" s="120" t="b">
        <v>1</v>
      </c>
      <c r="E200" s="316" t="str">
        <f>RIGHT(COVID!D200,4)&amp;"."&amp;COVID!N200&amp;"."&amp;COVID!L200&amp;"."&amp;$C$5</f>
        <v>...Ap21</v>
      </c>
      <c r="F200" s="317">
        <f t="shared" ca="1" si="4"/>
        <v>44309</v>
      </c>
      <c r="G200" s="318">
        <f>COVID!Q200</f>
        <v>0</v>
      </c>
      <c r="H200" s="124">
        <f t="shared" ca="1" si="5"/>
        <v>44309</v>
      </c>
      <c r="I200" s="125">
        <v>0</v>
      </c>
      <c r="J200" s="316" t="str">
        <f>LEFT(COVID!E200,20)&amp;"."&amp;COVIDPAY!E200</f>
        <v>....Ap21</v>
      </c>
      <c r="K200" s="120" t="b">
        <v>1</v>
      </c>
      <c r="L200" s="126" t="s">
        <v>3686</v>
      </c>
      <c r="M200" s="120" t="b">
        <v>1</v>
      </c>
      <c r="N200" s="120" t="s">
        <v>3687</v>
      </c>
      <c r="O200" s="319">
        <f>COVID!J200</f>
        <v>0</v>
      </c>
      <c r="P200" s="120" t="b">
        <v>1</v>
      </c>
      <c r="Q200" s="120" t="b">
        <v>1</v>
      </c>
      <c r="R200" s="120" t="b">
        <v>1</v>
      </c>
    </row>
    <row r="201" spans="1:18" x14ac:dyDescent="0.25">
      <c r="A201" s="117">
        <v>1</v>
      </c>
      <c r="B201" s="118">
        <v>2</v>
      </c>
      <c r="C201" s="315">
        <f>COVID!K201</f>
        <v>0</v>
      </c>
      <c r="D201" s="120" t="b">
        <v>1</v>
      </c>
      <c r="E201" s="316" t="str">
        <f>RIGHT(COVID!D201,4)&amp;"."&amp;COVID!N201&amp;"."&amp;COVID!L201&amp;"."&amp;$C$5</f>
        <v>...Ap21</v>
      </c>
      <c r="F201" s="317">
        <f t="shared" ca="1" si="4"/>
        <v>44309</v>
      </c>
      <c r="G201" s="318">
        <f>COVID!Q201</f>
        <v>0</v>
      </c>
      <c r="H201" s="124">
        <f t="shared" ca="1" si="5"/>
        <v>44309</v>
      </c>
      <c r="I201" s="125">
        <v>0</v>
      </c>
      <c r="J201" s="316" t="str">
        <f>LEFT(COVID!E201,20)&amp;"."&amp;COVIDPAY!E201</f>
        <v>....Ap21</v>
      </c>
      <c r="K201" s="120" t="b">
        <v>1</v>
      </c>
      <c r="L201" s="126" t="s">
        <v>3686</v>
      </c>
      <c r="M201" s="120" t="b">
        <v>1</v>
      </c>
      <c r="N201" s="120" t="s">
        <v>3687</v>
      </c>
      <c r="O201" s="319">
        <f>COVID!J201</f>
        <v>0</v>
      </c>
      <c r="P201" s="120" t="b">
        <v>1</v>
      </c>
      <c r="Q201" s="120" t="b">
        <v>1</v>
      </c>
      <c r="R201" s="120" t="b">
        <v>1</v>
      </c>
    </row>
    <row r="202" spans="1:18" x14ac:dyDescent="0.25">
      <c r="A202" s="117">
        <v>1</v>
      </c>
      <c r="B202" s="118">
        <v>2</v>
      </c>
      <c r="C202" s="315">
        <f>COVID!K202</f>
        <v>0</v>
      </c>
      <c r="D202" s="120" t="b">
        <v>1</v>
      </c>
      <c r="E202" s="316" t="str">
        <f>RIGHT(COVID!D202,4)&amp;"."&amp;COVID!N202&amp;"."&amp;COVID!L202&amp;"."&amp;$C$5</f>
        <v>...Ap21</v>
      </c>
      <c r="F202" s="317">
        <f t="shared" ca="1" si="4"/>
        <v>44309</v>
      </c>
      <c r="G202" s="318">
        <f>COVID!Q202</f>
        <v>0</v>
      </c>
      <c r="H202" s="124">
        <f t="shared" ca="1" si="5"/>
        <v>44309</v>
      </c>
      <c r="I202" s="125">
        <v>0</v>
      </c>
      <c r="J202" s="316" t="str">
        <f>LEFT(COVID!E202,20)&amp;"."&amp;COVIDPAY!E202</f>
        <v>....Ap21</v>
      </c>
      <c r="K202" s="120" t="b">
        <v>1</v>
      </c>
      <c r="L202" s="126" t="s">
        <v>3686</v>
      </c>
      <c r="M202" s="120" t="b">
        <v>1</v>
      </c>
      <c r="N202" s="120" t="s">
        <v>3687</v>
      </c>
      <c r="O202" s="319">
        <f>COVID!J202</f>
        <v>0</v>
      </c>
      <c r="P202" s="120" t="b">
        <v>1</v>
      </c>
      <c r="Q202" s="120" t="b">
        <v>1</v>
      </c>
      <c r="R202" s="120" t="b">
        <v>1</v>
      </c>
    </row>
    <row r="203" spans="1:18" x14ac:dyDescent="0.25">
      <c r="A203" s="117">
        <v>1</v>
      </c>
      <c r="B203" s="118">
        <v>2</v>
      </c>
      <c r="C203" s="315">
        <f>COVID!K203</f>
        <v>0</v>
      </c>
      <c r="D203" s="120" t="b">
        <v>1</v>
      </c>
      <c r="E203" s="316" t="str">
        <f>RIGHT(COVID!D203,4)&amp;"."&amp;COVID!N203&amp;"."&amp;COVID!L203&amp;"."&amp;$C$5</f>
        <v>...Ap21</v>
      </c>
      <c r="F203" s="317">
        <f t="shared" ca="1" si="4"/>
        <v>44309</v>
      </c>
      <c r="G203" s="318">
        <f>COVID!Q203</f>
        <v>0</v>
      </c>
      <c r="H203" s="124">
        <f t="shared" ca="1" si="5"/>
        <v>44309</v>
      </c>
      <c r="I203" s="125">
        <v>0</v>
      </c>
      <c r="J203" s="316" t="str">
        <f>LEFT(COVID!E203,20)&amp;"."&amp;COVIDPAY!E203</f>
        <v>....Ap21</v>
      </c>
      <c r="K203" s="120" t="b">
        <v>1</v>
      </c>
      <c r="L203" s="126" t="s">
        <v>3686</v>
      </c>
      <c r="M203" s="120" t="b">
        <v>1</v>
      </c>
      <c r="N203" s="120" t="s">
        <v>3687</v>
      </c>
      <c r="O203" s="319">
        <f>COVID!J203</f>
        <v>0</v>
      </c>
      <c r="P203" s="120" t="b">
        <v>1</v>
      </c>
      <c r="Q203" s="120" t="b">
        <v>1</v>
      </c>
      <c r="R203" s="120" t="b">
        <v>1</v>
      </c>
    </row>
    <row r="204" spans="1:18" x14ac:dyDescent="0.25">
      <c r="A204" s="117">
        <v>1</v>
      </c>
      <c r="B204" s="118">
        <v>2</v>
      </c>
      <c r="C204" s="315">
        <f>COVID!K204</f>
        <v>0</v>
      </c>
      <c r="D204" s="120" t="b">
        <v>1</v>
      </c>
      <c r="E204" s="316" t="str">
        <f>RIGHT(COVID!D204,4)&amp;"."&amp;COVID!N204&amp;"."&amp;COVID!L204&amp;"."&amp;$C$5</f>
        <v>...Ap21</v>
      </c>
      <c r="F204" s="317">
        <f t="shared" ca="1" si="4"/>
        <v>44309</v>
      </c>
      <c r="G204" s="318">
        <f>COVID!Q204</f>
        <v>0</v>
      </c>
      <c r="H204" s="124">
        <f t="shared" ca="1" si="5"/>
        <v>44309</v>
      </c>
      <c r="I204" s="125">
        <v>0</v>
      </c>
      <c r="J204" s="316" t="str">
        <f>LEFT(COVID!E204,20)&amp;"."&amp;COVIDPAY!E204</f>
        <v>....Ap21</v>
      </c>
      <c r="K204" s="120" t="b">
        <v>1</v>
      </c>
      <c r="L204" s="126" t="s">
        <v>3686</v>
      </c>
      <c r="M204" s="120" t="b">
        <v>1</v>
      </c>
      <c r="N204" s="120" t="s">
        <v>3687</v>
      </c>
      <c r="O204" s="319">
        <f>COVID!J204</f>
        <v>0</v>
      </c>
      <c r="P204" s="120" t="b">
        <v>1</v>
      </c>
      <c r="Q204" s="120" t="b">
        <v>1</v>
      </c>
      <c r="R204" s="120" t="b">
        <v>1</v>
      </c>
    </row>
    <row r="205" spans="1:18" x14ac:dyDescent="0.25">
      <c r="A205" s="117">
        <v>1</v>
      </c>
      <c r="B205" s="118">
        <v>2</v>
      </c>
      <c r="C205" s="315">
        <f>COVID!K205</f>
        <v>0</v>
      </c>
      <c r="D205" s="120" t="b">
        <v>1</v>
      </c>
      <c r="E205" s="316" t="str">
        <f>RIGHT(COVID!D205,4)&amp;"."&amp;COVID!N205&amp;"."&amp;COVID!L205&amp;"."&amp;$C$5</f>
        <v>...Ap21</v>
      </c>
      <c r="F205" s="317">
        <f t="shared" ca="1" si="4"/>
        <v>44309</v>
      </c>
      <c r="G205" s="318">
        <f>COVID!Q205</f>
        <v>0</v>
      </c>
      <c r="H205" s="124">
        <f t="shared" ca="1" si="5"/>
        <v>44309</v>
      </c>
      <c r="I205" s="125">
        <v>0</v>
      </c>
      <c r="J205" s="316" t="str">
        <f>LEFT(COVID!E205,20)&amp;"."&amp;COVIDPAY!E205</f>
        <v>....Ap21</v>
      </c>
      <c r="K205" s="120" t="b">
        <v>1</v>
      </c>
      <c r="L205" s="126" t="s">
        <v>3686</v>
      </c>
      <c r="M205" s="120" t="b">
        <v>1</v>
      </c>
      <c r="N205" s="120" t="s">
        <v>3687</v>
      </c>
      <c r="O205" s="319">
        <f>COVID!J205</f>
        <v>0</v>
      </c>
      <c r="P205" s="120" t="b">
        <v>1</v>
      </c>
      <c r="Q205" s="120" t="b">
        <v>1</v>
      </c>
      <c r="R205" s="120" t="b">
        <v>1</v>
      </c>
    </row>
    <row r="206" spans="1:18" x14ac:dyDescent="0.25">
      <c r="A206" s="117">
        <v>1</v>
      </c>
      <c r="B206" s="118">
        <v>2</v>
      </c>
      <c r="C206" s="315">
        <f>COVID!K206</f>
        <v>0</v>
      </c>
      <c r="D206" s="120" t="b">
        <v>1</v>
      </c>
      <c r="E206" s="316" t="str">
        <f>RIGHT(COVID!D206,4)&amp;"."&amp;COVID!N206&amp;"."&amp;COVID!L206&amp;"."&amp;$C$5</f>
        <v>...Ap21</v>
      </c>
      <c r="F206" s="317">
        <f t="shared" ca="1" si="4"/>
        <v>44309</v>
      </c>
      <c r="G206" s="318">
        <f>COVID!Q206</f>
        <v>0</v>
      </c>
      <c r="H206" s="124">
        <f t="shared" ca="1" si="5"/>
        <v>44309</v>
      </c>
      <c r="I206" s="125">
        <v>0</v>
      </c>
      <c r="J206" s="316" t="str">
        <f>LEFT(COVID!E206,20)&amp;"."&amp;COVIDPAY!E206</f>
        <v>....Ap21</v>
      </c>
      <c r="K206" s="120" t="b">
        <v>1</v>
      </c>
      <c r="L206" s="126" t="s">
        <v>3686</v>
      </c>
      <c r="M206" s="120" t="b">
        <v>1</v>
      </c>
      <c r="N206" s="120" t="s">
        <v>3687</v>
      </c>
      <c r="O206" s="319">
        <f>COVID!J206</f>
        <v>0</v>
      </c>
      <c r="P206" s="120" t="b">
        <v>1</v>
      </c>
      <c r="Q206" s="120" t="b">
        <v>1</v>
      </c>
      <c r="R206" s="120" t="b">
        <v>1</v>
      </c>
    </row>
    <row r="207" spans="1:18" x14ac:dyDescent="0.25">
      <c r="A207" s="117">
        <v>1</v>
      </c>
      <c r="B207" s="118">
        <v>2</v>
      </c>
      <c r="C207" s="315">
        <f>COVID!K207</f>
        <v>0</v>
      </c>
      <c r="D207" s="120" t="b">
        <v>1</v>
      </c>
      <c r="E207" s="316" t="str">
        <f>RIGHT(COVID!D207,4)&amp;"."&amp;COVID!N207&amp;"."&amp;COVID!L207&amp;"."&amp;$C$5</f>
        <v>...Ap21</v>
      </c>
      <c r="F207" s="317">
        <f t="shared" ca="1" si="4"/>
        <v>44309</v>
      </c>
      <c r="G207" s="318">
        <f>COVID!Q207</f>
        <v>0</v>
      </c>
      <c r="H207" s="124">
        <f t="shared" ca="1" si="5"/>
        <v>44309</v>
      </c>
      <c r="I207" s="125">
        <v>0</v>
      </c>
      <c r="J207" s="316" t="str">
        <f>LEFT(COVID!E207,20)&amp;"."&amp;COVIDPAY!E207</f>
        <v>....Ap21</v>
      </c>
      <c r="K207" s="120" t="b">
        <v>1</v>
      </c>
      <c r="L207" s="126" t="s">
        <v>3686</v>
      </c>
      <c r="M207" s="120" t="b">
        <v>1</v>
      </c>
      <c r="N207" s="120" t="s">
        <v>3687</v>
      </c>
      <c r="O207" s="319">
        <f>COVID!J207</f>
        <v>0</v>
      </c>
      <c r="P207" s="120" t="b">
        <v>1</v>
      </c>
      <c r="Q207" s="120" t="b">
        <v>1</v>
      </c>
      <c r="R207" s="120" t="b">
        <v>1</v>
      </c>
    </row>
    <row r="208" spans="1:18" x14ac:dyDescent="0.25">
      <c r="A208" s="117">
        <v>1</v>
      </c>
      <c r="B208" s="118">
        <v>2</v>
      </c>
      <c r="C208" s="315">
        <f>COVID!K208</f>
        <v>0</v>
      </c>
      <c r="D208" s="120" t="b">
        <v>1</v>
      </c>
      <c r="E208" s="316" t="str">
        <f>RIGHT(COVID!D208,4)&amp;"."&amp;COVID!N208&amp;"."&amp;COVID!L208&amp;"."&amp;$C$5</f>
        <v>...Ap21</v>
      </c>
      <c r="F208" s="317">
        <f t="shared" ca="1" si="4"/>
        <v>44309</v>
      </c>
      <c r="G208" s="318">
        <f>COVID!Q208</f>
        <v>0</v>
      </c>
      <c r="H208" s="124">
        <f t="shared" ca="1" si="5"/>
        <v>44309</v>
      </c>
      <c r="I208" s="125">
        <v>0</v>
      </c>
      <c r="J208" s="316" t="str">
        <f>LEFT(COVID!E208,20)&amp;"."&amp;COVIDPAY!E208</f>
        <v>....Ap21</v>
      </c>
      <c r="K208" s="120" t="b">
        <v>1</v>
      </c>
      <c r="L208" s="126" t="s">
        <v>3686</v>
      </c>
      <c r="M208" s="120" t="b">
        <v>1</v>
      </c>
      <c r="N208" s="120" t="s">
        <v>3687</v>
      </c>
      <c r="O208" s="319">
        <f>COVID!J208</f>
        <v>0</v>
      </c>
      <c r="P208" s="120" t="b">
        <v>1</v>
      </c>
      <c r="Q208" s="120" t="b">
        <v>1</v>
      </c>
      <c r="R208" s="120" t="b">
        <v>1</v>
      </c>
    </row>
    <row r="209" spans="1:18" x14ac:dyDescent="0.25">
      <c r="A209" s="117">
        <v>1</v>
      </c>
      <c r="B209" s="118">
        <v>2</v>
      </c>
      <c r="C209" s="315">
        <f>COVID!K209</f>
        <v>0</v>
      </c>
      <c r="D209" s="120" t="b">
        <v>1</v>
      </c>
      <c r="E209" s="316" t="str">
        <f>RIGHT(COVID!D209,4)&amp;"."&amp;COVID!N209&amp;"."&amp;COVID!L209&amp;"."&amp;$C$5</f>
        <v>...Ap21</v>
      </c>
      <c r="F209" s="317">
        <f t="shared" ca="1" si="4"/>
        <v>44309</v>
      </c>
      <c r="G209" s="318">
        <f>COVID!Q209</f>
        <v>0</v>
      </c>
      <c r="H209" s="124">
        <f t="shared" ca="1" si="5"/>
        <v>44309</v>
      </c>
      <c r="I209" s="125">
        <v>0</v>
      </c>
      <c r="J209" s="316" t="str">
        <f>LEFT(COVID!E209,20)&amp;"."&amp;COVIDPAY!E209</f>
        <v>....Ap21</v>
      </c>
      <c r="K209" s="120" t="b">
        <v>1</v>
      </c>
      <c r="L209" s="126" t="s">
        <v>3686</v>
      </c>
      <c r="M209" s="120" t="b">
        <v>1</v>
      </c>
      <c r="N209" s="120" t="s">
        <v>3687</v>
      </c>
      <c r="O209" s="319">
        <f>COVID!J209</f>
        <v>0</v>
      </c>
      <c r="P209" s="120" t="b">
        <v>1</v>
      </c>
      <c r="Q209" s="120" t="b">
        <v>1</v>
      </c>
      <c r="R209" s="120" t="b">
        <v>1</v>
      </c>
    </row>
    <row r="210" spans="1:18" x14ac:dyDescent="0.25">
      <c r="A210" s="117">
        <v>1</v>
      </c>
      <c r="B210" s="118">
        <v>2</v>
      </c>
      <c r="C210" s="315">
        <f>COVID!K210</f>
        <v>0</v>
      </c>
      <c r="D210" s="120" t="b">
        <v>1</v>
      </c>
      <c r="E210" s="316" t="str">
        <f>RIGHT(COVID!D210,4)&amp;"."&amp;COVID!N210&amp;"."&amp;COVID!L210&amp;"."&amp;$C$5</f>
        <v>...Ap21</v>
      </c>
      <c r="F210" s="317">
        <f t="shared" ca="1" si="4"/>
        <v>44309</v>
      </c>
      <c r="G210" s="318">
        <f>COVID!Q210</f>
        <v>0</v>
      </c>
      <c r="H210" s="124">
        <f t="shared" ca="1" si="5"/>
        <v>44309</v>
      </c>
      <c r="I210" s="125">
        <v>0</v>
      </c>
      <c r="J210" s="316" t="str">
        <f>LEFT(COVID!E210,20)&amp;"."&amp;COVIDPAY!E210</f>
        <v>....Ap21</v>
      </c>
      <c r="K210" s="120" t="b">
        <v>1</v>
      </c>
      <c r="L210" s="126" t="s">
        <v>3686</v>
      </c>
      <c r="M210" s="120" t="b">
        <v>1</v>
      </c>
      <c r="N210" s="120" t="s">
        <v>3687</v>
      </c>
      <c r="O210" s="319">
        <f>COVID!J210</f>
        <v>0</v>
      </c>
      <c r="P210" s="120" t="b">
        <v>1</v>
      </c>
      <c r="Q210" s="120" t="b">
        <v>1</v>
      </c>
      <c r="R210" s="120" t="b">
        <v>1</v>
      </c>
    </row>
    <row r="211" spans="1:18" x14ac:dyDescent="0.25">
      <c r="A211" s="117">
        <v>1</v>
      </c>
      <c r="B211" s="118">
        <v>2</v>
      </c>
      <c r="C211" s="315">
        <f>COVID!K211</f>
        <v>0</v>
      </c>
      <c r="D211" s="120" t="b">
        <v>1</v>
      </c>
      <c r="E211" s="316" t="str">
        <f>RIGHT(COVID!D211,4)&amp;"."&amp;COVID!N211&amp;"."&amp;COVID!L211&amp;"."&amp;$C$5</f>
        <v>...Ap21</v>
      </c>
      <c r="F211" s="317">
        <f t="shared" ca="1" si="4"/>
        <v>44309</v>
      </c>
      <c r="G211" s="318">
        <f>COVID!Q211</f>
        <v>0</v>
      </c>
      <c r="H211" s="124">
        <f t="shared" ca="1" si="5"/>
        <v>44309</v>
      </c>
      <c r="I211" s="125">
        <v>0</v>
      </c>
      <c r="J211" s="316" t="str">
        <f>LEFT(COVID!E211,20)&amp;"."&amp;COVIDPAY!E211</f>
        <v>....Ap21</v>
      </c>
      <c r="K211" s="120" t="b">
        <v>1</v>
      </c>
      <c r="L211" s="126" t="s">
        <v>3686</v>
      </c>
      <c r="M211" s="120" t="b">
        <v>1</v>
      </c>
      <c r="N211" s="120" t="s">
        <v>3687</v>
      </c>
      <c r="O211" s="319">
        <f>COVID!J211</f>
        <v>0</v>
      </c>
      <c r="P211" s="120" t="b">
        <v>1</v>
      </c>
      <c r="Q211" s="120" t="b">
        <v>1</v>
      </c>
      <c r="R211" s="120" t="b">
        <v>1</v>
      </c>
    </row>
    <row r="212" spans="1:18" x14ac:dyDescent="0.25">
      <c r="A212" s="117">
        <v>1</v>
      </c>
      <c r="B212" s="118">
        <v>2</v>
      </c>
      <c r="C212" s="315">
        <f>COVID!K212</f>
        <v>0</v>
      </c>
      <c r="D212" s="120" t="b">
        <v>1</v>
      </c>
      <c r="E212" s="316" t="str">
        <f>RIGHT(COVID!D212,4)&amp;"."&amp;COVID!N212&amp;"."&amp;COVID!L212&amp;"."&amp;$C$5</f>
        <v>...Ap21</v>
      </c>
      <c r="F212" s="317">
        <f t="shared" ca="1" si="4"/>
        <v>44309</v>
      </c>
      <c r="G212" s="318">
        <f>COVID!Q212</f>
        <v>0</v>
      </c>
      <c r="H212" s="124">
        <f t="shared" ca="1" si="5"/>
        <v>44309</v>
      </c>
      <c r="I212" s="125">
        <v>0</v>
      </c>
      <c r="J212" s="316" t="str">
        <f>LEFT(COVID!E212,20)&amp;"."&amp;COVIDPAY!E212</f>
        <v>....Ap21</v>
      </c>
      <c r="K212" s="120" t="b">
        <v>1</v>
      </c>
      <c r="L212" s="126" t="s">
        <v>3686</v>
      </c>
      <c r="M212" s="120" t="b">
        <v>1</v>
      </c>
      <c r="N212" s="120" t="s">
        <v>3687</v>
      </c>
      <c r="O212" s="319">
        <f>COVID!J212</f>
        <v>0</v>
      </c>
      <c r="P212" s="120" t="b">
        <v>1</v>
      </c>
      <c r="Q212" s="120" t="b">
        <v>1</v>
      </c>
      <c r="R212" s="120" t="b">
        <v>1</v>
      </c>
    </row>
    <row r="213" spans="1:18" x14ac:dyDescent="0.25">
      <c r="A213" s="117">
        <v>1</v>
      </c>
      <c r="B213" s="118">
        <v>2</v>
      </c>
      <c r="C213" s="315">
        <f>COVID!K213</f>
        <v>0</v>
      </c>
      <c r="D213" s="120" t="b">
        <v>1</v>
      </c>
      <c r="E213" s="316" t="str">
        <f>RIGHT(COVID!D213,4)&amp;"."&amp;COVID!N213&amp;"."&amp;COVID!L213&amp;"."&amp;$C$5</f>
        <v>...Ap21</v>
      </c>
      <c r="F213" s="317">
        <f t="shared" ref="F213:F276" ca="1" si="6">TODAY()</f>
        <v>44309</v>
      </c>
      <c r="G213" s="318">
        <f>COVID!Q213</f>
        <v>0</v>
      </c>
      <c r="H213" s="124">
        <f t="shared" ref="H213:H276" ca="1" si="7">F213</f>
        <v>44309</v>
      </c>
      <c r="I213" s="125">
        <v>0</v>
      </c>
      <c r="J213" s="316" t="str">
        <f>LEFT(COVID!E213,20)&amp;"."&amp;COVIDPAY!E213</f>
        <v>....Ap21</v>
      </c>
      <c r="K213" s="120" t="b">
        <v>1</v>
      </c>
      <c r="L213" s="126" t="s">
        <v>3686</v>
      </c>
      <c r="M213" s="120" t="b">
        <v>1</v>
      </c>
      <c r="N213" s="120" t="s">
        <v>3687</v>
      </c>
      <c r="O213" s="319">
        <f>COVID!J213</f>
        <v>0</v>
      </c>
      <c r="P213" s="120" t="b">
        <v>1</v>
      </c>
      <c r="Q213" s="120" t="b">
        <v>1</v>
      </c>
      <c r="R213" s="120" t="b">
        <v>1</v>
      </c>
    </row>
    <row r="214" spans="1:18" x14ac:dyDescent="0.25">
      <c r="A214" s="117">
        <v>1</v>
      </c>
      <c r="B214" s="118">
        <v>2</v>
      </c>
      <c r="C214" s="315">
        <f>COVID!K214</f>
        <v>0</v>
      </c>
      <c r="D214" s="120" t="b">
        <v>1</v>
      </c>
      <c r="E214" s="316" t="str">
        <f>RIGHT(COVID!D214,4)&amp;"."&amp;COVID!N214&amp;"."&amp;COVID!L214&amp;"."&amp;$C$5</f>
        <v>...Ap21</v>
      </c>
      <c r="F214" s="317">
        <f t="shared" ca="1" si="6"/>
        <v>44309</v>
      </c>
      <c r="G214" s="318">
        <f>COVID!Q214</f>
        <v>0</v>
      </c>
      <c r="H214" s="124">
        <f t="shared" ca="1" si="7"/>
        <v>44309</v>
      </c>
      <c r="I214" s="125">
        <v>0</v>
      </c>
      <c r="J214" s="316" t="str">
        <f>LEFT(COVID!E214,20)&amp;"."&amp;COVIDPAY!E214</f>
        <v>....Ap21</v>
      </c>
      <c r="K214" s="120" t="b">
        <v>1</v>
      </c>
      <c r="L214" s="126" t="s">
        <v>3686</v>
      </c>
      <c r="M214" s="120" t="b">
        <v>1</v>
      </c>
      <c r="N214" s="120" t="s">
        <v>3687</v>
      </c>
      <c r="O214" s="319">
        <f>COVID!J214</f>
        <v>0</v>
      </c>
      <c r="P214" s="120" t="b">
        <v>1</v>
      </c>
      <c r="Q214" s="120" t="b">
        <v>1</v>
      </c>
      <c r="R214" s="120" t="b">
        <v>1</v>
      </c>
    </row>
    <row r="215" spans="1:18" x14ac:dyDescent="0.25">
      <c r="A215" s="117">
        <v>1</v>
      </c>
      <c r="B215" s="118">
        <v>2</v>
      </c>
      <c r="C215" s="315">
        <f>COVID!K215</f>
        <v>0</v>
      </c>
      <c r="D215" s="120" t="b">
        <v>1</v>
      </c>
      <c r="E215" s="316" t="str">
        <f>RIGHT(COVID!D215,4)&amp;"."&amp;COVID!N215&amp;"."&amp;COVID!L215&amp;"."&amp;$C$5</f>
        <v>...Ap21</v>
      </c>
      <c r="F215" s="317">
        <f t="shared" ca="1" si="6"/>
        <v>44309</v>
      </c>
      <c r="G215" s="318">
        <f>COVID!Q215</f>
        <v>0</v>
      </c>
      <c r="H215" s="124">
        <f t="shared" ca="1" si="7"/>
        <v>44309</v>
      </c>
      <c r="I215" s="125">
        <v>0</v>
      </c>
      <c r="J215" s="316" t="str">
        <f>LEFT(COVID!E215,20)&amp;"."&amp;COVIDPAY!E215</f>
        <v>....Ap21</v>
      </c>
      <c r="K215" s="120" t="b">
        <v>1</v>
      </c>
      <c r="L215" s="126" t="s">
        <v>3686</v>
      </c>
      <c r="M215" s="120" t="b">
        <v>1</v>
      </c>
      <c r="N215" s="120" t="s">
        <v>3687</v>
      </c>
      <c r="O215" s="319">
        <f>COVID!J215</f>
        <v>0</v>
      </c>
      <c r="P215" s="120" t="b">
        <v>1</v>
      </c>
      <c r="Q215" s="120" t="b">
        <v>1</v>
      </c>
      <c r="R215" s="120" t="b">
        <v>1</v>
      </c>
    </row>
    <row r="216" spans="1:18" x14ac:dyDescent="0.25">
      <c r="A216" s="117">
        <v>1</v>
      </c>
      <c r="B216" s="118">
        <v>2</v>
      </c>
      <c r="C216" s="315">
        <f>COVID!K216</f>
        <v>0</v>
      </c>
      <c r="D216" s="120" t="b">
        <v>1</v>
      </c>
      <c r="E216" s="316" t="str">
        <f>RIGHT(COVID!D216,4)&amp;"."&amp;COVID!N216&amp;"."&amp;COVID!L216&amp;"."&amp;$C$5</f>
        <v>...Ap21</v>
      </c>
      <c r="F216" s="317">
        <f t="shared" ca="1" si="6"/>
        <v>44309</v>
      </c>
      <c r="G216" s="318">
        <f>COVID!Q216</f>
        <v>0</v>
      </c>
      <c r="H216" s="124">
        <f t="shared" ca="1" si="7"/>
        <v>44309</v>
      </c>
      <c r="I216" s="125">
        <v>0</v>
      </c>
      <c r="J216" s="316" t="str">
        <f>LEFT(COVID!E216,20)&amp;"."&amp;COVIDPAY!E216</f>
        <v>....Ap21</v>
      </c>
      <c r="K216" s="120" t="b">
        <v>1</v>
      </c>
      <c r="L216" s="126" t="s">
        <v>3686</v>
      </c>
      <c r="M216" s="120" t="b">
        <v>1</v>
      </c>
      <c r="N216" s="120" t="s">
        <v>3687</v>
      </c>
      <c r="O216" s="319">
        <f>COVID!J216</f>
        <v>0</v>
      </c>
      <c r="P216" s="120" t="b">
        <v>1</v>
      </c>
      <c r="Q216" s="120" t="b">
        <v>1</v>
      </c>
      <c r="R216" s="120" t="b">
        <v>1</v>
      </c>
    </row>
    <row r="217" spans="1:18" x14ac:dyDescent="0.25">
      <c r="A217" s="117">
        <v>1</v>
      </c>
      <c r="B217" s="118">
        <v>2</v>
      </c>
      <c r="C217" s="315">
        <f>COVID!K217</f>
        <v>0</v>
      </c>
      <c r="D217" s="120" t="b">
        <v>1</v>
      </c>
      <c r="E217" s="316" t="str">
        <f>RIGHT(COVID!D217,4)&amp;"."&amp;COVID!N217&amp;"."&amp;COVID!L217&amp;"."&amp;$C$5</f>
        <v>...Ap21</v>
      </c>
      <c r="F217" s="317">
        <f t="shared" ca="1" si="6"/>
        <v>44309</v>
      </c>
      <c r="G217" s="318">
        <f>COVID!Q217</f>
        <v>0</v>
      </c>
      <c r="H217" s="124">
        <f t="shared" ca="1" si="7"/>
        <v>44309</v>
      </c>
      <c r="I217" s="125">
        <v>0</v>
      </c>
      <c r="J217" s="316" t="str">
        <f>LEFT(COVID!E217,20)&amp;"."&amp;COVIDPAY!E217</f>
        <v>....Ap21</v>
      </c>
      <c r="K217" s="120" t="b">
        <v>1</v>
      </c>
      <c r="L217" s="126" t="s">
        <v>3686</v>
      </c>
      <c r="M217" s="120" t="b">
        <v>1</v>
      </c>
      <c r="N217" s="120" t="s">
        <v>3687</v>
      </c>
      <c r="O217" s="319">
        <f>COVID!J217</f>
        <v>0</v>
      </c>
      <c r="P217" s="120" t="b">
        <v>1</v>
      </c>
      <c r="Q217" s="120" t="b">
        <v>1</v>
      </c>
      <c r="R217" s="120" t="b">
        <v>1</v>
      </c>
    </row>
    <row r="218" spans="1:18" x14ac:dyDescent="0.25">
      <c r="A218" s="117">
        <v>1</v>
      </c>
      <c r="B218" s="118">
        <v>2</v>
      </c>
      <c r="C218" s="315">
        <f>COVID!K218</f>
        <v>0</v>
      </c>
      <c r="D218" s="120" t="b">
        <v>1</v>
      </c>
      <c r="E218" s="316" t="str">
        <f>RIGHT(COVID!D218,4)&amp;"."&amp;COVID!N218&amp;"."&amp;COVID!L218&amp;"."&amp;$C$5</f>
        <v>...Ap21</v>
      </c>
      <c r="F218" s="317">
        <f t="shared" ca="1" si="6"/>
        <v>44309</v>
      </c>
      <c r="G218" s="318">
        <f>COVID!Q218</f>
        <v>0</v>
      </c>
      <c r="H218" s="124">
        <f t="shared" ca="1" si="7"/>
        <v>44309</v>
      </c>
      <c r="I218" s="125">
        <v>0</v>
      </c>
      <c r="J218" s="316" t="str">
        <f>LEFT(COVID!E218,20)&amp;"."&amp;COVIDPAY!E218</f>
        <v>....Ap21</v>
      </c>
      <c r="K218" s="120" t="b">
        <v>1</v>
      </c>
      <c r="L218" s="126" t="s">
        <v>3686</v>
      </c>
      <c r="M218" s="120" t="b">
        <v>1</v>
      </c>
      <c r="N218" s="120" t="s">
        <v>3687</v>
      </c>
      <c r="O218" s="319">
        <f>COVID!J218</f>
        <v>0</v>
      </c>
      <c r="P218" s="120" t="b">
        <v>1</v>
      </c>
      <c r="Q218" s="120" t="b">
        <v>1</v>
      </c>
      <c r="R218" s="120" t="b">
        <v>1</v>
      </c>
    </row>
    <row r="219" spans="1:18" x14ac:dyDescent="0.25">
      <c r="A219" s="117">
        <v>1</v>
      </c>
      <c r="B219" s="118">
        <v>2</v>
      </c>
      <c r="C219" s="315">
        <f>COVID!K219</f>
        <v>0</v>
      </c>
      <c r="D219" s="120" t="b">
        <v>1</v>
      </c>
      <c r="E219" s="316" t="str">
        <f>RIGHT(COVID!D219,4)&amp;"."&amp;COVID!N219&amp;"."&amp;COVID!L219&amp;"."&amp;$C$5</f>
        <v>...Ap21</v>
      </c>
      <c r="F219" s="317">
        <f t="shared" ca="1" si="6"/>
        <v>44309</v>
      </c>
      <c r="G219" s="318">
        <f>COVID!Q219</f>
        <v>0</v>
      </c>
      <c r="H219" s="124">
        <f t="shared" ca="1" si="7"/>
        <v>44309</v>
      </c>
      <c r="I219" s="125">
        <v>0</v>
      </c>
      <c r="J219" s="316" t="str">
        <f>LEFT(COVID!E219,20)&amp;"."&amp;COVIDPAY!E219</f>
        <v>....Ap21</v>
      </c>
      <c r="K219" s="120" t="b">
        <v>1</v>
      </c>
      <c r="L219" s="126" t="s">
        <v>3686</v>
      </c>
      <c r="M219" s="120" t="b">
        <v>1</v>
      </c>
      <c r="N219" s="120" t="s">
        <v>3687</v>
      </c>
      <c r="O219" s="319">
        <f>COVID!J219</f>
        <v>0</v>
      </c>
      <c r="P219" s="120" t="b">
        <v>1</v>
      </c>
      <c r="Q219" s="120" t="b">
        <v>1</v>
      </c>
      <c r="R219" s="120" t="b">
        <v>1</v>
      </c>
    </row>
    <row r="220" spans="1:18" x14ac:dyDescent="0.25">
      <c r="A220" s="117">
        <v>1</v>
      </c>
      <c r="B220" s="118">
        <v>2</v>
      </c>
      <c r="C220" s="315">
        <f>COVID!K220</f>
        <v>0</v>
      </c>
      <c r="D220" s="120" t="b">
        <v>1</v>
      </c>
      <c r="E220" s="316" t="str">
        <f>RIGHT(COVID!D220,4)&amp;"."&amp;COVID!N220&amp;"."&amp;COVID!L220&amp;"."&amp;$C$5</f>
        <v>...Ap21</v>
      </c>
      <c r="F220" s="317">
        <f t="shared" ca="1" si="6"/>
        <v>44309</v>
      </c>
      <c r="G220" s="318">
        <f>COVID!Q220</f>
        <v>0</v>
      </c>
      <c r="H220" s="124">
        <f t="shared" ca="1" si="7"/>
        <v>44309</v>
      </c>
      <c r="I220" s="125">
        <v>0</v>
      </c>
      <c r="J220" s="316" t="str">
        <f>LEFT(COVID!E220,20)&amp;"."&amp;COVIDPAY!E220</f>
        <v>....Ap21</v>
      </c>
      <c r="K220" s="120" t="b">
        <v>1</v>
      </c>
      <c r="L220" s="126" t="s">
        <v>3686</v>
      </c>
      <c r="M220" s="120" t="b">
        <v>1</v>
      </c>
      <c r="N220" s="120" t="s">
        <v>3687</v>
      </c>
      <c r="O220" s="319">
        <f>COVID!J220</f>
        <v>0</v>
      </c>
      <c r="P220" s="120" t="b">
        <v>1</v>
      </c>
      <c r="Q220" s="120" t="b">
        <v>1</v>
      </c>
      <c r="R220" s="120" t="b">
        <v>1</v>
      </c>
    </row>
    <row r="221" spans="1:18" x14ac:dyDescent="0.25">
      <c r="A221" s="117">
        <v>1</v>
      </c>
      <c r="B221" s="118">
        <v>2</v>
      </c>
      <c r="C221" s="315">
        <f>COVID!K221</f>
        <v>0</v>
      </c>
      <c r="D221" s="120" t="b">
        <v>1</v>
      </c>
      <c r="E221" s="316" t="str">
        <f>RIGHT(COVID!D221,4)&amp;"."&amp;COVID!N221&amp;"."&amp;COVID!L221&amp;"."&amp;$C$5</f>
        <v>...Ap21</v>
      </c>
      <c r="F221" s="317">
        <f t="shared" ca="1" si="6"/>
        <v>44309</v>
      </c>
      <c r="G221" s="318">
        <f>COVID!Q221</f>
        <v>0</v>
      </c>
      <c r="H221" s="124">
        <f t="shared" ca="1" si="7"/>
        <v>44309</v>
      </c>
      <c r="I221" s="125">
        <v>0</v>
      </c>
      <c r="J221" s="316" t="str">
        <f>LEFT(COVID!E221,20)&amp;"."&amp;COVIDPAY!E221</f>
        <v>....Ap21</v>
      </c>
      <c r="K221" s="120" t="b">
        <v>1</v>
      </c>
      <c r="L221" s="126" t="s">
        <v>3686</v>
      </c>
      <c r="M221" s="120" t="b">
        <v>1</v>
      </c>
      <c r="N221" s="120" t="s">
        <v>3687</v>
      </c>
      <c r="O221" s="319">
        <f>COVID!J221</f>
        <v>0</v>
      </c>
      <c r="P221" s="120" t="b">
        <v>1</v>
      </c>
      <c r="Q221" s="120" t="b">
        <v>1</v>
      </c>
      <c r="R221" s="120" t="b">
        <v>1</v>
      </c>
    </row>
    <row r="222" spans="1:18" x14ac:dyDescent="0.25">
      <c r="A222" s="117">
        <v>1</v>
      </c>
      <c r="B222" s="118">
        <v>2</v>
      </c>
      <c r="C222" s="315">
        <f>COVID!K222</f>
        <v>0</v>
      </c>
      <c r="D222" s="120" t="b">
        <v>1</v>
      </c>
      <c r="E222" s="316" t="str">
        <f>RIGHT(COVID!D222,4)&amp;"."&amp;COVID!N222&amp;"."&amp;COVID!L222&amp;"."&amp;$C$5</f>
        <v>...Ap21</v>
      </c>
      <c r="F222" s="317">
        <f t="shared" ca="1" si="6"/>
        <v>44309</v>
      </c>
      <c r="G222" s="318">
        <f>COVID!Q222</f>
        <v>0</v>
      </c>
      <c r="H222" s="124">
        <f t="shared" ca="1" si="7"/>
        <v>44309</v>
      </c>
      <c r="I222" s="125">
        <v>0</v>
      </c>
      <c r="J222" s="316" t="str">
        <f>LEFT(COVID!E222,20)&amp;"."&amp;COVIDPAY!E222</f>
        <v>....Ap21</v>
      </c>
      <c r="K222" s="120" t="b">
        <v>1</v>
      </c>
      <c r="L222" s="126" t="s">
        <v>3686</v>
      </c>
      <c r="M222" s="120" t="b">
        <v>1</v>
      </c>
      <c r="N222" s="120" t="s">
        <v>3687</v>
      </c>
      <c r="O222" s="319">
        <f>COVID!J222</f>
        <v>0</v>
      </c>
      <c r="P222" s="120" t="b">
        <v>1</v>
      </c>
      <c r="Q222" s="120" t="b">
        <v>1</v>
      </c>
      <c r="R222" s="120" t="b">
        <v>1</v>
      </c>
    </row>
    <row r="223" spans="1:18" x14ac:dyDescent="0.25">
      <c r="A223" s="117">
        <v>1</v>
      </c>
      <c r="B223" s="118">
        <v>2</v>
      </c>
      <c r="C223" s="315">
        <f>COVID!K223</f>
        <v>0</v>
      </c>
      <c r="D223" s="120" t="b">
        <v>1</v>
      </c>
      <c r="E223" s="316" t="str">
        <f>RIGHT(COVID!D223,4)&amp;"."&amp;COVID!N223&amp;"."&amp;COVID!L223&amp;"."&amp;$C$5</f>
        <v>...Ap21</v>
      </c>
      <c r="F223" s="317">
        <f t="shared" ca="1" si="6"/>
        <v>44309</v>
      </c>
      <c r="G223" s="318">
        <f>COVID!Q223</f>
        <v>0</v>
      </c>
      <c r="H223" s="124">
        <f t="shared" ca="1" si="7"/>
        <v>44309</v>
      </c>
      <c r="I223" s="125">
        <v>0</v>
      </c>
      <c r="J223" s="316" t="str">
        <f>LEFT(COVID!E223,20)&amp;"."&amp;COVIDPAY!E223</f>
        <v>....Ap21</v>
      </c>
      <c r="K223" s="120" t="b">
        <v>1</v>
      </c>
      <c r="L223" s="126" t="s">
        <v>3686</v>
      </c>
      <c r="M223" s="120" t="b">
        <v>1</v>
      </c>
      <c r="N223" s="120" t="s">
        <v>3687</v>
      </c>
      <c r="O223" s="319">
        <f>COVID!J223</f>
        <v>0</v>
      </c>
      <c r="P223" s="120" t="b">
        <v>1</v>
      </c>
      <c r="Q223" s="120" t="b">
        <v>1</v>
      </c>
      <c r="R223" s="120" t="b">
        <v>1</v>
      </c>
    </row>
    <row r="224" spans="1:18" x14ac:dyDescent="0.25">
      <c r="A224" s="117">
        <v>1</v>
      </c>
      <c r="B224" s="118">
        <v>2</v>
      </c>
      <c r="C224" s="315">
        <f>COVID!K224</f>
        <v>0</v>
      </c>
      <c r="D224" s="120" t="b">
        <v>1</v>
      </c>
      <c r="E224" s="316" t="str">
        <f>RIGHT(COVID!D224,4)&amp;"."&amp;COVID!N224&amp;"."&amp;COVID!L224&amp;"."&amp;$C$5</f>
        <v>...Ap21</v>
      </c>
      <c r="F224" s="317">
        <f t="shared" ca="1" si="6"/>
        <v>44309</v>
      </c>
      <c r="G224" s="318">
        <f>COVID!Q224</f>
        <v>0</v>
      </c>
      <c r="H224" s="124">
        <f t="shared" ca="1" si="7"/>
        <v>44309</v>
      </c>
      <c r="I224" s="125">
        <v>0</v>
      </c>
      <c r="J224" s="316" t="str">
        <f>LEFT(COVID!E224,20)&amp;"."&amp;COVIDPAY!E224</f>
        <v>....Ap21</v>
      </c>
      <c r="K224" s="120" t="b">
        <v>1</v>
      </c>
      <c r="L224" s="126" t="s">
        <v>3686</v>
      </c>
      <c r="M224" s="120" t="b">
        <v>1</v>
      </c>
      <c r="N224" s="120" t="s">
        <v>3687</v>
      </c>
      <c r="O224" s="319">
        <f>COVID!J224</f>
        <v>0</v>
      </c>
      <c r="P224" s="120" t="b">
        <v>1</v>
      </c>
      <c r="Q224" s="120" t="b">
        <v>1</v>
      </c>
      <c r="R224" s="120" t="b">
        <v>1</v>
      </c>
    </row>
    <row r="225" spans="1:18" x14ac:dyDescent="0.25">
      <c r="A225" s="117">
        <v>1</v>
      </c>
      <c r="B225" s="118">
        <v>2</v>
      </c>
      <c r="C225" s="315">
        <f>COVID!K225</f>
        <v>0</v>
      </c>
      <c r="D225" s="120" t="b">
        <v>1</v>
      </c>
      <c r="E225" s="316" t="str">
        <f>RIGHT(COVID!D225,4)&amp;"."&amp;COVID!N225&amp;"."&amp;COVID!L225&amp;"."&amp;$C$5</f>
        <v>...Ap21</v>
      </c>
      <c r="F225" s="317">
        <f t="shared" ca="1" si="6"/>
        <v>44309</v>
      </c>
      <c r="G225" s="318">
        <f>COVID!Q225</f>
        <v>0</v>
      </c>
      <c r="H225" s="124">
        <f t="shared" ca="1" si="7"/>
        <v>44309</v>
      </c>
      <c r="I225" s="125">
        <v>0</v>
      </c>
      <c r="J225" s="316" t="str">
        <f>LEFT(COVID!E225,20)&amp;"."&amp;COVIDPAY!E225</f>
        <v>....Ap21</v>
      </c>
      <c r="K225" s="120" t="b">
        <v>1</v>
      </c>
      <c r="L225" s="126" t="s">
        <v>3686</v>
      </c>
      <c r="M225" s="120" t="b">
        <v>1</v>
      </c>
      <c r="N225" s="120" t="s">
        <v>3687</v>
      </c>
      <c r="O225" s="319">
        <f>COVID!J225</f>
        <v>0</v>
      </c>
      <c r="P225" s="120" t="b">
        <v>1</v>
      </c>
      <c r="Q225" s="120" t="b">
        <v>1</v>
      </c>
      <c r="R225" s="120" t="b">
        <v>1</v>
      </c>
    </row>
    <row r="226" spans="1:18" x14ac:dyDescent="0.25">
      <c r="A226" s="117">
        <v>1</v>
      </c>
      <c r="B226" s="118">
        <v>2</v>
      </c>
      <c r="C226" s="315">
        <f>COVID!K226</f>
        <v>0</v>
      </c>
      <c r="D226" s="120" t="b">
        <v>1</v>
      </c>
      <c r="E226" s="316" t="str">
        <f>RIGHT(COVID!D226,4)&amp;"."&amp;COVID!N226&amp;"."&amp;COVID!L226&amp;"."&amp;$C$5</f>
        <v>...Ap21</v>
      </c>
      <c r="F226" s="317">
        <f t="shared" ca="1" si="6"/>
        <v>44309</v>
      </c>
      <c r="G226" s="318">
        <f>COVID!Q226</f>
        <v>0</v>
      </c>
      <c r="H226" s="124">
        <f t="shared" ca="1" si="7"/>
        <v>44309</v>
      </c>
      <c r="I226" s="125">
        <v>0</v>
      </c>
      <c r="J226" s="316" t="str">
        <f>LEFT(COVID!E226,20)&amp;"."&amp;COVIDPAY!E226</f>
        <v>....Ap21</v>
      </c>
      <c r="K226" s="120" t="b">
        <v>1</v>
      </c>
      <c r="L226" s="126" t="s">
        <v>3686</v>
      </c>
      <c r="M226" s="120" t="b">
        <v>1</v>
      </c>
      <c r="N226" s="120" t="s">
        <v>3687</v>
      </c>
      <c r="O226" s="319">
        <f>COVID!J226</f>
        <v>0</v>
      </c>
      <c r="P226" s="120" t="b">
        <v>1</v>
      </c>
      <c r="Q226" s="120" t="b">
        <v>1</v>
      </c>
      <c r="R226" s="120" t="b">
        <v>1</v>
      </c>
    </row>
    <row r="227" spans="1:18" x14ac:dyDescent="0.25">
      <c r="A227" s="117">
        <v>1</v>
      </c>
      <c r="B227" s="118">
        <v>2</v>
      </c>
      <c r="C227" s="315">
        <f>COVID!K227</f>
        <v>0</v>
      </c>
      <c r="D227" s="120" t="b">
        <v>1</v>
      </c>
      <c r="E227" s="316" t="str">
        <f>RIGHT(COVID!D227,4)&amp;"."&amp;COVID!N227&amp;"."&amp;COVID!L227&amp;"."&amp;$C$5</f>
        <v>...Ap21</v>
      </c>
      <c r="F227" s="317">
        <f t="shared" ca="1" si="6"/>
        <v>44309</v>
      </c>
      <c r="G227" s="318">
        <f>COVID!Q227</f>
        <v>0</v>
      </c>
      <c r="H227" s="124">
        <f t="shared" ca="1" si="7"/>
        <v>44309</v>
      </c>
      <c r="I227" s="125">
        <v>0</v>
      </c>
      <c r="J227" s="316" t="str">
        <f>LEFT(COVID!E227,20)&amp;"."&amp;COVIDPAY!E227</f>
        <v>....Ap21</v>
      </c>
      <c r="K227" s="120" t="b">
        <v>1</v>
      </c>
      <c r="L227" s="126" t="s">
        <v>3686</v>
      </c>
      <c r="M227" s="120" t="b">
        <v>1</v>
      </c>
      <c r="N227" s="120" t="s">
        <v>3687</v>
      </c>
      <c r="O227" s="319">
        <f>COVID!J227</f>
        <v>0</v>
      </c>
      <c r="P227" s="120" t="b">
        <v>1</v>
      </c>
      <c r="Q227" s="120" t="b">
        <v>1</v>
      </c>
      <c r="R227" s="120" t="b">
        <v>1</v>
      </c>
    </row>
    <row r="228" spans="1:18" x14ac:dyDescent="0.25">
      <c r="A228" s="117">
        <v>1</v>
      </c>
      <c r="B228" s="118">
        <v>2</v>
      </c>
      <c r="C228" s="315">
        <f>COVID!K228</f>
        <v>0</v>
      </c>
      <c r="D228" s="120" t="b">
        <v>1</v>
      </c>
      <c r="E228" s="316" t="str">
        <f>RIGHT(COVID!D228,4)&amp;"."&amp;COVID!N228&amp;"."&amp;COVID!L228&amp;"."&amp;$C$5</f>
        <v>...Ap21</v>
      </c>
      <c r="F228" s="317">
        <f t="shared" ca="1" si="6"/>
        <v>44309</v>
      </c>
      <c r="G228" s="318">
        <f>COVID!Q228</f>
        <v>0</v>
      </c>
      <c r="H228" s="124">
        <f t="shared" ca="1" si="7"/>
        <v>44309</v>
      </c>
      <c r="I228" s="125">
        <v>0</v>
      </c>
      <c r="J228" s="316" t="str">
        <f>LEFT(COVID!E228,20)&amp;"."&amp;COVIDPAY!E228</f>
        <v>....Ap21</v>
      </c>
      <c r="K228" s="120" t="b">
        <v>1</v>
      </c>
      <c r="L228" s="126" t="s">
        <v>3686</v>
      </c>
      <c r="M228" s="120" t="b">
        <v>1</v>
      </c>
      <c r="N228" s="120" t="s">
        <v>3687</v>
      </c>
      <c r="O228" s="319">
        <f>COVID!J228</f>
        <v>0</v>
      </c>
      <c r="P228" s="120" t="b">
        <v>1</v>
      </c>
      <c r="Q228" s="120" t="b">
        <v>1</v>
      </c>
      <c r="R228" s="120" t="b">
        <v>1</v>
      </c>
    </row>
    <row r="229" spans="1:18" x14ac:dyDescent="0.25">
      <c r="A229" s="117">
        <v>1</v>
      </c>
      <c r="B229" s="118">
        <v>2</v>
      </c>
      <c r="C229" s="315">
        <f>COVID!K229</f>
        <v>0</v>
      </c>
      <c r="D229" s="120" t="b">
        <v>1</v>
      </c>
      <c r="E229" s="316" t="str">
        <f>RIGHT(COVID!D229,4)&amp;"."&amp;COVID!N229&amp;"."&amp;COVID!L229&amp;"."&amp;$C$5</f>
        <v>...Ap21</v>
      </c>
      <c r="F229" s="317">
        <f t="shared" ca="1" si="6"/>
        <v>44309</v>
      </c>
      <c r="G229" s="318">
        <f>COVID!Q229</f>
        <v>0</v>
      </c>
      <c r="H229" s="124">
        <f t="shared" ca="1" si="7"/>
        <v>44309</v>
      </c>
      <c r="I229" s="125">
        <v>0</v>
      </c>
      <c r="J229" s="316" t="str">
        <f>LEFT(COVID!E229,20)&amp;"."&amp;COVIDPAY!E229</f>
        <v>....Ap21</v>
      </c>
      <c r="K229" s="120" t="b">
        <v>1</v>
      </c>
      <c r="L229" s="126" t="s">
        <v>3686</v>
      </c>
      <c r="M229" s="120" t="b">
        <v>1</v>
      </c>
      <c r="N229" s="120" t="s">
        <v>3687</v>
      </c>
      <c r="O229" s="319">
        <f>COVID!J229</f>
        <v>0</v>
      </c>
      <c r="P229" s="120" t="b">
        <v>1</v>
      </c>
      <c r="Q229" s="120" t="b">
        <v>1</v>
      </c>
      <c r="R229" s="120" t="b">
        <v>1</v>
      </c>
    </row>
    <row r="230" spans="1:18" x14ac:dyDescent="0.25">
      <c r="A230" s="117">
        <v>1</v>
      </c>
      <c r="B230" s="118">
        <v>2</v>
      </c>
      <c r="C230" s="315">
        <f>COVID!K230</f>
        <v>0</v>
      </c>
      <c r="D230" s="120" t="b">
        <v>1</v>
      </c>
      <c r="E230" s="316" t="str">
        <f>RIGHT(COVID!D230,4)&amp;"."&amp;COVID!N230&amp;"."&amp;COVID!L230&amp;"."&amp;$C$5</f>
        <v>...Ap21</v>
      </c>
      <c r="F230" s="317">
        <f t="shared" ca="1" si="6"/>
        <v>44309</v>
      </c>
      <c r="G230" s="318">
        <f>COVID!Q230</f>
        <v>0</v>
      </c>
      <c r="H230" s="124">
        <f t="shared" ca="1" si="7"/>
        <v>44309</v>
      </c>
      <c r="I230" s="125">
        <v>0</v>
      </c>
      <c r="J230" s="316" t="str">
        <f>LEFT(COVID!E230,20)&amp;"."&amp;COVIDPAY!E230</f>
        <v>....Ap21</v>
      </c>
      <c r="K230" s="120" t="b">
        <v>1</v>
      </c>
      <c r="L230" s="126" t="s">
        <v>3686</v>
      </c>
      <c r="M230" s="120" t="b">
        <v>1</v>
      </c>
      <c r="N230" s="120" t="s">
        <v>3687</v>
      </c>
      <c r="O230" s="319">
        <f>COVID!J230</f>
        <v>0</v>
      </c>
      <c r="P230" s="120" t="b">
        <v>1</v>
      </c>
      <c r="Q230" s="120" t="b">
        <v>1</v>
      </c>
      <c r="R230" s="120" t="b">
        <v>1</v>
      </c>
    </row>
    <row r="231" spans="1:18" x14ac:dyDescent="0.25">
      <c r="A231" s="117">
        <v>1</v>
      </c>
      <c r="B231" s="118">
        <v>2</v>
      </c>
      <c r="C231" s="315">
        <f>COVID!K231</f>
        <v>0</v>
      </c>
      <c r="D231" s="120" t="b">
        <v>1</v>
      </c>
      <c r="E231" s="316" t="str">
        <f>RIGHT(COVID!D231,4)&amp;"."&amp;COVID!N231&amp;"."&amp;COVID!L231&amp;"."&amp;$C$5</f>
        <v>...Ap21</v>
      </c>
      <c r="F231" s="317">
        <f t="shared" ca="1" si="6"/>
        <v>44309</v>
      </c>
      <c r="G231" s="318">
        <f>COVID!Q231</f>
        <v>0</v>
      </c>
      <c r="H231" s="124">
        <f t="shared" ca="1" si="7"/>
        <v>44309</v>
      </c>
      <c r="I231" s="125">
        <v>0</v>
      </c>
      <c r="J231" s="316" t="str">
        <f>LEFT(COVID!E231,20)&amp;"."&amp;COVIDPAY!E231</f>
        <v>....Ap21</v>
      </c>
      <c r="K231" s="120" t="b">
        <v>1</v>
      </c>
      <c r="L231" s="126" t="s">
        <v>3686</v>
      </c>
      <c r="M231" s="120" t="b">
        <v>1</v>
      </c>
      <c r="N231" s="120" t="s">
        <v>3687</v>
      </c>
      <c r="O231" s="319">
        <f>COVID!J231</f>
        <v>0</v>
      </c>
      <c r="P231" s="120" t="b">
        <v>1</v>
      </c>
      <c r="Q231" s="120" t="b">
        <v>1</v>
      </c>
      <c r="R231" s="120" t="b">
        <v>1</v>
      </c>
    </row>
    <row r="232" spans="1:18" x14ac:dyDescent="0.25">
      <c r="A232" s="117">
        <v>1</v>
      </c>
      <c r="B232" s="118">
        <v>2</v>
      </c>
      <c r="C232" s="315">
        <f>COVID!K232</f>
        <v>0</v>
      </c>
      <c r="D232" s="120" t="b">
        <v>1</v>
      </c>
      <c r="E232" s="316" t="str">
        <f>RIGHT(COVID!D232,4)&amp;"."&amp;COVID!N232&amp;"."&amp;COVID!L232&amp;"."&amp;$C$5</f>
        <v>...Ap21</v>
      </c>
      <c r="F232" s="317">
        <f t="shared" ca="1" si="6"/>
        <v>44309</v>
      </c>
      <c r="G232" s="318">
        <f>COVID!Q232</f>
        <v>0</v>
      </c>
      <c r="H232" s="124">
        <f t="shared" ca="1" si="7"/>
        <v>44309</v>
      </c>
      <c r="I232" s="125">
        <v>0</v>
      </c>
      <c r="J232" s="316" t="str">
        <f>LEFT(COVID!E232,20)&amp;"."&amp;COVIDPAY!E232</f>
        <v>....Ap21</v>
      </c>
      <c r="K232" s="120" t="b">
        <v>1</v>
      </c>
      <c r="L232" s="126" t="s">
        <v>3686</v>
      </c>
      <c r="M232" s="120" t="b">
        <v>1</v>
      </c>
      <c r="N232" s="120" t="s">
        <v>3687</v>
      </c>
      <c r="O232" s="319">
        <f>COVID!J232</f>
        <v>0</v>
      </c>
      <c r="P232" s="120" t="b">
        <v>1</v>
      </c>
      <c r="Q232" s="120" t="b">
        <v>1</v>
      </c>
      <c r="R232" s="120" t="b">
        <v>1</v>
      </c>
    </row>
    <row r="233" spans="1:18" x14ac:dyDescent="0.25">
      <c r="A233" s="117">
        <v>1</v>
      </c>
      <c r="B233" s="118">
        <v>2</v>
      </c>
      <c r="C233" s="315">
        <f>COVID!K233</f>
        <v>0</v>
      </c>
      <c r="D233" s="120" t="b">
        <v>1</v>
      </c>
      <c r="E233" s="316" t="str">
        <f>RIGHT(COVID!D233,4)&amp;"."&amp;COVID!N233&amp;"."&amp;COVID!L233&amp;"."&amp;$C$5</f>
        <v>...Ap21</v>
      </c>
      <c r="F233" s="317">
        <f t="shared" ca="1" si="6"/>
        <v>44309</v>
      </c>
      <c r="G233" s="318">
        <f>COVID!Q233</f>
        <v>0</v>
      </c>
      <c r="H233" s="124">
        <f t="shared" ca="1" si="7"/>
        <v>44309</v>
      </c>
      <c r="I233" s="125">
        <v>0</v>
      </c>
      <c r="J233" s="316" t="str">
        <f>LEFT(COVID!E233,20)&amp;"."&amp;COVIDPAY!E233</f>
        <v>....Ap21</v>
      </c>
      <c r="K233" s="120" t="b">
        <v>1</v>
      </c>
      <c r="L233" s="126" t="s">
        <v>3686</v>
      </c>
      <c r="M233" s="120" t="b">
        <v>1</v>
      </c>
      <c r="N233" s="120" t="s">
        <v>3687</v>
      </c>
      <c r="O233" s="319">
        <f>COVID!J233</f>
        <v>0</v>
      </c>
      <c r="P233" s="120" t="b">
        <v>1</v>
      </c>
      <c r="Q233" s="120" t="b">
        <v>1</v>
      </c>
      <c r="R233" s="120" t="b">
        <v>1</v>
      </c>
    </row>
    <row r="234" spans="1:18" x14ac:dyDescent="0.25">
      <c r="A234" s="117">
        <v>1</v>
      </c>
      <c r="B234" s="118">
        <v>2</v>
      </c>
      <c r="C234" s="315">
        <f>COVID!K234</f>
        <v>0</v>
      </c>
      <c r="D234" s="120" t="b">
        <v>1</v>
      </c>
      <c r="E234" s="316" t="str">
        <f>RIGHT(COVID!D234,4)&amp;"."&amp;COVID!N234&amp;"."&amp;COVID!L234&amp;"."&amp;$C$5</f>
        <v>...Ap21</v>
      </c>
      <c r="F234" s="317">
        <f t="shared" ca="1" si="6"/>
        <v>44309</v>
      </c>
      <c r="G234" s="318">
        <f>COVID!Q234</f>
        <v>0</v>
      </c>
      <c r="H234" s="124">
        <f t="shared" ca="1" si="7"/>
        <v>44309</v>
      </c>
      <c r="I234" s="125">
        <v>0</v>
      </c>
      <c r="J234" s="316" t="str">
        <f>LEFT(COVID!E234,20)&amp;"."&amp;COVIDPAY!E234</f>
        <v>....Ap21</v>
      </c>
      <c r="K234" s="120" t="b">
        <v>1</v>
      </c>
      <c r="L234" s="126" t="s">
        <v>3686</v>
      </c>
      <c r="M234" s="120" t="b">
        <v>1</v>
      </c>
      <c r="N234" s="120" t="s">
        <v>3687</v>
      </c>
      <c r="O234" s="319">
        <f>COVID!J234</f>
        <v>0</v>
      </c>
      <c r="P234" s="120" t="b">
        <v>1</v>
      </c>
      <c r="Q234" s="120" t="b">
        <v>1</v>
      </c>
      <c r="R234" s="120" t="b">
        <v>1</v>
      </c>
    </row>
    <row r="235" spans="1:18" x14ac:dyDescent="0.25">
      <c r="A235" s="117">
        <v>1</v>
      </c>
      <c r="B235" s="118">
        <v>2</v>
      </c>
      <c r="C235" s="315">
        <f>COVID!K235</f>
        <v>0</v>
      </c>
      <c r="D235" s="120" t="b">
        <v>1</v>
      </c>
      <c r="E235" s="316" t="str">
        <f>RIGHT(COVID!D235,4)&amp;"."&amp;COVID!N235&amp;"."&amp;COVID!L235&amp;"."&amp;$C$5</f>
        <v>...Ap21</v>
      </c>
      <c r="F235" s="317">
        <f t="shared" ca="1" si="6"/>
        <v>44309</v>
      </c>
      <c r="G235" s="318">
        <f>COVID!Q235</f>
        <v>0</v>
      </c>
      <c r="H235" s="124">
        <f t="shared" ca="1" si="7"/>
        <v>44309</v>
      </c>
      <c r="I235" s="125">
        <v>0</v>
      </c>
      <c r="J235" s="316" t="str">
        <f>LEFT(COVID!E235,20)&amp;"."&amp;COVIDPAY!E235</f>
        <v>....Ap21</v>
      </c>
      <c r="K235" s="120" t="b">
        <v>1</v>
      </c>
      <c r="L235" s="126" t="s">
        <v>3686</v>
      </c>
      <c r="M235" s="120" t="b">
        <v>1</v>
      </c>
      <c r="N235" s="120" t="s">
        <v>3687</v>
      </c>
      <c r="O235" s="319">
        <f>COVID!J235</f>
        <v>0</v>
      </c>
      <c r="P235" s="120" t="b">
        <v>1</v>
      </c>
      <c r="Q235" s="120" t="b">
        <v>1</v>
      </c>
      <c r="R235" s="120" t="b">
        <v>1</v>
      </c>
    </row>
    <row r="236" spans="1:18" x14ac:dyDescent="0.25">
      <c r="A236" s="117">
        <v>1</v>
      </c>
      <c r="B236" s="118">
        <v>2</v>
      </c>
      <c r="C236" s="315">
        <f>COVID!K236</f>
        <v>0</v>
      </c>
      <c r="D236" s="120" t="b">
        <v>1</v>
      </c>
      <c r="E236" s="316" t="str">
        <f>RIGHT(COVID!D236,4)&amp;"."&amp;COVID!N236&amp;"."&amp;COVID!L236&amp;"."&amp;$C$5</f>
        <v>...Ap21</v>
      </c>
      <c r="F236" s="317">
        <f t="shared" ca="1" si="6"/>
        <v>44309</v>
      </c>
      <c r="G236" s="318">
        <f>COVID!Q236</f>
        <v>0</v>
      </c>
      <c r="H236" s="124">
        <f t="shared" ca="1" si="7"/>
        <v>44309</v>
      </c>
      <c r="I236" s="125">
        <v>0</v>
      </c>
      <c r="J236" s="316" t="str">
        <f>LEFT(COVID!E236,20)&amp;"."&amp;COVIDPAY!E236</f>
        <v>....Ap21</v>
      </c>
      <c r="K236" s="120" t="b">
        <v>1</v>
      </c>
      <c r="L236" s="126" t="s">
        <v>3686</v>
      </c>
      <c r="M236" s="120" t="b">
        <v>1</v>
      </c>
      <c r="N236" s="120" t="s">
        <v>3687</v>
      </c>
      <c r="O236" s="319">
        <f>COVID!J236</f>
        <v>0</v>
      </c>
      <c r="P236" s="120" t="b">
        <v>1</v>
      </c>
      <c r="Q236" s="120" t="b">
        <v>1</v>
      </c>
      <c r="R236" s="120" t="b">
        <v>1</v>
      </c>
    </row>
    <row r="237" spans="1:18" x14ac:dyDescent="0.25">
      <c r="A237" s="117">
        <v>1</v>
      </c>
      <c r="B237" s="118">
        <v>2</v>
      </c>
      <c r="C237" s="315">
        <f>COVID!K237</f>
        <v>0</v>
      </c>
      <c r="D237" s="120" t="b">
        <v>1</v>
      </c>
      <c r="E237" s="316" t="str">
        <f>RIGHT(COVID!D237,4)&amp;"."&amp;COVID!N237&amp;"."&amp;COVID!L237&amp;"."&amp;$C$5</f>
        <v>...Ap21</v>
      </c>
      <c r="F237" s="317">
        <f t="shared" ca="1" si="6"/>
        <v>44309</v>
      </c>
      <c r="G237" s="318">
        <f>COVID!Q237</f>
        <v>0</v>
      </c>
      <c r="H237" s="124">
        <f t="shared" ca="1" si="7"/>
        <v>44309</v>
      </c>
      <c r="I237" s="125">
        <v>0</v>
      </c>
      <c r="J237" s="316" t="str">
        <f>LEFT(COVID!E237,20)&amp;"."&amp;COVIDPAY!E237</f>
        <v>....Ap21</v>
      </c>
      <c r="K237" s="120" t="b">
        <v>1</v>
      </c>
      <c r="L237" s="126" t="s">
        <v>3686</v>
      </c>
      <c r="M237" s="120" t="b">
        <v>1</v>
      </c>
      <c r="N237" s="120" t="s">
        <v>3687</v>
      </c>
      <c r="O237" s="319">
        <f>COVID!J237</f>
        <v>0</v>
      </c>
      <c r="P237" s="120" t="b">
        <v>1</v>
      </c>
      <c r="Q237" s="120" t="b">
        <v>1</v>
      </c>
      <c r="R237" s="120" t="b">
        <v>1</v>
      </c>
    </row>
    <row r="238" spans="1:18" x14ac:dyDescent="0.25">
      <c r="A238" s="117">
        <v>1</v>
      </c>
      <c r="B238" s="118">
        <v>2</v>
      </c>
      <c r="C238" s="315">
        <f>COVID!K238</f>
        <v>0</v>
      </c>
      <c r="D238" s="120" t="b">
        <v>1</v>
      </c>
      <c r="E238" s="316" t="str">
        <f>RIGHT(COVID!D238,4)&amp;"."&amp;COVID!N238&amp;"."&amp;COVID!L238&amp;"."&amp;$C$5</f>
        <v>...Ap21</v>
      </c>
      <c r="F238" s="317">
        <f t="shared" ca="1" si="6"/>
        <v>44309</v>
      </c>
      <c r="G238" s="318">
        <f>COVID!Q238</f>
        <v>0</v>
      </c>
      <c r="H238" s="124">
        <f t="shared" ca="1" si="7"/>
        <v>44309</v>
      </c>
      <c r="I238" s="125">
        <v>0</v>
      </c>
      <c r="J238" s="316" t="str">
        <f>LEFT(COVID!E238,20)&amp;"."&amp;COVIDPAY!E238</f>
        <v>....Ap21</v>
      </c>
      <c r="K238" s="120" t="b">
        <v>1</v>
      </c>
      <c r="L238" s="126" t="s">
        <v>3686</v>
      </c>
      <c r="M238" s="120" t="b">
        <v>1</v>
      </c>
      <c r="N238" s="120" t="s">
        <v>3687</v>
      </c>
      <c r="O238" s="319">
        <f>COVID!J238</f>
        <v>0</v>
      </c>
      <c r="P238" s="120" t="b">
        <v>1</v>
      </c>
      <c r="Q238" s="120" t="b">
        <v>1</v>
      </c>
      <c r="R238" s="120" t="b">
        <v>1</v>
      </c>
    </row>
    <row r="239" spans="1:18" x14ac:dyDescent="0.25">
      <c r="A239" s="117">
        <v>1</v>
      </c>
      <c r="B239" s="118">
        <v>2</v>
      </c>
      <c r="C239" s="315">
        <f>COVID!K239</f>
        <v>0</v>
      </c>
      <c r="D239" s="120" t="b">
        <v>1</v>
      </c>
      <c r="E239" s="316" t="str">
        <f>RIGHT(COVID!D239,4)&amp;"."&amp;COVID!N239&amp;"."&amp;COVID!L239&amp;"."&amp;$C$5</f>
        <v>...Ap21</v>
      </c>
      <c r="F239" s="317">
        <f t="shared" ca="1" si="6"/>
        <v>44309</v>
      </c>
      <c r="G239" s="318">
        <f>COVID!Q239</f>
        <v>0</v>
      </c>
      <c r="H239" s="124">
        <f t="shared" ca="1" si="7"/>
        <v>44309</v>
      </c>
      <c r="I239" s="125">
        <v>0</v>
      </c>
      <c r="J239" s="316" t="str">
        <f>LEFT(COVID!E239,20)&amp;"."&amp;COVIDPAY!E239</f>
        <v>....Ap21</v>
      </c>
      <c r="K239" s="120" t="b">
        <v>1</v>
      </c>
      <c r="L239" s="126" t="s">
        <v>3686</v>
      </c>
      <c r="M239" s="120" t="b">
        <v>1</v>
      </c>
      <c r="N239" s="120" t="s">
        <v>3687</v>
      </c>
      <c r="O239" s="319">
        <f>COVID!J239</f>
        <v>0</v>
      </c>
      <c r="P239" s="120" t="b">
        <v>1</v>
      </c>
      <c r="Q239" s="120" t="b">
        <v>1</v>
      </c>
      <c r="R239" s="120" t="b">
        <v>1</v>
      </c>
    </row>
    <row r="240" spans="1:18" x14ac:dyDescent="0.25">
      <c r="A240" s="117">
        <v>1</v>
      </c>
      <c r="B240" s="118">
        <v>2</v>
      </c>
      <c r="C240" s="315">
        <f>COVID!K240</f>
        <v>0</v>
      </c>
      <c r="D240" s="120" t="b">
        <v>1</v>
      </c>
      <c r="E240" s="316" t="str">
        <f>RIGHT(COVID!D240,4)&amp;"."&amp;COVID!N240&amp;"."&amp;COVID!L240&amp;"."&amp;$C$5</f>
        <v>...Ap21</v>
      </c>
      <c r="F240" s="317">
        <f t="shared" ca="1" si="6"/>
        <v>44309</v>
      </c>
      <c r="G240" s="318">
        <f>COVID!Q240</f>
        <v>0</v>
      </c>
      <c r="H240" s="124">
        <f t="shared" ca="1" si="7"/>
        <v>44309</v>
      </c>
      <c r="I240" s="125">
        <v>0</v>
      </c>
      <c r="J240" s="316" t="str">
        <f>LEFT(COVID!E240,20)&amp;"."&amp;COVIDPAY!E240</f>
        <v>....Ap21</v>
      </c>
      <c r="K240" s="120" t="b">
        <v>1</v>
      </c>
      <c r="L240" s="126" t="s">
        <v>3686</v>
      </c>
      <c r="M240" s="120" t="b">
        <v>1</v>
      </c>
      <c r="N240" s="120" t="s">
        <v>3687</v>
      </c>
      <c r="O240" s="319">
        <f>COVID!J240</f>
        <v>0</v>
      </c>
      <c r="P240" s="120" t="b">
        <v>1</v>
      </c>
      <c r="Q240" s="120" t="b">
        <v>1</v>
      </c>
      <c r="R240" s="120" t="b">
        <v>1</v>
      </c>
    </row>
    <row r="241" spans="1:18" x14ac:dyDescent="0.25">
      <c r="A241" s="117">
        <v>1</v>
      </c>
      <c r="B241" s="118">
        <v>2</v>
      </c>
      <c r="C241" s="315">
        <f>COVID!K241</f>
        <v>0</v>
      </c>
      <c r="D241" s="120" t="b">
        <v>1</v>
      </c>
      <c r="E241" s="316" t="str">
        <f>RIGHT(COVID!D241,4)&amp;"."&amp;COVID!N241&amp;"."&amp;COVID!L241&amp;"."&amp;$C$5</f>
        <v>...Ap21</v>
      </c>
      <c r="F241" s="317">
        <f t="shared" ca="1" si="6"/>
        <v>44309</v>
      </c>
      <c r="G241" s="318">
        <f>COVID!Q241</f>
        <v>0</v>
      </c>
      <c r="H241" s="124">
        <f t="shared" ca="1" si="7"/>
        <v>44309</v>
      </c>
      <c r="I241" s="125">
        <v>0</v>
      </c>
      <c r="J241" s="316" t="str">
        <f>LEFT(COVID!E241,20)&amp;"."&amp;COVIDPAY!E241</f>
        <v>....Ap21</v>
      </c>
      <c r="K241" s="120" t="b">
        <v>1</v>
      </c>
      <c r="L241" s="126" t="s">
        <v>3686</v>
      </c>
      <c r="M241" s="120" t="b">
        <v>1</v>
      </c>
      <c r="N241" s="120" t="s">
        <v>3687</v>
      </c>
      <c r="O241" s="319">
        <f>COVID!J241</f>
        <v>0</v>
      </c>
      <c r="P241" s="120" t="b">
        <v>1</v>
      </c>
      <c r="Q241" s="120" t="b">
        <v>1</v>
      </c>
      <c r="R241" s="120" t="b">
        <v>1</v>
      </c>
    </row>
    <row r="242" spans="1:18" x14ac:dyDescent="0.25">
      <c r="A242" s="117">
        <v>1</v>
      </c>
      <c r="B242" s="118">
        <v>2</v>
      </c>
      <c r="C242" s="315">
        <f>COVID!K242</f>
        <v>0</v>
      </c>
      <c r="D242" s="120" t="b">
        <v>1</v>
      </c>
      <c r="E242" s="316" t="str">
        <f>RIGHT(COVID!D242,4)&amp;"."&amp;COVID!N242&amp;"."&amp;COVID!L242&amp;"."&amp;$C$5</f>
        <v>...Ap21</v>
      </c>
      <c r="F242" s="317">
        <f t="shared" ca="1" si="6"/>
        <v>44309</v>
      </c>
      <c r="G242" s="318">
        <f>COVID!Q242</f>
        <v>0</v>
      </c>
      <c r="H242" s="124">
        <f t="shared" ca="1" si="7"/>
        <v>44309</v>
      </c>
      <c r="I242" s="125">
        <v>0</v>
      </c>
      <c r="J242" s="316" t="str">
        <f>LEFT(COVID!E242,20)&amp;"."&amp;COVIDPAY!E242</f>
        <v>....Ap21</v>
      </c>
      <c r="K242" s="120" t="b">
        <v>1</v>
      </c>
      <c r="L242" s="126" t="s">
        <v>3686</v>
      </c>
      <c r="M242" s="120" t="b">
        <v>1</v>
      </c>
      <c r="N242" s="120" t="s">
        <v>3687</v>
      </c>
      <c r="O242" s="319">
        <f>COVID!J242</f>
        <v>0</v>
      </c>
      <c r="P242" s="120" t="b">
        <v>1</v>
      </c>
      <c r="Q242" s="120" t="b">
        <v>1</v>
      </c>
      <c r="R242" s="120" t="b">
        <v>1</v>
      </c>
    </row>
    <row r="243" spans="1:18" x14ac:dyDescent="0.25">
      <c r="A243" s="117">
        <v>1</v>
      </c>
      <c r="B243" s="118">
        <v>2</v>
      </c>
      <c r="C243" s="315">
        <f>COVID!K243</f>
        <v>0</v>
      </c>
      <c r="D243" s="120" t="b">
        <v>1</v>
      </c>
      <c r="E243" s="316" t="str">
        <f>RIGHT(COVID!D243,4)&amp;"."&amp;COVID!N243&amp;"."&amp;COVID!L243&amp;"."&amp;$C$5</f>
        <v>...Ap21</v>
      </c>
      <c r="F243" s="317">
        <f t="shared" ca="1" si="6"/>
        <v>44309</v>
      </c>
      <c r="G243" s="318">
        <f>COVID!Q243</f>
        <v>0</v>
      </c>
      <c r="H243" s="124">
        <f t="shared" ca="1" si="7"/>
        <v>44309</v>
      </c>
      <c r="I243" s="125">
        <v>0</v>
      </c>
      <c r="J243" s="316" t="str">
        <f>LEFT(COVID!E243,20)&amp;"."&amp;COVIDPAY!E243</f>
        <v>....Ap21</v>
      </c>
      <c r="K243" s="120" t="b">
        <v>1</v>
      </c>
      <c r="L243" s="126" t="s">
        <v>3686</v>
      </c>
      <c r="M243" s="120" t="b">
        <v>1</v>
      </c>
      <c r="N243" s="120" t="s">
        <v>3687</v>
      </c>
      <c r="O243" s="319">
        <f>COVID!J243</f>
        <v>0</v>
      </c>
      <c r="P243" s="120" t="b">
        <v>1</v>
      </c>
      <c r="Q243" s="120" t="b">
        <v>1</v>
      </c>
      <c r="R243" s="120" t="b">
        <v>1</v>
      </c>
    </row>
    <row r="244" spans="1:18" x14ac:dyDescent="0.25">
      <c r="A244" s="117">
        <v>1</v>
      </c>
      <c r="B244" s="118">
        <v>2</v>
      </c>
      <c r="C244" s="315">
        <f>COVID!K244</f>
        <v>0</v>
      </c>
      <c r="D244" s="120" t="b">
        <v>1</v>
      </c>
      <c r="E244" s="316" t="str">
        <f>RIGHT(COVID!D244,4)&amp;"."&amp;COVID!N244&amp;"."&amp;COVID!L244&amp;"."&amp;$C$5</f>
        <v>...Ap21</v>
      </c>
      <c r="F244" s="317">
        <f t="shared" ca="1" si="6"/>
        <v>44309</v>
      </c>
      <c r="G244" s="318">
        <f>COVID!Q244</f>
        <v>0</v>
      </c>
      <c r="H244" s="124">
        <f t="shared" ca="1" si="7"/>
        <v>44309</v>
      </c>
      <c r="I244" s="125">
        <v>0</v>
      </c>
      <c r="J244" s="316" t="str">
        <f>LEFT(COVID!E244,20)&amp;"."&amp;COVIDPAY!E244</f>
        <v>....Ap21</v>
      </c>
      <c r="K244" s="120" t="b">
        <v>1</v>
      </c>
      <c r="L244" s="126" t="s">
        <v>3686</v>
      </c>
      <c r="M244" s="120" t="b">
        <v>1</v>
      </c>
      <c r="N244" s="120" t="s">
        <v>3687</v>
      </c>
      <c r="O244" s="319">
        <f>COVID!J244</f>
        <v>0</v>
      </c>
      <c r="P244" s="120" t="b">
        <v>1</v>
      </c>
      <c r="Q244" s="120" t="b">
        <v>1</v>
      </c>
      <c r="R244" s="120" t="b">
        <v>1</v>
      </c>
    </row>
    <row r="245" spans="1:18" x14ac:dyDescent="0.25">
      <c r="A245" s="117">
        <v>1</v>
      </c>
      <c r="B245" s="118">
        <v>2</v>
      </c>
      <c r="C245" s="315">
        <f>COVID!K245</f>
        <v>0</v>
      </c>
      <c r="D245" s="120" t="b">
        <v>1</v>
      </c>
      <c r="E245" s="316" t="str">
        <f>RIGHT(COVID!D245,4)&amp;"."&amp;COVID!N245&amp;"."&amp;COVID!L245&amp;"."&amp;$C$5</f>
        <v>...Ap21</v>
      </c>
      <c r="F245" s="317">
        <f t="shared" ca="1" si="6"/>
        <v>44309</v>
      </c>
      <c r="G245" s="318">
        <f>COVID!Q245</f>
        <v>0</v>
      </c>
      <c r="H245" s="124">
        <f t="shared" ca="1" si="7"/>
        <v>44309</v>
      </c>
      <c r="I245" s="125">
        <v>0</v>
      </c>
      <c r="J245" s="316" t="str">
        <f>LEFT(COVID!E245,20)&amp;"."&amp;COVIDPAY!E245</f>
        <v>....Ap21</v>
      </c>
      <c r="K245" s="120" t="b">
        <v>1</v>
      </c>
      <c r="L245" s="126" t="s">
        <v>3686</v>
      </c>
      <c r="M245" s="120" t="b">
        <v>1</v>
      </c>
      <c r="N245" s="120" t="s">
        <v>3687</v>
      </c>
      <c r="O245" s="319">
        <f>COVID!J245</f>
        <v>0</v>
      </c>
      <c r="P245" s="120" t="b">
        <v>1</v>
      </c>
      <c r="Q245" s="120" t="b">
        <v>1</v>
      </c>
      <c r="R245" s="120" t="b">
        <v>1</v>
      </c>
    </row>
    <row r="246" spans="1:18" x14ac:dyDescent="0.25">
      <c r="A246" s="117">
        <v>1</v>
      </c>
      <c r="B246" s="118">
        <v>2</v>
      </c>
      <c r="C246" s="315">
        <f>COVID!K246</f>
        <v>0</v>
      </c>
      <c r="D246" s="120" t="b">
        <v>1</v>
      </c>
      <c r="E246" s="316" t="str">
        <f>RIGHT(COVID!D246,4)&amp;"."&amp;COVID!N246&amp;"."&amp;COVID!L246&amp;"."&amp;$C$5</f>
        <v>...Ap21</v>
      </c>
      <c r="F246" s="317">
        <f t="shared" ca="1" si="6"/>
        <v>44309</v>
      </c>
      <c r="G246" s="318">
        <f>COVID!Q246</f>
        <v>0</v>
      </c>
      <c r="H246" s="124">
        <f t="shared" ca="1" si="7"/>
        <v>44309</v>
      </c>
      <c r="I246" s="125">
        <v>0</v>
      </c>
      <c r="J246" s="316" t="str">
        <f>LEFT(COVID!E246,20)&amp;"."&amp;COVIDPAY!E246</f>
        <v>....Ap21</v>
      </c>
      <c r="K246" s="120" t="b">
        <v>1</v>
      </c>
      <c r="L246" s="126" t="s">
        <v>3686</v>
      </c>
      <c r="M246" s="120" t="b">
        <v>1</v>
      </c>
      <c r="N246" s="120" t="s">
        <v>3687</v>
      </c>
      <c r="O246" s="319">
        <f>COVID!J246</f>
        <v>0</v>
      </c>
      <c r="P246" s="120" t="b">
        <v>1</v>
      </c>
      <c r="Q246" s="120" t="b">
        <v>1</v>
      </c>
      <c r="R246" s="120" t="b">
        <v>1</v>
      </c>
    </row>
    <row r="247" spans="1:18" x14ac:dyDescent="0.25">
      <c r="A247" s="117">
        <v>1</v>
      </c>
      <c r="B247" s="118">
        <v>2</v>
      </c>
      <c r="C247" s="315">
        <f>COVID!K247</f>
        <v>0</v>
      </c>
      <c r="D247" s="120" t="b">
        <v>1</v>
      </c>
      <c r="E247" s="316" t="str">
        <f>RIGHT(COVID!D247,4)&amp;"."&amp;COVID!N247&amp;"."&amp;COVID!L247&amp;"."&amp;$C$5</f>
        <v>...Ap21</v>
      </c>
      <c r="F247" s="317">
        <f t="shared" ca="1" si="6"/>
        <v>44309</v>
      </c>
      <c r="G247" s="318">
        <f>COVID!Q247</f>
        <v>0</v>
      </c>
      <c r="H247" s="124">
        <f t="shared" ca="1" si="7"/>
        <v>44309</v>
      </c>
      <c r="I247" s="125">
        <v>0</v>
      </c>
      <c r="J247" s="316" t="str">
        <f>LEFT(COVID!E247,20)&amp;"."&amp;COVIDPAY!E247</f>
        <v>....Ap21</v>
      </c>
      <c r="K247" s="120" t="b">
        <v>1</v>
      </c>
      <c r="L247" s="126" t="s">
        <v>3686</v>
      </c>
      <c r="M247" s="120" t="b">
        <v>1</v>
      </c>
      <c r="N247" s="120" t="s">
        <v>3687</v>
      </c>
      <c r="O247" s="319">
        <f>COVID!J247</f>
        <v>0</v>
      </c>
      <c r="P247" s="120" t="b">
        <v>1</v>
      </c>
      <c r="Q247" s="120" t="b">
        <v>1</v>
      </c>
      <c r="R247" s="120" t="b">
        <v>1</v>
      </c>
    </row>
    <row r="248" spans="1:18" x14ac:dyDescent="0.25">
      <c r="A248" s="117">
        <v>1</v>
      </c>
      <c r="B248" s="118">
        <v>2</v>
      </c>
      <c r="C248" s="315">
        <f>COVID!K248</f>
        <v>0</v>
      </c>
      <c r="D248" s="120" t="b">
        <v>1</v>
      </c>
      <c r="E248" s="316" t="str">
        <f>RIGHT(COVID!D248,4)&amp;"."&amp;COVID!N248&amp;"."&amp;COVID!L248&amp;"."&amp;$C$5</f>
        <v>...Ap21</v>
      </c>
      <c r="F248" s="317">
        <f t="shared" ca="1" si="6"/>
        <v>44309</v>
      </c>
      <c r="G248" s="318">
        <f>COVID!Q248</f>
        <v>0</v>
      </c>
      <c r="H248" s="124">
        <f t="shared" ca="1" si="7"/>
        <v>44309</v>
      </c>
      <c r="I248" s="125">
        <v>0</v>
      </c>
      <c r="J248" s="316" t="str">
        <f>LEFT(COVID!E248,20)&amp;"."&amp;COVIDPAY!E248</f>
        <v>....Ap21</v>
      </c>
      <c r="K248" s="120" t="b">
        <v>1</v>
      </c>
      <c r="L248" s="126" t="s">
        <v>3686</v>
      </c>
      <c r="M248" s="120" t="b">
        <v>1</v>
      </c>
      <c r="N248" s="120" t="s">
        <v>3687</v>
      </c>
      <c r="O248" s="319">
        <f>COVID!J248</f>
        <v>0</v>
      </c>
      <c r="P248" s="120" t="b">
        <v>1</v>
      </c>
      <c r="Q248" s="120" t="b">
        <v>1</v>
      </c>
      <c r="R248" s="120" t="b">
        <v>1</v>
      </c>
    </row>
    <row r="249" spans="1:18" x14ac:dyDescent="0.25">
      <c r="A249" s="117">
        <v>1</v>
      </c>
      <c r="B249" s="118">
        <v>2</v>
      </c>
      <c r="C249" s="315">
        <f>COVID!K249</f>
        <v>0</v>
      </c>
      <c r="D249" s="120" t="b">
        <v>1</v>
      </c>
      <c r="E249" s="316" t="str">
        <f>RIGHT(COVID!D249,4)&amp;"."&amp;COVID!N249&amp;"."&amp;COVID!L249&amp;"."&amp;$C$5</f>
        <v>...Ap21</v>
      </c>
      <c r="F249" s="317">
        <f t="shared" ca="1" si="6"/>
        <v>44309</v>
      </c>
      <c r="G249" s="318">
        <f>COVID!Q249</f>
        <v>0</v>
      </c>
      <c r="H249" s="124">
        <f t="shared" ca="1" si="7"/>
        <v>44309</v>
      </c>
      <c r="I249" s="125">
        <v>0</v>
      </c>
      <c r="J249" s="316" t="str">
        <f>LEFT(COVID!E249,20)&amp;"."&amp;COVIDPAY!E249</f>
        <v>....Ap21</v>
      </c>
      <c r="K249" s="120" t="b">
        <v>1</v>
      </c>
      <c r="L249" s="126" t="s">
        <v>3686</v>
      </c>
      <c r="M249" s="120" t="b">
        <v>1</v>
      </c>
      <c r="N249" s="120" t="s">
        <v>3687</v>
      </c>
      <c r="O249" s="319">
        <f>COVID!J249</f>
        <v>0</v>
      </c>
      <c r="P249" s="120" t="b">
        <v>1</v>
      </c>
      <c r="Q249" s="120" t="b">
        <v>1</v>
      </c>
      <c r="R249" s="120" t="b">
        <v>1</v>
      </c>
    </row>
    <row r="250" spans="1:18" x14ac:dyDescent="0.25">
      <c r="A250" s="117">
        <v>1</v>
      </c>
      <c r="B250" s="118">
        <v>2</v>
      </c>
      <c r="C250" s="315">
        <f>COVID!K250</f>
        <v>0</v>
      </c>
      <c r="D250" s="120" t="b">
        <v>1</v>
      </c>
      <c r="E250" s="316" t="str">
        <f>RIGHT(COVID!D250,4)&amp;"."&amp;COVID!N250&amp;"."&amp;COVID!L250&amp;"."&amp;$C$5</f>
        <v>...Ap21</v>
      </c>
      <c r="F250" s="317">
        <f t="shared" ca="1" si="6"/>
        <v>44309</v>
      </c>
      <c r="G250" s="318">
        <f>COVID!Q250</f>
        <v>0</v>
      </c>
      <c r="H250" s="124">
        <f t="shared" ca="1" si="7"/>
        <v>44309</v>
      </c>
      <c r="I250" s="125">
        <v>0</v>
      </c>
      <c r="J250" s="316" t="str">
        <f>LEFT(COVID!E250,20)&amp;"."&amp;COVIDPAY!E250</f>
        <v>....Ap21</v>
      </c>
      <c r="K250" s="120" t="b">
        <v>1</v>
      </c>
      <c r="L250" s="126" t="s">
        <v>3686</v>
      </c>
      <c r="M250" s="120" t="b">
        <v>1</v>
      </c>
      <c r="N250" s="120" t="s">
        <v>3687</v>
      </c>
      <c r="O250" s="319">
        <f>COVID!J250</f>
        <v>0</v>
      </c>
      <c r="P250" s="120" t="b">
        <v>1</v>
      </c>
      <c r="Q250" s="120" t="b">
        <v>1</v>
      </c>
      <c r="R250" s="120" t="b">
        <v>1</v>
      </c>
    </row>
    <row r="251" spans="1:18" x14ac:dyDescent="0.25">
      <c r="A251" s="117">
        <v>1</v>
      </c>
      <c r="B251" s="118">
        <v>2</v>
      </c>
      <c r="C251" s="315">
        <f>COVID!K251</f>
        <v>0</v>
      </c>
      <c r="D251" s="120" t="b">
        <v>1</v>
      </c>
      <c r="E251" s="316" t="str">
        <f>RIGHT(COVID!D251,4)&amp;"."&amp;COVID!N251&amp;"."&amp;COVID!L251&amp;"."&amp;$C$5</f>
        <v>...Ap21</v>
      </c>
      <c r="F251" s="317">
        <f t="shared" ca="1" si="6"/>
        <v>44309</v>
      </c>
      <c r="G251" s="318">
        <f>COVID!Q251</f>
        <v>0</v>
      </c>
      <c r="H251" s="124">
        <f t="shared" ca="1" si="7"/>
        <v>44309</v>
      </c>
      <c r="I251" s="125">
        <v>0</v>
      </c>
      <c r="J251" s="316" t="str">
        <f>LEFT(COVID!E251,20)&amp;"."&amp;COVIDPAY!E251</f>
        <v>....Ap21</v>
      </c>
      <c r="K251" s="120" t="b">
        <v>1</v>
      </c>
      <c r="L251" s="126" t="s">
        <v>3686</v>
      </c>
      <c r="M251" s="120" t="b">
        <v>1</v>
      </c>
      <c r="N251" s="120" t="s">
        <v>3687</v>
      </c>
      <c r="O251" s="319">
        <f>COVID!J251</f>
        <v>0</v>
      </c>
      <c r="P251" s="120" t="b">
        <v>1</v>
      </c>
      <c r="Q251" s="120" t="b">
        <v>1</v>
      </c>
      <c r="R251" s="120" t="b">
        <v>1</v>
      </c>
    </row>
    <row r="252" spans="1:18" x14ac:dyDescent="0.25">
      <c r="A252" s="117">
        <v>1</v>
      </c>
      <c r="B252" s="118">
        <v>2</v>
      </c>
      <c r="C252" s="315">
        <f>COVID!K252</f>
        <v>0</v>
      </c>
      <c r="D252" s="120" t="b">
        <v>1</v>
      </c>
      <c r="E252" s="316" t="str">
        <f>RIGHT(COVID!D252,4)&amp;"."&amp;COVID!N252&amp;"."&amp;COVID!L252&amp;"."&amp;$C$5</f>
        <v>...Ap21</v>
      </c>
      <c r="F252" s="317">
        <f t="shared" ca="1" si="6"/>
        <v>44309</v>
      </c>
      <c r="G252" s="318">
        <f>COVID!Q252</f>
        <v>0</v>
      </c>
      <c r="H252" s="124">
        <f t="shared" ca="1" si="7"/>
        <v>44309</v>
      </c>
      <c r="I252" s="125">
        <v>0</v>
      </c>
      <c r="J252" s="316" t="str">
        <f>LEFT(COVID!E252,20)&amp;"."&amp;COVIDPAY!E252</f>
        <v>....Ap21</v>
      </c>
      <c r="K252" s="120" t="b">
        <v>1</v>
      </c>
      <c r="L252" s="126" t="s">
        <v>3686</v>
      </c>
      <c r="M252" s="120" t="b">
        <v>1</v>
      </c>
      <c r="N252" s="120" t="s">
        <v>3687</v>
      </c>
      <c r="O252" s="319">
        <f>COVID!J252</f>
        <v>0</v>
      </c>
      <c r="P252" s="120" t="b">
        <v>1</v>
      </c>
      <c r="Q252" s="120" t="b">
        <v>1</v>
      </c>
      <c r="R252" s="120" t="b">
        <v>1</v>
      </c>
    </row>
    <row r="253" spans="1:18" x14ac:dyDescent="0.25">
      <c r="A253" s="117">
        <v>1</v>
      </c>
      <c r="B253" s="118">
        <v>2</v>
      </c>
      <c r="C253" s="315">
        <f>COVID!K253</f>
        <v>0</v>
      </c>
      <c r="D253" s="120" t="b">
        <v>1</v>
      </c>
      <c r="E253" s="316" t="str">
        <f>RIGHT(COVID!D253,4)&amp;"."&amp;COVID!N253&amp;"."&amp;COVID!L253&amp;"."&amp;$C$5</f>
        <v>...Ap21</v>
      </c>
      <c r="F253" s="317">
        <f t="shared" ca="1" si="6"/>
        <v>44309</v>
      </c>
      <c r="G253" s="318">
        <f>COVID!Q253</f>
        <v>0</v>
      </c>
      <c r="H253" s="124">
        <f t="shared" ca="1" si="7"/>
        <v>44309</v>
      </c>
      <c r="I253" s="125">
        <v>0</v>
      </c>
      <c r="J253" s="316" t="str">
        <f>LEFT(COVID!E253,20)&amp;"."&amp;COVIDPAY!E253</f>
        <v>....Ap21</v>
      </c>
      <c r="K253" s="120" t="b">
        <v>1</v>
      </c>
      <c r="L253" s="126" t="s">
        <v>3686</v>
      </c>
      <c r="M253" s="120" t="b">
        <v>1</v>
      </c>
      <c r="N253" s="120" t="s">
        <v>3687</v>
      </c>
      <c r="O253" s="319">
        <f>COVID!J253</f>
        <v>0</v>
      </c>
      <c r="P253" s="120" t="b">
        <v>1</v>
      </c>
      <c r="Q253" s="120" t="b">
        <v>1</v>
      </c>
      <c r="R253" s="120" t="b">
        <v>1</v>
      </c>
    </row>
    <row r="254" spans="1:18" x14ac:dyDescent="0.25">
      <c r="A254" s="117">
        <v>1</v>
      </c>
      <c r="B254" s="118">
        <v>2</v>
      </c>
      <c r="C254" s="315">
        <f>COVID!K254</f>
        <v>0</v>
      </c>
      <c r="D254" s="120" t="b">
        <v>1</v>
      </c>
      <c r="E254" s="316" t="str">
        <f>RIGHT(COVID!D254,4)&amp;"."&amp;COVID!N254&amp;"."&amp;COVID!L254&amp;"."&amp;$C$5</f>
        <v>...Ap21</v>
      </c>
      <c r="F254" s="317">
        <f t="shared" ca="1" si="6"/>
        <v>44309</v>
      </c>
      <c r="G254" s="318">
        <f>COVID!Q254</f>
        <v>0</v>
      </c>
      <c r="H254" s="124">
        <f t="shared" ca="1" si="7"/>
        <v>44309</v>
      </c>
      <c r="I254" s="125">
        <v>0</v>
      </c>
      <c r="J254" s="316" t="str">
        <f>LEFT(COVID!E254,20)&amp;"."&amp;COVIDPAY!E254</f>
        <v>....Ap21</v>
      </c>
      <c r="K254" s="120" t="b">
        <v>1</v>
      </c>
      <c r="L254" s="126" t="s">
        <v>3686</v>
      </c>
      <c r="M254" s="120" t="b">
        <v>1</v>
      </c>
      <c r="N254" s="120" t="s">
        <v>3687</v>
      </c>
      <c r="O254" s="319">
        <f>COVID!J254</f>
        <v>0</v>
      </c>
      <c r="P254" s="120" t="b">
        <v>1</v>
      </c>
      <c r="Q254" s="120" t="b">
        <v>1</v>
      </c>
      <c r="R254" s="120" t="b">
        <v>1</v>
      </c>
    </row>
    <row r="255" spans="1:18" x14ac:dyDescent="0.25">
      <c r="A255" s="117">
        <v>1</v>
      </c>
      <c r="B255" s="118">
        <v>2</v>
      </c>
      <c r="C255" s="315">
        <f>COVID!K255</f>
        <v>0</v>
      </c>
      <c r="D255" s="120" t="b">
        <v>1</v>
      </c>
      <c r="E255" s="316" t="str">
        <f>RIGHT(COVID!D255,4)&amp;"."&amp;COVID!N255&amp;"."&amp;COVID!L255&amp;"."&amp;$C$5</f>
        <v>...Ap21</v>
      </c>
      <c r="F255" s="317">
        <f t="shared" ca="1" si="6"/>
        <v>44309</v>
      </c>
      <c r="G255" s="318">
        <f>COVID!Q255</f>
        <v>0</v>
      </c>
      <c r="H255" s="124">
        <f t="shared" ca="1" si="7"/>
        <v>44309</v>
      </c>
      <c r="I255" s="125">
        <v>0</v>
      </c>
      <c r="J255" s="316" t="str">
        <f>LEFT(COVID!E255,20)&amp;"."&amp;COVIDPAY!E255</f>
        <v>....Ap21</v>
      </c>
      <c r="K255" s="120" t="b">
        <v>1</v>
      </c>
      <c r="L255" s="126" t="s">
        <v>3686</v>
      </c>
      <c r="M255" s="120" t="b">
        <v>1</v>
      </c>
      <c r="N255" s="120" t="s">
        <v>3687</v>
      </c>
      <c r="O255" s="319">
        <f>COVID!J255</f>
        <v>0</v>
      </c>
      <c r="P255" s="120" t="b">
        <v>1</v>
      </c>
      <c r="Q255" s="120" t="b">
        <v>1</v>
      </c>
      <c r="R255" s="120" t="b">
        <v>1</v>
      </c>
    </row>
    <row r="256" spans="1:18" x14ac:dyDescent="0.25">
      <c r="A256" s="117">
        <v>1</v>
      </c>
      <c r="B256" s="118">
        <v>2</v>
      </c>
      <c r="C256" s="315">
        <f>COVID!K256</f>
        <v>0</v>
      </c>
      <c r="D256" s="120" t="b">
        <v>1</v>
      </c>
      <c r="E256" s="316" t="str">
        <f>RIGHT(COVID!D256,4)&amp;"."&amp;COVID!N256&amp;"."&amp;COVID!L256&amp;"."&amp;$C$5</f>
        <v>...Ap21</v>
      </c>
      <c r="F256" s="317">
        <f t="shared" ca="1" si="6"/>
        <v>44309</v>
      </c>
      <c r="G256" s="318">
        <f>COVID!Q256</f>
        <v>0</v>
      </c>
      <c r="H256" s="124">
        <f t="shared" ca="1" si="7"/>
        <v>44309</v>
      </c>
      <c r="I256" s="125">
        <v>0</v>
      </c>
      <c r="J256" s="316" t="str">
        <f>LEFT(COVID!E256,20)&amp;"."&amp;COVIDPAY!E256</f>
        <v>....Ap21</v>
      </c>
      <c r="K256" s="120" t="b">
        <v>1</v>
      </c>
      <c r="L256" s="126" t="s">
        <v>3686</v>
      </c>
      <c r="M256" s="120" t="b">
        <v>1</v>
      </c>
      <c r="N256" s="120" t="s">
        <v>3687</v>
      </c>
      <c r="O256" s="319">
        <f>COVID!J256</f>
        <v>0</v>
      </c>
      <c r="P256" s="120" t="b">
        <v>1</v>
      </c>
      <c r="Q256" s="120" t="b">
        <v>1</v>
      </c>
      <c r="R256" s="120" t="b">
        <v>1</v>
      </c>
    </row>
    <row r="257" spans="1:18" x14ac:dyDescent="0.25">
      <c r="A257" s="117">
        <v>1</v>
      </c>
      <c r="B257" s="118">
        <v>2</v>
      </c>
      <c r="C257" s="315">
        <f>COVID!K257</f>
        <v>0</v>
      </c>
      <c r="D257" s="120" t="b">
        <v>1</v>
      </c>
      <c r="E257" s="316" t="str">
        <f>RIGHT(COVID!D257,4)&amp;"."&amp;COVID!N257&amp;"."&amp;COVID!L257&amp;"."&amp;$C$5</f>
        <v>...Ap21</v>
      </c>
      <c r="F257" s="317">
        <f t="shared" ca="1" si="6"/>
        <v>44309</v>
      </c>
      <c r="G257" s="318">
        <f>COVID!Q257</f>
        <v>0</v>
      </c>
      <c r="H257" s="124">
        <f t="shared" ca="1" si="7"/>
        <v>44309</v>
      </c>
      <c r="I257" s="125">
        <v>0</v>
      </c>
      <c r="J257" s="316" t="str">
        <f>LEFT(COVID!E257,20)&amp;"."&amp;COVIDPAY!E257</f>
        <v>....Ap21</v>
      </c>
      <c r="K257" s="120" t="b">
        <v>1</v>
      </c>
      <c r="L257" s="126" t="s">
        <v>3686</v>
      </c>
      <c r="M257" s="120" t="b">
        <v>1</v>
      </c>
      <c r="N257" s="120" t="s">
        <v>3687</v>
      </c>
      <c r="O257" s="319">
        <f>COVID!J257</f>
        <v>0</v>
      </c>
      <c r="P257" s="120" t="b">
        <v>1</v>
      </c>
      <c r="Q257" s="120" t="b">
        <v>1</v>
      </c>
      <c r="R257" s="120" t="b">
        <v>1</v>
      </c>
    </row>
    <row r="258" spans="1:18" x14ac:dyDescent="0.25">
      <c r="A258" s="117">
        <v>1</v>
      </c>
      <c r="B258" s="118">
        <v>2</v>
      </c>
      <c r="C258" s="315">
        <f>COVID!K258</f>
        <v>0</v>
      </c>
      <c r="D258" s="120" t="b">
        <v>1</v>
      </c>
      <c r="E258" s="316" t="str">
        <f>RIGHT(COVID!D258,4)&amp;"."&amp;COVID!N258&amp;"."&amp;COVID!L258&amp;"."&amp;$C$5</f>
        <v>...Ap21</v>
      </c>
      <c r="F258" s="317">
        <f t="shared" ca="1" si="6"/>
        <v>44309</v>
      </c>
      <c r="G258" s="318">
        <f>COVID!Q258</f>
        <v>0</v>
      </c>
      <c r="H258" s="124">
        <f t="shared" ca="1" si="7"/>
        <v>44309</v>
      </c>
      <c r="I258" s="125">
        <v>0</v>
      </c>
      <c r="J258" s="316" t="str">
        <f>LEFT(COVID!E258,20)&amp;"."&amp;COVIDPAY!E258</f>
        <v>....Ap21</v>
      </c>
      <c r="K258" s="120" t="b">
        <v>1</v>
      </c>
      <c r="L258" s="126" t="s">
        <v>3686</v>
      </c>
      <c r="M258" s="120" t="b">
        <v>1</v>
      </c>
      <c r="N258" s="120" t="s">
        <v>3687</v>
      </c>
      <c r="O258" s="319">
        <f>COVID!J258</f>
        <v>0</v>
      </c>
      <c r="P258" s="120" t="b">
        <v>1</v>
      </c>
      <c r="Q258" s="120" t="b">
        <v>1</v>
      </c>
      <c r="R258" s="120" t="b">
        <v>1</v>
      </c>
    </row>
    <row r="259" spans="1:18" x14ac:dyDescent="0.25">
      <c r="A259" s="117">
        <v>1</v>
      </c>
      <c r="B259" s="118">
        <v>2</v>
      </c>
      <c r="C259" s="315">
        <f>COVID!K259</f>
        <v>0</v>
      </c>
      <c r="D259" s="120" t="b">
        <v>1</v>
      </c>
      <c r="E259" s="316" t="str">
        <f>RIGHT(COVID!D259,4)&amp;"."&amp;COVID!N259&amp;"."&amp;COVID!L259&amp;"."&amp;$C$5</f>
        <v>...Ap21</v>
      </c>
      <c r="F259" s="317">
        <f t="shared" ca="1" si="6"/>
        <v>44309</v>
      </c>
      <c r="G259" s="318">
        <f>COVID!Q259</f>
        <v>0</v>
      </c>
      <c r="H259" s="124">
        <f t="shared" ca="1" si="7"/>
        <v>44309</v>
      </c>
      <c r="I259" s="125">
        <v>0</v>
      </c>
      <c r="J259" s="316" t="str">
        <f>LEFT(COVID!E259,20)&amp;"."&amp;COVIDPAY!E259</f>
        <v>....Ap21</v>
      </c>
      <c r="K259" s="120" t="b">
        <v>1</v>
      </c>
      <c r="L259" s="126" t="s">
        <v>3686</v>
      </c>
      <c r="M259" s="120" t="b">
        <v>1</v>
      </c>
      <c r="N259" s="120" t="s">
        <v>3687</v>
      </c>
      <c r="O259" s="319">
        <f>COVID!J259</f>
        <v>0</v>
      </c>
      <c r="P259" s="120" t="b">
        <v>1</v>
      </c>
      <c r="Q259" s="120" t="b">
        <v>1</v>
      </c>
      <c r="R259" s="120" t="b">
        <v>1</v>
      </c>
    </row>
    <row r="260" spans="1:18" x14ac:dyDescent="0.25">
      <c r="A260" s="117">
        <v>1</v>
      </c>
      <c r="B260" s="118">
        <v>2</v>
      </c>
      <c r="C260" s="315">
        <f>COVID!K260</f>
        <v>0</v>
      </c>
      <c r="D260" s="120" t="b">
        <v>1</v>
      </c>
      <c r="E260" s="316" t="str">
        <f>RIGHT(COVID!D260,4)&amp;"."&amp;COVID!N260&amp;"."&amp;COVID!L260&amp;"."&amp;$C$5</f>
        <v>...Ap21</v>
      </c>
      <c r="F260" s="317">
        <f t="shared" ca="1" si="6"/>
        <v>44309</v>
      </c>
      <c r="G260" s="318">
        <f>COVID!Q260</f>
        <v>0</v>
      </c>
      <c r="H260" s="124">
        <f t="shared" ca="1" si="7"/>
        <v>44309</v>
      </c>
      <c r="I260" s="125">
        <v>0</v>
      </c>
      <c r="J260" s="316" t="str">
        <f>LEFT(COVID!E260,20)&amp;"."&amp;COVIDPAY!E260</f>
        <v>....Ap21</v>
      </c>
      <c r="K260" s="120" t="b">
        <v>1</v>
      </c>
      <c r="L260" s="126" t="s">
        <v>3686</v>
      </c>
      <c r="M260" s="120" t="b">
        <v>1</v>
      </c>
      <c r="N260" s="120" t="s">
        <v>3687</v>
      </c>
      <c r="O260" s="319">
        <f>COVID!J260</f>
        <v>0</v>
      </c>
      <c r="P260" s="120" t="b">
        <v>1</v>
      </c>
      <c r="Q260" s="120" t="b">
        <v>1</v>
      </c>
      <c r="R260" s="120" t="b">
        <v>1</v>
      </c>
    </row>
    <row r="261" spans="1:18" x14ac:dyDescent="0.25">
      <c r="A261" s="117">
        <v>1</v>
      </c>
      <c r="B261" s="118">
        <v>2</v>
      </c>
      <c r="C261" s="315">
        <f>COVID!K261</f>
        <v>0</v>
      </c>
      <c r="D261" s="120" t="b">
        <v>1</v>
      </c>
      <c r="E261" s="316" t="str">
        <f>RIGHT(COVID!D261,4)&amp;"."&amp;COVID!N261&amp;"."&amp;COVID!L261&amp;"."&amp;$C$5</f>
        <v>...Ap21</v>
      </c>
      <c r="F261" s="317">
        <f t="shared" ca="1" si="6"/>
        <v>44309</v>
      </c>
      <c r="G261" s="318">
        <f>COVID!Q261</f>
        <v>0</v>
      </c>
      <c r="H261" s="124">
        <f t="shared" ca="1" si="7"/>
        <v>44309</v>
      </c>
      <c r="I261" s="125">
        <v>0</v>
      </c>
      <c r="J261" s="316" t="str">
        <f>LEFT(COVID!E261,20)&amp;"."&amp;COVIDPAY!E261</f>
        <v>....Ap21</v>
      </c>
      <c r="K261" s="120" t="b">
        <v>1</v>
      </c>
      <c r="L261" s="126" t="s">
        <v>3686</v>
      </c>
      <c r="M261" s="120" t="b">
        <v>1</v>
      </c>
      <c r="N261" s="120" t="s">
        <v>3687</v>
      </c>
      <c r="O261" s="319">
        <f>COVID!J261</f>
        <v>0</v>
      </c>
      <c r="P261" s="120" t="b">
        <v>1</v>
      </c>
      <c r="Q261" s="120" t="b">
        <v>1</v>
      </c>
      <c r="R261" s="120" t="b">
        <v>1</v>
      </c>
    </row>
    <row r="262" spans="1:18" x14ac:dyDescent="0.25">
      <c r="A262" s="117">
        <v>1</v>
      </c>
      <c r="B262" s="118">
        <v>2</v>
      </c>
      <c r="C262" s="315">
        <f>COVID!K262</f>
        <v>0</v>
      </c>
      <c r="D262" s="120" t="b">
        <v>1</v>
      </c>
      <c r="E262" s="316" t="str">
        <f>RIGHT(COVID!D262,4)&amp;"."&amp;COVID!N262&amp;"."&amp;COVID!L262&amp;"."&amp;$C$5</f>
        <v>...Ap21</v>
      </c>
      <c r="F262" s="317">
        <f t="shared" ca="1" si="6"/>
        <v>44309</v>
      </c>
      <c r="G262" s="318">
        <f>COVID!Q262</f>
        <v>0</v>
      </c>
      <c r="H262" s="124">
        <f t="shared" ca="1" si="7"/>
        <v>44309</v>
      </c>
      <c r="I262" s="125">
        <v>0</v>
      </c>
      <c r="J262" s="316" t="str">
        <f>LEFT(COVID!E262,20)&amp;"."&amp;COVIDPAY!E262</f>
        <v>....Ap21</v>
      </c>
      <c r="K262" s="120" t="b">
        <v>1</v>
      </c>
      <c r="L262" s="126" t="s">
        <v>3686</v>
      </c>
      <c r="M262" s="120" t="b">
        <v>1</v>
      </c>
      <c r="N262" s="120" t="s">
        <v>3687</v>
      </c>
      <c r="O262" s="319">
        <f>COVID!J262</f>
        <v>0</v>
      </c>
      <c r="P262" s="120" t="b">
        <v>1</v>
      </c>
      <c r="Q262" s="120" t="b">
        <v>1</v>
      </c>
      <c r="R262" s="120" t="b">
        <v>1</v>
      </c>
    </row>
    <row r="263" spans="1:18" x14ac:dyDescent="0.25">
      <c r="A263" s="117">
        <v>1</v>
      </c>
      <c r="B263" s="118">
        <v>2</v>
      </c>
      <c r="C263" s="315">
        <f>COVID!K263</f>
        <v>0</v>
      </c>
      <c r="D263" s="120" t="b">
        <v>1</v>
      </c>
      <c r="E263" s="316" t="str">
        <f>RIGHT(COVID!D263,4)&amp;"."&amp;COVID!N263&amp;"."&amp;COVID!L263&amp;"."&amp;$C$5</f>
        <v>...Ap21</v>
      </c>
      <c r="F263" s="317">
        <f t="shared" ca="1" si="6"/>
        <v>44309</v>
      </c>
      <c r="G263" s="318">
        <f>COVID!Q263</f>
        <v>0</v>
      </c>
      <c r="H263" s="124">
        <f t="shared" ca="1" si="7"/>
        <v>44309</v>
      </c>
      <c r="I263" s="125">
        <v>0</v>
      </c>
      <c r="J263" s="316" t="str">
        <f>LEFT(COVID!E263,20)&amp;"."&amp;COVIDPAY!E263</f>
        <v>....Ap21</v>
      </c>
      <c r="K263" s="120" t="b">
        <v>1</v>
      </c>
      <c r="L263" s="126" t="s">
        <v>3686</v>
      </c>
      <c r="M263" s="120" t="b">
        <v>1</v>
      </c>
      <c r="N263" s="120" t="s">
        <v>3687</v>
      </c>
      <c r="O263" s="319">
        <f>COVID!J263</f>
        <v>0</v>
      </c>
      <c r="P263" s="120" t="b">
        <v>1</v>
      </c>
      <c r="Q263" s="120" t="b">
        <v>1</v>
      </c>
      <c r="R263" s="120" t="b">
        <v>1</v>
      </c>
    </row>
    <row r="264" spans="1:18" x14ac:dyDescent="0.25">
      <c r="A264" s="117">
        <v>1</v>
      </c>
      <c r="B264" s="118">
        <v>2</v>
      </c>
      <c r="C264" s="315">
        <f>COVID!K264</f>
        <v>0</v>
      </c>
      <c r="D264" s="120" t="b">
        <v>1</v>
      </c>
      <c r="E264" s="316" t="str">
        <f>RIGHT(COVID!D264,4)&amp;"."&amp;COVID!N264&amp;"."&amp;COVID!L264&amp;"."&amp;$C$5</f>
        <v>...Ap21</v>
      </c>
      <c r="F264" s="317">
        <f t="shared" ca="1" si="6"/>
        <v>44309</v>
      </c>
      <c r="G264" s="318">
        <f>COVID!Q264</f>
        <v>0</v>
      </c>
      <c r="H264" s="124">
        <f t="shared" ca="1" si="7"/>
        <v>44309</v>
      </c>
      <c r="I264" s="125">
        <v>0</v>
      </c>
      <c r="J264" s="316" t="str">
        <f>LEFT(COVID!E264,20)&amp;"."&amp;COVIDPAY!E264</f>
        <v>....Ap21</v>
      </c>
      <c r="K264" s="120" t="b">
        <v>1</v>
      </c>
      <c r="L264" s="126" t="s">
        <v>3686</v>
      </c>
      <c r="M264" s="120" t="b">
        <v>1</v>
      </c>
      <c r="N264" s="120" t="s">
        <v>3687</v>
      </c>
      <c r="O264" s="319">
        <f>COVID!J264</f>
        <v>0</v>
      </c>
      <c r="P264" s="120" t="b">
        <v>1</v>
      </c>
      <c r="Q264" s="120" t="b">
        <v>1</v>
      </c>
      <c r="R264" s="120" t="b">
        <v>1</v>
      </c>
    </row>
    <row r="265" spans="1:18" x14ac:dyDescent="0.25">
      <c r="A265" s="117">
        <v>1</v>
      </c>
      <c r="B265" s="118">
        <v>2</v>
      </c>
      <c r="C265" s="315">
        <f>COVID!K265</f>
        <v>0</v>
      </c>
      <c r="D265" s="120" t="b">
        <v>1</v>
      </c>
      <c r="E265" s="316" t="str">
        <f>RIGHT(COVID!D265,4)&amp;"."&amp;COVID!N265&amp;"."&amp;COVID!L265&amp;"."&amp;$C$5</f>
        <v>...Ap21</v>
      </c>
      <c r="F265" s="317">
        <f t="shared" ca="1" si="6"/>
        <v>44309</v>
      </c>
      <c r="G265" s="318">
        <f>COVID!Q265</f>
        <v>0</v>
      </c>
      <c r="H265" s="124">
        <f t="shared" ca="1" si="7"/>
        <v>44309</v>
      </c>
      <c r="I265" s="125">
        <v>0</v>
      </c>
      <c r="J265" s="316" t="str">
        <f>LEFT(COVID!E265,20)&amp;"."&amp;COVIDPAY!E265</f>
        <v>....Ap21</v>
      </c>
      <c r="K265" s="120" t="b">
        <v>1</v>
      </c>
      <c r="L265" s="126" t="s">
        <v>3686</v>
      </c>
      <c r="M265" s="120" t="b">
        <v>1</v>
      </c>
      <c r="N265" s="120" t="s">
        <v>3687</v>
      </c>
      <c r="O265" s="319">
        <f>COVID!J265</f>
        <v>0</v>
      </c>
      <c r="P265" s="120" t="b">
        <v>1</v>
      </c>
      <c r="Q265" s="120" t="b">
        <v>1</v>
      </c>
      <c r="R265" s="120" t="b">
        <v>1</v>
      </c>
    </row>
    <row r="266" spans="1:18" x14ac:dyDescent="0.25">
      <c r="A266" s="117">
        <v>1</v>
      </c>
      <c r="B266" s="118">
        <v>2</v>
      </c>
      <c r="C266" s="315">
        <f>COVID!K266</f>
        <v>0</v>
      </c>
      <c r="D266" s="120" t="b">
        <v>1</v>
      </c>
      <c r="E266" s="316" t="str">
        <f>RIGHT(COVID!D266,4)&amp;"."&amp;COVID!N266&amp;"."&amp;COVID!L266&amp;"."&amp;$C$5</f>
        <v>...Ap21</v>
      </c>
      <c r="F266" s="317">
        <f t="shared" ca="1" si="6"/>
        <v>44309</v>
      </c>
      <c r="G266" s="318">
        <f>COVID!Q266</f>
        <v>0</v>
      </c>
      <c r="H266" s="124">
        <f t="shared" ca="1" si="7"/>
        <v>44309</v>
      </c>
      <c r="I266" s="125">
        <v>0</v>
      </c>
      <c r="J266" s="316" t="str">
        <f>LEFT(COVID!E266,20)&amp;"."&amp;COVIDPAY!E266</f>
        <v>....Ap21</v>
      </c>
      <c r="K266" s="120" t="b">
        <v>1</v>
      </c>
      <c r="L266" s="126" t="s">
        <v>3686</v>
      </c>
      <c r="M266" s="120" t="b">
        <v>1</v>
      </c>
      <c r="N266" s="120" t="s">
        <v>3687</v>
      </c>
      <c r="O266" s="319">
        <f>COVID!J266</f>
        <v>0</v>
      </c>
      <c r="P266" s="120" t="b">
        <v>1</v>
      </c>
      <c r="Q266" s="120" t="b">
        <v>1</v>
      </c>
      <c r="R266" s="120" t="b">
        <v>1</v>
      </c>
    </row>
    <row r="267" spans="1:18" x14ac:dyDescent="0.25">
      <c r="A267" s="117">
        <v>1</v>
      </c>
      <c r="B267" s="118">
        <v>2</v>
      </c>
      <c r="C267" s="315">
        <f>COVID!K267</f>
        <v>0</v>
      </c>
      <c r="D267" s="120" t="b">
        <v>1</v>
      </c>
      <c r="E267" s="316" t="str">
        <f>RIGHT(COVID!D267,4)&amp;"."&amp;COVID!N267&amp;"."&amp;COVID!L267&amp;"."&amp;$C$5</f>
        <v>...Ap21</v>
      </c>
      <c r="F267" s="317">
        <f t="shared" ca="1" si="6"/>
        <v>44309</v>
      </c>
      <c r="G267" s="318">
        <f>COVID!Q267</f>
        <v>0</v>
      </c>
      <c r="H267" s="124">
        <f t="shared" ca="1" si="7"/>
        <v>44309</v>
      </c>
      <c r="I267" s="125">
        <v>0</v>
      </c>
      <c r="J267" s="316" t="str">
        <f>LEFT(COVID!E267,20)&amp;"."&amp;COVIDPAY!E267</f>
        <v>....Ap21</v>
      </c>
      <c r="K267" s="120" t="b">
        <v>1</v>
      </c>
      <c r="L267" s="126" t="s">
        <v>3686</v>
      </c>
      <c r="M267" s="120" t="b">
        <v>1</v>
      </c>
      <c r="N267" s="120" t="s">
        <v>3687</v>
      </c>
      <c r="O267" s="319">
        <f>COVID!J267</f>
        <v>0</v>
      </c>
      <c r="P267" s="120" t="b">
        <v>1</v>
      </c>
      <c r="Q267" s="120" t="b">
        <v>1</v>
      </c>
      <c r="R267" s="120" t="b">
        <v>1</v>
      </c>
    </row>
    <row r="268" spans="1:18" x14ac:dyDescent="0.25">
      <c r="A268" s="117">
        <v>1</v>
      </c>
      <c r="B268" s="118">
        <v>2</v>
      </c>
      <c r="C268" s="315">
        <f>COVID!K268</f>
        <v>0</v>
      </c>
      <c r="D268" s="120" t="b">
        <v>1</v>
      </c>
      <c r="E268" s="316" t="str">
        <f>RIGHT(COVID!D268,4)&amp;"."&amp;COVID!N268&amp;"."&amp;COVID!L268&amp;"."&amp;$C$5</f>
        <v>...Ap21</v>
      </c>
      <c r="F268" s="317">
        <f t="shared" ca="1" si="6"/>
        <v>44309</v>
      </c>
      <c r="G268" s="318">
        <f>COVID!Q268</f>
        <v>0</v>
      </c>
      <c r="H268" s="124">
        <f t="shared" ca="1" si="7"/>
        <v>44309</v>
      </c>
      <c r="I268" s="125">
        <v>0</v>
      </c>
      <c r="J268" s="316" t="str">
        <f>LEFT(COVID!E268,20)&amp;"."&amp;COVIDPAY!E268</f>
        <v>....Ap21</v>
      </c>
      <c r="K268" s="120" t="b">
        <v>1</v>
      </c>
      <c r="L268" s="126" t="s">
        <v>3686</v>
      </c>
      <c r="M268" s="120" t="b">
        <v>1</v>
      </c>
      <c r="N268" s="120" t="s">
        <v>3687</v>
      </c>
      <c r="O268" s="319">
        <f>COVID!J268</f>
        <v>0</v>
      </c>
      <c r="P268" s="120" t="b">
        <v>1</v>
      </c>
      <c r="Q268" s="120" t="b">
        <v>1</v>
      </c>
      <c r="R268" s="120" t="b">
        <v>1</v>
      </c>
    </row>
    <row r="269" spans="1:18" x14ac:dyDescent="0.25">
      <c r="A269" s="117">
        <v>1</v>
      </c>
      <c r="B269" s="118">
        <v>2</v>
      </c>
      <c r="C269" s="315">
        <f>COVID!K269</f>
        <v>0</v>
      </c>
      <c r="D269" s="120" t="b">
        <v>1</v>
      </c>
      <c r="E269" s="316" t="str">
        <f>RIGHT(COVID!D269,4)&amp;"."&amp;COVID!N269&amp;"."&amp;COVID!L269&amp;"."&amp;$C$5</f>
        <v>...Ap21</v>
      </c>
      <c r="F269" s="317">
        <f t="shared" ca="1" si="6"/>
        <v>44309</v>
      </c>
      <c r="G269" s="318">
        <f>COVID!Q269</f>
        <v>0</v>
      </c>
      <c r="H269" s="124">
        <f t="shared" ca="1" si="7"/>
        <v>44309</v>
      </c>
      <c r="I269" s="125">
        <v>0</v>
      </c>
      <c r="J269" s="316" t="str">
        <f>LEFT(COVID!E269,20)&amp;"."&amp;COVIDPAY!E269</f>
        <v>....Ap21</v>
      </c>
      <c r="K269" s="120" t="b">
        <v>1</v>
      </c>
      <c r="L269" s="126" t="s">
        <v>3686</v>
      </c>
      <c r="M269" s="120" t="b">
        <v>1</v>
      </c>
      <c r="N269" s="120" t="s">
        <v>3687</v>
      </c>
      <c r="O269" s="319">
        <f>COVID!J269</f>
        <v>0</v>
      </c>
      <c r="P269" s="120" t="b">
        <v>1</v>
      </c>
      <c r="Q269" s="120" t="b">
        <v>1</v>
      </c>
      <c r="R269" s="120" t="b">
        <v>1</v>
      </c>
    </row>
    <row r="270" spans="1:18" x14ac:dyDescent="0.25">
      <c r="A270" s="117">
        <v>1</v>
      </c>
      <c r="B270" s="118">
        <v>2</v>
      </c>
      <c r="C270" s="315">
        <f>COVID!K270</f>
        <v>0</v>
      </c>
      <c r="D270" s="120" t="b">
        <v>1</v>
      </c>
      <c r="E270" s="316" t="str">
        <f>RIGHT(COVID!D270,4)&amp;"."&amp;COVID!N270&amp;"."&amp;COVID!L270&amp;"."&amp;$C$5</f>
        <v>...Ap21</v>
      </c>
      <c r="F270" s="317">
        <f t="shared" ca="1" si="6"/>
        <v>44309</v>
      </c>
      <c r="G270" s="318">
        <f>COVID!Q270</f>
        <v>0</v>
      </c>
      <c r="H270" s="124">
        <f t="shared" ca="1" si="7"/>
        <v>44309</v>
      </c>
      <c r="I270" s="125">
        <v>0</v>
      </c>
      <c r="J270" s="316" t="str">
        <f>LEFT(COVID!E270,20)&amp;"."&amp;COVIDPAY!E270</f>
        <v>....Ap21</v>
      </c>
      <c r="K270" s="120" t="b">
        <v>1</v>
      </c>
      <c r="L270" s="126" t="s">
        <v>3686</v>
      </c>
      <c r="M270" s="120" t="b">
        <v>1</v>
      </c>
      <c r="N270" s="120" t="s">
        <v>3687</v>
      </c>
      <c r="O270" s="319">
        <f>COVID!J270</f>
        <v>0</v>
      </c>
      <c r="P270" s="120" t="b">
        <v>1</v>
      </c>
      <c r="Q270" s="120" t="b">
        <v>1</v>
      </c>
      <c r="R270" s="120" t="b">
        <v>1</v>
      </c>
    </row>
    <row r="271" spans="1:18" x14ac:dyDescent="0.25">
      <c r="A271" s="117">
        <v>1</v>
      </c>
      <c r="B271" s="118">
        <v>2</v>
      </c>
      <c r="C271" s="315">
        <f>COVID!K271</f>
        <v>0</v>
      </c>
      <c r="D271" s="120" t="b">
        <v>1</v>
      </c>
      <c r="E271" s="316" t="str">
        <f>RIGHT(COVID!D271,4)&amp;"."&amp;COVID!N271&amp;"."&amp;COVID!L271&amp;"."&amp;$C$5</f>
        <v>...Ap21</v>
      </c>
      <c r="F271" s="317">
        <f t="shared" ca="1" si="6"/>
        <v>44309</v>
      </c>
      <c r="G271" s="318">
        <f>COVID!Q271</f>
        <v>0</v>
      </c>
      <c r="H271" s="124">
        <f t="shared" ca="1" si="7"/>
        <v>44309</v>
      </c>
      <c r="I271" s="125">
        <v>0</v>
      </c>
      <c r="J271" s="316" t="str">
        <f>LEFT(COVID!E271,20)&amp;"."&amp;COVIDPAY!E271</f>
        <v>....Ap21</v>
      </c>
      <c r="K271" s="120" t="b">
        <v>1</v>
      </c>
      <c r="L271" s="126" t="s">
        <v>3686</v>
      </c>
      <c r="M271" s="120" t="b">
        <v>1</v>
      </c>
      <c r="N271" s="120" t="s">
        <v>3687</v>
      </c>
      <c r="O271" s="319">
        <f>COVID!J271</f>
        <v>0</v>
      </c>
      <c r="P271" s="120" t="b">
        <v>1</v>
      </c>
      <c r="Q271" s="120" t="b">
        <v>1</v>
      </c>
      <c r="R271" s="120" t="b">
        <v>1</v>
      </c>
    </row>
    <row r="272" spans="1:18" x14ac:dyDescent="0.25">
      <c r="A272" s="117">
        <v>1</v>
      </c>
      <c r="B272" s="118">
        <v>2</v>
      </c>
      <c r="C272" s="315">
        <f>COVID!K272</f>
        <v>0</v>
      </c>
      <c r="D272" s="120" t="b">
        <v>1</v>
      </c>
      <c r="E272" s="316" t="str">
        <f>RIGHT(COVID!D272,4)&amp;"."&amp;COVID!N272&amp;"."&amp;COVID!L272&amp;"."&amp;$C$5</f>
        <v>...Ap21</v>
      </c>
      <c r="F272" s="317">
        <f t="shared" ca="1" si="6"/>
        <v>44309</v>
      </c>
      <c r="G272" s="318">
        <f>COVID!Q272</f>
        <v>0</v>
      </c>
      <c r="H272" s="124">
        <f t="shared" ca="1" si="7"/>
        <v>44309</v>
      </c>
      <c r="I272" s="125">
        <v>0</v>
      </c>
      <c r="J272" s="316" t="str">
        <f>LEFT(COVID!E272,20)&amp;"."&amp;COVIDPAY!E272</f>
        <v>....Ap21</v>
      </c>
      <c r="K272" s="120" t="b">
        <v>1</v>
      </c>
      <c r="L272" s="126" t="s">
        <v>3686</v>
      </c>
      <c r="M272" s="120" t="b">
        <v>1</v>
      </c>
      <c r="N272" s="120" t="s">
        <v>3687</v>
      </c>
      <c r="O272" s="319">
        <f>COVID!J272</f>
        <v>0</v>
      </c>
      <c r="P272" s="120" t="b">
        <v>1</v>
      </c>
      <c r="Q272" s="120" t="b">
        <v>1</v>
      </c>
      <c r="R272" s="120" t="b">
        <v>1</v>
      </c>
    </row>
    <row r="273" spans="1:18" x14ac:dyDescent="0.25">
      <c r="A273" s="117">
        <v>1</v>
      </c>
      <c r="B273" s="118">
        <v>2</v>
      </c>
      <c r="C273" s="315">
        <f>COVID!K273</f>
        <v>0</v>
      </c>
      <c r="D273" s="120" t="b">
        <v>1</v>
      </c>
      <c r="E273" s="316" t="str">
        <f>RIGHT(COVID!D273,4)&amp;"."&amp;COVID!N273&amp;"."&amp;COVID!L273&amp;"."&amp;$C$5</f>
        <v>...Ap21</v>
      </c>
      <c r="F273" s="317">
        <f t="shared" ca="1" si="6"/>
        <v>44309</v>
      </c>
      <c r="G273" s="318">
        <f>COVID!Q273</f>
        <v>0</v>
      </c>
      <c r="H273" s="124">
        <f t="shared" ca="1" si="7"/>
        <v>44309</v>
      </c>
      <c r="I273" s="125">
        <v>0</v>
      </c>
      <c r="J273" s="316" t="str">
        <f>LEFT(COVID!E273,20)&amp;"."&amp;COVIDPAY!E273</f>
        <v>....Ap21</v>
      </c>
      <c r="K273" s="120" t="b">
        <v>1</v>
      </c>
      <c r="L273" s="126" t="s">
        <v>3686</v>
      </c>
      <c r="M273" s="120" t="b">
        <v>1</v>
      </c>
      <c r="N273" s="120" t="s">
        <v>3687</v>
      </c>
      <c r="O273" s="319">
        <f>COVID!J273</f>
        <v>0</v>
      </c>
      <c r="P273" s="120" t="b">
        <v>1</v>
      </c>
      <c r="Q273" s="120" t="b">
        <v>1</v>
      </c>
      <c r="R273" s="120" t="b">
        <v>1</v>
      </c>
    </row>
    <row r="274" spans="1:18" x14ac:dyDescent="0.25">
      <c r="A274" s="117">
        <v>1</v>
      </c>
      <c r="B274" s="118">
        <v>2</v>
      </c>
      <c r="C274" s="315">
        <f>COVID!K274</f>
        <v>0</v>
      </c>
      <c r="D274" s="120" t="b">
        <v>1</v>
      </c>
      <c r="E274" s="316" t="str">
        <f>RIGHT(COVID!D274,4)&amp;"."&amp;COVID!N274&amp;"."&amp;COVID!L274&amp;"."&amp;$C$5</f>
        <v>...Ap21</v>
      </c>
      <c r="F274" s="317">
        <f t="shared" ca="1" si="6"/>
        <v>44309</v>
      </c>
      <c r="G274" s="318">
        <f>COVID!Q274</f>
        <v>0</v>
      </c>
      <c r="H274" s="124">
        <f t="shared" ca="1" si="7"/>
        <v>44309</v>
      </c>
      <c r="I274" s="125">
        <v>0</v>
      </c>
      <c r="J274" s="316" t="str">
        <f>LEFT(COVID!E274,20)&amp;"."&amp;COVIDPAY!E274</f>
        <v>....Ap21</v>
      </c>
      <c r="K274" s="120" t="b">
        <v>1</v>
      </c>
      <c r="L274" s="126" t="s">
        <v>3686</v>
      </c>
      <c r="M274" s="120" t="b">
        <v>1</v>
      </c>
      <c r="N274" s="120" t="s">
        <v>3687</v>
      </c>
      <c r="O274" s="319">
        <f>COVID!J274</f>
        <v>0</v>
      </c>
      <c r="P274" s="120" t="b">
        <v>1</v>
      </c>
      <c r="Q274" s="120" t="b">
        <v>1</v>
      </c>
      <c r="R274" s="120" t="b">
        <v>1</v>
      </c>
    </row>
    <row r="275" spans="1:18" x14ac:dyDescent="0.25">
      <c r="A275" s="117">
        <v>1</v>
      </c>
      <c r="B275" s="118">
        <v>2</v>
      </c>
      <c r="C275" s="315">
        <f>COVID!K275</f>
        <v>0</v>
      </c>
      <c r="D275" s="120" t="b">
        <v>1</v>
      </c>
      <c r="E275" s="316" t="str">
        <f>RIGHT(COVID!D275,4)&amp;"."&amp;COVID!N275&amp;"."&amp;COVID!L275&amp;"."&amp;$C$5</f>
        <v>...Ap21</v>
      </c>
      <c r="F275" s="317">
        <f t="shared" ca="1" si="6"/>
        <v>44309</v>
      </c>
      <c r="G275" s="318">
        <f>COVID!Q275</f>
        <v>0</v>
      </c>
      <c r="H275" s="124">
        <f t="shared" ca="1" si="7"/>
        <v>44309</v>
      </c>
      <c r="I275" s="125">
        <v>0</v>
      </c>
      <c r="J275" s="316" t="str">
        <f>LEFT(COVID!E275,20)&amp;"."&amp;COVIDPAY!E275</f>
        <v>....Ap21</v>
      </c>
      <c r="K275" s="120" t="b">
        <v>1</v>
      </c>
      <c r="L275" s="126" t="s">
        <v>3686</v>
      </c>
      <c r="M275" s="120" t="b">
        <v>1</v>
      </c>
      <c r="N275" s="120" t="s">
        <v>3687</v>
      </c>
      <c r="O275" s="319">
        <f>COVID!J275</f>
        <v>0</v>
      </c>
      <c r="P275" s="120" t="b">
        <v>1</v>
      </c>
      <c r="Q275" s="120" t="b">
        <v>1</v>
      </c>
      <c r="R275" s="120" t="b">
        <v>1</v>
      </c>
    </row>
    <row r="276" spans="1:18" x14ac:dyDescent="0.25">
      <c r="A276" s="117">
        <v>1</v>
      </c>
      <c r="B276" s="118">
        <v>2</v>
      </c>
      <c r="C276" s="315">
        <f>COVID!K276</f>
        <v>0</v>
      </c>
      <c r="D276" s="120" t="b">
        <v>1</v>
      </c>
      <c r="E276" s="316" t="str">
        <f>RIGHT(COVID!D276,4)&amp;"."&amp;COVID!N276&amp;"."&amp;COVID!L276&amp;"."&amp;$C$5</f>
        <v>...Ap21</v>
      </c>
      <c r="F276" s="317">
        <f t="shared" ca="1" si="6"/>
        <v>44309</v>
      </c>
      <c r="G276" s="318">
        <f>COVID!Q276</f>
        <v>0</v>
      </c>
      <c r="H276" s="124">
        <f t="shared" ca="1" si="7"/>
        <v>44309</v>
      </c>
      <c r="I276" s="125">
        <v>0</v>
      </c>
      <c r="J276" s="316" t="str">
        <f>LEFT(COVID!E276,20)&amp;"."&amp;COVIDPAY!E276</f>
        <v>....Ap21</v>
      </c>
      <c r="K276" s="120" t="b">
        <v>1</v>
      </c>
      <c r="L276" s="126" t="s">
        <v>3686</v>
      </c>
      <c r="M276" s="120" t="b">
        <v>1</v>
      </c>
      <c r="N276" s="120" t="s">
        <v>3687</v>
      </c>
      <c r="O276" s="319">
        <f>COVID!J276</f>
        <v>0</v>
      </c>
      <c r="P276" s="120" t="b">
        <v>1</v>
      </c>
      <c r="Q276" s="120" t="b">
        <v>1</v>
      </c>
      <c r="R276" s="120" t="b">
        <v>1</v>
      </c>
    </row>
    <row r="277" spans="1:18" x14ac:dyDescent="0.25">
      <c r="A277" s="117">
        <v>1</v>
      </c>
      <c r="B277" s="118">
        <v>2</v>
      </c>
      <c r="C277" s="315">
        <f>COVID!K277</f>
        <v>0</v>
      </c>
      <c r="D277" s="120" t="b">
        <v>1</v>
      </c>
      <c r="E277" s="316" t="str">
        <f>RIGHT(COVID!D277,4)&amp;"."&amp;COVID!N277&amp;"."&amp;COVID!L277&amp;"."&amp;$C$5</f>
        <v>...Ap21</v>
      </c>
      <c r="F277" s="317">
        <f t="shared" ref="F277:F340" ca="1" si="8">TODAY()</f>
        <v>44309</v>
      </c>
      <c r="G277" s="318">
        <f>COVID!Q277</f>
        <v>0</v>
      </c>
      <c r="H277" s="124">
        <f t="shared" ref="H277:H340" ca="1" si="9">F277</f>
        <v>44309</v>
      </c>
      <c r="I277" s="125">
        <v>0</v>
      </c>
      <c r="J277" s="316" t="str">
        <f>LEFT(COVID!E277,20)&amp;"."&amp;COVIDPAY!E277</f>
        <v>....Ap21</v>
      </c>
      <c r="K277" s="120" t="b">
        <v>1</v>
      </c>
      <c r="L277" s="126" t="s">
        <v>3686</v>
      </c>
      <c r="M277" s="120" t="b">
        <v>1</v>
      </c>
      <c r="N277" s="120" t="s">
        <v>3687</v>
      </c>
      <c r="O277" s="319">
        <f>COVID!J277</f>
        <v>0</v>
      </c>
      <c r="P277" s="120" t="b">
        <v>1</v>
      </c>
      <c r="Q277" s="120" t="b">
        <v>1</v>
      </c>
      <c r="R277" s="120" t="b">
        <v>1</v>
      </c>
    </row>
    <row r="278" spans="1:18" x14ac:dyDescent="0.25">
      <c r="A278" s="117">
        <v>1</v>
      </c>
      <c r="B278" s="118">
        <v>2</v>
      </c>
      <c r="C278" s="315">
        <f>COVID!K278</f>
        <v>0</v>
      </c>
      <c r="D278" s="120" t="b">
        <v>1</v>
      </c>
      <c r="E278" s="316" t="str">
        <f>RIGHT(COVID!D278,4)&amp;"."&amp;COVID!N278&amp;"."&amp;COVID!L278&amp;"."&amp;$C$5</f>
        <v>...Ap21</v>
      </c>
      <c r="F278" s="317">
        <f t="shared" ca="1" si="8"/>
        <v>44309</v>
      </c>
      <c r="G278" s="318">
        <f>COVID!Q278</f>
        <v>0</v>
      </c>
      <c r="H278" s="124">
        <f t="shared" ca="1" si="9"/>
        <v>44309</v>
      </c>
      <c r="I278" s="125">
        <v>0</v>
      </c>
      <c r="J278" s="316" t="str">
        <f>LEFT(COVID!E278,20)&amp;"."&amp;COVIDPAY!E278</f>
        <v>....Ap21</v>
      </c>
      <c r="K278" s="120" t="b">
        <v>1</v>
      </c>
      <c r="L278" s="126" t="s">
        <v>3686</v>
      </c>
      <c r="M278" s="120" t="b">
        <v>1</v>
      </c>
      <c r="N278" s="120" t="s">
        <v>3687</v>
      </c>
      <c r="O278" s="319">
        <f>COVID!J278</f>
        <v>0</v>
      </c>
      <c r="P278" s="120" t="b">
        <v>1</v>
      </c>
      <c r="Q278" s="120" t="b">
        <v>1</v>
      </c>
      <c r="R278" s="120" t="b">
        <v>1</v>
      </c>
    </row>
    <row r="279" spans="1:18" x14ac:dyDescent="0.25">
      <c r="A279" s="117">
        <v>1</v>
      </c>
      <c r="B279" s="118">
        <v>2</v>
      </c>
      <c r="C279" s="315">
        <f>COVID!K279</f>
        <v>0</v>
      </c>
      <c r="D279" s="120" t="b">
        <v>1</v>
      </c>
      <c r="E279" s="316" t="str">
        <f>RIGHT(COVID!D279,4)&amp;"."&amp;COVID!N279&amp;"."&amp;COVID!L279&amp;"."&amp;$C$5</f>
        <v>...Ap21</v>
      </c>
      <c r="F279" s="317">
        <f t="shared" ca="1" si="8"/>
        <v>44309</v>
      </c>
      <c r="G279" s="318">
        <f>COVID!Q279</f>
        <v>0</v>
      </c>
      <c r="H279" s="124">
        <f t="shared" ca="1" si="9"/>
        <v>44309</v>
      </c>
      <c r="I279" s="125">
        <v>0</v>
      </c>
      <c r="J279" s="316" t="str">
        <f>LEFT(COVID!E279,20)&amp;"."&amp;COVIDPAY!E279</f>
        <v>....Ap21</v>
      </c>
      <c r="K279" s="120" t="b">
        <v>1</v>
      </c>
      <c r="L279" s="126" t="s">
        <v>3686</v>
      </c>
      <c r="M279" s="120" t="b">
        <v>1</v>
      </c>
      <c r="N279" s="120" t="s">
        <v>3687</v>
      </c>
      <c r="O279" s="319">
        <f>COVID!J279</f>
        <v>0</v>
      </c>
      <c r="P279" s="120" t="b">
        <v>1</v>
      </c>
      <c r="Q279" s="120" t="b">
        <v>1</v>
      </c>
      <c r="R279" s="120" t="b">
        <v>1</v>
      </c>
    </row>
    <row r="280" spans="1:18" x14ac:dyDescent="0.25">
      <c r="A280" s="117">
        <v>1</v>
      </c>
      <c r="B280" s="118">
        <v>2</v>
      </c>
      <c r="C280" s="315">
        <f>COVID!K280</f>
        <v>0</v>
      </c>
      <c r="D280" s="120" t="b">
        <v>1</v>
      </c>
      <c r="E280" s="316" t="str">
        <f>RIGHT(COVID!D280,4)&amp;"."&amp;COVID!N280&amp;"."&amp;COVID!L280&amp;"."&amp;$C$5</f>
        <v>...Ap21</v>
      </c>
      <c r="F280" s="317">
        <f t="shared" ca="1" si="8"/>
        <v>44309</v>
      </c>
      <c r="G280" s="318">
        <f>COVID!Q280</f>
        <v>0</v>
      </c>
      <c r="H280" s="124">
        <f t="shared" ca="1" si="9"/>
        <v>44309</v>
      </c>
      <c r="I280" s="125">
        <v>0</v>
      </c>
      <c r="J280" s="316" t="str">
        <f>LEFT(COVID!E280,20)&amp;"."&amp;COVIDPAY!E280</f>
        <v>....Ap21</v>
      </c>
      <c r="K280" s="120" t="b">
        <v>1</v>
      </c>
      <c r="L280" s="126" t="s">
        <v>3686</v>
      </c>
      <c r="M280" s="120" t="b">
        <v>1</v>
      </c>
      <c r="N280" s="120" t="s">
        <v>3687</v>
      </c>
      <c r="O280" s="319">
        <f>COVID!J280</f>
        <v>0</v>
      </c>
      <c r="P280" s="120" t="b">
        <v>1</v>
      </c>
      <c r="Q280" s="120" t="b">
        <v>1</v>
      </c>
      <c r="R280" s="120" t="b">
        <v>1</v>
      </c>
    </row>
    <row r="281" spans="1:18" x14ac:dyDescent="0.25">
      <c r="A281" s="117">
        <v>1</v>
      </c>
      <c r="B281" s="118">
        <v>2</v>
      </c>
      <c r="C281" s="315">
        <f>COVID!K281</f>
        <v>0</v>
      </c>
      <c r="D281" s="120" t="b">
        <v>1</v>
      </c>
      <c r="E281" s="316" t="str">
        <f>RIGHT(COVID!D281,4)&amp;"."&amp;COVID!N281&amp;"."&amp;COVID!L281&amp;"."&amp;$C$5</f>
        <v>...Ap21</v>
      </c>
      <c r="F281" s="317">
        <f t="shared" ca="1" si="8"/>
        <v>44309</v>
      </c>
      <c r="G281" s="318">
        <f>COVID!Q281</f>
        <v>0</v>
      </c>
      <c r="H281" s="124">
        <f t="shared" ca="1" si="9"/>
        <v>44309</v>
      </c>
      <c r="I281" s="125">
        <v>0</v>
      </c>
      <c r="J281" s="316" t="str">
        <f>LEFT(COVID!E281,20)&amp;"."&amp;COVIDPAY!E281</f>
        <v>....Ap21</v>
      </c>
      <c r="K281" s="120" t="b">
        <v>1</v>
      </c>
      <c r="L281" s="126" t="s">
        <v>3686</v>
      </c>
      <c r="M281" s="120" t="b">
        <v>1</v>
      </c>
      <c r="N281" s="120" t="s">
        <v>3687</v>
      </c>
      <c r="O281" s="319">
        <f>COVID!J281</f>
        <v>0</v>
      </c>
      <c r="P281" s="120" t="b">
        <v>1</v>
      </c>
      <c r="Q281" s="120" t="b">
        <v>1</v>
      </c>
      <c r="R281" s="120" t="b">
        <v>1</v>
      </c>
    </row>
    <row r="282" spans="1:18" x14ac:dyDescent="0.25">
      <c r="A282" s="117">
        <v>1</v>
      </c>
      <c r="B282" s="118">
        <v>2</v>
      </c>
      <c r="C282" s="315">
        <f>COVID!K282</f>
        <v>0</v>
      </c>
      <c r="D282" s="120" t="b">
        <v>1</v>
      </c>
      <c r="E282" s="316" t="str">
        <f>RIGHT(COVID!D282,4)&amp;"."&amp;COVID!N282&amp;"."&amp;COVID!L282&amp;"."&amp;$C$5</f>
        <v>...Ap21</v>
      </c>
      <c r="F282" s="317">
        <f t="shared" ca="1" si="8"/>
        <v>44309</v>
      </c>
      <c r="G282" s="318">
        <f>COVID!Q282</f>
        <v>0</v>
      </c>
      <c r="H282" s="124">
        <f t="shared" ca="1" si="9"/>
        <v>44309</v>
      </c>
      <c r="I282" s="125">
        <v>0</v>
      </c>
      <c r="J282" s="316" t="str">
        <f>LEFT(COVID!E282,20)&amp;"."&amp;COVIDPAY!E282</f>
        <v>....Ap21</v>
      </c>
      <c r="K282" s="120" t="b">
        <v>1</v>
      </c>
      <c r="L282" s="126" t="s">
        <v>3686</v>
      </c>
      <c r="M282" s="120" t="b">
        <v>1</v>
      </c>
      <c r="N282" s="120" t="s">
        <v>3687</v>
      </c>
      <c r="O282" s="319">
        <f>COVID!J282</f>
        <v>0</v>
      </c>
      <c r="P282" s="120" t="b">
        <v>1</v>
      </c>
      <c r="Q282" s="120" t="b">
        <v>1</v>
      </c>
      <c r="R282" s="120" t="b">
        <v>1</v>
      </c>
    </row>
    <row r="283" spans="1:18" x14ac:dyDescent="0.25">
      <c r="A283" s="117">
        <v>1</v>
      </c>
      <c r="B283" s="118">
        <v>2</v>
      </c>
      <c r="C283" s="315">
        <f>COVID!K283</f>
        <v>0</v>
      </c>
      <c r="D283" s="120" t="b">
        <v>1</v>
      </c>
      <c r="E283" s="316" t="str">
        <f>RIGHT(COVID!D283,4)&amp;"."&amp;COVID!N283&amp;"."&amp;COVID!L283&amp;"."&amp;$C$5</f>
        <v>...Ap21</v>
      </c>
      <c r="F283" s="317">
        <f t="shared" ca="1" si="8"/>
        <v>44309</v>
      </c>
      <c r="G283" s="318">
        <f>COVID!Q283</f>
        <v>0</v>
      </c>
      <c r="H283" s="124">
        <f t="shared" ca="1" si="9"/>
        <v>44309</v>
      </c>
      <c r="I283" s="125">
        <v>0</v>
      </c>
      <c r="J283" s="316" t="str">
        <f>LEFT(COVID!E283,20)&amp;"."&amp;COVIDPAY!E283</f>
        <v>....Ap21</v>
      </c>
      <c r="K283" s="120" t="b">
        <v>1</v>
      </c>
      <c r="L283" s="126" t="s">
        <v>3686</v>
      </c>
      <c r="M283" s="120" t="b">
        <v>1</v>
      </c>
      <c r="N283" s="120" t="s">
        <v>3687</v>
      </c>
      <c r="O283" s="319">
        <f>COVID!J283</f>
        <v>0</v>
      </c>
      <c r="P283" s="120" t="b">
        <v>1</v>
      </c>
      <c r="Q283" s="120" t="b">
        <v>1</v>
      </c>
      <c r="R283" s="120" t="b">
        <v>1</v>
      </c>
    </row>
    <row r="284" spans="1:18" x14ac:dyDescent="0.25">
      <c r="A284" s="117">
        <v>1</v>
      </c>
      <c r="B284" s="118">
        <v>2</v>
      </c>
      <c r="C284" s="315">
        <f>COVID!K284</f>
        <v>0</v>
      </c>
      <c r="D284" s="120" t="b">
        <v>1</v>
      </c>
      <c r="E284" s="316" t="str">
        <f>RIGHT(COVID!D284,4)&amp;"."&amp;COVID!N284&amp;"."&amp;COVID!L284&amp;"."&amp;$C$5</f>
        <v>...Ap21</v>
      </c>
      <c r="F284" s="317">
        <f t="shared" ca="1" si="8"/>
        <v>44309</v>
      </c>
      <c r="G284" s="318">
        <f>COVID!Q284</f>
        <v>0</v>
      </c>
      <c r="H284" s="124">
        <f t="shared" ca="1" si="9"/>
        <v>44309</v>
      </c>
      <c r="I284" s="125">
        <v>0</v>
      </c>
      <c r="J284" s="316" t="str">
        <f>LEFT(COVID!E284,20)&amp;"."&amp;COVIDPAY!E284</f>
        <v>....Ap21</v>
      </c>
      <c r="K284" s="120" t="b">
        <v>1</v>
      </c>
      <c r="L284" s="126" t="s">
        <v>3686</v>
      </c>
      <c r="M284" s="120" t="b">
        <v>1</v>
      </c>
      <c r="N284" s="120" t="s">
        <v>3687</v>
      </c>
      <c r="O284" s="319">
        <f>COVID!J284</f>
        <v>0</v>
      </c>
      <c r="P284" s="120" t="b">
        <v>1</v>
      </c>
      <c r="Q284" s="120" t="b">
        <v>1</v>
      </c>
      <c r="R284" s="120" t="b">
        <v>1</v>
      </c>
    </row>
    <row r="285" spans="1:18" x14ac:dyDescent="0.25">
      <c r="A285" s="117">
        <v>1</v>
      </c>
      <c r="B285" s="118">
        <v>2</v>
      </c>
      <c r="C285" s="315">
        <f>COVID!K285</f>
        <v>0</v>
      </c>
      <c r="D285" s="120" t="b">
        <v>1</v>
      </c>
      <c r="E285" s="316" t="str">
        <f>RIGHT(COVID!D285,4)&amp;"."&amp;COVID!N285&amp;"."&amp;COVID!L285&amp;"."&amp;$C$5</f>
        <v>...Ap21</v>
      </c>
      <c r="F285" s="317">
        <f t="shared" ca="1" si="8"/>
        <v>44309</v>
      </c>
      <c r="G285" s="318">
        <f>COVID!Q285</f>
        <v>0</v>
      </c>
      <c r="H285" s="124">
        <f t="shared" ca="1" si="9"/>
        <v>44309</v>
      </c>
      <c r="I285" s="125">
        <v>0</v>
      </c>
      <c r="J285" s="316" t="str">
        <f>LEFT(COVID!E285,20)&amp;"."&amp;COVIDPAY!E285</f>
        <v>....Ap21</v>
      </c>
      <c r="K285" s="120" t="b">
        <v>1</v>
      </c>
      <c r="L285" s="126" t="s">
        <v>3686</v>
      </c>
      <c r="M285" s="120" t="b">
        <v>1</v>
      </c>
      <c r="N285" s="120" t="s">
        <v>3687</v>
      </c>
      <c r="O285" s="319">
        <f>COVID!J285</f>
        <v>0</v>
      </c>
      <c r="P285" s="120" t="b">
        <v>1</v>
      </c>
      <c r="Q285" s="120" t="b">
        <v>1</v>
      </c>
      <c r="R285" s="120" t="b">
        <v>1</v>
      </c>
    </row>
    <row r="286" spans="1:18" x14ac:dyDescent="0.25">
      <c r="A286" s="117">
        <v>1</v>
      </c>
      <c r="B286" s="118">
        <v>2</v>
      </c>
      <c r="C286" s="315">
        <f>COVID!K286</f>
        <v>0</v>
      </c>
      <c r="D286" s="120" t="b">
        <v>1</v>
      </c>
      <c r="E286" s="316" t="str">
        <f>RIGHT(COVID!D286,4)&amp;"."&amp;COVID!N286&amp;"."&amp;COVID!L286&amp;"."&amp;$C$5</f>
        <v>...Ap21</v>
      </c>
      <c r="F286" s="317">
        <f t="shared" ca="1" si="8"/>
        <v>44309</v>
      </c>
      <c r="G286" s="318">
        <f>COVID!Q286</f>
        <v>0</v>
      </c>
      <c r="H286" s="124">
        <f t="shared" ca="1" si="9"/>
        <v>44309</v>
      </c>
      <c r="I286" s="125">
        <v>0</v>
      </c>
      <c r="J286" s="316" t="str">
        <f>LEFT(COVID!E286,20)&amp;"."&amp;COVIDPAY!E286</f>
        <v>....Ap21</v>
      </c>
      <c r="K286" s="120" t="b">
        <v>1</v>
      </c>
      <c r="L286" s="126" t="s">
        <v>3686</v>
      </c>
      <c r="M286" s="120" t="b">
        <v>1</v>
      </c>
      <c r="N286" s="120" t="s">
        <v>3687</v>
      </c>
      <c r="O286" s="319">
        <f>COVID!J286</f>
        <v>0</v>
      </c>
      <c r="P286" s="120" t="b">
        <v>1</v>
      </c>
      <c r="Q286" s="120" t="b">
        <v>1</v>
      </c>
      <c r="R286" s="120" t="b">
        <v>1</v>
      </c>
    </row>
    <row r="287" spans="1:18" x14ac:dyDescent="0.25">
      <c r="A287" s="117">
        <v>1</v>
      </c>
      <c r="B287" s="118">
        <v>2</v>
      </c>
      <c r="C287" s="315">
        <f>COVID!K287</f>
        <v>0</v>
      </c>
      <c r="D287" s="120" t="b">
        <v>1</v>
      </c>
      <c r="E287" s="316" t="str">
        <f>RIGHT(COVID!D287,4)&amp;"."&amp;COVID!N287&amp;"."&amp;COVID!L287&amp;"."&amp;$C$5</f>
        <v>...Ap21</v>
      </c>
      <c r="F287" s="317">
        <f t="shared" ca="1" si="8"/>
        <v>44309</v>
      </c>
      <c r="G287" s="318">
        <f>COVID!Q287</f>
        <v>0</v>
      </c>
      <c r="H287" s="124">
        <f t="shared" ca="1" si="9"/>
        <v>44309</v>
      </c>
      <c r="I287" s="125">
        <v>0</v>
      </c>
      <c r="J287" s="316" t="str">
        <f>LEFT(COVID!E287,20)&amp;"."&amp;COVIDPAY!E287</f>
        <v>....Ap21</v>
      </c>
      <c r="K287" s="120" t="b">
        <v>1</v>
      </c>
      <c r="L287" s="126" t="s">
        <v>3686</v>
      </c>
      <c r="M287" s="120" t="b">
        <v>1</v>
      </c>
      <c r="N287" s="120" t="s">
        <v>3687</v>
      </c>
      <c r="O287" s="319">
        <f>COVID!J287</f>
        <v>0</v>
      </c>
      <c r="P287" s="120" t="b">
        <v>1</v>
      </c>
      <c r="Q287" s="120" t="b">
        <v>1</v>
      </c>
      <c r="R287" s="120" t="b">
        <v>1</v>
      </c>
    </row>
    <row r="288" spans="1:18" x14ac:dyDescent="0.25">
      <c r="A288" s="117">
        <v>1</v>
      </c>
      <c r="B288" s="118">
        <v>2</v>
      </c>
      <c r="C288" s="315">
        <f>COVID!K288</f>
        <v>0</v>
      </c>
      <c r="D288" s="120" t="b">
        <v>1</v>
      </c>
      <c r="E288" s="316" t="str">
        <f>RIGHT(COVID!D288,4)&amp;"."&amp;COVID!N288&amp;"."&amp;COVID!L288&amp;"."&amp;$C$5</f>
        <v>...Ap21</v>
      </c>
      <c r="F288" s="317">
        <f t="shared" ca="1" si="8"/>
        <v>44309</v>
      </c>
      <c r="G288" s="318">
        <f>COVID!Q288</f>
        <v>0</v>
      </c>
      <c r="H288" s="124">
        <f t="shared" ca="1" si="9"/>
        <v>44309</v>
      </c>
      <c r="I288" s="125">
        <v>0</v>
      </c>
      <c r="J288" s="316" t="str">
        <f>LEFT(COVID!E288,20)&amp;"."&amp;COVIDPAY!E288</f>
        <v>....Ap21</v>
      </c>
      <c r="K288" s="120" t="b">
        <v>1</v>
      </c>
      <c r="L288" s="126" t="s">
        <v>3686</v>
      </c>
      <c r="M288" s="120" t="b">
        <v>1</v>
      </c>
      <c r="N288" s="120" t="s">
        <v>3687</v>
      </c>
      <c r="O288" s="319">
        <f>COVID!J288</f>
        <v>0</v>
      </c>
      <c r="P288" s="120" t="b">
        <v>1</v>
      </c>
      <c r="Q288" s="120" t="b">
        <v>1</v>
      </c>
      <c r="R288" s="120" t="b">
        <v>1</v>
      </c>
    </row>
    <row r="289" spans="1:18" x14ac:dyDescent="0.25">
      <c r="A289" s="117">
        <v>1</v>
      </c>
      <c r="B289" s="118">
        <v>2</v>
      </c>
      <c r="C289" s="315">
        <f>COVID!K289</f>
        <v>0</v>
      </c>
      <c r="D289" s="120" t="b">
        <v>1</v>
      </c>
      <c r="E289" s="316" t="str">
        <f>RIGHT(COVID!D289,4)&amp;"."&amp;COVID!N289&amp;"."&amp;COVID!L289&amp;"."&amp;$C$5</f>
        <v>...Ap21</v>
      </c>
      <c r="F289" s="317">
        <f t="shared" ca="1" si="8"/>
        <v>44309</v>
      </c>
      <c r="G289" s="318">
        <f>COVID!Q289</f>
        <v>0</v>
      </c>
      <c r="H289" s="124">
        <f t="shared" ca="1" si="9"/>
        <v>44309</v>
      </c>
      <c r="I289" s="125">
        <v>0</v>
      </c>
      <c r="J289" s="316" t="str">
        <f>LEFT(COVID!E289,20)&amp;"."&amp;COVIDPAY!E289</f>
        <v>....Ap21</v>
      </c>
      <c r="K289" s="120" t="b">
        <v>1</v>
      </c>
      <c r="L289" s="126" t="s">
        <v>3686</v>
      </c>
      <c r="M289" s="120" t="b">
        <v>1</v>
      </c>
      <c r="N289" s="120" t="s">
        <v>3687</v>
      </c>
      <c r="O289" s="319">
        <f>COVID!J289</f>
        <v>0</v>
      </c>
      <c r="P289" s="120" t="b">
        <v>1</v>
      </c>
      <c r="Q289" s="120" t="b">
        <v>1</v>
      </c>
      <c r="R289" s="120" t="b">
        <v>1</v>
      </c>
    </row>
    <row r="290" spans="1:18" x14ac:dyDescent="0.25">
      <c r="A290" s="117">
        <v>1</v>
      </c>
      <c r="B290" s="118">
        <v>2</v>
      </c>
      <c r="C290" s="315">
        <f>COVID!K290</f>
        <v>0</v>
      </c>
      <c r="D290" s="120" t="b">
        <v>1</v>
      </c>
      <c r="E290" s="316" t="str">
        <f>RIGHT(COVID!D290,4)&amp;"."&amp;COVID!N290&amp;"."&amp;COVID!L290&amp;"."&amp;$C$5</f>
        <v>...Ap21</v>
      </c>
      <c r="F290" s="317">
        <f t="shared" ca="1" si="8"/>
        <v>44309</v>
      </c>
      <c r="G290" s="318">
        <f>COVID!Q290</f>
        <v>0</v>
      </c>
      <c r="H290" s="124">
        <f t="shared" ca="1" si="9"/>
        <v>44309</v>
      </c>
      <c r="I290" s="125">
        <v>0</v>
      </c>
      <c r="J290" s="316" t="str">
        <f>LEFT(COVID!E290,20)&amp;"."&amp;COVIDPAY!E290</f>
        <v>....Ap21</v>
      </c>
      <c r="K290" s="120" t="b">
        <v>1</v>
      </c>
      <c r="L290" s="126" t="s">
        <v>3686</v>
      </c>
      <c r="M290" s="120" t="b">
        <v>1</v>
      </c>
      <c r="N290" s="120" t="s">
        <v>3687</v>
      </c>
      <c r="O290" s="319">
        <f>COVID!J290</f>
        <v>0</v>
      </c>
      <c r="P290" s="120" t="b">
        <v>1</v>
      </c>
      <c r="Q290" s="120" t="b">
        <v>1</v>
      </c>
      <c r="R290" s="120" t="b">
        <v>1</v>
      </c>
    </row>
    <row r="291" spans="1:18" x14ac:dyDescent="0.25">
      <c r="A291" s="117">
        <v>1</v>
      </c>
      <c r="B291" s="118">
        <v>2</v>
      </c>
      <c r="C291" s="315">
        <f>COVID!K291</f>
        <v>0</v>
      </c>
      <c r="D291" s="120" t="b">
        <v>1</v>
      </c>
      <c r="E291" s="316" t="str">
        <f>RIGHT(COVID!D291,4)&amp;"."&amp;COVID!N291&amp;"."&amp;COVID!L291&amp;"."&amp;$C$5</f>
        <v>...Ap21</v>
      </c>
      <c r="F291" s="317">
        <f t="shared" ca="1" si="8"/>
        <v>44309</v>
      </c>
      <c r="G291" s="318">
        <f>COVID!Q291</f>
        <v>0</v>
      </c>
      <c r="H291" s="124">
        <f t="shared" ca="1" si="9"/>
        <v>44309</v>
      </c>
      <c r="I291" s="125">
        <v>0</v>
      </c>
      <c r="J291" s="316" t="str">
        <f>LEFT(COVID!E291,20)&amp;"."&amp;COVIDPAY!E291</f>
        <v>....Ap21</v>
      </c>
      <c r="K291" s="120" t="b">
        <v>1</v>
      </c>
      <c r="L291" s="126" t="s">
        <v>3686</v>
      </c>
      <c r="M291" s="120" t="b">
        <v>1</v>
      </c>
      <c r="N291" s="120" t="s">
        <v>3687</v>
      </c>
      <c r="O291" s="319">
        <f>COVID!J291</f>
        <v>0</v>
      </c>
      <c r="P291" s="120" t="b">
        <v>1</v>
      </c>
      <c r="Q291" s="120" t="b">
        <v>1</v>
      </c>
      <c r="R291" s="120" t="b">
        <v>1</v>
      </c>
    </row>
    <row r="292" spans="1:18" x14ac:dyDescent="0.25">
      <c r="A292" s="117">
        <v>1</v>
      </c>
      <c r="B292" s="118">
        <v>2</v>
      </c>
      <c r="C292" s="315">
        <f>COVID!K292</f>
        <v>0</v>
      </c>
      <c r="D292" s="120" t="b">
        <v>1</v>
      </c>
      <c r="E292" s="316" t="str">
        <f>RIGHT(COVID!D292,4)&amp;"."&amp;COVID!N292&amp;"."&amp;COVID!L292&amp;"."&amp;$C$5</f>
        <v>...Ap21</v>
      </c>
      <c r="F292" s="317">
        <f t="shared" ca="1" si="8"/>
        <v>44309</v>
      </c>
      <c r="G292" s="318">
        <f>COVID!Q292</f>
        <v>0</v>
      </c>
      <c r="H292" s="124">
        <f t="shared" ca="1" si="9"/>
        <v>44309</v>
      </c>
      <c r="I292" s="125">
        <v>0</v>
      </c>
      <c r="J292" s="316" t="str">
        <f>LEFT(COVID!E292,20)&amp;"."&amp;COVIDPAY!E292</f>
        <v>....Ap21</v>
      </c>
      <c r="K292" s="120" t="b">
        <v>1</v>
      </c>
      <c r="L292" s="126" t="s">
        <v>3686</v>
      </c>
      <c r="M292" s="120" t="b">
        <v>1</v>
      </c>
      <c r="N292" s="120" t="s">
        <v>3687</v>
      </c>
      <c r="O292" s="319">
        <f>COVID!J292</f>
        <v>0</v>
      </c>
      <c r="P292" s="120" t="b">
        <v>1</v>
      </c>
      <c r="Q292" s="120" t="b">
        <v>1</v>
      </c>
      <c r="R292" s="120" t="b">
        <v>1</v>
      </c>
    </row>
    <row r="293" spans="1:18" x14ac:dyDescent="0.25">
      <c r="A293" s="117">
        <v>1</v>
      </c>
      <c r="B293" s="118">
        <v>2</v>
      </c>
      <c r="C293" s="315">
        <f>COVID!K293</f>
        <v>0</v>
      </c>
      <c r="D293" s="120" t="b">
        <v>1</v>
      </c>
      <c r="E293" s="316" t="str">
        <f>RIGHT(COVID!D293,4)&amp;"."&amp;COVID!N293&amp;"."&amp;COVID!L293&amp;"."&amp;$C$5</f>
        <v>...Ap21</v>
      </c>
      <c r="F293" s="317">
        <f t="shared" ca="1" si="8"/>
        <v>44309</v>
      </c>
      <c r="G293" s="318">
        <f>COVID!Q293</f>
        <v>0</v>
      </c>
      <c r="H293" s="124">
        <f t="shared" ca="1" si="9"/>
        <v>44309</v>
      </c>
      <c r="I293" s="125">
        <v>0</v>
      </c>
      <c r="J293" s="316" t="str">
        <f>LEFT(COVID!E293,20)&amp;"."&amp;COVIDPAY!E293</f>
        <v>....Ap21</v>
      </c>
      <c r="K293" s="120" t="b">
        <v>1</v>
      </c>
      <c r="L293" s="126" t="s">
        <v>3686</v>
      </c>
      <c r="M293" s="120" t="b">
        <v>1</v>
      </c>
      <c r="N293" s="120" t="s">
        <v>3687</v>
      </c>
      <c r="O293" s="319">
        <f>COVID!J293</f>
        <v>0</v>
      </c>
      <c r="P293" s="120" t="b">
        <v>1</v>
      </c>
      <c r="Q293" s="120" t="b">
        <v>1</v>
      </c>
      <c r="R293" s="120" t="b">
        <v>1</v>
      </c>
    </row>
    <row r="294" spans="1:18" x14ac:dyDescent="0.25">
      <c r="A294" s="117">
        <v>1</v>
      </c>
      <c r="B294" s="118">
        <v>2</v>
      </c>
      <c r="C294" s="315">
        <f>COVID!K294</f>
        <v>0</v>
      </c>
      <c r="D294" s="120" t="b">
        <v>1</v>
      </c>
      <c r="E294" s="316" t="str">
        <f>RIGHT(COVID!D294,4)&amp;"."&amp;COVID!N294&amp;"."&amp;COVID!L294&amp;"."&amp;$C$5</f>
        <v>...Ap21</v>
      </c>
      <c r="F294" s="317">
        <f t="shared" ca="1" si="8"/>
        <v>44309</v>
      </c>
      <c r="G294" s="318">
        <f>COVID!Q294</f>
        <v>0</v>
      </c>
      <c r="H294" s="124">
        <f t="shared" ca="1" si="9"/>
        <v>44309</v>
      </c>
      <c r="I294" s="125">
        <v>0</v>
      </c>
      <c r="J294" s="316" t="str">
        <f>LEFT(COVID!E294,20)&amp;"."&amp;COVIDPAY!E294</f>
        <v>....Ap21</v>
      </c>
      <c r="K294" s="120" t="b">
        <v>1</v>
      </c>
      <c r="L294" s="126" t="s">
        <v>3686</v>
      </c>
      <c r="M294" s="120" t="b">
        <v>1</v>
      </c>
      <c r="N294" s="120" t="s">
        <v>3687</v>
      </c>
      <c r="O294" s="319">
        <f>COVID!J294</f>
        <v>0</v>
      </c>
      <c r="P294" s="120" t="b">
        <v>1</v>
      </c>
      <c r="Q294" s="120" t="b">
        <v>1</v>
      </c>
      <c r="R294" s="120" t="b">
        <v>1</v>
      </c>
    </row>
    <row r="295" spans="1:18" x14ac:dyDescent="0.25">
      <c r="A295" s="117">
        <v>1</v>
      </c>
      <c r="B295" s="118">
        <v>2</v>
      </c>
      <c r="C295" s="315">
        <f>COVID!K295</f>
        <v>0</v>
      </c>
      <c r="D295" s="120" t="b">
        <v>1</v>
      </c>
      <c r="E295" s="316" t="str">
        <f>RIGHT(COVID!D295,4)&amp;"."&amp;COVID!N295&amp;"."&amp;COVID!L295&amp;"."&amp;$C$5</f>
        <v>...Ap21</v>
      </c>
      <c r="F295" s="317">
        <f t="shared" ca="1" si="8"/>
        <v>44309</v>
      </c>
      <c r="G295" s="318">
        <f>COVID!Q295</f>
        <v>0</v>
      </c>
      <c r="H295" s="124">
        <f t="shared" ca="1" si="9"/>
        <v>44309</v>
      </c>
      <c r="I295" s="125">
        <v>0</v>
      </c>
      <c r="J295" s="316" t="str">
        <f>LEFT(COVID!E295,20)&amp;"."&amp;COVIDPAY!E295</f>
        <v>....Ap21</v>
      </c>
      <c r="K295" s="120" t="b">
        <v>1</v>
      </c>
      <c r="L295" s="126" t="s">
        <v>3686</v>
      </c>
      <c r="M295" s="120" t="b">
        <v>1</v>
      </c>
      <c r="N295" s="120" t="s">
        <v>3687</v>
      </c>
      <c r="O295" s="319">
        <f>COVID!J295</f>
        <v>0</v>
      </c>
      <c r="P295" s="120" t="b">
        <v>1</v>
      </c>
      <c r="Q295" s="120" t="b">
        <v>1</v>
      </c>
      <c r="R295" s="120" t="b">
        <v>1</v>
      </c>
    </row>
    <row r="296" spans="1:18" x14ac:dyDescent="0.25">
      <c r="A296" s="117">
        <v>1</v>
      </c>
      <c r="B296" s="118">
        <v>2</v>
      </c>
      <c r="C296" s="315">
        <f>COVID!K296</f>
        <v>0</v>
      </c>
      <c r="D296" s="120" t="b">
        <v>1</v>
      </c>
      <c r="E296" s="316" t="str">
        <f>RIGHT(COVID!D296,4)&amp;"."&amp;COVID!N296&amp;"."&amp;COVID!L296&amp;"."&amp;$C$5</f>
        <v>...Ap21</v>
      </c>
      <c r="F296" s="317">
        <f t="shared" ca="1" si="8"/>
        <v>44309</v>
      </c>
      <c r="G296" s="318">
        <f>COVID!Q296</f>
        <v>0</v>
      </c>
      <c r="H296" s="124">
        <f t="shared" ca="1" si="9"/>
        <v>44309</v>
      </c>
      <c r="I296" s="125">
        <v>0</v>
      </c>
      <c r="J296" s="316" t="str">
        <f>LEFT(COVID!E296,20)&amp;"."&amp;COVIDPAY!E296</f>
        <v>....Ap21</v>
      </c>
      <c r="K296" s="120" t="b">
        <v>1</v>
      </c>
      <c r="L296" s="126" t="s">
        <v>3686</v>
      </c>
      <c r="M296" s="120" t="b">
        <v>1</v>
      </c>
      <c r="N296" s="120" t="s">
        <v>3687</v>
      </c>
      <c r="O296" s="319">
        <f>COVID!J296</f>
        <v>0</v>
      </c>
      <c r="P296" s="120" t="b">
        <v>1</v>
      </c>
      <c r="Q296" s="120" t="b">
        <v>1</v>
      </c>
      <c r="R296" s="120" t="b">
        <v>1</v>
      </c>
    </row>
    <row r="297" spans="1:18" x14ac:dyDescent="0.25">
      <c r="A297" s="117">
        <v>1</v>
      </c>
      <c r="B297" s="118">
        <v>2</v>
      </c>
      <c r="C297" s="315">
        <f>COVID!K297</f>
        <v>0</v>
      </c>
      <c r="D297" s="120" t="b">
        <v>1</v>
      </c>
      <c r="E297" s="316" t="str">
        <f>RIGHT(COVID!D297,4)&amp;"."&amp;COVID!N297&amp;"."&amp;COVID!L297&amp;"."&amp;$C$5</f>
        <v>...Ap21</v>
      </c>
      <c r="F297" s="317">
        <f t="shared" ca="1" si="8"/>
        <v>44309</v>
      </c>
      <c r="G297" s="318">
        <f>COVID!Q297</f>
        <v>0</v>
      </c>
      <c r="H297" s="124">
        <f t="shared" ca="1" si="9"/>
        <v>44309</v>
      </c>
      <c r="I297" s="125">
        <v>0</v>
      </c>
      <c r="J297" s="316" t="str">
        <f>LEFT(COVID!E297,20)&amp;"."&amp;COVIDPAY!E297</f>
        <v>....Ap21</v>
      </c>
      <c r="K297" s="120" t="b">
        <v>1</v>
      </c>
      <c r="L297" s="126" t="s">
        <v>3686</v>
      </c>
      <c r="M297" s="120" t="b">
        <v>1</v>
      </c>
      <c r="N297" s="120" t="s">
        <v>3687</v>
      </c>
      <c r="O297" s="319">
        <f>COVID!J297</f>
        <v>0</v>
      </c>
      <c r="P297" s="120" t="b">
        <v>1</v>
      </c>
      <c r="Q297" s="120" t="b">
        <v>1</v>
      </c>
      <c r="R297" s="120" t="b">
        <v>1</v>
      </c>
    </row>
    <row r="298" spans="1:18" x14ac:dyDescent="0.25">
      <c r="A298" s="117">
        <v>1</v>
      </c>
      <c r="B298" s="118">
        <v>2</v>
      </c>
      <c r="C298" s="315">
        <f>COVID!K298</f>
        <v>0</v>
      </c>
      <c r="D298" s="120" t="b">
        <v>1</v>
      </c>
      <c r="E298" s="316" t="str">
        <f>RIGHT(COVID!D298,4)&amp;"."&amp;COVID!N298&amp;"."&amp;COVID!L298&amp;"."&amp;$C$5</f>
        <v>...Ap21</v>
      </c>
      <c r="F298" s="317">
        <f t="shared" ca="1" si="8"/>
        <v>44309</v>
      </c>
      <c r="G298" s="318">
        <f>COVID!Q298</f>
        <v>0</v>
      </c>
      <c r="H298" s="124">
        <f t="shared" ca="1" si="9"/>
        <v>44309</v>
      </c>
      <c r="I298" s="125">
        <v>0</v>
      </c>
      <c r="J298" s="316" t="str">
        <f>LEFT(COVID!E298,20)&amp;"."&amp;COVIDPAY!E298</f>
        <v>....Ap21</v>
      </c>
      <c r="K298" s="120" t="b">
        <v>1</v>
      </c>
      <c r="L298" s="126" t="s">
        <v>3686</v>
      </c>
      <c r="M298" s="120" t="b">
        <v>1</v>
      </c>
      <c r="N298" s="120" t="s">
        <v>3687</v>
      </c>
      <c r="O298" s="319">
        <f>COVID!J298</f>
        <v>0</v>
      </c>
      <c r="P298" s="120" t="b">
        <v>1</v>
      </c>
      <c r="Q298" s="120" t="b">
        <v>1</v>
      </c>
      <c r="R298" s="120" t="b">
        <v>1</v>
      </c>
    </row>
    <row r="299" spans="1:18" x14ac:dyDescent="0.25">
      <c r="A299" s="117">
        <v>1</v>
      </c>
      <c r="B299" s="118">
        <v>2</v>
      </c>
      <c r="C299" s="315">
        <f>COVID!K299</f>
        <v>0</v>
      </c>
      <c r="D299" s="120" t="b">
        <v>1</v>
      </c>
      <c r="E299" s="316" t="str">
        <f>RIGHT(COVID!D299,4)&amp;"."&amp;COVID!N299&amp;"."&amp;COVID!L299&amp;"."&amp;$C$5</f>
        <v>...Ap21</v>
      </c>
      <c r="F299" s="317">
        <f t="shared" ca="1" si="8"/>
        <v>44309</v>
      </c>
      <c r="G299" s="318">
        <f>COVID!Q299</f>
        <v>0</v>
      </c>
      <c r="H299" s="124">
        <f t="shared" ca="1" si="9"/>
        <v>44309</v>
      </c>
      <c r="I299" s="125">
        <v>0</v>
      </c>
      <c r="J299" s="316" t="str">
        <f>LEFT(COVID!E299,20)&amp;"."&amp;COVIDPAY!E299</f>
        <v>....Ap21</v>
      </c>
      <c r="K299" s="120" t="b">
        <v>1</v>
      </c>
      <c r="L299" s="126" t="s">
        <v>3686</v>
      </c>
      <c r="M299" s="120" t="b">
        <v>1</v>
      </c>
      <c r="N299" s="120" t="s">
        <v>3687</v>
      </c>
      <c r="O299" s="319">
        <f>COVID!J299</f>
        <v>0</v>
      </c>
      <c r="P299" s="120" t="b">
        <v>1</v>
      </c>
      <c r="Q299" s="120" t="b">
        <v>1</v>
      </c>
      <c r="R299" s="120" t="b">
        <v>1</v>
      </c>
    </row>
    <row r="300" spans="1:18" x14ac:dyDescent="0.25">
      <c r="A300" s="117">
        <v>1</v>
      </c>
      <c r="B300" s="118">
        <v>2</v>
      </c>
      <c r="C300" s="315">
        <f>COVID!K300</f>
        <v>0</v>
      </c>
      <c r="D300" s="120" t="b">
        <v>1</v>
      </c>
      <c r="E300" s="316" t="str">
        <f>RIGHT(COVID!D300,4)&amp;"."&amp;COVID!N300&amp;"."&amp;COVID!L300&amp;"."&amp;$C$5</f>
        <v>...Ap21</v>
      </c>
      <c r="F300" s="317">
        <f t="shared" ca="1" si="8"/>
        <v>44309</v>
      </c>
      <c r="G300" s="318">
        <f>COVID!Q300</f>
        <v>0</v>
      </c>
      <c r="H300" s="124">
        <f t="shared" ca="1" si="9"/>
        <v>44309</v>
      </c>
      <c r="I300" s="125">
        <v>0</v>
      </c>
      <c r="J300" s="316" t="str">
        <f>LEFT(COVID!E300,20)&amp;"."&amp;COVIDPAY!E300</f>
        <v>....Ap21</v>
      </c>
      <c r="K300" s="120" t="b">
        <v>1</v>
      </c>
      <c r="L300" s="126" t="s">
        <v>3686</v>
      </c>
      <c r="M300" s="120" t="b">
        <v>1</v>
      </c>
      <c r="N300" s="120" t="s">
        <v>3687</v>
      </c>
      <c r="O300" s="319">
        <f>COVID!J300</f>
        <v>0</v>
      </c>
      <c r="P300" s="120" t="b">
        <v>1</v>
      </c>
      <c r="Q300" s="120" t="b">
        <v>1</v>
      </c>
      <c r="R300" s="120" t="b">
        <v>1</v>
      </c>
    </row>
    <row r="301" spans="1:18" x14ac:dyDescent="0.25">
      <c r="A301" s="117">
        <v>1</v>
      </c>
      <c r="B301" s="118">
        <v>2</v>
      </c>
      <c r="C301" s="315">
        <f>COVID!K301</f>
        <v>0</v>
      </c>
      <c r="D301" s="120" t="b">
        <v>1</v>
      </c>
      <c r="E301" s="316" t="str">
        <f>RIGHT(PPG!D301,4)&amp;"."&amp;PPG!N301&amp;"."&amp;PPG!L301&amp;"."&amp;$C$5</f>
        <v>...Ap21</v>
      </c>
      <c r="F301" s="317">
        <f t="shared" ca="1" si="8"/>
        <v>44309</v>
      </c>
      <c r="G301" s="318">
        <f>COVID!Q301</f>
        <v>0</v>
      </c>
      <c r="H301" s="124">
        <f t="shared" ca="1" si="9"/>
        <v>44309</v>
      </c>
      <c r="I301" s="125">
        <v>0</v>
      </c>
      <c r="J301" s="316" t="str">
        <f>LEFT(COVID!E301,20)&amp;"."&amp;COVIDPAY!E301</f>
        <v>....Ap21</v>
      </c>
      <c r="K301" s="120" t="b">
        <v>1</v>
      </c>
      <c r="L301" s="126" t="s">
        <v>3686</v>
      </c>
      <c r="M301" s="120" t="b">
        <v>1</v>
      </c>
      <c r="N301" s="120" t="s">
        <v>3687</v>
      </c>
      <c r="O301" s="319">
        <f>COVID!J301</f>
        <v>0</v>
      </c>
      <c r="P301" s="120" t="b">
        <v>1</v>
      </c>
      <c r="Q301" s="120" t="b">
        <v>1</v>
      </c>
      <c r="R301" s="120" t="b">
        <v>1</v>
      </c>
    </row>
    <row r="302" spans="1:18" x14ac:dyDescent="0.25">
      <c r="A302" s="117">
        <v>1</v>
      </c>
      <c r="B302" s="118">
        <v>2</v>
      </c>
      <c r="C302" s="315">
        <f>COVID!K302</f>
        <v>0</v>
      </c>
      <c r="D302" s="120" t="b">
        <v>1</v>
      </c>
      <c r="E302" s="316" t="str">
        <f>RIGHT(PPG!D302,4)&amp;"."&amp;PPG!N302&amp;"."&amp;PPG!L302&amp;"."&amp;$C$5</f>
        <v>...Ap21</v>
      </c>
      <c r="F302" s="317">
        <f t="shared" ca="1" si="8"/>
        <v>44309</v>
      </c>
      <c r="G302" s="318">
        <f>COVID!Q302</f>
        <v>0</v>
      </c>
      <c r="H302" s="124">
        <f t="shared" ca="1" si="9"/>
        <v>44309</v>
      </c>
      <c r="I302" s="125">
        <v>0</v>
      </c>
      <c r="J302" s="316" t="str">
        <f>LEFT(COVID!E302,20)&amp;"."&amp;COVIDPAY!E302</f>
        <v>....Ap21</v>
      </c>
      <c r="K302" s="120" t="b">
        <v>1</v>
      </c>
      <c r="L302" s="126" t="s">
        <v>3686</v>
      </c>
      <c r="M302" s="120" t="b">
        <v>1</v>
      </c>
      <c r="N302" s="120" t="s">
        <v>3687</v>
      </c>
      <c r="O302" s="319">
        <f>COVID!J302</f>
        <v>0</v>
      </c>
      <c r="P302" s="120" t="b">
        <v>1</v>
      </c>
      <c r="Q302" s="120" t="b">
        <v>1</v>
      </c>
      <c r="R302" s="120" t="b">
        <v>1</v>
      </c>
    </row>
    <row r="303" spans="1:18" x14ac:dyDescent="0.25">
      <c r="A303" s="117">
        <v>1</v>
      </c>
      <c r="B303" s="118">
        <v>2</v>
      </c>
      <c r="C303" s="315">
        <f>COVID!K303</f>
        <v>0</v>
      </c>
      <c r="D303" s="120" t="b">
        <v>1</v>
      </c>
      <c r="E303" s="316" t="str">
        <f>RIGHT(PPG!D303,4)&amp;"."&amp;PPG!N303&amp;"."&amp;PPG!L303&amp;"."&amp;$C$5</f>
        <v>...Ap21</v>
      </c>
      <c r="F303" s="317">
        <f t="shared" ca="1" si="8"/>
        <v>44309</v>
      </c>
      <c r="G303" s="318">
        <f>COVID!Q303</f>
        <v>0</v>
      </c>
      <c r="H303" s="124">
        <f t="shared" ca="1" si="9"/>
        <v>44309</v>
      </c>
      <c r="I303" s="125">
        <v>0</v>
      </c>
      <c r="J303" s="316" t="str">
        <f>LEFT(COVID!E303,20)&amp;"."&amp;COVIDPAY!E303</f>
        <v>....Ap21</v>
      </c>
      <c r="K303" s="120" t="b">
        <v>1</v>
      </c>
      <c r="L303" s="126" t="s">
        <v>3686</v>
      </c>
      <c r="M303" s="120" t="b">
        <v>1</v>
      </c>
      <c r="N303" s="120" t="s">
        <v>3687</v>
      </c>
      <c r="O303" s="319">
        <f>COVID!J303</f>
        <v>0</v>
      </c>
      <c r="P303" s="120" t="b">
        <v>1</v>
      </c>
      <c r="Q303" s="120" t="b">
        <v>1</v>
      </c>
      <c r="R303" s="120" t="b">
        <v>1</v>
      </c>
    </row>
    <row r="304" spans="1:18" x14ac:dyDescent="0.25">
      <c r="A304" s="117">
        <v>1</v>
      </c>
      <c r="B304" s="118">
        <v>2</v>
      </c>
      <c r="C304" s="315">
        <f>COVID!K304</f>
        <v>0</v>
      </c>
      <c r="D304" s="120" t="b">
        <v>1</v>
      </c>
      <c r="E304" s="316" t="str">
        <f>RIGHT(PPG!D304,4)&amp;"."&amp;PPG!N304&amp;"."&amp;PPG!L304&amp;"."&amp;$C$5</f>
        <v>...Ap21</v>
      </c>
      <c r="F304" s="317">
        <f t="shared" ca="1" si="8"/>
        <v>44309</v>
      </c>
      <c r="G304" s="318">
        <f>COVID!Q304</f>
        <v>0</v>
      </c>
      <c r="H304" s="124">
        <f t="shared" ca="1" si="9"/>
        <v>44309</v>
      </c>
      <c r="I304" s="125">
        <v>0</v>
      </c>
      <c r="J304" s="316" t="str">
        <f>LEFT(COVID!E304,20)&amp;"."&amp;COVIDPAY!E304</f>
        <v>....Ap21</v>
      </c>
      <c r="K304" s="120" t="b">
        <v>1</v>
      </c>
      <c r="L304" s="126" t="s">
        <v>3686</v>
      </c>
      <c r="M304" s="120" t="b">
        <v>1</v>
      </c>
      <c r="N304" s="120" t="s">
        <v>3687</v>
      </c>
      <c r="O304" s="319">
        <f>COVID!J304</f>
        <v>0</v>
      </c>
      <c r="P304" s="120" t="b">
        <v>1</v>
      </c>
      <c r="Q304" s="120" t="b">
        <v>1</v>
      </c>
      <c r="R304" s="120" t="b">
        <v>1</v>
      </c>
    </row>
    <row r="305" spans="1:18" x14ac:dyDescent="0.25">
      <c r="A305" s="117">
        <v>1</v>
      </c>
      <c r="B305" s="118">
        <v>2</v>
      </c>
      <c r="C305" s="315">
        <f>COVID!K305</f>
        <v>0</v>
      </c>
      <c r="D305" s="120" t="b">
        <v>1</v>
      </c>
      <c r="E305" s="316" t="str">
        <f>RIGHT(PPG!D305,4)&amp;"."&amp;PPG!N305&amp;"."&amp;PPG!L305&amp;"."&amp;$C$5</f>
        <v>...Ap21</v>
      </c>
      <c r="F305" s="317">
        <f t="shared" ca="1" si="8"/>
        <v>44309</v>
      </c>
      <c r="G305" s="318">
        <f>COVID!Q305</f>
        <v>0</v>
      </c>
      <c r="H305" s="124">
        <f t="shared" ca="1" si="9"/>
        <v>44309</v>
      </c>
      <c r="I305" s="125">
        <v>0</v>
      </c>
      <c r="J305" s="316" t="str">
        <f>LEFT(COVID!E305,20)&amp;"."&amp;COVIDPAY!E305</f>
        <v>....Ap21</v>
      </c>
      <c r="K305" s="120" t="b">
        <v>1</v>
      </c>
      <c r="L305" s="126" t="s">
        <v>3686</v>
      </c>
      <c r="M305" s="120" t="b">
        <v>1</v>
      </c>
      <c r="N305" s="120" t="s">
        <v>3687</v>
      </c>
      <c r="O305" s="319">
        <f>COVID!J305</f>
        <v>0</v>
      </c>
      <c r="P305" s="120" t="b">
        <v>1</v>
      </c>
      <c r="Q305" s="120" t="b">
        <v>1</v>
      </c>
      <c r="R305" s="120" t="b">
        <v>1</v>
      </c>
    </row>
    <row r="306" spans="1:18" x14ac:dyDescent="0.25">
      <c r="A306" s="117">
        <v>1</v>
      </c>
      <c r="B306" s="118">
        <v>2</v>
      </c>
      <c r="C306" s="315">
        <f>COVID!K306</f>
        <v>0</v>
      </c>
      <c r="D306" s="120" t="b">
        <v>1</v>
      </c>
      <c r="E306" s="316" t="str">
        <f>RIGHT(PPG!D306,4)&amp;"."&amp;PPG!N306&amp;"."&amp;PPG!L306&amp;"."&amp;$C$5</f>
        <v>...Ap21</v>
      </c>
      <c r="F306" s="317">
        <f t="shared" ca="1" si="8"/>
        <v>44309</v>
      </c>
      <c r="G306" s="318">
        <f>COVID!Q306</f>
        <v>0</v>
      </c>
      <c r="H306" s="124">
        <f t="shared" ca="1" si="9"/>
        <v>44309</v>
      </c>
      <c r="I306" s="125">
        <v>0</v>
      </c>
      <c r="J306" s="316" t="str">
        <f>LEFT(COVID!E306,20)&amp;"."&amp;COVIDPAY!E306</f>
        <v>....Ap21</v>
      </c>
      <c r="K306" s="120" t="b">
        <v>1</v>
      </c>
      <c r="L306" s="126" t="s">
        <v>3686</v>
      </c>
      <c r="M306" s="120" t="b">
        <v>1</v>
      </c>
      <c r="N306" s="120" t="s">
        <v>3687</v>
      </c>
      <c r="O306" s="319">
        <f>COVID!J306</f>
        <v>0</v>
      </c>
      <c r="P306" s="120" t="b">
        <v>1</v>
      </c>
      <c r="Q306" s="120" t="b">
        <v>1</v>
      </c>
      <c r="R306" s="120" t="b">
        <v>1</v>
      </c>
    </row>
    <row r="307" spans="1:18" x14ac:dyDescent="0.25">
      <c r="A307" s="117">
        <v>1</v>
      </c>
      <c r="B307" s="118">
        <v>2</v>
      </c>
      <c r="C307" s="315">
        <f>COVID!K307</f>
        <v>0</v>
      </c>
      <c r="D307" s="120" t="b">
        <v>1</v>
      </c>
      <c r="E307" s="316" t="str">
        <f>RIGHT(PPG!D307,4)&amp;"."&amp;PPG!N307&amp;"."&amp;PPG!L307&amp;"."&amp;$C$5</f>
        <v>...Ap21</v>
      </c>
      <c r="F307" s="317">
        <f t="shared" ca="1" si="8"/>
        <v>44309</v>
      </c>
      <c r="G307" s="318">
        <f>COVID!Q307</f>
        <v>0</v>
      </c>
      <c r="H307" s="124">
        <f t="shared" ca="1" si="9"/>
        <v>44309</v>
      </c>
      <c r="I307" s="125">
        <v>0</v>
      </c>
      <c r="J307" s="316" t="str">
        <f>LEFT(COVID!E307,20)&amp;"."&amp;COVIDPAY!E307</f>
        <v>....Ap21</v>
      </c>
      <c r="K307" s="120" t="b">
        <v>1</v>
      </c>
      <c r="L307" s="126" t="s">
        <v>3686</v>
      </c>
      <c r="M307" s="120" t="b">
        <v>1</v>
      </c>
      <c r="N307" s="120" t="s">
        <v>3687</v>
      </c>
      <c r="O307" s="319">
        <f>COVID!J307</f>
        <v>0</v>
      </c>
      <c r="P307" s="120" t="b">
        <v>1</v>
      </c>
      <c r="Q307" s="120" t="b">
        <v>1</v>
      </c>
      <c r="R307" s="120" t="b">
        <v>1</v>
      </c>
    </row>
    <row r="308" spans="1:18" x14ac:dyDescent="0.25">
      <c r="A308" s="117">
        <v>1</v>
      </c>
      <c r="B308" s="118">
        <v>2</v>
      </c>
      <c r="C308" s="315">
        <f>COVID!K308</f>
        <v>0</v>
      </c>
      <c r="D308" s="120" t="b">
        <v>1</v>
      </c>
      <c r="E308" s="316" t="str">
        <f>RIGHT(PPG!D308,4)&amp;"."&amp;PPG!N308&amp;"."&amp;PPG!L308&amp;"."&amp;$C$5</f>
        <v>...Ap21</v>
      </c>
      <c r="F308" s="317">
        <f t="shared" ca="1" si="8"/>
        <v>44309</v>
      </c>
      <c r="G308" s="318">
        <f>COVID!Q308</f>
        <v>0</v>
      </c>
      <c r="H308" s="124">
        <f t="shared" ca="1" si="9"/>
        <v>44309</v>
      </c>
      <c r="I308" s="125">
        <v>0</v>
      </c>
      <c r="J308" s="316" t="str">
        <f>LEFT(COVID!E308,20)&amp;"."&amp;COVIDPAY!E308</f>
        <v>....Ap21</v>
      </c>
      <c r="K308" s="120" t="b">
        <v>1</v>
      </c>
      <c r="L308" s="126" t="s">
        <v>3686</v>
      </c>
      <c r="M308" s="120" t="b">
        <v>1</v>
      </c>
      <c r="N308" s="120" t="s">
        <v>3687</v>
      </c>
      <c r="O308" s="319">
        <f>COVID!J308</f>
        <v>0</v>
      </c>
      <c r="P308" s="120" t="b">
        <v>1</v>
      </c>
      <c r="Q308" s="120" t="b">
        <v>1</v>
      </c>
      <c r="R308" s="120" t="b">
        <v>1</v>
      </c>
    </row>
    <row r="309" spans="1:18" x14ac:dyDescent="0.25">
      <c r="A309" s="117">
        <v>1</v>
      </c>
      <c r="B309" s="118">
        <v>2</v>
      </c>
      <c r="C309" s="315">
        <f>COVID!K309</f>
        <v>0</v>
      </c>
      <c r="D309" s="120" t="b">
        <v>1</v>
      </c>
      <c r="E309" s="316" t="str">
        <f>RIGHT(PPG!D309,4)&amp;"."&amp;PPG!N309&amp;"."&amp;PPG!L309&amp;"."&amp;$C$5</f>
        <v>...Ap21</v>
      </c>
      <c r="F309" s="317">
        <f t="shared" ca="1" si="8"/>
        <v>44309</v>
      </c>
      <c r="G309" s="318">
        <f>COVID!Q309</f>
        <v>0</v>
      </c>
      <c r="H309" s="124">
        <f t="shared" ca="1" si="9"/>
        <v>44309</v>
      </c>
      <c r="I309" s="125">
        <v>0</v>
      </c>
      <c r="J309" s="316" t="str">
        <f>LEFT(COVID!E309,20)&amp;"."&amp;COVIDPAY!E309</f>
        <v>....Ap21</v>
      </c>
      <c r="K309" s="120" t="b">
        <v>1</v>
      </c>
      <c r="L309" s="126" t="s">
        <v>3686</v>
      </c>
      <c r="M309" s="120" t="b">
        <v>1</v>
      </c>
      <c r="N309" s="120" t="s">
        <v>3687</v>
      </c>
      <c r="O309" s="319">
        <f>COVID!J309</f>
        <v>0</v>
      </c>
      <c r="P309" s="120" t="b">
        <v>1</v>
      </c>
      <c r="Q309" s="120" t="b">
        <v>1</v>
      </c>
      <c r="R309" s="120" t="b">
        <v>1</v>
      </c>
    </row>
    <row r="310" spans="1:18" x14ac:dyDescent="0.25">
      <c r="A310" s="117">
        <v>1</v>
      </c>
      <c r="B310" s="118">
        <v>2</v>
      </c>
      <c r="C310" s="315">
        <f>COVID!K310</f>
        <v>0</v>
      </c>
      <c r="D310" s="120" t="b">
        <v>1</v>
      </c>
      <c r="E310" s="316" t="str">
        <f>RIGHT(PPG!D310,4)&amp;"."&amp;PPG!N310&amp;"."&amp;PPG!L310&amp;"."&amp;$C$5</f>
        <v>...Ap21</v>
      </c>
      <c r="F310" s="317">
        <f t="shared" ca="1" si="8"/>
        <v>44309</v>
      </c>
      <c r="G310" s="318">
        <f>COVID!Q310</f>
        <v>0</v>
      </c>
      <c r="H310" s="124">
        <f t="shared" ca="1" si="9"/>
        <v>44309</v>
      </c>
      <c r="I310" s="125">
        <v>0</v>
      </c>
      <c r="J310" s="316" t="str">
        <f>LEFT(COVID!E310,20)&amp;"."&amp;COVIDPAY!E310</f>
        <v>....Ap21</v>
      </c>
      <c r="K310" s="120" t="b">
        <v>1</v>
      </c>
      <c r="L310" s="126" t="s">
        <v>3686</v>
      </c>
      <c r="M310" s="120" t="b">
        <v>1</v>
      </c>
      <c r="N310" s="120" t="s">
        <v>3687</v>
      </c>
      <c r="O310" s="319">
        <f>COVID!J310</f>
        <v>0</v>
      </c>
      <c r="P310" s="120" t="b">
        <v>1</v>
      </c>
      <c r="Q310" s="120" t="b">
        <v>1</v>
      </c>
      <c r="R310" s="120" t="b">
        <v>1</v>
      </c>
    </row>
    <row r="311" spans="1:18" x14ac:dyDescent="0.25">
      <c r="A311" s="117">
        <v>1</v>
      </c>
      <c r="B311" s="118">
        <v>2</v>
      </c>
      <c r="C311" s="315">
        <f>COVID!K311</f>
        <v>0</v>
      </c>
      <c r="D311" s="120" t="b">
        <v>1</v>
      </c>
      <c r="E311" s="316" t="str">
        <f>RIGHT(PPG!D311,4)&amp;"."&amp;PPG!N311&amp;"."&amp;PPG!L311&amp;"."&amp;$C$5</f>
        <v>...Ap21</v>
      </c>
      <c r="F311" s="317">
        <f t="shared" ca="1" si="8"/>
        <v>44309</v>
      </c>
      <c r="G311" s="318">
        <f>COVID!Q311</f>
        <v>0</v>
      </c>
      <c r="H311" s="124">
        <f t="shared" ca="1" si="9"/>
        <v>44309</v>
      </c>
      <c r="I311" s="125">
        <v>0</v>
      </c>
      <c r="J311" s="316" t="str">
        <f>LEFT(COVID!E311,20)&amp;"."&amp;COVIDPAY!E311</f>
        <v>....Ap21</v>
      </c>
      <c r="K311" s="120" t="b">
        <v>1</v>
      </c>
      <c r="L311" s="126" t="s">
        <v>3686</v>
      </c>
      <c r="M311" s="120" t="b">
        <v>1</v>
      </c>
      <c r="N311" s="120" t="s">
        <v>3687</v>
      </c>
      <c r="O311" s="319">
        <f>COVID!J311</f>
        <v>0</v>
      </c>
      <c r="P311" s="120" t="b">
        <v>1</v>
      </c>
      <c r="Q311" s="120" t="b">
        <v>1</v>
      </c>
      <c r="R311" s="120" t="b">
        <v>1</v>
      </c>
    </row>
    <row r="312" spans="1:18" x14ac:dyDescent="0.25">
      <c r="A312" s="117">
        <v>1</v>
      </c>
      <c r="B312" s="118">
        <v>2</v>
      </c>
      <c r="C312" s="315">
        <f>COVID!K312</f>
        <v>0</v>
      </c>
      <c r="D312" s="120" t="b">
        <v>1</v>
      </c>
      <c r="E312" s="316" t="str">
        <f>RIGHT(PPG!D312,4)&amp;"."&amp;PPG!N312&amp;"."&amp;PPG!L312&amp;"."&amp;$C$5</f>
        <v>...Ap21</v>
      </c>
      <c r="F312" s="317">
        <f t="shared" ca="1" si="8"/>
        <v>44309</v>
      </c>
      <c r="G312" s="318">
        <f>COVID!Q312</f>
        <v>0</v>
      </c>
      <c r="H312" s="124">
        <f t="shared" ca="1" si="9"/>
        <v>44309</v>
      </c>
      <c r="I312" s="125">
        <v>0</v>
      </c>
      <c r="J312" s="316" t="str">
        <f>LEFT(COVID!E312,20)&amp;"."&amp;COVIDPAY!E312</f>
        <v>....Ap21</v>
      </c>
      <c r="K312" s="120" t="b">
        <v>1</v>
      </c>
      <c r="L312" s="126" t="s">
        <v>3686</v>
      </c>
      <c r="M312" s="120" t="b">
        <v>1</v>
      </c>
      <c r="N312" s="120" t="s">
        <v>3687</v>
      </c>
      <c r="O312" s="319">
        <f>COVID!J312</f>
        <v>0</v>
      </c>
      <c r="P312" s="120" t="b">
        <v>1</v>
      </c>
      <c r="Q312" s="120" t="b">
        <v>1</v>
      </c>
      <c r="R312" s="120" t="b">
        <v>1</v>
      </c>
    </row>
    <row r="313" spans="1:18" x14ac:dyDescent="0.25">
      <c r="A313" s="117">
        <v>1</v>
      </c>
      <c r="B313" s="118">
        <v>2</v>
      </c>
      <c r="C313" s="315">
        <f>COVID!K313</f>
        <v>0</v>
      </c>
      <c r="D313" s="120" t="b">
        <v>1</v>
      </c>
      <c r="E313" s="316" t="str">
        <f>RIGHT(PPG!D313,4)&amp;"."&amp;PPG!N313&amp;"."&amp;PPG!L313&amp;"."&amp;$C$5</f>
        <v>...Ap21</v>
      </c>
      <c r="F313" s="317">
        <f t="shared" ca="1" si="8"/>
        <v>44309</v>
      </c>
      <c r="G313" s="318">
        <f>COVID!Q313</f>
        <v>0</v>
      </c>
      <c r="H313" s="124">
        <f t="shared" ca="1" si="9"/>
        <v>44309</v>
      </c>
      <c r="I313" s="125">
        <v>0</v>
      </c>
      <c r="J313" s="316" t="str">
        <f>LEFT(COVID!E313,20)&amp;"."&amp;COVIDPAY!E313</f>
        <v>....Ap21</v>
      </c>
      <c r="K313" s="120" t="b">
        <v>1</v>
      </c>
      <c r="L313" s="126" t="s">
        <v>3686</v>
      </c>
      <c r="M313" s="120" t="b">
        <v>1</v>
      </c>
      <c r="N313" s="120" t="s">
        <v>3687</v>
      </c>
      <c r="O313" s="319">
        <f>COVID!J313</f>
        <v>0</v>
      </c>
      <c r="P313" s="120" t="b">
        <v>1</v>
      </c>
      <c r="Q313" s="120" t="b">
        <v>1</v>
      </c>
      <c r="R313" s="120" t="b">
        <v>1</v>
      </c>
    </row>
    <row r="314" spans="1:18" x14ac:dyDescent="0.25">
      <c r="A314" s="117">
        <v>1</v>
      </c>
      <c r="B314" s="118">
        <v>2</v>
      </c>
      <c r="C314" s="315">
        <f>COVID!K314</f>
        <v>0</v>
      </c>
      <c r="D314" s="120" t="b">
        <v>1</v>
      </c>
      <c r="E314" s="316" t="str">
        <f>RIGHT(PPG!D314,4)&amp;"."&amp;PPG!N314&amp;"."&amp;PPG!L314&amp;"."&amp;$C$5</f>
        <v>...Ap21</v>
      </c>
      <c r="F314" s="317">
        <f t="shared" ca="1" si="8"/>
        <v>44309</v>
      </c>
      <c r="G314" s="318">
        <f>COVID!Q314</f>
        <v>0</v>
      </c>
      <c r="H314" s="124">
        <f t="shared" ca="1" si="9"/>
        <v>44309</v>
      </c>
      <c r="I314" s="125">
        <v>0</v>
      </c>
      <c r="J314" s="316" t="str">
        <f>LEFT(COVID!E314,20)&amp;"."&amp;COVIDPAY!E314</f>
        <v>....Ap21</v>
      </c>
      <c r="K314" s="120" t="b">
        <v>1</v>
      </c>
      <c r="L314" s="126" t="s">
        <v>3686</v>
      </c>
      <c r="M314" s="120" t="b">
        <v>1</v>
      </c>
      <c r="N314" s="120" t="s">
        <v>3687</v>
      </c>
      <c r="O314" s="319">
        <f>COVID!J314</f>
        <v>0</v>
      </c>
      <c r="P314" s="120" t="b">
        <v>1</v>
      </c>
      <c r="Q314" s="120" t="b">
        <v>1</v>
      </c>
      <c r="R314" s="120" t="b">
        <v>1</v>
      </c>
    </row>
    <row r="315" spans="1:18" x14ac:dyDescent="0.25">
      <c r="A315" s="117">
        <v>1</v>
      </c>
      <c r="B315" s="118">
        <v>2</v>
      </c>
      <c r="C315" s="315">
        <f>COVID!K315</f>
        <v>0</v>
      </c>
      <c r="D315" s="120" t="b">
        <v>1</v>
      </c>
      <c r="E315" s="316" t="str">
        <f>RIGHT(PPG!D315,4)&amp;"."&amp;PPG!N315&amp;"."&amp;PPG!L315&amp;"."&amp;$C$5</f>
        <v>...Ap21</v>
      </c>
      <c r="F315" s="317">
        <f t="shared" ca="1" si="8"/>
        <v>44309</v>
      </c>
      <c r="G315" s="318">
        <f>COVID!Q315</f>
        <v>0</v>
      </c>
      <c r="H315" s="124">
        <f t="shared" ca="1" si="9"/>
        <v>44309</v>
      </c>
      <c r="I315" s="125">
        <v>0</v>
      </c>
      <c r="J315" s="316" t="str">
        <f>LEFT(COVID!E315,20)&amp;"."&amp;COVIDPAY!E315</f>
        <v>....Ap21</v>
      </c>
      <c r="K315" s="120" t="b">
        <v>1</v>
      </c>
      <c r="L315" s="126" t="s">
        <v>3686</v>
      </c>
      <c r="M315" s="120" t="b">
        <v>1</v>
      </c>
      <c r="N315" s="120" t="s">
        <v>3687</v>
      </c>
      <c r="O315" s="319">
        <f>COVID!J315</f>
        <v>0</v>
      </c>
      <c r="P315" s="120" t="b">
        <v>1</v>
      </c>
      <c r="Q315" s="120" t="b">
        <v>1</v>
      </c>
      <c r="R315" s="120" t="b">
        <v>1</v>
      </c>
    </row>
    <row r="316" spans="1:18" x14ac:dyDescent="0.25">
      <c r="A316" s="117">
        <v>1</v>
      </c>
      <c r="B316" s="118">
        <v>2</v>
      </c>
      <c r="C316" s="315">
        <f>COVID!K316</f>
        <v>0</v>
      </c>
      <c r="D316" s="120" t="b">
        <v>1</v>
      </c>
      <c r="E316" s="316" t="str">
        <f>RIGHT(PPG!D316,4)&amp;"."&amp;PPG!N316&amp;"."&amp;PPG!L316&amp;"."&amp;$C$5</f>
        <v>...Ap21</v>
      </c>
      <c r="F316" s="317">
        <f t="shared" ca="1" si="8"/>
        <v>44309</v>
      </c>
      <c r="G316" s="318">
        <f>COVID!Q316</f>
        <v>0</v>
      </c>
      <c r="H316" s="124">
        <f t="shared" ca="1" si="9"/>
        <v>44309</v>
      </c>
      <c r="I316" s="125">
        <v>0</v>
      </c>
      <c r="J316" s="316" t="str">
        <f>LEFT(COVID!E316,20)&amp;"."&amp;COVIDPAY!E316</f>
        <v>....Ap21</v>
      </c>
      <c r="K316" s="120" t="b">
        <v>1</v>
      </c>
      <c r="L316" s="126" t="s">
        <v>3686</v>
      </c>
      <c r="M316" s="120" t="b">
        <v>1</v>
      </c>
      <c r="N316" s="120" t="s">
        <v>3687</v>
      </c>
      <c r="O316" s="319">
        <f>COVID!J316</f>
        <v>0</v>
      </c>
      <c r="P316" s="120" t="b">
        <v>1</v>
      </c>
      <c r="Q316" s="120" t="b">
        <v>1</v>
      </c>
      <c r="R316" s="120" t="b">
        <v>1</v>
      </c>
    </row>
    <row r="317" spans="1:18" x14ac:dyDescent="0.25">
      <c r="A317" s="117">
        <v>1</v>
      </c>
      <c r="B317" s="118">
        <v>2</v>
      </c>
      <c r="C317" s="315">
        <f>COVID!K317</f>
        <v>0</v>
      </c>
      <c r="D317" s="120" t="b">
        <v>1</v>
      </c>
      <c r="E317" s="316" t="str">
        <f>RIGHT(PPG!D317,4)&amp;"."&amp;PPG!N317&amp;"."&amp;PPG!L317&amp;"."&amp;$C$5</f>
        <v>...Ap21</v>
      </c>
      <c r="F317" s="317">
        <f t="shared" ca="1" si="8"/>
        <v>44309</v>
      </c>
      <c r="G317" s="318">
        <f>COVID!Q317</f>
        <v>0</v>
      </c>
      <c r="H317" s="124">
        <f t="shared" ca="1" si="9"/>
        <v>44309</v>
      </c>
      <c r="I317" s="125">
        <v>0</v>
      </c>
      <c r="J317" s="316" t="str">
        <f>LEFT(COVID!E317,20)&amp;"."&amp;COVIDPAY!E317</f>
        <v>....Ap21</v>
      </c>
      <c r="K317" s="120" t="b">
        <v>1</v>
      </c>
      <c r="L317" s="126" t="s">
        <v>3686</v>
      </c>
      <c r="M317" s="120" t="b">
        <v>1</v>
      </c>
      <c r="N317" s="120" t="s">
        <v>3687</v>
      </c>
      <c r="O317" s="319">
        <f>COVID!J317</f>
        <v>0</v>
      </c>
      <c r="P317" s="120" t="b">
        <v>1</v>
      </c>
      <c r="Q317" s="120" t="b">
        <v>1</v>
      </c>
      <c r="R317" s="120" t="b">
        <v>1</v>
      </c>
    </row>
    <row r="318" spans="1:18" x14ac:dyDescent="0.25">
      <c r="A318" s="117">
        <v>1</v>
      </c>
      <c r="B318" s="118">
        <v>2</v>
      </c>
      <c r="C318" s="315">
        <f>COVID!K318</f>
        <v>0</v>
      </c>
      <c r="D318" s="120" t="b">
        <v>1</v>
      </c>
      <c r="E318" s="316" t="str">
        <f>RIGHT(PPG!D318,4)&amp;"."&amp;PPG!N318&amp;"."&amp;PPG!L318&amp;"."&amp;$C$5</f>
        <v>...Ap21</v>
      </c>
      <c r="F318" s="317">
        <f t="shared" ca="1" si="8"/>
        <v>44309</v>
      </c>
      <c r="G318" s="318">
        <f>COVID!Q318</f>
        <v>0</v>
      </c>
      <c r="H318" s="124">
        <f t="shared" ca="1" si="9"/>
        <v>44309</v>
      </c>
      <c r="I318" s="125">
        <v>0</v>
      </c>
      <c r="J318" s="316" t="str">
        <f>LEFT(COVID!E318,20)&amp;"."&amp;COVIDPAY!E318</f>
        <v>....Ap21</v>
      </c>
      <c r="K318" s="120" t="b">
        <v>1</v>
      </c>
      <c r="L318" s="126" t="s">
        <v>3686</v>
      </c>
      <c r="M318" s="120" t="b">
        <v>1</v>
      </c>
      <c r="N318" s="120" t="s">
        <v>3687</v>
      </c>
      <c r="O318" s="319">
        <f>COVID!J318</f>
        <v>0</v>
      </c>
      <c r="P318" s="120" t="b">
        <v>1</v>
      </c>
      <c r="Q318" s="120" t="b">
        <v>1</v>
      </c>
      <c r="R318" s="120" t="b">
        <v>1</v>
      </c>
    </row>
    <row r="319" spans="1:18" x14ac:dyDescent="0.25">
      <c r="A319" s="117">
        <v>1</v>
      </c>
      <c r="B319" s="118">
        <v>2</v>
      </c>
      <c r="C319" s="315">
        <f>COVID!K319</f>
        <v>0</v>
      </c>
      <c r="D319" s="120" t="b">
        <v>1</v>
      </c>
      <c r="E319" s="316" t="str">
        <f>RIGHT(PPG!D319,4)&amp;"."&amp;PPG!N319&amp;"."&amp;PPG!L319&amp;"."&amp;$C$5</f>
        <v>...Ap21</v>
      </c>
      <c r="F319" s="317">
        <f t="shared" ca="1" si="8"/>
        <v>44309</v>
      </c>
      <c r="G319" s="318">
        <f>COVID!Q319</f>
        <v>0</v>
      </c>
      <c r="H319" s="124">
        <f t="shared" ca="1" si="9"/>
        <v>44309</v>
      </c>
      <c r="I319" s="125">
        <v>0</v>
      </c>
      <c r="J319" s="316" t="str">
        <f>LEFT(COVID!E319,20)&amp;"."&amp;COVIDPAY!E319</f>
        <v>....Ap21</v>
      </c>
      <c r="K319" s="120" t="b">
        <v>1</v>
      </c>
      <c r="L319" s="126" t="s">
        <v>3686</v>
      </c>
      <c r="M319" s="120" t="b">
        <v>1</v>
      </c>
      <c r="N319" s="120" t="s">
        <v>3687</v>
      </c>
      <c r="O319" s="319">
        <f>COVID!J319</f>
        <v>0</v>
      </c>
      <c r="P319" s="120" t="b">
        <v>1</v>
      </c>
      <c r="Q319" s="120" t="b">
        <v>1</v>
      </c>
      <c r="R319" s="120" t="b">
        <v>1</v>
      </c>
    </row>
    <row r="320" spans="1:18" x14ac:dyDescent="0.25">
      <c r="A320" s="117">
        <v>1</v>
      </c>
      <c r="B320" s="118">
        <v>2</v>
      </c>
      <c r="C320" s="315">
        <f>COVID!K320</f>
        <v>0</v>
      </c>
      <c r="D320" s="120" t="b">
        <v>1</v>
      </c>
      <c r="E320" s="316" t="str">
        <f>RIGHT(PPG!D320,4)&amp;"."&amp;PPG!N320&amp;"."&amp;PPG!L320&amp;"."&amp;$C$5</f>
        <v>...Ap21</v>
      </c>
      <c r="F320" s="317">
        <f t="shared" ca="1" si="8"/>
        <v>44309</v>
      </c>
      <c r="G320" s="318">
        <f>COVID!Q320</f>
        <v>0</v>
      </c>
      <c r="H320" s="124">
        <f t="shared" ca="1" si="9"/>
        <v>44309</v>
      </c>
      <c r="I320" s="125">
        <v>0</v>
      </c>
      <c r="J320" s="316" t="str">
        <f>LEFT(COVID!E320,20)&amp;"."&amp;COVIDPAY!E320</f>
        <v>....Ap21</v>
      </c>
      <c r="K320" s="120" t="b">
        <v>1</v>
      </c>
      <c r="L320" s="126" t="s">
        <v>3686</v>
      </c>
      <c r="M320" s="120" t="b">
        <v>1</v>
      </c>
      <c r="N320" s="120" t="s">
        <v>3687</v>
      </c>
      <c r="O320" s="319">
        <f>COVID!J320</f>
        <v>0</v>
      </c>
      <c r="P320" s="120" t="b">
        <v>1</v>
      </c>
      <c r="Q320" s="120" t="b">
        <v>1</v>
      </c>
      <c r="R320" s="120" t="b">
        <v>1</v>
      </c>
    </row>
    <row r="321" spans="1:18" x14ac:dyDescent="0.25">
      <c r="A321" s="117">
        <v>1</v>
      </c>
      <c r="B321" s="118">
        <v>2</v>
      </c>
      <c r="C321" s="315">
        <f>COVID!K321</f>
        <v>0</v>
      </c>
      <c r="D321" s="120" t="b">
        <v>1</v>
      </c>
      <c r="E321" s="316" t="str">
        <f>RIGHT(PPG!D321,4)&amp;"."&amp;PPG!N321&amp;"."&amp;PPG!L321&amp;"."&amp;$C$5</f>
        <v>...Ap21</v>
      </c>
      <c r="F321" s="317">
        <f t="shared" ca="1" si="8"/>
        <v>44309</v>
      </c>
      <c r="G321" s="318">
        <f>COVID!Q321</f>
        <v>0</v>
      </c>
      <c r="H321" s="124">
        <f t="shared" ca="1" si="9"/>
        <v>44309</v>
      </c>
      <c r="I321" s="125">
        <v>0</v>
      </c>
      <c r="J321" s="316" t="str">
        <f>LEFT(COVID!E321,20)&amp;"."&amp;COVIDPAY!E321</f>
        <v>....Ap21</v>
      </c>
      <c r="K321" s="120" t="b">
        <v>1</v>
      </c>
      <c r="L321" s="126" t="s">
        <v>3686</v>
      </c>
      <c r="M321" s="120" t="b">
        <v>1</v>
      </c>
      <c r="N321" s="120" t="s">
        <v>3687</v>
      </c>
      <c r="O321" s="319">
        <f>COVID!J321</f>
        <v>0</v>
      </c>
      <c r="P321" s="120" t="b">
        <v>1</v>
      </c>
      <c r="Q321" s="120" t="b">
        <v>1</v>
      </c>
      <c r="R321" s="120" t="b">
        <v>1</v>
      </c>
    </row>
    <row r="322" spans="1:18" x14ac:dyDescent="0.25">
      <c r="A322" s="117">
        <v>1</v>
      </c>
      <c r="B322" s="118">
        <v>2</v>
      </c>
      <c r="C322" s="315">
        <f>COVID!K322</f>
        <v>0</v>
      </c>
      <c r="D322" s="120" t="b">
        <v>1</v>
      </c>
      <c r="E322" s="316" t="str">
        <f>RIGHT(PPG!D322,4)&amp;"."&amp;PPG!N322&amp;"."&amp;PPG!L322&amp;"."&amp;$C$5</f>
        <v>...Ap21</v>
      </c>
      <c r="F322" s="317">
        <f t="shared" ca="1" si="8"/>
        <v>44309</v>
      </c>
      <c r="G322" s="318">
        <f>COVID!Q322</f>
        <v>0</v>
      </c>
      <c r="H322" s="124">
        <f t="shared" ca="1" si="9"/>
        <v>44309</v>
      </c>
      <c r="I322" s="125">
        <v>0</v>
      </c>
      <c r="J322" s="316" t="str">
        <f>LEFT(COVID!E322,20)&amp;"."&amp;COVIDPAY!E322</f>
        <v>....Ap21</v>
      </c>
      <c r="K322" s="120" t="b">
        <v>1</v>
      </c>
      <c r="L322" s="126" t="s">
        <v>3686</v>
      </c>
      <c r="M322" s="120" t="b">
        <v>1</v>
      </c>
      <c r="N322" s="120" t="s">
        <v>3687</v>
      </c>
      <c r="O322" s="319">
        <f>COVID!J322</f>
        <v>0</v>
      </c>
      <c r="P322" s="120" t="b">
        <v>1</v>
      </c>
      <c r="Q322" s="120" t="b">
        <v>1</v>
      </c>
      <c r="R322" s="120" t="b">
        <v>1</v>
      </c>
    </row>
    <row r="323" spans="1:18" x14ac:dyDescent="0.25">
      <c r="A323" s="117">
        <v>1</v>
      </c>
      <c r="B323" s="118">
        <v>2</v>
      </c>
      <c r="C323" s="315">
        <f>COVID!K323</f>
        <v>0</v>
      </c>
      <c r="D323" s="120" t="b">
        <v>1</v>
      </c>
      <c r="E323" s="316" t="str">
        <f>RIGHT(PPG!D323,4)&amp;"."&amp;PPG!N323&amp;"."&amp;PPG!L323&amp;"."&amp;$C$5</f>
        <v>...Ap21</v>
      </c>
      <c r="F323" s="317">
        <f t="shared" ca="1" si="8"/>
        <v>44309</v>
      </c>
      <c r="G323" s="318">
        <f>COVID!Q323</f>
        <v>0</v>
      </c>
      <c r="H323" s="124">
        <f t="shared" ca="1" si="9"/>
        <v>44309</v>
      </c>
      <c r="I323" s="125">
        <v>0</v>
      </c>
      <c r="J323" s="316" t="str">
        <f>LEFT(COVID!E323,20)&amp;"."&amp;COVIDPAY!E323</f>
        <v>....Ap21</v>
      </c>
      <c r="K323" s="120" t="b">
        <v>1</v>
      </c>
      <c r="L323" s="126" t="s">
        <v>3686</v>
      </c>
      <c r="M323" s="120" t="b">
        <v>1</v>
      </c>
      <c r="N323" s="120" t="s">
        <v>3687</v>
      </c>
      <c r="O323" s="319">
        <f>COVID!J323</f>
        <v>0</v>
      </c>
      <c r="P323" s="120" t="b">
        <v>1</v>
      </c>
      <c r="Q323" s="120" t="b">
        <v>1</v>
      </c>
      <c r="R323" s="120" t="b">
        <v>1</v>
      </c>
    </row>
    <row r="324" spans="1:18" x14ac:dyDescent="0.25">
      <c r="A324" s="117">
        <v>1</v>
      </c>
      <c r="B324" s="118">
        <v>2</v>
      </c>
      <c r="C324" s="315">
        <f>COVID!K324</f>
        <v>0</v>
      </c>
      <c r="D324" s="120" t="b">
        <v>1</v>
      </c>
      <c r="E324" s="316" t="str">
        <f>RIGHT(PPG!D324,4)&amp;"."&amp;PPG!N324&amp;"."&amp;PPG!L324&amp;"."&amp;$C$5</f>
        <v>...Ap21</v>
      </c>
      <c r="F324" s="317">
        <f t="shared" ca="1" si="8"/>
        <v>44309</v>
      </c>
      <c r="G324" s="318">
        <f>COVID!Q324</f>
        <v>0</v>
      </c>
      <c r="H324" s="124">
        <f t="shared" ca="1" si="9"/>
        <v>44309</v>
      </c>
      <c r="I324" s="125">
        <v>0</v>
      </c>
      <c r="J324" s="316" t="str">
        <f>LEFT(COVID!E324,20)&amp;"."&amp;COVIDPAY!E324</f>
        <v>....Ap21</v>
      </c>
      <c r="K324" s="120" t="b">
        <v>1</v>
      </c>
      <c r="L324" s="126" t="s">
        <v>3686</v>
      </c>
      <c r="M324" s="120" t="b">
        <v>1</v>
      </c>
      <c r="N324" s="120" t="s">
        <v>3687</v>
      </c>
      <c r="O324" s="319">
        <f>COVID!J324</f>
        <v>0</v>
      </c>
      <c r="P324" s="120" t="b">
        <v>1</v>
      </c>
      <c r="Q324" s="120" t="b">
        <v>1</v>
      </c>
      <c r="R324" s="120" t="b">
        <v>1</v>
      </c>
    </row>
    <row r="325" spans="1:18" x14ac:dyDescent="0.25">
      <c r="A325" s="117">
        <v>1</v>
      </c>
      <c r="B325" s="118">
        <v>2</v>
      </c>
      <c r="C325" s="315">
        <f>COVID!K325</f>
        <v>0</v>
      </c>
      <c r="D325" s="120" t="b">
        <v>1</v>
      </c>
      <c r="E325" s="316" t="str">
        <f>RIGHT(PPG!D325,4)&amp;"."&amp;PPG!N325&amp;"."&amp;PPG!L325&amp;"."&amp;$C$5</f>
        <v>...Ap21</v>
      </c>
      <c r="F325" s="317">
        <f t="shared" ca="1" si="8"/>
        <v>44309</v>
      </c>
      <c r="G325" s="318">
        <f>COVID!Q325</f>
        <v>0</v>
      </c>
      <c r="H325" s="124">
        <f t="shared" ca="1" si="9"/>
        <v>44309</v>
      </c>
      <c r="I325" s="125">
        <v>0</v>
      </c>
      <c r="J325" s="316" t="str">
        <f>LEFT(COVID!E325,20)&amp;"."&amp;COVIDPAY!E325</f>
        <v>....Ap21</v>
      </c>
      <c r="K325" s="120" t="b">
        <v>1</v>
      </c>
      <c r="L325" s="126" t="s">
        <v>3686</v>
      </c>
      <c r="M325" s="120" t="b">
        <v>1</v>
      </c>
      <c r="N325" s="120" t="s">
        <v>3687</v>
      </c>
      <c r="O325" s="319">
        <f>COVID!J325</f>
        <v>0</v>
      </c>
      <c r="P325" s="120" t="b">
        <v>1</v>
      </c>
      <c r="Q325" s="120" t="b">
        <v>1</v>
      </c>
      <c r="R325" s="120" t="b">
        <v>1</v>
      </c>
    </row>
    <row r="326" spans="1:18" x14ac:dyDescent="0.25">
      <c r="A326" s="117">
        <v>1</v>
      </c>
      <c r="B326" s="118">
        <v>2</v>
      </c>
      <c r="C326" s="315">
        <f>COVID!K326</f>
        <v>0</v>
      </c>
      <c r="D326" s="120" t="b">
        <v>1</v>
      </c>
      <c r="E326" s="316" t="str">
        <f>RIGHT(PPG!D326,4)&amp;"."&amp;PPG!N326&amp;"."&amp;PPG!L326&amp;"."&amp;$C$5</f>
        <v>...Ap21</v>
      </c>
      <c r="F326" s="317">
        <f t="shared" ca="1" si="8"/>
        <v>44309</v>
      </c>
      <c r="G326" s="318">
        <f>COVID!Q326</f>
        <v>0</v>
      </c>
      <c r="H326" s="124">
        <f t="shared" ca="1" si="9"/>
        <v>44309</v>
      </c>
      <c r="I326" s="125">
        <v>0</v>
      </c>
      <c r="J326" s="316" t="str">
        <f>LEFT(COVID!E326,20)&amp;"."&amp;COVIDPAY!E326</f>
        <v>....Ap21</v>
      </c>
      <c r="K326" s="120" t="b">
        <v>1</v>
      </c>
      <c r="L326" s="126" t="s">
        <v>3686</v>
      </c>
      <c r="M326" s="120" t="b">
        <v>1</v>
      </c>
      <c r="N326" s="120" t="s">
        <v>3687</v>
      </c>
      <c r="O326" s="319">
        <f>COVID!J326</f>
        <v>0</v>
      </c>
      <c r="P326" s="120" t="b">
        <v>1</v>
      </c>
      <c r="Q326" s="120" t="b">
        <v>1</v>
      </c>
      <c r="R326" s="120" t="b">
        <v>1</v>
      </c>
    </row>
    <row r="327" spans="1:18" x14ac:dyDescent="0.25">
      <c r="A327" s="117">
        <v>1</v>
      </c>
      <c r="B327" s="118">
        <v>2</v>
      </c>
      <c r="C327" s="315">
        <f>COVID!K327</f>
        <v>0</v>
      </c>
      <c r="D327" s="120" t="b">
        <v>1</v>
      </c>
      <c r="E327" s="316" t="str">
        <f>RIGHT(PPG!D327,4)&amp;"."&amp;PPG!N327&amp;"."&amp;PPG!L327&amp;"."&amp;$C$5</f>
        <v>...Ap21</v>
      </c>
      <c r="F327" s="317">
        <f t="shared" ca="1" si="8"/>
        <v>44309</v>
      </c>
      <c r="G327" s="318">
        <f>COVID!Q327</f>
        <v>0</v>
      </c>
      <c r="H327" s="124">
        <f t="shared" ca="1" si="9"/>
        <v>44309</v>
      </c>
      <c r="I327" s="125">
        <v>0</v>
      </c>
      <c r="J327" s="316" t="str">
        <f>LEFT(COVID!E327,20)&amp;"."&amp;COVIDPAY!E327</f>
        <v>....Ap21</v>
      </c>
      <c r="K327" s="120" t="b">
        <v>1</v>
      </c>
      <c r="L327" s="126" t="s">
        <v>3686</v>
      </c>
      <c r="M327" s="120" t="b">
        <v>1</v>
      </c>
      <c r="N327" s="120" t="s">
        <v>3687</v>
      </c>
      <c r="O327" s="319">
        <f>COVID!J327</f>
        <v>0</v>
      </c>
      <c r="P327" s="120" t="b">
        <v>1</v>
      </c>
      <c r="Q327" s="120" t="b">
        <v>1</v>
      </c>
      <c r="R327" s="120" t="b">
        <v>1</v>
      </c>
    </row>
    <row r="328" spans="1:18" x14ac:dyDescent="0.25">
      <c r="A328" s="117">
        <v>1</v>
      </c>
      <c r="B328" s="118">
        <v>2</v>
      </c>
      <c r="C328" s="315">
        <f>COVID!K328</f>
        <v>0</v>
      </c>
      <c r="D328" s="120" t="b">
        <v>1</v>
      </c>
      <c r="E328" s="316" t="str">
        <f>RIGHT(PPG!D328,4)&amp;"."&amp;PPG!N328&amp;"."&amp;PPG!L328&amp;"."&amp;$C$5</f>
        <v>...Ap21</v>
      </c>
      <c r="F328" s="317">
        <f t="shared" ca="1" si="8"/>
        <v>44309</v>
      </c>
      <c r="G328" s="318">
        <f>COVID!Q328</f>
        <v>0</v>
      </c>
      <c r="H328" s="124">
        <f t="shared" ca="1" si="9"/>
        <v>44309</v>
      </c>
      <c r="I328" s="125">
        <v>0</v>
      </c>
      <c r="J328" s="316" t="str">
        <f>LEFT(COVID!E328,20)&amp;"."&amp;COVIDPAY!E328</f>
        <v>....Ap21</v>
      </c>
      <c r="K328" s="120" t="b">
        <v>1</v>
      </c>
      <c r="L328" s="126" t="s">
        <v>3686</v>
      </c>
      <c r="M328" s="120" t="b">
        <v>1</v>
      </c>
      <c r="N328" s="120" t="s">
        <v>3687</v>
      </c>
      <c r="O328" s="319">
        <f>COVID!J328</f>
        <v>0</v>
      </c>
      <c r="P328" s="120" t="b">
        <v>1</v>
      </c>
      <c r="Q328" s="120" t="b">
        <v>1</v>
      </c>
      <c r="R328" s="120" t="b">
        <v>1</v>
      </c>
    </row>
    <row r="329" spans="1:18" x14ac:dyDescent="0.25">
      <c r="A329" s="117">
        <v>1</v>
      </c>
      <c r="B329" s="118">
        <v>2</v>
      </c>
      <c r="C329" s="315">
        <f>COVID!K329</f>
        <v>0</v>
      </c>
      <c r="D329" s="120" t="b">
        <v>1</v>
      </c>
      <c r="E329" s="316" t="str">
        <f>RIGHT(PPG!D329,4)&amp;"."&amp;PPG!N329&amp;"."&amp;PPG!L329&amp;"."&amp;$C$5</f>
        <v>...Ap21</v>
      </c>
      <c r="F329" s="317">
        <f t="shared" ca="1" si="8"/>
        <v>44309</v>
      </c>
      <c r="G329" s="318">
        <f>COVID!Q329</f>
        <v>0</v>
      </c>
      <c r="H329" s="124">
        <f t="shared" ca="1" si="9"/>
        <v>44309</v>
      </c>
      <c r="I329" s="125">
        <v>0</v>
      </c>
      <c r="J329" s="316" t="str">
        <f>LEFT(COVID!E329,20)&amp;"."&amp;COVIDPAY!E329</f>
        <v>....Ap21</v>
      </c>
      <c r="K329" s="120" t="b">
        <v>1</v>
      </c>
      <c r="L329" s="126" t="s">
        <v>3686</v>
      </c>
      <c r="M329" s="120" t="b">
        <v>1</v>
      </c>
      <c r="N329" s="120" t="s">
        <v>3687</v>
      </c>
      <c r="O329" s="319">
        <f>COVID!J329</f>
        <v>0</v>
      </c>
      <c r="P329" s="120" t="b">
        <v>1</v>
      </c>
      <c r="Q329" s="120" t="b">
        <v>1</v>
      </c>
      <c r="R329" s="120" t="b">
        <v>1</v>
      </c>
    </row>
    <row r="330" spans="1:18" x14ac:dyDescent="0.25">
      <c r="A330" s="117">
        <v>1</v>
      </c>
      <c r="B330" s="118">
        <v>2</v>
      </c>
      <c r="C330" s="315">
        <f>COVID!K330</f>
        <v>0</v>
      </c>
      <c r="D330" s="120" t="b">
        <v>1</v>
      </c>
      <c r="E330" s="316" t="str">
        <f>RIGHT(PPG!D330,4)&amp;"."&amp;PPG!N330&amp;"."&amp;PPG!L330&amp;"."&amp;$C$5</f>
        <v>...Ap21</v>
      </c>
      <c r="F330" s="317">
        <f t="shared" ca="1" si="8"/>
        <v>44309</v>
      </c>
      <c r="G330" s="318">
        <f>COVID!Q330</f>
        <v>0</v>
      </c>
      <c r="H330" s="124">
        <f t="shared" ca="1" si="9"/>
        <v>44309</v>
      </c>
      <c r="I330" s="125">
        <v>0</v>
      </c>
      <c r="J330" s="316" t="str">
        <f>LEFT(COVID!E330,20)&amp;"."&amp;COVIDPAY!E330</f>
        <v>....Ap21</v>
      </c>
      <c r="K330" s="120" t="b">
        <v>1</v>
      </c>
      <c r="L330" s="126" t="s">
        <v>3686</v>
      </c>
      <c r="M330" s="120" t="b">
        <v>1</v>
      </c>
      <c r="N330" s="120" t="s">
        <v>3687</v>
      </c>
      <c r="O330" s="319">
        <f>COVID!J330</f>
        <v>0</v>
      </c>
      <c r="P330" s="120" t="b">
        <v>1</v>
      </c>
      <c r="Q330" s="120" t="b">
        <v>1</v>
      </c>
      <c r="R330" s="120" t="b">
        <v>1</v>
      </c>
    </row>
    <row r="331" spans="1:18" x14ac:dyDescent="0.25">
      <c r="A331" s="117">
        <v>1</v>
      </c>
      <c r="B331" s="118">
        <v>2</v>
      </c>
      <c r="C331" s="315">
        <f>COVID!K331</f>
        <v>0</v>
      </c>
      <c r="D331" s="120" t="b">
        <v>1</v>
      </c>
      <c r="E331" s="316" t="str">
        <f>RIGHT(PPG!D331,4)&amp;"."&amp;PPG!N331&amp;"."&amp;PPG!L331&amp;"."&amp;$C$5</f>
        <v>...Ap21</v>
      </c>
      <c r="F331" s="317">
        <f t="shared" ca="1" si="8"/>
        <v>44309</v>
      </c>
      <c r="G331" s="318">
        <f>COVID!Q331</f>
        <v>0</v>
      </c>
      <c r="H331" s="124">
        <f t="shared" ca="1" si="9"/>
        <v>44309</v>
      </c>
      <c r="I331" s="125">
        <v>0</v>
      </c>
      <c r="J331" s="316" t="str">
        <f>LEFT(COVID!E331,20)&amp;"."&amp;COVIDPAY!E331</f>
        <v>....Ap21</v>
      </c>
      <c r="K331" s="120" t="b">
        <v>1</v>
      </c>
      <c r="L331" s="126" t="s">
        <v>3686</v>
      </c>
      <c r="M331" s="120" t="b">
        <v>1</v>
      </c>
      <c r="N331" s="120" t="s">
        <v>3687</v>
      </c>
      <c r="O331" s="319">
        <f>COVID!J331</f>
        <v>0</v>
      </c>
      <c r="P331" s="120" t="b">
        <v>1</v>
      </c>
      <c r="Q331" s="120" t="b">
        <v>1</v>
      </c>
      <c r="R331" s="120" t="b">
        <v>1</v>
      </c>
    </row>
    <row r="332" spans="1:18" x14ac:dyDescent="0.25">
      <c r="A332" s="117">
        <v>1</v>
      </c>
      <c r="B332" s="118">
        <v>2</v>
      </c>
      <c r="C332" s="315">
        <f>COVID!K332</f>
        <v>0</v>
      </c>
      <c r="D332" s="120" t="b">
        <v>1</v>
      </c>
      <c r="E332" s="316" t="str">
        <f>RIGHT(PPG!D332,4)&amp;"."&amp;PPG!N332&amp;"."&amp;PPG!L332&amp;"."&amp;$C$5</f>
        <v>...Ap21</v>
      </c>
      <c r="F332" s="317">
        <f t="shared" ca="1" si="8"/>
        <v>44309</v>
      </c>
      <c r="G332" s="318">
        <f>COVID!Q332</f>
        <v>0</v>
      </c>
      <c r="H332" s="124">
        <f t="shared" ca="1" si="9"/>
        <v>44309</v>
      </c>
      <c r="I332" s="125">
        <v>0</v>
      </c>
      <c r="J332" s="316" t="str">
        <f>LEFT(COVID!E332,20)&amp;"."&amp;COVIDPAY!E332</f>
        <v>....Ap21</v>
      </c>
      <c r="K332" s="120" t="b">
        <v>1</v>
      </c>
      <c r="L332" s="126" t="s">
        <v>3686</v>
      </c>
      <c r="M332" s="120" t="b">
        <v>1</v>
      </c>
      <c r="N332" s="120" t="s">
        <v>3687</v>
      </c>
      <c r="O332" s="319">
        <f>COVID!J332</f>
        <v>0</v>
      </c>
      <c r="P332" s="120" t="b">
        <v>1</v>
      </c>
      <c r="Q332" s="120" t="b">
        <v>1</v>
      </c>
      <c r="R332" s="120" t="b">
        <v>1</v>
      </c>
    </row>
    <row r="333" spans="1:18" x14ac:dyDescent="0.25">
      <c r="A333" s="117">
        <v>1</v>
      </c>
      <c r="B333" s="118">
        <v>2</v>
      </c>
      <c r="C333" s="315">
        <f>COVID!K333</f>
        <v>0</v>
      </c>
      <c r="D333" s="120" t="b">
        <v>1</v>
      </c>
      <c r="E333" s="316" t="str">
        <f>RIGHT(PPG!D333,4)&amp;"."&amp;PPG!N333&amp;"."&amp;PPG!L333&amp;"."&amp;$C$5</f>
        <v>...Ap21</v>
      </c>
      <c r="F333" s="317">
        <f t="shared" ca="1" si="8"/>
        <v>44309</v>
      </c>
      <c r="G333" s="318">
        <f>COVID!Q333</f>
        <v>0</v>
      </c>
      <c r="H333" s="124">
        <f t="shared" ca="1" si="9"/>
        <v>44309</v>
      </c>
      <c r="I333" s="125">
        <v>0</v>
      </c>
      <c r="J333" s="316" t="str">
        <f>LEFT(COVID!E333,20)&amp;"."&amp;COVIDPAY!E333</f>
        <v>....Ap21</v>
      </c>
      <c r="K333" s="120" t="b">
        <v>1</v>
      </c>
      <c r="L333" s="126" t="s">
        <v>3686</v>
      </c>
      <c r="M333" s="120" t="b">
        <v>1</v>
      </c>
      <c r="N333" s="120" t="s">
        <v>3687</v>
      </c>
      <c r="O333" s="319">
        <f>COVID!J333</f>
        <v>0</v>
      </c>
      <c r="P333" s="120" t="b">
        <v>1</v>
      </c>
      <c r="Q333" s="120" t="b">
        <v>1</v>
      </c>
      <c r="R333" s="120" t="b">
        <v>1</v>
      </c>
    </row>
    <row r="334" spans="1:18" x14ac:dyDescent="0.25">
      <c r="A334" s="117">
        <v>1</v>
      </c>
      <c r="B334" s="118">
        <v>2</v>
      </c>
      <c r="C334" s="315">
        <f>COVID!K334</f>
        <v>0</v>
      </c>
      <c r="D334" s="120" t="b">
        <v>1</v>
      </c>
      <c r="E334" s="316" t="str">
        <f>RIGHT(PPG!D334,4)&amp;"."&amp;PPG!N334&amp;"."&amp;PPG!L334&amp;"."&amp;$C$5</f>
        <v>...Ap21</v>
      </c>
      <c r="F334" s="317">
        <f t="shared" ca="1" si="8"/>
        <v>44309</v>
      </c>
      <c r="G334" s="318">
        <f>COVID!Q334</f>
        <v>0</v>
      </c>
      <c r="H334" s="124">
        <f t="shared" ca="1" si="9"/>
        <v>44309</v>
      </c>
      <c r="I334" s="125">
        <v>0</v>
      </c>
      <c r="J334" s="316" t="str">
        <f>LEFT(COVID!E334,20)&amp;"."&amp;COVIDPAY!E334</f>
        <v>....Ap21</v>
      </c>
      <c r="K334" s="120" t="b">
        <v>1</v>
      </c>
      <c r="L334" s="126" t="s">
        <v>3686</v>
      </c>
      <c r="M334" s="120" t="b">
        <v>1</v>
      </c>
      <c r="N334" s="120" t="s">
        <v>3687</v>
      </c>
      <c r="O334" s="319">
        <f>COVID!J334</f>
        <v>0</v>
      </c>
      <c r="P334" s="120" t="b">
        <v>1</v>
      </c>
      <c r="Q334" s="120" t="b">
        <v>1</v>
      </c>
      <c r="R334" s="120" t="b">
        <v>1</v>
      </c>
    </row>
    <row r="335" spans="1:18" x14ac:dyDescent="0.25">
      <c r="A335" s="117">
        <v>1</v>
      </c>
      <c r="B335" s="118">
        <v>2</v>
      </c>
      <c r="C335" s="315">
        <f>COVID!K335</f>
        <v>0</v>
      </c>
      <c r="D335" s="120" t="b">
        <v>1</v>
      </c>
      <c r="E335" s="316" t="str">
        <f>RIGHT(PPG!D335,4)&amp;"."&amp;PPG!N335&amp;"."&amp;PPG!L335&amp;"."&amp;$C$5</f>
        <v>...Ap21</v>
      </c>
      <c r="F335" s="317">
        <f t="shared" ca="1" si="8"/>
        <v>44309</v>
      </c>
      <c r="G335" s="318">
        <f>COVID!Q335</f>
        <v>0</v>
      </c>
      <c r="H335" s="124">
        <f t="shared" ca="1" si="9"/>
        <v>44309</v>
      </c>
      <c r="I335" s="125">
        <v>0</v>
      </c>
      <c r="J335" s="316" t="str">
        <f>LEFT(COVID!E335,20)&amp;"."&amp;COVIDPAY!E335</f>
        <v>....Ap21</v>
      </c>
      <c r="K335" s="120" t="b">
        <v>1</v>
      </c>
      <c r="L335" s="126" t="s">
        <v>3686</v>
      </c>
      <c r="M335" s="120" t="b">
        <v>1</v>
      </c>
      <c r="N335" s="120" t="s">
        <v>3687</v>
      </c>
      <c r="O335" s="319">
        <f>COVID!J335</f>
        <v>0</v>
      </c>
      <c r="P335" s="120" t="b">
        <v>1</v>
      </c>
      <c r="Q335" s="120" t="b">
        <v>1</v>
      </c>
      <c r="R335" s="120" t="b">
        <v>1</v>
      </c>
    </row>
    <row r="336" spans="1:18" x14ac:dyDescent="0.25">
      <c r="A336" s="117">
        <v>1</v>
      </c>
      <c r="B336" s="118">
        <v>2</v>
      </c>
      <c r="C336" s="315">
        <f>COVID!K336</f>
        <v>0</v>
      </c>
      <c r="D336" s="120" t="b">
        <v>1</v>
      </c>
      <c r="E336" s="316" t="str">
        <f>RIGHT(PPG!D336,4)&amp;"."&amp;PPG!N336&amp;"."&amp;PPG!L336&amp;"."&amp;$C$5</f>
        <v>...Ap21</v>
      </c>
      <c r="F336" s="317">
        <f t="shared" ca="1" si="8"/>
        <v>44309</v>
      </c>
      <c r="G336" s="318">
        <f>COVID!Q336</f>
        <v>0</v>
      </c>
      <c r="H336" s="124">
        <f t="shared" ca="1" si="9"/>
        <v>44309</v>
      </c>
      <c r="I336" s="125">
        <v>0</v>
      </c>
      <c r="J336" s="316" t="str">
        <f>LEFT(COVID!E336,20)&amp;"."&amp;COVIDPAY!E336</f>
        <v>....Ap21</v>
      </c>
      <c r="K336" s="120" t="b">
        <v>1</v>
      </c>
      <c r="L336" s="126" t="s">
        <v>3686</v>
      </c>
      <c r="M336" s="120" t="b">
        <v>1</v>
      </c>
      <c r="N336" s="120" t="s">
        <v>3687</v>
      </c>
      <c r="O336" s="319">
        <f>COVID!J336</f>
        <v>0</v>
      </c>
      <c r="P336" s="120" t="b">
        <v>1</v>
      </c>
      <c r="Q336" s="120" t="b">
        <v>1</v>
      </c>
      <c r="R336" s="120" t="b">
        <v>1</v>
      </c>
    </row>
    <row r="337" spans="1:18" x14ac:dyDescent="0.25">
      <c r="A337" s="117">
        <v>1</v>
      </c>
      <c r="B337" s="118">
        <v>2</v>
      </c>
      <c r="C337" s="315">
        <f>COVID!K337</f>
        <v>0</v>
      </c>
      <c r="D337" s="120" t="b">
        <v>1</v>
      </c>
      <c r="E337" s="316" t="str">
        <f>RIGHT(PPG!D337,4)&amp;"."&amp;PPG!N337&amp;"."&amp;PPG!L337&amp;"."&amp;$C$5</f>
        <v>...Ap21</v>
      </c>
      <c r="F337" s="317">
        <f t="shared" ca="1" si="8"/>
        <v>44309</v>
      </c>
      <c r="G337" s="318">
        <f>COVID!Q337</f>
        <v>0</v>
      </c>
      <c r="H337" s="124">
        <f t="shared" ca="1" si="9"/>
        <v>44309</v>
      </c>
      <c r="I337" s="125">
        <v>0</v>
      </c>
      <c r="J337" s="316" t="str">
        <f>LEFT(COVID!E337,20)&amp;"."&amp;COVIDPAY!E337</f>
        <v>....Ap21</v>
      </c>
      <c r="K337" s="120" t="b">
        <v>1</v>
      </c>
      <c r="L337" s="126" t="s">
        <v>3686</v>
      </c>
      <c r="M337" s="120" t="b">
        <v>1</v>
      </c>
      <c r="N337" s="120" t="s">
        <v>3687</v>
      </c>
      <c r="O337" s="319">
        <f>COVID!J337</f>
        <v>0</v>
      </c>
      <c r="P337" s="120" t="b">
        <v>1</v>
      </c>
      <c r="Q337" s="120" t="b">
        <v>1</v>
      </c>
      <c r="R337" s="120" t="b">
        <v>1</v>
      </c>
    </row>
    <row r="338" spans="1:18" x14ac:dyDescent="0.25">
      <c r="A338" s="117">
        <v>1</v>
      </c>
      <c r="B338" s="118">
        <v>2</v>
      </c>
      <c r="C338" s="315">
        <f>COVID!K338</f>
        <v>0</v>
      </c>
      <c r="D338" s="120" t="b">
        <v>1</v>
      </c>
      <c r="E338" s="316" t="str">
        <f>RIGHT(PPG!D338,4)&amp;"."&amp;PPG!N338&amp;"."&amp;PPG!L338&amp;"."&amp;$C$5</f>
        <v>...Ap21</v>
      </c>
      <c r="F338" s="317">
        <f t="shared" ca="1" si="8"/>
        <v>44309</v>
      </c>
      <c r="G338" s="318">
        <f>COVID!Q338</f>
        <v>0</v>
      </c>
      <c r="H338" s="124">
        <f t="shared" ca="1" si="9"/>
        <v>44309</v>
      </c>
      <c r="I338" s="125">
        <v>0</v>
      </c>
      <c r="J338" s="316" t="str">
        <f>LEFT(COVID!E338,20)&amp;"."&amp;COVIDPAY!E338</f>
        <v>....Ap21</v>
      </c>
      <c r="K338" s="120" t="b">
        <v>1</v>
      </c>
      <c r="L338" s="126" t="s">
        <v>3686</v>
      </c>
      <c r="M338" s="120" t="b">
        <v>1</v>
      </c>
      <c r="N338" s="120" t="s">
        <v>3687</v>
      </c>
      <c r="O338" s="319">
        <f>PPG!J338</f>
        <v>0</v>
      </c>
      <c r="P338" s="120" t="b">
        <v>1</v>
      </c>
      <c r="Q338" s="120" t="b">
        <v>1</v>
      </c>
      <c r="R338" s="120" t="b">
        <v>1</v>
      </c>
    </row>
    <row r="339" spans="1:18" x14ac:dyDescent="0.25">
      <c r="A339" s="117">
        <v>1</v>
      </c>
      <c r="B339" s="118">
        <v>2</v>
      </c>
      <c r="C339" s="315">
        <f>COVID!K339</f>
        <v>0</v>
      </c>
      <c r="D339" s="120" t="b">
        <v>1</v>
      </c>
      <c r="E339" s="316" t="str">
        <f>RIGHT(PPG!D339,4)&amp;"."&amp;PPG!N339&amp;"."&amp;PPG!L339&amp;"."&amp;$C$5</f>
        <v>...Ap21</v>
      </c>
      <c r="F339" s="317">
        <f t="shared" ca="1" si="8"/>
        <v>44309</v>
      </c>
      <c r="G339" s="318">
        <f>COVID!Q339</f>
        <v>0</v>
      </c>
      <c r="H339" s="124">
        <f t="shared" ca="1" si="9"/>
        <v>44309</v>
      </c>
      <c r="I339" s="125">
        <v>0</v>
      </c>
      <c r="J339" s="316" t="str">
        <f>LEFT(COVID!E339,20)&amp;"."&amp;COVIDPAY!E339</f>
        <v>....Ap21</v>
      </c>
      <c r="K339" s="120" t="b">
        <v>1</v>
      </c>
      <c r="L339" s="126" t="s">
        <v>3686</v>
      </c>
      <c r="M339" s="120" t="b">
        <v>1</v>
      </c>
      <c r="N339" s="120" t="s">
        <v>3687</v>
      </c>
      <c r="O339" s="319">
        <f>PPG!J339</f>
        <v>0</v>
      </c>
      <c r="P339" s="120" t="b">
        <v>1</v>
      </c>
      <c r="Q339" s="120" t="b">
        <v>1</v>
      </c>
      <c r="R339" s="120" t="b">
        <v>1</v>
      </c>
    </row>
    <row r="340" spans="1:18" x14ac:dyDescent="0.25">
      <c r="A340" s="117">
        <v>1</v>
      </c>
      <c r="B340" s="118">
        <v>2</v>
      </c>
      <c r="C340" s="315">
        <f>COVID!K340</f>
        <v>0</v>
      </c>
      <c r="D340" s="120" t="b">
        <v>1</v>
      </c>
      <c r="E340" s="316" t="str">
        <f>RIGHT(PPG!D340,4)&amp;"."&amp;PPG!N340&amp;"."&amp;PPG!L340&amp;"."&amp;$C$5</f>
        <v>...Ap21</v>
      </c>
      <c r="F340" s="317">
        <f t="shared" ca="1" si="8"/>
        <v>44309</v>
      </c>
      <c r="G340" s="318">
        <f>COVID!Q340</f>
        <v>0</v>
      </c>
      <c r="H340" s="124">
        <f t="shared" ca="1" si="9"/>
        <v>44309</v>
      </c>
      <c r="I340" s="125">
        <v>0</v>
      </c>
      <c r="J340" s="316" t="str">
        <f>LEFT(PPG!E340,20)&amp;"."&amp;COVIDPAY!E340</f>
        <v>....Ap21</v>
      </c>
      <c r="K340" s="120" t="b">
        <v>1</v>
      </c>
      <c r="L340" s="126" t="s">
        <v>3686</v>
      </c>
      <c r="M340" s="120" t="b">
        <v>1</v>
      </c>
      <c r="N340" s="120" t="s">
        <v>3687</v>
      </c>
      <c r="O340" s="319">
        <f>PPG!J340</f>
        <v>0</v>
      </c>
      <c r="P340" s="120" t="b">
        <v>1</v>
      </c>
      <c r="Q340" s="120" t="b">
        <v>1</v>
      </c>
      <c r="R340" s="120" t="b">
        <v>1</v>
      </c>
    </row>
    <row r="341" spans="1:18" x14ac:dyDescent="0.25">
      <c r="A341" s="117">
        <v>1</v>
      </c>
      <c r="B341" s="118">
        <v>2</v>
      </c>
      <c r="C341" s="315">
        <f>COVID!K341</f>
        <v>0</v>
      </c>
      <c r="D341" s="120" t="b">
        <v>1</v>
      </c>
      <c r="E341" s="316" t="str">
        <f>RIGHT(PPG!D341,4)&amp;"."&amp;PPG!N341&amp;"."&amp;PPG!L341&amp;"."&amp;$C$5</f>
        <v>...Ap21</v>
      </c>
      <c r="F341" s="317">
        <f t="shared" ref="F341:F398" ca="1" si="10">TODAY()</f>
        <v>44309</v>
      </c>
      <c r="G341" s="318">
        <f>COVID!Q341</f>
        <v>0</v>
      </c>
      <c r="H341" s="124">
        <f t="shared" ref="H341:H398" ca="1" si="11">F341</f>
        <v>44309</v>
      </c>
      <c r="I341" s="125">
        <v>0</v>
      </c>
      <c r="J341" s="316" t="str">
        <f>LEFT(PPG!E341,20)&amp;"."&amp;COVIDPAY!E341</f>
        <v>....Ap21</v>
      </c>
      <c r="K341" s="120" t="b">
        <v>1</v>
      </c>
      <c r="L341" s="126" t="s">
        <v>3686</v>
      </c>
      <c r="M341" s="120" t="b">
        <v>1</v>
      </c>
      <c r="N341" s="120" t="s">
        <v>3687</v>
      </c>
      <c r="O341" s="319">
        <f>PPG!J341</f>
        <v>0</v>
      </c>
      <c r="P341" s="120" t="b">
        <v>1</v>
      </c>
      <c r="Q341" s="120" t="b">
        <v>1</v>
      </c>
      <c r="R341" s="120" t="b">
        <v>1</v>
      </c>
    </row>
    <row r="342" spans="1:18" x14ac:dyDescent="0.25">
      <c r="A342" s="117">
        <v>1</v>
      </c>
      <c r="B342" s="118">
        <v>2</v>
      </c>
      <c r="C342" s="315">
        <f>COVID!K342</f>
        <v>0</v>
      </c>
      <c r="D342" s="120" t="b">
        <v>1</v>
      </c>
      <c r="E342" s="316" t="str">
        <f>RIGHT(PPG!D342,4)&amp;"."&amp;PPG!N342&amp;"."&amp;PPG!L342&amp;"."&amp;$C$5</f>
        <v>...Ap21</v>
      </c>
      <c r="F342" s="317">
        <f t="shared" ca="1" si="10"/>
        <v>44309</v>
      </c>
      <c r="G342" s="318">
        <f>COVID!Q342</f>
        <v>0</v>
      </c>
      <c r="H342" s="124">
        <f t="shared" ca="1" si="11"/>
        <v>44309</v>
      </c>
      <c r="I342" s="125">
        <v>0</v>
      </c>
      <c r="J342" s="316" t="str">
        <f>LEFT(PPG!E342,20)&amp;"."&amp;COVIDPAY!E342</f>
        <v>....Ap21</v>
      </c>
      <c r="K342" s="120" t="b">
        <v>1</v>
      </c>
      <c r="L342" s="126" t="s">
        <v>3686</v>
      </c>
      <c r="M342" s="120" t="b">
        <v>1</v>
      </c>
      <c r="N342" s="120" t="s">
        <v>3687</v>
      </c>
      <c r="O342" s="319">
        <f>PPG!J342</f>
        <v>0</v>
      </c>
      <c r="P342" s="120" t="b">
        <v>1</v>
      </c>
      <c r="Q342" s="120" t="b">
        <v>1</v>
      </c>
      <c r="R342" s="120" t="b">
        <v>1</v>
      </c>
    </row>
    <row r="343" spans="1:18" x14ac:dyDescent="0.25">
      <c r="A343" s="117">
        <v>1</v>
      </c>
      <c r="B343" s="118">
        <v>2</v>
      </c>
      <c r="C343" s="315">
        <f>COVID!K343</f>
        <v>0</v>
      </c>
      <c r="D343" s="120" t="b">
        <v>1</v>
      </c>
      <c r="E343" s="316" t="str">
        <f>RIGHT(PPG!D343,4)&amp;"."&amp;PPG!N343&amp;"."&amp;PPG!L343&amp;"."&amp;$C$5</f>
        <v>...Ap21</v>
      </c>
      <c r="F343" s="317">
        <f t="shared" ca="1" si="10"/>
        <v>44309</v>
      </c>
      <c r="G343" s="318">
        <f>COVID!Q343</f>
        <v>0</v>
      </c>
      <c r="H343" s="124">
        <f t="shared" ca="1" si="11"/>
        <v>44309</v>
      </c>
      <c r="I343" s="125">
        <v>0</v>
      </c>
      <c r="J343" s="316" t="str">
        <f>LEFT(PPG!E343,20)&amp;"."&amp;COVIDPAY!E343</f>
        <v>....Ap21</v>
      </c>
      <c r="K343" s="120" t="b">
        <v>1</v>
      </c>
      <c r="L343" s="126" t="s">
        <v>3686</v>
      </c>
      <c r="M343" s="120" t="b">
        <v>1</v>
      </c>
      <c r="N343" s="120" t="s">
        <v>3687</v>
      </c>
      <c r="O343" s="319">
        <f>PPG!J343</f>
        <v>0</v>
      </c>
      <c r="P343" s="120" t="b">
        <v>1</v>
      </c>
      <c r="Q343" s="120" t="b">
        <v>1</v>
      </c>
      <c r="R343" s="120" t="b">
        <v>1</v>
      </c>
    </row>
    <row r="344" spans="1:18" x14ac:dyDescent="0.25">
      <c r="A344" s="117">
        <v>1</v>
      </c>
      <c r="B344" s="118">
        <v>2</v>
      </c>
      <c r="C344" s="315">
        <f>COVID!K344</f>
        <v>0</v>
      </c>
      <c r="D344" s="120" t="b">
        <v>1</v>
      </c>
      <c r="E344" s="316" t="str">
        <f>RIGHT(PPG!D344,4)&amp;"."&amp;PPG!N344&amp;"."&amp;PPG!L344&amp;"."&amp;$C$5</f>
        <v>...Ap21</v>
      </c>
      <c r="F344" s="317">
        <f t="shared" ca="1" si="10"/>
        <v>44309</v>
      </c>
      <c r="G344" s="318">
        <f>COVID!Q344</f>
        <v>0</v>
      </c>
      <c r="H344" s="124">
        <f t="shared" ca="1" si="11"/>
        <v>44309</v>
      </c>
      <c r="I344" s="125">
        <v>0</v>
      </c>
      <c r="J344" s="316" t="str">
        <f>LEFT(PPG!E344,20)&amp;"."&amp;COVIDPAY!E344</f>
        <v>....Ap21</v>
      </c>
      <c r="K344" s="120" t="b">
        <v>1</v>
      </c>
      <c r="L344" s="126" t="s">
        <v>3686</v>
      </c>
      <c r="M344" s="120" t="b">
        <v>1</v>
      </c>
      <c r="N344" s="120" t="s">
        <v>3687</v>
      </c>
      <c r="O344" s="319">
        <f>PPG!J344</f>
        <v>0</v>
      </c>
      <c r="P344" s="120" t="b">
        <v>1</v>
      </c>
      <c r="Q344" s="120" t="b">
        <v>1</v>
      </c>
      <c r="R344" s="120" t="b">
        <v>1</v>
      </c>
    </row>
    <row r="345" spans="1:18" x14ac:dyDescent="0.25">
      <c r="A345" s="117">
        <v>1</v>
      </c>
      <c r="B345" s="118">
        <v>2</v>
      </c>
      <c r="C345" s="315">
        <f>COVID!K345</f>
        <v>0</v>
      </c>
      <c r="D345" s="120" t="b">
        <v>1</v>
      </c>
      <c r="E345" s="316" t="str">
        <f>RIGHT(PPG!D345,4)&amp;"."&amp;PPG!N345&amp;"."&amp;PPG!L345&amp;"."&amp;$C$5</f>
        <v>...Ap21</v>
      </c>
      <c r="F345" s="317">
        <f t="shared" ca="1" si="10"/>
        <v>44309</v>
      </c>
      <c r="G345" s="318">
        <f>COVID!Q345</f>
        <v>0</v>
      </c>
      <c r="H345" s="124">
        <f t="shared" ca="1" si="11"/>
        <v>44309</v>
      </c>
      <c r="I345" s="125">
        <v>0</v>
      </c>
      <c r="J345" s="316" t="str">
        <f>LEFT(PPG!E345,20)&amp;"."&amp;COVIDPAY!E345</f>
        <v>....Ap21</v>
      </c>
      <c r="K345" s="120" t="b">
        <v>1</v>
      </c>
      <c r="L345" s="126" t="s">
        <v>3686</v>
      </c>
      <c r="M345" s="120" t="b">
        <v>1</v>
      </c>
      <c r="N345" s="120" t="s">
        <v>3687</v>
      </c>
      <c r="O345" s="319">
        <f>PPG!J345</f>
        <v>0</v>
      </c>
      <c r="P345" s="120" t="b">
        <v>1</v>
      </c>
      <c r="Q345" s="120" t="b">
        <v>1</v>
      </c>
      <c r="R345" s="120" t="b">
        <v>1</v>
      </c>
    </row>
    <row r="346" spans="1:18" x14ac:dyDescent="0.25">
      <c r="A346" s="117">
        <v>1</v>
      </c>
      <c r="B346" s="118">
        <v>2</v>
      </c>
      <c r="C346" s="315">
        <f>COVID!K346</f>
        <v>0</v>
      </c>
      <c r="D346" s="120" t="b">
        <v>1</v>
      </c>
      <c r="E346" s="316" t="str">
        <f>RIGHT(PPG!D346,4)&amp;"."&amp;PPG!N346&amp;"."&amp;PPG!L346&amp;"."&amp;$C$5</f>
        <v>...Ap21</v>
      </c>
      <c r="F346" s="317">
        <f t="shared" ca="1" si="10"/>
        <v>44309</v>
      </c>
      <c r="G346" s="318">
        <f>COVID!Q346</f>
        <v>0</v>
      </c>
      <c r="H346" s="124">
        <f t="shared" ca="1" si="11"/>
        <v>44309</v>
      </c>
      <c r="I346" s="125">
        <v>0</v>
      </c>
      <c r="J346" s="316" t="str">
        <f>LEFT(PPG!E346,20)&amp;"."&amp;COVIDPAY!E346</f>
        <v>....Ap21</v>
      </c>
      <c r="K346" s="120" t="b">
        <v>1</v>
      </c>
      <c r="L346" s="126" t="s">
        <v>3686</v>
      </c>
      <c r="M346" s="120" t="b">
        <v>1</v>
      </c>
      <c r="N346" s="120" t="s">
        <v>3687</v>
      </c>
      <c r="O346" s="319">
        <f>PPG!J346</f>
        <v>0</v>
      </c>
      <c r="P346" s="120" t="b">
        <v>1</v>
      </c>
      <c r="Q346" s="120" t="b">
        <v>1</v>
      </c>
      <c r="R346" s="120" t="b">
        <v>1</v>
      </c>
    </row>
    <row r="347" spans="1:18" x14ac:dyDescent="0.25">
      <c r="A347" s="117">
        <v>1</v>
      </c>
      <c r="B347" s="118">
        <v>2</v>
      </c>
      <c r="C347" s="315">
        <f>COVID!K347</f>
        <v>0</v>
      </c>
      <c r="D347" s="120" t="b">
        <v>1</v>
      </c>
      <c r="E347" s="316" t="str">
        <f>RIGHT(PPG!D347,4)&amp;"."&amp;PPG!N347&amp;"."&amp;PPG!L347&amp;"."&amp;$C$5</f>
        <v>...Ap21</v>
      </c>
      <c r="F347" s="317">
        <f t="shared" ca="1" si="10"/>
        <v>44309</v>
      </c>
      <c r="G347" s="318">
        <f>COVID!Q347</f>
        <v>0</v>
      </c>
      <c r="H347" s="124">
        <f t="shared" ca="1" si="11"/>
        <v>44309</v>
      </c>
      <c r="I347" s="125">
        <v>0</v>
      </c>
      <c r="J347" s="316" t="str">
        <f>LEFT(PPG!E347,20)&amp;"."&amp;COVIDPAY!E347</f>
        <v>....Ap21</v>
      </c>
      <c r="K347" s="120" t="b">
        <v>1</v>
      </c>
      <c r="L347" s="126" t="s">
        <v>3686</v>
      </c>
      <c r="M347" s="120" t="b">
        <v>1</v>
      </c>
      <c r="N347" s="120" t="s">
        <v>3687</v>
      </c>
      <c r="O347" s="319">
        <f>PPG!J347</f>
        <v>0</v>
      </c>
      <c r="P347" s="120" t="b">
        <v>1</v>
      </c>
      <c r="Q347" s="120" t="b">
        <v>1</v>
      </c>
      <c r="R347" s="120" t="b">
        <v>1</v>
      </c>
    </row>
    <row r="348" spans="1:18" x14ac:dyDescent="0.25">
      <c r="A348" s="117">
        <v>1</v>
      </c>
      <c r="B348" s="118">
        <v>2</v>
      </c>
      <c r="C348" s="315">
        <f>COVID!K348</f>
        <v>0</v>
      </c>
      <c r="D348" s="120" t="b">
        <v>1</v>
      </c>
      <c r="E348" s="316" t="str">
        <f>RIGHT(PPG!D348,4)&amp;"."&amp;PPG!N348&amp;"."&amp;PPG!L348&amp;"."&amp;$C$5</f>
        <v>...Ap21</v>
      </c>
      <c r="F348" s="317">
        <f t="shared" ca="1" si="10"/>
        <v>44309</v>
      </c>
      <c r="G348" s="318">
        <f>COVID!Q348</f>
        <v>0</v>
      </c>
      <c r="H348" s="124">
        <f t="shared" ca="1" si="11"/>
        <v>44309</v>
      </c>
      <c r="I348" s="125">
        <v>0</v>
      </c>
      <c r="J348" s="316" t="str">
        <f>LEFT(PPG!E348,20)&amp;"."&amp;COVIDPAY!E348</f>
        <v>....Ap21</v>
      </c>
      <c r="K348" s="120" t="b">
        <v>1</v>
      </c>
      <c r="L348" s="126" t="s">
        <v>3686</v>
      </c>
      <c r="M348" s="120" t="b">
        <v>1</v>
      </c>
      <c r="N348" s="120" t="s">
        <v>3687</v>
      </c>
      <c r="O348" s="319">
        <f>PPG!J348</f>
        <v>0</v>
      </c>
      <c r="P348" s="120" t="b">
        <v>1</v>
      </c>
      <c r="Q348" s="120" t="b">
        <v>1</v>
      </c>
      <c r="R348" s="120" t="b">
        <v>1</v>
      </c>
    </row>
    <row r="349" spans="1:18" x14ac:dyDescent="0.25">
      <c r="A349" s="117">
        <v>1</v>
      </c>
      <c r="B349" s="118">
        <v>2</v>
      </c>
      <c r="C349" s="315">
        <f>COVID!K349</f>
        <v>0</v>
      </c>
      <c r="D349" s="120" t="b">
        <v>1</v>
      </c>
      <c r="E349" s="316" t="str">
        <f>RIGHT(PPG!D349,4)&amp;"."&amp;PPG!N349&amp;"."&amp;PPG!L349&amp;"."&amp;$C$5</f>
        <v>...Ap21</v>
      </c>
      <c r="F349" s="317">
        <f t="shared" ca="1" si="10"/>
        <v>44309</v>
      </c>
      <c r="G349" s="318">
        <f>COVID!Q349</f>
        <v>0</v>
      </c>
      <c r="H349" s="124">
        <f t="shared" ca="1" si="11"/>
        <v>44309</v>
      </c>
      <c r="I349" s="125">
        <v>0</v>
      </c>
      <c r="J349" s="316" t="str">
        <f>LEFT(PPG!E349,20)&amp;"."&amp;COVIDPAY!E349</f>
        <v>....Ap21</v>
      </c>
      <c r="K349" s="120" t="b">
        <v>1</v>
      </c>
      <c r="L349" s="126" t="s">
        <v>3686</v>
      </c>
      <c r="M349" s="120" t="b">
        <v>1</v>
      </c>
      <c r="N349" s="120" t="s">
        <v>3687</v>
      </c>
      <c r="O349" s="319">
        <f>PPG!J349</f>
        <v>0</v>
      </c>
      <c r="P349" s="120" t="b">
        <v>1</v>
      </c>
      <c r="Q349" s="120" t="b">
        <v>1</v>
      </c>
      <c r="R349" s="120" t="b">
        <v>1</v>
      </c>
    </row>
    <row r="350" spans="1:18" x14ac:dyDescent="0.25">
      <c r="A350" s="117">
        <v>1</v>
      </c>
      <c r="B350" s="118">
        <v>2</v>
      </c>
      <c r="C350" s="315">
        <f>COVID!K350</f>
        <v>0</v>
      </c>
      <c r="D350" s="120" t="b">
        <v>1</v>
      </c>
      <c r="E350" s="316" t="str">
        <f>RIGHT(PPG!D350,4)&amp;"."&amp;PPG!N350&amp;"."&amp;PPG!L350&amp;"."&amp;$C$5</f>
        <v>...Ap21</v>
      </c>
      <c r="F350" s="317">
        <f t="shared" ca="1" si="10"/>
        <v>44309</v>
      </c>
      <c r="G350" s="318">
        <f>COVID!Q350</f>
        <v>0</v>
      </c>
      <c r="H350" s="124">
        <f t="shared" ca="1" si="11"/>
        <v>44309</v>
      </c>
      <c r="I350" s="125">
        <v>0</v>
      </c>
      <c r="J350" s="316" t="str">
        <f>LEFT(PPG!E350,20)&amp;"."&amp;COVIDPAY!E350</f>
        <v>....Ap21</v>
      </c>
      <c r="K350" s="120" t="b">
        <v>1</v>
      </c>
      <c r="L350" s="126" t="s">
        <v>3686</v>
      </c>
      <c r="M350" s="120" t="b">
        <v>1</v>
      </c>
      <c r="N350" s="120" t="s">
        <v>3687</v>
      </c>
      <c r="O350" s="319">
        <f>PPG!J350</f>
        <v>0</v>
      </c>
      <c r="P350" s="120" t="b">
        <v>1</v>
      </c>
      <c r="Q350" s="120" t="b">
        <v>1</v>
      </c>
      <c r="R350" s="120" t="b">
        <v>1</v>
      </c>
    </row>
    <row r="351" spans="1:18" x14ac:dyDescent="0.25">
      <c r="A351" s="117">
        <v>1</v>
      </c>
      <c r="B351" s="118">
        <v>2</v>
      </c>
      <c r="C351" s="315">
        <f>COVID!K351</f>
        <v>0</v>
      </c>
      <c r="D351" s="120" t="b">
        <v>1</v>
      </c>
      <c r="E351" s="316" t="str">
        <f>RIGHT(PPG!D351,4)&amp;"."&amp;PPG!N351&amp;"."&amp;PPG!L351&amp;"."&amp;$C$5</f>
        <v>...Ap21</v>
      </c>
      <c r="F351" s="317">
        <f t="shared" ca="1" si="10"/>
        <v>44309</v>
      </c>
      <c r="G351" s="318">
        <f>COVID!Q351</f>
        <v>0</v>
      </c>
      <c r="H351" s="124">
        <f t="shared" ca="1" si="11"/>
        <v>44309</v>
      </c>
      <c r="I351" s="125">
        <v>0</v>
      </c>
      <c r="J351" s="316" t="str">
        <f>LEFT(PPG!E351,20)&amp;"."&amp;COVIDPAY!E351</f>
        <v>....Ap21</v>
      </c>
      <c r="K351" s="120" t="b">
        <v>1</v>
      </c>
      <c r="L351" s="126" t="s">
        <v>3686</v>
      </c>
      <c r="M351" s="120" t="b">
        <v>1</v>
      </c>
      <c r="N351" s="120" t="s">
        <v>3687</v>
      </c>
      <c r="O351" s="319">
        <f>PPG!J351</f>
        <v>0</v>
      </c>
      <c r="P351" s="120" t="b">
        <v>1</v>
      </c>
      <c r="Q351" s="120" t="b">
        <v>1</v>
      </c>
      <c r="R351" s="120" t="b">
        <v>1</v>
      </c>
    </row>
    <row r="352" spans="1:18" x14ac:dyDescent="0.25">
      <c r="A352" s="117">
        <v>1</v>
      </c>
      <c r="B352" s="118">
        <v>2</v>
      </c>
      <c r="C352" s="315">
        <f>COVID!K352</f>
        <v>0</v>
      </c>
      <c r="D352" s="120" t="b">
        <v>1</v>
      </c>
      <c r="E352" s="316" t="str">
        <f>RIGHT(PPG!D352,4)&amp;"."&amp;PPG!N352&amp;"."&amp;PPG!L352&amp;"."&amp;$C$5</f>
        <v>...Ap21</v>
      </c>
      <c r="F352" s="317">
        <f t="shared" ca="1" si="10"/>
        <v>44309</v>
      </c>
      <c r="G352" s="318">
        <f>COVID!Q352</f>
        <v>0</v>
      </c>
      <c r="H352" s="124">
        <f t="shared" ca="1" si="11"/>
        <v>44309</v>
      </c>
      <c r="I352" s="125">
        <v>0</v>
      </c>
      <c r="J352" s="316" t="str">
        <f>LEFT(PPG!E352,20)&amp;"."&amp;COVIDPAY!E352</f>
        <v>....Ap21</v>
      </c>
      <c r="K352" s="120" t="b">
        <v>1</v>
      </c>
      <c r="L352" s="126" t="s">
        <v>3686</v>
      </c>
      <c r="M352" s="120" t="b">
        <v>1</v>
      </c>
      <c r="N352" s="120" t="s">
        <v>3687</v>
      </c>
      <c r="O352" s="319">
        <f>PPG!J352</f>
        <v>0</v>
      </c>
      <c r="P352" s="120" t="b">
        <v>1</v>
      </c>
      <c r="Q352" s="120" t="b">
        <v>1</v>
      </c>
      <c r="R352" s="120" t="b">
        <v>1</v>
      </c>
    </row>
    <row r="353" spans="1:18" x14ac:dyDescent="0.25">
      <c r="A353" s="117">
        <v>1</v>
      </c>
      <c r="B353" s="118">
        <v>2</v>
      </c>
      <c r="C353" s="315">
        <f>COVID!K353</f>
        <v>0</v>
      </c>
      <c r="D353" s="120" t="b">
        <v>1</v>
      </c>
      <c r="E353" s="316" t="str">
        <f>RIGHT(PPG!D353,4)&amp;"."&amp;PPG!N353&amp;"."&amp;PPG!L353&amp;"."&amp;$C$5</f>
        <v>...Ap21</v>
      </c>
      <c r="F353" s="317">
        <f t="shared" ca="1" si="10"/>
        <v>44309</v>
      </c>
      <c r="G353" s="318">
        <f>COVID!Q353</f>
        <v>0</v>
      </c>
      <c r="H353" s="124">
        <f t="shared" ca="1" si="11"/>
        <v>44309</v>
      </c>
      <c r="I353" s="125">
        <v>0</v>
      </c>
      <c r="J353" s="316" t="str">
        <f>LEFT(PPG!E353,20)&amp;"."&amp;COVIDPAY!E353</f>
        <v>....Ap21</v>
      </c>
      <c r="K353" s="120" t="b">
        <v>1</v>
      </c>
      <c r="L353" s="126" t="s">
        <v>3686</v>
      </c>
      <c r="M353" s="120" t="b">
        <v>1</v>
      </c>
      <c r="N353" s="120" t="s">
        <v>3687</v>
      </c>
      <c r="O353" s="319">
        <f>PPG!J353</f>
        <v>0</v>
      </c>
      <c r="P353" s="120" t="b">
        <v>1</v>
      </c>
      <c r="Q353" s="120" t="b">
        <v>1</v>
      </c>
      <c r="R353" s="120" t="b">
        <v>1</v>
      </c>
    </row>
    <row r="354" spans="1:18" x14ac:dyDescent="0.25">
      <c r="A354" s="117">
        <v>1</v>
      </c>
      <c r="B354" s="118">
        <v>2</v>
      </c>
      <c r="C354" s="315">
        <f>PPG!K354</f>
        <v>0</v>
      </c>
      <c r="D354" s="120" t="b">
        <v>1</v>
      </c>
      <c r="E354" s="316" t="str">
        <f>RIGHT(PPG!D354,4)&amp;"."&amp;PPG!N354&amp;"."&amp;PPG!L354&amp;"."&amp;$C$5</f>
        <v>...Ap21</v>
      </c>
      <c r="F354" s="317">
        <f t="shared" ca="1" si="10"/>
        <v>44309</v>
      </c>
      <c r="G354" s="318">
        <f>COVID!Q354</f>
        <v>0</v>
      </c>
      <c r="H354" s="124">
        <f t="shared" ca="1" si="11"/>
        <v>44309</v>
      </c>
      <c r="I354" s="125">
        <v>0</v>
      </c>
      <c r="J354" s="316" t="str">
        <f>LEFT(PPG!E354,20)&amp;"."&amp;COVIDPAY!E354</f>
        <v>....Ap21</v>
      </c>
      <c r="K354" s="120" t="b">
        <v>1</v>
      </c>
      <c r="L354" s="126" t="s">
        <v>3686</v>
      </c>
      <c r="M354" s="120" t="b">
        <v>1</v>
      </c>
      <c r="N354" s="120" t="s">
        <v>3687</v>
      </c>
      <c r="O354" s="319">
        <f>PPG!J354</f>
        <v>0</v>
      </c>
      <c r="P354" s="120" t="b">
        <v>1</v>
      </c>
      <c r="Q354" s="120" t="b">
        <v>1</v>
      </c>
      <c r="R354" s="120" t="b">
        <v>1</v>
      </c>
    </row>
    <row r="355" spans="1:18" x14ac:dyDescent="0.25">
      <c r="A355" s="117">
        <v>1</v>
      </c>
      <c r="B355" s="118">
        <v>2</v>
      </c>
      <c r="C355" s="315">
        <f>PPG!K355</f>
        <v>0</v>
      </c>
      <c r="D355" s="120" t="b">
        <v>1</v>
      </c>
      <c r="E355" s="316" t="str">
        <f>RIGHT(PPG!D355,4)&amp;"."&amp;PPG!N355&amp;"."&amp;PPG!L355&amp;"."&amp;$C$5</f>
        <v>...Ap21</v>
      </c>
      <c r="F355" s="317">
        <f t="shared" ca="1" si="10"/>
        <v>44309</v>
      </c>
      <c r="G355" s="318">
        <f>COVID!Q355</f>
        <v>0</v>
      </c>
      <c r="H355" s="124">
        <f t="shared" ca="1" si="11"/>
        <v>44309</v>
      </c>
      <c r="I355" s="125">
        <v>0</v>
      </c>
      <c r="J355" s="316" t="str">
        <f>LEFT(PPG!E355,20)&amp;"."&amp;COVIDPAY!E355</f>
        <v>....Ap21</v>
      </c>
      <c r="K355" s="120" t="b">
        <v>1</v>
      </c>
      <c r="L355" s="126" t="s">
        <v>3686</v>
      </c>
      <c r="M355" s="120" t="b">
        <v>1</v>
      </c>
      <c r="N355" s="120" t="s">
        <v>3687</v>
      </c>
      <c r="O355" s="319">
        <f>PPG!J355</f>
        <v>0</v>
      </c>
      <c r="P355" s="120" t="b">
        <v>1</v>
      </c>
      <c r="Q355" s="120" t="b">
        <v>1</v>
      </c>
      <c r="R355" s="120" t="b">
        <v>1</v>
      </c>
    </row>
    <row r="356" spans="1:18" x14ac:dyDescent="0.25">
      <c r="A356" s="117">
        <v>1</v>
      </c>
      <c r="B356" s="118">
        <v>2</v>
      </c>
      <c r="C356" s="315">
        <f>PPG!K356</f>
        <v>0</v>
      </c>
      <c r="D356" s="120" t="b">
        <v>1</v>
      </c>
      <c r="E356" s="316" t="str">
        <f>RIGHT(PPG!D356,4)&amp;"."&amp;PPG!N356&amp;"."&amp;PPG!L356&amp;"."&amp;$C$5</f>
        <v>...Ap21</v>
      </c>
      <c r="F356" s="317">
        <f t="shared" ca="1" si="10"/>
        <v>44309</v>
      </c>
      <c r="G356" s="318">
        <f>COVID!Q356</f>
        <v>0</v>
      </c>
      <c r="H356" s="124">
        <f t="shared" ca="1" si="11"/>
        <v>44309</v>
      </c>
      <c r="I356" s="125">
        <v>0</v>
      </c>
      <c r="J356" s="316" t="str">
        <f>LEFT(PPG!E356,20)&amp;"."&amp;COVIDPAY!E356</f>
        <v>....Ap21</v>
      </c>
      <c r="K356" s="120" t="b">
        <v>1</v>
      </c>
      <c r="L356" s="126" t="s">
        <v>3686</v>
      </c>
      <c r="M356" s="120" t="b">
        <v>1</v>
      </c>
      <c r="N356" s="120" t="s">
        <v>3687</v>
      </c>
      <c r="O356" s="319">
        <f>PPG!J356</f>
        <v>0</v>
      </c>
      <c r="P356" s="120" t="b">
        <v>1</v>
      </c>
      <c r="Q356" s="120" t="b">
        <v>1</v>
      </c>
      <c r="R356" s="120" t="b">
        <v>1</v>
      </c>
    </row>
    <row r="357" spans="1:18" x14ac:dyDescent="0.25">
      <c r="A357" s="117">
        <v>1</v>
      </c>
      <c r="B357" s="118">
        <v>2</v>
      </c>
      <c r="C357" s="315">
        <f>PPG!K357</f>
        <v>0</v>
      </c>
      <c r="D357" s="120" t="b">
        <v>1</v>
      </c>
      <c r="E357" s="316" t="str">
        <f>RIGHT(PPG!D357,4)&amp;"."&amp;PPG!N357&amp;"."&amp;PPG!L357&amp;"."&amp;$C$5</f>
        <v>...Ap21</v>
      </c>
      <c r="F357" s="317">
        <f t="shared" ca="1" si="10"/>
        <v>44309</v>
      </c>
      <c r="G357" s="318">
        <f>COVID!Q357</f>
        <v>0</v>
      </c>
      <c r="H357" s="124">
        <f t="shared" ca="1" si="11"/>
        <v>44309</v>
      </c>
      <c r="I357" s="125">
        <v>0</v>
      </c>
      <c r="J357" s="316" t="str">
        <f>LEFT(PPG!E357,20)&amp;"."&amp;COVIDPAY!E357</f>
        <v>....Ap21</v>
      </c>
      <c r="K357" s="120" t="b">
        <v>1</v>
      </c>
      <c r="L357" s="126" t="s">
        <v>3686</v>
      </c>
      <c r="M357" s="120" t="b">
        <v>1</v>
      </c>
      <c r="N357" s="120" t="s">
        <v>3687</v>
      </c>
      <c r="O357" s="319">
        <f>PPG!J357</f>
        <v>0</v>
      </c>
      <c r="P357" s="120" t="b">
        <v>1</v>
      </c>
      <c r="Q357" s="120" t="b">
        <v>1</v>
      </c>
      <c r="R357" s="120" t="b">
        <v>1</v>
      </c>
    </row>
    <row r="358" spans="1:18" x14ac:dyDescent="0.25">
      <c r="A358" s="117">
        <v>1</v>
      </c>
      <c r="B358" s="118">
        <v>2</v>
      </c>
      <c r="C358" s="315">
        <f>PPG!K358</f>
        <v>0</v>
      </c>
      <c r="D358" s="120" t="b">
        <v>1</v>
      </c>
      <c r="E358" s="316" t="str">
        <f>RIGHT(PPG!D358,4)&amp;"."&amp;PPG!N358&amp;"."&amp;PPG!L358&amp;"."&amp;$C$5</f>
        <v>...Ap21</v>
      </c>
      <c r="F358" s="317">
        <f t="shared" ca="1" si="10"/>
        <v>44309</v>
      </c>
      <c r="G358" s="318">
        <f>COVID!Q358</f>
        <v>0</v>
      </c>
      <c r="H358" s="124">
        <f t="shared" ca="1" si="11"/>
        <v>44309</v>
      </c>
      <c r="I358" s="125">
        <v>0</v>
      </c>
      <c r="J358" s="316" t="str">
        <f>LEFT(PPG!E358,20)&amp;"."&amp;COVIDPAY!E358</f>
        <v>....Ap21</v>
      </c>
      <c r="K358" s="120" t="b">
        <v>1</v>
      </c>
      <c r="L358" s="126" t="s">
        <v>3686</v>
      </c>
      <c r="M358" s="120" t="b">
        <v>1</v>
      </c>
      <c r="N358" s="120" t="s">
        <v>3687</v>
      </c>
      <c r="O358" s="319">
        <f>PPG!J358</f>
        <v>0</v>
      </c>
      <c r="P358" s="120" t="b">
        <v>1</v>
      </c>
      <c r="Q358" s="120" t="b">
        <v>1</v>
      </c>
      <c r="R358" s="120" t="b">
        <v>1</v>
      </c>
    </row>
    <row r="359" spans="1:18" x14ac:dyDescent="0.25">
      <c r="A359" s="117">
        <v>1</v>
      </c>
      <c r="B359" s="118">
        <v>2</v>
      </c>
      <c r="C359" s="315">
        <f>PPG!K359</f>
        <v>0</v>
      </c>
      <c r="D359" s="120" t="b">
        <v>1</v>
      </c>
      <c r="E359" s="316" t="str">
        <f>RIGHT(PPG!D359,4)&amp;"."&amp;PPG!N359&amp;"."&amp;PPG!L359&amp;"."&amp;$C$5</f>
        <v>...Ap21</v>
      </c>
      <c r="F359" s="317">
        <f t="shared" ca="1" si="10"/>
        <v>44309</v>
      </c>
      <c r="G359" s="318">
        <f>COVID!Q359</f>
        <v>0</v>
      </c>
      <c r="H359" s="124">
        <f t="shared" ca="1" si="11"/>
        <v>44309</v>
      </c>
      <c r="I359" s="125">
        <v>0</v>
      </c>
      <c r="J359" s="316" t="str">
        <f>LEFT(PPG!E359,20)&amp;"."&amp;COVIDPAY!E359</f>
        <v>....Ap21</v>
      </c>
      <c r="K359" s="120" t="b">
        <v>1</v>
      </c>
      <c r="L359" s="126" t="s">
        <v>3686</v>
      </c>
      <c r="M359" s="120" t="b">
        <v>1</v>
      </c>
      <c r="N359" s="120" t="s">
        <v>3687</v>
      </c>
      <c r="O359" s="319">
        <f>PPG!J359</f>
        <v>0</v>
      </c>
      <c r="P359" s="120" t="b">
        <v>1</v>
      </c>
      <c r="Q359" s="120" t="b">
        <v>1</v>
      </c>
      <c r="R359" s="120" t="b">
        <v>1</v>
      </c>
    </row>
    <row r="360" spans="1:18" x14ac:dyDescent="0.25">
      <c r="A360" s="117">
        <v>1</v>
      </c>
      <c r="B360" s="118">
        <v>2</v>
      </c>
      <c r="C360" s="315">
        <f>PPG!K360</f>
        <v>0</v>
      </c>
      <c r="D360" s="120" t="b">
        <v>1</v>
      </c>
      <c r="E360" s="316" t="str">
        <f>RIGHT(PPG!D360,4)&amp;"."&amp;PPG!N360&amp;"."&amp;PPG!L360&amp;"."&amp;$C$5</f>
        <v>...Ap21</v>
      </c>
      <c r="F360" s="317">
        <f t="shared" ca="1" si="10"/>
        <v>44309</v>
      </c>
      <c r="G360" s="318">
        <f>COVID!Q360</f>
        <v>0</v>
      </c>
      <c r="H360" s="124">
        <f t="shared" ca="1" si="11"/>
        <v>44309</v>
      </c>
      <c r="I360" s="125">
        <v>0</v>
      </c>
      <c r="J360" s="316" t="str">
        <f>LEFT(PPG!E360,20)&amp;"."&amp;COVIDPAY!E360</f>
        <v>....Ap21</v>
      </c>
      <c r="K360" s="120" t="b">
        <v>1</v>
      </c>
      <c r="L360" s="126" t="s">
        <v>3686</v>
      </c>
      <c r="M360" s="120" t="b">
        <v>1</v>
      </c>
      <c r="N360" s="120" t="s">
        <v>3687</v>
      </c>
      <c r="O360" s="319">
        <f>PPG!J360</f>
        <v>0</v>
      </c>
      <c r="P360" s="120" t="b">
        <v>1</v>
      </c>
      <c r="Q360" s="120" t="b">
        <v>1</v>
      </c>
      <c r="R360" s="120" t="b">
        <v>1</v>
      </c>
    </row>
    <row r="361" spans="1:18" x14ac:dyDescent="0.25">
      <c r="A361" s="117">
        <v>1</v>
      </c>
      <c r="B361" s="118">
        <v>2</v>
      </c>
      <c r="C361" s="315">
        <f>PPG!K361</f>
        <v>0</v>
      </c>
      <c r="D361" s="120" t="b">
        <v>1</v>
      </c>
      <c r="E361" s="316" t="str">
        <f>RIGHT(PPG!D361,4)&amp;"."&amp;PPG!N361&amp;"."&amp;PPG!L361&amp;"."&amp;$C$5</f>
        <v>...Ap21</v>
      </c>
      <c r="F361" s="317">
        <f t="shared" ca="1" si="10"/>
        <v>44309</v>
      </c>
      <c r="G361" s="318">
        <f>COVID!Q361</f>
        <v>0</v>
      </c>
      <c r="H361" s="124">
        <f t="shared" ca="1" si="11"/>
        <v>44309</v>
      </c>
      <c r="I361" s="125">
        <v>0</v>
      </c>
      <c r="J361" s="316" t="str">
        <f>LEFT(PPG!E361,20)&amp;"."&amp;COVIDPAY!E361</f>
        <v>....Ap21</v>
      </c>
      <c r="K361" s="120" t="b">
        <v>1</v>
      </c>
      <c r="L361" s="126" t="s">
        <v>3686</v>
      </c>
      <c r="M361" s="120" t="b">
        <v>1</v>
      </c>
      <c r="N361" s="120" t="s">
        <v>3687</v>
      </c>
      <c r="O361" s="319">
        <f>PPG!J361</f>
        <v>0</v>
      </c>
      <c r="P361" s="120" t="b">
        <v>1</v>
      </c>
      <c r="Q361" s="120" t="b">
        <v>1</v>
      </c>
      <c r="R361" s="120" t="b">
        <v>1</v>
      </c>
    </row>
    <row r="362" spans="1:18" x14ac:dyDescent="0.25">
      <c r="A362" s="117">
        <v>1</v>
      </c>
      <c r="B362" s="118">
        <v>2</v>
      </c>
      <c r="C362" s="315">
        <f>PPG!K362</f>
        <v>0</v>
      </c>
      <c r="D362" s="120" t="b">
        <v>1</v>
      </c>
      <c r="E362" s="316" t="str">
        <f>RIGHT(PPG!D362,4)&amp;"."&amp;PPG!N362&amp;"."&amp;PPG!L362&amp;"."&amp;$C$5</f>
        <v>...Ap21</v>
      </c>
      <c r="F362" s="317">
        <f t="shared" ca="1" si="10"/>
        <v>44309</v>
      </c>
      <c r="G362" s="318">
        <f>COVID!Q362</f>
        <v>0</v>
      </c>
      <c r="H362" s="124">
        <f t="shared" ca="1" si="11"/>
        <v>44309</v>
      </c>
      <c r="I362" s="125">
        <v>0</v>
      </c>
      <c r="J362" s="316" t="str">
        <f>LEFT(PPG!E362,20)&amp;"."&amp;COVIDPAY!E362</f>
        <v>....Ap21</v>
      </c>
      <c r="K362" s="120" t="b">
        <v>1</v>
      </c>
      <c r="L362" s="126" t="s">
        <v>3686</v>
      </c>
      <c r="M362" s="120" t="b">
        <v>1</v>
      </c>
      <c r="N362" s="120" t="s">
        <v>3687</v>
      </c>
      <c r="O362" s="319">
        <f>PPG!J362</f>
        <v>0</v>
      </c>
      <c r="P362" s="120" t="b">
        <v>1</v>
      </c>
      <c r="Q362" s="120" t="b">
        <v>1</v>
      </c>
      <c r="R362" s="120" t="b">
        <v>1</v>
      </c>
    </row>
    <row r="363" spans="1:18" x14ac:dyDescent="0.25">
      <c r="A363" s="117">
        <v>1</v>
      </c>
      <c r="B363" s="118">
        <v>2</v>
      </c>
      <c r="C363" s="315">
        <f>PPG!K363</f>
        <v>0</v>
      </c>
      <c r="D363" s="120" t="b">
        <v>1</v>
      </c>
      <c r="E363" s="316" t="str">
        <f>RIGHT(PPG!D363,4)&amp;"."&amp;PPG!N363&amp;"."&amp;PPG!L363&amp;"."&amp;$C$5</f>
        <v>...Ap21</v>
      </c>
      <c r="F363" s="317">
        <f t="shared" ca="1" si="10"/>
        <v>44309</v>
      </c>
      <c r="G363" s="318">
        <f>COVID!Q363</f>
        <v>0</v>
      </c>
      <c r="H363" s="124">
        <f t="shared" ca="1" si="11"/>
        <v>44309</v>
      </c>
      <c r="I363" s="125">
        <v>0</v>
      </c>
      <c r="J363" s="316" t="str">
        <f>LEFT(PPG!E363,20)&amp;"."&amp;COVIDPAY!E363</f>
        <v>....Ap21</v>
      </c>
      <c r="K363" s="120" t="b">
        <v>1</v>
      </c>
      <c r="L363" s="126" t="s">
        <v>3686</v>
      </c>
      <c r="M363" s="120" t="b">
        <v>1</v>
      </c>
      <c r="N363" s="120" t="s">
        <v>3687</v>
      </c>
      <c r="O363" s="319">
        <f>PPG!J363</f>
        <v>0</v>
      </c>
      <c r="P363" s="120" t="b">
        <v>1</v>
      </c>
      <c r="Q363" s="120" t="b">
        <v>1</v>
      </c>
      <c r="R363" s="120" t="b">
        <v>1</v>
      </c>
    </row>
    <row r="364" spans="1:18" x14ac:dyDescent="0.25">
      <c r="A364" s="117">
        <v>1</v>
      </c>
      <c r="B364" s="118">
        <v>2</v>
      </c>
      <c r="C364" s="315">
        <f>PPG!K364</f>
        <v>0</v>
      </c>
      <c r="D364" s="120" t="b">
        <v>1</v>
      </c>
      <c r="E364" s="316" t="str">
        <f>RIGHT(PPG!D364,4)&amp;"."&amp;PPG!N364&amp;"."&amp;PPG!L364&amp;"."&amp;$C$5</f>
        <v>...Ap21</v>
      </c>
      <c r="F364" s="317">
        <f t="shared" ca="1" si="10"/>
        <v>44309</v>
      </c>
      <c r="G364" s="318">
        <f>COVID!Q364</f>
        <v>0</v>
      </c>
      <c r="H364" s="124">
        <f t="shared" ca="1" si="11"/>
        <v>44309</v>
      </c>
      <c r="I364" s="125">
        <v>0</v>
      </c>
      <c r="J364" s="316" t="str">
        <f>LEFT(PPG!E364,20)&amp;"."&amp;COVIDPAY!E364</f>
        <v>....Ap21</v>
      </c>
      <c r="K364" s="120" t="b">
        <v>1</v>
      </c>
      <c r="L364" s="126" t="s">
        <v>3686</v>
      </c>
      <c r="M364" s="120" t="b">
        <v>1</v>
      </c>
      <c r="N364" s="120" t="s">
        <v>3687</v>
      </c>
      <c r="O364" s="319">
        <f>PPG!J364</f>
        <v>0</v>
      </c>
      <c r="P364" s="120" t="b">
        <v>1</v>
      </c>
      <c r="Q364" s="120" t="b">
        <v>1</v>
      </c>
      <c r="R364" s="120" t="b">
        <v>1</v>
      </c>
    </row>
    <row r="365" spans="1:18" x14ac:dyDescent="0.25">
      <c r="A365" s="117">
        <v>1</v>
      </c>
      <c r="B365" s="118">
        <v>2</v>
      </c>
      <c r="C365" s="315">
        <f>PPG!K365</f>
        <v>0</v>
      </c>
      <c r="D365" s="120" t="b">
        <v>1</v>
      </c>
      <c r="E365" s="316" t="str">
        <f>RIGHT(PPG!D365,4)&amp;"."&amp;PPG!N365&amp;"."&amp;PPG!L365&amp;"."&amp;$C$5</f>
        <v>...Ap21</v>
      </c>
      <c r="F365" s="317">
        <f t="shared" ca="1" si="10"/>
        <v>44309</v>
      </c>
      <c r="G365" s="318">
        <f>COVID!Q365</f>
        <v>0</v>
      </c>
      <c r="H365" s="124">
        <f t="shared" ca="1" si="11"/>
        <v>44309</v>
      </c>
      <c r="I365" s="125">
        <v>0</v>
      </c>
      <c r="J365" s="316" t="str">
        <f>LEFT(PPG!E365,20)&amp;"."&amp;COVIDPAY!E365</f>
        <v>....Ap21</v>
      </c>
      <c r="K365" s="120" t="b">
        <v>1</v>
      </c>
      <c r="L365" s="126" t="s">
        <v>3686</v>
      </c>
      <c r="M365" s="120" t="b">
        <v>1</v>
      </c>
      <c r="N365" s="120" t="s">
        <v>3687</v>
      </c>
      <c r="O365" s="319">
        <f>PPG!J365</f>
        <v>0</v>
      </c>
      <c r="P365" s="120" t="b">
        <v>1</v>
      </c>
      <c r="Q365" s="120" t="b">
        <v>1</v>
      </c>
      <c r="R365" s="120" t="b">
        <v>1</v>
      </c>
    </row>
    <row r="366" spans="1:18" x14ac:dyDescent="0.25">
      <c r="A366" s="117">
        <v>1</v>
      </c>
      <c r="B366" s="118">
        <v>2</v>
      </c>
      <c r="C366" s="315">
        <f>PPG!K366</f>
        <v>0</v>
      </c>
      <c r="D366" s="120" t="b">
        <v>1</v>
      </c>
      <c r="E366" s="316" t="str">
        <f>RIGHT(PPG!D366,4)&amp;"."&amp;PPG!N366&amp;"."&amp;PPG!L366&amp;"."&amp;$C$5</f>
        <v>...Ap21</v>
      </c>
      <c r="F366" s="317">
        <f t="shared" ca="1" si="10"/>
        <v>44309</v>
      </c>
      <c r="G366" s="318">
        <f>COVID!Q366</f>
        <v>0</v>
      </c>
      <c r="H366" s="124">
        <f t="shared" ca="1" si="11"/>
        <v>44309</v>
      </c>
      <c r="I366" s="125">
        <v>0</v>
      </c>
      <c r="J366" s="316" t="str">
        <f>LEFT(PPG!E366,20)&amp;"."&amp;COVIDPAY!E366</f>
        <v>....Ap21</v>
      </c>
      <c r="K366" s="120" t="b">
        <v>1</v>
      </c>
      <c r="L366" s="126" t="s">
        <v>3686</v>
      </c>
      <c r="M366" s="120" t="b">
        <v>1</v>
      </c>
      <c r="N366" s="120" t="s">
        <v>3687</v>
      </c>
      <c r="O366" s="319">
        <f>PPG!J366</f>
        <v>0</v>
      </c>
      <c r="P366" s="120" t="b">
        <v>1</v>
      </c>
      <c r="Q366" s="120" t="b">
        <v>1</v>
      </c>
      <c r="R366" s="120" t="b">
        <v>1</v>
      </c>
    </row>
    <row r="367" spans="1:18" x14ac:dyDescent="0.25">
      <c r="A367" s="117">
        <v>1</v>
      </c>
      <c r="B367" s="118">
        <v>2</v>
      </c>
      <c r="C367" s="315">
        <f>PPG!K367</f>
        <v>0</v>
      </c>
      <c r="D367" s="120" t="b">
        <v>1</v>
      </c>
      <c r="E367" s="316" t="str">
        <f>RIGHT(PPG!D367,4)&amp;"."&amp;PPG!N367&amp;"."&amp;PPG!L367&amp;"."&amp;$C$5</f>
        <v>...Ap21</v>
      </c>
      <c r="F367" s="317">
        <f t="shared" ca="1" si="10"/>
        <v>44309</v>
      </c>
      <c r="G367" s="318">
        <f>COVID!Q367</f>
        <v>0</v>
      </c>
      <c r="H367" s="124">
        <f t="shared" ca="1" si="11"/>
        <v>44309</v>
      </c>
      <c r="I367" s="125">
        <v>0</v>
      </c>
      <c r="J367" s="316" t="str">
        <f>LEFT(PPG!E367,20)&amp;"."&amp;COVIDPAY!E367</f>
        <v>....Ap21</v>
      </c>
      <c r="K367" s="120" t="b">
        <v>1</v>
      </c>
      <c r="L367" s="126" t="s">
        <v>3686</v>
      </c>
      <c r="M367" s="120" t="b">
        <v>1</v>
      </c>
      <c r="N367" s="120" t="s">
        <v>3687</v>
      </c>
      <c r="O367" s="319">
        <f>PPG!J367</f>
        <v>0</v>
      </c>
      <c r="P367" s="120" t="b">
        <v>1</v>
      </c>
      <c r="Q367" s="120" t="b">
        <v>1</v>
      </c>
      <c r="R367" s="120" t="b">
        <v>1</v>
      </c>
    </row>
    <row r="368" spans="1:18" x14ac:dyDescent="0.25">
      <c r="A368" s="117">
        <v>1</v>
      </c>
      <c r="B368" s="118">
        <v>2</v>
      </c>
      <c r="C368" s="315">
        <f>PPG!K368</f>
        <v>0</v>
      </c>
      <c r="D368" s="120" t="b">
        <v>1</v>
      </c>
      <c r="E368" s="316" t="str">
        <f>RIGHT(PPG!D368,4)&amp;"."&amp;PPG!N368&amp;"."&amp;PPG!L368&amp;"."&amp;$C$5</f>
        <v>...Ap21</v>
      </c>
      <c r="F368" s="317">
        <f t="shared" ca="1" si="10"/>
        <v>44309</v>
      </c>
      <c r="G368" s="318">
        <f>COVID!Q368</f>
        <v>0</v>
      </c>
      <c r="H368" s="124">
        <f t="shared" ca="1" si="11"/>
        <v>44309</v>
      </c>
      <c r="I368" s="125">
        <v>0</v>
      </c>
      <c r="J368" s="316" t="str">
        <f>LEFT(PPG!E368,20)&amp;"."&amp;COVIDPAY!E368</f>
        <v>....Ap21</v>
      </c>
      <c r="K368" s="120" t="b">
        <v>1</v>
      </c>
      <c r="L368" s="126" t="s">
        <v>3686</v>
      </c>
      <c r="M368" s="120" t="b">
        <v>1</v>
      </c>
      <c r="N368" s="120" t="s">
        <v>3687</v>
      </c>
      <c r="O368" s="319">
        <f>PPG!J368</f>
        <v>0</v>
      </c>
      <c r="P368" s="120" t="b">
        <v>1</v>
      </c>
      <c r="Q368" s="120" t="b">
        <v>1</v>
      </c>
      <c r="R368" s="120" t="b">
        <v>1</v>
      </c>
    </row>
    <row r="369" spans="1:18" x14ac:dyDescent="0.25">
      <c r="A369" s="117">
        <v>1</v>
      </c>
      <c r="B369" s="118">
        <v>2</v>
      </c>
      <c r="C369" s="315">
        <f>PPG!K369</f>
        <v>0</v>
      </c>
      <c r="D369" s="120" t="b">
        <v>1</v>
      </c>
      <c r="E369" s="316" t="str">
        <f>RIGHT(PPG!D369,4)&amp;"."&amp;PPG!N369&amp;"."&amp;PPG!L369&amp;"."&amp;$C$5</f>
        <v>...Ap21</v>
      </c>
      <c r="F369" s="317">
        <f t="shared" ca="1" si="10"/>
        <v>44309</v>
      </c>
      <c r="G369" s="318">
        <f>COVID!Q369</f>
        <v>0</v>
      </c>
      <c r="H369" s="124">
        <f t="shared" ca="1" si="11"/>
        <v>44309</v>
      </c>
      <c r="I369" s="125">
        <v>0</v>
      </c>
      <c r="J369" s="316" t="str">
        <f>LEFT(PPG!E369,20)&amp;"."&amp;COVIDPAY!E369</f>
        <v>....Ap21</v>
      </c>
      <c r="K369" s="120" t="b">
        <v>1</v>
      </c>
      <c r="L369" s="126" t="s">
        <v>3686</v>
      </c>
      <c r="M369" s="120" t="b">
        <v>1</v>
      </c>
      <c r="N369" s="120" t="s">
        <v>3687</v>
      </c>
      <c r="O369" s="319">
        <f>PPG!J369</f>
        <v>0</v>
      </c>
      <c r="P369" s="120" t="b">
        <v>1</v>
      </c>
      <c r="Q369" s="120" t="b">
        <v>1</v>
      </c>
      <c r="R369" s="120" t="b">
        <v>1</v>
      </c>
    </row>
    <row r="370" spans="1:18" x14ac:dyDescent="0.25">
      <c r="A370" s="117">
        <v>1</v>
      </c>
      <c r="B370" s="118">
        <v>2</v>
      </c>
      <c r="C370" s="315">
        <f>PPG!K370</f>
        <v>0</v>
      </c>
      <c r="D370" s="120" t="b">
        <v>1</v>
      </c>
      <c r="E370" s="316" t="str">
        <f>RIGHT(PPG!D370,4)&amp;"."&amp;PPG!N370&amp;"."&amp;PPG!L370&amp;"."&amp;$C$5</f>
        <v>...Ap21</v>
      </c>
      <c r="F370" s="317">
        <f t="shared" ca="1" si="10"/>
        <v>44309</v>
      </c>
      <c r="G370" s="318">
        <f>COVID!Q370</f>
        <v>0</v>
      </c>
      <c r="H370" s="124">
        <f t="shared" ca="1" si="11"/>
        <v>44309</v>
      </c>
      <c r="I370" s="125">
        <v>0</v>
      </c>
      <c r="J370" s="316" t="str">
        <f>LEFT(PPG!E370,20)&amp;"."&amp;COVIDPAY!E370</f>
        <v>....Ap21</v>
      </c>
      <c r="K370" s="120" t="b">
        <v>1</v>
      </c>
      <c r="L370" s="126" t="s">
        <v>3686</v>
      </c>
      <c r="M370" s="120" t="b">
        <v>1</v>
      </c>
      <c r="N370" s="120" t="s">
        <v>3687</v>
      </c>
      <c r="O370" s="319">
        <f>PPG!J370</f>
        <v>0</v>
      </c>
      <c r="P370" s="120" t="b">
        <v>1</v>
      </c>
      <c r="Q370" s="120" t="b">
        <v>1</v>
      </c>
      <c r="R370" s="120" t="b">
        <v>1</v>
      </c>
    </row>
    <row r="371" spans="1:18" x14ac:dyDescent="0.25">
      <c r="A371" s="117">
        <v>1</v>
      </c>
      <c r="B371" s="118">
        <v>2</v>
      </c>
      <c r="C371" s="315">
        <f>PPG!K371</f>
        <v>0</v>
      </c>
      <c r="D371" s="120" t="b">
        <v>1</v>
      </c>
      <c r="E371" s="316" t="str">
        <f>RIGHT(PPG!D371,4)&amp;"."&amp;PPG!N371&amp;"."&amp;PPG!L371&amp;"."&amp;$C$5</f>
        <v>...Ap21</v>
      </c>
      <c r="F371" s="317">
        <f t="shared" ca="1" si="10"/>
        <v>44309</v>
      </c>
      <c r="G371" s="318">
        <f>COVID!Q371</f>
        <v>0</v>
      </c>
      <c r="H371" s="124">
        <f t="shared" ca="1" si="11"/>
        <v>44309</v>
      </c>
      <c r="I371" s="125">
        <v>0</v>
      </c>
      <c r="J371" s="316" t="str">
        <f>LEFT(PPG!E371,20)&amp;"."&amp;COVIDPAY!E371</f>
        <v>....Ap21</v>
      </c>
      <c r="K371" s="120" t="b">
        <v>1</v>
      </c>
      <c r="L371" s="126" t="s">
        <v>3686</v>
      </c>
      <c r="M371" s="120" t="b">
        <v>1</v>
      </c>
      <c r="N371" s="120" t="s">
        <v>3687</v>
      </c>
      <c r="O371" s="319">
        <f>PPG!J371</f>
        <v>0</v>
      </c>
      <c r="P371" s="120" t="b">
        <v>1</v>
      </c>
      <c r="Q371" s="120" t="b">
        <v>1</v>
      </c>
      <c r="R371" s="120" t="b">
        <v>1</v>
      </c>
    </row>
    <row r="372" spans="1:18" x14ac:dyDescent="0.25">
      <c r="A372" s="117">
        <v>1</v>
      </c>
      <c r="B372" s="118">
        <v>2</v>
      </c>
      <c r="C372" s="315">
        <f>PPG!K372</f>
        <v>0</v>
      </c>
      <c r="D372" s="120" t="b">
        <v>1</v>
      </c>
      <c r="E372" s="316" t="str">
        <f>RIGHT(PPG!D372,4)&amp;"."&amp;PPG!N372&amp;"."&amp;PPG!L372&amp;"."&amp;$C$5</f>
        <v>...Ap21</v>
      </c>
      <c r="F372" s="317">
        <f t="shared" ca="1" si="10"/>
        <v>44309</v>
      </c>
      <c r="G372" s="318">
        <f>COVID!Q372</f>
        <v>0</v>
      </c>
      <c r="H372" s="124">
        <f t="shared" ca="1" si="11"/>
        <v>44309</v>
      </c>
      <c r="I372" s="125">
        <v>0</v>
      </c>
      <c r="J372" s="316" t="str">
        <f>LEFT(PPG!E372,20)&amp;"."&amp;COVIDPAY!E372</f>
        <v>....Ap21</v>
      </c>
      <c r="K372" s="120" t="b">
        <v>1</v>
      </c>
      <c r="L372" s="126" t="s">
        <v>3686</v>
      </c>
      <c r="M372" s="120" t="b">
        <v>1</v>
      </c>
      <c r="N372" s="120" t="s">
        <v>3687</v>
      </c>
      <c r="O372" s="319">
        <f>PPG!J372</f>
        <v>0</v>
      </c>
      <c r="P372" s="120" t="b">
        <v>1</v>
      </c>
      <c r="Q372" s="120" t="b">
        <v>1</v>
      </c>
      <c r="R372" s="120" t="b">
        <v>1</v>
      </c>
    </row>
    <row r="373" spans="1:18" x14ac:dyDescent="0.25">
      <c r="A373" s="117">
        <v>1</v>
      </c>
      <c r="B373" s="118">
        <v>2</v>
      </c>
      <c r="C373" s="315">
        <f>PPG!K373</f>
        <v>0</v>
      </c>
      <c r="D373" s="120" t="b">
        <v>1</v>
      </c>
      <c r="E373" s="316" t="str">
        <f>RIGHT(PPG!D373,4)&amp;"."&amp;PPG!N373&amp;"."&amp;PPG!L373&amp;"."&amp;$C$5</f>
        <v>...Ap21</v>
      </c>
      <c r="F373" s="317">
        <f t="shared" ca="1" si="10"/>
        <v>44309</v>
      </c>
      <c r="G373" s="318">
        <f>COVID!Q373</f>
        <v>0</v>
      </c>
      <c r="H373" s="124">
        <f t="shared" ca="1" si="11"/>
        <v>44309</v>
      </c>
      <c r="I373" s="125">
        <v>0</v>
      </c>
      <c r="J373" s="316" t="str">
        <f>LEFT(PPG!E373,20)&amp;"."&amp;COVIDPAY!E373</f>
        <v>....Ap21</v>
      </c>
      <c r="K373" s="120" t="b">
        <v>1</v>
      </c>
      <c r="L373" s="126" t="s">
        <v>3686</v>
      </c>
      <c r="M373" s="120" t="b">
        <v>1</v>
      </c>
      <c r="N373" s="120" t="s">
        <v>3687</v>
      </c>
      <c r="O373" s="319">
        <f>PPG!J373</f>
        <v>0</v>
      </c>
      <c r="P373" s="120" t="b">
        <v>1</v>
      </c>
      <c r="Q373" s="120" t="b">
        <v>1</v>
      </c>
      <c r="R373" s="120" t="b">
        <v>1</v>
      </c>
    </row>
    <row r="374" spans="1:18" x14ac:dyDescent="0.25">
      <c r="A374" s="117">
        <v>1</v>
      </c>
      <c r="B374" s="118">
        <v>2</v>
      </c>
      <c r="C374" s="315">
        <f>PPG!K374</f>
        <v>0</v>
      </c>
      <c r="D374" s="120" t="b">
        <v>1</v>
      </c>
      <c r="E374" s="316" t="str">
        <f>RIGHT(PPG!D374,4)&amp;"."&amp;PPG!N374&amp;"."&amp;PPG!L374&amp;"."&amp;$C$5</f>
        <v>...Ap21</v>
      </c>
      <c r="F374" s="317">
        <f t="shared" ca="1" si="10"/>
        <v>44309</v>
      </c>
      <c r="G374" s="318">
        <f>COVID!Q374</f>
        <v>0</v>
      </c>
      <c r="H374" s="124">
        <f t="shared" ca="1" si="11"/>
        <v>44309</v>
      </c>
      <c r="I374" s="125">
        <v>0</v>
      </c>
      <c r="J374" s="316" t="str">
        <f>LEFT(PPG!E374,20)&amp;"."&amp;COVIDPAY!E374</f>
        <v>....Ap21</v>
      </c>
      <c r="K374" s="120" t="b">
        <v>1</v>
      </c>
      <c r="L374" s="126" t="s">
        <v>3686</v>
      </c>
      <c r="M374" s="120" t="b">
        <v>1</v>
      </c>
      <c r="N374" s="120" t="s">
        <v>3687</v>
      </c>
      <c r="O374" s="319">
        <f>PPG!J374</f>
        <v>0</v>
      </c>
      <c r="P374" s="120" t="b">
        <v>1</v>
      </c>
      <c r="Q374" s="120" t="b">
        <v>1</v>
      </c>
      <c r="R374" s="120" t="b">
        <v>1</v>
      </c>
    </row>
    <row r="375" spans="1:18" x14ac:dyDescent="0.25">
      <c r="A375" s="117">
        <v>1</v>
      </c>
      <c r="B375" s="118">
        <v>2</v>
      </c>
      <c r="C375" s="315">
        <f>PPG!K375</f>
        <v>0</v>
      </c>
      <c r="D375" s="120" t="b">
        <v>1</v>
      </c>
      <c r="E375" s="316" t="str">
        <f>RIGHT(PPG!D375,4)&amp;"."&amp;PPG!N375&amp;"."&amp;PPG!L375&amp;"."&amp;$C$5</f>
        <v>...Ap21</v>
      </c>
      <c r="F375" s="317">
        <f t="shared" ca="1" si="10"/>
        <v>44309</v>
      </c>
      <c r="G375" s="318">
        <f>COVID!Q375</f>
        <v>0</v>
      </c>
      <c r="H375" s="124">
        <f t="shared" ca="1" si="11"/>
        <v>44309</v>
      </c>
      <c r="I375" s="125">
        <v>0</v>
      </c>
      <c r="J375" s="316" t="str">
        <f>LEFT(PPG!E375,20)&amp;"."&amp;COVIDPAY!E375</f>
        <v>....Ap21</v>
      </c>
      <c r="K375" s="120" t="b">
        <v>1</v>
      </c>
      <c r="L375" s="126" t="s">
        <v>3686</v>
      </c>
      <c r="M375" s="120" t="b">
        <v>1</v>
      </c>
      <c r="N375" s="120" t="s">
        <v>3687</v>
      </c>
      <c r="O375" s="319">
        <f>PPG!J375</f>
        <v>0</v>
      </c>
      <c r="P375" s="120" t="b">
        <v>1</v>
      </c>
      <c r="Q375" s="120" t="b">
        <v>1</v>
      </c>
      <c r="R375" s="120" t="b">
        <v>1</v>
      </c>
    </row>
    <row r="376" spans="1:18" x14ac:dyDescent="0.25">
      <c r="A376" s="117">
        <v>1</v>
      </c>
      <c r="B376" s="118">
        <v>2</v>
      </c>
      <c r="C376" s="315">
        <f>PPG!K376</f>
        <v>0</v>
      </c>
      <c r="D376" s="120" t="b">
        <v>1</v>
      </c>
      <c r="E376" s="316" t="str">
        <f>RIGHT(PPG!D376,4)&amp;"."&amp;PPG!N376&amp;"."&amp;PPG!L376&amp;"."&amp;$C$5</f>
        <v>...Ap21</v>
      </c>
      <c r="F376" s="317">
        <f t="shared" ca="1" si="10"/>
        <v>44309</v>
      </c>
      <c r="G376" s="318">
        <f>COVID!Q376</f>
        <v>0</v>
      </c>
      <c r="H376" s="124">
        <f t="shared" ca="1" si="11"/>
        <v>44309</v>
      </c>
      <c r="I376" s="125">
        <v>0</v>
      </c>
      <c r="J376" s="316" t="str">
        <f>LEFT(PPG!E376,20)&amp;"."&amp;COVIDPAY!E376</f>
        <v>....Ap21</v>
      </c>
      <c r="K376" s="120" t="b">
        <v>1</v>
      </c>
      <c r="L376" s="126" t="s">
        <v>3686</v>
      </c>
      <c r="M376" s="120" t="b">
        <v>1</v>
      </c>
      <c r="N376" s="120" t="s">
        <v>3687</v>
      </c>
      <c r="O376" s="319">
        <f>PPG!J376</f>
        <v>0</v>
      </c>
      <c r="P376" s="120" t="b">
        <v>1</v>
      </c>
      <c r="Q376" s="120" t="b">
        <v>1</v>
      </c>
      <c r="R376" s="120" t="b">
        <v>1</v>
      </c>
    </row>
    <row r="377" spans="1:18" x14ac:dyDescent="0.25">
      <c r="A377" s="117">
        <v>1</v>
      </c>
      <c r="B377" s="118">
        <v>2</v>
      </c>
      <c r="C377" s="315">
        <f>PPG!K377</f>
        <v>0</v>
      </c>
      <c r="D377" s="120" t="b">
        <v>1</v>
      </c>
      <c r="E377" s="316" t="str">
        <f>RIGHT(PPG!D377,4)&amp;"."&amp;PPG!N377&amp;"."&amp;PPG!L377&amp;"."&amp;$C$5</f>
        <v>...Ap21</v>
      </c>
      <c r="F377" s="317">
        <f t="shared" ca="1" si="10"/>
        <v>44309</v>
      </c>
      <c r="G377" s="318">
        <f>COVID!Q377</f>
        <v>0</v>
      </c>
      <c r="H377" s="124">
        <f t="shared" ca="1" si="11"/>
        <v>44309</v>
      </c>
      <c r="I377" s="125">
        <v>0</v>
      </c>
      <c r="J377" s="316" t="str">
        <f>LEFT(PPG!E377,20)&amp;"."&amp;COVIDPAY!E377</f>
        <v>....Ap21</v>
      </c>
      <c r="K377" s="120" t="b">
        <v>1</v>
      </c>
      <c r="L377" s="126" t="s">
        <v>3686</v>
      </c>
      <c r="M377" s="120" t="b">
        <v>1</v>
      </c>
      <c r="N377" s="120" t="s">
        <v>3687</v>
      </c>
      <c r="O377" s="319">
        <f>PPG!J377</f>
        <v>0</v>
      </c>
      <c r="P377" s="120" t="b">
        <v>1</v>
      </c>
      <c r="Q377" s="120" t="b">
        <v>1</v>
      </c>
      <c r="R377" s="120" t="b">
        <v>1</v>
      </c>
    </row>
    <row r="378" spans="1:18" x14ac:dyDescent="0.25">
      <c r="A378" s="117">
        <v>1</v>
      </c>
      <c r="B378" s="118">
        <v>2</v>
      </c>
      <c r="C378" s="315">
        <f>PPG!K378</f>
        <v>0</v>
      </c>
      <c r="D378" s="120" t="b">
        <v>1</v>
      </c>
      <c r="E378" s="316" t="str">
        <f>RIGHT(PPG!D378,4)&amp;"."&amp;PPG!N378&amp;"."&amp;PPG!L378&amp;"."&amp;$C$5</f>
        <v>...Ap21</v>
      </c>
      <c r="F378" s="317">
        <f t="shared" ca="1" si="10"/>
        <v>44309</v>
      </c>
      <c r="G378" s="318">
        <f>COVID!Q378</f>
        <v>0</v>
      </c>
      <c r="H378" s="124">
        <f t="shared" ca="1" si="11"/>
        <v>44309</v>
      </c>
      <c r="I378" s="125">
        <v>0</v>
      </c>
      <c r="J378" s="316" t="str">
        <f>LEFT(PPG!E378,20)&amp;"."&amp;COVIDPAY!E378</f>
        <v>....Ap21</v>
      </c>
      <c r="K378" s="120" t="b">
        <v>1</v>
      </c>
      <c r="L378" s="126" t="s">
        <v>3686</v>
      </c>
      <c r="M378" s="120" t="b">
        <v>1</v>
      </c>
      <c r="N378" s="120" t="s">
        <v>3687</v>
      </c>
      <c r="O378" s="319">
        <f>PPG!J378</f>
        <v>0</v>
      </c>
      <c r="P378" s="120" t="b">
        <v>1</v>
      </c>
      <c r="Q378" s="120" t="b">
        <v>1</v>
      </c>
      <c r="R378" s="120" t="b">
        <v>1</v>
      </c>
    </row>
    <row r="379" spans="1:18" x14ac:dyDescent="0.25">
      <c r="A379" s="117">
        <v>1</v>
      </c>
      <c r="B379" s="118">
        <v>2</v>
      </c>
      <c r="C379" s="315">
        <f>PPG!K379</f>
        <v>0</v>
      </c>
      <c r="D379" s="120" t="b">
        <v>1</v>
      </c>
      <c r="E379" s="316" t="str">
        <f>RIGHT(PPG!D379,4)&amp;"."&amp;PPG!N379&amp;"."&amp;PPG!L379&amp;"."&amp;$C$5</f>
        <v>...Ap21</v>
      </c>
      <c r="F379" s="317">
        <f t="shared" ca="1" si="10"/>
        <v>44309</v>
      </c>
      <c r="G379" s="318">
        <f>COVID!Q379</f>
        <v>0</v>
      </c>
      <c r="H379" s="124">
        <f t="shared" ca="1" si="11"/>
        <v>44309</v>
      </c>
      <c r="I379" s="125">
        <v>0</v>
      </c>
      <c r="J379" s="316" t="str">
        <f>LEFT(PPG!E379,20)&amp;"."&amp;COVIDPAY!E379</f>
        <v>....Ap21</v>
      </c>
      <c r="K379" s="120" t="b">
        <v>1</v>
      </c>
      <c r="L379" s="126" t="s">
        <v>3686</v>
      </c>
      <c r="M379" s="120" t="b">
        <v>1</v>
      </c>
      <c r="N379" s="120" t="s">
        <v>3687</v>
      </c>
      <c r="O379" s="319">
        <f>PPG!J379</f>
        <v>0</v>
      </c>
      <c r="P379" s="120" t="b">
        <v>1</v>
      </c>
      <c r="Q379" s="120" t="b">
        <v>1</v>
      </c>
      <c r="R379" s="120" t="b">
        <v>1</v>
      </c>
    </row>
    <row r="380" spans="1:18" x14ac:dyDescent="0.25">
      <c r="A380" s="117">
        <v>1</v>
      </c>
      <c r="B380" s="118">
        <v>2</v>
      </c>
      <c r="C380" s="315">
        <f>PPG!K380</f>
        <v>0</v>
      </c>
      <c r="D380" s="120" t="b">
        <v>1</v>
      </c>
      <c r="E380" s="316" t="str">
        <f>RIGHT(PPG!D380,4)&amp;"."&amp;PPG!N380&amp;"."&amp;PPG!L380&amp;"."&amp;$C$5</f>
        <v>...Ap21</v>
      </c>
      <c r="F380" s="317">
        <f t="shared" ca="1" si="10"/>
        <v>44309</v>
      </c>
      <c r="G380" s="318">
        <f>COVID!Q380</f>
        <v>0</v>
      </c>
      <c r="H380" s="124">
        <f t="shared" ca="1" si="11"/>
        <v>44309</v>
      </c>
      <c r="I380" s="125">
        <v>0</v>
      </c>
      <c r="J380" s="316" t="str">
        <f>LEFT(PPG!E380,20)&amp;"."&amp;COVIDPAY!E380</f>
        <v>....Ap21</v>
      </c>
      <c r="K380" s="120" t="b">
        <v>1</v>
      </c>
      <c r="L380" s="126" t="s">
        <v>3686</v>
      </c>
      <c r="M380" s="120" t="b">
        <v>1</v>
      </c>
      <c r="N380" s="120" t="s">
        <v>3687</v>
      </c>
      <c r="O380" s="319">
        <f>PPG!J380</f>
        <v>0</v>
      </c>
      <c r="P380" s="120" t="b">
        <v>1</v>
      </c>
      <c r="Q380" s="120" t="b">
        <v>1</v>
      </c>
      <c r="R380" s="120" t="b">
        <v>1</v>
      </c>
    </row>
    <row r="381" spans="1:18" x14ac:dyDescent="0.25">
      <c r="A381" s="117">
        <v>1</v>
      </c>
      <c r="B381" s="118">
        <v>2</v>
      </c>
      <c r="C381" s="315">
        <f>PPG!K381</f>
        <v>0</v>
      </c>
      <c r="D381" s="120" t="b">
        <v>1</v>
      </c>
      <c r="E381" s="316" t="str">
        <f>RIGHT(PPG!D381,4)&amp;"."&amp;PPG!N381&amp;"."&amp;PPG!L381&amp;"."&amp;$C$5</f>
        <v>...Ap21</v>
      </c>
      <c r="F381" s="317">
        <f t="shared" ca="1" si="10"/>
        <v>44309</v>
      </c>
      <c r="G381" s="318">
        <f>COVID!Q381</f>
        <v>0</v>
      </c>
      <c r="H381" s="124">
        <f t="shared" ca="1" si="11"/>
        <v>44309</v>
      </c>
      <c r="I381" s="125">
        <v>0</v>
      </c>
      <c r="J381" s="316" t="str">
        <f>LEFT(PPG!E381,20)&amp;"."&amp;COVIDPAY!E381</f>
        <v>....Ap21</v>
      </c>
      <c r="K381" s="120" t="b">
        <v>1</v>
      </c>
      <c r="L381" s="126" t="s">
        <v>3686</v>
      </c>
      <c r="M381" s="120" t="b">
        <v>1</v>
      </c>
      <c r="N381" s="120" t="s">
        <v>3687</v>
      </c>
      <c r="O381" s="319">
        <f>PPG!J381</f>
        <v>0</v>
      </c>
      <c r="P381" s="120" t="b">
        <v>1</v>
      </c>
      <c r="Q381" s="120" t="b">
        <v>1</v>
      </c>
      <c r="R381" s="120" t="b">
        <v>1</v>
      </c>
    </row>
    <row r="382" spans="1:18" x14ac:dyDescent="0.25">
      <c r="A382" s="117">
        <v>1</v>
      </c>
      <c r="B382" s="118">
        <v>2</v>
      </c>
      <c r="C382" s="315">
        <f>PPG!K382</f>
        <v>0</v>
      </c>
      <c r="D382" s="120" t="b">
        <v>1</v>
      </c>
      <c r="E382" s="316" t="str">
        <f>RIGHT(PPG!D382,4)&amp;"."&amp;PPG!N382&amp;"."&amp;PPG!L382&amp;"."&amp;$C$5</f>
        <v>...Ap21</v>
      </c>
      <c r="F382" s="317">
        <f t="shared" ca="1" si="10"/>
        <v>44309</v>
      </c>
      <c r="G382" s="318">
        <f>COVID!Q382</f>
        <v>0</v>
      </c>
      <c r="H382" s="124">
        <f t="shared" ca="1" si="11"/>
        <v>44309</v>
      </c>
      <c r="I382" s="125">
        <v>0</v>
      </c>
      <c r="J382" s="316" t="str">
        <f>LEFT(PPG!E382,20)&amp;"."&amp;COVIDPAY!E382</f>
        <v>....Ap21</v>
      </c>
      <c r="K382" s="120" t="b">
        <v>1</v>
      </c>
      <c r="L382" s="126" t="s">
        <v>3686</v>
      </c>
      <c r="M382" s="120" t="b">
        <v>1</v>
      </c>
      <c r="N382" s="120" t="s">
        <v>3687</v>
      </c>
      <c r="O382" s="319">
        <f>PPG!J382</f>
        <v>0</v>
      </c>
      <c r="P382" s="120" t="b">
        <v>1</v>
      </c>
      <c r="Q382" s="120" t="b">
        <v>1</v>
      </c>
      <c r="R382" s="120" t="b">
        <v>1</v>
      </c>
    </row>
    <row r="383" spans="1:18" x14ac:dyDescent="0.25">
      <c r="A383" s="117">
        <v>1</v>
      </c>
      <c r="B383" s="118">
        <v>2</v>
      </c>
      <c r="C383" s="315">
        <f>PPG!K383</f>
        <v>0</v>
      </c>
      <c r="D383" s="120" t="b">
        <v>1</v>
      </c>
      <c r="E383" s="316" t="str">
        <f>RIGHT(PPG!D383,4)&amp;"."&amp;PPG!N383&amp;"."&amp;PPG!L383&amp;"."&amp;$C$5</f>
        <v>...Ap21</v>
      </c>
      <c r="F383" s="317">
        <f t="shared" ca="1" si="10"/>
        <v>44309</v>
      </c>
      <c r="G383" s="318">
        <f>COVID!Q383</f>
        <v>0</v>
      </c>
      <c r="H383" s="124">
        <f t="shared" ca="1" si="11"/>
        <v>44309</v>
      </c>
      <c r="I383" s="125">
        <v>0</v>
      </c>
      <c r="J383" s="316" t="str">
        <f>LEFT(PPG!E383,20)&amp;"."&amp;COVIDPAY!E383</f>
        <v>....Ap21</v>
      </c>
      <c r="K383" s="120" t="b">
        <v>1</v>
      </c>
      <c r="L383" s="126" t="s">
        <v>3686</v>
      </c>
      <c r="M383" s="120" t="b">
        <v>1</v>
      </c>
      <c r="N383" s="120" t="s">
        <v>3687</v>
      </c>
      <c r="O383" s="319">
        <f>PPG!J383</f>
        <v>0</v>
      </c>
      <c r="P383" s="120" t="b">
        <v>1</v>
      </c>
      <c r="Q383" s="120" t="b">
        <v>1</v>
      </c>
      <c r="R383" s="120" t="b">
        <v>1</v>
      </c>
    </row>
    <row r="384" spans="1:18" x14ac:dyDescent="0.25">
      <c r="A384" s="117">
        <v>1</v>
      </c>
      <c r="B384" s="118">
        <v>2</v>
      </c>
      <c r="C384" s="315">
        <f>PPG!K384</f>
        <v>0</v>
      </c>
      <c r="D384" s="120" t="b">
        <v>1</v>
      </c>
      <c r="E384" s="316" t="str">
        <f>RIGHT(PPG!D384,4)&amp;"."&amp;PPG!N384&amp;"."&amp;PPG!L384&amp;"."&amp;$C$5</f>
        <v>...Ap21</v>
      </c>
      <c r="F384" s="317">
        <f t="shared" ca="1" si="10"/>
        <v>44309</v>
      </c>
      <c r="G384" s="318">
        <f>COVID!Q384</f>
        <v>0</v>
      </c>
      <c r="H384" s="124">
        <f t="shared" ca="1" si="11"/>
        <v>44309</v>
      </c>
      <c r="I384" s="125">
        <v>0</v>
      </c>
      <c r="J384" s="316" t="str">
        <f>LEFT(PPG!E384,20)&amp;"."&amp;COVIDPAY!E384</f>
        <v>....Ap21</v>
      </c>
      <c r="K384" s="120" t="b">
        <v>1</v>
      </c>
      <c r="L384" s="126" t="s">
        <v>3686</v>
      </c>
      <c r="M384" s="120" t="b">
        <v>1</v>
      </c>
      <c r="N384" s="120" t="s">
        <v>3687</v>
      </c>
      <c r="O384" s="319">
        <f>PPG!J384</f>
        <v>0</v>
      </c>
      <c r="P384" s="120" t="b">
        <v>1</v>
      </c>
      <c r="Q384" s="120" t="b">
        <v>1</v>
      </c>
      <c r="R384" s="120" t="b">
        <v>1</v>
      </c>
    </row>
    <row r="385" spans="1:18" x14ac:dyDescent="0.25">
      <c r="A385" s="117">
        <v>1</v>
      </c>
      <c r="B385" s="118">
        <v>2</v>
      </c>
      <c r="C385" s="315">
        <f>PPG!K385</f>
        <v>0</v>
      </c>
      <c r="D385" s="120" t="b">
        <v>1</v>
      </c>
      <c r="E385" s="316" t="str">
        <f>RIGHT(PPG!D385,4)&amp;"."&amp;PPG!N385&amp;"."&amp;PPG!L385&amp;"."&amp;$C$5</f>
        <v>...Ap21</v>
      </c>
      <c r="F385" s="317">
        <f t="shared" ca="1" si="10"/>
        <v>44309</v>
      </c>
      <c r="G385" s="318">
        <f>COVID!Q385</f>
        <v>0</v>
      </c>
      <c r="H385" s="124">
        <f t="shared" ca="1" si="11"/>
        <v>44309</v>
      </c>
      <c r="I385" s="125">
        <v>0</v>
      </c>
      <c r="J385" s="316" t="str">
        <f>LEFT(PPG!E385,20)&amp;"."&amp;COVIDPAY!E385</f>
        <v>....Ap21</v>
      </c>
      <c r="K385" s="120" t="b">
        <v>1</v>
      </c>
      <c r="L385" s="126" t="s">
        <v>3686</v>
      </c>
      <c r="M385" s="120" t="b">
        <v>1</v>
      </c>
      <c r="N385" s="120" t="s">
        <v>3687</v>
      </c>
      <c r="O385" s="319">
        <f>PPG!J385</f>
        <v>0</v>
      </c>
      <c r="P385" s="120" t="b">
        <v>1</v>
      </c>
      <c r="Q385" s="120" t="b">
        <v>1</v>
      </c>
      <c r="R385" s="120" t="b">
        <v>1</v>
      </c>
    </row>
    <row r="386" spans="1:18" x14ac:dyDescent="0.25">
      <c r="A386" s="117">
        <v>1</v>
      </c>
      <c r="B386" s="118">
        <v>2</v>
      </c>
      <c r="C386" s="315">
        <f>PPG!K386</f>
        <v>0</v>
      </c>
      <c r="D386" s="120" t="b">
        <v>1</v>
      </c>
      <c r="E386" s="316" t="str">
        <f>RIGHT(PPG!D386,4)&amp;"."&amp;PPG!N386&amp;"."&amp;PPG!L386&amp;"."&amp;$C$5</f>
        <v>...Ap21</v>
      </c>
      <c r="F386" s="317">
        <f t="shared" ca="1" si="10"/>
        <v>44309</v>
      </c>
      <c r="G386" s="318">
        <f>COVID!Q386</f>
        <v>0</v>
      </c>
      <c r="H386" s="124">
        <f t="shared" ca="1" si="11"/>
        <v>44309</v>
      </c>
      <c r="I386" s="125">
        <v>0</v>
      </c>
      <c r="J386" s="316" t="str">
        <f>LEFT(PPG!E386,20)&amp;"."&amp;COVIDPAY!E386</f>
        <v>....Ap21</v>
      </c>
      <c r="K386" s="120" t="b">
        <v>1</v>
      </c>
      <c r="L386" s="126" t="s">
        <v>3686</v>
      </c>
      <c r="M386" s="120" t="b">
        <v>1</v>
      </c>
      <c r="N386" s="120" t="s">
        <v>3687</v>
      </c>
      <c r="O386" s="319">
        <f>PPG!J386</f>
        <v>0</v>
      </c>
      <c r="P386" s="120" t="b">
        <v>1</v>
      </c>
      <c r="Q386" s="120" t="b">
        <v>1</v>
      </c>
      <c r="R386" s="120" t="b">
        <v>1</v>
      </c>
    </row>
    <row r="387" spans="1:18" x14ac:dyDescent="0.25">
      <c r="A387" s="117">
        <v>1</v>
      </c>
      <c r="B387" s="118">
        <v>2</v>
      </c>
      <c r="C387" s="315">
        <f>PPG!K387</f>
        <v>0</v>
      </c>
      <c r="D387" s="120" t="b">
        <v>1</v>
      </c>
      <c r="E387" s="316" t="str">
        <f>RIGHT(PPG!D387,4)&amp;"."&amp;PPG!N387&amp;"."&amp;PPG!L387&amp;"."&amp;$C$5</f>
        <v>...Ap21</v>
      </c>
      <c r="F387" s="317">
        <f t="shared" ca="1" si="10"/>
        <v>44309</v>
      </c>
      <c r="G387" s="318">
        <f>COVID!Q387</f>
        <v>0</v>
      </c>
      <c r="H387" s="124">
        <f t="shared" ca="1" si="11"/>
        <v>44309</v>
      </c>
      <c r="I387" s="125">
        <v>0</v>
      </c>
      <c r="J387" s="316" t="str">
        <f>LEFT(PPG!E387,20)&amp;"."&amp;COVIDPAY!E387</f>
        <v>....Ap21</v>
      </c>
      <c r="K387" s="120" t="b">
        <v>1</v>
      </c>
      <c r="L387" s="126" t="s">
        <v>3686</v>
      </c>
      <c r="M387" s="120" t="b">
        <v>1</v>
      </c>
      <c r="N387" s="120" t="s">
        <v>3687</v>
      </c>
      <c r="O387" s="319">
        <f>PPG!J387</f>
        <v>0</v>
      </c>
      <c r="P387" s="120" t="b">
        <v>1</v>
      </c>
      <c r="Q387" s="120" t="b">
        <v>1</v>
      </c>
      <c r="R387" s="120" t="b">
        <v>1</v>
      </c>
    </row>
    <row r="388" spans="1:18" x14ac:dyDescent="0.25">
      <c r="A388" s="117">
        <v>1</v>
      </c>
      <c r="B388" s="118">
        <v>2</v>
      </c>
      <c r="C388" s="315">
        <f>PPG!K388</f>
        <v>0</v>
      </c>
      <c r="D388" s="120" t="b">
        <v>1</v>
      </c>
      <c r="E388" s="316" t="str">
        <f>RIGHT(PPG!D388,4)&amp;"."&amp;PPG!N388&amp;"."&amp;PPG!L388&amp;"."&amp;$C$5</f>
        <v>...Ap21</v>
      </c>
      <c r="F388" s="317">
        <f t="shared" ca="1" si="10"/>
        <v>44309</v>
      </c>
      <c r="G388" s="318">
        <f>COVID!Q388</f>
        <v>0</v>
      </c>
      <c r="H388" s="124">
        <f t="shared" ca="1" si="11"/>
        <v>44309</v>
      </c>
      <c r="I388" s="125">
        <v>0</v>
      </c>
      <c r="J388" s="316" t="str">
        <f>LEFT(PPG!E388,20)&amp;"."&amp;COVIDPAY!E388</f>
        <v>....Ap21</v>
      </c>
      <c r="K388" s="120" t="b">
        <v>1</v>
      </c>
      <c r="L388" s="126" t="s">
        <v>3686</v>
      </c>
      <c r="M388" s="120" t="b">
        <v>1</v>
      </c>
      <c r="N388" s="120" t="s">
        <v>3687</v>
      </c>
      <c r="O388" s="319">
        <f>PPG!J388</f>
        <v>0</v>
      </c>
      <c r="P388" s="120" t="b">
        <v>1</v>
      </c>
      <c r="Q388" s="120" t="b">
        <v>1</v>
      </c>
      <c r="R388" s="120" t="b">
        <v>1</v>
      </c>
    </row>
    <row r="389" spans="1:18" x14ac:dyDescent="0.25">
      <c r="A389" s="117">
        <v>1</v>
      </c>
      <c r="B389" s="118">
        <v>2</v>
      </c>
      <c r="C389" s="315">
        <f>PPG!K389</f>
        <v>0</v>
      </c>
      <c r="D389" s="120" t="b">
        <v>1</v>
      </c>
      <c r="E389" s="316" t="str">
        <f>RIGHT(PPG!D389,4)&amp;"."&amp;PPG!N389&amp;"."&amp;PPG!L389&amp;"."&amp;$C$5</f>
        <v>...Ap21</v>
      </c>
      <c r="F389" s="317">
        <f t="shared" ca="1" si="10"/>
        <v>44309</v>
      </c>
      <c r="G389" s="318">
        <f>COVID!Q389</f>
        <v>0</v>
      </c>
      <c r="H389" s="124">
        <f t="shared" ca="1" si="11"/>
        <v>44309</v>
      </c>
      <c r="I389" s="125">
        <v>0</v>
      </c>
      <c r="J389" s="316" t="str">
        <f>LEFT(PPG!E389,20)&amp;"."&amp;COVIDPAY!E389</f>
        <v>....Ap21</v>
      </c>
      <c r="K389" s="120" t="b">
        <v>1</v>
      </c>
      <c r="L389" s="126" t="s">
        <v>3686</v>
      </c>
      <c r="M389" s="120" t="b">
        <v>1</v>
      </c>
      <c r="N389" s="120" t="s">
        <v>3687</v>
      </c>
      <c r="O389" s="319">
        <f>PPG!J389</f>
        <v>0</v>
      </c>
      <c r="P389" s="120" t="b">
        <v>1</v>
      </c>
      <c r="Q389" s="120" t="b">
        <v>1</v>
      </c>
      <c r="R389" s="120" t="b">
        <v>1</v>
      </c>
    </row>
    <row r="390" spans="1:18" x14ac:dyDescent="0.25">
      <c r="A390" s="117">
        <v>1</v>
      </c>
      <c r="B390" s="118">
        <v>2</v>
      </c>
      <c r="C390" s="315">
        <f>PPG!K390</f>
        <v>0</v>
      </c>
      <c r="D390" s="120" t="b">
        <v>1</v>
      </c>
      <c r="E390" s="316" t="str">
        <f>RIGHT(PPG!D390,4)&amp;"."&amp;PPG!N390&amp;"."&amp;PPG!L390&amp;"."&amp;$C$5</f>
        <v>...Ap21</v>
      </c>
      <c r="F390" s="317">
        <f t="shared" ca="1" si="10"/>
        <v>44309</v>
      </c>
      <c r="G390" s="318">
        <f>COVID!Q390</f>
        <v>0</v>
      </c>
      <c r="H390" s="124">
        <f t="shared" ca="1" si="11"/>
        <v>44309</v>
      </c>
      <c r="I390" s="125">
        <v>0</v>
      </c>
      <c r="J390" s="316" t="str">
        <f>LEFT(PPG!E390,20)&amp;"."&amp;COVIDPAY!E390</f>
        <v>....Ap21</v>
      </c>
      <c r="K390" s="120" t="b">
        <v>1</v>
      </c>
      <c r="L390" s="126" t="s">
        <v>3686</v>
      </c>
      <c r="M390" s="120" t="b">
        <v>1</v>
      </c>
      <c r="N390" s="120" t="s">
        <v>3687</v>
      </c>
      <c r="O390" s="319">
        <f>PPG!J390</f>
        <v>0</v>
      </c>
      <c r="P390" s="120" t="b">
        <v>1</v>
      </c>
      <c r="Q390" s="120" t="b">
        <v>1</v>
      </c>
      <c r="R390" s="120" t="b">
        <v>1</v>
      </c>
    </row>
    <row r="391" spans="1:18" x14ac:dyDescent="0.25">
      <c r="A391" s="117">
        <v>1</v>
      </c>
      <c r="B391" s="118">
        <v>2</v>
      </c>
      <c r="C391" s="315">
        <f>PPG!K391</f>
        <v>0</v>
      </c>
      <c r="D391" s="120" t="b">
        <v>1</v>
      </c>
      <c r="E391" s="316" t="str">
        <f>RIGHT(PPG!D391,4)&amp;"."&amp;PPG!N391&amp;"."&amp;PPG!L391&amp;"."&amp;$C$5</f>
        <v>...Ap21</v>
      </c>
      <c r="F391" s="317">
        <f t="shared" ca="1" si="10"/>
        <v>44309</v>
      </c>
      <c r="G391" s="318">
        <f>COVID!Q391</f>
        <v>0</v>
      </c>
      <c r="H391" s="124">
        <f t="shared" ca="1" si="11"/>
        <v>44309</v>
      </c>
      <c r="I391" s="125">
        <v>0</v>
      </c>
      <c r="J391" s="316" t="str">
        <f>LEFT(PPG!E391,20)&amp;"."&amp;COVIDPAY!E391</f>
        <v>....Ap21</v>
      </c>
      <c r="K391" s="120" t="b">
        <v>1</v>
      </c>
      <c r="L391" s="126" t="s">
        <v>3686</v>
      </c>
      <c r="M391" s="120" t="b">
        <v>1</v>
      </c>
      <c r="N391" s="120" t="s">
        <v>3687</v>
      </c>
      <c r="O391" s="319">
        <f>PPG!J391</f>
        <v>0</v>
      </c>
      <c r="P391" s="120" t="b">
        <v>1</v>
      </c>
      <c r="Q391" s="120" t="b">
        <v>1</v>
      </c>
      <c r="R391" s="120" t="b">
        <v>1</v>
      </c>
    </row>
    <row r="392" spans="1:18" x14ac:dyDescent="0.25">
      <c r="A392" s="117">
        <v>1</v>
      </c>
      <c r="B392" s="118">
        <v>2</v>
      </c>
      <c r="C392" s="315">
        <f>PPG!K392</f>
        <v>0</v>
      </c>
      <c r="D392" s="120" t="b">
        <v>1</v>
      </c>
      <c r="E392" s="316" t="str">
        <f>RIGHT(PPG!D392,4)&amp;"."&amp;PPG!N392&amp;"."&amp;PPG!L392&amp;"."&amp;$C$5</f>
        <v>...Ap21</v>
      </c>
      <c r="F392" s="317">
        <f t="shared" ca="1" si="10"/>
        <v>44309</v>
      </c>
      <c r="G392" s="318">
        <f>COVID!Q392</f>
        <v>0</v>
      </c>
      <c r="H392" s="124">
        <f t="shared" ca="1" si="11"/>
        <v>44309</v>
      </c>
      <c r="I392" s="125">
        <v>0</v>
      </c>
      <c r="J392" s="316" t="str">
        <f>LEFT(PPG!E392,20)&amp;"."&amp;COVIDPAY!E392</f>
        <v>....Ap21</v>
      </c>
      <c r="K392" s="120" t="b">
        <v>1</v>
      </c>
      <c r="L392" s="126" t="s">
        <v>3686</v>
      </c>
      <c r="M392" s="120" t="b">
        <v>1</v>
      </c>
      <c r="N392" s="120" t="s">
        <v>3687</v>
      </c>
      <c r="O392" s="319">
        <f>PPG!J392</f>
        <v>0</v>
      </c>
      <c r="P392" s="120" t="b">
        <v>1</v>
      </c>
      <c r="Q392" s="120" t="b">
        <v>1</v>
      </c>
      <c r="R392" s="120" t="b">
        <v>1</v>
      </c>
    </row>
    <row r="393" spans="1:18" x14ac:dyDescent="0.25">
      <c r="A393" s="117">
        <v>1</v>
      </c>
      <c r="B393" s="118">
        <v>2</v>
      </c>
      <c r="C393" s="315">
        <f>PPG!K393</f>
        <v>0</v>
      </c>
      <c r="D393" s="120" t="b">
        <v>1</v>
      </c>
      <c r="E393" s="316" t="str">
        <f>RIGHT(PPG!D393,4)&amp;"."&amp;PPG!N393&amp;"."&amp;PPG!L393&amp;"."&amp;$C$5</f>
        <v>...Ap21</v>
      </c>
      <c r="F393" s="317">
        <f t="shared" ca="1" si="10"/>
        <v>44309</v>
      </c>
      <c r="G393" s="318">
        <f>COVID!Q393</f>
        <v>0</v>
      </c>
      <c r="H393" s="124">
        <f t="shared" ca="1" si="11"/>
        <v>44309</v>
      </c>
      <c r="I393" s="125">
        <v>0</v>
      </c>
      <c r="J393" s="316" t="str">
        <f>LEFT(PPG!E393,20)&amp;"."&amp;COVIDPAY!E393</f>
        <v>....Ap21</v>
      </c>
      <c r="K393" s="120" t="b">
        <v>1</v>
      </c>
      <c r="L393" s="126" t="s">
        <v>3686</v>
      </c>
      <c r="M393" s="120" t="b">
        <v>1</v>
      </c>
      <c r="N393" s="120" t="s">
        <v>3687</v>
      </c>
      <c r="O393" s="319">
        <f>PPG!J393</f>
        <v>0</v>
      </c>
      <c r="P393" s="120" t="b">
        <v>1</v>
      </c>
      <c r="Q393" s="120" t="b">
        <v>1</v>
      </c>
      <c r="R393" s="120" t="b">
        <v>1</v>
      </c>
    </row>
    <row r="394" spans="1:18" x14ac:dyDescent="0.25">
      <c r="A394" s="117">
        <v>1</v>
      </c>
      <c r="B394" s="118">
        <v>2</v>
      </c>
      <c r="C394" s="315">
        <f>PPG!K394</f>
        <v>0</v>
      </c>
      <c r="D394" s="120" t="b">
        <v>1</v>
      </c>
      <c r="E394" s="316" t="str">
        <f>RIGHT(PPG!D394,4)&amp;"."&amp;PPG!N394&amp;"."&amp;PPG!L394&amp;"."&amp;$C$5</f>
        <v>...Ap21</v>
      </c>
      <c r="F394" s="317">
        <f t="shared" ca="1" si="10"/>
        <v>44309</v>
      </c>
      <c r="G394" s="318">
        <f>COVID!Q394</f>
        <v>0</v>
      </c>
      <c r="H394" s="124">
        <f t="shared" ca="1" si="11"/>
        <v>44309</v>
      </c>
      <c r="I394" s="125">
        <v>0</v>
      </c>
      <c r="J394" s="316" t="str">
        <f>LEFT(PPG!E394,20)&amp;"."&amp;COVIDPAY!E394</f>
        <v>....Ap21</v>
      </c>
      <c r="K394" s="120" t="b">
        <v>1</v>
      </c>
      <c r="L394" s="126" t="s">
        <v>3686</v>
      </c>
      <c r="M394" s="120" t="b">
        <v>1</v>
      </c>
      <c r="N394" s="120" t="s">
        <v>3687</v>
      </c>
      <c r="O394" s="319">
        <f>PPG!J394</f>
        <v>0</v>
      </c>
      <c r="P394" s="120" t="b">
        <v>1</v>
      </c>
      <c r="Q394" s="120" t="b">
        <v>1</v>
      </c>
      <c r="R394" s="120" t="b">
        <v>1</v>
      </c>
    </row>
    <row r="395" spans="1:18" x14ac:dyDescent="0.25">
      <c r="A395" s="117">
        <v>1</v>
      </c>
      <c r="B395" s="118">
        <v>2</v>
      </c>
      <c r="C395" s="315">
        <f>PPG!K395</f>
        <v>0</v>
      </c>
      <c r="D395" s="120" t="b">
        <v>1</v>
      </c>
      <c r="E395" s="316" t="str">
        <f>RIGHT(PPG!D395,4)&amp;"."&amp;PPG!N395&amp;"."&amp;PPG!L395&amp;"."&amp;$C$5</f>
        <v>...Ap21</v>
      </c>
      <c r="F395" s="317">
        <f t="shared" ca="1" si="10"/>
        <v>44309</v>
      </c>
      <c r="G395" s="318">
        <f>COVID!Q395</f>
        <v>0</v>
      </c>
      <c r="H395" s="124">
        <f t="shared" ca="1" si="11"/>
        <v>44309</v>
      </c>
      <c r="I395" s="125">
        <v>0</v>
      </c>
      <c r="J395" s="316" t="str">
        <f>LEFT(PPG!E395,20)&amp;"."&amp;COVIDPAY!E395</f>
        <v>....Ap21</v>
      </c>
      <c r="K395" s="120" t="b">
        <v>1</v>
      </c>
      <c r="L395" s="126" t="s">
        <v>3686</v>
      </c>
      <c r="M395" s="120" t="b">
        <v>1</v>
      </c>
      <c r="N395" s="120" t="s">
        <v>3687</v>
      </c>
      <c r="O395" s="319">
        <f>PPG!J395</f>
        <v>0</v>
      </c>
      <c r="P395" s="120" t="b">
        <v>1</v>
      </c>
      <c r="Q395" s="120" t="b">
        <v>1</v>
      </c>
      <c r="R395" s="120" t="b">
        <v>1</v>
      </c>
    </row>
    <row r="396" spans="1:18" x14ac:dyDescent="0.25">
      <c r="A396" s="117">
        <v>1</v>
      </c>
      <c r="B396" s="118">
        <v>2</v>
      </c>
      <c r="C396" s="315">
        <f>PPG!K396</f>
        <v>0</v>
      </c>
      <c r="D396" s="120" t="b">
        <v>1</v>
      </c>
      <c r="E396" s="316" t="str">
        <f>RIGHT(PPG!D396,4)&amp;"."&amp;PPG!N396&amp;"."&amp;PPG!L396&amp;"."&amp;$C$5</f>
        <v>...Ap21</v>
      </c>
      <c r="F396" s="317">
        <f t="shared" ca="1" si="10"/>
        <v>44309</v>
      </c>
      <c r="G396" s="318">
        <f>COVID!Q396</f>
        <v>0</v>
      </c>
      <c r="H396" s="124">
        <f t="shared" ca="1" si="11"/>
        <v>44309</v>
      </c>
      <c r="I396" s="125">
        <v>0</v>
      </c>
      <c r="J396" s="316" t="str">
        <f>LEFT(PPG!E396,20)&amp;"."&amp;COVIDPAY!E396</f>
        <v>....Ap21</v>
      </c>
      <c r="K396" s="120" t="b">
        <v>1</v>
      </c>
      <c r="L396" s="126" t="s">
        <v>3686</v>
      </c>
      <c r="M396" s="120" t="b">
        <v>1</v>
      </c>
      <c r="N396" s="120" t="s">
        <v>3687</v>
      </c>
      <c r="O396" s="319">
        <f>PPG!J396</f>
        <v>0</v>
      </c>
      <c r="P396" s="120" t="b">
        <v>1</v>
      </c>
      <c r="Q396" s="120" t="b">
        <v>1</v>
      </c>
      <c r="R396" s="120" t="b">
        <v>1</v>
      </c>
    </row>
    <row r="397" spans="1:18" x14ac:dyDescent="0.25">
      <c r="A397" s="117">
        <v>1</v>
      </c>
      <c r="B397" s="118">
        <v>2</v>
      </c>
      <c r="C397" s="315">
        <f>PPG!K397</f>
        <v>0</v>
      </c>
      <c r="D397" s="120" t="b">
        <v>1</v>
      </c>
      <c r="E397" s="316" t="str">
        <f>RIGHT(PPG!D397,4)&amp;"."&amp;PPG!N397&amp;"."&amp;PPG!L397&amp;"."&amp;$C$5</f>
        <v>...Ap21</v>
      </c>
      <c r="F397" s="317">
        <f t="shared" ca="1" si="10"/>
        <v>44309</v>
      </c>
      <c r="G397" s="318">
        <f>COVID!Q397</f>
        <v>0</v>
      </c>
      <c r="H397" s="124">
        <f t="shared" ca="1" si="11"/>
        <v>44309</v>
      </c>
      <c r="I397" s="125">
        <v>0</v>
      </c>
      <c r="J397" s="316" t="str">
        <f>LEFT(PPG!E397,20)&amp;"."&amp;COVIDPAY!E397</f>
        <v>....Ap21</v>
      </c>
      <c r="K397" s="120" t="b">
        <v>1</v>
      </c>
      <c r="L397" s="126" t="s">
        <v>3686</v>
      </c>
      <c r="M397" s="120" t="b">
        <v>1</v>
      </c>
      <c r="N397" s="120" t="s">
        <v>3687</v>
      </c>
      <c r="O397" s="319">
        <f>PPG!J397</f>
        <v>0</v>
      </c>
      <c r="P397" s="120" t="b">
        <v>1</v>
      </c>
      <c r="Q397" s="120" t="b">
        <v>1</v>
      </c>
      <c r="R397" s="120" t="b">
        <v>1</v>
      </c>
    </row>
    <row r="398" spans="1:18" x14ac:dyDescent="0.25">
      <c r="A398" s="117">
        <v>1</v>
      </c>
      <c r="B398" s="118">
        <v>2</v>
      </c>
      <c r="C398" s="315">
        <f>PPG!K398</f>
        <v>0</v>
      </c>
      <c r="D398" s="120" t="b">
        <v>1</v>
      </c>
      <c r="E398" s="316" t="str">
        <f>RIGHT(PPG!D398,4)&amp;"."&amp;PPG!N398&amp;"."&amp;PPG!L398&amp;"."&amp;$C$5</f>
        <v>...Ap21</v>
      </c>
      <c r="F398" s="317">
        <f t="shared" ca="1" si="10"/>
        <v>44309</v>
      </c>
      <c r="G398" s="318">
        <f>COVID!Q398</f>
        <v>0</v>
      </c>
      <c r="H398" s="124">
        <f t="shared" ca="1" si="11"/>
        <v>44309</v>
      </c>
      <c r="I398" s="125">
        <v>0</v>
      </c>
      <c r="J398" s="316" t="str">
        <f>LEFT(PPG!E398,20)&amp;"."&amp;COVIDPAY!E398</f>
        <v>....Ap21</v>
      </c>
      <c r="K398" s="120" t="b">
        <v>1</v>
      </c>
      <c r="L398" s="126" t="s">
        <v>3686</v>
      </c>
      <c r="M398" s="120" t="b">
        <v>1</v>
      </c>
      <c r="N398" s="120" t="s">
        <v>3687</v>
      </c>
      <c r="O398" s="319">
        <f>PPG!J398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16" priority="4" operator="lessThan">
      <formula>0</formula>
    </cfRule>
    <cfRule type="cellIs" dxfId="15" priority="5"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46" workbookViewId="0">
      <selection activeCell="G68" sqref="G68"/>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4629</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v>400010</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4630</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workbookViewId="0">
      <selection activeCell="AH29" sqref="A29:AH34"/>
    </sheetView>
  </sheetViews>
  <sheetFormatPr defaultRowHeight="15" x14ac:dyDescent="0.25"/>
  <cols>
    <col min="1" max="1" width="32.28515625" style="313" bestFit="1" customWidth="1"/>
    <col min="2" max="3" width="8.7109375" style="313" customWidth="1"/>
    <col min="4" max="4" width="44.7109375" style="313" bestFit="1" customWidth="1"/>
    <col min="5" max="6" width="14.7109375" style="313" bestFit="1" customWidth="1"/>
    <col min="7" max="7" width="13.42578125" style="313" bestFit="1" customWidth="1"/>
    <col min="8" max="8" width="15.28515625" style="313" bestFit="1" customWidth="1"/>
    <col min="9" max="10" width="15.140625" style="313" customWidth="1"/>
    <col min="11" max="13" width="14.28515625" style="313" bestFit="1" customWidth="1"/>
    <col min="14" max="15" width="13.85546875" style="313" bestFit="1" customWidth="1"/>
    <col min="16" max="16" width="16.28515625" style="313" bestFit="1" customWidth="1"/>
    <col min="17" max="17" width="14.28515625" style="313" bestFit="1" customWidth="1"/>
    <col min="18" max="22" width="15.42578125" style="313" bestFit="1" customWidth="1"/>
    <col min="23" max="23" width="13" style="313" customWidth="1"/>
    <col min="24" max="24" width="30.7109375" style="313" bestFit="1" customWidth="1"/>
    <col min="25" max="25" width="17.85546875" style="313" bestFit="1" customWidth="1"/>
    <col min="26" max="26" width="32" style="313" bestFit="1" customWidth="1"/>
    <col min="27" max="27" width="17.140625" style="313" bestFit="1" customWidth="1"/>
    <col min="28" max="28" width="17.85546875" style="313" bestFit="1" customWidth="1"/>
    <col min="29" max="29" width="18.28515625" style="313" bestFit="1" customWidth="1"/>
    <col min="30" max="30" width="15.7109375" style="313" bestFit="1" customWidth="1"/>
    <col min="31" max="31" width="18.7109375" style="313" bestFit="1" customWidth="1"/>
    <col min="32" max="32" width="13.85546875" style="313" customWidth="1"/>
    <col min="33" max="33" width="17.85546875" style="313" bestFit="1" customWidth="1"/>
    <col min="34" max="34" width="16.7109375" style="313" bestFit="1" customWidth="1"/>
    <col min="35" max="36" width="18.28515625" style="313" bestFit="1" customWidth="1"/>
    <col min="37" max="37" width="17.85546875" style="313" bestFit="1" customWidth="1"/>
    <col min="38" max="38" width="10.28515625" style="313" bestFit="1" customWidth="1"/>
    <col min="39" max="40" width="9.140625" style="313"/>
    <col min="41" max="41" width="15.85546875" style="313" customWidth="1"/>
    <col min="42" max="52" width="17.140625" style="313" bestFit="1" customWidth="1"/>
    <col min="53" max="53" width="17.85546875" style="313" bestFit="1" customWidth="1"/>
    <col min="54" max="54" width="13.85546875" style="313" customWidth="1"/>
    <col min="55" max="55" width="12.85546875" style="313" bestFit="1" customWidth="1"/>
    <col min="56" max="58" width="9.140625" style="313"/>
    <col min="59" max="59" width="11.5703125" style="313" bestFit="1" customWidth="1"/>
    <col min="60" max="16384" width="9.140625" style="313"/>
  </cols>
  <sheetData>
    <row r="1" spans="1:59" ht="15.75" thickBot="1" x14ac:dyDescent="0.3">
      <c r="A1" s="2" t="s">
        <v>4198</v>
      </c>
      <c r="F1" s="557" t="s">
        <v>4199</v>
      </c>
      <c r="G1" s="558"/>
      <c r="H1" s="559"/>
      <c r="K1" s="560" t="s">
        <v>4200</v>
      </c>
      <c r="L1" s="560"/>
      <c r="M1" s="560"/>
      <c r="N1" s="560"/>
      <c r="O1" s="560"/>
      <c r="P1" s="560"/>
      <c r="Q1" s="560"/>
      <c r="R1" s="560"/>
      <c r="S1" s="560"/>
      <c r="T1" s="560"/>
      <c r="U1" s="560"/>
      <c r="V1" s="560"/>
      <c r="W1" s="560"/>
      <c r="AJ1" s="340"/>
    </row>
    <row r="2" spans="1:59" ht="15.75" thickBot="1" x14ac:dyDescent="0.3">
      <c r="A2" s="10">
        <f ca="1">NOW()</f>
        <v>44309.601217939817</v>
      </c>
      <c r="D2" s="341" t="s">
        <v>4201</v>
      </c>
      <c r="F2" s="342" t="s">
        <v>33</v>
      </c>
      <c r="G2" s="343" t="s">
        <v>3651</v>
      </c>
      <c r="H2" s="343" t="s">
        <v>3623</v>
      </c>
      <c r="I2" s="344">
        <v>4</v>
      </c>
      <c r="J2" s="345">
        <f>IF(J4=$I$2,1,0)</f>
        <v>0</v>
      </c>
      <c r="K2" s="345">
        <f t="shared" ref="K2:V2" si="0">IF(K5&gt;$I$2,1,0)</f>
        <v>0</v>
      </c>
      <c r="L2" s="345">
        <f t="shared" si="0"/>
        <v>0</v>
      </c>
      <c r="M2" s="345">
        <f t="shared" si="0"/>
        <v>0</v>
      </c>
      <c r="N2" s="345">
        <f t="shared" si="0"/>
        <v>0</v>
      </c>
      <c r="O2" s="345">
        <v>0</v>
      </c>
      <c r="P2" s="345">
        <v>0</v>
      </c>
      <c r="Q2" s="345">
        <v>0</v>
      </c>
      <c r="R2" s="345">
        <f>IF(R5&gt;$I$2,0,1)</f>
        <v>0</v>
      </c>
      <c r="S2" s="345">
        <f t="shared" si="0"/>
        <v>1</v>
      </c>
      <c r="T2" s="345">
        <f t="shared" si="0"/>
        <v>1</v>
      </c>
      <c r="U2" s="345">
        <f t="shared" si="0"/>
        <v>1</v>
      </c>
      <c r="V2" s="345">
        <f t="shared" si="0"/>
        <v>1</v>
      </c>
      <c r="W2" s="346"/>
      <c r="AJ2" s="340"/>
    </row>
    <row r="3" spans="1:59" ht="15.75" thickBot="1" x14ac:dyDescent="0.3">
      <c r="A3" s="399" t="str">
        <f ca="1">W4&amp;W5&amp;AC3&amp;AI3&amp;AK3&amp;BA3</f>
        <v>OKOKOKOK</v>
      </c>
      <c r="B3" s="347" t="str">
        <f ca="1">IFERROR(FIND("Error",A3),"OK")</f>
        <v>OK</v>
      </c>
      <c r="C3" s="348" t="str">
        <f ca="1">IF(B3="OK","","Errors")</f>
        <v/>
      </c>
      <c r="F3" s="349" t="s">
        <v>32</v>
      </c>
      <c r="G3" s="350" t="s">
        <v>3647</v>
      </c>
      <c r="H3" s="350" t="s">
        <v>4588</v>
      </c>
      <c r="I3" s="351" t="s">
        <v>4589</v>
      </c>
      <c r="J3" s="345">
        <f>IF(J5=$I$2,1,0)</f>
        <v>0</v>
      </c>
      <c r="K3" s="345">
        <f t="shared" ref="K3:V3" si="1">IF(K5=$I$2,1,0)</f>
        <v>0</v>
      </c>
      <c r="L3" s="345">
        <f t="shared" si="1"/>
        <v>0</v>
      </c>
      <c r="M3" s="345">
        <f t="shared" si="1"/>
        <v>0</v>
      </c>
      <c r="N3" s="345">
        <v>0</v>
      </c>
      <c r="O3" s="345">
        <f t="shared" si="1"/>
        <v>0</v>
      </c>
      <c r="P3" s="345">
        <f t="shared" si="1"/>
        <v>0</v>
      </c>
      <c r="Q3" s="345">
        <f t="shared" si="1"/>
        <v>0</v>
      </c>
      <c r="R3" s="345">
        <f>IF(R5=$I$2,0,1)</f>
        <v>1</v>
      </c>
      <c r="S3" s="345">
        <f t="shared" si="1"/>
        <v>0</v>
      </c>
      <c r="T3" s="345">
        <f t="shared" si="1"/>
        <v>0</v>
      </c>
      <c r="U3" s="345">
        <f t="shared" si="1"/>
        <v>0</v>
      </c>
      <c r="V3" s="345">
        <f t="shared" si="1"/>
        <v>0</v>
      </c>
      <c r="W3" s="346"/>
      <c r="X3" s="52"/>
      <c r="Y3" s="52"/>
      <c r="Z3" s="52"/>
      <c r="AA3" s="52"/>
      <c r="AB3" s="52"/>
      <c r="AC3" s="347" t="str">
        <f ca="1">IF(ROUND(SUM(AC8:AC192),0)=0,"OK","Error")</f>
        <v>OK</v>
      </c>
      <c r="AD3" s="52"/>
      <c r="AE3" s="52"/>
      <c r="AF3" s="52"/>
      <c r="AG3" s="52"/>
      <c r="AH3" s="52"/>
      <c r="AJ3" s="353"/>
      <c r="AK3" s="352" t="str">
        <f ca="1">IF(ROUND(SUM(AK8:AK192),0)=0,"OK","Error")</f>
        <v>OK</v>
      </c>
      <c r="BA3" s="352" t="str">
        <f>IF(ROUND(SUM(BA8:BA192),0)=0,"OK","Error")</f>
        <v>OK</v>
      </c>
    </row>
    <row r="4" spans="1:59" ht="15.75" thickBot="1" x14ac:dyDescent="0.3">
      <c r="G4" s="354"/>
      <c r="J4" s="345">
        <f>IF(J5&lt;$I$2,1,0)</f>
        <v>1</v>
      </c>
      <c r="K4" s="345">
        <f>IF(K5&lt;$I$2,1,0)</f>
        <v>1</v>
      </c>
      <c r="L4" s="345">
        <f>IF(L5&lt;$I$2,1,0)</f>
        <v>1</v>
      </c>
      <c r="M4" s="345">
        <f>IF(M5&lt;$I$2,1,0)</f>
        <v>1</v>
      </c>
      <c r="N4" s="345">
        <v>1</v>
      </c>
      <c r="O4" s="345">
        <v>1</v>
      </c>
      <c r="P4" s="345">
        <v>1</v>
      </c>
      <c r="Q4" s="345">
        <v>1</v>
      </c>
      <c r="R4" s="345">
        <f>IF(R5&lt;$I$1,0,1)</f>
        <v>1</v>
      </c>
      <c r="S4" s="345">
        <f>IF(S5&lt;$I$1,1,0)</f>
        <v>0</v>
      </c>
      <c r="T4" s="345">
        <f>IF(T5&lt;$I$1,1,0)</f>
        <v>0</v>
      </c>
      <c r="U4" s="345">
        <f>IF(U5&lt;$I$1,1,0)</f>
        <v>0</v>
      </c>
      <c r="V4" s="345">
        <f>IF(V5&lt;$I$1,1,0)</f>
        <v>0</v>
      </c>
      <c r="W4" s="346"/>
      <c r="Y4" s="561" t="s">
        <v>4202</v>
      </c>
      <c r="Z4" s="561"/>
      <c r="AA4" s="561"/>
      <c r="AB4" s="561"/>
      <c r="AC4" s="561"/>
      <c r="AD4" s="562" t="s">
        <v>4203</v>
      </c>
      <c r="AE4" s="562"/>
      <c r="AF4" s="562"/>
      <c r="AG4" s="562"/>
      <c r="AH4" s="562"/>
      <c r="AI4" s="562"/>
      <c r="AJ4" s="340"/>
    </row>
    <row r="5" spans="1:59" ht="15.75" thickBot="1" x14ac:dyDescent="0.3">
      <c r="A5" s="355" t="s">
        <v>4204</v>
      </c>
      <c r="B5" s="356"/>
      <c r="C5" s="357"/>
      <c r="G5" s="354"/>
      <c r="J5" s="345">
        <v>1</v>
      </c>
      <c r="K5" s="345">
        <v>1</v>
      </c>
      <c r="L5" s="345">
        <v>2</v>
      </c>
      <c r="M5" s="345">
        <v>3</v>
      </c>
      <c r="N5" s="345">
        <v>4</v>
      </c>
      <c r="O5" s="345">
        <v>5</v>
      </c>
      <c r="P5" s="345">
        <v>6</v>
      </c>
      <c r="Q5" s="345">
        <v>7</v>
      </c>
      <c r="R5" s="345">
        <v>8</v>
      </c>
      <c r="S5" s="345">
        <v>9</v>
      </c>
      <c r="T5" s="345">
        <v>10</v>
      </c>
      <c r="U5" s="345">
        <v>11</v>
      </c>
      <c r="V5" s="345">
        <v>12</v>
      </c>
      <c r="W5" s="347" t="str">
        <f>IF(ROUND(SUM(W8:W186),0)=0,"OK","Error")</f>
        <v>OK</v>
      </c>
      <c r="Y5" s="28"/>
      <c r="Z5" s="25" t="s">
        <v>4205</v>
      </c>
      <c r="AA5" s="25"/>
      <c r="AB5" s="25" t="s">
        <v>4206</v>
      </c>
      <c r="AC5" s="28"/>
      <c r="AD5" s="159"/>
      <c r="AE5" s="272" t="s">
        <v>4205</v>
      </c>
      <c r="AF5" s="272"/>
      <c r="AG5" s="272" t="s">
        <v>4206</v>
      </c>
      <c r="AH5" s="272" t="s">
        <v>3449</v>
      </c>
      <c r="AI5" s="159"/>
      <c r="AJ5" s="358" t="s">
        <v>4207</v>
      </c>
      <c r="AO5" s="2" t="s">
        <v>4208</v>
      </c>
      <c r="AP5" s="2"/>
      <c r="AQ5" s="2"/>
      <c r="AR5" s="2"/>
    </row>
    <row r="6" spans="1:59" ht="15.75" thickBot="1" x14ac:dyDescent="0.3">
      <c r="A6" s="359" t="s">
        <v>4209</v>
      </c>
      <c r="B6" s="360"/>
      <c r="C6" s="361"/>
      <c r="D6" t="s">
        <v>4210</v>
      </c>
      <c r="E6"/>
      <c r="F6"/>
      <c r="G6"/>
      <c r="H6"/>
      <c r="I6" s="398" t="s">
        <v>4211</v>
      </c>
      <c r="J6" s="362">
        <f>SUM(J8:J202)</f>
        <v>0</v>
      </c>
      <c r="K6" s="362">
        <f t="shared" ref="K6:W6" si="2">SUM(K8:K202)</f>
        <v>0</v>
      </c>
      <c r="L6" s="362">
        <f t="shared" si="2"/>
        <v>0</v>
      </c>
      <c r="M6" s="362">
        <f t="shared" si="2"/>
        <v>0</v>
      </c>
      <c r="N6" s="362">
        <f t="shared" si="2"/>
        <v>0</v>
      </c>
      <c r="O6" s="362">
        <f t="shared" si="2"/>
        <v>0</v>
      </c>
      <c r="P6" s="362">
        <f t="shared" si="2"/>
        <v>0</v>
      </c>
      <c r="Q6" s="362">
        <f t="shared" si="2"/>
        <v>0</v>
      </c>
      <c r="R6" s="362">
        <f t="shared" si="2"/>
        <v>0</v>
      </c>
      <c r="S6" s="362">
        <f t="shared" si="2"/>
        <v>0</v>
      </c>
      <c r="T6" s="362">
        <f t="shared" si="2"/>
        <v>0</v>
      </c>
      <c r="U6" s="362">
        <f t="shared" si="2"/>
        <v>0</v>
      </c>
      <c r="V6" s="362">
        <f t="shared" si="2"/>
        <v>0</v>
      </c>
      <c r="W6" s="362">
        <f t="shared" si="2"/>
        <v>0</v>
      </c>
      <c r="X6" s="157"/>
      <c r="Y6" s="28" t="s">
        <v>4212</v>
      </c>
      <c r="Z6" s="400" t="s">
        <v>4213</v>
      </c>
      <c r="AA6" s="400"/>
      <c r="AB6" s="400"/>
      <c r="AC6" s="28"/>
      <c r="AD6" s="159"/>
      <c r="AE6" s="401" t="str">
        <f>Z6</f>
        <v>Apr to</v>
      </c>
      <c r="AF6" s="401"/>
      <c r="AG6" s="401">
        <f>AB6</f>
        <v>0</v>
      </c>
      <c r="AH6" s="401" t="s">
        <v>4130</v>
      </c>
      <c r="AI6" s="159"/>
      <c r="AJ6" s="358" t="s">
        <v>4214</v>
      </c>
      <c r="AO6" s="398"/>
      <c r="AP6" s="398"/>
      <c r="AQ6" s="398"/>
      <c r="AR6" s="398"/>
      <c r="AS6" s="398"/>
      <c r="AT6" s="398"/>
      <c r="AU6" s="398"/>
      <c r="AV6" s="398"/>
      <c r="AW6" s="398"/>
      <c r="AX6" s="398"/>
      <c r="AY6" s="398"/>
      <c r="AZ6" s="398"/>
    </row>
    <row r="7" spans="1:59" x14ac:dyDescent="0.25">
      <c r="A7" s="276" t="s">
        <v>4215</v>
      </c>
      <c r="B7" s="276" t="s">
        <v>18</v>
      </c>
      <c r="C7" s="365" t="s">
        <v>4216</v>
      </c>
      <c r="D7" t="s">
        <v>619</v>
      </c>
      <c r="E7" t="s">
        <v>4217</v>
      </c>
      <c r="F7" t="s">
        <v>4218</v>
      </c>
      <c r="G7" t="s">
        <v>16</v>
      </c>
      <c r="H7" t="s">
        <v>3449</v>
      </c>
      <c r="I7" s="404" t="s">
        <v>25</v>
      </c>
      <c r="J7" s="404" t="s">
        <v>3602</v>
      </c>
      <c r="K7" s="405" t="s">
        <v>26</v>
      </c>
      <c r="L7" s="405" t="s">
        <v>27</v>
      </c>
      <c r="M7" s="405" t="s">
        <v>28</v>
      </c>
      <c r="N7" s="405" t="s">
        <v>29</v>
      </c>
      <c r="O7" s="405" t="s">
        <v>30</v>
      </c>
      <c r="P7" s="405" t="s">
        <v>31</v>
      </c>
      <c r="Q7" s="405" t="s">
        <v>32</v>
      </c>
      <c r="R7" s="405" t="s">
        <v>33</v>
      </c>
      <c r="S7" s="405" t="s">
        <v>34</v>
      </c>
      <c r="T7" s="405" t="s">
        <v>35</v>
      </c>
      <c r="U7" s="405" t="s">
        <v>36</v>
      </c>
      <c r="V7" s="405" t="s">
        <v>37</v>
      </c>
      <c r="W7" s="405" t="s">
        <v>3604</v>
      </c>
      <c r="X7" s="404" t="s">
        <v>38</v>
      </c>
      <c r="Y7" s="406" t="s">
        <v>3601</v>
      </c>
      <c r="Z7" s="406" t="str">
        <f>F2</f>
        <v>Nov</v>
      </c>
      <c r="AA7" s="406" t="str">
        <f>Z7</f>
        <v>Nov</v>
      </c>
      <c r="AB7" s="406" t="s">
        <v>4219</v>
      </c>
      <c r="AC7" s="406" t="s">
        <v>3604</v>
      </c>
      <c r="AD7" s="407" t="s">
        <v>3601</v>
      </c>
      <c r="AE7" s="407" t="str">
        <f>Z7</f>
        <v>Nov</v>
      </c>
      <c r="AF7" s="407" t="s">
        <v>4220</v>
      </c>
      <c r="AG7" s="407" t="str">
        <f>AB7</f>
        <v>to Mar</v>
      </c>
      <c r="AH7" s="407" t="s">
        <v>4221</v>
      </c>
      <c r="AI7" s="407" t="s">
        <v>3604</v>
      </c>
      <c r="AJ7" s="408" t="str">
        <f>F2</f>
        <v>Nov</v>
      </c>
      <c r="AK7" s="409" t="s">
        <v>3604</v>
      </c>
      <c r="AL7" s="407" t="s">
        <v>677</v>
      </c>
      <c r="AM7" s="407" t="s">
        <v>4220</v>
      </c>
      <c r="AN7" s="407" t="s">
        <v>4220</v>
      </c>
      <c r="AO7" s="410" t="s">
        <v>26</v>
      </c>
      <c r="AP7" s="404" t="s">
        <v>27</v>
      </c>
      <c r="AQ7" s="404" t="s">
        <v>28</v>
      </c>
      <c r="AR7" s="404" t="s">
        <v>29</v>
      </c>
      <c r="AS7" s="404" t="s">
        <v>30</v>
      </c>
      <c r="AT7" s="404" t="s">
        <v>31</v>
      </c>
      <c r="AU7" s="404" t="s">
        <v>32</v>
      </c>
      <c r="AV7" s="404" t="s">
        <v>33</v>
      </c>
      <c r="AW7" s="404" t="s">
        <v>34</v>
      </c>
      <c r="AX7" s="404" t="s">
        <v>35</v>
      </c>
      <c r="AY7" s="404" t="s">
        <v>36</v>
      </c>
      <c r="AZ7" s="404" t="s">
        <v>37</v>
      </c>
      <c r="BA7" s="404" t="s">
        <v>3604</v>
      </c>
      <c r="BB7" s="404" t="s">
        <v>3603</v>
      </c>
      <c r="BG7" s="313" t="s">
        <v>4609</v>
      </c>
    </row>
    <row r="8" spans="1:59" x14ac:dyDescent="0.25">
      <c r="A8" s="313" t="str">
        <f>RIGHT(E8,4)&amp;"."&amp;LEFT(F8,5)&amp;".I03."</f>
        <v>3520.EHCP.I03.</v>
      </c>
      <c r="B8" s="313">
        <v>543965</v>
      </c>
      <c r="C8" s="313">
        <v>400125</v>
      </c>
      <c r="D8" t="s">
        <v>189</v>
      </c>
      <c r="E8">
        <v>3023520</v>
      </c>
      <c r="F8" t="s">
        <v>412</v>
      </c>
      <c r="G8">
        <v>11431</v>
      </c>
      <c r="H8"/>
      <c r="I8" s="367"/>
      <c r="J8" s="411"/>
      <c r="K8" s="411"/>
      <c r="L8" s="411"/>
      <c r="M8" s="411"/>
      <c r="N8" s="411"/>
      <c r="O8" s="411"/>
      <c r="P8" s="411"/>
      <c r="Q8" s="411"/>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13"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13" t="str">
        <f>G8&amp;"/"&amp;B8</f>
        <v>11431/543965</v>
      </c>
      <c r="BD8" s="313">
        <v>1</v>
      </c>
      <c r="BG8" s="52">
        <f>SUM(J8:P8)</f>
        <v>0</v>
      </c>
    </row>
    <row r="9" spans="1:59" x14ac:dyDescent="0.25">
      <c r="A9" s="313" t="str">
        <f t="shared" ref="A9:A72" si="10">RIGHT(E9,4)&amp;"."&amp;LEFT(F9,5)&amp;".I03."</f>
        <v>3300.EHCP.I03.</v>
      </c>
      <c r="B9" s="313">
        <v>543965</v>
      </c>
      <c r="C9" s="313">
        <v>400069</v>
      </c>
      <c r="D9" t="s">
        <v>192</v>
      </c>
      <c r="E9">
        <v>3023300</v>
      </c>
      <c r="F9" t="s">
        <v>412</v>
      </c>
      <c r="G9">
        <v>11431</v>
      </c>
      <c r="H9"/>
      <c r="I9" s="367"/>
      <c r="J9" s="411"/>
      <c r="K9" s="411"/>
      <c r="L9" s="411"/>
      <c r="M9" s="411"/>
      <c r="N9" s="411"/>
      <c r="O9" s="411"/>
      <c r="P9" s="411"/>
      <c r="Q9" s="411"/>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13"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13" t="str">
        <f t="shared" ref="BC9:BC72" si="17">G9&amp;"/"&amp;B9</f>
        <v>11431/543965</v>
      </c>
      <c r="BD9" s="313">
        <f>IF(E9=E8,BD8+1,1)</f>
        <v>1</v>
      </c>
      <c r="BG9" s="52">
        <f t="shared" ref="BG9:BG72" si="18">SUM(J9:P9)</f>
        <v>0</v>
      </c>
    </row>
    <row r="10" spans="1:59" x14ac:dyDescent="0.25">
      <c r="A10" s="313" t="str">
        <f t="shared" si="10"/>
        <v>3317.EHCP.I03.</v>
      </c>
      <c r="B10" s="313">
        <v>543965</v>
      </c>
      <c r="C10" s="313">
        <v>400015</v>
      </c>
      <c r="D10" t="s">
        <v>193</v>
      </c>
      <c r="E10">
        <v>3023317</v>
      </c>
      <c r="F10" t="s">
        <v>412</v>
      </c>
      <c r="G10">
        <v>11431</v>
      </c>
      <c r="H10"/>
      <c r="I10" s="367"/>
      <c r="J10" s="411"/>
      <c r="K10" s="411"/>
      <c r="L10" s="411"/>
      <c r="M10" s="411"/>
      <c r="N10" s="411"/>
      <c r="O10" s="411"/>
      <c r="P10" s="411"/>
      <c r="Q10" s="411"/>
      <c r="R10" s="52"/>
      <c r="S10" s="52"/>
      <c r="T10" s="52"/>
      <c r="U10" s="52"/>
      <c r="V10" s="52"/>
      <c r="W10" s="402">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13"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13" t="str">
        <f t="shared" si="17"/>
        <v>11431/543965</v>
      </c>
      <c r="BD10" s="313">
        <f t="shared" ref="BD10:BD73" si="19">IF(E10=E9,BD9+1,1)</f>
        <v>1</v>
      </c>
      <c r="BG10" s="52">
        <f t="shared" si="18"/>
        <v>0</v>
      </c>
    </row>
    <row r="11" spans="1:59" x14ac:dyDescent="0.25">
      <c r="A11" s="313" t="str">
        <f t="shared" si="10"/>
        <v>3317.EHCP.I03.</v>
      </c>
      <c r="B11" s="313">
        <v>543965</v>
      </c>
      <c r="C11" s="313">
        <v>400015</v>
      </c>
      <c r="D11" t="s">
        <v>193</v>
      </c>
      <c r="E11">
        <v>3023317</v>
      </c>
      <c r="F11" t="s">
        <v>412</v>
      </c>
      <c r="G11">
        <v>11436</v>
      </c>
      <c r="H11"/>
      <c r="I11" s="367"/>
      <c r="J11" s="411"/>
      <c r="K11" s="411"/>
      <c r="L11" s="411"/>
      <c r="M11" s="411"/>
      <c r="N11" s="411"/>
      <c r="O11" s="411"/>
      <c r="P11" s="411"/>
      <c r="Q11" s="411"/>
      <c r="R11" s="52"/>
      <c r="S11" s="52"/>
      <c r="T11" s="52"/>
      <c r="U11" s="52"/>
      <c r="V11" s="52"/>
      <c r="W11" s="402">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13"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13" t="str">
        <f t="shared" si="17"/>
        <v>11436/543965</v>
      </c>
      <c r="BD11" s="313">
        <f t="shared" si="19"/>
        <v>2</v>
      </c>
      <c r="BG11" s="52">
        <f t="shared" si="18"/>
        <v>0</v>
      </c>
    </row>
    <row r="12" spans="1:59" x14ac:dyDescent="0.25">
      <c r="A12" s="313" t="str">
        <f t="shared" si="10"/>
        <v>2020.EHCP.I03.</v>
      </c>
      <c r="B12" s="313">
        <v>516500</v>
      </c>
      <c r="C12" s="313">
        <v>156270</v>
      </c>
      <c r="D12" t="s">
        <v>194</v>
      </c>
      <c r="E12">
        <v>3022020</v>
      </c>
      <c r="F12" t="s">
        <v>412</v>
      </c>
      <c r="G12">
        <v>11443</v>
      </c>
      <c r="H12"/>
      <c r="I12" s="367"/>
      <c r="J12" s="411"/>
      <c r="K12" s="411"/>
      <c r="L12" s="411"/>
      <c r="M12" s="411"/>
      <c r="N12" s="411"/>
      <c r="O12" s="411"/>
      <c r="P12" s="411"/>
      <c r="Q12" s="411"/>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13"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13" t="str">
        <f t="shared" si="17"/>
        <v>11443/516500</v>
      </c>
      <c r="BD12" s="313">
        <f t="shared" si="19"/>
        <v>1</v>
      </c>
      <c r="BG12" s="52">
        <f t="shared" si="18"/>
        <v>0</v>
      </c>
    </row>
    <row r="13" spans="1:59" x14ac:dyDescent="0.25">
      <c r="A13" s="313" t="str">
        <f t="shared" si="10"/>
        <v>3500.EHCP.I03.</v>
      </c>
      <c r="B13" s="313">
        <v>543965</v>
      </c>
      <c r="C13" s="313">
        <v>400023</v>
      </c>
      <c r="D13" t="s">
        <v>195</v>
      </c>
      <c r="E13">
        <v>3023500</v>
      </c>
      <c r="F13" t="s">
        <v>412</v>
      </c>
      <c r="G13">
        <v>11431</v>
      </c>
      <c r="H13"/>
      <c r="I13" s="367"/>
      <c r="J13" s="411"/>
      <c r="K13" s="411"/>
      <c r="L13" s="411"/>
      <c r="M13" s="411"/>
      <c r="N13" s="411"/>
      <c r="O13" s="411"/>
      <c r="P13" s="411"/>
      <c r="Q13" s="411"/>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13"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13" t="str">
        <f t="shared" si="17"/>
        <v>11431/543965</v>
      </c>
      <c r="BD13" s="313">
        <f t="shared" si="19"/>
        <v>1</v>
      </c>
      <c r="BG13" s="52">
        <f t="shared" si="18"/>
        <v>0</v>
      </c>
    </row>
    <row r="14" spans="1:59" x14ac:dyDescent="0.25">
      <c r="A14" s="313" t="str">
        <f t="shared" si="10"/>
        <v>3514.EHCP.I03.</v>
      </c>
      <c r="B14" s="313">
        <v>543965</v>
      </c>
      <c r="C14" s="313">
        <v>400107</v>
      </c>
      <c r="D14" t="s">
        <v>196</v>
      </c>
      <c r="E14">
        <v>3023514</v>
      </c>
      <c r="F14" t="s">
        <v>412</v>
      </c>
      <c r="G14">
        <v>11431</v>
      </c>
      <c r="H14"/>
      <c r="I14" s="367"/>
      <c r="J14" s="411"/>
      <c r="K14" s="411"/>
      <c r="L14" s="411"/>
      <c r="M14" s="411"/>
      <c r="N14" s="411"/>
      <c r="O14" s="411"/>
      <c r="P14" s="411"/>
      <c r="Q14" s="411"/>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13"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13" t="str">
        <f t="shared" si="17"/>
        <v>11431/543965</v>
      </c>
      <c r="BD14" s="313">
        <f t="shared" si="19"/>
        <v>1</v>
      </c>
      <c r="BG14" s="52">
        <f t="shared" si="18"/>
        <v>0</v>
      </c>
    </row>
    <row r="15" spans="1:59" x14ac:dyDescent="0.25">
      <c r="A15" s="313" t="str">
        <f t="shared" si="10"/>
        <v>4001.EHCP.I03.</v>
      </c>
      <c r="B15" s="313">
        <v>516500</v>
      </c>
      <c r="C15" s="313">
        <v>153627</v>
      </c>
      <c r="D15" t="s">
        <v>91</v>
      </c>
      <c r="E15">
        <v>3024001</v>
      </c>
      <c r="F15" t="s">
        <v>412</v>
      </c>
      <c r="G15">
        <v>11442</v>
      </c>
      <c r="H15"/>
      <c r="I15" s="367"/>
      <c r="J15" s="411"/>
      <c r="K15" s="411"/>
      <c r="L15" s="411"/>
      <c r="M15" s="411"/>
      <c r="N15" s="411"/>
      <c r="O15" s="411"/>
      <c r="P15" s="411"/>
      <c r="Q15" s="411"/>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13"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13" t="str">
        <f t="shared" si="17"/>
        <v>11442/516500</v>
      </c>
      <c r="BD15" s="313">
        <f t="shared" si="19"/>
        <v>1</v>
      </c>
      <c r="BG15" s="52">
        <f t="shared" si="18"/>
        <v>0</v>
      </c>
    </row>
    <row r="16" spans="1:59" x14ac:dyDescent="0.25">
      <c r="A16" s="313" t="str">
        <f t="shared" si="10"/>
        <v>4013.EHCP.I03.</v>
      </c>
      <c r="B16" s="313">
        <v>516500</v>
      </c>
      <c r="C16" s="313">
        <v>159947</v>
      </c>
      <c r="D16" t="s">
        <v>97</v>
      </c>
      <c r="E16">
        <v>3024013</v>
      </c>
      <c r="F16" t="s">
        <v>412</v>
      </c>
      <c r="G16">
        <v>11442</v>
      </c>
      <c r="H16"/>
      <c r="I16" s="367"/>
      <c r="J16" s="411"/>
      <c r="K16" s="411"/>
      <c r="L16" s="411"/>
      <c r="M16" s="411"/>
      <c r="N16" s="411"/>
      <c r="O16" s="411"/>
      <c r="P16" s="411"/>
      <c r="Q16" s="411"/>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13"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13" t="str">
        <f t="shared" si="17"/>
        <v>11442/516500</v>
      </c>
      <c r="BD16" s="313">
        <f t="shared" si="19"/>
        <v>1</v>
      </c>
      <c r="BG16" s="52">
        <f t="shared" si="18"/>
        <v>0</v>
      </c>
    </row>
    <row r="17" spans="1:59" x14ac:dyDescent="0.25">
      <c r="A17" s="313" t="str">
        <f t="shared" si="10"/>
        <v>5406.EHCP.I03.</v>
      </c>
      <c r="B17" s="313">
        <v>516500</v>
      </c>
      <c r="C17" s="313">
        <v>140909</v>
      </c>
      <c r="D17" t="s">
        <v>98</v>
      </c>
      <c r="E17">
        <v>3025406</v>
      </c>
      <c r="F17" t="s">
        <v>412</v>
      </c>
      <c r="G17">
        <v>11442</v>
      </c>
      <c r="H17"/>
      <c r="I17" s="367"/>
      <c r="J17" s="411"/>
      <c r="K17" s="411"/>
      <c r="L17" s="411"/>
      <c r="M17" s="411"/>
      <c r="N17" s="411"/>
      <c r="O17" s="411"/>
      <c r="P17" s="411"/>
      <c r="Q17" s="411"/>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13"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13" t="str">
        <f t="shared" si="17"/>
        <v>11442/516500</v>
      </c>
      <c r="BD17" s="313">
        <f t="shared" si="19"/>
        <v>1</v>
      </c>
      <c r="BG17" s="52">
        <f t="shared" si="18"/>
        <v>0</v>
      </c>
    </row>
    <row r="18" spans="1:59" x14ac:dyDescent="0.25">
      <c r="A18" s="313" t="str">
        <f t="shared" si="10"/>
        <v>2050.EHCP.I03.</v>
      </c>
      <c r="B18" s="313">
        <v>516500</v>
      </c>
      <c r="C18" s="313">
        <v>157839</v>
      </c>
      <c r="D18" t="s">
        <v>197</v>
      </c>
      <c r="E18">
        <v>3022050</v>
      </c>
      <c r="F18" t="s">
        <v>412</v>
      </c>
      <c r="G18">
        <v>11443</v>
      </c>
      <c r="H18"/>
      <c r="I18" s="367"/>
      <c r="J18" s="411"/>
      <c r="K18" s="411"/>
      <c r="L18" s="411"/>
      <c r="M18" s="411"/>
      <c r="N18" s="411"/>
      <c r="O18" s="411"/>
      <c r="P18" s="411"/>
      <c r="Q18" s="411"/>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13"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13" t="str">
        <f t="shared" si="17"/>
        <v>11443/516500</v>
      </c>
      <c r="BD18" s="313">
        <f t="shared" si="19"/>
        <v>1</v>
      </c>
      <c r="BG18" s="52">
        <f t="shared" si="18"/>
        <v>0</v>
      </c>
    </row>
    <row r="19" spans="1:59" x14ac:dyDescent="0.25">
      <c r="A19" s="313" t="str">
        <f t="shared" si="10"/>
        <v>2002.EHCP.I03.</v>
      </c>
      <c r="B19" s="313">
        <v>543965</v>
      </c>
      <c r="C19" s="313">
        <v>400005</v>
      </c>
      <c r="D19" t="s">
        <v>198</v>
      </c>
      <c r="E19">
        <v>3022002</v>
      </c>
      <c r="F19" t="s">
        <v>412</v>
      </c>
      <c r="G19">
        <v>11431</v>
      </c>
      <c r="H19"/>
      <c r="I19" s="367"/>
      <c r="J19" s="411"/>
      <c r="K19" s="411"/>
      <c r="L19" s="411"/>
      <c r="M19" s="411"/>
      <c r="N19" s="411"/>
      <c r="O19" s="411"/>
      <c r="P19" s="411"/>
      <c r="Q19" s="411"/>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13"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13" t="str">
        <f t="shared" si="17"/>
        <v>11431/543965</v>
      </c>
      <c r="BD19" s="313">
        <f t="shared" si="19"/>
        <v>1</v>
      </c>
      <c r="BG19" s="52">
        <f t="shared" si="18"/>
        <v>0</v>
      </c>
    </row>
    <row r="20" spans="1:59" x14ac:dyDescent="0.25">
      <c r="A20" s="313" t="str">
        <f t="shared" si="10"/>
        <v>2002.SEN I.I03.</v>
      </c>
      <c r="B20" s="313">
        <v>543965</v>
      </c>
      <c r="C20" s="313">
        <v>400005</v>
      </c>
      <c r="D20" t="s">
        <v>198</v>
      </c>
      <c r="E20">
        <v>3022002</v>
      </c>
      <c r="F20" t="s">
        <v>4222</v>
      </c>
      <c r="G20">
        <v>10265</v>
      </c>
      <c r="H20"/>
      <c r="I20" s="367"/>
      <c r="J20" s="411"/>
      <c r="K20" s="411"/>
      <c r="L20" s="411"/>
      <c r="M20" s="411"/>
      <c r="N20" s="411"/>
      <c r="O20" s="411"/>
      <c r="P20" s="411"/>
      <c r="Q20" s="411"/>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13"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13" t="str">
        <f t="shared" si="17"/>
        <v>10265/543965</v>
      </c>
      <c r="BD20" s="313">
        <f t="shared" si="19"/>
        <v>2</v>
      </c>
      <c r="BG20" s="52">
        <f t="shared" si="18"/>
        <v>0</v>
      </c>
    </row>
    <row r="21" spans="1:59" x14ac:dyDescent="0.25">
      <c r="A21" s="313" t="str">
        <f t="shared" si="10"/>
        <v>3524.EHCP.I03.</v>
      </c>
      <c r="B21" s="313">
        <v>543965</v>
      </c>
      <c r="C21" s="313">
        <v>400150</v>
      </c>
      <c r="D21" t="s">
        <v>200</v>
      </c>
      <c r="E21">
        <v>3023524</v>
      </c>
      <c r="F21" t="s">
        <v>412</v>
      </c>
      <c r="G21">
        <v>11431</v>
      </c>
      <c r="H21"/>
      <c r="I21" s="367"/>
      <c r="J21" s="411"/>
      <c r="K21" s="411"/>
      <c r="L21" s="411"/>
      <c r="M21" s="411"/>
      <c r="N21" s="411"/>
      <c r="O21" s="411"/>
      <c r="P21" s="411"/>
      <c r="Q21" s="411"/>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13"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13" t="str">
        <f t="shared" si="17"/>
        <v>11431/543965</v>
      </c>
      <c r="BD21" s="313">
        <f t="shared" si="19"/>
        <v>1</v>
      </c>
      <c r="BG21" s="52">
        <f t="shared" si="18"/>
        <v>0</v>
      </c>
    </row>
    <row r="22" spans="1:59" x14ac:dyDescent="0.25">
      <c r="A22" s="313" t="str">
        <f t="shared" si="10"/>
        <v>3524.SEN I.I03.</v>
      </c>
      <c r="B22" s="313">
        <v>543965</v>
      </c>
      <c r="C22" s="313">
        <v>400150</v>
      </c>
      <c r="D22" t="s">
        <v>200</v>
      </c>
      <c r="E22">
        <v>3023524</v>
      </c>
      <c r="F22" t="s">
        <v>4222</v>
      </c>
      <c r="G22">
        <v>10265</v>
      </c>
      <c r="H22"/>
      <c r="I22" s="367"/>
      <c r="J22" s="411"/>
      <c r="K22" s="411"/>
      <c r="L22" s="411"/>
      <c r="M22" s="411"/>
      <c r="N22" s="411"/>
      <c r="O22" s="411"/>
      <c r="P22" s="411"/>
      <c r="Q22" s="411"/>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13"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13" t="str">
        <f t="shared" si="17"/>
        <v>10265/543965</v>
      </c>
      <c r="BD22" s="313">
        <f t="shared" si="19"/>
        <v>2</v>
      </c>
      <c r="BG22" s="52">
        <f t="shared" si="18"/>
        <v>0</v>
      </c>
    </row>
    <row r="23" spans="1:59" x14ac:dyDescent="0.25">
      <c r="A23" s="313" t="str">
        <f t="shared" si="10"/>
        <v>2003.EHCP.I03.</v>
      </c>
      <c r="B23" s="313">
        <v>543965</v>
      </c>
      <c r="C23" s="313">
        <v>400051</v>
      </c>
      <c r="D23" t="s">
        <v>201</v>
      </c>
      <c r="E23">
        <v>3022003</v>
      </c>
      <c r="F23" t="s">
        <v>412</v>
      </c>
      <c r="G23">
        <v>11431</v>
      </c>
      <c r="H23"/>
      <c r="I23" s="367"/>
      <c r="J23" s="411"/>
      <c r="K23" s="411"/>
      <c r="L23" s="411"/>
      <c r="M23" s="411"/>
      <c r="N23" s="411"/>
      <c r="O23" s="411"/>
      <c r="P23" s="411"/>
      <c r="Q23" s="411"/>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13"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13" t="str">
        <f t="shared" si="17"/>
        <v>11431/543965</v>
      </c>
      <c r="BD23" s="313">
        <f t="shared" si="19"/>
        <v>1</v>
      </c>
      <c r="BG23" s="52">
        <f t="shared" si="18"/>
        <v>0</v>
      </c>
    </row>
    <row r="24" spans="1:59" x14ac:dyDescent="0.25">
      <c r="A24" s="313" t="str">
        <f t="shared" si="10"/>
        <v>5408.EHCP.I03.</v>
      </c>
      <c r="B24" s="313">
        <v>516500</v>
      </c>
      <c r="C24" s="313">
        <v>156628</v>
      </c>
      <c r="D24" t="s">
        <v>99</v>
      </c>
      <c r="E24">
        <v>3025408</v>
      </c>
      <c r="F24" t="s">
        <v>412</v>
      </c>
      <c r="G24">
        <v>11442</v>
      </c>
      <c r="H24"/>
      <c r="I24" s="367"/>
      <c r="J24" s="411"/>
      <c r="K24" s="411"/>
      <c r="L24" s="411"/>
      <c r="M24" s="411"/>
      <c r="N24" s="411"/>
      <c r="O24" s="411"/>
      <c r="P24" s="411"/>
      <c r="Q24" s="411"/>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13"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13" t="str">
        <f t="shared" si="17"/>
        <v>11442/516500</v>
      </c>
      <c r="BD24" s="313">
        <f t="shared" si="19"/>
        <v>1</v>
      </c>
      <c r="BG24" s="52">
        <f t="shared" si="18"/>
        <v>0</v>
      </c>
    </row>
    <row r="25" spans="1:59" x14ac:dyDescent="0.25">
      <c r="A25" s="313" t="str">
        <f t="shared" si="10"/>
        <v>3511.EHCP.I03.</v>
      </c>
      <c r="B25" s="313">
        <v>543965</v>
      </c>
      <c r="C25" s="313">
        <v>400024</v>
      </c>
      <c r="D25" t="s">
        <v>202</v>
      </c>
      <c r="E25">
        <v>3023511</v>
      </c>
      <c r="F25" t="s">
        <v>412</v>
      </c>
      <c r="G25">
        <v>11431</v>
      </c>
      <c r="H25"/>
      <c r="I25" s="367"/>
      <c r="J25" s="411"/>
      <c r="K25" s="411"/>
      <c r="L25" s="411"/>
      <c r="M25" s="411"/>
      <c r="N25" s="411"/>
      <c r="O25" s="411"/>
      <c r="P25" s="411"/>
      <c r="Q25" s="411"/>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13"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13" t="str">
        <f t="shared" si="17"/>
        <v>11431/543965</v>
      </c>
      <c r="BD25" s="313">
        <f t="shared" si="19"/>
        <v>1</v>
      </c>
      <c r="BG25" s="52">
        <f t="shared" si="18"/>
        <v>0</v>
      </c>
    </row>
    <row r="26" spans="1:59" x14ac:dyDescent="0.25">
      <c r="A26" s="313" t="str">
        <f t="shared" si="10"/>
        <v>3519.ARPs.I03.</v>
      </c>
      <c r="B26" s="313">
        <v>516500</v>
      </c>
      <c r="C26" s="313">
        <v>152128</v>
      </c>
      <c r="D26" t="s">
        <v>203</v>
      </c>
      <c r="E26">
        <v>3023519</v>
      </c>
      <c r="F26" t="s">
        <v>4223</v>
      </c>
      <c r="G26">
        <v>11422</v>
      </c>
      <c r="H26"/>
      <c r="I26" s="367"/>
      <c r="J26" s="411"/>
      <c r="K26" s="411"/>
      <c r="L26" s="411"/>
      <c r="M26" s="411"/>
      <c r="N26" s="411"/>
      <c r="O26" s="411"/>
      <c r="P26" s="411"/>
      <c r="Q26" s="411"/>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13"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13" t="str">
        <f t="shared" si="17"/>
        <v>11422/516500</v>
      </c>
      <c r="BD26" s="313">
        <f t="shared" si="19"/>
        <v>1</v>
      </c>
      <c r="BG26" s="52">
        <f t="shared" si="18"/>
        <v>0</v>
      </c>
    </row>
    <row r="27" spans="1:59" x14ac:dyDescent="0.25">
      <c r="A27" s="313" t="str">
        <f t="shared" si="10"/>
        <v>3519.EHCP.I03.</v>
      </c>
      <c r="B27" s="313">
        <v>516500</v>
      </c>
      <c r="C27" s="313">
        <v>152128</v>
      </c>
      <c r="D27" t="s">
        <v>203</v>
      </c>
      <c r="E27">
        <v>3023519</v>
      </c>
      <c r="F27" t="s">
        <v>412</v>
      </c>
      <c r="G27">
        <v>11443</v>
      </c>
      <c r="H27"/>
      <c r="I27" s="367"/>
      <c r="J27" s="411"/>
      <c r="K27" s="411"/>
      <c r="L27" s="411"/>
      <c r="M27" s="411"/>
      <c r="N27" s="411"/>
      <c r="O27" s="411"/>
      <c r="P27" s="411"/>
      <c r="Q27" s="411"/>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13"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13" t="str">
        <f t="shared" si="17"/>
        <v>11443/516500</v>
      </c>
      <c r="BD27" s="313">
        <f t="shared" si="19"/>
        <v>2</v>
      </c>
      <c r="BG27" s="52">
        <f t="shared" si="18"/>
        <v>0</v>
      </c>
    </row>
    <row r="28" spans="1:59" x14ac:dyDescent="0.25">
      <c r="A28" s="313" t="str">
        <f t="shared" si="10"/>
        <v>3519.EHCP.I03.</v>
      </c>
      <c r="B28" s="313">
        <v>516500</v>
      </c>
      <c r="C28" s="313">
        <v>152128</v>
      </c>
      <c r="D28" t="s">
        <v>203</v>
      </c>
      <c r="E28">
        <v>3023519</v>
      </c>
      <c r="F28" t="s">
        <v>412</v>
      </c>
      <c r="G28">
        <v>11451</v>
      </c>
      <c r="H28"/>
      <c r="I28" s="367"/>
      <c r="J28" s="411"/>
      <c r="K28" s="411"/>
      <c r="L28" s="411"/>
      <c r="M28" s="411"/>
      <c r="N28" s="411"/>
      <c r="O28" s="411"/>
      <c r="P28" s="411"/>
      <c r="Q28" s="411"/>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13"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13" t="str">
        <f t="shared" si="17"/>
        <v>11451/516500</v>
      </c>
      <c r="BD28" s="313">
        <f t="shared" si="19"/>
        <v>3</v>
      </c>
      <c r="BG28" s="52">
        <f t="shared" si="18"/>
        <v>0</v>
      </c>
    </row>
    <row r="29" spans="1:59" x14ac:dyDescent="0.25">
      <c r="A29" s="313" t="str">
        <f t="shared" si="10"/>
        <v>3519.SEN I.I03.</v>
      </c>
      <c r="B29" s="313">
        <v>516500</v>
      </c>
      <c r="C29" s="313">
        <v>152128</v>
      </c>
      <c r="D29" t="s">
        <v>203</v>
      </c>
      <c r="E29">
        <v>3023519</v>
      </c>
      <c r="F29" t="s">
        <v>4222</v>
      </c>
      <c r="G29">
        <v>10265</v>
      </c>
      <c r="H29"/>
      <c r="I29" s="367"/>
      <c r="J29" s="411"/>
      <c r="K29" s="411"/>
      <c r="L29" s="411"/>
      <c r="M29" s="411"/>
      <c r="N29" s="411"/>
      <c r="O29" s="411"/>
      <c r="P29" s="411"/>
      <c r="Q29" s="411"/>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13"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13" t="str">
        <f t="shared" si="17"/>
        <v>10265/516500</v>
      </c>
      <c r="BD29" s="313">
        <f t="shared" si="19"/>
        <v>4</v>
      </c>
      <c r="BG29" s="52">
        <f t="shared" si="18"/>
        <v>0</v>
      </c>
    </row>
    <row r="30" spans="1:59" x14ac:dyDescent="0.25">
      <c r="A30" s="313" t="str">
        <f t="shared" si="10"/>
        <v>1000.SEN I.I03.</v>
      </c>
      <c r="B30" s="313">
        <v>543965</v>
      </c>
      <c r="C30" s="313">
        <v>400102</v>
      </c>
      <c r="D30" t="s">
        <v>52</v>
      </c>
      <c r="E30">
        <v>3021000</v>
      </c>
      <c r="F30" t="s">
        <v>4222</v>
      </c>
      <c r="G30">
        <v>10265</v>
      </c>
      <c r="H30"/>
      <c r="I30" s="367"/>
      <c r="J30" s="411"/>
      <c r="K30" s="411"/>
      <c r="L30" s="411"/>
      <c r="M30" s="411"/>
      <c r="N30" s="411"/>
      <c r="O30" s="411"/>
      <c r="P30" s="411"/>
      <c r="Q30" s="411"/>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13"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13" t="str">
        <f t="shared" si="17"/>
        <v>10265/543965</v>
      </c>
      <c r="BD30" s="313">
        <f t="shared" si="19"/>
        <v>1</v>
      </c>
      <c r="BG30" s="52">
        <f t="shared" si="18"/>
        <v>0</v>
      </c>
    </row>
    <row r="31" spans="1:59" x14ac:dyDescent="0.25">
      <c r="A31" s="313" t="str">
        <f t="shared" si="10"/>
        <v>2008.EHCP.I03.</v>
      </c>
      <c r="B31" s="313">
        <v>543965</v>
      </c>
      <c r="C31" s="313">
        <v>400057</v>
      </c>
      <c r="D31" t="s">
        <v>204</v>
      </c>
      <c r="E31">
        <v>3022008</v>
      </c>
      <c r="F31" t="s">
        <v>412</v>
      </c>
      <c r="G31">
        <v>11431</v>
      </c>
      <c r="H31"/>
      <c r="I31" s="367"/>
      <c r="J31" s="411"/>
      <c r="K31" s="411"/>
      <c r="L31" s="411"/>
      <c r="M31" s="411"/>
      <c r="N31" s="411"/>
      <c r="O31" s="411"/>
      <c r="P31" s="411"/>
      <c r="Q31" s="411"/>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13"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13" t="str">
        <f t="shared" si="17"/>
        <v>11431/543965</v>
      </c>
      <c r="BD31" s="313">
        <f t="shared" si="19"/>
        <v>1</v>
      </c>
      <c r="BG31" s="52">
        <f t="shared" si="18"/>
        <v>0</v>
      </c>
    </row>
    <row r="32" spans="1:59" x14ac:dyDescent="0.25">
      <c r="A32" s="313" t="str">
        <f t="shared" si="10"/>
        <v>2008.SEN I.I03.</v>
      </c>
      <c r="B32" s="313">
        <v>543965</v>
      </c>
      <c r="C32" s="313">
        <v>400057</v>
      </c>
      <c r="D32" t="s">
        <v>204</v>
      </c>
      <c r="E32">
        <v>3022008</v>
      </c>
      <c r="F32" t="s">
        <v>4222</v>
      </c>
      <c r="G32">
        <v>10265</v>
      </c>
      <c r="H32"/>
      <c r="I32" s="367"/>
      <c r="J32" s="411"/>
      <c r="K32" s="411"/>
      <c r="L32" s="411"/>
      <c r="M32" s="411"/>
      <c r="N32" s="411"/>
      <c r="O32" s="411"/>
      <c r="P32" s="411"/>
      <c r="Q32" s="411"/>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13"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13" t="str">
        <f t="shared" si="17"/>
        <v>10265/543965</v>
      </c>
      <c r="BD32" s="313">
        <f t="shared" si="19"/>
        <v>2</v>
      </c>
      <c r="BG32" s="52">
        <f t="shared" si="18"/>
        <v>0</v>
      </c>
    </row>
    <row r="33" spans="1:59" x14ac:dyDescent="0.25">
      <c r="A33" s="313" t="str">
        <f t="shared" si="10"/>
        <v>2007.EHCP.I03.</v>
      </c>
      <c r="B33" s="313">
        <v>543965</v>
      </c>
      <c r="C33" s="313">
        <v>400040</v>
      </c>
      <c r="D33" t="s">
        <v>205</v>
      </c>
      <c r="E33">
        <v>3022007</v>
      </c>
      <c r="F33" t="s">
        <v>412</v>
      </c>
      <c r="G33">
        <v>11431</v>
      </c>
      <c r="H33"/>
      <c r="I33" s="367"/>
      <c r="J33" s="411"/>
      <c r="K33" s="411"/>
      <c r="L33" s="411"/>
      <c r="M33" s="411"/>
      <c r="N33" s="411"/>
      <c r="O33" s="411"/>
      <c r="P33" s="411"/>
      <c r="Q33" s="411"/>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13"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13" t="str">
        <f t="shared" si="17"/>
        <v>11431/543965</v>
      </c>
      <c r="BD33" s="313">
        <f t="shared" si="19"/>
        <v>1</v>
      </c>
      <c r="BG33" s="52">
        <f t="shared" si="18"/>
        <v>0</v>
      </c>
    </row>
    <row r="34" spans="1:59" x14ac:dyDescent="0.25">
      <c r="A34" s="313" t="str">
        <f t="shared" si="10"/>
        <v>2009.EHCP.I03.</v>
      </c>
      <c r="B34" s="313">
        <v>543965</v>
      </c>
      <c r="C34" s="313">
        <v>400061</v>
      </c>
      <c r="D34" t="s">
        <v>206</v>
      </c>
      <c r="E34">
        <v>3022009</v>
      </c>
      <c r="F34" t="s">
        <v>412</v>
      </c>
      <c r="G34">
        <v>11431</v>
      </c>
      <c r="H34"/>
      <c r="I34" s="367"/>
      <c r="J34" s="411"/>
      <c r="K34" s="411"/>
      <c r="L34" s="411"/>
      <c r="M34" s="411"/>
      <c r="N34" s="411"/>
      <c r="O34" s="411"/>
      <c r="P34" s="411"/>
      <c r="Q34" s="411"/>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13"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13" t="str">
        <f t="shared" si="17"/>
        <v>11431/543965</v>
      </c>
      <c r="BD34" s="313">
        <f t="shared" si="19"/>
        <v>1</v>
      </c>
      <c r="BG34" s="52">
        <f t="shared" si="18"/>
        <v>0</v>
      </c>
    </row>
    <row r="35" spans="1:59" x14ac:dyDescent="0.25">
      <c r="A35" s="313" t="str">
        <f t="shared" si="10"/>
        <v>2009.SEN I.I03.</v>
      </c>
      <c r="B35" s="313">
        <v>543965</v>
      </c>
      <c r="C35" s="313">
        <v>400061</v>
      </c>
      <c r="D35" t="s">
        <v>206</v>
      </c>
      <c r="E35">
        <v>3022009</v>
      </c>
      <c r="F35" t="s">
        <v>4222</v>
      </c>
      <c r="G35">
        <v>10265</v>
      </c>
      <c r="H35"/>
      <c r="I35" s="367"/>
      <c r="J35" s="411"/>
      <c r="K35" s="411"/>
      <c r="L35" s="411"/>
      <c r="M35" s="411"/>
      <c r="N35" s="411"/>
      <c r="O35" s="411"/>
      <c r="P35" s="411"/>
      <c r="Q35" s="411"/>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13"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13" t="str">
        <f t="shared" si="17"/>
        <v>10265/543965</v>
      </c>
      <c r="BD35" s="313">
        <f t="shared" si="19"/>
        <v>2</v>
      </c>
      <c r="BG35" s="52">
        <f t="shared" si="18"/>
        <v>0</v>
      </c>
    </row>
    <row r="36" spans="1:59" x14ac:dyDescent="0.25">
      <c r="A36" s="313" t="str">
        <f t="shared" si="10"/>
        <v>2067.ARPs.I03.</v>
      </c>
      <c r="B36" s="313">
        <v>543965</v>
      </c>
      <c r="C36" s="313">
        <v>400065</v>
      </c>
      <c r="D36" t="s">
        <v>41</v>
      </c>
      <c r="E36">
        <v>3022067</v>
      </c>
      <c r="F36" t="s">
        <v>4223</v>
      </c>
      <c r="G36">
        <v>11432</v>
      </c>
      <c r="H36"/>
      <c r="I36" s="367"/>
      <c r="J36" s="411"/>
      <c r="K36" s="411"/>
      <c r="L36" s="411"/>
      <c r="M36" s="411"/>
      <c r="N36" s="411"/>
      <c r="O36" s="411"/>
      <c r="P36" s="411"/>
      <c r="Q36" s="411"/>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13"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13" t="str">
        <f t="shared" si="17"/>
        <v>11432/543965</v>
      </c>
      <c r="BD36" s="313">
        <f t="shared" si="19"/>
        <v>1</v>
      </c>
      <c r="BG36" s="52">
        <f t="shared" si="18"/>
        <v>0</v>
      </c>
    </row>
    <row r="37" spans="1:59" x14ac:dyDescent="0.25">
      <c r="A37" s="313" t="str">
        <f t="shared" si="10"/>
        <v>2067.EHCP.I03.</v>
      </c>
      <c r="B37" s="313">
        <v>543965</v>
      </c>
      <c r="C37" s="313">
        <v>400065</v>
      </c>
      <c r="D37" t="s">
        <v>41</v>
      </c>
      <c r="E37">
        <v>3022067</v>
      </c>
      <c r="F37" t="s">
        <v>412</v>
      </c>
      <c r="G37">
        <v>11431</v>
      </c>
      <c r="H37"/>
      <c r="I37" s="367"/>
      <c r="J37" s="411"/>
      <c r="K37" s="411"/>
      <c r="L37" s="411"/>
      <c r="M37" s="411"/>
      <c r="N37" s="411"/>
      <c r="O37" s="411"/>
      <c r="P37" s="411"/>
      <c r="Q37" s="411"/>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13"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13" t="str">
        <f t="shared" si="17"/>
        <v>11431/543965</v>
      </c>
      <c r="BD37" s="313">
        <f t="shared" si="19"/>
        <v>2</v>
      </c>
      <c r="BG37" s="52">
        <f t="shared" si="18"/>
        <v>0</v>
      </c>
    </row>
    <row r="38" spans="1:59" x14ac:dyDescent="0.25">
      <c r="A38" s="313" t="str">
        <f t="shared" si="10"/>
        <v>2010.ARPs.I03.</v>
      </c>
      <c r="B38" s="313">
        <v>516500</v>
      </c>
      <c r="C38" s="313">
        <v>160141</v>
      </c>
      <c r="D38" t="s">
        <v>207</v>
      </c>
      <c r="E38">
        <v>3022010</v>
      </c>
      <c r="F38" t="s">
        <v>4223</v>
      </c>
      <c r="G38">
        <v>11422</v>
      </c>
      <c r="H38"/>
      <c r="I38" s="367"/>
      <c r="J38" s="411"/>
      <c r="K38" s="411"/>
      <c r="L38" s="411"/>
      <c r="M38" s="411"/>
      <c r="N38" s="411"/>
      <c r="O38" s="411"/>
      <c r="P38" s="411"/>
      <c r="Q38" s="411"/>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13"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13" t="str">
        <f t="shared" si="17"/>
        <v>11422/516500</v>
      </c>
      <c r="BD38" s="313">
        <f t="shared" si="19"/>
        <v>1</v>
      </c>
      <c r="BG38" s="52">
        <f t="shared" si="18"/>
        <v>0</v>
      </c>
    </row>
    <row r="39" spans="1:59" x14ac:dyDescent="0.25">
      <c r="A39" s="313" t="str">
        <f t="shared" si="10"/>
        <v>2010.EHCP.I03.</v>
      </c>
      <c r="B39" s="313">
        <v>516500</v>
      </c>
      <c r="C39" s="313">
        <v>160141</v>
      </c>
      <c r="D39" t="s">
        <v>207</v>
      </c>
      <c r="E39">
        <v>3022010</v>
      </c>
      <c r="F39" t="s">
        <v>412</v>
      </c>
      <c r="G39">
        <v>11443</v>
      </c>
      <c r="H39"/>
      <c r="I39" s="367"/>
      <c r="J39" s="411"/>
      <c r="K39" s="411"/>
      <c r="L39" s="411"/>
      <c r="M39" s="411"/>
      <c r="N39" s="411"/>
      <c r="O39" s="411"/>
      <c r="P39" s="411"/>
      <c r="Q39" s="411"/>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13"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13" t="str">
        <f t="shared" si="17"/>
        <v>11443/516500</v>
      </c>
      <c r="BD39" s="313">
        <f t="shared" si="19"/>
        <v>2</v>
      </c>
      <c r="BG39" s="52">
        <f t="shared" si="18"/>
        <v>0</v>
      </c>
    </row>
    <row r="40" spans="1:59" x14ac:dyDescent="0.25">
      <c r="A40" s="313" t="str">
        <f t="shared" si="10"/>
        <v>2010.SEN I.I03.</v>
      </c>
      <c r="B40" s="313">
        <v>516500</v>
      </c>
      <c r="C40" s="313">
        <v>160141</v>
      </c>
      <c r="D40" t="s">
        <v>207</v>
      </c>
      <c r="E40">
        <v>3022010</v>
      </c>
      <c r="F40" t="s">
        <v>4222</v>
      </c>
      <c r="G40">
        <v>10265</v>
      </c>
      <c r="H40"/>
      <c r="I40" s="367"/>
      <c r="J40" s="411"/>
      <c r="K40" s="411"/>
      <c r="L40" s="411"/>
      <c r="M40" s="411"/>
      <c r="N40" s="411"/>
      <c r="O40" s="411"/>
      <c r="P40" s="411"/>
      <c r="Q40" s="411"/>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13"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13" t="str">
        <f t="shared" si="17"/>
        <v>10265/516500</v>
      </c>
      <c r="BD40" s="313">
        <f t="shared" si="19"/>
        <v>3</v>
      </c>
      <c r="BG40" s="52">
        <f t="shared" si="18"/>
        <v>0</v>
      </c>
    </row>
    <row r="41" spans="1:59" x14ac:dyDescent="0.25">
      <c r="A41" s="313" t="str">
        <f t="shared" si="10"/>
        <v>3302.EHCP.I03.</v>
      </c>
      <c r="B41" s="313">
        <v>543965</v>
      </c>
      <c r="C41" s="313">
        <v>400039</v>
      </c>
      <c r="D41" t="s">
        <v>208</v>
      </c>
      <c r="E41">
        <v>3023302</v>
      </c>
      <c r="F41" t="s">
        <v>412</v>
      </c>
      <c r="G41">
        <v>11431</v>
      </c>
      <c r="H41"/>
      <c r="I41" s="367"/>
      <c r="J41" s="411"/>
      <c r="K41" s="411"/>
      <c r="L41" s="411"/>
      <c r="M41" s="411"/>
      <c r="N41" s="411"/>
      <c r="O41" s="411"/>
      <c r="P41" s="411"/>
      <c r="Q41" s="411"/>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13"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13" t="str">
        <f t="shared" si="17"/>
        <v>11431/543965</v>
      </c>
      <c r="BD41" s="313">
        <f t="shared" si="19"/>
        <v>1</v>
      </c>
      <c r="BG41" s="52">
        <f t="shared" si="18"/>
        <v>0</v>
      </c>
    </row>
    <row r="42" spans="1:59" x14ac:dyDescent="0.25">
      <c r="A42" s="313" t="str">
        <f t="shared" si="10"/>
        <v>3302.EHCP.I03.</v>
      </c>
      <c r="B42" s="313">
        <v>543965</v>
      </c>
      <c r="C42" s="313">
        <v>400039</v>
      </c>
      <c r="D42" t="s">
        <v>208</v>
      </c>
      <c r="E42">
        <v>3023302</v>
      </c>
      <c r="F42" t="s">
        <v>412</v>
      </c>
      <c r="G42">
        <v>11436</v>
      </c>
      <c r="H42"/>
      <c r="I42" s="367"/>
      <c r="J42" s="411"/>
      <c r="K42" s="411"/>
      <c r="L42" s="411"/>
      <c r="M42" s="411"/>
      <c r="N42" s="411"/>
      <c r="O42" s="411"/>
      <c r="P42" s="411"/>
      <c r="Q42" s="411"/>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13"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13" t="str">
        <f t="shared" si="17"/>
        <v>11436/543965</v>
      </c>
      <c r="BD42" s="313">
        <f t="shared" si="19"/>
        <v>2</v>
      </c>
      <c r="BG42" s="52">
        <f t="shared" si="18"/>
        <v>0</v>
      </c>
    </row>
    <row r="43" spans="1:59" x14ac:dyDescent="0.25">
      <c r="A43" s="313" t="str">
        <f t="shared" si="10"/>
        <v>4211.EHCP.I03.</v>
      </c>
      <c r="B43" s="313">
        <v>516500</v>
      </c>
      <c r="C43" s="313">
        <v>144389</v>
      </c>
      <c r="D43" t="s">
        <v>100</v>
      </c>
      <c r="E43">
        <v>3024211</v>
      </c>
      <c r="F43" t="s">
        <v>412</v>
      </c>
      <c r="G43">
        <v>11442</v>
      </c>
      <c r="H43"/>
      <c r="I43" s="367"/>
      <c r="J43" s="411"/>
      <c r="K43" s="411"/>
      <c r="L43" s="411"/>
      <c r="M43" s="411"/>
      <c r="N43" s="411"/>
      <c r="O43" s="411"/>
      <c r="P43" s="411"/>
      <c r="Q43" s="411"/>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13"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13" t="str">
        <f t="shared" si="17"/>
        <v>11442/516500</v>
      </c>
      <c r="BD43" s="313">
        <f t="shared" si="19"/>
        <v>1</v>
      </c>
      <c r="BG43" s="52">
        <f t="shared" si="18"/>
        <v>0</v>
      </c>
    </row>
    <row r="44" spans="1:59" x14ac:dyDescent="0.25">
      <c r="A44" s="313" t="str">
        <f t="shared" si="10"/>
        <v>2011.EHCP.I03.</v>
      </c>
      <c r="B44" s="313">
        <v>543965</v>
      </c>
      <c r="C44" s="313">
        <v>400020</v>
      </c>
      <c r="D44" t="s">
        <v>209</v>
      </c>
      <c r="E44">
        <v>3022011</v>
      </c>
      <c r="F44" t="s">
        <v>412</v>
      </c>
      <c r="G44">
        <v>11431</v>
      </c>
      <c r="H44"/>
      <c r="I44" s="367"/>
      <c r="J44" s="411"/>
      <c r="K44" s="411"/>
      <c r="L44" s="411"/>
      <c r="M44" s="411"/>
      <c r="N44" s="411"/>
      <c r="O44" s="411"/>
      <c r="P44" s="411"/>
      <c r="Q44" s="411"/>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13"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13" t="str">
        <f t="shared" si="17"/>
        <v>11431/543965</v>
      </c>
      <c r="BD44" s="313">
        <f t="shared" si="19"/>
        <v>1</v>
      </c>
      <c r="BG44" s="52">
        <f t="shared" si="18"/>
        <v>0</v>
      </c>
    </row>
    <row r="45" spans="1:59" x14ac:dyDescent="0.25">
      <c r="A45" s="313" t="str">
        <f t="shared" si="10"/>
        <v>3522.ARPs.I03.</v>
      </c>
      <c r="B45" s="313">
        <v>516500</v>
      </c>
      <c r="C45" s="313">
        <v>156151</v>
      </c>
      <c r="D45" t="s">
        <v>210</v>
      </c>
      <c r="E45">
        <v>3023522</v>
      </c>
      <c r="F45" t="s">
        <v>4223</v>
      </c>
      <c r="G45">
        <v>11422</v>
      </c>
      <c r="H45"/>
      <c r="I45" s="367"/>
      <c r="J45" s="411"/>
      <c r="K45" s="411"/>
      <c r="L45" s="411"/>
      <c r="M45" s="411"/>
      <c r="N45" s="411"/>
      <c r="O45" s="411"/>
      <c r="P45" s="411"/>
      <c r="Q45" s="411"/>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13"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13" t="str">
        <f t="shared" si="17"/>
        <v>11422/516500</v>
      </c>
      <c r="BD45" s="313">
        <f t="shared" si="19"/>
        <v>1</v>
      </c>
      <c r="BG45" s="52">
        <f t="shared" si="18"/>
        <v>0</v>
      </c>
    </row>
    <row r="46" spans="1:59" x14ac:dyDescent="0.25">
      <c r="A46" s="313" t="str">
        <f t="shared" si="10"/>
        <v>3522.EHCP.I03.</v>
      </c>
      <c r="B46" s="313">
        <v>516500</v>
      </c>
      <c r="C46" s="313">
        <v>156151</v>
      </c>
      <c r="D46" t="s">
        <v>210</v>
      </c>
      <c r="E46">
        <v>3023522</v>
      </c>
      <c r="F46" t="s">
        <v>412</v>
      </c>
      <c r="G46">
        <v>11443</v>
      </c>
      <c r="H46"/>
      <c r="I46" s="367"/>
      <c r="J46" s="411"/>
      <c r="K46" s="411"/>
      <c r="L46" s="411"/>
      <c r="M46" s="411"/>
      <c r="N46" s="411"/>
      <c r="O46" s="411"/>
      <c r="P46" s="411"/>
      <c r="Q46" s="411"/>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13"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13" t="str">
        <f t="shared" si="17"/>
        <v>11443/516500</v>
      </c>
      <c r="BD46" s="313">
        <f t="shared" si="19"/>
        <v>2</v>
      </c>
      <c r="BG46" s="52">
        <f t="shared" si="18"/>
        <v>0</v>
      </c>
    </row>
    <row r="47" spans="1:59" x14ac:dyDescent="0.25">
      <c r="A47" s="313" t="str">
        <f t="shared" si="10"/>
        <v>3522.SEN I.I03.</v>
      </c>
      <c r="B47" s="313">
        <v>516500</v>
      </c>
      <c r="C47" s="313">
        <v>156151</v>
      </c>
      <c r="D47" t="s">
        <v>210</v>
      </c>
      <c r="E47">
        <v>3023522</v>
      </c>
      <c r="F47" t="s">
        <v>4222</v>
      </c>
      <c r="G47">
        <v>10265</v>
      </c>
      <c r="H47"/>
      <c r="I47" s="367"/>
      <c r="J47" s="411"/>
      <c r="K47" s="411"/>
      <c r="L47" s="411"/>
      <c r="M47" s="411"/>
      <c r="N47" s="411"/>
      <c r="O47" s="411"/>
      <c r="P47" s="411"/>
      <c r="Q47" s="411"/>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13"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13" t="str">
        <f t="shared" si="17"/>
        <v>10265/516500</v>
      </c>
      <c r="BD47" s="313">
        <f t="shared" si="19"/>
        <v>3</v>
      </c>
      <c r="BG47" s="52">
        <f t="shared" si="18"/>
        <v>0</v>
      </c>
    </row>
    <row r="48" spans="1:59" x14ac:dyDescent="0.25">
      <c r="A48" s="313" t="str">
        <f t="shared" si="10"/>
        <v>2014.ARPs.I03.</v>
      </c>
      <c r="B48" s="313">
        <v>543965</v>
      </c>
      <c r="C48" s="313">
        <v>400050</v>
      </c>
      <c r="D48" t="s">
        <v>211</v>
      </c>
      <c r="E48">
        <v>3022014</v>
      </c>
      <c r="F48" t="s">
        <v>4223</v>
      </c>
      <c r="G48">
        <v>11432</v>
      </c>
      <c r="H48"/>
      <c r="I48" s="367"/>
      <c r="J48" s="411"/>
      <c r="K48" s="411"/>
      <c r="L48" s="411"/>
      <c r="M48" s="411"/>
      <c r="N48" s="411"/>
      <c r="O48" s="411"/>
      <c r="P48" s="411"/>
      <c r="Q48" s="411"/>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13"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13" t="str">
        <f t="shared" si="17"/>
        <v>11432/543965</v>
      </c>
      <c r="BD48" s="313">
        <f t="shared" si="19"/>
        <v>1</v>
      </c>
      <c r="BG48" s="52">
        <f t="shared" si="18"/>
        <v>0</v>
      </c>
    </row>
    <row r="49" spans="1:59" x14ac:dyDescent="0.25">
      <c r="A49" s="313" t="str">
        <f t="shared" si="10"/>
        <v>2014.EHCP.I03.</v>
      </c>
      <c r="B49" s="313">
        <v>543965</v>
      </c>
      <c r="C49" s="313">
        <v>400050</v>
      </c>
      <c r="D49" t="s">
        <v>211</v>
      </c>
      <c r="E49">
        <v>3022014</v>
      </c>
      <c r="F49" t="s">
        <v>412</v>
      </c>
      <c r="G49">
        <v>11431</v>
      </c>
      <c r="H49"/>
      <c r="I49" s="367"/>
      <c r="J49" s="411"/>
      <c r="K49" s="411"/>
      <c r="L49" s="411"/>
      <c r="M49" s="411"/>
      <c r="N49" s="411"/>
      <c r="O49" s="411"/>
      <c r="P49" s="411"/>
      <c r="Q49" s="411"/>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13"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13" t="str">
        <f t="shared" si="17"/>
        <v>11431/543965</v>
      </c>
      <c r="BD49" s="313">
        <f t="shared" si="19"/>
        <v>2</v>
      </c>
      <c r="BG49" s="52">
        <f t="shared" si="18"/>
        <v>0</v>
      </c>
    </row>
    <row r="50" spans="1:59" x14ac:dyDescent="0.25">
      <c r="A50" s="313" t="str">
        <f t="shared" si="10"/>
        <v>2014.SEN I.I03.</v>
      </c>
      <c r="B50" s="313">
        <v>543965</v>
      </c>
      <c r="C50" s="313">
        <v>400050</v>
      </c>
      <c r="D50" t="s">
        <v>211</v>
      </c>
      <c r="E50">
        <v>3022014</v>
      </c>
      <c r="F50" t="s">
        <v>4222</v>
      </c>
      <c r="G50">
        <v>10265</v>
      </c>
      <c r="H50"/>
      <c r="I50" s="367"/>
      <c r="J50" s="411"/>
      <c r="K50" s="411"/>
      <c r="L50" s="411"/>
      <c r="M50" s="411"/>
      <c r="N50" s="411"/>
      <c r="O50" s="411"/>
      <c r="P50" s="411"/>
      <c r="Q50" s="411"/>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13"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13" t="str">
        <f t="shared" si="17"/>
        <v>10265/543965</v>
      </c>
      <c r="BD50" s="313">
        <f t="shared" si="19"/>
        <v>3</v>
      </c>
      <c r="BG50" s="52">
        <f t="shared" si="18"/>
        <v>0</v>
      </c>
    </row>
    <row r="51" spans="1:59" x14ac:dyDescent="0.25">
      <c r="A51" s="313" t="str">
        <f t="shared" si="10"/>
        <v>4215.EHCP.I03.</v>
      </c>
      <c r="B51" s="313">
        <v>516500</v>
      </c>
      <c r="C51" s="313">
        <v>140894</v>
      </c>
      <c r="D51" t="s">
        <v>101</v>
      </c>
      <c r="E51">
        <v>3024215</v>
      </c>
      <c r="F51" t="s">
        <v>412</v>
      </c>
      <c r="G51">
        <v>11442</v>
      </c>
      <c r="H51"/>
      <c r="I51" s="367"/>
      <c r="J51" s="411"/>
      <c r="K51" s="411"/>
      <c r="L51" s="411"/>
      <c r="M51" s="411"/>
      <c r="N51" s="411"/>
      <c r="O51" s="411"/>
      <c r="P51" s="411"/>
      <c r="Q51" s="411"/>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13"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13" t="str">
        <f t="shared" si="17"/>
        <v>11442/516500</v>
      </c>
      <c r="BD51" s="313">
        <f t="shared" si="19"/>
        <v>1</v>
      </c>
      <c r="BG51" s="52">
        <f t="shared" si="18"/>
        <v>0</v>
      </c>
    </row>
    <row r="52" spans="1:59" x14ac:dyDescent="0.25">
      <c r="A52" s="313" t="str">
        <f t="shared" si="10"/>
        <v>2015.ARPs.I03.</v>
      </c>
      <c r="B52" s="313">
        <v>543965</v>
      </c>
      <c r="C52" s="313">
        <v>400059</v>
      </c>
      <c r="D52" t="s">
        <v>212</v>
      </c>
      <c r="E52">
        <v>3022015</v>
      </c>
      <c r="F52" t="s">
        <v>4223</v>
      </c>
      <c r="G52">
        <v>11432</v>
      </c>
      <c r="H52"/>
      <c r="I52" s="367"/>
      <c r="J52" s="411"/>
      <c r="K52" s="411"/>
      <c r="L52" s="411"/>
      <c r="M52" s="411"/>
      <c r="N52" s="411"/>
      <c r="O52" s="411"/>
      <c r="P52" s="411"/>
      <c r="Q52" s="411"/>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13"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13" t="str">
        <f t="shared" si="17"/>
        <v>11432/543965</v>
      </c>
      <c r="BD52" s="313">
        <f t="shared" si="19"/>
        <v>1</v>
      </c>
      <c r="BG52" s="52">
        <f t="shared" si="18"/>
        <v>0</v>
      </c>
    </row>
    <row r="53" spans="1:59" x14ac:dyDescent="0.25">
      <c r="A53" s="313" t="str">
        <f t="shared" si="10"/>
        <v>2015.EHCP.I03.</v>
      </c>
      <c r="B53" s="313">
        <v>543965</v>
      </c>
      <c r="C53" s="313">
        <v>400059</v>
      </c>
      <c r="D53" t="s">
        <v>212</v>
      </c>
      <c r="E53">
        <v>3022015</v>
      </c>
      <c r="F53" t="s">
        <v>412</v>
      </c>
      <c r="G53">
        <v>11431</v>
      </c>
      <c r="H53"/>
      <c r="I53" s="367"/>
      <c r="J53" s="411"/>
      <c r="K53" s="411"/>
      <c r="L53" s="411"/>
      <c r="M53" s="411"/>
      <c r="N53" s="411"/>
      <c r="O53" s="411"/>
      <c r="P53" s="411"/>
      <c r="Q53" s="411"/>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13"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13" t="str">
        <f t="shared" si="17"/>
        <v>11431/543965</v>
      </c>
      <c r="BD53" s="313">
        <f t="shared" si="19"/>
        <v>2</v>
      </c>
      <c r="BG53" s="52">
        <f t="shared" si="18"/>
        <v>0</v>
      </c>
    </row>
    <row r="54" spans="1:59" x14ac:dyDescent="0.25">
      <c r="A54" s="313" t="str">
        <f t="shared" si="10"/>
        <v>2015.SEN I.I03.</v>
      </c>
      <c r="B54" s="313">
        <v>543965</v>
      </c>
      <c r="C54" s="313">
        <v>400059</v>
      </c>
      <c r="D54" t="s">
        <v>212</v>
      </c>
      <c r="E54">
        <v>3022015</v>
      </c>
      <c r="F54" t="s">
        <v>4222</v>
      </c>
      <c r="G54">
        <v>10265</v>
      </c>
      <c r="H54"/>
      <c r="I54" s="367"/>
      <c r="J54" s="411"/>
      <c r="K54" s="411"/>
      <c r="L54" s="411"/>
      <c r="M54" s="411"/>
      <c r="N54" s="411"/>
      <c r="O54" s="411"/>
      <c r="P54" s="411"/>
      <c r="Q54" s="411"/>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13"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13" t="str">
        <f t="shared" si="17"/>
        <v>10265/543965</v>
      </c>
      <c r="BD54" s="313">
        <f t="shared" si="19"/>
        <v>3</v>
      </c>
      <c r="BG54" s="52">
        <f t="shared" si="18"/>
        <v>0</v>
      </c>
    </row>
    <row r="55" spans="1:59" x14ac:dyDescent="0.25">
      <c r="A55" s="313" t="str">
        <f t="shared" si="10"/>
        <v>4210.EHCP.I03.</v>
      </c>
      <c r="B55" s="313">
        <v>516500</v>
      </c>
      <c r="C55" s="313">
        <v>148020</v>
      </c>
      <c r="D55" t="s">
        <v>102</v>
      </c>
      <c r="E55">
        <v>3024210</v>
      </c>
      <c r="F55" t="s">
        <v>412</v>
      </c>
      <c r="G55">
        <v>11442</v>
      </c>
      <c r="H55"/>
      <c r="I55" s="367"/>
      <c r="J55" s="411"/>
      <c r="K55" s="411"/>
      <c r="L55" s="411"/>
      <c r="M55" s="411"/>
      <c r="N55" s="411"/>
      <c r="O55" s="411"/>
      <c r="P55" s="411"/>
      <c r="Q55" s="411"/>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13"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13" t="str">
        <f t="shared" si="17"/>
        <v>11442/516500</v>
      </c>
      <c r="BD55" s="313">
        <f t="shared" si="19"/>
        <v>1</v>
      </c>
      <c r="BG55" s="52">
        <f t="shared" si="18"/>
        <v>0</v>
      </c>
    </row>
    <row r="56" spans="1:59" x14ac:dyDescent="0.25">
      <c r="A56" s="313" t="str">
        <f t="shared" si="10"/>
        <v>2016.EHCP.I03.</v>
      </c>
      <c r="B56" s="313">
        <v>543965</v>
      </c>
      <c r="C56" s="313">
        <v>400049</v>
      </c>
      <c r="D56" t="s">
        <v>213</v>
      </c>
      <c r="E56">
        <v>3022016</v>
      </c>
      <c r="F56" t="s">
        <v>412</v>
      </c>
      <c r="G56">
        <v>11431</v>
      </c>
      <c r="H56"/>
      <c r="I56" s="367"/>
      <c r="J56" s="411"/>
      <c r="K56" s="411"/>
      <c r="L56" s="411"/>
      <c r="M56" s="411"/>
      <c r="N56" s="411"/>
      <c r="O56" s="411"/>
      <c r="P56" s="411"/>
      <c r="Q56" s="411"/>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13"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13" t="str">
        <f t="shared" si="17"/>
        <v>11431/543965</v>
      </c>
      <c r="BD56" s="313">
        <f t="shared" si="19"/>
        <v>1</v>
      </c>
      <c r="BG56" s="52">
        <f t="shared" si="18"/>
        <v>0</v>
      </c>
    </row>
    <row r="57" spans="1:59" x14ac:dyDescent="0.25">
      <c r="A57" s="313" t="str">
        <f t="shared" si="10"/>
        <v>2017.EHCP.I03.</v>
      </c>
      <c r="B57" s="313">
        <v>543965</v>
      </c>
      <c r="C57" s="313">
        <v>400080</v>
      </c>
      <c r="D57" t="s">
        <v>214</v>
      </c>
      <c r="E57">
        <v>3022017</v>
      </c>
      <c r="F57" t="s">
        <v>412</v>
      </c>
      <c r="G57">
        <v>11431</v>
      </c>
      <c r="H57"/>
      <c r="I57" s="367"/>
      <c r="J57" s="411"/>
      <c r="K57" s="411"/>
      <c r="L57" s="411"/>
      <c r="M57" s="411"/>
      <c r="N57" s="411"/>
      <c r="O57" s="411"/>
      <c r="P57" s="411"/>
      <c r="Q57" s="411"/>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13"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13" t="str">
        <f t="shared" si="17"/>
        <v>11431/543965</v>
      </c>
      <c r="BD57" s="313">
        <f t="shared" si="19"/>
        <v>1</v>
      </c>
      <c r="BG57" s="52">
        <f t="shared" si="18"/>
        <v>0</v>
      </c>
    </row>
    <row r="58" spans="1:59" x14ac:dyDescent="0.25">
      <c r="A58" s="313" t="str">
        <f t="shared" si="10"/>
        <v>2073.EHCP.I03.</v>
      </c>
      <c r="B58" s="313">
        <v>543965</v>
      </c>
      <c r="C58" s="313">
        <v>400105</v>
      </c>
      <c r="D58" t="s">
        <v>215</v>
      </c>
      <c r="E58">
        <v>3022073</v>
      </c>
      <c r="F58" t="s">
        <v>412</v>
      </c>
      <c r="G58">
        <v>11431</v>
      </c>
      <c r="H58"/>
      <c r="I58" s="367"/>
      <c r="J58" s="411"/>
      <c r="K58" s="411"/>
      <c r="L58" s="411"/>
      <c r="M58" s="411"/>
      <c r="N58" s="411"/>
      <c r="O58" s="411"/>
      <c r="P58" s="411"/>
      <c r="Q58" s="411"/>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13"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13" t="str">
        <f t="shared" si="17"/>
        <v>11431/543965</v>
      </c>
      <c r="BD58" s="313">
        <f t="shared" si="19"/>
        <v>1</v>
      </c>
      <c r="BG58" s="52">
        <f t="shared" si="18"/>
        <v>0</v>
      </c>
    </row>
    <row r="59" spans="1:59" x14ac:dyDescent="0.25">
      <c r="A59" s="313" t="str">
        <f t="shared" si="10"/>
        <v>2019.EHCP.I03.</v>
      </c>
      <c r="B59" s="313">
        <v>543965</v>
      </c>
      <c r="C59" s="313">
        <v>400036</v>
      </c>
      <c r="D59" t="s">
        <v>216</v>
      </c>
      <c r="E59">
        <v>3022019</v>
      </c>
      <c r="F59" t="s">
        <v>412</v>
      </c>
      <c r="G59">
        <v>11431</v>
      </c>
      <c r="H59"/>
      <c r="I59" s="367"/>
      <c r="J59" s="411"/>
      <c r="K59" s="411"/>
      <c r="L59" s="411"/>
      <c r="M59" s="411"/>
      <c r="N59" s="411"/>
      <c r="O59" s="411"/>
      <c r="P59" s="411"/>
      <c r="Q59" s="411"/>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13"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13" t="str">
        <f t="shared" si="17"/>
        <v>11431/543965</v>
      </c>
      <c r="BD59" s="313">
        <f t="shared" si="19"/>
        <v>1</v>
      </c>
      <c r="BG59" s="52">
        <f t="shared" si="18"/>
        <v>0</v>
      </c>
    </row>
    <row r="60" spans="1:59" x14ac:dyDescent="0.25">
      <c r="A60" s="313" t="str">
        <f t="shared" si="10"/>
        <v>2019.SEN I.I03.</v>
      </c>
      <c r="B60" s="313">
        <v>543965</v>
      </c>
      <c r="C60" s="313">
        <v>400036</v>
      </c>
      <c r="D60" t="s">
        <v>216</v>
      </c>
      <c r="E60">
        <v>3022019</v>
      </c>
      <c r="F60" t="s">
        <v>4222</v>
      </c>
      <c r="G60">
        <v>10265</v>
      </c>
      <c r="H60"/>
      <c r="I60" s="367"/>
      <c r="J60" s="411"/>
      <c r="K60" s="411"/>
      <c r="L60" s="411"/>
      <c r="M60" s="411"/>
      <c r="N60" s="411"/>
      <c r="O60" s="411"/>
      <c r="P60" s="411"/>
      <c r="Q60" s="411"/>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13"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13" t="str">
        <f t="shared" si="17"/>
        <v>10265/543965</v>
      </c>
      <c r="BD60" s="313">
        <f t="shared" si="19"/>
        <v>2</v>
      </c>
      <c r="BG60" s="52">
        <f t="shared" si="18"/>
        <v>0</v>
      </c>
    </row>
    <row r="61" spans="1:59" x14ac:dyDescent="0.25">
      <c r="A61" s="313" t="str">
        <f t="shared" si="10"/>
        <v>2018.EHCP.I03.</v>
      </c>
      <c r="B61" s="313">
        <v>516500</v>
      </c>
      <c r="C61" s="313">
        <v>151094</v>
      </c>
      <c r="D61" t="s">
        <v>217</v>
      </c>
      <c r="E61">
        <v>3022018</v>
      </c>
      <c r="F61" t="s">
        <v>412</v>
      </c>
      <c r="G61">
        <v>11443</v>
      </c>
      <c r="H61"/>
      <c r="I61" s="367"/>
      <c r="J61" s="411"/>
      <c r="K61" s="411"/>
      <c r="L61" s="411"/>
      <c r="M61" s="411"/>
      <c r="N61" s="411"/>
      <c r="O61" s="411"/>
      <c r="P61" s="411"/>
      <c r="Q61" s="411"/>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13"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13" t="str">
        <f t="shared" si="17"/>
        <v>11443/516500</v>
      </c>
      <c r="BD61" s="313">
        <f t="shared" si="19"/>
        <v>1</v>
      </c>
      <c r="BG61" s="52">
        <f t="shared" si="18"/>
        <v>0</v>
      </c>
    </row>
    <row r="62" spans="1:59" x14ac:dyDescent="0.25">
      <c r="A62" s="313" t="str">
        <f t="shared" si="10"/>
        <v>2021.EHCP.I03.</v>
      </c>
      <c r="B62" s="313">
        <v>543965</v>
      </c>
      <c r="C62" s="313">
        <v>400042</v>
      </c>
      <c r="D62" t="s">
        <v>218</v>
      </c>
      <c r="E62">
        <v>3022021</v>
      </c>
      <c r="F62" t="s">
        <v>412</v>
      </c>
      <c r="G62">
        <v>11431</v>
      </c>
      <c r="H62"/>
      <c r="I62" s="367"/>
      <c r="J62" s="411"/>
      <c r="K62" s="411"/>
      <c r="L62" s="411"/>
      <c r="M62" s="411"/>
      <c r="N62" s="411"/>
      <c r="O62" s="411"/>
      <c r="P62" s="411"/>
      <c r="Q62" s="411"/>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13"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13" t="str">
        <f t="shared" si="17"/>
        <v>11431/543965</v>
      </c>
      <c r="BD62" s="313">
        <f t="shared" si="19"/>
        <v>1</v>
      </c>
      <c r="BG62" s="52">
        <f t="shared" si="18"/>
        <v>0</v>
      </c>
    </row>
    <row r="63" spans="1:59" x14ac:dyDescent="0.25">
      <c r="A63" s="313" t="str">
        <f t="shared" si="10"/>
        <v>4212.EHCP.I03.</v>
      </c>
      <c r="B63" s="313">
        <v>516500</v>
      </c>
      <c r="C63" s="313">
        <v>143727</v>
      </c>
      <c r="D63" t="s">
        <v>103</v>
      </c>
      <c r="E63">
        <v>3024212</v>
      </c>
      <c r="F63" t="s">
        <v>412</v>
      </c>
      <c r="G63">
        <v>11442</v>
      </c>
      <c r="H63"/>
      <c r="I63" s="367"/>
      <c r="J63" s="411"/>
      <c r="K63" s="411"/>
      <c r="L63" s="411"/>
      <c r="M63" s="411"/>
      <c r="N63" s="411"/>
      <c r="O63" s="411"/>
      <c r="P63" s="411"/>
      <c r="Q63" s="411"/>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13"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13" t="str">
        <f t="shared" si="17"/>
        <v>11442/516500</v>
      </c>
      <c r="BD63" s="313">
        <f t="shared" si="19"/>
        <v>1</v>
      </c>
      <c r="BG63" s="52">
        <f t="shared" si="18"/>
        <v>0</v>
      </c>
    </row>
    <row r="64" spans="1:59" x14ac:dyDescent="0.25">
      <c r="A64" s="313" t="str">
        <f t="shared" si="10"/>
        <v>2023.EHCP.I03.</v>
      </c>
      <c r="B64" s="313">
        <v>543965</v>
      </c>
      <c r="C64" s="313">
        <v>400159</v>
      </c>
      <c r="D64" t="s">
        <v>219</v>
      </c>
      <c r="E64">
        <v>3022023</v>
      </c>
      <c r="F64" t="s">
        <v>412</v>
      </c>
      <c r="G64">
        <v>11431</v>
      </c>
      <c r="H64"/>
      <c r="I64" s="367"/>
      <c r="J64" s="411"/>
      <c r="K64" s="411"/>
      <c r="L64" s="411"/>
      <c r="M64" s="411"/>
      <c r="N64" s="411"/>
      <c r="O64" s="411"/>
      <c r="P64" s="411"/>
      <c r="Q64" s="411"/>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13"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13" t="str">
        <f t="shared" si="17"/>
        <v>11431/543965</v>
      </c>
      <c r="BD64" s="313">
        <f t="shared" si="19"/>
        <v>1</v>
      </c>
      <c r="BG64" s="52">
        <f t="shared" si="18"/>
        <v>0</v>
      </c>
    </row>
    <row r="65" spans="1:59" x14ac:dyDescent="0.25">
      <c r="A65" s="313" t="str">
        <f t="shared" si="10"/>
        <v>2023.SEN I.I03.</v>
      </c>
      <c r="B65" s="313">
        <v>543965</v>
      </c>
      <c r="C65" s="313">
        <v>400159</v>
      </c>
      <c r="D65" t="s">
        <v>219</v>
      </c>
      <c r="E65">
        <v>3022023</v>
      </c>
      <c r="F65" t="s">
        <v>4222</v>
      </c>
      <c r="G65">
        <v>10265</v>
      </c>
      <c r="H65"/>
      <c r="I65" s="367"/>
      <c r="J65" s="411"/>
      <c r="K65" s="411"/>
      <c r="L65" s="411"/>
      <c r="M65" s="411"/>
      <c r="N65" s="411"/>
      <c r="O65" s="411"/>
      <c r="P65" s="411"/>
      <c r="Q65" s="411"/>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13"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13" t="str">
        <f t="shared" si="17"/>
        <v>10265/543965</v>
      </c>
      <c r="BD65" s="313">
        <f t="shared" si="19"/>
        <v>2</v>
      </c>
      <c r="BG65" s="52">
        <f t="shared" si="18"/>
        <v>0</v>
      </c>
    </row>
    <row r="66" spans="1:59" x14ac:dyDescent="0.25">
      <c r="A66" s="313" t="str">
        <f t="shared" si="10"/>
        <v>2001.EHCP.I03.</v>
      </c>
      <c r="B66" s="313">
        <v>516500</v>
      </c>
      <c r="C66" s="313">
        <v>143691</v>
      </c>
      <c r="D66" t="s">
        <v>220</v>
      </c>
      <c r="E66">
        <v>3022001</v>
      </c>
      <c r="F66" t="s">
        <v>412</v>
      </c>
      <c r="G66">
        <v>11443</v>
      </c>
      <c r="H66"/>
      <c r="I66" s="367"/>
      <c r="J66" s="411"/>
      <c r="K66" s="411"/>
      <c r="L66" s="411"/>
      <c r="M66" s="411"/>
      <c r="N66" s="411"/>
      <c r="O66" s="411"/>
      <c r="P66" s="411"/>
      <c r="Q66" s="411"/>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13"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13" t="str">
        <f t="shared" si="17"/>
        <v>11443/516500</v>
      </c>
      <c r="BD66" s="313">
        <f t="shared" si="19"/>
        <v>1</v>
      </c>
      <c r="BG66" s="52">
        <f t="shared" si="18"/>
        <v>0</v>
      </c>
    </row>
    <row r="67" spans="1:59" x14ac:dyDescent="0.25">
      <c r="A67" s="313" t="str">
        <f t="shared" si="10"/>
        <v>2024.EHCP.I03.</v>
      </c>
      <c r="B67" s="313">
        <v>543965</v>
      </c>
      <c r="C67" s="313">
        <v>400047</v>
      </c>
      <c r="D67" t="s">
        <v>221</v>
      </c>
      <c r="E67">
        <v>3022024</v>
      </c>
      <c r="F67" t="s">
        <v>412</v>
      </c>
      <c r="G67">
        <v>11431</v>
      </c>
      <c r="H67"/>
      <c r="I67" s="367"/>
      <c r="J67" s="411"/>
      <c r="K67" s="411"/>
      <c r="L67" s="411"/>
      <c r="M67" s="411"/>
      <c r="N67" s="411"/>
      <c r="O67" s="411"/>
      <c r="P67" s="411"/>
      <c r="Q67" s="411"/>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13"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13" t="str">
        <f t="shared" si="17"/>
        <v>11431/543965</v>
      </c>
      <c r="BD67" s="313">
        <f t="shared" si="19"/>
        <v>1</v>
      </c>
      <c r="BG67" s="52">
        <f t="shared" si="18"/>
        <v>0</v>
      </c>
    </row>
    <row r="68" spans="1:59" x14ac:dyDescent="0.25">
      <c r="A68" s="313" t="str">
        <f t="shared" si="10"/>
        <v>2024.EHCP.I03.</v>
      </c>
      <c r="B68" s="313">
        <v>543965</v>
      </c>
      <c r="C68" s="313">
        <v>400047</v>
      </c>
      <c r="D68" t="s">
        <v>221</v>
      </c>
      <c r="E68">
        <v>3022024</v>
      </c>
      <c r="F68" t="s">
        <v>412</v>
      </c>
      <c r="G68">
        <v>11436</v>
      </c>
      <c r="H68"/>
      <c r="I68" s="367"/>
      <c r="J68" s="411"/>
      <c r="K68" s="411"/>
      <c r="L68" s="411"/>
      <c r="M68" s="411"/>
      <c r="N68" s="411"/>
      <c r="O68" s="411"/>
      <c r="P68" s="411"/>
      <c r="Q68" s="411"/>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13"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13" t="str">
        <f t="shared" si="17"/>
        <v>11436/543965</v>
      </c>
      <c r="BD68" s="313">
        <f t="shared" si="19"/>
        <v>2</v>
      </c>
      <c r="BG68" s="52">
        <f t="shared" si="18"/>
        <v>0</v>
      </c>
    </row>
    <row r="69" spans="1:59" x14ac:dyDescent="0.25">
      <c r="A69" s="313" t="str">
        <f t="shared" si="10"/>
        <v>2024.SEN I.I03.</v>
      </c>
      <c r="B69" s="313">
        <v>543965</v>
      </c>
      <c r="C69" s="313">
        <v>400047</v>
      </c>
      <c r="D69" t="s">
        <v>221</v>
      </c>
      <c r="E69">
        <v>3022024</v>
      </c>
      <c r="F69" t="s">
        <v>4222</v>
      </c>
      <c r="G69">
        <v>10265</v>
      </c>
      <c r="H69"/>
      <c r="I69" s="367"/>
      <c r="J69" s="411"/>
      <c r="K69" s="411"/>
      <c r="L69" s="411"/>
      <c r="M69" s="411"/>
      <c r="N69" s="411"/>
      <c r="O69" s="411"/>
      <c r="P69" s="411"/>
      <c r="Q69" s="411"/>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13"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13" t="str">
        <f t="shared" si="17"/>
        <v>10265/543965</v>
      </c>
      <c r="BD69" s="313">
        <f t="shared" si="19"/>
        <v>3</v>
      </c>
      <c r="BG69" s="52">
        <f t="shared" si="18"/>
        <v>0</v>
      </c>
    </row>
    <row r="70" spans="1:59" x14ac:dyDescent="0.25">
      <c r="A70" s="313" t="str">
        <f t="shared" si="10"/>
        <v>5405.EHCP.I03.</v>
      </c>
      <c r="B70" s="313">
        <v>543965</v>
      </c>
      <c r="C70" s="313">
        <v>400041</v>
      </c>
      <c r="D70" t="s">
        <v>104</v>
      </c>
      <c r="E70">
        <v>3025405</v>
      </c>
      <c r="F70" t="s">
        <v>412</v>
      </c>
      <c r="G70">
        <v>11435</v>
      </c>
      <c r="H70"/>
      <c r="I70" s="367"/>
      <c r="J70" s="411"/>
      <c r="K70" s="411"/>
      <c r="L70" s="411"/>
      <c r="M70" s="411"/>
      <c r="N70" s="411"/>
      <c r="O70" s="411"/>
      <c r="P70" s="411"/>
      <c r="Q70" s="411"/>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13"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13" t="str">
        <f t="shared" si="17"/>
        <v>11435/543965</v>
      </c>
      <c r="BD70" s="313">
        <f t="shared" si="19"/>
        <v>1</v>
      </c>
      <c r="BG70" s="52">
        <f t="shared" si="18"/>
        <v>0</v>
      </c>
    </row>
    <row r="71" spans="1:59" x14ac:dyDescent="0.25">
      <c r="A71" s="313" t="str">
        <f t="shared" si="10"/>
        <v>2025.EHCP.I03.</v>
      </c>
      <c r="B71" s="313">
        <v>543965</v>
      </c>
      <c r="C71" s="313">
        <v>400001</v>
      </c>
      <c r="D71" t="s">
        <v>222</v>
      </c>
      <c r="E71">
        <v>3022025</v>
      </c>
      <c r="F71" t="s">
        <v>412</v>
      </c>
      <c r="G71">
        <v>11431</v>
      </c>
      <c r="H71"/>
      <c r="I71" s="367"/>
      <c r="J71" s="411"/>
      <c r="K71" s="411"/>
      <c r="L71" s="411"/>
      <c r="M71" s="411"/>
      <c r="N71" s="411"/>
      <c r="O71" s="411"/>
      <c r="P71" s="411"/>
      <c r="Q71" s="411"/>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13"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13" t="str">
        <f t="shared" si="17"/>
        <v>11431/543965</v>
      </c>
      <c r="BD71" s="313">
        <f t="shared" si="19"/>
        <v>1</v>
      </c>
      <c r="BG71" s="52">
        <f t="shared" si="18"/>
        <v>0</v>
      </c>
    </row>
    <row r="72" spans="1:59" x14ac:dyDescent="0.25">
      <c r="A72" s="313" t="str">
        <f t="shared" si="10"/>
        <v>4003.EHCP.I03.</v>
      </c>
      <c r="B72" s="313">
        <v>543965</v>
      </c>
      <c r="C72" s="313">
        <v>400033</v>
      </c>
      <c r="D72" t="s">
        <v>107</v>
      </c>
      <c r="E72">
        <v>3024003</v>
      </c>
      <c r="F72" t="s">
        <v>412</v>
      </c>
      <c r="G72">
        <v>11435</v>
      </c>
      <c r="H72"/>
      <c r="I72" s="367"/>
      <c r="J72" s="411"/>
      <c r="K72" s="411"/>
      <c r="L72" s="411"/>
      <c r="M72" s="411"/>
      <c r="N72" s="411"/>
      <c r="O72" s="411"/>
      <c r="P72" s="411"/>
      <c r="Q72" s="411"/>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13"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13" t="str">
        <f t="shared" si="17"/>
        <v>11435/543965</v>
      </c>
      <c r="BD72" s="313">
        <f t="shared" si="19"/>
        <v>1</v>
      </c>
      <c r="BG72" s="52">
        <f t="shared" si="18"/>
        <v>0</v>
      </c>
    </row>
    <row r="73" spans="1:59" x14ac:dyDescent="0.25">
      <c r="A73" s="313" t="str">
        <f t="shared" ref="A73:A136" si="40">RIGHT(E73,4)&amp;"."&amp;LEFT(F73,5)&amp;".I03."</f>
        <v>2026.EHCP.I03.</v>
      </c>
      <c r="B73" s="313">
        <v>543965</v>
      </c>
      <c r="C73" s="313">
        <v>400082</v>
      </c>
      <c r="D73" t="s">
        <v>223</v>
      </c>
      <c r="E73">
        <v>3022026</v>
      </c>
      <c r="F73" t="s">
        <v>412</v>
      </c>
      <c r="G73">
        <v>11431</v>
      </c>
      <c r="H73"/>
      <c r="I73" s="367"/>
      <c r="J73" s="411"/>
      <c r="K73" s="411"/>
      <c r="L73" s="411"/>
      <c r="M73" s="411"/>
      <c r="N73" s="411"/>
      <c r="O73" s="411"/>
      <c r="P73" s="411"/>
      <c r="Q73" s="411"/>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13"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13" t="str">
        <f t="shared" ref="BC73:BC136" si="47">G73&amp;"/"&amp;B73</f>
        <v>11431/543965</v>
      </c>
      <c r="BD73" s="313">
        <f t="shared" si="19"/>
        <v>1</v>
      </c>
      <c r="BG73" s="52">
        <f t="shared" ref="BG73:BG136" si="48">SUM(J73:P73)</f>
        <v>0</v>
      </c>
    </row>
    <row r="74" spans="1:59" x14ac:dyDescent="0.25">
      <c r="A74" s="313" t="str">
        <f t="shared" si="40"/>
        <v>2026.SEN I.I03.</v>
      </c>
      <c r="B74" s="313">
        <v>543965</v>
      </c>
      <c r="C74" s="313">
        <v>400082</v>
      </c>
      <c r="D74" t="s">
        <v>223</v>
      </c>
      <c r="E74">
        <v>3022026</v>
      </c>
      <c r="F74" t="s">
        <v>4222</v>
      </c>
      <c r="G74">
        <v>10265</v>
      </c>
      <c r="H74"/>
      <c r="I74" s="367"/>
      <c r="J74" s="411"/>
      <c r="K74" s="411"/>
      <c r="L74" s="411"/>
      <c r="M74" s="411"/>
      <c r="N74" s="411"/>
      <c r="O74" s="411"/>
      <c r="P74" s="411"/>
      <c r="Q74" s="411"/>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13"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13" t="str">
        <f t="shared" si="47"/>
        <v>10265/543965</v>
      </c>
      <c r="BD74" s="313">
        <f t="shared" ref="BD74:BD137" si="49">IF(E74=E73,BD73+1,1)</f>
        <v>2</v>
      </c>
      <c r="BG74" s="52">
        <f t="shared" si="48"/>
        <v>0</v>
      </c>
    </row>
    <row r="75" spans="1:59" x14ac:dyDescent="0.25">
      <c r="A75" s="313" t="str">
        <f t="shared" si="40"/>
        <v>2028.EHCP.I03.</v>
      </c>
      <c r="B75" s="313">
        <v>543965</v>
      </c>
      <c r="C75" s="313">
        <v>400067</v>
      </c>
      <c r="D75" t="s">
        <v>224</v>
      </c>
      <c r="E75">
        <v>3022028</v>
      </c>
      <c r="F75" t="s">
        <v>412</v>
      </c>
      <c r="G75">
        <v>11431</v>
      </c>
      <c r="H75"/>
      <c r="I75" s="367"/>
      <c r="J75" s="411"/>
      <c r="K75" s="411"/>
      <c r="L75" s="411"/>
      <c r="M75" s="411"/>
      <c r="N75" s="411"/>
      <c r="O75" s="411"/>
      <c r="P75" s="411"/>
      <c r="Q75" s="411"/>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13"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13" t="str">
        <f t="shared" si="47"/>
        <v>11431/543965</v>
      </c>
      <c r="BD75" s="313">
        <f t="shared" si="49"/>
        <v>1</v>
      </c>
      <c r="BG75" s="52">
        <f t="shared" si="48"/>
        <v>0</v>
      </c>
    </row>
    <row r="76" spans="1:59" x14ac:dyDescent="0.25">
      <c r="A76" s="313" t="str">
        <f t="shared" si="40"/>
        <v>2027.EHCP.I03.</v>
      </c>
      <c r="B76" s="313">
        <v>543965</v>
      </c>
      <c r="C76" s="313">
        <v>400002</v>
      </c>
      <c r="D76" t="s">
        <v>225</v>
      </c>
      <c r="E76">
        <v>3022027</v>
      </c>
      <c r="F76" t="s">
        <v>412</v>
      </c>
      <c r="G76">
        <v>11431</v>
      </c>
      <c r="H76"/>
      <c r="I76" s="367"/>
      <c r="J76" s="411"/>
      <c r="K76" s="411"/>
      <c r="L76" s="411"/>
      <c r="M76" s="411"/>
      <c r="N76" s="411"/>
      <c r="O76" s="411"/>
      <c r="P76" s="411"/>
      <c r="Q76" s="411"/>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13"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13" t="str">
        <f t="shared" si="47"/>
        <v>11431/543965</v>
      </c>
      <c r="BD76" s="313">
        <f t="shared" si="49"/>
        <v>1</v>
      </c>
      <c r="BG76" s="52">
        <f t="shared" si="48"/>
        <v>0</v>
      </c>
    </row>
    <row r="77" spans="1:59" x14ac:dyDescent="0.25">
      <c r="A77" s="313" t="str">
        <f t="shared" si="40"/>
        <v>2029.EHCP.I03.</v>
      </c>
      <c r="B77" s="313">
        <v>543965</v>
      </c>
      <c r="C77" s="313">
        <v>400035</v>
      </c>
      <c r="D77" t="s">
        <v>226</v>
      </c>
      <c r="E77">
        <v>3022029</v>
      </c>
      <c r="F77" t="s">
        <v>412</v>
      </c>
      <c r="G77">
        <v>11431</v>
      </c>
      <c r="H77"/>
      <c r="I77" s="367"/>
      <c r="J77" s="411"/>
      <c r="K77" s="411"/>
      <c r="L77" s="411"/>
      <c r="M77" s="411"/>
      <c r="N77" s="411"/>
      <c r="O77" s="411"/>
      <c r="P77" s="411"/>
      <c r="Q77" s="411"/>
      <c r="R77" s="52"/>
      <c r="S77" s="52"/>
      <c r="T77" s="52"/>
      <c r="U77" s="52"/>
      <c r="V77" s="52"/>
      <c r="W77" s="402">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13"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13" t="str">
        <f t="shared" si="47"/>
        <v>11431/543965</v>
      </c>
      <c r="BD77" s="313">
        <f t="shared" si="49"/>
        <v>1</v>
      </c>
      <c r="BG77" s="52">
        <f t="shared" si="48"/>
        <v>0</v>
      </c>
    </row>
    <row r="78" spans="1:59" x14ac:dyDescent="0.25">
      <c r="A78" s="313" t="str">
        <f t="shared" si="40"/>
        <v>2029.SEN I.I03.</v>
      </c>
      <c r="B78" s="313">
        <v>543965</v>
      </c>
      <c r="C78" s="313">
        <v>400035</v>
      </c>
      <c r="D78" t="s">
        <v>226</v>
      </c>
      <c r="E78">
        <v>3022029</v>
      </c>
      <c r="F78" t="s">
        <v>4222</v>
      </c>
      <c r="G78">
        <v>10265</v>
      </c>
      <c r="H78"/>
      <c r="I78" s="367"/>
      <c r="J78" s="411"/>
      <c r="K78" s="411"/>
      <c r="L78" s="411"/>
      <c r="M78" s="411"/>
      <c r="N78" s="411"/>
      <c r="O78" s="411"/>
      <c r="P78" s="411"/>
      <c r="Q78" s="411"/>
      <c r="R78" s="52"/>
      <c r="S78" s="52"/>
      <c r="T78" s="52"/>
      <c r="U78" s="52"/>
      <c r="V78" s="52"/>
      <c r="W78" s="402">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13"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13" t="str">
        <f t="shared" si="47"/>
        <v>10265/543965</v>
      </c>
      <c r="BD78" s="313">
        <f t="shared" si="49"/>
        <v>2</v>
      </c>
      <c r="BG78" s="52">
        <f t="shared" si="48"/>
        <v>0</v>
      </c>
    </row>
    <row r="79" spans="1:59" x14ac:dyDescent="0.25">
      <c r="A79" s="313" t="str">
        <f t="shared" si="40"/>
        <v>2030.EHCP.I03.</v>
      </c>
      <c r="B79" s="313">
        <v>516500</v>
      </c>
      <c r="C79" s="313">
        <v>148347</v>
      </c>
      <c r="D79" t="s">
        <v>227</v>
      </c>
      <c r="E79">
        <v>3022030</v>
      </c>
      <c r="F79" t="s">
        <v>412</v>
      </c>
      <c r="G79">
        <v>11443</v>
      </c>
      <c r="H79"/>
      <c r="I79" s="367"/>
      <c r="J79" s="411"/>
      <c r="K79" s="411"/>
      <c r="L79" s="411"/>
      <c r="M79" s="411"/>
      <c r="N79" s="411"/>
      <c r="O79" s="411"/>
      <c r="P79" s="411"/>
      <c r="Q79" s="411"/>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13"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13" t="str">
        <f t="shared" si="47"/>
        <v>11443/516500</v>
      </c>
      <c r="BD79" s="313">
        <f t="shared" si="49"/>
        <v>1</v>
      </c>
      <c r="BG79" s="52">
        <f t="shared" si="48"/>
        <v>0</v>
      </c>
    </row>
    <row r="80" spans="1:59" x14ac:dyDescent="0.25">
      <c r="A80" s="313" t="str">
        <f t="shared" si="40"/>
        <v>1001.EHCP.I03.</v>
      </c>
      <c r="B80" s="313">
        <v>543965</v>
      </c>
      <c r="C80" s="313">
        <v>400102</v>
      </c>
      <c r="D80" t="s">
        <v>61</v>
      </c>
      <c r="E80">
        <v>3021001</v>
      </c>
      <c r="F80" t="s">
        <v>412</v>
      </c>
      <c r="G80">
        <v>11439</v>
      </c>
      <c r="H80"/>
      <c r="I80" s="367"/>
      <c r="J80" s="411"/>
      <c r="K80" s="411"/>
      <c r="L80" s="411"/>
      <c r="M80" s="411"/>
      <c r="N80" s="411"/>
      <c r="O80" s="411"/>
      <c r="P80" s="411"/>
      <c r="Q80" s="411"/>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13"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13" t="str">
        <f t="shared" si="47"/>
        <v>11439/543965</v>
      </c>
      <c r="BD80" s="313">
        <f t="shared" si="49"/>
        <v>1</v>
      </c>
      <c r="BG80" s="52">
        <f t="shared" si="48"/>
        <v>0</v>
      </c>
    </row>
    <row r="81" spans="1:59" x14ac:dyDescent="0.25">
      <c r="A81" s="313" t="str">
        <f t="shared" si="40"/>
        <v>1001.SEN I.I03.</v>
      </c>
      <c r="B81" s="313">
        <v>543965</v>
      </c>
      <c r="C81" s="313">
        <v>400102</v>
      </c>
      <c r="D81" t="s">
        <v>61</v>
      </c>
      <c r="E81">
        <v>3021001</v>
      </c>
      <c r="F81" t="s">
        <v>4222</v>
      </c>
      <c r="G81">
        <v>10265</v>
      </c>
      <c r="H81"/>
      <c r="I81" s="367"/>
      <c r="J81" s="411"/>
      <c r="K81" s="411"/>
      <c r="L81" s="411"/>
      <c r="M81" s="411"/>
      <c r="N81" s="411"/>
      <c r="O81" s="411"/>
      <c r="P81" s="411"/>
      <c r="Q81" s="411"/>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13"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13" t="str">
        <f t="shared" si="47"/>
        <v>10265/543965</v>
      </c>
      <c r="BD81" s="313">
        <f t="shared" si="49"/>
        <v>2</v>
      </c>
      <c r="BG81" s="52">
        <f t="shared" si="48"/>
        <v>0</v>
      </c>
    </row>
    <row r="82" spans="1:59" x14ac:dyDescent="0.25">
      <c r="A82" s="313" t="str">
        <f t="shared" si="40"/>
        <v>5409.EHCP.I03.</v>
      </c>
      <c r="B82" s="313">
        <v>516500</v>
      </c>
      <c r="C82" s="313">
        <v>145386</v>
      </c>
      <c r="D82" t="s">
        <v>108</v>
      </c>
      <c r="E82">
        <v>3025409</v>
      </c>
      <c r="F82" t="s">
        <v>412</v>
      </c>
      <c r="G82">
        <v>11442</v>
      </c>
      <c r="H82"/>
      <c r="I82" s="367"/>
      <c r="J82" s="411"/>
      <c r="K82" s="411"/>
      <c r="L82" s="411"/>
      <c r="M82" s="411"/>
      <c r="N82" s="411"/>
      <c r="O82" s="411"/>
      <c r="P82" s="411"/>
      <c r="Q82" s="411"/>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13"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13" t="str">
        <f t="shared" si="47"/>
        <v>11442/516500</v>
      </c>
      <c r="BD82" s="313">
        <f t="shared" si="49"/>
        <v>1</v>
      </c>
      <c r="BG82" s="52">
        <f t="shared" si="48"/>
        <v>0</v>
      </c>
    </row>
    <row r="83" spans="1:59" x14ac:dyDescent="0.25">
      <c r="A83" s="313" t="str">
        <f t="shared" si="40"/>
        <v>3516.EHCP.I03.</v>
      </c>
      <c r="B83" s="313">
        <v>543965</v>
      </c>
      <c r="C83" s="313">
        <v>400108</v>
      </c>
      <c r="D83" t="s">
        <v>228</v>
      </c>
      <c r="E83">
        <v>3023516</v>
      </c>
      <c r="F83" t="s">
        <v>412</v>
      </c>
      <c r="G83">
        <v>11431</v>
      </c>
      <c r="H83"/>
      <c r="I83" s="367"/>
      <c r="J83" s="411"/>
      <c r="K83" s="411"/>
      <c r="L83" s="411"/>
      <c r="M83" s="411"/>
      <c r="N83" s="411"/>
      <c r="O83" s="411"/>
      <c r="P83" s="411"/>
      <c r="Q83" s="411"/>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13"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13" t="str">
        <f t="shared" si="47"/>
        <v>11431/543965</v>
      </c>
      <c r="BD83" s="313">
        <f t="shared" si="49"/>
        <v>1</v>
      </c>
      <c r="BG83" s="52">
        <f t="shared" si="48"/>
        <v>0</v>
      </c>
    </row>
    <row r="84" spans="1:59" x14ac:dyDescent="0.25">
      <c r="A84" s="313" t="str">
        <f t="shared" si="40"/>
        <v>5400.ARPs.I03.</v>
      </c>
      <c r="B84" s="313">
        <v>516500</v>
      </c>
      <c r="C84" s="313">
        <v>145169</v>
      </c>
      <c r="D84" t="s">
        <v>109</v>
      </c>
      <c r="E84">
        <v>3025400</v>
      </c>
      <c r="F84" t="s">
        <v>4223</v>
      </c>
      <c r="G84">
        <v>11423</v>
      </c>
      <c r="H84"/>
      <c r="I84" s="367"/>
      <c r="J84" s="411"/>
      <c r="K84" s="411"/>
      <c r="L84" s="411"/>
      <c r="M84" s="411"/>
      <c r="N84" s="411"/>
      <c r="O84" s="411"/>
      <c r="P84" s="411"/>
      <c r="Q84" s="411"/>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13"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13" t="str">
        <f t="shared" si="47"/>
        <v>11423/516500</v>
      </c>
      <c r="BD84" s="313">
        <f t="shared" si="49"/>
        <v>1</v>
      </c>
      <c r="BG84" s="52">
        <f t="shared" si="48"/>
        <v>0</v>
      </c>
    </row>
    <row r="85" spans="1:59" x14ac:dyDescent="0.25">
      <c r="A85" s="313" t="str">
        <f t="shared" si="40"/>
        <v>5400.EHCP.I03.</v>
      </c>
      <c r="B85" s="313">
        <v>516500</v>
      </c>
      <c r="C85" s="313">
        <v>145169</v>
      </c>
      <c r="D85" t="s">
        <v>109</v>
      </c>
      <c r="E85">
        <v>3025400</v>
      </c>
      <c r="F85" t="s">
        <v>412</v>
      </c>
      <c r="G85">
        <v>11442</v>
      </c>
      <c r="H85"/>
      <c r="I85" s="367"/>
      <c r="J85" s="411"/>
      <c r="K85" s="411"/>
      <c r="L85" s="411"/>
      <c r="M85" s="411"/>
      <c r="N85" s="411"/>
      <c r="O85" s="411"/>
      <c r="P85" s="411"/>
      <c r="Q85" s="411"/>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13"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13" t="str">
        <f t="shared" si="47"/>
        <v>11442/516500</v>
      </c>
      <c r="BD85" s="313">
        <f t="shared" si="49"/>
        <v>2</v>
      </c>
      <c r="BG85" s="52">
        <f t="shared" si="48"/>
        <v>0</v>
      </c>
    </row>
    <row r="86" spans="1:59" x14ac:dyDescent="0.25">
      <c r="A86" s="313" t="str">
        <f t="shared" si="40"/>
        <v>2031.EHCP.I03.</v>
      </c>
      <c r="B86" s="313">
        <v>543965</v>
      </c>
      <c r="C86" s="313">
        <v>400026</v>
      </c>
      <c r="D86" t="s">
        <v>229</v>
      </c>
      <c r="E86">
        <v>3022031</v>
      </c>
      <c r="F86" t="s">
        <v>412</v>
      </c>
      <c r="G86">
        <v>11431</v>
      </c>
      <c r="H86"/>
      <c r="I86" s="367"/>
      <c r="J86" s="411"/>
      <c r="K86" s="411"/>
      <c r="L86" s="411"/>
      <c r="M86" s="411"/>
      <c r="N86" s="411"/>
      <c r="O86" s="411"/>
      <c r="P86" s="411"/>
      <c r="Q86" s="411"/>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13"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13" t="str">
        <f t="shared" si="47"/>
        <v>11431/543965</v>
      </c>
      <c r="BD86" s="313">
        <f t="shared" si="49"/>
        <v>1</v>
      </c>
      <c r="BG86" s="52">
        <f t="shared" si="48"/>
        <v>0</v>
      </c>
    </row>
    <row r="87" spans="1:59" x14ac:dyDescent="0.25">
      <c r="A87" s="313" t="str">
        <f t="shared" si="40"/>
        <v>2031.SEN I.I03.</v>
      </c>
      <c r="B87" s="313">
        <v>543965</v>
      </c>
      <c r="C87" s="313">
        <v>400026</v>
      </c>
      <c r="D87" t="s">
        <v>229</v>
      </c>
      <c r="E87">
        <v>3022031</v>
      </c>
      <c r="F87" t="s">
        <v>4222</v>
      </c>
      <c r="G87">
        <v>10265</v>
      </c>
      <c r="H87"/>
      <c r="I87" s="367"/>
      <c r="J87" s="411"/>
      <c r="K87" s="411"/>
      <c r="L87" s="411"/>
      <c r="M87" s="411"/>
      <c r="N87" s="411"/>
      <c r="O87" s="411"/>
      <c r="P87" s="411"/>
      <c r="Q87" s="411"/>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13"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13" t="str">
        <f t="shared" si="47"/>
        <v>10265/543965</v>
      </c>
      <c r="BD87" s="313">
        <f t="shared" si="49"/>
        <v>2</v>
      </c>
      <c r="BG87" s="52">
        <f t="shared" si="48"/>
        <v>0</v>
      </c>
    </row>
    <row r="88" spans="1:59" x14ac:dyDescent="0.25">
      <c r="A88" s="313" t="str">
        <f t="shared" si="40"/>
        <v>2032.EHCP.I03.</v>
      </c>
      <c r="B88" s="313">
        <v>543965</v>
      </c>
      <c r="C88" s="313">
        <v>400084</v>
      </c>
      <c r="D88" t="s">
        <v>231</v>
      </c>
      <c r="E88">
        <v>3022032</v>
      </c>
      <c r="F88" t="s">
        <v>412</v>
      </c>
      <c r="G88">
        <v>11431</v>
      </c>
      <c r="H88"/>
      <c r="I88" s="367"/>
      <c r="J88" s="411"/>
      <c r="K88" s="411"/>
      <c r="L88" s="411"/>
      <c r="M88" s="411"/>
      <c r="N88" s="411"/>
      <c r="O88" s="411"/>
      <c r="P88" s="411"/>
      <c r="Q88" s="411"/>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13"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13" t="str">
        <f t="shared" si="47"/>
        <v>11431/543965</v>
      </c>
      <c r="BD88" s="313">
        <f t="shared" si="49"/>
        <v>1</v>
      </c>
      <c r="BG88" s="52">
        <f t="shared" si="48"/>
        <v>0</v>
      </c>
    </row>
    <row r="89" spans="1:59" x14ac:dyDescent="0.25">
      <c r="A89" s="313" t="str">
        <f t="shared" si="40"/>
        <v>2032.SEN I.I03.</v>
      </c>
      <c r="B89" s="313">
        <v>543965</v>
      </c>
      <c r="C89" s="313">
        <v>400084</v>
      </c>
      <c r="D89" t="s">
        <v>231</v>
      </c>
      <c r="E89">
        <v>3022032</v>
      </c>
      <c r="F89" t="s">
        <v>4222</v>
      </c>
      <c r="G89">
        <v>10265</v>
      </c>
      <c r="H89"/>
      <c r="I89" s="367"/>
      <c r="J89" s="411"/>
      <c r="K89" s="411"/>
      <c r="L89" s="411"/>
      <c r="M89" s="411"/>
      <c r="N89" s="411"/>
      <c r="O89" s="411"/>
      <c r="P89" s="411"/>
      <c r="Q89" s="411"/>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13"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13" t="str">
        <f t="shared" si="47"/>
        <v>10265/543965</v>
      </c>
      <c r="BD89" s="313">
        <f t="shared" si="49"/>
        <v>2</v>
      </c>
      <c r="BG89" s="52">
        <f t="shared" si="48"/>
        <v>0</v>
      </c>
    </row>
    <row r="90" spans="1:59" x14ac:dyDescent="0.25">
      <c r="A90" s="313" t="str">
        <f t="shared" si="40"/>
        <v>3304.EHCP.I03.</v>
      </c>
      <c r="B90" s="313">
        <v>543965</v>
      </c>
      <c r="C90" s="313">
        <v>400008</v>
      </c>
      <c r="D90" t="s">
        <v>232</v>
      </c>
      <c r="E90">
        <v>3023304</v>
      </c>
      <c r="F90" t="s">
        <v>412</v>
      </c>
      <c r="G90">
        <v>11431</v>
      </c>
      <c r="H90"/>
      <c r="I90" s="367"/>
      <c r="J90" s="411"/>
      <c r="K90" s="411"/>
      <c r="L90" s="411"/>
      <c r="M90" s="411"/>
      <c r="N90" s="411"/>
      <c r="O90" s="411"/>
      <c r="P90" s="411"/>
      <c r="Q90" s="411"/>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13"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13" t="str">
        <f t="shared" si="47"/>
        <v>11431/543965</v>
      </c>
      <c r="BD90" s="313">
        <f t="shared" si="49"/>
        <v>1</v>
      </c>
      <c r="BG90" s="52">
        <f t="shared" si="48"/>
        <v>0</v>
      </c>
    </row>
    <row r="91" spans="1:59" x14ac:dyDescent="0.25">
      <c r="A91" s="313" t="str">
        <f t="shared" si="40"/>
        <v>3304.EHCP.I03.</v>
      </c>
      <c r="B91" s="313">
        <v>543965</v>
      </c>
      <c r="C91" s="313">
        <v>400008</v>
      </c>
      <c r="D91" t="s">
        <v>232</v>
      </c>
      <c r="E91">
        <v>3023304</v>
      </c>
      <c r="F91" t="s">
        <v>412</v>
      </c>
      <c r="G91">
        <v>11436</v>
      </c>
      <c r="H91"/>
      <c r="I91" s="367"/>
      <c r="J91" s="411"/>
      <c r="K91" s="411"/>
      <c r="L91" s="411"/>
      <c r="M91" s="411"/>
      <c r="N91" s="411"/>
      <c r="O91" s="411"/>
      <c r="P91" s="411"/>
      <c r="Q91" s="411"/>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13"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13" t="str">
        <f t="shared" si="47"/>
        <v>11436/543965</v>
      </c>
      <c r="BD91" s="313">
        <f t="shared" si="49"/>
        <v>2</v>
      </c>
      <c r="BG91" s="52">
        <f t="shared" si="48"/>
        <v>0</v>
      </c>
    </row>
    <row r="92" spans="1:59" x14ac:dyDescent="0.25">
      <c r="A92" s="313" t="str">
        <f t="shared" si="40"/>
        <v>3304.SEN I.I03.</v>
      </c>
      <c r="B92" s="313">
        <v>543965</v>
      </c>
      <c r="C92" s="313">
        <v>400008</v>
      </c>
      <c r="D92" t="s">
        <v>232</v>
      </c>
      <c r="E92">
        <v>3023304</v>
      </c>
      <c r="F92" t="s">
        <v>4222</v>
      </c>
      <c r="G92">
        <v>10265</v>
      </c>
      <c r="H92"/>
      <c r="I92" s="367"/>
      <c r="J92" s="411"/>
      <c r="K92" s="411"/>
      <c r="L92" s="411"/>
      <c r="M92" s="411"/>
      <c r="N92" s="411"/>
      <c r="O92" s="411"/>
      <c r="P92" s="411"/>
      <c r="Q92" s="411"/>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13"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13" t="str">
        <f t="shared" si="47"/>
        <v>10265/543965</v>
      </c>
      <c r="BD92" s="313">
        <f t="shared" si="49"/>
        <v>3</v>
      </c>
      <c r="BG92" s="52">
        <f t="shared" si="48"/>
        <v>0</v>
      </c>
    </row>
    <row r="93" spans="1:59" x14ac:dyDescent="0.25">
      <c r="A93" s="313" t="str">
        <f t="shared" si="40"/>
        <v>2047.EHCP.I03.</v>
      </c>
      <c r="B93" s="313">
        <v>516500</v>
      </c>
      <c r="C93" s="313">
        <v>151702</v>
      </c>
      <c r="D93" t="s">
        <v>233</v>
      </c>
      <c r="E93">
        <v>3022047</v>
      </c>
      <c r="F93" t="s">
        <v>412</v>
      </c>
      <c r="G93">
        <v>11443</v>
      </c>
      <c r="H93"/>
      <c r="I93" s="367"/>
      <c r="J93" s="411"/>
      <c r="K93" s="411"/>
      <c r="L93" s="411"/>
      <c r="M93" s="411"/>
      <c r="N93" s="411"/>
      <c r="O93" s="411"/>
      <c r="P93" s="411"/>
      <c r="Q93" s="411"/>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13"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13" t="str">
        <f t="shared" si="47"/>
        <v>11443/516500</v>
      </c>
      <c r="BD93" s="313">
        <f t="shared" si="49"/>
        <v>1</v>
      </c>
      <c r="BG93" s="52">
        <f t="shared" si="48"/>
        <v>0</v>
      </c>
    </row>
    <row r="94" spans="1:59" x14ac:dyDescent="0.25">
      <c r="A94" s="313" t="str">
        <f t="shared" si="40"/>
        <v>3515.EHCP.I03.</v>
      </c>
      <c r="B94" s="313">
        <v>516500</v>
      </c>
      <c r="C94" s="313">
        <v>143982</v>
      </c>
      <c r="D94" t="s">
        <v>234</v>
      </c>
      <c r="E94">
        <v>3023515</v>
      </c>
      <c r="F94" t="s">
        <v>412</v>
      </c>
      <c r="G94">
        <v>11443</v>
      </c>
      <c r="H94"/>
      <c r="I94" s="367"/>
      <c r="J94" s="411"/>
      <c r="K94" s="411"/>
      <c r="L94" s="411"/>
      <c r="M94" s="411"/>
      <c r="N94" s="411"/>
      <c r="O94" s="411"/>
      <c r="P94" s="411"/>
      <c r="Q94" s="411"/>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13"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13" t="str">
        <f t="shared" si="47"/>
        <v>11443/516500</v>
      </c>
      <c r="BD94" s="313">
        <f t="shared" si="49"/>
        <v>1</v>
      </c>
      <c r="BG94" s="52">
        <f t="shared" si="48"/>
        <v>0</v>
      </c>
    </row>
    <row r="95" spans="1:59" x14ac:dyDescent="0.25">
      <c r="A95" s="313" t="str">
        <f t="shared" si="40"/>
        <v>5427.ARPs.I03.</v>
      </c>
      <c r="B95" s="313">
        <v>543965</v>
      </c>
      <c r="C95" s="313">
        <v>400140</v>
      </c>
      <c r="D95" t="s">
        <v>111</v>
      </c>
      <c r="E95">
        <v>3025427</v>
      </c>
      <c r="F95" t="s">
        <v>4223</v>
      </c>
      <c r="G95">
        <v>11434</v>
      </c>
      <c r="H95"/>
      <c r="I95" s="367"/>
      <c r="J95" s="411"/>
      <c r="K95" s="411"/>
      <c r="L95" s="411"/>
      <c r="M95" s="411"/>
      <c r="N95" s="411"/>
      <c r="O95" s="411"/>
      <c r="P95" s="411"/>
      <c r="Q95" s="411"/>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13"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13" t="str">
        <f t="shared" si="47"/>
        <v>11434/543965</v>
      </c>
      <c r="BD95" s="313">
        <f t="shared" si="49"/>
        <v>1</v>
      </c>
      <c r="BG95" s="52">
        <f t="shared" si="48"/>
        <v>0</v>
      </c>
    </row>
    <row r="96" spans="1:59" x14ac:dyDescent="0.25">
      <c r="A96" s="313" t="str">
        <f t="shared" si="40"/>
        <v>5427.EHCP.I03.</v>
      </c>
      <c r="B96" s="313">
        <v>543965</v>
      </c>
      <c r="C96" s="313">
        <v>400140</v>
      </c>
      <c r="D96" t="s">
        <v>111</v>
      </c>
      <c r="E96">
        <v>3025427</v>
      </c>
      <c r="F96" t="s">
        <v>412</v>
      </c>
      <c r="G96">
        <v>11435</v>
      </c>
      <c r="H96"/>
      <c r="I96" s="367"/>
      <c r="J96" s="411"/>
      <c r="K96" s="411"/>
      <c r="L96" s="411"/>
      <c r="M96" s="411"/>
      <c r="N96" s="411"/>
      <c r="O96" s="411"/>
      <c r="P96" s="411"/>
      <c r="Q96" s="411"/>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13"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13" t="str">
        <f t="shared" si="47"/>
        <v>11435/543965</v>
      </c>
      <c r="BD96" s="313">
        <f t="shared" si="49"/>
        <v>2</v>
      </c>
      <c r="BG96" s="52">
        <f t="shared" si="48"/>
        <v>0</v>
      </c>
    </row>
    <row r="97" spans="1:59" x14ac:dyDescent="0.25">
      <c r="A97" s="313" t="str">
        <f t="shared" si="40"/>
        <v>6085.Speci.I03.</v>
      </c>
      <c r="B97" s="313">
        <v>516500</v>
      </c>
      <c r="C97" s="313">
        <v>105221</v>
      </c>
      <c r="D97" t="s">
        <v>88</v>
      </c>
      <c r="E97">
        <v>3026085</v>
      </c>
      <c r="F97" t="s">
        <v>71</v>
      </c>
      <c r="G97">
        <v>11491</v>
      </c>
      <c r="H97"/>
      <c r="I97" s="367"/>
      <c r="J97" s="411"/>
      <c r="K97" s="411"/>
      <c r="L97" s="411"/>
      <c r="M97" s="411"/>
      <c r="N97" s="411"/>
      <c r="O97" s="411"/>
      <c r="P97" s="411"/>
      <c r="Q97" s="411"/>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13"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13" t="str">
        <f t="shared" si="47"/>
        <v>11491/516500</v>
      </c>
      <c r="BD97" s="313">
        <f t="shared" si="49"/>
        <v>1</v>
      </c>
      <c r="BG97" s="52">
        <f t="shared" si="48"/>
        <v>0</v>
      </c>
    </row>
    <row r="98" spans="1:59" x14ac:dyDescent="0.25">
      <c r="A98" s="313" t="str">
        <f t="shared" si="40"/>
        <v>2036.ARPs.I03.</v>
      </c>
      <c r="B98" s="313">
        <v>543965</v>
      </c>
      <c r="C98" s="313">
        <v>400046</v>
      </c>
      <c r="D98" t="s">
        <v>235</v>
      </c>
      <c r="E98">
        <v>3022036</v>
      </c>
      <c r="F98" t="s">
        <v>4223</v>
      </c>
      <c r="G98">
        <v>11432</v>
      </c>
      <c r="H98"/>
      <c r="I98" s="367"/>
      <c r="J98" s="411"/>
      <c r="K98" s="411"/>
      <c r="L98" s="411"/>
      <c r="M98" s="411"/>
      <c r="N98" s="411"/>
      <c r="O98" s="411"/>
      <c r="P98" s="411"/>
      <c r="Q98" s="411"/>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13"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13" t="str">
        <f t="shared" si="47"/>
        <v>11432/543965</v>
      </c>
      <c r="BD98" s="313">
        <f t="shared" si="49"/>
        <v>1</v>
      </c>
      <c r="BG98" s="52">
        <f t="shared" si="48"/>
        <v>0</v>
      </c>
    </row>
    <row r="99" spans="1:59" x14ac:dyDescent="0.25">
      <c r="A99" s="313" t="str">
        <f t="shared" si="40"/>
        <v>2036.EHCP.I03.</v>
      </c>
      <c r="B99" s="313">
        <v>543965</v>
      </c>
      <c r="C99" s="313">
        <v>400046</v>
      </c>
      <c r="D99" t="s">
        <v>235</v>
      </c>
      <c r="E99">
        <v>3022036</v>
      </c>
      <c r="F99" t="s">
        <v>412</v>
      </c>
      <c r="G99">
        <v>11431</v>
      </c>
      <c r="H99"/>
      <c r="I99" s="367"/>
      <c r="J99" s="411"/>
      <c r="K99" s="411"/>
      <c r="L99" s="411"/>
      <c r="M99" s="411"/>
      <c r="N99" s="411"/>
      <c r="O99" s="411"/>
      <c r="P99" s="411"/>
      <c r="Q99" s="411"/>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13"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13" t="str">
        <f t="shared" si="47"/>
        <v>11431/543965</v>
      </c>
      <c r="BD99" s="313">
        <f t="shared" si="49"/>
        <v>2</v>
      </c>
      <c r="BG99" s="52">
        <f t="shared" si="48"/>
        <v>0</v>
      </c>
    </row>
    <row r="100" spans="1:59" x14ac:dyDescent="0.25">
      <c r="A100" s="313" t="str">
        <f t="shared" si="40"/>
        <v>2036.SEN I.I03.</v>
      </c>
      <c r="B100" s="313">
        <v>543965</v>
      </c>
      <c r="C100" s="313">
        <v>400046</v>
      </c>
      <c r="D100" t="s">
        <v>235</v>
      </c>
      <c r="E100">
        <v>3022036</v>
      </c>
      <c r="F100" t="s">
        <v>4222</v>
      </c>
      <c r="G100">
        <v>10265</v>
      </c>
      <c r="H100"/>
      <c r="I100" s="367"/>
      <c r="J100" s="411"/>
      <c r="K100" s="411"/>
      <c r="L100" s="411"/>
      <c r="M100" s="411"/>
      <c r="N100" s="411"/>
      <c r="O100" s="411"/>
      <c r="P100" s="411"/>
      <c r="Q100" s="411"/>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13"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13" t="str">
        <f t="shared" si="47"/>
        <v>10265/543965</v>
      </c>
      <c r="BD100" s="313">
        <f t="shared" si="49"/>
        <v>3</v>
      </c>
      <c r="BG100" s="52">
        <f t="shared" si="48"/>
        <v>0</v>
      </c>
    </row>
    <row r="101" spans="1:59" x14ac:dyDescent="0.25">
      <c r="A101" s="313" t="str">
        <f t="shared" si="40"/>
        <v>6905.ARPs.I03.</v>
      </c>
      <c r="B101" s="313">
        <v>516500</v>
      </c>
      <c r="C101" s="313">
        <v>400116</v>
      </c>
      <c r="D101" t="s">
        <v>316</v>
      </c>
      <c r="E101">
        <v>3026905</v>
      </c>
      <c r="F101" t="s">
        <v>4223</v>
      </c>
      <c r="G101">
        <v>11423</v>
      </c>
      <c r="H101"/>
      <c r="I101" s="367"/>
      <c r="J101" s="411"/>
      <c r="K101" s="411"/>
      <c r="L101" s="411"/>
      <c r="M101" s="411"/>
      <c r="N101" s="411"/>
      <c r="O101" s="411"/>
      <c r="P101" s="411"/>
      <c r="Q101" s="411"/>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13"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13" t="str">
        <f t="shared" si="47"/>
        <v>11423/516500</v>
      </c>
      <c r="BD101" s="313">
        <f t="shared" si="49"/>
        <v>1</v>
      </c>
      <c r="BG101" s="52">
        <f t="shared" si="48"/>
        <v>0</v>
      </c>
    </row>
    <row r="102" spans="1:59" x14ac:dyDescent="0.25">
      <c r="A102" s="313" t="str">
        <f t="shared" si="40"/>
        <v>6905.EHCP.I03.</v>
      </c>
      <c r="B102" s="313">
        <v>516500</v>
      </c>
      <c r="C102" s="313">
        <v>400116</v>
      </c>
      <c r="D102" t="s">
        <v>316</v>
      </c>
      <c r="E102">
        <v>3026905</v>
      </c>
      <c r="F102" t="s">
        <v>412</v>
      </c>
      <c r="G102">
        <v>11442</v>
      </c>
      <c r="H102"/>
      <c r="I102" s="367"/>
      <c r="J102" s="411"/>
      <c r="K102" s="411"/>
      <c r="L102" s="411"/>
      <c r="M102" s="411"/>
      <c r="N102" s="411"/>
      <c r="O102" s="411"/>
      <c r="P102" s="411"/>
      <c r="Q102" s="411"/>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13"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13" t="str">
        <f t="shared" si="47"/>
        <v>11442/516500</v>
      </c>
      <c r="BD102" s="313">
        <f t="shared" si="49"/>
        <v>2</v>
      </c>
      <c r="BG102" s="52">
        <f t="shared" si="48"/>
        <v>0</v>
      </c>
    </row>
    <row r="103" spans="1:59" x14ac:dyDescent="0.25">
      <c r="A103" s="313" t="str">
        <f t="shared" si="40"/>
        <v>6905.EHCP.I03.</v>
      </c>
      <c r="B103" s="313">
        <v>516500</v>
      </c>
      <c r="C103" s="313">
        <v>400116</v>
      </c>
      <c r="D103" t="s">
        <v>316</v>
      </c>
      <c r="E103">
        <v>3026905</v>
      </c>
      <c r="F103" t="s">
        <v>412</v>
      </c>
      <c r="G103">
        <v>11443</v>
      </c>
      <c r="H103"/>
      <c r="I103" s="367"/>
      <c r="J103" s="411"/>
      <c r="K103" s="411"/>
      <c r="L103" s="411"/>
      <c r="M103" s="411"/>
      <c r="N103" s="411"/>
      <c r="O103" s="411"/>
      <c r="P103" s="411"/>
      <c r="Q103" s="411"/>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13"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13" t="str">
        <f t="shared" si="47"/>
        <v>11443/516500</v>
      </c>
      <c r="BD103" s="313">
        <f t="shared" si="49"/>
        <v>3</v>
      </c>
      <c r="BG103" s="52">
        <f t="shared" si="48"/>
        <v>0</v>
      </c>
    </row>
    <row r="104" spans="1:59" x14ac:dyDescent="0.25">
      <c r="A104" s="313" t="str">
        <f t="shared" si="40"/>
        <v>2037.EHCP.I03.</v>
      </c>
      <c r="B104" s="313">
        <v>543965</v>
      </c>
      <c r="C104" s="313">
        <v>400030</v>
      </c>
      <c r="D104" t="s">
        <v>236</v>
      </c>
      <c r="E104">
        <v>3022037</v>
      </c>
      <c r="F104" t="s">
        <v>412</v>
      </c>
      <c r="G104">
        <v>11431</v>
      </c>
      <c r="H104"/>
      <c r="I104" s="367"/>
      <c r="J104" s="411"/>
      <c r="K104" s="411"/>
      <c r="L104" s="411"/>
      <c r="M104" s="411"/>
      <c r="N104" s="411"/>
      <c r="O104" s="411"/>
      <c r="P104" s="411"/>
      <c r="Q104" s="411"/>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13"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13" t="str">
        <f t="shared" si="47"/>
        <v>11431/543965</v>
      </c>
      <c r="BD104" s="313">
        <f t="shared" si="49"/>
        <v>1</v>
      </c>
      <c r="BG104" s="52">
        <f t="shared" si="48"/>
        <v>0</v>
      </c>
    </row>
    <row r="105" spans="1:59" x14ac:dyDescent="0.25">
      <c r="A105" s="313" t="str">
        <f t="shared" si="40"/>
        <v>7010.Speci.I03.</v>
      </c>
      <c r="B105" s="313">
        <v>543965</v>
      </c>
      <c r="C105" s="313">
        <v>400063</v>
      </c>
      <c r="D105" t="s">
        <v>76</v>
      </c>
      <c r="E105">
        <v>3027010</v>
      </c>
      <c r="F105" t="s">
        <v>71</v>
      </c>
      <c r="G105">
        <v>11433</v>
      </c>
      <c r="H105"/>
      <c r="I105" s="367"/>
      <c r="J105" s="411"/>
      <c r="K105" s="411"/>
      <c r="L105" s="411"/>
      <c r="M105" s="411"/>
      <c r="N105" s="411"/>
      <c r="O105" s="411"/>
      <c r="P105" s="411"/>
      <c r="Q105" s="411"/>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13"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13" t="str">
        <f t="shared" si="47"/>
        <v>11433/543965</v>
      </c>
      <c r="BD105" s="313">
        <f t="shared" si="49"/>
        <v>1</v>
      </c>
      <c r="BG105" s="52">
        <f t="shared" si="48"/>
        <v>0</v>
      </c>
    </row>
    <row r="106" spans="1:59" x14ac:dyDescent="0.25">
      <c r="A106" s="313" t="str">
        <f t="shared" si="40"/>
        <v>3523.EHCP.I03.</v>
      </c>
      <c r="B106" s="313">
        <v>543965</v>
      </c>
      <c r="C106" s="313">
        <v>400130</v>
      </c>
      <c r="D106" t="s">
        <v>237</v>
      </c>
      <c r="E106">
        <v>3023523</v>
      </c>
      <c r="F106" t="s">
        <v>412</v>
      </c>
      <c r="G106">
        <v>11431</v>
      </c>
      <c r="H106"/>
      <c r="I106" s="367"/>
      <c r="J106" s="411"/>
      <c r="K106" s="411"/>
      <c r="L106" s="411"/>
      <c r="M106" s="411"/>
      <c r="N106" s="411"/>
      <c r="O106" s="411"/>
      <c r="P106" s="411"/>
      <c r="Q106" s="411"/>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13"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13" t="str">
        <f t="shared" si="47"/>
        <v>11431/543965</v>
      </c>
      <c r="BD106" s="313">
        <f t="shared" si="49"/>
        <v>1</v>
      </c>
      <c r="BG106" s="52">
        <f t="shared" si="48"/>
        <v>0</v>
      </c>
    </row>
    <row r="107" spans="1:59" x14ac:dyDescent="0.25">
      <c r="A107" s="313" t="str">
        <f t="shared" si="40"/>
        <v>5948.EHCP.I03.</v>
      </c>
      <c r="B107" s="313">
        <v>543965</v>
      </c>
      <c r="C107" s="313">
        <v>400112</v>
      </c>
      <c r="D107" t="s">
        <v>238</v>
      </c>
      <c r="E107">
        <v>3025948</v>
      </c>
      <c r="F107" t="s">
        <v>412</v>
      </c>
      <c r="G107">
        <v>11431</v>
      </c>
      <c r="H107"/>
      <c r="I107" s="367"/>
      <c r="J107" s="411"/>
      <c r="K107" s="411"/>
      <c r="L107" s="411"/>
      <c r="M107" s="411"/>
      <c r="N107" s="411"/>
      <c r="O107" s="411"/>
      <c r="P107" s="411"/>
      <c r="Q107" s="411"/>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13"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13" t="str">
        <f t="shared" si="47"/>
        <v>11431/543965</v>
      </c>
      <c r="BD107" s="313">
        <f t="shared" si="49"/>
        <v>1</v>
      </c>
      <c r="BG107" s="52">
        <f t="shared" si="48"/>
        <v>0</v>
      </c>
    </row>
    <row r="108" spans="1:59" x14ac:dyDescent="0.25">
      <c r="A108" s="313" t="str">
        <f t="shared" si="40"/>
        <v>5949.EHCP.I03.</v>
      </c>
      <c r="B108" s="313">
        <v>543965</v>
      </c>
      <c r="C108" s="313">
        <v>400110</v>
      </c>
      <c r="D108" t="s">
        <v>239</v>
      </c>
      <c r="E108">
        <v>3025949</v>
      </c>
      <c r="F108" t="s">
        <v>412</v>
      </c>
      <c r="G108">
        <v>11431</v>
      </c>
      <c r="H108"/>
      <c r="I108" s="367"/>
      <c r="J108" s="411"/>
      <c r="K108" s="411"/>
      <c r="L108" s="411"/>
      <c r="M108" s="411"/>
      <c r="N108" s="411"/>
      <c r="O108" s="411"/>
      <c r="P108" s="411"/>
      <c r="Q108" s="411"/>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13"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13" t="str">
        <f t="shared" si="47"/>
        <v>11431/543965</v>
      </c>
      <c r="BD108" s="313">
        <f t="shared" si="49"/>
        <v>1</v>
      </c>
      <c r="BG108" s="52">
        <f t="shared" si="48"/>
        <v>0</v>
      </c>
    </row>
    <row r="109" spans="1:59" x14ac:dyDescent="0.25">
      <c r="A109" s="313" t="str">
        <f t="shared" si="40"/>
        <v>4004.EHCP.I03.</v>
      </c>
      <c r="B109" s="313">
        <v>543965</v>
      </c>
      <c r="C109" s="313">
        <v>107953</v>
      </c>
      <c r="D109" t="s">
        <v>112</v>
      </c>
      <c r="E109">
        <v>3024004</v>
      </c>
      <c r="F109" t="s">
        <v>412</v>
      </c>
      <c r="G109">
        <v>11435</v>
      </c>
      <c r="H109"/>
      <c r="I109" s="367"/>
      <c r="J109" s="411"/>
      <c r="K109" s="411"/>
      <c r="L109" s="411"/>
      <c r="M109" s="411"/>
      <c r="N109" s="411"/>
      <c r="O109" s="411"/>
      <c r="P109" s="411"/>
      <c r="Q109" s="411"/>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13"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13" t="str">
        <f t="shared" si="47"/>
        <v>11435/543965</v>
      </c>
      <c r="BD109" s="313">
        <f t="shared" si="49"/>
        <v>1</v>
      </c>
      <c r="BG109" s="52">
        <f t="shared" si="48"/>
        <v>0</v>
      </c>
    </row>
    <row r="110" spans="1:59" x14ac:dyDescent="0.25">
      <c r="A110" s="313" t="str">
        <f t="shared" si="40"/>
        <v>3513.EHCP.I03.</v>
      </c>
      <c r="B110" s="313">
        <v>543965</v>
      </c>
      <c r="C110" s="313">
        <v>400007</v>
      </c>
      <c r="D110" t="s">
        <v>240</v>
      </c>
      <c r="E110">
        <v>3023513</v>
      </c>
      <c r="F110" t="s">
        <v>412</v>
      </c>
      <c r="G110">
        <v>11431</v>
      </c>
      <c r="H110"/>
      <c r="I110" s="367"/>
      <c r="J110" s="411"/>
      <c r="K110" s="411"/>
      <c r="L110" s="411"/>
      <c r="M110" s="411"/>
      <c r="N110" s="411"/>
      <c r="O110" s="411"/>
      <c r="P110" s="411"/>
      <c r="Q110" s="411"/>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13"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13" t="str">
        <f t="shared" si="47"/>
        <v>11431/543965</v>
      </c>
      <c r="BD110" s="313">
        <f t="shared" si="49"/>
        <v>1</v>
      </c>
      <c r="BG110" s="52">
        <f t="shared" si="48"/>
        <v>0</v>
      </c>
    </row>
    <row r="111" spans="1:59" x14ac:dyDescent="0.25">
      <c r="A111" s="313" t="str">
        <f t="shared" si="40"/>
        <v>5402.EHCP.I03.</v>
      </c>
      <c r="B111" s="313">
        <v>516500</v>
      </c>
      <c r="C111" s="313">
        <v>144069</v>
      </c>
      <c r="D111" t="s">
        <v>113</v>
      </c>
      <c r="E111">
        <v>3025402</v>
      </c>
      <c r="F111" t="s">
        <v>412</v>
      </c>
      <c r="G111">
        <v>11442</v>
      </c>
      <c r="H111"/>
      <c r="I111" s="367"/>
      <c r="J111" s="411"/>
      <c r="K111" s="411"/>
      <c r="L111" s="411"/>
      <c r="M111" s="411"/>
      <c r="N111" s="411"/>
      <c r="O111" s="411"/>
      <c r="P111" s="411"/>
      <c r="Q111" s="411"/>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13"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13" t="str">
        <f t="shared" si="47"/>
        <v>11442/516500</v>
      </c>
      <c r="BD111" s="313">
        <f t="shared" si="49"/>
        <v>1</v>
      </c>
      <c r="BG111" s="52">
        <f t="shared" si="48"/>
        <v>0</v>
      </c>
    </row>
    <row r="112" spans="1:59" x14ac:dyDescent="0.25">
      <c r="A112" s="313" t="str">
        <f t="shared" si="40"/>
        <v>2048.EHCP.I03.</v>
      </c>
      <c r="B112" s="313">
        <v>516500</v>
      </c>
      <c r="C112" s="313">
        <v>155126</v>
      </c>
      <c r="D112" t="s">
        <v>241</v>
      </c>
      <c r="E112">
        <v>3022048</v>
      </c>
      <c r="F112" t="s">
        <v>412</v>
      </c>
      <c r="G112">
        <v>11443</v>
      </c>
      <c r="H112"/>
      <c r="I112" s="367"/>
      <c r="J112" s="411"/>
      <c r="K112" s="411"/>
      <c r="L112" s="411"/>
      <c r="M112" s="411"/>
      <c r="N112" s="411"/>
      <c r="O112" s="411"/>
      <c r="P112" s="411"/>
      <c r="Q112" s="411"/>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13"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13" t="str">
        <f t="shared" si="47"/>
        <v>11443/516500</v>
      </c>
      <c r="BD112" s="313">
        <f t="shared" si="49"/>
        <v>1</v>
      </c>
      <c r="BG112" s="52">
        <f t="shared" si="48"/>
        <v>0</v>
      </c>
    </row>
    <row r="113" spans="1:59" x14ac:dyDescent="0.25">
      <c r="A113" s="313" t="str">
        <f t="shared" si="40"/>
        <v>2048.SEN I.I03.</v>
      </c>
      <c r="B113" s="313">
        <v>516500</v>
      </c>
      <c r="C113" s="313">
        <v>155126</v>
      </c>
      <c r="D113" t="s">
        <v>241</v>
      </c>
      <c r="E113">
        <v>3022048</v>
      </c>
      <c r="F113" t="s">
        <v>4222</v>
      </c>
      <c r="G113">
        <v>10265</v>
      </c>
      <c r="H113"/>
      <c r="I113" s="367"/>
      <c r="J113" s="411"/>
      <c r="K113" s="411"/>
      <c r="L113" s="411"/>
      <c r="M113" s="411"/>
      <c r="N113" s="411"/>
      <c r="O113" s="411"/>
      <c r="P113" s="411"/>
      <c r="Q113" s="411"/>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13"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13" t="str">
        <f t="shared" si="47"/>
        <v>10265/516500</v>
      </c>
      <c r="BD113" s="313">
        <f t="shared" si="49"/>
        <v>2</v>
      </c>
      <c r="BG113" s="52">
        <f t="shared" si="48"/>
        <v>0</v>
      </c>
    </row>
    <row r="114" spans="1:59" x14ac:dyDescent="0.25">
      <c r="A114" s="313" t="str">
        <f t="shared" si="40"/>
        <v>3305.EHCP.I03.</v>
      </c>
      <c r="B114" s="313">
        <v>543965</v>
      </c>
      <c r="C114" s="313">
        <v>400086</v>
      </c>
      <c r="D114" t="s">
        <v>242</v>
      </c>
      <c r="E114">
        <v>3023305</v>
      </c>
      <c r="F114" t="s">
        <v>412</v>
      </c>
      <c r="G114">
        <v>11431</v>
      </c>
      <c r="H114"/>
      <c r="I114" s="367"/>
      <c r="J114" s="411"/>
      <c r="K114" s="411"/>
      <c r="L114" s="411"/>
      <c r="M114" s="411"/>
      <c r="N114" s="411"/>
      <c r="O114" s="411"/>
      <c r="P114" s="411"/>
      <c r="Q114" s="411"/>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13"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13" t="str">
        <f t="shared" si="47"/>
        <v>11431/543965</v>
      </c>
      <c r="BD114" s="313">
        <f t="shared" si="49"/>
        <v>1</v>
      </c>
      <c r="BG114" s="52">
        <f t="shared" si="48"/>
        <v>0</v>
      </c>
    </row>
    <row r="115" spans="1:59" x14ac:dyDescent="0.25">
      <c r="A115" s="313" t="str">
        <f t="shared" si="40"/>
        <v>2042.EHCP.I03.</v>
      </c>
      <c r="B115" s="313">
        <v>543965</v>
      </c>
      <c r="C115" s="313">
        <v>400048</v>
      </c>
      <c r="D115" t="s">
        <v>243</v>
      </c>
      <c r="E115">
        <v>3022042</v>
      </c>
      <c r="F115" t="s">
        <v>412</v>
      </c>
      <c r="G115">
        <v>11431</v>
      </c>
      <c r="H115"/>
      <c r="I115" s="367"/>
      <c r="J115" s="411"/>
      <c r="K115" s="411"/>
      <c r="L115" s="411"/>
      <c r="M115" s="411"/>
      <c r="N115" s="411"/>
      <c r="O115" s="411"/>
      <c r="P115" s="411"/>
      <c r="Q115" s="411"/>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13"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13" t="str">
        <f t="shared" si="47"/>
        <v>11431/543965</v>
      </c>
      <c r="BD115" s="313">
        <f t="shared" si="49"/>
        <v>1</v>
      </c>
      <c r="BG115" s="52">
        <f t="shared" si="48"/>
        <v>0</v>
      </c>
    </row>
    <row r="116" spans="1:59" x14ac:dyDescent="0.25">
      <c r="A116" s="313" t="str">
        <f t="shared" si="40"/>
        <v>2044.EHCP.I03.</v>
      </c>
      <c r="B116" s="313">
        <v>543965</v>
      </c>
      <c r="C116" s="313">
        <v>400087</v>
      </c>
      <c r="D116" t="s">
        <v>244</v>
      </c>
      <c r="E116">
        <v>3022044</v>
      </c>
      <c r="F116" t="s">
        <v>412</v>
      </c>
      <c r="G116">
        <v>11431</v>
      </c>
      <c r="H116"/>
      <c r="I116" s="367"/>
      <c r="J116" s="411"/>
      <c r="K116" s="411"/>
      <c r="L116" s="411"/>
      <c r="M116" s="411"/>
      <c r="N116" s="411"/>
      <c r="O116" s="411"/>
      <c r="P116" s="411"/>
      <c r="Q116" s="411"/>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13"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13" t="str">
        <f t="shared" si="47"/>
        <v>11431/543965</v>
      </c>
      <c r="BD116" s="313">
        <f t="shared" si="49"/>
        <v>1</v>
      </c>
      <c r="BG116" s="52">
        <f t="shared" si="48"/>
        <v>0</v>
      </c>
    </row>
    <row r="117" spans="1:59" x14ac:dyDescent="0.25">
      <c r="A117" s="313" t="str">
        <f t="shared" si="40"/>
        <v>2043.EHCP.I03.</v>
      </c>
      <c r="B117" s="313">
        <v>543965</v>
      </c>
      <c r="C117" s="313">
        <v>400088</v>
      </c>
      <c r="D117" t="s">
        <v>245</v>
      </c>
      <c r="E117">
        <v>3022043</v>
      </c>
      <c r="F117" t="s">
        <v>412</v>
      </c>
      <c r="G117">
        <v>11431</v>
      </c>
      <c r="H117"/>
      <c r="I117" s="367"/>
      <c r="J117" s="411"/>
      <c r="K117" s="411"/>
      <c r="L117" s="411"/>
      <c r="M117" s="411"/>
      <c r="N117" s="411"/>
      <c r="O117" s="411"/>
      <c r="P117" s="411"/>
      <c r="Q117" s="411"/>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13"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13" t="str">
        <f t="shared" si="47"/>
        <v>11431/543965</v>
      </c>
      <c r="BD117" s="313">
        <f t="shared" si="49"/>
        <v>1</v>
      </c>
      <c r="BG117" s="52">
        <f t="shared" si="48"/>
        <v>0</v>
      </c>
    </row>
    <row r="118" spans="1:59" x14ac:dyDescent="0.25">
      <c r="A118" s="313" t="str">
        <f t="shared" si="40"/>
        <v>1002.SEN I.I03.</v>
      </c>
      <c r="B118" s="313">
        <v>543965</v>
      </c>
      <c r="C118" s="313">
        <v>400072</v>
      </c>
      <c r="D118" t="s">
        <v>63</v>
      </c>
      <c r="E118">
        <v>3021002</v>
      </c>
      <c r="F118" t="s">
        <v>4222</v>
      </c>
      <c r="G118">
        <v>10265</v>
      </c>
      <c r="H118"/>
      <c r="I118" s="367"/>
      <c r="J118" s="411"/>
      <c r="K118" s="411"/>
      <c r="L118" s="411"/>
      <c r="M118" s="411"/>
      <c r="N118" s="411"/>
      <c r="O118" s="411"/>
      <c r="P118" s="411"/>
      <c r="Q118" s="411"/>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13"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13" t="str">
        <f t="shared" si="47"/>
        <v>10265/543965</v>
      </c>
      <c r="BD118" s="313">
        <f t="shared" si="49"/>
        <v>1</v>
      </c>
      <c r="BG118" s="52">
        <f t="shared" si="48"/>
        <v>0</v>
      </c>
    </row>
    <row r="119" spans="1:59" x14ac:dyDescent="0.25">
      <c r="A119" s="313" t="str">
        <f t="shared" si="40"/>
        <v>2053.EHCP.I03.</v>
      </c>
      <c r="B119" s="313">
        <v>543965</v>
      </c>
      <c r="C119" s="313">
        <v>158733</v>
      </c>
      <c r="D119" t="s">
        <v>246</v>
      </c>
      <c r="E119">
        <v>3022053</v>
      </c>
      <c r="F119" t="s">
        <v>412</v>
      </c>
      <c r="G119">
        <v>11431</v>
      </c>
      <c r="H119"/>
      <c r="I119" s="367"/>
      <c r="J119" s="411"/>
      <c r="K119" s="411"/>
      <c r="L119" s="411"/>
      <c r="M119" s="411"/>
      <c r="N119" s="411"/>
      <c r="O119" s="411"/>
      <c r="P119" s="411"/>
      <c r="Q119" s="411"/>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13"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13" t="str">
        <f t="shared" si="47"/>
        <v>11431/543965</v>
      </c>
      <c r="BD119" s="313">
        <f t="shared" si="49"/>
        <v>1</v>
      </c>
      <c r="BG119" s="52">
        <f t="shared" si="48"/>
        <v>0</v>
      </c>
    </row>
    <row r="120" spans="1:59" x14ac:dyDescent="0.25">
      <c r="A120" s="313" t="str">
        <f t="shared" si="40"/>
        <v>2053.EHCP.I03.</v>
      </c>
      <c r="B120" s="313">
        <v>543965</v>
      </c>
      <c r="C120" s="313">
        <v>158733</v>
      </c>
      <c r="D120" t="s">
        <v>246</v>
      </c>
      <c r="E120">
        <v>3022053</v>
      </c>
      <c r="F120" t="s">
        <v>412</v>
      </c>
      <c r="G120">
        <v>11436</v>
      </c>
      <c r="H120"/>
      <c r="I120" s="367"/>
      <c r="J120" s="411"/>
      <c r="K120" s="411"/>
      <c r="L120" s="411"/>
      <c r="M120" s="411"/>
      <c r="N120" s="411"/>
      <c r="O120" s="411"/>
      <c r="P120" s="411"/>
      <c r="Q120" s="411"/>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13"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13" t="str">
        <f t="shared" si="47"/>
        <v>11436/543965</v>
      </c>
      <c r="BD120" s="313">
        <f t="shared" si="49"/>
        <v>2</v>
      </c>
      <c r="BG120" s="52">
        <f t="shared" si="48"/>
        <v>0</v>
      </c>
    </row>
    <row r="121" spans="1:59" x14ac:dyDescent="0.25">
      <c r="A121" s="313" t="str">
        <f t="shared" si="40"/>
        <v>1102.PRUs.I03.</v>
      </c>
      <c r="B121" s="313">
        <v>543965</v>
      </c>
      <c r="C121" s="313">
        <v>400157</v>
      </c>
      <c r="D121" t="s">
        <v>315</v>
      </c>
      <c r="E121">
        <v>3021102</v>
      </c>
      <c r="F121" t="s">
        <v>4224</v>
      </c>
      <c r="G121">
        <v>11425</v>
      </c>
      <c r="H121"/>
      <c r="I121" s="367"/>
      <c r="J121" s="411"/>
      <c r="K121" s="411"/>
      <c r="L121" s="411"/>
      <c r="M121" s="411"/>
      <c r="N121" s="411"/>
      <c r="O121" s="411"/>
      <c r="P121" s="411"/>
      <c r="Q121" s="411"/>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13"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13" t="str">
        <f t="shared" si="47"/>
        <v>11425/543965</v>
      </c>
      <c r="BD121" s="313">
        <f t="shared" si="49"/>
        <v>1</v>
      </c>
      <c r="BG121" s="52">
        <f t="shared" si="48"/>
        <v>0</v>
      </c>
    </row>
    <row r="122" spans="1:59" x14ac:dyDescent="0.25">
      <c r="A122" s="313" t="str">
        <f t="shared" si="40"/>
        <v>2045.EHCP.I03.</v>
      </c>
      <c r="B122" s="313">
        <v>543965</v>
      </c>
      <c r="C122" s="313">
        <v>400089</v>
      </c>
      <c r="D122" t="s">
        <v>247</v>
      </c>
      <c r="E122">
        <v>3022045</v>
      </c>
      <c r="F122" t="s">
        <v>412</v>
      </c>
      <c r="G122">
        <v>11431</v>
      </c>
      <c r="H122"/>
      <c r="I122" s="367"/>
      <c r="J122" s="411"/>
      <c r="K122" s="411"/>
      <c r="L122" s="411"/>
      <c r="M122" s="411"/>
      <c r="N122" s="411"/>
      <c r="O122" s="411"/>
      <c r="P122" s="411"/>
      <c r="Q122" s="411"/>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13"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13" t="str">
        <f t="shared" si="47"/>
        <v>11431/543965</v>
      </c>
      <c r="BD122" s="313">
        <f t="shared" si="49"/>
        <v>1</v>
      </c>
      <c r="BG122" s="52">
        <f t="shared" si="48"/>
        <v>0</v>
      </c>
    </row>
    <row r="123" spans="1:59" x14ac:dyDescent="0.25">
      <c r="A123" s="313" t="str">
        <f t="shared" si="40"/>
        <v>2045.SEN I.I03.</v>
      </c>
      <c r="B123" s="313">
        <v>543965</v>
      </c>
      <c r="C123" s="313">
        <v>400089</v>
      </c>
      <c r="D123" t="s">
        <v>247</v>
      </c>
      <c r="E123">
        <v>3022045</v>
      </c>
      <c r="F123" t="s">
        <v>4222</v>
      </c>
      <c r="G123">
        <v>10265</v>
      </c>
      <c r="H123"/>
      <c r="I123" s="367"/>
      <c r="J123" s="411"/>
      <c r="K123" s="411"/>
      <c r="L123" s="411"/>
      <c r="M123" s="411"/>
      <c r="N123" s="411"/>
      <c r="O123" s="411"/>
      <c r="P123" s="411"/>
      <c r="Q123" s="411"/>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13"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13" t="str">
        <f t="shared" si="47"/>
        <v>10265/543965</v>
      </c>
      <c r="BD123" s="313">
        <f t="shared" si="49"/>
        <v>2</v>
      </c>
      <c r="BG123" s="52">
        <f t="shared" si="48"/>
        <v>0</v>
      </c>
    </row>
    <row r="124" spans="1:59" x14ac:dyDescent="0.25">
      <c r="A124" s="313" t="str">
        <f t="shared" si="40"/>
        <v>7005.Speci.I03.</v>
      </c>
      <c r="B124" s="313">
        <v>543965</v>
      </c>
      <c r="C124" s="313">
        <v>400034</v>
      </c>
      <c r="D124" t="s">
        <v>67</v>
      </c>
      <c r="E124">
        <v>3027005</v>
      </c>
      <c r="F124" t="s">
        <v>71</v>
      </c>
      <c r="G124">
        <v>11433</v>
      </c>
      <c r="H124"/>
      <c r="I124" s="367"/>
      <c r="J124" s="411"/>
      <c r="K124" s="411"/>
      <c r="L124" s="411"/>
      <c r="M124" s="411"/>
      <c r="N124" s="411"/>
      <c r="O124" s="411"/>
      <c r="P124" s="411"/>
      <c r="Q124" s="411"/>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13"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13" t="str">
        <f t="shared" si="47"/>
        <v>11433/543965</v>
      </c>
      <c r="BD124" s="313">
        <f t="shared" si="49"/>
        <v>1</v>
      </c>
      <c r="BG124" s="52">
        <f t="shared" si="48"/>
        <v>0</v>
      </c>
    </row>
    <row r="125" spans="1:59" x14ac:dyDescent="0.25">
      <c r="A125" s="313" t="str">
        <f t="shared" si="40"/>
        <v>5950.Speci.I03.</v>
      </c>
      <c r="B125" s="313">
        <v>516500</v>
      </c>
      <c r="C125" s="313">
        <v>157308</v>
      </c>
      <c r="D125" t="s">
        <v>78</v>
      </c>
      <c r="E125">
        <v>3025950</v>
      </c>
      <c r="F125" t="s">
        <v>71</v>
      </c>
      <c r="G125">
        <v>11491</v>
      </c>
      <c r="H125"/>
      <c r="I125" s="367"/>
      <c r="J125" s="411"/>
      <c r="K125" s="411"/>
      <c r="L125" s="411"/>
      <c r="M125" s="411"/>
      <c r="N125" s="411"/>
      <c r="O125" s="411"/>
      <c r="P125" s="411"/>
      <c r="Q125" s="411"/>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13"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13" t="str">
        <f t="shared" si="47"/>
        <v>11491/516500</v>
      </c>
      <c r="BD125" s="313">
        <f t="shared" si="49"/>
        <v>1</v>
      </c>
      <c r="BG125" s="52">
        <f t="shared" si="48"/>
        <v>0</v>
      </c>
    </row>
    <row r="126" spans="1:59" x14ac:dyDescent="0.25">
      <c r="A126" s="313" t="str">
        <f t="shared" si="40"/>
        <v>7000.Speci.I03.</v>
      </c>
      <c r="B126" s="313">
        <v>516500</v>
      </c>
      <c r="C126" s="313">
        <v>156901</v>
      </c>
      <c r="D126" t="s">
        <v>80</v>
      </c>
      <c r="E126">
        <v>3027000</v>
      </c>
      <c r="F126" t="s">
        <v>71</v>
      </c>
      <c r="G126">
        <v>11491</v>
      </c>
      <c r="H126"/>
      <c r="I126" s="367"/>
      <c r="J126" s="411"/>
      <c r="K126" s="411"/>
      <c r="L126" s="411"/>
      <c r="M126" s="411"/>
      <c r="N126" s="411"/>
      <c r="O126" s="411"/>
      <c r="P126" s="411"/>
      <c r="Q126" s="411"/>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13"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13" t="str">
        <f t="shared" si="47"/>
        <v>11491/516500</v>
      </c>
      <c r="BD126" s="313">
        <f t="shared" si="49"/>
        <v>1</v>
      </c>
      <c r="BG126" s="52">
        <f t="shared" si="48"/>
        <v>0</v>
      </c>
    </row>
    <row r="127" spans="1:59" x14ac:dyDescent="0.25">
      <c r="A127" s="313" t="str">
        <f t="shared" si="40"/>
        <v>7009.Speci.I03.</v>
      </c>
      <c r="B127" s="313">
        <v>543965</v>
      </c>
      <c r="C127" s="313">
        <v>400091</v>
      </c>
      <c r="D127" t="s">
        <v>74</v>
      </c>
      <c r="E127">
        <v>3027009</v>
      </c>
      <c r="F127" t="s">
        <v>71</v>
      </c>
      <c r="G127">
        <v>11433</v>
      </c>
      <c r="H127"/>
      <c r="I127" s="367"/>
      <c r="J127" s="411"/>
      <c r="K127" s="411"/>
      <c r="L127" s="411"/>
      <c r="M127" s="411"/>
      <c r="N127" s="411"/>
      <c r="O127" s="411"/>
      <c r="P127" s="411"/>
      <c r="Q127" s="411"/>
      <c r="R127" s="52"/>
      <c r="S127" s="52"/>
      <c r="T127" s="52"/>
      <c r="U127" s="52"/>
      <c r="V127" s="52"/>
      <c r="W127" s="402">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13"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13" t="str">
        <f t="shared" si="47"/>
        <v>11433/543965</v>
      </c>
      <c r="BD127" s="313">
        <f t="shared" si="49"/>
        <v>1</v>
      </c>
      <c r="BG127" s="52">
        <f t="shared" si="48"/>
        <v>0</v>
      </c>
    </row>
    <row r="128" spans="1:59" x14ac:dyDescent="0.25">
      <c r="A128" s="313" t="str">
        <f t="shared" si="40"/>
        <v>2077.ARPs.I03.</v>
      </c>
      <c r="B128" s="313">
        <v>543965</v>
      </c>
      <c r="C128" s="313">
        <v>400113</v>
      </c>
      <c r="D128" t="s">
        <v>248</v>
      </c>
      <c r="E128">
        <v>3022077</v>
      </c>
      <c r="F128" t="s">
        <v>4223</v>
      </c>
      <c r="G128">
        <v>11432</v>
      </c>
      <c r="H128"/>
      <c r="I128" s="367"/>
      <c r="J128" s="411"/>
      <c r="K128" s="411"/>
      <c r="L128" s="411"/>
      <c r="M128" s="411"/>
      <c r="N128" s="411"/>
      <c r="O128" s="411"/>
      <c r="P128" s="411"/>
      <c r="Q128" s="411"/>
      <c r="R128" s="52"/>
      <c r="S128" s="52"/>
      <c r="T128" s="52"/>
      <c r="U128" s="52"/>
      <c r="V128" s="52"/>
      <c r="W128" s="403">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13"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13" t="str">
        <f t="shared" si="47"/>
        <v>11432/543965</v>
      </c>
      <c r="BD128" s="313">
        <f t="shared" si="49"/>
        <v>1</v>
      </c>
      <c r="BG128" s="52">
        <f t="shared" si="48"/>
        <v>0</v>
      </c>
    </row>
    <row r="129" spans="1:59" x14ac:dyDescent="0.25">
      <c r="A129" s="313" t="str">
        <f t="shared" si="40"/>
        <v>2077.EHCP.I03.</v>
      </c>
      <c r="B129" s="313">
        <v>543965</v>
      </c>
      <c r="C129" s="313">
        <v>400113</v>
      </c>
      <c r="D129" t="s">
        <v>248</v>
      </c>
      <c r="E129">
        <v>3022077</v>
      </c>
      <c r="F129" t="s">
        <v>412</v>
      </c>
      <c r="G129">
        <v>11431</v>
      </c>
      <c r="H129"/>
      <c r="I129" s="367"/>
      <c r="J129" s="411"/>
      <c r="K129" s="411"/>
      <c r="L129" s="411"/>
      <c r="M129" s="411"/>
      <c r="N129" s="411"/>
      <c r="O129" s="411"/>
      <c r="P129" s="411"/>
      <c r="Q129" s="411"/>
      <c r="R129" s="52"/>
      <c r="S129" s="52"/>
      <c r="T129" s="52"/>
      <c r="U129" s="52"/>
      <c r="V129" s="52"/>
      <c r="W129" s="402">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13"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13" t="str">
        <f t="shared" si="47"/>
        <v>11431/543965</v>
      </c>
      <c r="BD129" s="313">
        <f t="shared" si="49"/>
        <v>2</v>
      </c>
      <c r="BG129" s="52">
        <f t="shared" si="48"/>
        <v>0</v>
      </c>
    </row>
    <row r="130" spans="1:59" x14ac:dyDescent="0.25">
      <c r="A130" s="313" t="str">
        <f t="shared" si="40"/>
        <v>2077.EHCP.I03.</v>
      </c>
      <c r="B130" s="313">
        <v>543965</v>
      </c>
      <c r="C130" s="313">
        <v>400113</v>
      </c>
      <c r="D130" t="s">
        <v>248</v>
      </c>
      <c r="E130">
        <v>3022077</v>
      </c>
      <c r="F130" t="s">
        <v>412</v>
      </c>
      <c r="G130">
        <v>11436</v>
      </c>
      <c r="H130"/>
      <c r="I130" s="367"/>
      <c r="J130" s="411"/>
      <c r="K130" s="411"/>
      <c r="L130" s="411"/>
      <c r="M130" s="411"/>
      <c r="N130" s="411"/>
      <c r="O130" s="411"/>
      <c r="P130" s="411"/>
      <c r="Q130" s="411"/>
      <c r="R130" s="52"/>
      <c r="S130" s="52"/>
      <c r="T130" s="52"/>
      <c r="U130" s="52"/>
      <c r="V130" s="52"/>
      <c r="W130" s="402">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13"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13" t="str">
        <f t="shared" si="47"/>
        <v>11436/543965</v>
      </c>
      <c r="BD130" s="313">
        <f t="shared" si="49"/>
        <v>3</v>
      </c>
      <c r="BG130" s="52">
        <f t="shared" si="48"/>
        <v>0</v>
      </c>
    </row>
    <row r="131" spans="1:59" x14ac:dyDescent="0.25">
      <c r="A131" s="313" t="str">
        <f t="shared" si="40"/>
        <v>2077.SEN I.I03.</v>
      </c>
      <c r="B131" s="313">
        <v>543965</v>
      </c>
      <c r="C131" s="313">
        <v>400113</v>
      </c>
      <c r="D131" t="s">
        <v>248</v>
      </c>
      <c r="E131">
        <v>3022077</v>
      </c>
      <c r="F131" t="s">
        <v>4222</v>
      </c>
      <c r="G131">
        <v>10265</v>
      </c>
      <c r="H131"/>
      <c r="I131" s="367"/>
      <c r="J131" s="411"/>
      <c r="K131" s="411"/>
      <c r="L131" s="411"/>
      <c r="M131" s="411"/>
      <c r="N131" s="411"/>
      <c r="O131" s="411"/>
      <c r="P131" s="411"/>
      <c r="Q131" s="411"/>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13"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13" t="str">
        <f t="shared" si="47"/>
        <v>10265/543965</v>
      </c>
      <c r="BD131" s="313">
        <f t="shared" si="49"/>
        <v>4</v>
      </c>
      <c r="BG131" s="52">
        <f t="shared" si="48"/>
        <v>0</v>
      </c>
    </row>
    <row r="132" spans="1:59" x14ac:dyDescent="0.25">
      <c r="A132" s="313" t="str">
        <f t="shared" si="40"/>
        <v>5201.EHCP.I03.</v>
      </c>
      <c r="B132" s="313">
        <v>543965</v>
      </c>
      <c r="C132" s="313">
        <v>400021</v>
      </c>
      <c r="D132" t="s">
        <v>249</v>
      </c>
      <c r="E132">
        <v>3025201</v>
      </c>
      <c r="F132" t="s">
        <v>412</v>
      </c>
      <c r="G132">
        <v>11431</v>
      </c>
      <c r="H132"/>
      <c r="I132" s="367"/>
      <c r="J132" s="411"/>
      <c r="K132" s="411"/>
      <c r="L132" s="411"/>
      <c r="M132" s="411"/>
      <c r="N132" s="411"/>
      <c r="O132" s="411"/>
      <c r="P132" s="411"/>
      <c r="Q132" s="411"/>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13"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13" t="str">
        <f t="shared" si="47"/>
        <v>11431/543965</v>
      </c>
      <c r="BD132" s="313">
        <f t="shared" si="49"/>
        <v>1</v>
      </c>
      <c r="BG132" s="52">
        <f t="shared" si="48"/>
        <v>0</v>
      </c>
    </row>
    <row r="133" spans="1:59" x14ac:dyDescent="0.25">
      <c r="A133" s="313" t="str">
        <f t="shared" si="40"/>
        <v>3501.EHCP.I03.</v>
      </c>
      <c r="B133" s="313">
        <v>543965</v>
      </c>
      <c r="C133" s="313">
        <v>400003</v>
      </c>
      <c r="D133" t="s">
        <v>250</v>
      </c>
      <c r="E133">
        <v>3023501</v>
      </c>
      <c r="F133" t="s">
        <v>412</v>
      </c>
      <c r="G133">
        <v>11431</v>
      </c>
      <c r="H133"/>
      <c r="I133" s="367"/>
      <c r="J133" s="411"/>
      <c r="K133" s="411"/>
      <c r="L133" s="411"/>
      <c r="M133" s="411"/>
      <c r="N133" s="411"/>
      <c r="O133" s="411"/>
      <c r="P133" s="411"/>
      <c r="Q133" s="411"/>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13"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13" t="str">
        <f t="shared" si="47"/>
        <v>11431/543965</v>
      </c>
      <c r="BD133" s="313">
        <f t="shared" si="49"/>
        <v>1</v>
      </c>
      <c r="BG133" s="52">
        <f t="shared" si="48"/>
        <v>0</v>
      </c>
    </row>
    <row r="134" spans="1:59" x14ac:dyDescent="0.25">
      <c r="A134" s="313" t="str">
        <f t="shared" si="40"/>
        <v>3501.SEN I.I03.</v>
      </c>
      <c r="B134" s="313">
        <v>543965</v>
      </c>
      <c r="C134" s="313">
        <v>400003</v>
      </c>
      <c r="D134" t="s">
        <v>250</v>
      </c>
      <c r="E134">
        <v>3023501</v>
      </c>
      <c r="F134" t="s">
        <v>4222</v>
      </c>
      <c r="G134">
        <v>10265</v>
      </c>
      <c r="H134"/>
      <c r="I134" s="367"/>
      <c r="J134" s="411"/>
      <c r="K134" s="411"/>
      <c r="L134" s="411"/>
      <c r="M134" s="411"/>
      <c r="N134" s="411"/>
      <c r="O134" s="411"/>
      <c r="P134" s="411"/>
      <c r="Q134" s="411"/>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13"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13" t="str">
        <f t="shared" si="47"/>
        <v>10265/543965</v>
      </c>
      <c r="BD134" s="313">
        <f t="shared" si="49"/>
        <v>2</v>
      </c>
      <c r="BG134" s="52">
        <f t="shared" si="48"/>
        <v>0</v>
      </c>
    </row>
    <row r="135" spans="1:59" x14ac:dyDescent="0.25">
      <c r="A135" s="313" t="str">
        <f t="shared" si="40"/>
        <v>2078.EHCP.I03.</v>
      </c>
      <c r="B135" s="313">
        <v>543965</v>
      </c>
      <c r="C135" s="313">
        <v>400014</v>
      </c>
      <c r="D135" t="s">
        <v>251</v>
      </c>
      <c r="E135">
        <v>3022078</v>
      </c>
      <c r="F135" t="s">
        <v>412</v>
      </c>
      <c r="G135">
        <v>11431</v>
      </c>
      <c r="H135"/>
      <c r="I135" s="367"/>
      <c r="J135" s="411"/>
      <c r="K135" s="411"/>
      <c r="L135" s="411"/>
      <c r="M135" s="411"/>
      <c r="N135" s="411"/>
      <c r="O135" s="411"/>
      <c r="P135" s="411"/>
      <c r="Q135" s="411"/>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13"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13" t="str">
        <f t="shared" si="47"/>
        <v>11431/543965</v>
      </c>
      <c r="BD135" s="313">
        <f t="shared" si="49"/>
        <v>1</v>
      </c>
      <c r="BG135" s="52">
        <f t="shared" si="48"/>
        <v>0</v>
      </c>
    </row>
    <row r="136" spans="1:59" x14ac:dyDescent="0.25">
      <c r="A136" s="313" t="str">
        <f t="shared" si="40"/>
        <v>2038.EHCP.I03.</v>
      </c>
      <c r="B136" s="313">
        <v>516500</v>
      </c>
      <c r="C136" s="313">
        <v>152217</v>
      </c>
      <c r="D136" t="s">
        <v>252</v>
      </c>
      <c r="E136">
        <v>3022038</v>
      </c>
      <c r="F136" t="s">
        <v>412</v>
      </c>
      <c r="G136">
        <v>11443</v>
      </c>
      <c r="H136"/>
      <c r="I136" s="367"/>
      <c r="J136" s="411"/>
      <c r="K136" s="411"/>
      <c r="L136" s="411"/>
      <c r="M136" s="411"/>
      <c r="N136" s="411"/>
      <c r="O136" s="411"/>
      <c r="P136" s="411"/>
      <c r="Q136" s="411"/>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13"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13" t="str">
        <f t="shared" si="47"/>
        <v>11443/516500</v>
      </c>
      <c r="BD136" s="313">
        <f t="shared" si="49"/>
        <v>1</v>
      </c>
      <c r="BG136" s="52">
        <f t="shared" si="48"/>
        <v>0</v>
      </c>
    </row>
    <row r="137" spans="1:59" x14ac:dyDescent="0.25">
      <c r="A137" s="313" t="str">
        <f t="shared" ref="A137:A189" si="70">RIGHT(E137,4)&amp;"."&amp;LEFT(F137,5)&amp;".I03."</f>
        <v>2038.SEN I.I03.</v>
      </c>
      <c r="B137" s="313">
        <v>516500</v>
      </c>
      <c r="C137" s="313">
        <v>152217</v>
      </c>
      <c r="D137" t="s">
        <v>252</v>
      </c>
      <c r="E137">
        <v>3022038</v>
      </c>
      <c r="F137" t="s">
        <v>4222</v>
      </c>
      <c r="G137">
        <v>10265</v>
      </c>
      <c r="H137"/>
      <c r="I137" s="367"/>
      <c r="J137" s="411"/>
      <c r="K137" s="411"/>
      <c r="L137" s="411"/>
      <c r="M137" s="411"/>
      <c r="N137" s="411"/>
      <c r="O137" s="411"/>
      <c r="P137" s="411"/>
      <c r="Q137" s="411"/>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13"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13" t="str">
        <f t="shared" ref="BC137:BC189" si="77">G137&amp;"/"&amp;B137</f>
        <v>10265/516500</v>
      </c>
      <c r="BD137" s="313">
        <f t="shared" si="49"/>
        <v>2</v>
      </c>
      <c r="BG137" s="52">
        <f t="shared" ref="BG137:BG189" si="78">SUM(J137:P137)</f>
        <v>0</v>
      </c>
    </row>
    <row r="138" spans="1:59" x14ac:dyDescent="0.25">
      <c r="A138" s="313" t="str">
        <f t="shared" si="70"/>
        <v>1100.PRUs.I03.</v>
      </c>
      <c r="B138" s="313">
        <v>543965</v>
      </c>
      <c r="C138" s="313">
        <v>400156</v>
      </c>
      <c r="D138" t="s">
        <v>313</v>
      </c>
      <c r="E138">
        <v>3021100</v>
      </c>
      <c r="F138" t="s">
        <v>4224</v>
      </c>
      <c r="G138">
        <v>11425</v>
      </c>
      <c r="H138"/>
      <c r="I138" s="367"/>
      <c r="J138" s="411"/>
      <c r="K138" s="411"/>
      <c r="L138" s="411"/>
      <c r="M138" s="411"/>
      <c r="N138" s="411"/>
      <c r="O138" s="411"/>
      <c r="P138" s="411"/>
      <c r="Q138" s="411"/>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13"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13" t="str">
        <f t="shared" si="77"/>
        <v>11425/543965</v>
      </c>
      <c r="BD138" s="313">
        <f t="shared" ref="BD138:BD189" si="80">IF(E138=E137,BD137+1,1)</f>
        <v>1</v>
      </c>
      <c r="BG138" s="52">
        <f t="shared" si="78"/>
        <v>0</v>
      </c>
    </row>
    <row r="139" spans="1:59" x14ac:dyDescent="0.25">
      <c r="A139" s="313" t="str">
        <f t="shared" si="70"/>
        <v>4208.EHCP.I03.</v>
      </c>
      <c r="B139" s="313">
        <v>516500</v>
      </c>
      <c r="C139" s="313">
        <v>144387</v>
      </c>
      <c r="D139" t="s">
        <v>114</v>
      </c>
      <c r="E139">
        <v>3024208</v>
      </c>
      <c r="F139" t="s">
        <v>412</v>
      </c>
      <c r="G139">
        <v>11442</v>
      </c>
      <c r="H139"/>
      <c r="I139" s="367"/>
      <c r="J139" s="411"/>
      <c r="K139" s="411"/>
      <c r="L139" s="411"/>
      <c r="M139" s="411"/>
      <c r="N139" s="411"/>
      <c r="O139" s="411"/>
      <c r="P139" s="411"/>
      <c r="Q139" s="411"/>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13"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13" t="str">
        <f t="shared" si="77"/>
        <v>11442/516500</v>
      </c>
      <c r="BD139" s="313">
        <f t="shared" si="80"/>
        <v>1</v>
      </c>
      <c r="BG139" s="52">
        <f t="shared" si="78"/>
        <v>0</v>
      </c>
    </row>
    <row r="140" spans="1:59" x14ac:dyDescent="0.25">
      <c r="A140" s="313" t="str">
        <f t="shared" si="70"/>
        <v>2071.EHCP.I03.</v>
      </c>
      <c r="B140" s="313">
        <v>543965</v>
      </c>
      <c r="C140" s="313">
        <v>400010</v>
      </c>
      <c r="D140" t="s">
        <v>253</v>
      </c>
      <c r="E140">
        <v>3022071</v>
      </c>
      <c r="F140" t="s">
        <v>412</v>
      </c>
      <c r="G140">
        <v>11431</v>
      </c>
      <c r="H140"/>
      <c r="I140" s="367"/>
      <c r="J140" s="411"/>
      <c r="K140" s="411"/>
      <c r="L140" s="411"/>
      <c r="M140" s="411"/>
      <c r="N140" s="411"/>
      <c r="O140" s="411"/>
      <c r="P140" s="411"/>
      <c r="Q140" s="411"/>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13"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13" t="str">
        <f t="shared" si="77"/>
        <v>11431/543965</v>
      </c>
      <c r="BD140" s="313">
        <f t="shared" si="80"/>
        <v>1</v>
      </c>
      <c r="BG140" s="52">
        <f t="shared" si="78"/>
        <v>0</v>
      </c>
    </row>
    <row r="141" spans="1:59" x14ac:dyDescent="0.25">
      <c r="A141" s="313" t="str">
        <f t="shared" si="70"/>
        <v>2071.EHCP.I03.</v>
      </c>
      <c r="B141" s="313">
        <v>543965</v>
      </c>
      <c r="C141" s="313">
        <v>400010</v>
      </c>
      <c r="D141" t="s">
        <v>253</v>
      </c>
      <c r="E141">
        <v>3022071</v>
      </c>
      <c r="F141" t="s">
        <v>412</v>
      </c>
      <c r="G141">
        <v>11436</v>
      </c>
      <c r="H141"/>
      <c r="I141" s="367"/>
      <c r="J141" s="411"/>
      <c r="K141" s="411"/>
      <c r="L141" s="411"/>
      <c r="M141" s="411"/>
      <c r="N141" s="411"/>
      <c r="O141" s="411"/>
      <c r="P141" s="411"/>
      <c r="Q141" s="411"/>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13"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13" t="str">
        <f t="shared" si="77"/>
        <v>11436/543965</v>
      </c>
      <c r="BD141" s="313">
        <f t="shared" si="80"/>
        <v>2</v>
      </c>
      <c r="BG141" s="52">
        <f t="shared" si="78"/>
        <v>0</v>
      </c>
    </row>
    <row r="142" spans="1:59" x14ac:dyDescent="0.25">
      <c r="A142" s="313" t="str">
        <f t="shared" si="70"/>
        <v>2071.SEN I.I03.</v>
      </c>
      <c r="B142" s="313">
        <v>543965</v>
      </c>
      <c r="C142" s="313">
        <v>400010</v>
      </c>
      <c r="D142" t="s">
        <v>253</v>
      </c>
      <c r="E142">
        <v>3022071</v>
      </c>
      <c r="F142" t="s">
        <v>4222</v>
      </c>
      <c r="G142">
        <v>10265</v>
      </c>
      <c r="H142"/>
      <c r="I142" s="367"/>
      <c r="J142" s="411"/>
      <c r="K142" s="411"/>
      <c r="L142" s="411"/>
      <c r="M142" s="411"/>
      <c r="N142" s="411"/>
      <c r="O142" s="411"/>
      <c r="P142" s="411"/>
      <c r="Q142" s="411"/>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13"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13" t="str">
        <f t="shared" si="77"/>
        <v>10265/543965</v>
      </c>
      <c r="BD142" s="313">
        <f t="shared" si="80"/>
        <v>3</v>
      </c>
      <c r="BG142" s="52">
        <f t="shared" si="78"/>
        <v>0</v>
      </c>
    </row>
    <row r="143" spans="1:59" x14ac:dyDescent="0.25">
      <c r="A143" s="313" t="str">
        <f t="shared" si="70"/>
        <v>2072.EHCP.I03.</v>
      </c>
      <c r="B143" s="313">
        <v>543965</v>
      </c>
      <c r="C143" s="313">
        <v>400012</v>
      </c>
      <c r="D143" t="s">
        <v>254</v>
      </c>
      <c r="E143">
        <v>3022072</v>
      </c>
      <c r="F143" t="s">
        <v>412</v>
      </c>
      <c r="G143">
        <v>11431</v>
      </c>
      <c r="H143"/>
      <c r="I143" s="367"/>
      <c r="J143" s="411"/>
      <c r="K143" s="411"/>
      <c r="L143" s="411"/>
      <c r="M143" s="411"/>
      <c r="N143" s="411"/>
      <c r="O143" s="411"/>
      <c r="P143" s="411"/>
      <c r="Q143" s="411"/>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13"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13" t="str">
        <f t="shared" si="77"/>
        <v>11431/543965</v>
      </c>
      <c r="BD143" s="313">
        <f t="shared" si="80"/>
        <v>1</v>
      </c>
      <c r="BG143" s="52">
        <f t="shared" si="78"/>
        <v>0</v>
      </c>
    </row>
    <row r="144" spans="1:59" x14ac:dyDescent="0.25">
      <c r="A144" s="313" t="str">
        <f t="shared" si="70"/>
        <v>2004.EHCP.I03.</v>
      </c>
      <c r="B144" s="313">
        <v>516500</v>
      </c>
      <c r="C144" s="313">
        <v>155029</v>
      </c>
      <c r="D144" t="s">
        <v>255</v>
      </c>
      <c r="E144">
        <v>3022004</v>
      </c>
      <c r="F144" t="s">
        <v>412</v>
      </c>
      <c r="G144">
        <v>11443</v>
      </c>
      <c r="H144"/>
      <c r="I144" s="367"/>
      <c r="J144" s="411"/>
      <c r="K144" s="411"/>
      <c r="L144" s="411"/>
      <c r="M144" s="411"/>
      <c r="N144" s="411"/>
      <c r="O144" s="411"/>
      <c r="P144" s="411"/>
      <c r="Q144" s="411"/>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13"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13" t="str">
        <f t="shared" si="77"/>
        <v>11443/516500</v>
      </c>
      <c r="BD144" s="313">
        <f t="shared" si="80"/>
        <v>1</v>
      </c>
      <c r="BG144" s="52">
        <f t="shared" si="78"/>
        <v>0</v>
      </c>
    </row>
    <row r="145" spans="1:59" x14ac:dyDescent="0.25">
      <c r="A145" s="313" t="str">
        <f t="shared" si="70"/>
        <v>3512.EHCP.I03.</v>
      </c>
      <c r="B145" s="313">
        <v>543965</v>
      </c>
      <c r="C145" s="313">
        <v>400093</v>
      </c>
      <c r="D145" t="s">
        <v>256</v>
      </c>
      <c r="E145">
        <v>3023512</v>
      </c>
      <c r="F145" t="s">
        <v>412</v>
      </c>
      <c r="G145">
        <v>11431</v>
      </c>
      <c r="H145"/>
      <c r="I145" s="367"/>
      <c r="J145" s="411"/>
      <c r="K145" s="411"/>
      <c r="L145" s="411"/>
      <c r="M145" s="411"/>
      <c r="N145" s="411"/>
      <c r="O145" s="411"/>
      <c r="P145" s="411"/>
      <c r="Q145" s="411"/>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13"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13" t="str">
        <f t="shared" si="77"/>
        <v>11431/543965</v>
      </c>
      <c r="BD145" s="313">
        <f t="shared" si="80"/>
        <v>1</v>
      </c>
      <c r="BG145" s="52">
        <f t="shared" si="78"/>
        <v>0</v>
      </c>
    </row>
    <row r="146" spans="1:59" x14ac:dyDescent="0.25">
      <c r="A146" s="313" t="str">
        <f t="shared" si="70"/>
        <v>2041.EHCP.I03.</v>
      </c>
      <c r="B146" s="313">
        <v>516500</v>
      </c>
      <c r="C146" s="313">
        <v>160025</v>
      </c>
      <c r="D146" t="s">
        <v>257</v>
      </c>
      <c r="E146">
        <v>3022041</v>
      </c>
      <c r="F146" t="s">
        <v>412</v>
      </c>
      <c r="G146">
        <v>11443</v>
      </c>
      <c r="H146"/>
      <c r="I146" s="367"/>
      <c r="J146" s="411"/>
      <c r="K146" s="411"/>
      <c r="L146" s="411"/>
      <c r="M146" s="411"/>
      <c r="N146" s="411"/>
      <c r="O146" s="411"/>
      <c r="P146" s="411"/>
      <c r="Q146" s="411"/>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13"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13" t="str">
        <f t="shared" si="77"/>
        <v>11443/516500</v>
      </c>
      <c r="BD146" s="313">
        <f t="shared" si="80"/>
        <v>1</v>
      </c>
      <c r="BG146" s="52">
        <f t="shared" si="78"/>
        <v>0</v>
      </c>
    </row>
    <row r="147" spans="1:59" x14ac:dyDescent="0.25">
      <c r="A147" s="313" t="str">
        <f t="shared" si="70"/>
        <v>3510.EHCP.I03.</v>
      </c>
      <c r="B147" s="313">
        <v>543965</v>
      </c>
      <c r="C147" s="313">
        <v>400071</v>
      </c>
      <c r="D147" t="s">
        <v>258</v>
      </c>
      <c r="E147">
        <v>3023510</v>
      </c>
      <c r="F147" t="s">
        <v>412</v>
      </c>
      <c r="G147">
        <v>11431</v>
      </c>
      <c r="H147"/>
      <c r="I147" s="367"/>
      <c r="J147" s="411"/>
      <c r="K147" s="411"/>
      <c r="L147" s="411"/>
      <c r="M147" s="411"/>
      <c r="N147" s="411"/>
      <c r="O147" s="411"/>
      <c r="P147" s="411"/>
      <c r="Q147" s="411"/>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13"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13" t="str">
        <f t="shared" si="77"/>
        <v>11431/543965</v>
      </c>
      <c r="BD147" s="313">
        <f t="shared" si="80"/>
        <v>1</v>
      </c>
      <c r="BG147" s="52">
        <f t="shared" si="78"/>
        <v>0</v>
      </c>
    </row>
    <row r="148" spans="1:59" x14ac:dyDescent="0.25">
      <c r="A148" s="313" t="str">
        <f t="shared" si="70"/>
        <v>4011.EHCP.I03.</v>
      </c>
      <c r="B148" s="313">
        <v>516500</v>
      </c>
      <c r="C148" s="313">
        <v>158756</v>
      </c>
      <c r="D148" t="s">
        <v>116</v>
      </c>
      <c r="E148">
        <v>3024011</v>
      </c>
      <c r="F148" t="s">
        <v>412</v>
      </c>
      <c r="G148">
        <v>11442</v>
      </c>
      <c r="H148"/>
      <c r="I148" s="367"/>
      <c r="J148" s="411"/>
      <c r="K148" s="411"/>
      <c r="L148" s="411"/>
      <c r="M148" s="411"/>
      <c r="N148" s="411"/>
      <c r="O148" s="411"/>
      <c r="P148" s="411"/>
      <c r="Q148" s="411"/>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13"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13" t="str">
        <f t="shared" si="77"/>
        <v>11442/516500</v>
      </c>
      <c r="BD148" s="313">
        <f t="shared" si="80"/>
        <v>1</v>
      </c>
      <c r="BG148" s="52">
        <f t="shared" si="78"/>
        <v>0</v>
      </c>
    </row>
    <row r="149" spans="1:59" x14ac:dyDescent="0.25">
      <c r="A149" s="313" t="str">
        <f t="shared" si="70"/>
        <v>3502.EHCP.I03.</v>
      </c>
      <c r="B149" s="313">
        <v>543965</v>
      </c>
      <c r="C149" s="313">
        <v>400096</v>
      </c>
      <c r="D149" t="s">
        <v>259</v>
      </c>
      <c r="E149">
        <v>3023502</v>
      </c>
      <c r="F149" t="s">
        <v>412</v>
      </c>
      <c r="G149">
        <v>11431</v>
      </c>
      <c r="H149"/>
      <c r="I149" s="367"/>
      <c r="J149" s="411"/>
      <c r="K149" s="411"/>
      <c r="L149" s="411"/>
      <c r="M149" s="411"/>
      <c r="N149" s="411"/>
      <c r="O149" s="411"/>
      <c r="P149" s="411"/>
      <c r="Q149" s="411"/>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13"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13" t="str">
        <f t="shared" si="77"/>
        <v>11431/543965</v>
      </c>
      <c r="BD149" s="313">
        <f t="shared" si="80"/>
        <v>1</v>
      </c>
      <c r="BG149" s="52">
        <f t="shared" si="78"/>
        <v>0</v>
      </c>
    </row>
    <row r="150" spans="1:59" x14ac:dyDescent="0.25">
      <c r="A150" s="313" t="str">
        <f t="shared" si="70"/>
        <v>3502.SEN I.I03.</v>
      </c>
      <c r="B150" s="313">
        <v>543965</v>
      </c>
      <c r="C150" s="313">
        <v>400096</v>
      </c>
      <c r="D150" t="s">
        <v>259</v>
      </c>
      <c r="E150">
        <v>3023502</v>
      </c>
      <c r="F150" t="s">
        <v>4222</v>
      </c>
      <c r="G150">
        <v>10265</v>
      </c>
      <c r="H150"/>
      <c r="I150" s="367"/>
      <c r="J150" s="411"/>
      <c r="K150" s="411"/>
      <c r="L150" s="411"/>
      <c r="M150" s="411"/>
      <c r="N150" s="411"/>
      <c r="O150" s="411"/>
      <c r="P150" s="411"/>
      <c r="Q150" s="411"/>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13"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13" t="str">
        <f t="shared" si="77"/>
        <v>10265/543965</v>
      </c>
      <c r="BD150" s="313">
        <f t="shared" si="80"/>
        <v>2</v>
      </c>
      <c r="BG150" s="52">
        <f t="shared" si="78"/>
        <v>0</v>
      </c>
    </row>
    <row r="151" spans="1:59" x14ac:dyDescent="0.25">
      <c r="A151" s="313" t="str">
        <f t="shared" si="70"/>
        <v>4000.EHCP.I03.</v>
      </c>
      <c r="B151" s="313">
        <v>516500</v>
      </c>
      <c r="C151" s="313">
        <v>156093</v>
      </c>
      <c r="D151" t="s">
        <v>117</v>
      </c>
      <c r="E151">
        <v>3024000</v>
      </c>
      <c r="F151" t="s">
        <v>412</v>
      </c>
      <c r="G151">
        <v>11442</v>
      </c>
      <c r="H151"/>
      <c r="I151" s="367"/>
      <c r="J151" s="411"/>
      <c r="K151" s="411"/>
      <c r="L151" s="411"/>
      <c r="M151" s="411"/>
      <c r="N151" s="411"/>
      <c r="O151" s="411"/>
      <c r="P151" s="411"/>
      <c r="Q151" s="411"/>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13"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13" t="str">
        <f t="shared" si="77"/>
        <v>11442/516500</v>
      </c>
      <c r="BD151" s="313">
        <f t="shared" si="80"/>
        <v>1</v>
      </c>
      <c r="BG151" s="52">
        <f t="shared" si="78"/>
        <v>0</v>
      </c>
    </row>
    <row r="152" spans="1:59" x14ac:dyDescent="0.25">
      <c r="A152" s="313" t="str">
        <f t="shared" si="70"/>
        <v>3315.EHCP.I03.</v>
      </c>
      <c r="B152" s="313">
        <v>543965</v>
      </c>
      <c r="C152" s="313">
        <v>400062</v>
      </c>
      <c r="D152" t="s">
        <v>260</v>
      </c>
      <c r="E152">
        <v>3023315</v>
      </c>
      <c r="F152" t="s">
        <v>412</v>
      </c>
      <c r="G152">
        <v>11431</v>
      </c>
      <c r="H152"/>
      <c r="I152" s="367"/>
      <c r="J152" s="411"/>
      <c r="K152" s="411"/>
      <c r="L152" s="411"/>
      <c r="M152" s="411"/>
      <c r="N152" s="411"/>
      <c r="O152" s="411"/>
      <c r="P152" s="411"/>
      <c r="Q152" s="411"/>
      <c r="R152" s="52"/>
      <c r="S152" s="52"/>
      <c r="T152" s="52"/>
      <c r="U152" s="52"/>
      <c r="V152" s="52"/>
      <c r="W152" s="402">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13"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13" t="str">
        <f t="shared" si="77"/>
        <v>11431/543965</v>
      </c>
      <c r="BD152" s="313">
        <f t="shared" si="80"/>
        <v>1</v>
      </c>
      <c r="BG152" s="52">
        <f t="shared" si="78"/>
        <v>0</v>
      </c>
    </row>
    <row r="153" spans="1:59" x14ac:dyDescent="0.25">
      <c r="A153" s="313" t="str">
        <f t="shared" si="70"/>
        <v>3504.EHCP.I03.</v>
      </c>
      <c r="B153" s="313">
        <v>543965</v>
      </c>
      <c r="C153" s="313">
        <v>400064</v>
      </c>
      <c r="D153" t="s">
        <v>261</v>
      </c>
      <c r="E153">
        <v>3023504</v>
      </c>
      <c r="F153" t="s">
        <v>412</v>
      </c>
      <c r="G153">
        <v>11431</v>
      </c>
      <c r="H153"/>
      <c r="I153" s="367"/>
      <c r="J153" s="411"/>
      <c r="K153" s="411"/>
      <c r="L153" s="411"/>
      <c r="M153" s="411"/>
      <c r="N153" s="411"/>
      <c r="O153" s="411"/>
      <c r="P153" s="411"/>
      <c r="Q153" s="411"/>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13"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13" t="str">
        <f t="shared" si="77"/>
        <v>11431/543965</v>
      </c>
      <c r="BD153" s="313">
        <f t="shared" si="80"/>
        <v>1</v>
      </c>
      <c r="BG153" s="52">
        <f t="shared" si="78"/>
        <v>0</v>
      </c>
    </row>
    <row r="154" spans="1:59" x14ac:dyDescent="0.25">
      <c r="A154" s="313" t="str">
        <f t="shared" si="70"/>
        <v>3309.EHCP.I03.</v>
      </c>
      <c r="B154" s="313">
        <v>543965</v>
      </c>
      <c r="C154" s="313">
        <v>400098</v>
      </c>
      <c r="D154" t="s">
        <v>262</v>
      </c>
      <c r="E154">
        <v>3023309</v>
      </c>
      <c r="F154" t="s">
        <v>412</v>
      </c>
      <c r="G154">
        <v>11431</v>
      </c>
      <c r="H154"/>
      <c r="I154" s="367"/>
      <c r="J154" s="411"/>
      <c r="K154" s="411"/>
      <c r="L154" s="411"/>
      <c r="M154" s="411"/>
      <c r="N154" s="411"/>
      <c r="O154" s="411"/>
      <c r="P154" s="411"/>
      <c r="Q154" s="411"/>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13"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13" t="str">
        <f t="shared" si="77"/>
        <v>11431/543965</v>
      </c>
      <c r="BD154" s="313">
        <f t="shared" si="80"/>
        <v>1</v>
      </c>
      <c r="BG154" s="52">
        <f t="shared" si="78"/>
        <v>0</v>
      </c>
    </row>
    <row r="155" spans="1:59" x14ac:dyDescent="0.25">
      <c r="A155" s="313" t="str">
        <f t="shared" si="70"/>
        <v>3307.EHCP.I03.</v>
      </c>
      <c r="B155" s="313">
        <v>543965</v>
      </c>
      <c r="C155" s="313">
        <v>400114</v>
      </c>
      <c r="D155" t="s">
        <v>263</v>
      </c>
      <c r="E155">
        <v>3023307</v>
      </c>
      <c r="F155" t="s">
        <v>412</v>
      </c>
      <c r="G155">
        <v>11431</v>
      </c>
      <c r="H155"/>
      <c r="I155" s="367"/>
      <c r="J155" s="411"/>
      <c r="K155" s="411"/>
      <c r="L155" s="411"/>
      <c r="M155" s="411"/>
      <c r="N155" s="411"/>
      <c r="O155" s="411"/>
      <c r="P155" s="411"/>
      <c r="Q155" s="411"/>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13"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13" t="str">
        <f t="shared" si="77"/>
        <v>11431/543965</v>
      </c>
      <c r="BD155" s="313">
        <f t="shared" si="80"/>
        <v>1</v>
      </c>
      <c r="BG155" s="52">
        <f t="shared" si="78"/>
        <v>0</v>
      </c>
    </row>
    <row r="156" spans="1:59" x14ac:dyDescent="0.25">
      <c r="A156" s="313" t="str">
        <f t="shared" si="70"/>
        <v>3509.EHCP.I03.</v>
      </c>
      <c r="B156" s="313">
        <v>543965</v>
      </c>
      <c r="C156" s="313">
        <v>400066</v>
      </c>
      <c r="D156" t="s">
        <v>264</v>
      </c>
      <c r="E156">
        <v>3023509</v>
      </c>
      <c r="F156" t="s">
        <v>412</v>
      </c>
      <c r="G156">
        <v>11431</v>
      </c>
      <c r="H156"/>
      <c r="I156" s="367"/>
      <c r="J156" s="411"/>
      <c r="K156" s="411"/>
      <c r="L156" s="411"/>
      <c r="M156" s="411"/>
      <c r="N156" s="411"/>
      <c r="O156" s="411"/>
      <c r="P156" s="411"/>
      <c r="Q156" s="411"/>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13"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13" t="str">
        <f t="shared" si="77"/>
        <v>11431/543965</v>
      </c>
      <c r="BD156" s="313">
        <f t="shared" si="80"/>
        <v>1</v>
      </c>
      <c r="BG156" s="52">
        <f t="shared" si="78"/>
        <v>0</v>
      </c>
    </row>
    <row r="157" spans="1:59" x14ac:dyDescent="0.25">
      <c r="A157" s="313" t="str">
        <f t="shared" si="70"/>
        <v>1003.EHCP.I03.</v>
      </c>
      <c r="B157" s="313">
        <v>543965</v>
      </c>
      <c r="C157" s="313">
        <v>400102</v>
      </c>
      <c r="D157" t="s">
        <v>62</v>
      </c>
      <c r="E157">
        <v>3021003</v>
      </c>
      <c r="F157" t="s">
        <v>412</v>
      </c>
      <c r="G157">
        <v>11439</v>
      </c>
      <c r="H157"/>
      <c r="I157" s="367"/>
      <c r="J157" s="411"/>
      <c r="K157" s="411"/>
      <c r="L157" s="411"/>
      <c r="M157" s="411"/>
      <c r="N157" s="411"/>
      <c r="O157" s="411"/>
      <c r="P157" s="411"/>
      <c r="Q157" s="411"/>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13"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13" t="str">
        <f t="shared" si="77"/>
        <v>11439/543965</v>
      </c>
      <c r="BD157" s="313">
        <f t="shared" si="80"/>
        <v>1</v>
      </c>
      <c r="BG157" s="52">
        <f t="shared" si="78"/>
        <v>0</v>
      </c>
    </row>
    <row r="158" spans="1:59" x14ac:dyDescent="0.25">
      <c r="A158" s="313" t="str">
        <f t="shared" si="70"/>
        <v>1003.SEN I.I03.</v>
      </c>
      <c r="B158" s="313">
        <v>543965</v>
      </c>
      <c r="C158" s="313">
        <v>400102</v>
      </c>
      <c r="D158" t="s">
        <v>62</v>
      </c>
      <c r="E158">
        <v>3021003</v>
      </c>
      <c r="F158" t="s">
        <v>4222</v>
      </c>
      <c r="G158">
        <v>10265</v>
      </c>
      <c r="H158"/>
      <c r="I158" s="367"/>
      <c r="J158" s="411"/>
      <c r="K158" s="411"/>
      <c r="L158" s="411"/>
      <c r="M158" s="411"/>
      <c r="N158" s="411"/>
      <c r="O158" s="411"/>
      <c r="P158" s="411"/>
      <c r="Q158" s="411"/>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13"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13" t="str">
        <f t="shared" si="77"/>
        <v>10265/543965</v>
      </c>
      <c r="BD158" s="313">
        <f t="shared" si="80"/>
        <v>2</v>
      </c>
      <c r="BG158" s="52">
        <f t="shared" si="78"/>
        <v>0</v>
      </c>
    </row>
    <row r="159" spans="1:59" x14ac:dyDescent="0.25">
      <c r="A159" s="313" t="str">
        <f t="shared" si="70"/>
        <v>3521.EHCP.I03.</v>
      </c>
      <c r="B159" s="313">
        <v>543965</v>
      </c>
      <c r="C159" s="313">
        <v>400135</v>
      </c>
      <c r="D159" t="s">
        <v>318</v>
      </c>
      <c r="E159">
        <v>3023521</v>
      </c>
      <c r="F159" t="s">
        <v>412</v>
      </c>
      <c r="G159">
        <v>11431</v>
      </c>
      <c r="H159"/>
      <c r="I159" s="367"/>
      <c r="J159" s="411"/>
      <c r="K159" s="411"/>
      <c r="L159" s="411"/>
      <c r="M159" s="411"/>
      <c r="N159" s="411"/>
      <c r="O159" s="411"/>
      <c r="P159" s="411"/>
      <c r="Q159" s="411"/>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13"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13" t="str">
        <f t="shared" si="77"/>
        <v>11431/543965</v>
      </c>
      <c r="BD159" s="313">
        <f t="shared" si="80"/>
        <v>1</v>
      </c>
      <c r="BG159" s="52">
        <f t="shared" si="78"/>
        <v>0</v>
      </c>
    </row>
    <row r="160" spans="1:59" x14ac:dyDescent="0.25">
      <c r="A160" s="313" t="str">
        <f t="shared" si="70"/>
        <v>3521.EHCP.I03.</v>
      </c>
      <c r="B160" s="313">
        <v>543965</v>
      </c>
      <c r="C160" s="313">
        <v>400135</v>
      </c>
      <c r="D160" t="s">
        <v>318</v>
      </c>
      <c r="E160">
        <v>3023521</v>
      </c>
      <c r="F160" t="s">
        <v>412</v>
      </c>
      <c r="G160">
        <v>11435</v>
      </c>
      <c r="H160"/>
      <c r="I160" s="367"/>
      <c r="J160" s="411"/>
      <c r="K160" s="411"/>
      <c r="L160" s="411"/>
      <c r="M160" s="411"/>
      <c r="N160" s="411"/>
      <c r="O160" s="411"/>
      <c r="P160" s="411"/>
      <c r="Q160" s="411"/>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13"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13" t="str">
        <f t="shared" si="77"/>
        <v>11435/543965</v>
      </c>
      <c r="BD160" s="313">
        <f t="shared" si="80"/>
        <v>2</v>
      </c>
      <c r="BG160" s="52">
        <f t="shared" si="78"/>
        <v>0</v>
      </c>
    </row>
    <row r="161" spans="1:59" x14ac:dyDescent="0.25">
      <c r="A161" s="313" t="str">
        <f t="shared" si="70"/>
        <v>3311.EHCP.I03.</v>
      </c>
      <c r="B161" s="313">
        <v>543965</v>
      </c>
      <c r="C161" s="313">
        <v>400058</v>
      </c>
      <c r="D161" t="s">
        <v>265</v>
      </c>
      <c r="E161">
        <v>3023311</v>
      </c>
      <c r="F161" t="s">
        <v>412</v>
      </c>
      <c r="G161">
        <v>11431</v>
      </c>
      <c r="H161"/>
      <c r="I161" s="367"/>
      <c r="J161" s="411"/>
      <c r="K161" s="411"/>
      <c r="L161" s="411"/>
      <c r="M161" s="411"/>
      <c r="N161" s="411"/>
      <c r="O161" s="411"/>
      <c r="P161" s="411"/>
      <c r="Q161" s="411"/>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13"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13" t="str">
        <f t="shared" si="77"/>
        <v>11431/543965</v>
      </c>
      <c r="BD161" s="313">
        <f t="shared" si="80"/>
        <v>1</v>
      </c>
      <c r="BG161" s="52">
        <f t="shared" si="78"/>
        <v>0</v>
      </c>
    </row>
    <row r="162" spans="1:59" x14ac:dyDescent="0.25">
      <c r="A162" s="313" t="str">
        <f t="shared" si="70"/>
        <v>3312.EHCP.I03.</v>
      </c>
      <c r="B162" s="313">
        <v>543965</v>
      </c>
      <c r="C162" s="313">
        <v>400017</v>
      </c>
      <c r="D162" t="s">
        <v>266</v>
      </c>
      <c r="E162">
        <v>3023312</v>
      </c>
      <c r="F162" t="s">
        <v>412</v>
      </c>
      <c r="G162">
        <v>11431</v>
      </c>
      <c r="H162"/>
      <c r="I162" s="367"/>
      <c r="J162" s="411"/>
      <c r="K162" s="411"/>
      <c r="L162" s="411"/>
      <c r="M162" s="411"/>
      <c r="N162" s="411"/>
      <c r="O162" s="411"/>
      <c r="P162" s="411"/>
      <c r="Q162" s="411"/>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13"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13" t="str">
        <f t="shared" si="77"/>
        <v>11431/543965</v>
      </c>
      <c r="BD162" s="313">
        <f t="shared" si="80"/>
        <v>1</v>
      </c>
      <c r="BG162" s="52">
        <f t="shared" si="78"/>
        <v>0</v>
      </c>
    </row>
    <row r="163" spans="1:59" x14ac:dyDescent="0.25">
      <c r="A163" s="313" t="str">
        <f t="shared" si="70"/>
        <v>3314.EHCP.I03.</v>
      </c>
      <c r="B163" s="313">
        <v>543965</v>
      </c>
      <c r="C163" s="313">
        <v>400094</v>
      </c>
      <c r="D163" t="s">
        <v>267</v>
      </c>
      <c r="E163">
        <v>3023314</v>
      </c>
      <c r="F163" t="s">
        <v>412</v>
      </c>
      <c r="G163">
        <v>11431</v>
      </c>
      <c r="H163"/>
      <c r="I163" s="367"/>
      <c r="J163" s="411"/>
      <c r="K163" s="411"/>
      <c r="L163" s="411"/>
      <c r="M163" s="411"/>
      <c r="N163" s="411"/>
      <c r="O163" s="411"/>
      <c r="P163" s="411"/>
      <c r="Q163" s="411"/>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13"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13" t="str">
        <f t="shared" si="77"/>
        <v>11431/543965</v>
      </c>
      <c r="BD163" s="313">
        <f t="shared" si="80"/>
        <v>1</v>
      </c>
      <c r="BG163" s="52">
        <f t="shared" si="78"/>
        <v>0</v>
      </c>
    </row>
    <row r="164" spans="1:59" x14ac:dyDescent="0.25">
      <c r="A164" s="313" t="str">
        <f t="shared" si="70"/>
        <v>3313.EHCP.I03.</v>
      </c>
      <c r="B164" s="313">
        <v>543965</v>
      </c>
      <c r="C164" s="313">
        <v>400006</v>
      </c>
      <c r="D164" t="s">
        <v>268</v>
      </c>
      <c r="E164">
        <v>3023313</v>
      </c>
      <c r="F164" t="s">
        <v>412</v>
      </c>
      <c r="G164">
        <v>11431</v>
      </c>
      <c r="H164"/>
      <c r="I164" s="367"/>
      <c r="J164" s="411"/>
      <c r="K164" s="411"/>
      <c r="L164" s="411"/>
      <c r="M164" s="411"/>
      <c r="N164" s="411"/>
      <c r="O164" s="411"/>
      <c r="P164" s="411"/>
      <c r="Q164" s="411"/>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13"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13" t="str">
        <f t="shared" si="77"/>
        <v>11431/543965</v>
      </c>
      <c r="BD164" s="313">
        <f t="shared" si="80"/>
        <v>1</v>
      </c>
      <c r="BG164" s="52">
        <f t="shared" si="78"/>
        <v>0</v>
      </c>
    </row>
    <row r="165" spans="1:59" x14ac:dyDescent="0.25">
      <c r="A165" s="313" t="str">
        <f t="shared" si="70"/>
        <v>3507.EHCP.I03.</v>
      </c>
      <c r="B165" s="313">
        <v>543965</v>
      </c>
      <c r="C165" s="313">
        <v>400037</v>
      </c>
      <c r="D165" t="s">
        <v>269</v>
      </c>
      <c r="E165">
        <v>3023507</v>
      </c>
      <c r="F165" t="s">
        <v>412</v>
      </c>
      <c r="G165">
        <v>11431</v>
      </c>
      <c r="H165"/>
      <c r="I165" s="367"/>
      <c r="J165" s="411"/>
      <c r="K165" s="411"/>
      <c r="L165" s="411"/>
      <c r="M165" s="411"/>
      <c r="N165" s="411"/>
      <c r="O165" s="411"/>
      <c r="P165" s="411"/>
      <c r="Q165" s="411"/>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13"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13" t="str">
        <f t="shared" si="77"/>
        <v>11431/543965</v>
      </c>
      <c r="BD165" s="313">
        <f t="shared" si="80"/>
        <v>1</v>
      </c>
      <c r="BG165" s="52">
        <f t="shared" si="78"/>
        <v>0</v>
      </c>
    </row>
    <row r="166" spans="1:59" x14ac:dyDescent="0.25">
      <c r="A166" s="313" t="str">
        <f t="shared" si="70"/>
        <v>3506.EHCP.I03.</v>
      </c>
      <c r="B166" s="313">
        <v>543965</v>
      </c>
      <c r="C166" s="313">
        <v>400009</v>
      </c>
      <c r="D166" t="s">
        <v>270</v>
      </c>
      <c r="E166">
        <v>3023506</v>
      </c>
      <c r="F166" t="s">
        <v>412</v>
      </c>
      <c r="G166">
        <v>11431</v>
      </c>
      <c r="H166"/>
      <c r="I166" s="367"/>
      <c r="J166" s="411"/>
      <c r="K166" s="411"/>
      <c r="L166" s="411"/>
      <c r="M166" s="411"/>
      <c r="N166" s="411"/>
      <c r="O166" s="411"/>
      <c r="P166" s="411"/>
      <c r="Q166" s="411"/>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13"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13" t="str">
        <f t="shared" si="77"/>
        <v>11431/543965</v>
      </c>
      <c r="BD166" s="313">
        <f t="shared" si="80"/>
        <v>1</v>
      </c>
      <c r="BG166" s="52">
        <f t="shared" si="78"/>
        <v>0</v>
      </c>
    </row>
    <row r="167" spans="1:59" x14ac:dyDescent="0.25">
      <c r="A167" s="313" t="str">
        <f t="shared" si="70"/>
        <v>5407.EHCP.I03.</v>
      </c>
      <c r="B167" s="313">
        <v>543965</v>
      </c>
      <c r="C167" s="313">
        <v>400013</v>
      </c>
      <c r="D167" t="s">
        <v>119</v>
      </c>
      <c r="E167">
        <v>3025407</v>
      </c>
      <c r="F167" t="s">
        <v>412</v>
      </c>
      <c r="G167">
        <v>11435</v>
      </c>
      <c r="H167"/>
      <c r="I167" s="367"/>
      <c r="J167" s="411"/>
      <c r="K167" s="411"/>
      <c r="L167" s="411"/>
      <c r="M167" s="411"/>
      <c r="N167" s="411"/>
      <c r="O167" s="411"/>
      <c r="P167" s="411"/>
      <c r="Q167" s="411"/>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13"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13" t="str">
        <f t="shared" si="77"/>
        <v>11435/543965</v>
      </c>
      <c r="BD167" s="313">
        <f t="shared" si="80"/>
        <v>1</v>
      </c>
      <c r="BG167" s="52">
        <f t="shared" si="78"/>
        <v>0</v>
      </c>
    </row>
    <row r="168" spans="1:59" x14ac:dyDescent="0.25">
      <c r="A168" s="313" t="str">
        <f t="shared" si="70"/>
        <v>2051.ARPs.I03.</v>
      </c>
      <c r="B168" s="313">
        <v>516500</v>
      </c>
      <c r="C168" s="313">
        <v>157542</v>
      </c>
      <c r="D168" t="s">
        <v>271</v>
      </c>
      <c r="E168">
        <v>3022051</v>
      </c>
      <c r="F168" t="s">
        <v>4223</v>
      </c>
      <c r="G168">
        <v>11422</v>
      </c>
      <c r="H168"/>
      <c r="I168" s="367"/>
      <c r="J168" s="411"/>
      <c r="K168" s="411"/>
      <c r="L168" s="411"/>
      <c r="M168" s="411"/>
      <c r="N168" s="411"/>
      <c r="O168" s="411"/>
      <c r="P168" s="411"/>
      <c r="Q168" s="411"/>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13"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13" t="str">
        <f t="shared" si="77"/>
        <v>11422/516500</v>
      </c>
      <c r="BD168" s="313">
        <f t="shared" si="80"/>
        <v>1</v>
      </c>
      <c r="BG168" s="52">
        <f t="shared" si="78"/>
        <v>0</v>
      </c>
    </row>
    <row r="169" spans="1:59" x14ac:dyDescent="0.25">
      <c r="A169" s="313" t="str">
        <f t="shared" si="70"/>
        <v>2051.EHCP.I03.</v>
      </c>
      <c r="B169" s="313">
        <v>516500</v>
      </c>
      <c r="C169" s="313">
        <v>157542</v>
      </c>
      <c r="D169" t="s">
        <v>271</v>
      </c>
      <c r="E169">
        <v>3022051</v>
      </c>
      <c r="F169" t="s">
        <v>412</v>
      </c>
      <c r="G169">
        <v>11443</v>
      </c>
      <c r="H169"/>
      <c r="I169" s="367"/>
      <c r="J169" s="411"/>
      <c r="K169" s="411"/>
      <c r="L169" s="411"/>
      <c r="M169" s="411"/>
      <c r="N169" s="411"/>
      <c r="O169" s="411"/>
      <c r="P169" s="411"/>
      <c r="Q169" s="411"/>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13"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13" t="str">
        <f t="shared" si="77"/>
        <v>11443/516500</v>
      </c>
      <c r="BD169" s="313">
        <f t="shared" si="80"/>
        <v>2</v>
      </c>
      <c r="BG169" s="52">
        <f t="shared" si="78"/>
        <v>0</v>
      </c>
    </row>
    <row r="170" spans="1:59" x14ac:dyDescent="0.25">
      <c r="A170" s="313" t="str">
        <f t="shared" si="70"/>
        <v>2051.SEN I.I03.</v>
      </c>
      <c r="B170" s="313">
        <v>516500</v>
      </c>
      <c r="C170" s="313">
        <v>157542</v>
      </c>
      <c r="D170" t="s">
        <v>271</v>
      </c>
      <c r="E170">
        <v>3022051</v>
      </c>
      <c r="F170" t="s">
        <v>4222</v>
      </c>
      <c r="G170">
        <v>10265</v>
      </c>
      <c r="H170"/>
      <c r="I170" s="367"/>
      <c r="J170" s="411"/>
      <c r="K170" s="411"/>
      <c r="L170" s="411"/>
      <c r="M170" s="411"/>
      <c r="N170" s="411"/>
      <c r="O170" s="411"/>
      <c r="P170" s="411"/>
      <c r="Q170" s="411"/>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13"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13" t="str">
        <f t="shared" si="77"/>
        <v>10265/516500</v>
      </c>
      <c r="BD170" s="313">
        <f t="shared" si="80"/>
        <v>3</v>
      </c>
      <c r="BG170" s="52">
        <f t="shared" si="78"/>
        <v>0</v>
      </c>
    </row>
    <row r="171" spans="1:59" x14ac:dyDescent="0.25">
      <c r="A171" s="313" t="str">
        <f t="shared" si="70"/>
        <v>2070.EHCP.I03.</v>
      </c>
      <c r="B171" s="313">
        <v>543965</v>
      </c>
      <c r="C171" s="313">
        <v>400038</v>
      </c>
      <c r="D171" t="s">
        <v>272</v>
      </c>
      <c r="E171">
        <v>3022070</v>
      </c>
      <c r="F171" t="s">
        <v>412</v>
      </c>
      <c r="G171">
        <v>11431</v>
      </c>
      <c r="H171"/>
      <c r="I171" s="367"/>
      <c r="J171" s="411"/>
      <c r="K171" s="411"/>
      <c r="L171" s="411"/>
      <c r="M171" s="411"/>
      <c r="N171" s="411"/>
      <c r="O171" s="411"/>
      <c r="P171" s="411"/>
      <c r="Q171" s="411"/>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13"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13" t="str">
        <f t="shared" si="77"/>
        <v>11431/543965</v>
      </c>
      <c r="BD171" s="313">
        <f t="shared" si="80"/>
        <v>1</v>
      </c>
      <c r="BG171" s="52">
        <f t="shared" si="78"/>
        <v>0</v>
      </c>
    </row>
    <row r="172" spans="1:59" x14ac:dyDescent="0.25">
      <c r="A172" s="313" t="str">
        <f t="shared" si="70"/>
        <v>2070.EHCP.I03.</v>
      </c>
      <c r="B172" s="313">
        <v>543965</v>
      </c>
      <c r="C172" s="313">
        <v>400038</v>
      </c>
      <c r="D172" t="s">
        <v>272</v>
      </c>
      <c r="E172">
        <v>3022070</v>
      </c>
      <c r="F172" t="s">
        <v>412</v>
      </c>
      <c r="G172">
        <v>11436</v>
      </c>
      <c r="H172"/>
      <c r="I172" s="367"/>
      <c r="J172" s="411"/>
      <c r="K172" s="411"/>
      <c r="L172" s="411"/>
      <c r="M172" s="411"/>
      <c r="N172" s="411"/>
      <c r="O172" s="411"/>
      <c r="P172" s="411"/>
      <c r="Q172" s="411"/>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13"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13" t="str">
        <f t="shared" si="77"/>
        <v>11436/543965</v>
      </c>
      <c r="BD172" s="313">
        <f t="shared" si="80"/>
        <v>2</v>
      </c>
      <c r="BG172" s="52">
        <f t="shared" si="78"/>
        <v>0</v>
      </c>
    </row>
    <row r="173" spans="1:59" x14ac:dyDescent="0.25">
      <c r="A173" s="313" t="str">
        <f t="shared" si="70"/>
        <v>2070.SEN I.I03.</v>
      </c>
      <c r="B173" s="313">
        <v>543965</v>
      </c>
      <c r="C173" s="313">
        <v>400038</v>
      </c>
      <c r="D173" t="s">
        <v>272</v>
      </c>
      <c r="E173">
        <v>3022070</v>
      </c>
      <c r="F173" t="s">
        <v>4222</v>
      </c>
      <c r="G173">
        <v>10265</v>
      </c>
      <c r="H173"/>
      <c r="I173" s="367"/>
      <c r="J173" s="411"/>
      <c r="K173" s="411"/>
      <c r="L173" s="411"/>
      <c r="M173" s="411"/>
      <c r="N173" s="411"/>
      <c r="O173" s="411"/>
      <c r="P173" s="411"/>
      <c r="Q173" s="411"/>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13"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13" t="str">
        <f t="shared" si="77"/>
        <v>10265/543965</v>
      </c>
      <c r="BD173" s="313">
        <f t="shared" si="80"/>
        <v>3</v>
      </c>
      <c r="BG173" s="52">
        <f t="shared" si="78"/>
        <v>0</v>
      </c>
    </row>
    <row r="174" spans="1:59" x14ac:dyDescent="0.25">
      <c r="A174" s="313" t="str">
        <f t="shared" si="70"/>
        <v>4010.EHCP.I03.</v>
      </c>
      <c r="B174" s="313">
        <v>516500</v>
      </c>
      <c r="C174" s="313">
        <v>144388</v>
      </c>
      <c r="D174" t="s">
        <v>120</v>
      </c>
      <c r="E174">
        <v>3024010</v>
      </c>
      <c r="F174" t="s">
        <v>412</v>
      </c>
      <c r="G174">
        <v>11442</v>
      </c>
      <c r="H174"/>
      <c r="I174" s="367"/>
      <c r="J174" s="411"/>
      <c r="K174" s="411"/>
      <c r="L174" s="411"/>
      <c r="M174" s="411"/>
      <c r="N174" s="411"/>
      <c r="O174" s="411"/>
      <c r="P174" s="411"/>
      <c r="Q174" s="411"/>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13"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13" t="str">
        <f t="shared" si="77"/>
        <v>11442/516500</v>
      </c>
      <c r="BD174" s="313">
        <f t="shared" si="80"/>
        <v>1</v>
      </c>
      <c r="BG174" s="52">
        <f t="shared" si="78"/>
        <v>0</v>
      </c>
    </row>
    <row r="175" spans="1:59" x14ac:dyDescent="0.25">
      <c r="A175" s="313" t="str">
        <f t="shared" si="70"/>
        <v>3316.EHCP.I03.</v>
      </c>
      <c r="B175" s="313">
        <v>543965</v>
      </c>
      <c r="C175" s="313">
        <v>400100</v>
      </c>
      <c r="D175" t="s">
        <v>273</v>
      </c>
      <c r="E175">
        <v>3023316</v>
      </c>
      <c r="F175" t="s">
        <v>412</v>
      </c>
      <c r="G175">
        <v>11431</v>
      </c>
      <c r="H175"/>
      <c r="I175" s="367"/>
      <c r="J175" s="411"/>
      <c r="K175" s="411"/>
      <c r="L175" s="411"/>
      <c r="M175" s="411"/>
      <c r="N175" s="411"/>
      <c r="O175" s="411"/>
      <c r="P175" s="411"/>
      <c r="Q175" s="411"/>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13"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13" t="str">
        <f t="shared" si="77"/>
        <v>11431/543965</v>
      </c>
      <c r="BD175" s="313">
        <f t="shared" si="80"/>
        <v>1</v>
      </c>
      <c r="BG175" s="52">
        <f t="shared" si="78"/>
        <v>0</v>
      </c>
    </row>
    <row r="176" spans="1:59" x14ac:dyDescent="0.25">
      <c r="A176" s="313" t="str">
        <f t="shared" si="70"/>
        <v>2055.EHCP.I03.</v>
      </c>
      <c r="B176" s="313">
        <v>543965</v>
      </c>
      <c r="C176" s="313">
        <v>400101</v>
      </c>
      <c r="D176" t="s">
        <v>274</v>
      </c>
      <c r="E176">
        <v>3022055</v>
      </c>
      <c r="F176" t="s">
        <v>412</v>
      </c>
      <c r="G176">
        <v>11431</v>
      </c>
      <c r="H176"/>
      <c r="I176" s="367"/>
      <c r="J176" s="411"/>
      <c r="K176" s="411"/>
      <c r="L176" s="411"/>
      <c r="M176" s="411"/>
      <c r="N176" s="411"/>
      <c r="O176" s="411"/>
      <c r="P176" s="411"/>
      <c r="Q176" s="411"/>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13"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13" t="str">
        <f t="shared" si="77"/>
        <v>11431/543965</v>
      </c>
      <c r="BD176" s="313">
        <f t="shared" si="80"/>
        <v>1</v>
      </c>
      <c r="BG176" s="52">
        <f t="shared" si="78"/>
        <v>0</v>
      </c>
    </row>
    <row r="177" spans="1:59" x14ac:dyDescent="0.25">
      <c r="A177" s="313" t="str">
        <f t="shared" si="70"/>
        <v>2057.EHCP.I03.</v>
      </c>
      <c r="B177" s="313">
        <v>543965</v>
      </c>
      <c r="C177" s="313">
        <v>400053</v>
      </c>
      <c r="D177" t="s">
        <v>275</v>
      </c>
      <c r="E177">
        <v>3022057</v>
      </c>
      <c r="F177" t="s">
        <v>412</v>
      </c>
      <c r="G177">
        <v>11431</v>
      </c>
      <c r="H177"/>
      <c r="I177" s="367"/>
      <c r="J177" s="411"/>
      <c r="K177" s="411"/>
      <c r="L177" s="411"/>
      <c r="M177" s="411"/>
      <c r="N177" s="411"/>
      <c r="O177" s="411"/>
      <c r="P177" s="411"/>
      <c r="Q177" s="411"/>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13"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13" t="str">
        <f t="shared" si="77"/>
        <v>11431/543965</v>
      </c>
      <c r="BD177" s="313">
        <f t="shared" si="80"/>
        <v>1</v>
      </c>
      <c r="BG177" s="52">
        <f t="shared" si="78"/>
        <v>0</v>
      </c>
    </row>
    <row r="178" spans="1:59" x14ac:dyDescent="0.25">
      <c r="A178" s="313" t="str">
        <f t="shared" si="70"/>
        <v>2057.SEN I.I03.</v>
      </c>
      <c r="B178" s="313">
        <v>543965</v>
      </c>
      <c r="C178" s="313">
        <v>400053</v>
      </c>
      <c r="D178" t="s">
        <v>275</v>
      </c>
      <c r="E178">
        <v>3022057</v>
      </c>
      <c r="F178" t="s">
        <v>4222</v>
      </c>
      <c r="G178">
        <v>10265</v>
      </c>
      <c r="H178"/>
      <c r="I178" s="367"/>
      <c r="J178" s="411"/>
      <c r="K178" s="411"/>
      <c r="L178" s="411"/>
      <c r="M178" s="411"/>
      <c r="N178" s="411"/>
      <c r="O178" s="411"/>
      <c r="P178" s="411"/>
      <c r="Q178" s="411"/>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13"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13" t="str">
        <f t="shared" si="77"/>
        <v>10265/543965</v>
      </c>
      <c r="BD178" s="313">
        <f t="shared" si="80"/>
        <v>2</v>
      </c>
      <c r="BG178" s="52">
        <f t="shared" si="78"/>
        <v>0</v>
      </c>
    </row>
    <row r="179" spans="1:59" x14ac:dyDescent="0.25">
      <c r="A179" s="313" t="str">
        <f t="shared" si="70"/>
        <v>2076.EHCP.I03.</v>
      </c>
      <c r="B179" s="313">
        <v>543965</v>
      </c>
      <c r="C179" s="313">
        <v>400111</v>
      </c>
      <c r="D179" t="s">
        <v>277</v>
      </c>
      <c r="E179">
        <v>3022076</v>
      </c>
      <c r="F179" t="s">
        <v>412</v>
      </c>
      <c r="G179">
        <v>11431</v>
      </c>
      <c r="H179"/>
      <c r="I179" s="367"/>
      <c r="J179" s="411"/>
      <c r="K179" s="411"/>
      <c r="L179" s="411"/>
      <c r="M179" s="411"/>
      <c r="N179" s="411"/>
      <c r="O179" s="411"/>
      <c r="P179" s="411"/>
      <c r="Q179" s="411"/>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13"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13" t="str">
        <f t="shared" si="77"/>
        <v>11431/543965</v>
      </c>
      <c r="BD179" s="313">
        <f t="shared" si="80"/>
        <v>1</v>
      </c>
      <c r="BG179" s="52">
        <f t="shared" si="78"/>
        <v>0</v>
      </c>
    </row>
    <row r="180" spans="1:59" x14ac:dyDescent="0.25">
      <c r="A180" s="313" t="str">
        <f t="shared" si="70"/>
        <v>4012.ARPs.I03.</v>
      </c>
      <c r="B180" s="313">
        <v>516500</v>
      </c>
      <c r="C180" s="313">
        <v>144062</v>
      </c>
      <c r="D180" t="s">
        <v>121</v>
      </c>
      <c r="E180">
        <v>3024012</v>
      </c>
      <c r="F180" t="s">
        <v>4223</v>
      </c>
      <c r="G180">
        <v>11423</v>
      </c>
      <c r="H180"/>
      <c r="I180" s="367"/>
      <c r="J180" s="411"/>
      <c r="K180" s="411"/>
      <c r="L180" s="411"/>
      <c r="M180" s="411"/>
      <c r="N180" s="411"/>
      <c r="O180" s="411"/>
      <c r="P180" s="411"/>
      <c r="Q180" s="411"/>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13"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13" t="str">
        <f t="shared" si="77"/>
        <v>11423/516500</v>
      </c>
      <c r="BD180" s="313">
        <f t="shared" si="80"/>
        <v>1</v>
      </c>
      <c r="BG180" s="52">
        <f t="shared" si="78"/>
        <v>0</v>
      </c>
    </row>
    <row r="181" spans="1:59" x14ac:dyDescent="0.25">
      <c r="A181" s="313" t="str">
        <f t="shared" si="70"/>
        <v>4012.EHCP.I03.</v>
      </c>
      <c r="B181" s="313">
        <v>516500</v>
      </c>
      <c r="C181" s="313">
        <v>144062</v>
      </c>
      <c r="D181" t="s">
        <v>121</v>
      </c>
      <c r="E181">
        <v>3024012</v>
      </c>
      <c r="F181" t="s">
        <v>412</v>
      </c>
      <c r="G181">
        <v>11442</v>
      </c>
      <c r="H181"/>
      <c r="I181" s="367"/>
      <c r="J181" s="411"/>
      <c r="K181" s="411"/>
      <c r="L181" s="411"/>
      <c r="M181" s="411"/>
      <c r="N181" s="411"/>
      <c r="O181" s="411"/>
      <c r="P181" s="411"/>
      <c r="Q181" s="411"/>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13"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13" t="str">
        <f t="shared" si="77"/>
        <v>11442/516500</v>
      </c>
      <c r="BD181" s="313">
        <f t="shared" si="80"/>
        <v>2</v>
      </c>
      <c r="BG181" s="52">
        <f t="shared" si="78"/>
        <v>0</v>
      </c>
    </row>
    <row r="182" spans="1:59" x14ac:dyDescent="0.25">
      <c r="A182" s="313" t="str">
        <f t="shared" si="70"/>
        <v>2060.EHCP.I03.</v>
      </c>
      <c r="B182" s="313">
        <v>543965</v>
      </c>
      <c r="C182" s="313">
        <v>400011</v>
      </c>
      <c r="D182" t="s">
        <v>278</v>
      </c>
      <c r="E182">
        <v>3022060</v>
      </c>
      <c r="F182" t="s">
        <v>412</v>
      </c>
      <c r="G182">
        <v>11431</v>
      </c>
      <c r="H182"/>
      <c r="I182" s="367"/>
      <c r="J182" s="411"/>
      <c r="K182" s="411"/>
      <c r="L182" s="411"/>
      <c r="M182" s="411"/>
      <c r="N182" s="411"/>
      <c r="O182" s="411"/>
      <c r="P182" s="411"/>
      <c r="Q182" s="411"/>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13"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13" t="str">
        <f t="shared" si="77"/>
        <v>11431/543965</v>
      </c>
      <c r="BD182" s="313">
        <f t="shared" si="80"/>
        <v>1</v>
      </c>
      <c r="BG182" s="52">
        <f t="shared" si="78"/>
        <v>0</v>
      </c>
    </row>
    <row r="183" spans="1:59" x14ac:dyDescent="0.25">
      <c r="A183" s="313" t="str">
        <f t="shared" si="70"/>
        <v>2060.SEN I.I03.</v>
      </c>
      <c r="B183" s="313">
        <v>543965</v>
      </c>
      <c r="C183" s="313">
        <v>400011</v>
      </c>
      <c r="D183" t="s">
        <v>278</v>
      </c>
      <c r="E183">
        <v>3022060</v>
      </c>
      <c r="F183" t="s">
        <v>4222</v>
      </c>
      <c r="G183">
        <v>10265</v>
      </c>
      <c r="H183"/>
      <c r="I183" s="367"/>
      <c r="J183" s="411"/>
      <c r="K183" s="411"/>
      <c r="L183" s="411"/>
      <c r="M183" s="411"/>
      <c r="N183" s="411"/>
      <c r="O183" s="411"/>
      <c r="P183" s="411"/>
      <c r="Q183" s="411"/>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13"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13" t="str">
        <f t="shared" si="77"/>
        <v>10265/543965</v>
      </c>
      <c r="BD183" s="313">
        <f t="shared" si="80"/>
        <v>2</v>
      </c>
      <c r="BG183" s="52">
        <f t="shared" si="78"/>
        <v>0</v>
      </c>
    </row>
    <row r="184" spans="1:59" x14ac:dyDescent="0.25">
      <c r="A184" s="313" t="str">
        <f t="shared" si="70"/>
        <v>3518.EHCP.I03.</v>
      </c>
      <c r="B184" s="313">
        <v>543965</v>
      </c>
      <c r="C184" s="313">
        <v>400117</v>
      </c>
      <c r="D184" t="s">
        <v>279</v>
      </c>
      <c r="E184">
        <v>3023518</v>
      </c>
      <c r="F184" t="s">
        <v>412</v>
      </c>
      <c r="G184">
        <v>11431</v>
      </c>
      <c r="H184"/>
      <c r="I184" s="367"/>
      <c r="J184" s="411"/>
      <c r="K184" s="411"/>
      <c r="L184" s="411"/>
      <c r="M184" s="411"/>
      <c r="N184" s="411"/>
      <c r="O184" s="411"/>
      <c r="P184" s="411"/>
      <c r="Q184" s="411"/>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13"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13" t="str">
        <f t="shared" si="77"/>
        <v>11431/543965</v>
      </c>
      <c r="BD184" s="313">
        <f t="shared" si="80"/>
        <v>1</v>
      </c>
      <c r="BG184" s="52">
        <f t="shared" si="78"/>
        <v>0</v>
      </c>
    </row>
    <row r="185" spans="1:59" x14ac:dyDescent="0.25">
      <c r="A185" s="313" t="str">
        <f t="shared" si="70"/>
        <v>2054.EHCP.I03.</v>
      </c>
      <c r="B185" s="313">
        <v>543965</v>
      </c>
      <c r="C185" s="313">
        <v>400004</v>
      </c>
      <c r="D185" t="s">
        <v>280</v>
      </c>
      <c r="E185">
        <v>3022054</v>
      </c>
      <c r="F185" t="s">
        <v>412</v>
      </c>
      <c r="G185">
        <v>11431</v>
      </c>
      <c r="H185"/>
      <c r="I185" s="367"/>
      <c r="J185" s="411"/>
      <c r="K185" s="411"/>
      <c r="L185" s="411"/>
      <c r="M185" s="411"/>
      <c r="N185" s="411"/>
      <c r="O185" s="411"/>
      <c r="P185" s="411"/>
      <c r="Q185" s="411"/>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13"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13" t="str">
        <f t="shared" si="77"/>
        <v>11431/543965</v>
      </c>
      <c r="BD185" s="313">
        <f t="shared" si="80"/>
        <v>1</v>
      </c>
      <c r="BG185" s="52">
        <f t="shared" si="78"/>
        <v>0</v>
      </c>
    </row>
    <row r="186" spans="1:59" x14ac:dyDescent="0.25">
      <c r="A186" s="313" t="str">
        <f t="shared" si="70"/>
        <v>6906.EHCP.I03.</v>
      </c>
      <c r="B186" s="313">
        <v>516500</v>
      </c>
      <c r="C186" s="313">
        <v>128957</v>
      </c>
      <c r="D186" t="s">
        <v>319</v>
      </c>
      <c r="E186">
        <v>3026906</v>
      </c>
      <c r="F186" t="s">
        <v>412</v>
      </c>
      <c r="G186">
        <v>11442</v>
      </c>
      <c r="H186"/>
      <c r="I186" s="367"/>
      <c r="J186" s="411"/>
      <c r="K186" s="411"/>
      <c r="L186" s="411"/>
      <c r="M186" s="411"/>
      <c r="N186" s="411"/>
      <c r="O186" s="411"/>
      <c r="P186" s="411"/>
      <c r="Q186" s="411"/>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13"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13" t="str">
        <f t="shared" si="77"/>
        <v>11442/516500</v>
      </c>
      <c r="BD186" s="313">
        <f t="shared" si="80"/>
        <v>1</v>
      </c>
      <c r="BG186" s="52">
        <f t="shared" si="78"/>
        <v>0</v>
      </c>
    </row>
    <row r="187" spans="1:59" x14ac:dyDescent="0.25">
      <c r="A187" s="313" t="str">
        <f t="shared" si="70"/>
        <v>6906.EHCP.I03.</v>
      </c>
      <c r="B187" s="313">
        <v>516500</v>
      </c>
      <c r="C187" s="313">
        <v>128957</v>
      </c>
      <c r="D187" t="s">
        <v>319</v>
      </c>
      <c r="E187">
        <v>3026906</v>
      </c>
      <c r="F187" t="s">
        <v>412</v>
      </c>
      <c r="G187">
        <v>11443</v>
      </c>
      <c r="H187"/>
      <c r="I187" s="367"/>
      <c r="J187" s="411"/>
      <c r="K187" s="411"/>
      <c r="L187" s="411"/>
      <c r="M187" s="411"/>
      <c r="N187" s="411"/>
      <c r="O187" s="411"/>
      <c r="P187" s="411"/>
      <c r="Q187" s="411"/>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13"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13" t="str">
        <f t="shared" si="77"/>
        <v>11443/516500</v>
      </c>
      <c r="BD187" s="313">
        <f t="shared" si="80"/>
        <v>2</v>
      </c>
      <c r="BG187" s="52">
        <f t="shared" si="78"/>
        <v>0</v>
      </c>
    </row>
    <row r="188" spans="1:59" x14ac:dyDescent="0.25">
      <c r="A188" s="313" t="str">
        <f t="shared" si="70"/>
        <v>2049.EHCP.I03.</v>
      </c>
      <c r="B188" s="313">
        <v>516500</v>
      </c>
      <c r="C188" s="313">
        <v>157055</v>
      </c>
      <c r="D188" t="s">
        <v>276</v>
      </c>
      <c r="E188">
        <v>3022049</v>
      </c>
      <c r="F188" t="s">
        <v>412</v>
      </c>
      <c r="G188">
        <v>11443</v>
      </c>
      <c r="H188"/>
      <c r="I188" s="367"/>
      <c r="J188" s="411"/>
      <c r="K188" s="411"/>
      <c r="L188" s="411"/>
      <c r="M188" s="411"/>
      <c r="N188" s="411"/>
      <c r="O188" s="411"/>
      <c r="P188" s="411"/>
      <c r="Q188" s="411"/>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13"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13" t="str">
        <f t="shared" si="77"/>
        <v>11443/516500</v>
      </c>
      <c r="BD188" s="313">
        <f t="shared" si="80"/>
        <v>1</v>
      </c>
      <c r="BG188" s="52">
        <f t="shared" si="78"/>
        <v>0</v>
      </c>
    </row>
    <row r="189" spans="1:59" x14ac:dyDescent="0.25">
      <c r="A189" s="313" t="str">
        <f t="shared" si="70"/>
        <v>2079.EHCP.I03.</v>
      </c>
      <c r="B189" s="313">
        <v>543965</v>
      </c>
      <c r="C189" s="313">
        <v>400070</v>
      </c>
      <c r="D189" t="s">
        <v>199</v>
      </c>
      <c r="E189">
        <v>3022079</v>
      </c>
      <c r="F189" t="s">
        <v>412</v>
      </c>
      <c r="G189">
        <v>11431</v>
      </c>
      <c r="H189"/>
      <c r="I189" s="367"/>
      <c r="J189" s="411"/>
      <c r="K189" s="411"/>
      <c r="L189" s="411"/>
      <c r="M189" s="411"/>
      <c r="N189" s="411"/>
      <c r="O189" s="411"/>
      <c r="P189" s="411"/>
      <c r="Q189" s="411"/>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13"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13" t="str">
        <f t="shared" si="77"/>
        <v>11431/543965</v>
      </c>
      <c r="BD189" s="313">
        <f t="shared" si="80"/>
        <v>1</v>
      </c>
      <c r="BG189" s="52">
        <f t="shared" si="78"/>
        <v>0</v>
      </c>
    </row>
    <row r="190" spans="1:59" x14ac:dyDescent="0.25">
      <c r="D190" t="s">
        <v>621</v>
      </c>
      <c r="E190"/>
      <c r="F190"/>
      <c r="G190"/>
      <c r="H190"/>
      <c r="J190" s="412"/>
      <c r="K190" s="412"/>
      <c r="L190" s="412"/>
      <c r="M190" s="412"/>
      <c r="N190" s="412"/>
      <c r="O190" s="412"/>
      <c r="P190" s="412"/>
      <c r="Q190" s="412"/>
    </row>
    <row r="193" spans="10:14" x14ac:dyDescent="0.25">
      <c r="J193" s="563"/>
      <c r="K193" s="563"/>
      <c r="L193" s="563"/>
      <c r="M193" s="563"/>
      <c r="N193" s="563"/>
    </row>
    <row r="194" spans="10:14" x14ac:dyDescent="0.25">
      <c r="J194" s="563"/>
      <c r="K194" s="563"/>
      <c r="L194" s="563"/>
      <c r="M194" s="563"/>
      <c r="N194" s="563"/>
    </row>
    <row r="195" spans="10:14" x14ac:dyDescent="0.25">
      <c r="J195" s="563"/>
      <c r="K195" s="563"/>
      <c r="L195" s="563"/>
      <c r="M195" s="563"/>
      <c r="N195" s="563"/>
    </row>
    <row r="196" spans="10:14" x14ac:dyDescent="0.25">
      <c r="J196" s="563"/>
      <c r="K196" s="563"/>
      <c r="L196" s="563"/>
      <c r="M196" s="563"/>
      <c r="N196" s="563"/>
    </row>
    <row r="197" spans="10:14" x14ac:dyDescent="0.25">
      <c r="J197" s="563"/>
      <c r="K197" s="563"/>
      <c r="L197" s="563"/>
      <c r="M197" s="563"/>
      <c r="N197" s="563"/>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77"/>
  <sheetViews>
    <sheetView workbookViewId="0">
      <pane xSplit="3" topLeftCell="U1" activePane="topRight" state="frozen"/>
      <selection pane="topRight" activeCell="N15" sqref="N15:AA16"/>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8" width="19.28515625" style="13" customWidth="1"/>
    <col min="9" max="12" width="14.85546875" style="13" customWidth="1"/>
    <col min="13" max="13" width="26" style="13" customWidth="1"/>
    <col min="14" max="14" width="14.85546875" style="13" customWidth="1"/>
    <col min="15" max="15" width="25.5703125" style="13" customWidth="1"/>
    <col min="16" max="16" width="25.28515625" style="13" customWidth="1"/>
    <col min="17" max="17" width="14.85546875" style="13" customWidth="1"/>
    <col min="18" max="18" width="29.28515625" style="13" customWidth="1"/>
    <col min="19" max="19" width="22.42578125" style="13" customWidth="1"/>
    <col min="20" max="20" width="30.28515625" style="13" customWidth="1"/>
    <col min="21" max="23" width="22.42578125" style="13" customWidth="1"/>
    <col min="24" max="24" width="29.85546875" style="13" bestFit="1" customWidth="1"/>
    <col min="25" max="28" width="29.85546875" style="13" customWidth="1"/>
    <col min="29" max="30" width="29.85546875" style="441" customWidth="1"/>
    <col min="31" max="36" width="29.85546875" style="13" customWidth="1"/>
    <col min="37" max="37" width="22.42578125" style="13" customWidth="1"/>
    <col min="38" max="38" width="38.85546875" style="13" bestFit="1" customWidth="1"/>
    <col min="39" max="41" width="38.85546875" style="13" customWidth="1"/>
    <col min="42" max="42" width="23.28515625" style="13" bestFit="1" customWidth="1"/>
    <col min="43" max="43" width="17.5703125" style="13" customWidth="1"/>
    <col min="44" max="44" width="30" style="13" customWidth="1"/>
    <col min="45" max="16384" width="9.140625" style="13"/>
  </cols>
  <sheetData>
    <row r="1" spans="1:44" x14ac:dyDescent="0.25">
      <c r="F1" s="564" t="s">
        <v>386</v>
      </c>
      <c r="G1" s="565"/>
      <c r="H1" s="566"/>
      <c r="I1" s="564" t="s">
        <v>27</v>
      </c>
      <c r="J1" s="565"/>
      <c r="K1" s="566"/>
      <c r="L1" s="564" t="s">
        <v>3632</v>
      </c>
      <c r="M1" s="565"/>
      <c r="N1" s="566"/>
      <c r="O1" s="564" t="s">
        <v>3635</v>
      </c>
      <c r="P1" s="565"/>
      <c r="Q1" s="566"/>
      <c r="R1" s="564" t="s">
        <v>30</v>
      </c>
      <c r="S1" s="565"/>
      <c r="T1" s="566"/>
      <c r="U1" s="564" t="s">
        <v>31</v>
      </c>
      <c r="V1" s="565"/>
      <c r="W1" s="566"/>
      <c r="X1" s="564" t="s">
        <v>32</v>
      </c>
      <c r="Y1" s="565"/>
      <c r="Z1" s="566"/>
      <c r="AA1" s="564" t="s">
        <v>33</v>
      </c>
      <c r="AB1" s="565"/>
      <c r="AC1" s="566"/>
      <c r="AD1" s="564" t="s">
        <v>34</v>
      </c>
      <c r="AE1" s="565"/>
      <c r="AF1" s="566"/>
      <c r="AG1" s="564" t="s">
        <v>35</v>
      </c>
      <c r="AH1" s="565"/>
      <c r="AI1" s="566"/>
      <c r="AJ1" s="564" t="s">
        <v>36</v>
      </c>
      <c r="AK1" s="565"/>
      <c r="AL1" s="566"/>
      <c r="AM1" s="564" t="s">
        <v>37</v>
      </c>
      <c r="AN1" s="565"/>
      <c r="AO1" s="566"/>
      <c r="AP1" s="329" t="s">
        <v>4615</v>
      </c>
      <c r="AQ1" s="329"/>
      <c r="AR1" s="282" t="s">
        <v>4169</v>
      </c>
    </row>
    <row r="2" spans="1:44" s="467" customFormat="1" x14ac:dyDescent="0.25">
      <c r="A2" s="468" t="s">
        <v>3600</v>
      </c>
      <c r="B2" s="468" t="s">
        <v>4170</v>
      </c>
      <c r="C2" s="468" t="s">
        <v>619</v>
      </c>
      <c r="D2" s="468" t="s">
        <v>4532</v>
      </c>
      <c r="E2" s="468" t="s">
        <v>4171</v>
      </c>
      <c r="F2" s="468" t="s">
        <v>4559</v>
      </c>
      <c r="G2" s="468" t="s">
        <v>4785</v>
      </c>
      <c r="H2" s="468" t="s">
        <v>4786</v>
      </c>
      <c r="I2" s="468" t="s">
        <v>4559</v>
      </c>
      <c r="J2" s="468" t="s">
        <v>4787</v>
      </c>
      <c r="K2" s="468" t="s">
        <v>4788</v>
      </c>
      <c r="L2" s="468" t="s">
        <v>4559</v>
      </c>
      <c r="M2" s="468" t="s">
        <v>4789</v>
      </c>
      <c r="N2" s="468" t="s">
        <v>4790</v>
      </c>
      <c r="O2" s="468" t="s">
        <v>4559</v>
      </c>
      <c r="P2" s="468" t="s">
        <v>4791</v>
      </c>
      <c r="Q2" s="468" t="s">
        <v>4792</v>
      </c>
      <c r="R2" s="468" t="s">
        <v>4559</v>
      </c>
      <c r="S2" s="468" t="s">
        <v>4793</v>
      </c>
      <c r="T2" s="468" t="s">
        <v>4794</v>
      </c>
      <c r="U2" s="468" t="s">
        <v>4559</v>
      </c>
      <c r="V2" s="468" t="s">
        <v>4796</v>
      </c>
      <c r="W2" s="468" t="s">
        <v>4795</v>
      </c>
      <c r="X2" s="468" t="s">
        <v>4559</v>
      </c>
      <c r="Y2" s="468" t="s">
        <v>4797</v>
      </c>
      <c r="Z2" s="468" t="s">
        <v>4798</v>
      </c>
      <c r="AA2" s="468" t="s">
        <v>4559</v>
      </c>
      <c r="AB2" s="468" t="s">
        <v>4799</v>
      </c>
      <c r="AC2" s="468" t="s">
        <v>4800</v>
      </c>
      <c r="AD2" s="468" t="s">
        <v>4559</v>
      </c>
      <c r="AE2" s="468" t="s">
        <v>4801</v>
      </c>
      <c r="AF2" s="468" t="s">
        <v>4643</v>
      </c>
      <c r="AG2" s="468" t="s">
        <v>4559</v>
      </c>
      <c r="AH2" s="468" t="s">
        <v>4802</v>
      </c>
      <c r="AI2" s="468" t="s">
        <v>4803</v>
      </c>
      <c r="AJ2" s="468" t="s">
        <v>4559</v>
      </c>
      <c r="AK2" s="468" t="s">
        <v>4804</v>
      </c>
      <c r="AL2" s="468" t="s">
        <v>4805</v>
      </c>
      <c r="AM2" s="468" t="s">
        <v>4559</v>
      </c>
      <c r="AN2" s="468" t="s">
        <v>4806</v>
      </c>
      <c r="AO2" s="468" t="s">
        <v>4807</v>
      </c>
      <c r="AP2" s="468"/>
      <c r="AQ2" s="468" t="s">
        <v>4561</v>
      </c>
      <c r="AR2" s="469" t="s">
        <v>4196</v>
      </c>
    </row>
    <row r="3" spans="1:44" x14ac:dyDescent="0.25">
      <c r="A3" s="328">
        <v>10040</v>
      </c>
      <c r="B3" s="328">
        <v>3023300</v>
      </c>
      <c r="C3" s="328" t="s">
        <v>192</v>
      </c>
      <c r="D3" s="328">
        <f>VLOOKUP(B3,Schools!$A$8:$I$143,9,FALSE)</f>
        <v>400069</v>
      </c>
      <c r="E3" s="328" t="s">
        <v>4172</v>
      </c>
      <c r="F3" s="328"/>
      <c r="G3" s="328"/>
      <c r="H3" s="328"/>
      <c r="I3" s="330"/>
      <c r="J3" s="330"/>
      <c r="K3" s="330"/>
      <c r="L3" s="330"/>
      <c r="M3" s="331"/>
      <c r="N3" s="330"/>
      <c r="O3" s="330"/>
      <c r="P3" s="330"/>
      <c r="Q3" s="330"/>
      <c r="R3" s="330"/>
      <c r="S3" s="330"/>
      <c r="T3" s="330"/>
      <c r="U3" s="332"/>
      <c r="V3" s="332"/>
      <c r="W3" s="332"/>
      <c r="X3" s="332"/>
      <c r="Y3" s="332"/>
      <c r="Z3" s="332"/>
      <c r="AA3" s="332"/>
      <c r="AB3" s="332"/>
      <c r="AC3" s="332"/>
      <c r="AD3" s="332"/>
      <c r="AE3" s="332"/>
      <c r="AF3" s="332"/>
      <c r="AG3" s="332"/>
      <c r="AH3" s="332"/>
      <c r="AI3" s="332"/>
      <c r="AJ3" s="332"/>
      <c r="AK3" s="332"/>
      <c r="AL3" s="332"/>
      <c r="AM3" s="332"/>
      <c r="AN3" s="332"/>
      <c r="AO3" s="332"/>
      <c r="AP3" s="332"/>
      <c r="AQ3" s="332"/>
    </row>
    <row r="4" spans="1:44" x14ac:dyDescent="0.25">
      <c r="A4" s="328">
        <v>10042</v>
      </c>
      <c r="B4" s="328">
        <v>3023317</v>
      </c>
      <c r="C4" s="328" t="s">
        <v>193</v>
      </c>
      <c r="D4" s="328">
        <f>VLOOKUP(B4,Schools!$A$8:$I$143,9,FALSE)</f>
        <v>400015</v>
      </c>
      <c r="E4" s="328" t="s">
        <v>4172</v>
      </c>
      <c r="F4" s="328"/>
      <c r="G4" s="328"/>
      <c r="H4" s="328"/>
      <c r="I4" s="330"/>
      <c r="J4" s="330"/>
      <c r="K4" s="330"/>
      <c r="L4" s="330"/>
      <c r="M4" s="331"/>
      <c r="N4" s="330"/>
      <c r="O4" s="330"/>
      <c r="P4" s="330"/>
      <c r="Q4" s="330"/>
      <c r="R4" s="330"/>
      <c r="S4" s="330"/>
      <c r="T4" s="330"/>
      <c r="U4" s="332"/>
      <c r="V4" s="332"/>
      <c r="W4" s="332"/>
      <c r="X4" s="332"/>
      <c r="Y4" s="332"/>
      <c r="Z4" s="332"/>
      <c r="AA4" s="332"/>
      <c r="AB4" s="332"/>
      <c r="AC4" s="332"/>
      <c r="AD4" s="332"/>
      <c r="AE4" s="332"/>
      <c r="AF4" s="332"/>
      <c r="AG4" s="332"/>
      <c r="AH4" s="332"/>
      <c r="AI4" s="332"/>
      <c r="AJ4" s="332"/>
      <c r="AK4" s="332"/>
      <c r="AL4" s="332"/>
      <c r="AM4" s="332"/>
      <c r="AN4" s="332"/>
      <c r="AO4" s="332"/>
      <c r="AP4" s="332"/>
      <c r="AQ4" s="332" t="s">
        <v>4560</v>
      </c>
    </row>
    <row r="5" spans="1:44" x14ac:dyDescent="0.25">
      <c r="A5" s="328">
        <v>10043</v>
      </c>
      <c r="B5" s="328">
        <v>3023500</v>
      </c>
      <c r="C5" s="328" t="s">
        <v>195</v>
      </c>
      <c r="D5" s="328">
        <f>VLOOKUP(B5,Schools!$A$8:$I$143,9,FALSE)</f>
        <v>400023</v>
      </c>
      <c r="E5" s="328" t="s">
        <v>4172</v>
      </c>
      <c r="F5" s="328"/>
      <c r="G5" s="328"/>
      <c r="H5" s="328"/>
      <c r="I5" s="330"/>
      <c r="J5" s="330"/>
      <c r="K5" s="330"/>
      <c r="L5" s="330"/>
      <c r="M5" s="331"/>
      <c r="N5" s="330"/>
      <c r="O5" s="330"/>
      <c r="P5" s="330"/>
      <c r="Q5" s="330"/>
      <c r="R5" s="330"/>
      <c r="S5" s="330"/>
      <c r="T5" s="330"/>
      <c r="U5" s="332"/>
      <c r="V5" s="332"/>
      <c r="W5" s="332"/>
      <c r="X5" s="332"/>
      <c r="Y5" s="332"/>
      <c r="Z5" s="332"/>
      <c r="AA5" s="332"/>
      <c r="AB5" s="332"/>
      <c r="AC5" s="332"/>
      <c r="AD5" s="332"/>
      <c r="AE5" s="332"/>
      <c r="AF5" s="332"/>
      <c r="AG5" s="332"/>
      <c r="AH5" s="332"/>
      <c r="AI5" s="332"/>
      <c r="AJ5" s="332"/>
      <c r="AK5" s="332"/>
      <c r="AL5" s="332"/>
      <c r="AM5" s="332"/>
      <c r="AN5" s="332"/>
      <c r="AO5" s="332"/>
      <c r="AP5" s="332"/>
      <c r="AQ5" s="332"/>
    </row>
    <row r="6" spans="1:44" x14ac:dyDescent="0.25">
      <c r="A6" s="328">
        <v>10045</v>
      </c>
      <c r="B6" s="328">
        <v>3022003</v>
      </c>
      <c r="C6" s="328" t="s">
        <v>201</v>
      </c>
      <c r="D6" s="328">
        <f>VLOOKUP(B6,Schools!$A$8:$I$143,9,FALSE)</f>
        <v>400051</v>
      </c>
      <c r="E6" s="328" t="s">
        <v>4172</v>
      </c>
      <c r="F6" s="328"/>
      <c r="G6" s="328"/>
      <c r="H6" s="328"/>
      <c r="I6" s="330"/>
      <c r="J6" s="330"/>
      <c r="K6" s="330"/>
      <c r="L6" s="330"/>
      <c r="M6" s="331"/>
      <c r="N6" s="330"/>
      <c r="O6" s="330"/>
      <c r="P6" s="330"/>
      <c r="Q6" s="330"/>
      <c r="R6" s="330"/>
      <c r="S6" s="330"/>
      <c r="T6" s="330"/>
      <c r="U6" s="332"/>
      <c r="V6" s="332"/>
      <c r="W6" s="332"/>
      <c r="X6" s="332"/>
      <c r="Y6" s="332"/>
      <c r="Z6" s="332"/>
      <c r="AA6" s="332"/>
      <c r="AB6" s="332"/>
      <c r="AC6" s="332"/>
      <c r="AD6" s="332"/>
      <c r="AE6" s="332"/>
      <c r="AF6" s="332"/>
      <c r="AG6" s="332"/>
      <c r="AH6" s="332"/>
      <c r="AI6" s="332"/>
      <c r="AJ6" s="332"/>
      <c r="AK6" s="332"/>
      <c r="AL6" s="332"/>
      <c r="AM6" s="332"/>
      <c r="AN6" s="332"/>
      <c r="AO6" s="332"/>
      <c r="AP6" s="332"/>
      <c r="AQ6" s="332"/>
    </row>
    <row r="7" spans="1:44" x14ac:dyDescent="0.25">
      <c r="A7" s="328">
        <v>10048</v>
      </c>
      <c r="B7" s="328">
        <v>3022009</v>
      </c>
      <c r="C7" s="328" t="s">
        <v>206</v>
      </c>
      <c r="D7" s="328">
        <f>VLOOKUP(B7,Schools!$A$8:$I$143,9,FALSE)</f>
        <v>400061</v>
      </c>
      <c r="E7" s="328" t="s">
        <v>4172</v>
      </c>
      <c r="F7" s="328"/>
      <c r="G7" s="328"/>
      <c r="H7" s="328"/>
      <c r="I7" s="330"/>
      <c r="J7" s="330"/>
      <c r="K7" s="330"/>
      <c r="L7" s="330"/>
      <c r="M7" s="331"/>
      <c r="N7" s="330"/>
      <c r="O7" s="330"/>
      <c r="P7" s="330"/>
      <c r="Q7" s="330"/>
      <c r="R7" s="330"/>
      <c r="S7" s="330"/>
      <c r="T7" s="330"/>
      <c r="U7" s="332"/>
      <c r="V7" s="332"/>
      <c r="W7" s="332"/>
      <c r="X7" s="332"/>
      <c r="Y7" s="332"/>
      <c r="Z7" s="332"/>
      <c r="AA7" s="332"/>
      <c r="AB7" s="332"/>
      <c r="AC7" s="332"/>
      <c r="AD7" s="332"/>
      <c r="AE7" s="332"/>
      <c r="AF7" s="332"/>
      <c r="AG7" s="332"/>
      <c r="AH7" s="332"/>
      <c r="AI7" s="332"/>
      <c r="AJ7" s="332"/>
      <c r="AK7" s="332"/>
      <c r="AL7" s="332"/>
      <c r="AM7" s="332"/>
      <c r="AN7" s="332"/>
      <c r="AO7" s="332"/>
      <c r="AP7" s="332"/>
      <c r="AQ7" s="332"/>
    </row>
    <row r="8" spans="1:44" x14ac:dyDescent="0.25">
      <c r="A8" s="328">
        <v>10051</v>
      </c>
      <c r="B8" s="328">
        <v>3022011</v>
      </c>
      <c r="C8" s="328" t="s">
        <v>209</v>
      </c>
      <c r="D8" s="328">
        <f>VLOOKUP(B8,Schools!$A$8:$I$143,9,FALSE)</f>
        <v>400020</v>
      </c>
      <c r="E8" s="328" t="s">
        <v>4172</v>
      </c>
      <c r="F8" s="328"/>
      <c r="G8" s="328"/>
      <c r="H8" s="328"/>
      <c r="I8" s="330"/>
      <c r="J8" s="330"/>
      <c r="K8" s="330"/>
      <c r="L8" s="330"/>
      <c r="M8" s="331"/>
      <c r="N8" s="330"/>
      <c r="O8" s="330"/>
      <c r="P8" s="330"/>
      <c r="Q8" s="330"/>
      <c r="R8" s="330"/>
      <c r="S8" s="330"/>
      <c r="T8" s="330"/>
      <c r="U8" s="332"/>
      <c r="V8" s="332"/>
      <c r="W8" s="332"/>
      <c r="X8" s="332"/>
      <c r="Y8" s="332"/>
      <c r="Z8" s="332"/>
      <c r="AA8" s="332"/>
      <c r="AB8" s="332"/>
      <c r="AC8" s="332"/>
      <c r="AD8" s="332"/>
      <c r="AE8" s="332"/>
      <c r="AF8" s="332"/>
      <c r="AG8" s="332"/>
      <c r="AH8" s="332"/>
      <c r="AI8" s="332"/>
      <c r="AJ8" s="332"/>
      <c r="AK8" s="332"/>
      <c r="AL8" s="332"/>
      <c r="AM8" s="332"/>
      <c r="AN8" s="332"/>
      <c r="AO8" s="332"/>
      <c r="AP8" s="332"/>
      <c r="AQ8" s="332"/>
    </row>
    <row r="9" spans="1:44" x14ac:dyDescent="0.25">
      <c r="A9" s="328">
        <v>10055</v>
      </c>
      <c r="B9" s="328">
        <v>3022015</v>
      </c>
      <c r="C9" s="328" t="s">
        <v>212</v>
      </c>
      <c r="D9" s="328">
        <f>VLOOKUP(B9,Schools!$A$8:$I$143,9,FALSE)</f>
        <v>400059</v>
      </c>
      <c r="E9" s="328" t="s">
        <v>4172</v>
      </c>
      <c r="F9" s="328"/>
      <c r="G9" s="328"/>
      <c r="H9" s="328"/>
      <c r="I9" s="330"/>
      <c r="J9" s="330"/>
      <c r="K9" s="330"/>
      <c r="L9" s="330"/>
      <c r="M9" s="331"/>
      <c r="N9" s="330"/>
      <c r="O9" s="330"/>
      <c r="P9" s="330"/>
      <c r="Q9" s="330"/>
      <c r="R9" s="330"/>
      <c r="S9" s="330"/>
      <c r="T9" s="330"/>
      <c r="U9" s="332"/>
      <c r="V9" s="332"/>
      <c r="W9" s="332"/>
      <c r="X9" s="332"/>
      <c r="Y9" s="332"/>
      <c r="Z9" s="332"/>
      <c r="AA9" s="332"/>
      <c r="AB9" s="332"/>
      <c r="AC9" s="332"/>
      <c r="AD9" s="332"/>
      <c r="AE9" s="332"/>
      <c r="AF9" s="332"/>
      <c r="AG9" s="332"/>
      <c r="AH9" s="332"/>
      <c r="AI9" s="332"/>
      <c r="AJ9" s="332"/>
      <c r="AK9" s="332"/>
      <c r="AL9" s="332"/>
      <c r="AM9" s="332"/>
      <c r="AN9" s="332"/>
      <c r="AO9" s="332"/>
      <c r="AP9" s="332"/>
      <c r="AQ9" s="332"/>
    </row>
    <row r="10" spans="1:44" x14ac:dyDescent="0.25">
      <c r="A10" s="328">
        <v>10056</v>
      </c>
      <c r="B10" s="328">
        <v>3022016</v>
      </c>
      <c r="C10" s="328" t="s">
        <v>213</v>
      </c>
      <c r="D10" s="328">
        <f>VLOOKUP(B10,Schools!$A$8:$I$143,9,FALSE)</f>
        <v>400049</v>
      </c>
      <c r="E10" s="328" t="s">
        <v>4172</v>
      </c>
      <c r="F10" s="328"/>
      <c r="G10" s="328"/>
      <c r="H10" s="328"/>
      <c r="I10" s="330"/>
      <c r="J10" s="330"/>
      <c r="K10" s="330"/>
      <c r="L10" s="330"/>
      <c r="M10" s="331"/>
      <c r="N10" s="330"/>
      <c r="O10" s="330"/>
      <c r="P10" s="330"/>
      <c r="Q10" s="330"/>
      <c r="R10" s="330"/>
      <c r="S10" s="330"/>
      <c r="T10" s="330"/>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row>
    <row r="11" spans="1:44" x14ac:dyDescent="0.25">
      <c r="A11" s="328">
        <v>10057</v>
      </c>
      <c r="B11" s="328">
        <v>3022017</v>
      </c>
      <c r="C11" s="328" t="s">
        <v>214</v>
      </c>
      <c r="D11" s="328">
        <f>VLOOKUP(B11,Schools!$A$8:$I$143,9,FALSE)</f>
        <v>400080</v>
      </c>
      <c r="E11" s="328" t="s">
        <v>4172</v>
      </c>
      <c r="F11" s="328"/>
      <c r="G11" s="328"/>
      <c r="H11" s="328"/>
      <c r="I11" s="330"/>
      <c r="J11" s="330"/>
      <c r="K11" s="330"/>
      <c r="L11" s="330"/>
      <c r="M11" s="331"/>
      <c r="N11" s="330"/>
      <c r="O11" s="330"/>
      <c r="P11" s="330"/>
      <c r="Q11" s="330"/>
      <c r="R11" s="330"/>
      <c r="S11" s="330"/>
      <c r="T11" s="330"/>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row>
    <row r="12" spans="1:44" x14ac:dyDescent="0.25">
      <c r="A12" s="328">
        <v>10059</v>
      </c>
      <c r="B12" s="328">
        <v>3022019</v>
      </c>
      <c r="C12" s="328" t="s">
        <v>216</v>
      </c>
      <c r="D12" s="328">
        <f>VLOOKUP(B12,Schools!$A$8:$I$143,9,FALSE)</f>
        <v>400036</v>
      </c>
      <c r="E12" s="328" t="s">
        <v>4172</v>
      </c>
      <c r="F12" s="328"/>
      <c r="G12" s="328"/>
      <c r="H12" s="328"/>
      <c r="I12" s="330"/>
      <c r="J12" s="330"/>
      <c r="K12" s="330"/>
      <c r="L12" s="330"/>
      <c r="M12" s="331"/>
      <c r="N12" s="330"/>
      <c r="O12" s="330"/>
      <c r="P12" s="330"/>
      <c r="Q12" s="330"/>
      <c r="R12" s="330"/>
      <c r="S12" s="330"/>
      <c r="T12" s="330"/>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row>
    <row r="13" spans="1:44" x14ac:dyDescent="0.25">
      <c r="A13" s="328">
        <v>10064</v>
      </c>
      <c r="B13" s="328">
        <v>3022024</v>
      </c>
      <c r="C13" s="328" t="s">
        <v>221</v>
      </c>
      <c r="D13" s="328">
        <f>VLOOKUP(B13,Schools!$A$8:$I$143,9,FALSE)</f>
        <v>400047</v>
      </c>
      <c r="E13" s="328" t="s">
        <v>4172</v>
      </c>
      <c r="F13" s="328"/>
      <c r="G13" s="328"/>
      <c r="H13" s="328"/>
      <c r="I13" s="330"/>
      <c r="J13" s="330"/>
      <c r="K13" s="330"/>
      <c r="L13" s="330"/>
      <c r="M13" s="331"/>
      <c r="N13" s="330"/>
      <c r="O13" s="330"/>
      <c r="P13" s="330"/>
      <c r="Q13" s="330"/>
      <c r="R13" s="330"/>
      <c r="S13" s="330"/>
      <c r="T13" s="330"/>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row>
    <row r="14" spans="1:44" x14ac:dyDescent="0.25">
      <c r="A14" s="328">
        <v>10065</v>
      </c>
      <c r="B14" s="328">
        <v>3022025</v>
      </c>
      <c r="C14" s="328" t="s">
        <v>222</v>
      </c>
      <c r="D14" s="328">
        <f>VLOOKUP(B14,Schools!$A$8:$I$143,9,FALSE)</f>
        <v>400001</v>
      </c>
      <c r="E14" s="328" t="s">
        <v>4172</v>
      </c>
      <c r="F14" s="328"/>
      <c r="G14" s="328"/>
      <c r="H14" s="328"/>
      <c r="I14" s="330"/>
      <c r="J14" s="330"/>
      <c r="K14" s="330"/>
      <c r="L14" s="330"/>
      <c r="M14" s="331"/>
      <c r="N14" s="330"/>
      <c r="O14" s="330"/>
      <c r="P14" s="330"/>
      <c r="Q14" s="330"/>
      <c r="R14" s="330"/>
      <c r="S14" s="330"/>
      <c r="T14" s="330"/>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row>
    <row r="15" spans="1:44" x14ac:dyDescent="0.25">
      <c r="A15" s="328">
        <v>10066</v>
      </c>
      <c r="B15" s="328">
        <v>3022026</v>
      </c>
      <c r="C15" s="328" t="s">
        <v>223</v>
      </c>
      <c r="D15" s="328">
        <f>VLOOKUP(B15,Schools!$A$8:$I$143,9,FALSE)</f>
        <v>400082</v>
      </c>
      <c r="E15" s="328" t="s">
        <v>4172</v>
      </c>
      <c r="F15" s="328"/>
      <c r="G15" s="328"/>
      <c r="H15" s="328"/>
      <c r="I15" s="330"/>
      <c r="J15" s="330"/>
      <c r="K15" s="330"/>
      <c r="L15" s="330"/>
      <c r="M15" s="331"/>
      <c r="N15" s="330"/>
      <c r="O15" s="330"/>
      <c r="P15" s="330"/>
      <c r="Q15" s="330"/>
      <c r="R15" s="330"/>
      <c r="S15" s="330"/>
      <c r="T15" s="330"/>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row>
    <row r="16" spans="1:44" x14ac:dyDescent="0.25">
      <c r="A16" s="328">
        <v>10067</v>
      </c>
      <c r="B16" s="328">
        <v>3022027</v>
      </c>
      <c r="C16" s="328" t="s">
        <v>225</v>
      </c>
      <c r="D16" s="328">
        <f>VLOOKUP(B16,Schools!$A$8:$I$143,9,FALSE)</f>
        <v>400002</v>
      </c>
      <c r="E16" s="328" t="s">
        <v>4172</v>
      </c>
      <c r="F16" s="328"/>
      <c r="G16" s="328"/>
      <c r="H16" s="328"/>
      <c r="I16" s="330"/>
      <c r="J16" s="330"/>
      <c r="K16" s="330"/>
      <c r="L16" s="330"/>
      <c r="M16" s="331"/>
      <c r="N16" s="330"/>
      <c r="O16" s="330"/>
      <c r="P16" s="330"/>
      <c r="Q16" s="330"/>
      <c r="R16" s="330"/>
      <c r="S16" s="330"/>
      <c r="T16" s="330"/>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row>
    <row r="17" spans="1:43" x14ac:dyDescent="0.25">
      <c r="A17" s="328">
        <v>10068</v>
      </c>
      <c r="B17" s="328">
        <v>3022028</v>
      </c>
      <c r="C17" s="328" t="s">
        <v>224</v>
      </c>
      <c r="D17" s="328">
        <f>VLOOKUP(B17,Schools!$A$8:$I$143,9,FALSE)</f>
        <v>400067</v>
      </c>
      <c r="E17" s="328" t="s">
        <v>4172</v>
      </c>
      <c r="F17" s="328"/>
      <c r="G17" s="328"/>
      <c r="H17" s="328"/>
      <c r="I17" s="330"/>
      <c r="J17" s="330"/>
      <c r="K17" s="330"/>
      <c r="L17" s="330"/>
      <c r="M17" s="331"/>
      <c r="N17" s="330"/>
      <c r="O17" s="330"/>
      <c r="P17" s="330"/>
      <c r="Q17" s="330"/>
      <c r="R17" s="330"/>
      <c r="S17" s="330"/>
      <c r="T17" s="330"/>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row>
    <row r="18" spans="1:43" x14ac:dyDescent="0.25">
      <c r="A18" s="328">
        <v>10069</v>
      </c>
      <c r="B18" s="328">
        <v>3022029</v>
      </c>
      <c r="C18" s="328" t="s">
        <v>226</v>
      </c>
      <c r="D18" s="328">
        <f>VLOOKUP(B18,Schools!$A$8:$I$143,9,FALSE)</f>
        <v>400035</v>
      </c>
      <c r="E18" s="328" t="s">
        <v>4172</v>
      </c>
      <c r="F18" s="328"/>
      <c r="G18" s="328"/>
      <c r="H18" s="328"/>
      <c r="I18" s="330"/>
      <c r="J18" s="330"/>
      <c r="K18" s="330"/>
      <c r="L18" s="330"/>
      <c r="M18" s="331"/>
      <c r="N18" s="330"/>
      <c r="O18" s="330"/>
      <c r="P18" s="330"/>
      <c r="Q18" s="330"/>
      <c r="R18" s="330"/>
      <c r="S18" s="330"/>
      <c r="T18" s="330"/>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t="s">
        <v>4560</v>
      </c>
    </row>
    <row r="19" spans="1:43" x14ac:dyDescent="0.25">
      <c r="A19" s="328">
        <v>10071</v>
      </c>
      <c r="B19" s="328">
        <v>3022031</v>
      </c>
      <c r="C19" s="328" t="s">
        <v>229</v>
      </c>
      <c r="D19" s="328">
        <f>VLOOKUP(B19,Schools!$A$8:$I$143,9,FALSE)</f>
        <v>400026</v>
      </c>
      <c r="E19" s="328" t="s">
        <v>4172</v>
      </c>
      <c r="F19" s="328"/>
      <c r="G19" s="328"/>
      <c r="H19" s="328"/>
      <c r="I19" s="330"/>
      <c r="J19" s="330"/>
      <c r="K19" s="330"/>
      <c r="L19" s="330"/>
      <c r="M19" s="331"/>
      <c r="N19" s="330"/>
      <c r="O19" s="330"/>
      <c r="P19" s="330"/>
      <c r="Q19" s="330"/>
      <c r="R19" s="330"/>
      <c r="S19" s="330"/>
      <c r="T19" s="330"/>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row>
    <row r="20" spans="1:43" x14ac:dyDescent="0.25">
      <c r="A20" s="328">
        <v>10072</v>
      </c>
      <c r="B20" s="328">
        <v>3022032</v>
      </c>
      <c r="C20" s="328" t="s">
        <v>231</v>
      </c>
      <c r="D20" s="328">
        <f>VLOOKUP(B20,Schools!$A$8:$I$143,9,FALSE)</f>
        <v>400084</v>
      </c>
      <c r="E20" s="328" t="s">
        <v>4172</v>
      </c>
      <c r="F20" s="328"/>
      <c r="G20" s="328"/>
      <c r="H20" s="328"/>
      <c r="I20" s="330"/>
      <c r="J20" s="330"/>
      <c r="K20" s="330"/>
      <c r="L20" s="330"/>
      <c r="M20" s="331"/>
      <c r="N20" s="330"/>
      <c r="O20" s="330"/>
      <c r="P20" s="330"/>
      <c r="Q20" s="330"/>
      <c r="R20" s="330"/>
      <c r="S20" s="330"/>
      <c r="T20" s="330"/>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row>
    <row r="21" spans="1:43" x14ac:dyDescent="0.25">
      <c r="A21" s="328">
        <v>10073</v>
      </c>
      <c r="B21" s="328">
        <v>3023304</v>
      </c>
      <c r="C21" s="328" t="s">
        <v>232</v>
      </c>
      <c r="D21" s="328">
        <f>VLOOKUP(B21,Schools!$A$8:$I$143,9,FALSE)</f>
        <v>400008</v>
      </c>
      <c r="E21" s="328" t="s">
        <v>4172</v>
      </c>
      <c r="F21" s="328"/>
      <c r="G21" s="328"/>
      <c r="H21" s="328"/>
      <c r="I21" s="330"/>
      <c r="J21" s="330"/>
      <c r="K21" s="330"/>
      <c r="L21" s="330"/>
      <c r="M21" s="331"/>
      <c r="N21" s="330"/>
      <c r="O21" s="330"/>
      <c r="P21" s="330"/>
      <c r="Q21" s="330"/>
      <c r="R21" s="330"/>
      <c r="S21" s="330"/>
      <c r="T21" s="330"/>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row>
    <row r="22" spans="1:43" x14ac:dyDescent="0.25">
      <c r="A22" s="328">
        <v>10074</v>
      </c>
      <c r="B22" s="328">
        <v>3022036</v>
      </c>
      <c r="C22" s="328" t="s">
        <v>235</v>
      </c>
      <c r="D22" s="328">
        <f>VLOOKUP(B22,Schools!$A$8:$I$143,9,FALSE)</f>
        <v>400046</v>
      </c>
      <c r="E22" s="328" t="s">
        <v>4172</v>
      </c>
      <c r="F22" s="328"/>
      <c r="G22" s="328"/>
      <c r="H22" s="328"/>
      <c r="I22" s="330"/>
      <c r="J22" s="330"/>
      <c r="K22" s="330"/>
      <c r="L22" s="330"/>
      <c r="M22" s="331"/>
      <c r="N22" s="330"/>
      <c r="O22" s="330"/>
      <c r="P22" s="330"/>
      <c r="Q22" s="330"/>
      <c r="R22" s="330"/>
      <c r="S22" s="330"/>
      <c r="T22" s="330"/>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row>
    <row r="23" spans="1:43" x14ac:dyDescent="0.25">
      <c r="A23" s="328">
        <v>10075</v>
      </c>
      <c r="B23" s="328">
        <v>3022037</v>
      </c>
      <c r="C23" s="328" t="s">
        <v>236</v>
      </c>
      <c r="D23" s="328">
        <f>VLOOKUP(B23,Schools!$A$8:$I$143,9,FALSE)</f>
        <v>400030</v>
      </c>
      <c r="E23" s="328" t="s">
        <v>4172</v>
      </c>
      <c r="F23" s="328"/>
      <c r="G23" s="328"/>
      <c r="H23" s="328"/>
      <c r="I23" s="330"/>
      <c r="J23" s="330"/>
      <c r="K23" s="330"/>
      <c r="L23" s="330"/>
      <c r="M23" s="331"/>
      <c r="N23" s="330"/>
      <c r="O23" s="330"/>
      <c r="P23" s="330"/>
      <c r="Q23" s="330"/>
      <c r="R23" s="330"/>
      <c r="S23" s="330"/>
      <c r="T23" s="330"/>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row>
    <row r="24" spans="1:43" x14ac:dyDescent="0.25">
      <c r="A24" s="328">
        <v>10078</v>
      </c>
      <c r="B24" s="328">
        <v>3023305</v>
      </c>
      <c r="C24" s="328" t="s">
        <v>242</v>
      </c>
      <c r="D24" s="328">
        <f>VLOOKUP(B24,Schools!$A$8:$I$143,9,FALSE)</f>
        <v>400086</v>
      </c>
      <c r="E24" s="328" t="s">
        <v>4172</v>
      </c>
      <c r="F24" s="328"/>
      <c r="G24" s="328"/>
      <c r="H24" s="328"/>
      <c r="I24" s="330"/>
      <c r="J24" s="330"/>
      <c r="K24" s="330"/>
      <c r="L24" s="330"/>
      <c r="M24" s="331"/>
      <c r="N24" s="330"/>
      <c r="O24" s="330"/>
      <c r="P24" s="330"/>
      <c r="Q24" s="330"/>
      <c r="R24" s="330"/>
      <c r="S24" s="330"/>
      <c r="T24" s="330"/>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row>
    <row r="25" spans="1:43" x14ac:dyDescent="0.25">
      <c r="A25" s="328">
        <v>10080</v>
      </c>
      <c r="B25" s="328">
        <v>3022043</v>
      </c>
      <c r="C25" s="328" t="s">
        <v>245</v>
      </c>
      <c r="D25" s="328">
        <f>VLOOKUP(B25,Schools!$A$8:$I$143,9,FALSE)</f>
        <v>400088</v>
      </c>
      <c r="E25" s="328" t="s">
        <v>4172</v>
      </c>
      <c r="F25" s="328"/>
      <c r="G25" s="328"/>
      <c r="H25" s="328"/>
      <c r="I25" s="330"/>
      <c r="J25" s="330"/>
      <c r="K25" s="330"/>
      <c r="L25" s="330"/>
      <c r="M25" s="331"/>
      <c r="N25" s="330"/>
      <c r="O25" s="330"/>
      <c r="P25" s="330"/>
      <c r="Q25" s="330"/>
      <c r="R25" s="330"/>
      <c r="S25" s="330"/>
      <c r="T25" s="330"/>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row>
    <row r="26" spans="1:43" x14ac:dyDescent="0.25">
      <c r="A26" s="328">
        <v>10081</v>
      </c>
      <c r="B26" s="328">
        <v>3022044</v>
      </c>
      <c r="C26" s="328" t="s">
        <v>244</v>
      </c>
      <c r="D26" s="328">
        <f>VLOOKUP(B26,Schools!$A$8:$I$143,9,FALSE)</f>
        <v>400087</v>
      </c>
      <c r="E26" s="328" t="s">
        <v>4172</v>
      </c>
      <c r="F26" s="328"/>
      <c r="G26" s="328"/>
      <c r="H26" s="328"/>
      <c r="I26" s="330"/>
      <c r="J26" s="330"/>
      <c r="K26" s="330"/>
      <c r="L26" s="330"/>
      <c r="M26" s="331"/>
      <c r="N26" s="330"/>
      <c r="O26" s="330"/>
      <c r="P26" s="330"/>
      <c r="Q26" s="330"/>
      <c r="R26" s="330"/>
      <c r="S26" s="330"/>
      <c r="T26" s="330"/>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row>
    <row r="27" spans="1:43" x14ac:dyDescent="0.25">
      <c r="A27" s="328">
        <v>10082</v>
      </c>
      <c r="B27" s="328">
        <v>3022045</v>
      </c>
      <c r="C27" s="328" t="s">
        <v>247</v>
      </c>
      <c r="D27" s="328">
        <f>VLOOKUP(B27,Schools!$A$8:$I$143,9,FALSE)</f>
        <v>400089</v>
      </c>
      <c r="E27" s="328" t="s">
        <v>4172</v>
      </c>
      <c r="F27" s="328"/>
      <c r="G27" s="328"/>
      <c r="H27" s="328"/>
      <c r="I27" s="330"/>
      <c r="J27" s="330"/>
      <c r="K27" s="330"/>
      <c r="L27" s="330"/>
      <c r="M27" s="331"/>
      <c r="N27" s="330"/>
      <c r="O27" s="330"/>
      <c r="P27" s="330"/>
      <c r="Q27" s="330"/>
      <c r="R27" s="330"/>
      <c r="S27" s="330"/>
      <c r="T27" s="330"/>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row>
    <row r="28" spans="1:43" x14ac:dyDescent="0.25">
      <c r="A28" s="328">
        <v>10085</v>
      </c>
      <c r="B28" s="328">
        <v>3023501</v>
      </c>
      <c r="C28" s="328" t="s">
        <v>250</v>
      </c>
      <c r="D28" s="328">
        <f>VLOOKUP(B28,Schools!$A$8:$I$143,9,FALSE)</f>
        <v>400003</v>
      </c>
      <c r="E28" s="328" t="s">
        <v>4172</v>
      </c>
      <c r="F28" s="328"/>
      <c r="G28" s="328"/>
      <c r="H28" s="328"/>
      <c r="I28" s="330"/>
      <c r="J28" s="330"/>
      <c r="K28" s="330"/>
      <c r="L28" s="330"/>
      <c r="M28" s="331"/>
      <c r="N28" s="330"/>
      <c r="O28" s="330"/>
      <c r="P28" s="330"/>
      <c r="Q28" s="330"/>
      <c r="R28" s="330"/>
      <c r="S28" s="330"/>
      <c r="T28" s="330"/>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row>
    <row r="29" spans="1:43" x14ac:dyDescent="0.25">
      <c r="A29" s="328">
        <v>10087</v>
      </c>
      <c r="B29" s="328">
        <v>3023502</v>
      </c>
      <c r="C29" s="328" t="s">
        <v>259</v>
      </c>
      <c r="D29" s="328">
        <f>VLOOKUP(B29,Schools!$A$8:$I$143,9,FALSE)</f>
        <v>400096</v>
      </c>
      <c r="E29" s="328" t="s">
        <v>4172</v>
      </c>
      <c r="F29" s="328"/>
      <c r="G29" s="328"/>
      <c r="H29" s="328"/>
      <c r="I29" s="330"/>
      <c r="J29" s="330"/>
      <c r="K29" s="330"/>
      <c r="L29" s="330"/>
      <c r="M29" s="331"/>
      <c r="N29" s="330"/>
      <c r="O29" s="330"/>
      <c r="P29" s="330"/>
      <c r="Q29" s="330"/>
      <c r="R29" s="330"/>
      <c r="S29" s="330"/>
      <c r="T29" s="330"/>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row>
    <row r="30" spans="1:43" x14ac:dyDescent="0.25">
      <c r="A30" s="328">
        <v>10088</v>
      </c>
      <c r="B30" s="328">
        <v>3023504</v>
      </c>
      <c r="C30" s="328" t="s">
        <v>261</v>
      </c>
      <c r="D30" s="328">
        <f>VLOOKUP(B30,Schools!$A$8:$I$143,9,FALSE)</f>
        <v>400064</v>
      </c>
      <c r="E30" s="328" t="s">
        <v>4172</v>
      </c>
      <c r="F30" s="328"/>
      <c r="G30" s="328"/>
      <c r="H30" s="328"/>
      <c r="I30" s="330"/>
      <c r="J30" s="330"/>
      <c r="K30" s="330"/>
      <c r="L30" s="330"/>
      <c r="M30" s="331"/>
      <c r="N30" s="330"/>
      <c r="O30" s="330"/>
      <c r="P30" s="330"/>
      <c r="Q30" s="330"/>
      <c r="R30" s="330"/>
      <c r="S30" s="330"/>
      <c r="T30" s="330"/>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t="s">
        <v>4560</v>
      </c>
    </row>
    <row r="31" spans="1:43" x14ac:dyDescent="0.25">
      <c r="A31" s="328">
        <v>10089</v>
      </c>
      <c r="B31" s="328">
        <v>3023307</v>
      </c>
      <c r="C31" s="328" t="s">
        <v>263</v>
      </c>
      <c r="D31" s="328">
        <f>VLOOKUP(B31,Schools!$A$8:$I$143,9,FALSE)</f>
        <v>400114</v>
      </c>
      <c r="E31" s="328" t="s">
        <v>4172</v>
      </c>
      <c r="F31" s="328"/>
      <c r="G31" s="328"/>
      <c r="H31" s="328"/>
      <c r="I31" s="330"/>
      <c r="J31" s="330"/>
      <c r="K31" s="330"/>
      <c r="L31" s="330"/>
      <c r="M31" s="331"/>
      <c r="N31" s="330"/>
      <c r="O31" s="330"/>
      <c r="P31" s="330"/>
      <c r="Q31" s="330"/>
      <c r="R31" s="330"/>
      <c r="S31" s="330"/>
      <c r="T31" s="330"/>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row>
    <row r="32" spans="1:43" x14ac:dyDescent="0.25">
      <c r="A32" s="328">
        <v>10092</v>
      </c>
      <c r="B32" s="328">
        <v>3023311</v>
      </c>
      <c r="C32" s="328" t="s">
        <v>265</v>
      </c>
      <c r="D32" s="328">
        <f>VLOOKUP(B32,Schools!$A$8:$I$143,9,FALSE)</f>
        <v>400058</v>
      </c>
      <c r="E32" s="328" t="s">
        <v>4172</v>
      </c>
      <c r="F32" s="328"/>
      <c r="G32" s="328"/>
      <c r="H32" s="328"/>
      <c r="I32" s="330"/>
      <c r="J32" s="330"/>
      <c r="K32" s="330"/>
      <c r="L32" s="330"/>
      <c r="M32" s="331"/>
      <c r="N32" s="330"/>
      <c r="O32" s="330"/>
      <c r="P32" s="330"/>
      <c r="Q32" s="330"/>
      <c r="R32" s="330"/>
      <c r="S32" s="330"/>
      <c r="T32" s="330"/>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row>
    <row r="33" spans="1:43" x14ac:dyDescent="0.25">
      <c r="A33" s="328">
        <v>10093</v>
      </c>
      <c r="B33" s="328">
        <v>3023312</v>
      </c>
      <c r="C33" s="328" t="s">
        <v>266</v>
      </c>
      <c r="D33" s="328">
        <f>VLOOKUP(B33,Schools!$A$8:$I$143,9,FALSE)</f>
        <v>400017</v>
      </c>
      <c r="E33" s="328" t="s">
        <v>4172</v>
      </c>
      <c r="F33" s="328"/>
      <c r="G33" s="328"/>
      <c r="H33" s="328"/>
      <c r="I33" s="330"/>
      <c r="J33" s="330"/>
      <c r="K33" s="330"/>
      <c r="L33" s="330"/>
      <c r="M33" s="331"/>
      <c r="N33" s="330"/>
      <c r="O33" s="330"/>
      <c r="P33" s="330"/>
      <c r="Q33" s="330"/>
      <c r="R33" s="330"/>
      <c r="S33" s="330"/>
      <c r="T33" s="330"/>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row>
    <row r="34" spans="1:43" x14ac:dyDescent="0.25">
      <c r="A34" s="328">
        <v>10094</v>
      </c>
      <c r="B34" s="328">
        <v>3023313</v>
      </c>
      <c r="C34" s="328" t="s">
        <v>268</v>
      </c>
      <c r="D34" s="328">
        <f>VLOOKUP(B34,Schools!$A$8:$I$143,9,FALSE)</f>
        <v>400006</v>
      </c>
      <c r="E34" s="328" t="s">
        <v>4172</v>
      </c>
      <c r="F34" s="328"/>
      <c r="G34" s="328"/>
      <c r="H34" s="328"/>
      <c r="I34" s="330"/>
      <c r="J34" s="330"/>
      <c r="K34" s="330"/>
      <c r="L34" s="330"/>
      <c r="M34" s="331"/>
      <c r="N34" s="330"/>
      <c r="O34" s="330"/>
      <c r="P34" s="330"/>
      <c r="Q34" s="330"/>
      <c r="R34" s="330"/>
      <c r="S34" s="330"/>
      <c r="T34" s="330"/>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row>
    <row r="35" spans="1:43" x14ac:dyDescent="0.25">
      <c r="A35" s="328">
        <v>10095</v>
      </c>
      <c r="B35" s="328">
        <v>3023314</v>
      </c>
      <c r="C35" s="328" t="s">
        <v>267</v>
      </c>
      <c r="D35" s="328">
        <f>VLOOKUP(B35,Schools!$A$8:$I$143,9,FALSE)</f>
        <v>400094</v>
      </c>
      <c r="E35" s="328" t="s">
        <v>4172</v>
      </c>
      <c r="F35" s="328"/>
      <c r="G35" s="328"/>
      <c r="H35" s="328"/>
      <c r="I35" s="330"/>
      <c r="J35" s="330"/>
      <c r="K35" s="330"/>
      <c r="L35" s="330"/>
      <c r="M35" s="331"/>
      <c r="N35" s="330"/>
      <c r="O35" s="330"/>
      <c r="P35" s="330"/>
      <c r="Q35" s="330"/>
      <c r="R35" s="330"/>
      <c r="S35" s="330"/>
      <c r="T35" s="330"/>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row>
    <row r="36" spans="1:43" x14ac:dyDescent="0.25">
      <c r="A36" s="328">
        <v>10096</v>
      </c>
      <c r="B36" s="328">
        <v>3023506</v>
      </c>
      <c r="C36" s="328" t="s">
        <v>270</v>
      </c>
      <c r="D36" s="328">
        <f>VLOOKUP(B36,Schools!$A$8:$I$143,9,FALSE)</f>
        <v>400009</v>
      </c>
      <c r="E36" s="328" t="s">
        <v>4172</v>
      </c>
      <c r="F36" s="328"/>
      <c r="G36" s="328"/>
      <c r="H36" s="328"/>
      <c r="I36" s="330"/>
      <c r="J36" s="330"/>
      <c r="K36" s="330"/>
      <c r="L36" s="330"/>
      <c r="M36" s="331"/>
      <c r="N36" s="330"/>
      <c r="O36" s="330"/>
      <c r="P36" s="330"/>
      <c r="Q36" s="330"/>
      <c r="R36" s="330"/>
      <c r="S36" s="330"/>
      <c r="T36" s="330"/>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row>
    <row r="37" spans="1:43" x14ac:dyDescent="0.25">
      <c r="A37" s="328">
        <v>10100</v>
      </c>
      <c r="B37" s="328">
        <v>3023316</v>
      </c>
      <c r="C37" s="328" t="s">
        <v>273</v>
      </c>
      <c r="D37" s="328">
        <f>VLOOKUP(B37,Schools!$A$8:$I$143,9,FALSE)</f>
        <v>400100</v>
      </c>
      <c r="E37" s="328" t="s">
        <v>4172</v>
      </c>
      <c r="F37" s="328"/>
      <c r="G37" s="328"/>
      <c r="H37" s="328"/>
      <c r="I37" s="330"/>
      <c r="J37" s="330"/>
      <c r="K37" s="330"/>
      <c r="L37" s="330"/>
      <c r="M37" s="331"/>
      <c r="N37" s="330"/>
      <c r="O37" s="330"/>
      <c r="P37" s="330"/>
      <c r="Q37" s="330"/>
      <c r="R37" s="330"/>
      <c r="S37" s="330"/>
      <c r="T37" s="330"/>
      <c r="U37" s="332"/>
      <c r="V37" s="332"/>
      <c r="W37" s="332"/>
      <c r="X37" s="332"/>
      <c r="Y37" s="332"/>
      <c r="Z37" s="332"/>
      <c r="AA37" s="332"/>
      <c r="AB37" s="332"/>
      <c r="AC37" s="332"/>
      <c r="AD37" s="332"/>
      <c r="AE37" s="332"/>
      <c r="AF37" s="332"/>
      <c r="AG37" s="443"/>
      <c r="AH37" s="332"/>
      <c r="AI37" s="332"/>
      <c r="AJ37" s="332"/>
      <c r="AK37" s="332"/>
      <c r="AL37" s="332"/>
      <c r="AM37" s="332"/>
      <c r="AN37" s="332"/>
      <c r="AO37" s="332"/>
      <c r="AP37" s="332"/>
      <c r="AQ37" s="332"/>
    </row>
    <row r="38" spans="1:43" x14ac:dyDescent="0.25">
      <c r="A38" s="328">
        <v>10101</v>
      </c>
      <c r="B38" s="328">
        <v>3022055</v>
      </c>
      <c r="C38" s="328" t="s">
        <v>274</v>
      </c>
      <c r="D38" s="328">
        <f>VLOOKUP(B38,Schools!$A$8:$I$143,9,FALSE)</f>
        <v>400101</v>
      </c>
      <c r="E38" s="328" t="s">
        <v>4172</v>
      </c>
      <c r="F38" s="328"/>
      <c r="G38" s="328"/>
      <c r="H38" s="328"/>
      <c r="I38" s="330"/>
      <c r="J38" s="330"/>
      <c r="K38" s="330"/>
      <c r="L38" s="330"/>
      <c r="M38" s="331"/>
      <c r="N38" s="330"/>
      <c r="O38" s="330"/>
      <c r="P38" s="330"/>
      <c r="Q38" s="330"/>
      <c r="R38" s="330"/>
      <c r="S38" s="330"/>
      <c r="T38" s="330"/>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row>
    <row r="39" spans="1:43" x14ac:dyDescent="0.25">
      <c r="A39" s="328">
        <v>10105</v>
      </c>
      <c r="B39" s="328">
        <v>3022060</v>
      </c>
      <c r="C39" s="328" t="s">
        <v>278</v>
      </c>
      <c r="D39" s="328">
        <f>VLOOKUP(B39,Schools!$A$8:$I$143,9,FALSE)</f>
        <v>400011</v>
      </c>
      <c r="E39" s="328" t="s">
        <v>4172</v>
      </c>
      <c r="F39" s="328"/>
      <c r="G39" s="328"/>
      <c r="H39" s="328"/>
      <c r="I39" s="330"/>
      <c r="J39" s="330"/>
      <c r="K39" s="330"/>
      <c r="L39" s="330"/>
      <c r="M39" s="331"/>
      <c r="N39" s="330"/>
      <c r="O39" s="330"/>
      <c r="P39" s="330"/>
      <c r="Q39" s="330"/>
      <c r="R39" s="330"/>
      <c r="S39" s="330"/>
      <c r="T39" s="330"/>
      <c r="U39" s="332"/>
      <c r="V39" s="332"/>
      <c r="W39" s="332"/>
      <c r="X39" s="332"/>
      <c r="Y39" s="332"/>
      <c r="Z39" s="332"/>
      <c r="AA39" s="332"/>
      <c r="AB39" s="332"/>
      <c r="AC39" s="332"/>
      <c r="AD39" s="332"/>
      <c r="AE39" s="332"/>
      <c r="AF39" s="332"/>
      <c r="AG39" s="443"/>
      <c r="AH39" s="443"/>
      <c r="AI39" s="332"/>
      <c r="AJ39" s="332"/>
      <c r="AK39" s="332"/>
      <c r="AL39" s="332"/>
      <c r="AM39" s="332"/>
      <c r="AN39" s="332"/>
      <c r="AO39" s="332"/>
      <c r="AP39" s="332"/>
      <c r="AQ39" s="332"/>
    </row>
    <row r="40" spans="1:43" x14ac:dyDescent="0.25">
      <c r="A40" s="328">
        <v>10107</v>
      </c>
      <c r="B40" s="328">
        <v>3023509</v>
      </c>
      <c r="C40" s="328" t="s">
        <v>264</v>
      </c>
      <c r="D40" s="328">
        <f>VLOOKUP(B40,Schools!$A$8:$I$143,9,FALSE)</f>
        <v>400066</v>
      </c>
      <c r="E40" s="328" t="s">
        <v>4172</v>
      </c>
      <c r="F40" s="328"/>
      <c r="G40" s="328"/>
      <c r="H40" s="328"/>
      <c r="I40" s="330"/>
      <c r="J40" s="330"/>
      <c r="K40" s="330"/>
      <c r="L40" s="330"/>
      <c r="M40" s="331"/>
      <c r="N40" s="330"/>
      <c r="O40" s="330"/>
      <c r="P40" s="330"/>
      <c r="Q40" s="330"/>
      <c r="R40" s="330"/>
      <c r="S40" s="330"/>
      <c r="T40" s="330"/>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row>
    <row r="41" spans="1:43" x14ac:dyDescent="0.25">
      <c r="A41" s="328">
        <v>10108</v>
      </c>
      <c r="B41" s="328">
        <v>3023507</v>
      </c>
      <c r="C41" s="328" t="s">
        <v>269</v>
      </c>
      <c r="D41" s="328">
        <f>VLOOKUP(B41,Schools!$A$8:$I$143,9,FALSE)</f>
        <v>400037</v>
      </c>
      <c r="E41" s="328" t="s">
        <v>4172</v>
      </c>
      <c r="F41" s="328"/>
      <c r="G41" s="328"/>
      <c r="H41" s="328"/>
      <c r="I41" s="330"/>
      <c r="J41" s="330"/>
      <c r="K41" s="330"/>
      <c r="L41" s="330"/>
      <c r="M41" s="331"/>
      <c r="N41" s="330"/>
      <c r="O41" s="330"/>
      <c r="P41" s="330"/>
      <c r="Q41" s="330"/>
      <c r="R41" s="330"/>
      <c r="S41" s="330"/>
      <c r="T41" s="330"/>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row>
    <row r="42" spans="1:43" x14ac:dyDescent="0.25">
      <c r="A42" s="328">
        <v>10109</v>
      </c>
      <c r="B42" s="328">
        <v>3022054</v>
      </c>
      <c r="C42" s="328" t="s">
        <v>280</v>
      </c>
      <c r="D42" s="328">
        <f>VLOOKUP(B42,Schools!$A$8:$I$143,9,FALSE)</f>
        <v>400004</v>
      </c>
      <c r="E42" s="328" t="s">
        <v>4172</v>
      </c>
      <c r="F42" s="328"/>
      <c r="G42" s="328"/>
      <c r="H42" s="328"/>
      <c r="I42" s="330"/>
      <c r="J42" s="330"/>
      <c r="K42" s="330"/>
      <c r="L42" s="330"/>
      <c r="M42" s="331"/>
      <c r="N42" s="330"/>
      <c r="O42" s="330"/>
      <c r="P42" s="330"/>
      <c r="Q42" s="330"/>
      <c r="R42" s="330"/>
      <c r="S42" s="330"/>
      <c r="T42" s="330"/>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row>
    <row r="43" spans="1:43" x14ac:dyDescent="0.25">
      <c r="A43" s="328">
        <v>10110</v>
      </c>
      <c r="B43" s="328">
        <v>3023510</v>
      </c>
      <c r="C43" s="328" t="s">
        <v>258</v>
      </c>
      <c r="D43" s="328">
        <f>VLOOKUP(B43,Schools!$A$8:$I$143,9,FALSE)</f>
        <v>400071</v>
      </c>
      <c r="E43" s="328" t="s">
        <v>4172</v>
      </c>
      <c r="F43" s="328"/>
      <c r="G43" s="328"/>
      <c r="H43" s="328"/>
      <c r="I43" s="330"/>
      <c r="J43" s="330"/>
      <c r="K43" s="330"/>
      <c r="L43" s="330"/>
      <c r="M43" s="331"/>
      <c r="N43" s="330"/>
      <c r="O43" s="330"/>
      <c r="P43" s="330"/>
      <c r="Q43" s="330"/>
      <c r="R43" s="330"/>
      <c r="S43" s="330"/>
      <c r="T43" s="330"/>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row>
    <row r="44" spans="1:43" x14ac:dyDescent="0.25">
      <c r="A44" s="328">
        <v>10114</v>
      </c>
      <c r="B44" s="328">
        <v>3023513</v>
      </c>
      <c r="C44" s="328" t="s">
        <v>240</v>
      </c>
      <c r="D44" s="328">
        <f>VLOOKUP(B44,Schools!$A$8:$I$143,9,FALSE)</f>
        <v>400007</v>
      </c>
      <c r="E44" s="328" t="s">
        <v>4172</v>
      </c>
      <c r="F44" s="328"/>
      <c r="G44" s="328"/>
      <c r="H44" s="328"/>
      <c r="I44" s="330"/>
      <c r="J44" s="330"/>
      <c r="K44" s="330"/>
      <c r="L44" s="330"/>
      <c r="M44" s="331"/>
      <c r="N44" s="330"/>
      <c r="O44" s="330"/>
      <c r="P44" s="330"/>
      <c r="Q44" s="330"/>
      <c r="R44" s="330"/>
      <c r="S44" s="330"/>
      <c r="T44" s="330"/>
      <c r="U44" s="332"/>
      <c r="V44" s="332"/>
      <c r="W44" s="332"/>
      <c r="X44" s="332"/>
      <c r="Y44" s="332"/>
      <c r="Z44" s="332"/>
      <c r="AA44" s="332"/>
      <c r="AB44" s="332"/>
      <c r="AC44" s="332"/>
      <c r="AD44" s="332"/>
      <c r="AE44" s="332"/>
      <c r="AF44" s="332"/>
      <c r="AG44" s="443"/>
      <c r="AH44" s="332"/>
      <c r="AI44" s="332"/>
      <c r="AJ44" s="332"/>
      <c r="AK44" s="332"/>
      <c r="AL44" s="332"/>
      <c r="AM44" s="332"/>
      <c r="AN44" s="332"/>
      <c r="AO44" s="332"/>
      <c r="AP44" s="332"/>
      <c r="AQ44" s="332"/>
    </row>
    <row r="45" spans="1:43" x14ac:dyDescent="0.25">
      <c r="A45" s="328">
        <v>10115</v>
      </c>
      <c r="B45" s="328">
        <v>3023511</v>
      </c>
      <c r="C45" s="328" t="s">
        <v>202</v>
      </c>
      <c r="D45" s="328">
        <f>VLOOKUP(B45,Schools!$A$8:$I$143,9,FALSE)</f>
        <v>400024</v>
      </c>
      <c r="E45" s="328" t="s">
        <v>4172</v>
      </c>
      <c r="F45" s="328"/>
      <c r="G45" s="328"/>
      <c r="H45" s="328"/>
      <c r="I45" s="330"/>
      <c r="J45" s="330"/>
      <c r="K45" s="330"/>
      <c r="L45" s="330"/>
      <c r="M45" s="331"/>
      <c r="N45" s="330"/>
      <c r="O45" s="330"/>
      <c r="P45" s="330"/>
      <c r="Q45" s="330"/>
      <c r="R45" s="330"/>
      <c r="S45" s="330"/>
      <c r="T45" s="330"/>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row>
    <row r="46" spans="1:43" x14ac:dyDescent="0.25">
      <c r="A46" s="328">
        <v>10116</v>
      </c>
      <c r="B46" s="328">
        <v>3023309</v>
      </c>
      <c r="C46" s="328" t="s">
        <v>262</v>
      </c>
      <c r="D46" s="328">
        <f>VLOOKUP(B46,Schools!$A$8:$I$143,9,FALSE)</f>
        <v>400098</v>
      </c>
      <c r="E46" s="328" t="s">
        <v>4172</v>
      </c>
      <c r="F46" s="328"/>
      <c r="G46" s="328"/>
      <c r="H46" s="328"/>
      <c r="I46" s="330"/>
      <c r="J46" s="330"/>
      <c r="K46" s="330"/>
      <c r="L46" s="330"/>
      <c r="M46" s="331"/>
      <c r="N46" s="330"/>
      <c r="O46" s="330"/>
      <c r="P46" s="330"/>
      <c r="Q46" s="330"/>
      <c r="R46" s="330"/>
      <c r="S46" s="330"/>
      <c r="T46" s="330"/>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row>
    <row r="47" spans="1:43" x14ac:dyDescent="0.25">
      <c r="A47" s="328">
        <v>10117</v>
      </c>
      <c r="B47" s="328">
        <v>3023514</v>
      </c>
      <c r="C47" s="328" t="s">
        <v>196</v>
      </c>
      <c r="D47" s="328">
        <f>VLOOKUP(B47,Schools!$A$8:$I$143,9,FALSE)</f>
        <v>400107</v>
      </c>
      <c r="E47" s="328" t="s">
        <v>4172</v>
      </c>
      <c r="F47" s="328"/>
      <c r="G47" s="328"/>
      <c r="H47" s="328"/>
      <c r="I47" s="330"/>
      <c r="J47" s="330"/>
      <c r="K47" s="330"/>
      <c r="L47" s="330"/>
      <c r="M47" s="331"/>
      <c r="N47" s="330"/>
      <c r="O47" s="330"/>
      <c r="P47" s="330"/>
      <c r="Q47" s="330"/>
      <c r="R47" s="330"/>
      <c r="S47" s="330"/>
      <c r="T47" s="330"/>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row>
    <row r="48" spans="1:43" x14ac:dyDescent="0.25">
      <c r="A48" s="328">
        <v>10118</v>
      </c>
      <c r="B48" s="328">
        <v>3022067</v>
      </c>
      <c r="C48" s="328" t="s">
        <v>41</v>
      </c>
      <c r="D48" s="328">
        <f>VLOOKUP(B48,Schools!$A$8:$I$143,9,FALSE)</f>
        <v>400065</v>
      </c>
      <c r="E48" s="328" t="s">
        <v>4172</v>
      </c>
      <c r="F48" s="328"/>
      <c r="G48" s="328"/>
      <c r="H48" s="328"/>
      <c r="I48" s="330"/>
      <c r="J48" s="330"/>
      <c r="K48" s="330"/>
      <c r="L48" s="330"/>
      <c r="M48" s="331"/>
      <c r="N48" s="330"/>
      <c r="O48" s="330"/>
      <c r="P48" s="330"/>
      <c r="Q48" s="330"/>
      <c r="R48" s="330"/>
      <c r="S48" s="330"/>
      <c r="T48" s="330"/>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row>
    <row r="49" spans="1:43" x14ac:dyDescent="0.25">
      <c r="A49" s="328">
        <v>10119</v>
      </c>
      <c r="B49" s="328">
        <v>3022071</v>
      </c>
      <c r="C49" s="328" t="s">
        <v>253</v>
      </c>
      <c r="D49" s="328">
        <f>VLOOKUP(B49,Schools!$A$8:$I$143,9,FALSE)</f>
        <v>400010</v>
      </c>
      <c r="E49" s="328" t="s">
        <v>4172</v>
      </c>
      <c r="F49" s="328"/>
      <c r="G49" s="328"/>
      <c r="H49" s="328"/>
      <c r="I49" s="330"/>
      <c r="J49" s="330"/>
      <c r="K49" s="330"/>
      <c r="L49" s="330"/>
      <c r="M49" s="331"/>
      <c r="N49" s="330"/>
      <c r="O49" s="330"/>
      <c r="P49" s="330"/>
      <c r="Q49" s="330"/>
      <c r="R49" s="330"/>
      <c r="S49" s="330"/>
      <c r="T49" s="330"/>
      <c r="U49" s="332"/>
      <c r="V49" s="332"/>
      <c r="W49" s="332"/>
      <c r="X49" s="332"/>
      <c r="Y49" s="332"/>
      <c r="Z49" s="332"/>
      <c r="AA49" s="332"/>
      <c r="AB49" s="332"/>
      <c r="AC49" s="332"/>
      <c r="AD49" s="332"/>
      <c r="AE49" s="332"/>
      <c r="AF49" s="332"/>
      <c r="AG49" s="332"/>
      <c r="AH49" s="443"/>
      <c r="AI49" s="332"/>
      <c r="AJ49" s="332"/>
      <c r="AK49" s="332"/>
      <c r="AL49" s="332"/>
      <c r="AM49" s="332"/>
      <c r="AN49" s="332"/>
      <c r="AO49" s="332"/>
      <c r="AP49" s="332"/>
      <c r="AQ49" s="332"/>
    </row>
    <row r="50" spans="1:43" x14ac:dyDescent="0.25">
      <c r="A50" s="328">
        <v>10121</v>
      </c>
      <c r="B50" s="328">
        <v>3023516</v>
      </c>
      <c r="C50" s="328" t="s">
        <v>228</v>
      </c>
      <c r="D50" s="328">
        <f>VLOOKUP(B50,Schools!$A$8:$I$143,9,FALSE)</f>
        <v>400108</v>
      </c>
      <c r="E50" s="328" t="s">
        <v>4172</v>
      </c>
      <c r="F50" s="328"/>
      <c r="G50" s="328"/>
      <c r="H50" s="328"/>
      <c r="I50" s="330"/>
      <c r="J50" s="330"/>
      <c r="K50" s="330"/>
      <c r="L50" s="330"/>
      <c r="M50" s="331"/>
      <c r="N50" s="330"/>
      <c r="O50" s="330"/>
      <c r="P50" s="330"/>
      <c r="Q50" s="330"/>
      <c r="R50" s="330"/>
      <c r="S50" s="330"/>
      <c r="T50" s="330"/>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row>
    <row r="51" spans="1:43" x14ac:dyDescent="0.25">
      <c r="A51" s="328">
        <v>10127</v>
      </c>
      <c r="B51" s="328">
        <v>3022077</v>
      </c>
      <c r="C51" s="328" t="s">
        <v>248</v>
      </c>
      <c r="D51" s="328">
        <f>VLOOKUP(B51,Schools!$A$8:$I$143,9,FALSE)</f>
        <v>400113</v>
      </c>
      <c r="E51" s="328" t="s">
        <v>4172</v>
      </c>
      <c r="F51" s="328"/>
      <c r="G51" s="328"/>
      <c r="H51" s="328"/>
      <c r="I51" s="330"/>
      <c r="J51" s="330"/>
      <c r="K51" s="330"/>
      <c r="L51" s="330"/>
      <c r="M51" s="331"/>
      <c r="N51" s="330"/>
      <c r="O51" s="330"/>
      <c r="P51" s="330"/>
      <c r="Q51" s="330"/>
      <c r="R51" s="330"/>
      <c r="S51" s="330"/>
      <c r="T51" s="330"/>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t="s">
        <v>4560</v>
      </c>
    </row>
    <row r="52" spans="1:43" x14ac:dyDescent="0.25">
      <c r="A52" s="328">
        <v>10128</v>
      </c>
      <c r="B52" s="328">
        <v>3022079</v>
      </c>
      <c r="C52" s="328" t="s">
        <v>199</v>
      </c>
      <c r="D52" s="328">
        <f>VLOOKUP(B52,Schools!$A$8:$I$143,9,FALSE)</f>
        <v>400070</v>
      </c>
      <c r="E52" s="328" t="s">
        <v>4172</v>
      </c>
      <c r="F52" s="328"/>
      <c r="G52" s="328"/>
      <c r="H52" s="328"/>
      <c r="I52" s="330"/>
      <c r="J52" s="330"/>
      <c r="K52" s="330"/>
      <c r="L52" s="330"/>
      <c r="M52" s="331"/>
      <c r="N52" s="330"/>
      <c r="O52" s="330"/>
      <c r="P52" s="330"/>
      <c r="Q52" s="330"/>
      <c r="R52" s="330"/>
      <c r="S52" s="330"/>
      <c r="T52" s="330"/>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row>
    <row r="53" spans="1:43" x14ac:dyDescent="0.25">
      <c r="A53" s="328">
        <v>10129</v>
      </c>
      <c r="B53" s="328">
        <v>3022078</v>
      </c>
      <c r="C53" s="328" t="s">
        <v>251</v>
      </c>
      <c r="D53" s="328">
        <f>VLOOKUP(B53,Schools!$A$8:$I$143,9,FALSE)</f>
        <v>400014</v>
      </c>
      <c r="E53" s="328" t="s">
        <v>4172</v>
      </c>
      <c r="F53" s="328"/>
      <c r="G53" s="328"/>
      <c r="H53" s="328"/>
      <c r="I53" s="330"/>
      <c r="J53" s="330"/>
      <c r="K53" s="330"/>
      <c r="L53" s="330"/>
      <c r="M53" s="331"/>
      <c r="N53" s="330"/>
      <c r="O53" s="330"/>
      <c r="P53" s="330"/>
      <c r="Q53" s="330"/>
      <c r="R53" s="330"/>
      <c r="S53" s="330"/>
      <c r="T53" s="330"/>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row>
    <row r="54" spans="1:43" x14ac:dyDescent="0.25">
      <c r="A54" s="328">
        <v>10132</v>
      </c>
      <c r="B54" s="328">
        <v>3021002</v>
      </c>
      <c r="C54" s="328" t="s">
        <v>63</v>
      </c>
      <c r="D54" s="328">
        <f>VLOOKUP(B54,Schools!$A$8:$I$143,9,FALSE)</f>
        <v>400072</v>
      </c>
      <c r="E54" s="328" t="s">
        <v>57</v>
      </c>
      <c r="F54" s="328"/>
      <c r="G54" s="328"/>
      <c r="H54" s="328"/>
      <c r="I54" s="330"/>
      <c r="J54" s="330"/>
      <c r="K54" s="330"/>
      <c r="L54" s="330"/>
      <c r="M54" s="331"/>
      <c r="N54" s="330"/>
      <c r="O54" s="330"/>
      <c r="P54" s="330"/>
      <c r="Q54" s="330"/>
      <c r="R54" s="330"/>
      <c r="S54" s="330"/>
      <c r="T54" s="330"/>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t="s">
        <v>57</v>
      </c>
    </row>
    <row r="55" spans="1:43" x14ac:dyDescent="0.25">
      <c r="A55" s="328">
        <v>10135</v>
      </c>
      <c r="B55" s="328">
        <v>3021000</v>
      </c>
      <c r="C55" s="328" t="s">
        <v>53</v>
      </c>
      <c r="D55" s="328">
        <f>VLOOKUP(B55,Schools!$A$8:$I$143,9,FALSE)</f>
        <v>400102</v>
      </c>
      <c r="E55" s="328" t="s">
        <v>57</v>
      </c>
      <c r="F55" s="328"/>
      <c r="G55" s="328"/>
      <c r="H55" s="328"/>
      <c r="I55" s="330"/>
      <c r="J55" s="330"/>
      <c r="K55" s="330"/>
      <c r="L55" s="330"/>
      <c r="M55" s="331"/>
      <c r="N55" s="330"/>
      <c r="O55" s="330"/>
      <c r="P55" s="330"/>
      <c r="Q55" s="330"/>
      <c r="R55" s="330"/>
      <c r="S55" s="330"/>
      <c r="T55" s="330"/>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t="s">
        <v>57</v>
      </c>
    </row>
    <row r="56" spans="1:43" x14ac:dyDescent="0.25">
      <c r="A56" s="328">
        <v>10157</v>
      </c>
      <c r="B56" s="328">
        <v>3027005</v>
      </c>
      <c r="C56" s="328" t="s">
        <v>67</v>
      </c>
      <c r="D56" s="328">
        <f>VLOOKUP(B56,Schools!$A$8:$I$143,9,FALSE)</f>
        <v>400034</v>
      </c>
      <c r="E56" s="328" t="s">
        <v>71</v>
      </c>
      <c r="F56" s="328"/>
      <c r="G56" s="328"/>
      <c r="H56" s="328"/>
      <c r="I56" s="330"/>
      <c r="J56" s="330"/>
      <c r="K56" s="330"/>
      <c r="L56" s="330"/>
      <c r="M56" s="331"/>
      <c r="N56" s="330"/>
      <c r="O56" s="330"/>
      <c r="P56" s="330"/>
      <c r="Q56" s="330"/>
      <c r="R56" s="330"/>
      <c r="S56" s="330"/>
      <c r="T56" s="330"/>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row>
    <row r="57" spans="1:43" x14ac:dyDescent="0.25">
      <c r="A57" s="328">
        <v>10185</v>
      </c>
      <c r="B57" s="328">
        <v>3021102</v>
      </c>
      <c r="C57" s="328" t="s">
        <v>315</v>
      </c>
      <c r="D57" s="328">
        <f>VLOOKUP(B57,Schools!$A$8:$I$143,9,FALSE)</f>
        <v>400157</v>
      </c>
      <c r="E57" s="328" t="s">
        <v>71</v>
      </c>
      <c r="F57" s="328"/>
      <c r="G57" s="328"/>
      <c r="H57" s="328"/>
      <c r="I57" s="330"/>
      <c r="J57" s="330"/>
      <c r="K57" s="330"/>
      <c r="L57" s="330"/>
      <c r="M57" s="331"/>
      <c r="N57" s="330"/>
      <c r="O57" s="330"/>
      <c r="P57" s="330"/>
      <c r="Q57" s="330"/>
      <c r="R57" s="330"/>
      <c r="S57" s="330"/>
      <c r="T57" s="330"/>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row>
    <row r="58" spans="1:43" x14ac:dyDescent="0.25">
      <c r="A58" s="269">
        <v>11094</v>
      </c>
      <c r="B58" s="328">
        <v>3023520</v>
      </c>
      <c r="C58" s="269" t="s">
        <v>674</v>
      </c>
      <c r="D58" s="328">
        <f>VLOOKUP(B58,Schools!$A$8:$I$143,9,FALSE)</f>
        <v>400125</v>
      </c>
      <c r="E58" s="328" t="s">
        <v>4172</v>
      </c>
      <c r="F58" s="328"/>
      <c r="G58" s="328"/>
      <c r="H58" s="328"/>
      <c r="I58" s="333"/>
      <c r="J58" s="333"/>
      <c r="K58" s="333"/>
      <c r="L58" s="333"/>
      <c r="M58" s="331"/>
      <c r="N58" s="330"/>
      <c r="O58" s="330"/>
      <c r="P58" s="330"/>
      <c r="Q58" s="330"/>
      <c r="R58" s="330"/>
      <c r="S58" s="330"/>
      <c r="T58" s="330"/>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row>
    <row r="59" spans="1:43" x14ac:dyDescent="0.25">
      <c r="A59" s="269">
        <v>11278</v>
      </c>
      <c r="B59" s="328">
        <v>3023524</v>
      </c>
      <c r="C59" s="269" t="s">
        <v>4625</v>
      </c>
      <c r="D59" s="328">
        <f>VLOOKUP(B59,Schools!$A$8:$I$143,9,FALSE)</f>
        <v>400150</v>
      </c>
      <c r="E59" s="328" t="s">
        <v>4172</v>
      </c>
      <c r="F59" s="328"/>
      <c r="G59" s="328"/>
      <c r="H59" s="328"/>
      <c r="I59" s="333"/>
      <c r="J59" s="333"/>
      <c r="K59" s="333"/>
      <c r="L59" s="333"/>
      <c r="M59" s="331"/>
      <c r="N59" s="330"/>
      <c r="O59" s="330"/>
      <c r="P59" s="330"/>
      <c r="Q59" s="330"/>
      <c r="R59" s="330"/>
      <c r="S59" s="330"/>
      <c r="T59" s="330"/>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row>
    <row r="60" spans="1:43" x14ac:dyDescent="0.25">
      <c r="S60" s="397"/>
      <c r="T60" s="397"/>
      <c r="AC60" s="332"/>
    </row>
    <row r="61" spans="1:43" x14ac:dyDescent="0.25">
      <c r="AC61" s="332"/>
    </row>
    <row r="62" spans="1:43" x14ac:dyDescent="0.25">
      <c r="S62" s="397"/>
      <c r="T62" s="397"/>
      <c r="AC62" s="332"/>
    </row>
    <row r="63" spans="1:43" x14ac:dyDescent="0.25">
      <c r="AC63" s="332"/>
    </row>
    <row r="64" spans="1:43" x14ac:dyDescent="0.25">
      <c r="AC64" s="332"/>
    </row>
    <row r="65" spans="1:37" x14ac:dyDescent="0.25">
      <c r="A65" s="13" t="s">
        <v>4174</v>
      </c>
      <c r="AC65" s="332"/>
    </row>
    <row r="66" spans="1:37" x14ac:dyDescent="0.25">
      <c r="W66" s="13" t="s">
        <v>4613</v>
      </c>
      <c r="X66" s="397">
        <f>SUM(V3:V59)</f>
        <v>0</v>
      </c>
      <c r="Y66" s="397"/>
      <c r="Z66" s="397"/>
      <c r="AA66" s="397"/>
      <c r="AB66" s="397"/>
      <c r="AC66" s="332"/>
      <c r="AD66" s="442"/>
      <c r="AE66" s="397"/>
      <c r="AF66" s="397"/>
      <c r="AG66" s="397"/>
      <c r="AH66" s="397"/>
      <c r="AI66" s="397"/>
      <c r="AJ66" s="397"/>
      <c r="AK66" s="397"/>
    </row>
    <row r="67" spans="1:37" x14ac:dyDescent="0.25">
      <c r="A67" s="13" t="s">
        <v>4173</v>
      </c>
      <c r="C67" s="284"/>
      <c r="D67" s="284"/>
      <c r="E67" s="284"/>
      <c r="F67" s="284"/>
      <c r="G67" s="284"/>
      <c r="H67" s="284"/>
      <c r="W67" s="13" t="s">
        <v>4612</v>
      </c>
      <c r="X67" s="397">
        <f>SUM(X3:X59)</f>
        <v>0</v>
      </c>
      <c r="Y67" s="397"/>
      <c r="Z67" s="397"/>
      <c r="AA67" s="397"/>
      <c r="AB67" s="397"/>
      <c r="AC67" s="332"/>
      <c r="AD67" s="442"/>
      <c r="AE67" s="397"/>
      <c r="AF67" s="397"/>
      <c r="AG67" s="397"/>
      <c r="AH67" s="368"/>
      <c r="AI67" s="397"/>
      <c r="AJ67" s="397"/>
      <c r="AK67" s="397"/>
    </row>
    <row r="68" spans="1:37" x14ac:dyDescent="0.25">
      <c r="AC68" s="332"/>
      <c r="AH68" s="368"/>
    </row>
    <row r="69" spans="1:37" x14ac:dyDescent="0.25">
      <c r="W69" s="13" t="s">
        <v>4614</v>
      </c>
      <c r="AC69" s="332"/>
      <c r="AH69" s="440"/>
    </row>
    <row r="70" spans="1:37" x14ac:dyDescent="0.25">
      <c r="AC70" s="332"/>
      <c r="AH70" s="440"/>
    </row>
    <row r="71" spans="1:37" x14ac:dyDescent="0.25">
      <c r="AC71" s="332"/>
      <c r="AH71" s="368"/>
    </row>
    <row r="72" spans="1:37" x14ac:dyDescent="0.25">
      <c r="AC72" s="332"/>
      <c r="AH72" s="368"/>
    </row>
    <row r="73" spans="1:37" x14ac:dyDescent="0.25">
      <c r="AC73" s="332"/>
      <c r="AH73" s="368"/>
    </row>
    <row r="74" spans="1:37" x14ac:dyDescent="0.25">
      <c r="AC74" s="332"/>
      <c r="AH74" s="368"/>
    </row>
    <row r="75" spans="1:37" x14ac:dyDescent="0.25">
      <c r="AC75" s="332"/>
      <c r="AG75" s="439"/>
      <c r="AH75" s="368"/>
    </row>
    <row r="76" spans="1:37" x14ac:dyDescent="0.25">
      <c r="AC76" s="332"/>
      <c r="AG76" s="439"/>
      <c r="AH76" s="368"/>
    </row>
    <row r="77" spans="1:37" x14ac:dyDescent="0.25">
      <c r="AC77" s="332"/>
      <c r="AG77" s="439"/>
      <c r="AH77" s="368"/>
    </row>
  </sheetData>
  <autoFilter ref="A2:AQ59"/>
  <mergeCells count="12">
    <mergeCell ref="AM1:AO1"/>
    <mergeCell ref="F1:H1"/>
    <mergeCell ref="I1:K1"/>
    <mergeCell ref="L1:N1"/>
    <mergeCell ref="O1:Q1"/>
    <mergeCell ref="R1:T1"/>
    <mergeCell ref="U1:W1"/>
    <mergeCell ref="X1:Z1"/>
    <mergeCell ref="AA1:AC1"/>
    <mergeCell ref="AD1:AF1"/>
    <mergeCell ref="AG1:AI1"/>
    <mergeCell ref="AJ1:AL1"/>
  </mergeCells>
  <hyperlinks>
    <hyperlink ref="AR1" r:id="rId1"/>
    <hyperlink ref="AR2" r:id="rId2"/>
  </hyperlinks>
  <pageMargins left="0.7" right="0.7" top="0.75" bottom="0.75" header="0.3" footer="0.3"/>
  <pageSetup paperSize="9" orientation="portrait"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V185"/>
  <sheetViews>
    <sheetView workbookViewId="0">
      <selection activeCell="O11" sqref="O11"/>
    </sheetView>
  </sheetViews>
  <sheetFormatPr defaultRowHeight="15" x14ac:dyDescent="0.25"/>
  <cols>
    <col min="1" max="1" width="19.7109375" style="313" customWidth="1"/>
    <col min="2" max="2" width="14.28515625" style="313" customWidth="1"/>
    <col min="3" max="5" width="9.140625" style="313"/>
    <col min="6" max="6" width="20.85546875" style="313" bestFit="1" customWidth="1"/>
    <col min="7" max="7" width="10.5703125" style="313" bestFit="1" customWidth="1"/>
    <col min="8" max="8" width="16.7109375" style="313" customWidth="1"/>
    <col min="9" max="9" width="14.7109375" style="313" bestFit="1" customWidth="1"/>
    <col min="10" max="14" width="9.140625" style="313"/>
    <col min="15" max="15" width="41.42578125" style="313" bestFit="1" customWidth="1"/>
    <col min="16" max="16" width="14" style="313" bestFit="1" customWidth="1"/>
    <col min="17" max="16384" width="9.140625" style="313"/>
  </cols>
  <sheetData>
    <row r="1" spans="1:22" ht="31.5" x14ac:dyDescent="0.5">
      <c r="A1" s="511" t="s">
        <v>3621</v>
      </c>
      <c r="B1" s="512"/>
      <c r="C1" s="512"/>
      <c r="D1" s="512"/>
      <c r="E1" s="512"/>
      <c r="F1" s="512"/>
      <c r="G1" s="512"/>
      <c r="H1" s="512"/>
      <c r="I1" s="512"/>
      <c r="J1" s="512"/>
      <c r="K1" s="512"/>
      <c r="L1" s="512"/>
      <c r="M1" s="512"/>
      <c r="N1" s="513"/>
      <c r="O1" s="313">
        <v>111400</v>
      </c>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207" t="s">
        <v>3626</v>
      </c>
      <c r="B3" s="550" t="s">
        <v>4533</v>
      </c>
      <c r="C3" s="551"/>
      <c r="D3" s="551"/>
      <c r="E3" s="552"/>
      <c r="F3" s="208" t="s">
        <v>3493</v>
      </c>
      <c r="I3" s="534" t="s">
        <v>3503</v>
      </c>
      <c r="J3" s="534"/>
      <c r="K3" s="534"/>
      <c r="L3" s="534"/>
      <c r="P3" s="30" t="s">
        <v>26</v>
      </c>
      <c r="Q3" s="30">
        <v>17</v>
      </c>
      <c r="R3" s="30" t="s">
        <v>4771</v>
      </c>
      <c r="S3" s="30" t="s">
        <v>4808</v>
      </c>
      <c r="U3" s="30" t="s">
        <v>3560</v>
      </c>
      <c r="V3" s="31">
        <v>10161</v>
      </c>
    </row>
    <row r="4" spans="1:22" ht="16.5" thickTop="1" thickBot="1" x14ac:dyDescent="0.3">
      <c r="P4" s="30" t="s">
        <v>27</v>
      </c>
      <c r="Q4" s="30">
        <v>18</v>
      </c>
      <c r="R4" s="30" t="s">
        <v>4772</v>
      </c>
      <c r="S4" s="30" t="s">
        <v>4809</v>
      </c>
      <c r="U4" s="30" t="s">
        <v>4016</v>
      </c>
      <c r="V4" s="31">
        <v>11438</v>
      </c>
    </row>
    <row r="5" spans="1:22" ht="16.5" thickTop="1" thickBot="1" x14ac:dyDescent="0.3">
      <c r="A5" s="209" t="s">
        <v>3631</v>
      </c>
      <c r="B5" s="84" t="s">
        <v>387</v>
      </c>
      <c r="C5" s="208" t="str">
        <f>VLOOKUP(B5,P1:R14,3,0)</f>
        <v>Ap21</v>
      </c>
      <c r="D5" s="208" t="str">
        <f>VLOOKUP(B5,P1:S14,4,0)</f>
        <v>H</v>
      </c>
      <c r="P5" s="30" t="s">
        <v>3632</v>
      </c>
      <c r="Q5" s="30">
        <v>19</v>
      </c>
      <c r="R5" s="30" t="s">
        <v>4773</v>
      </c>
      <c r="S5" s="30" t="s">
        <v>4810</v>
      </c>
      <c r="U5" s="30" t="s">
        <v>3568</v>
      </c>
      <c r="V5" s="31">
        <v>11438</v>
      </c>
    </row>
    <row r="6" spans="1:22" ht="16.5" thickTop="1" thickBot="1" x14ac:dyDescent="0.3">
      <c r="C6" s="313" t="s">
        <v>4530</v>
      </c>
      <c r="P6" s="30" t="s">
        <v>3635</v>
      </c>
      <c r="Q6" s="30">
        <v>20</v>
      </c>
      <c r="R6" s="30" t="s">
        <v>4774</v>
      </c>
      <c r="S6" s="470" t="s">
        <v>3628</v>
      </c>
      <c r="U6" s="30" t="s">
        <v>3570</v>
      </c>
      <c r="V6" s="31">
        <v>11336</v>
      </c>
    </row>
    <row r="7" spans="1:22" ht="16.5" customHeight="1" thickTop="1" thickBot="1" x14ac:dyDescent="0.3">
      <c r="A7" s="209" t="s">
        <v>3638</v>
      </c>
      <c r="B7" s="210">
        <f>SUM('Payroll Totals by Month'!AG3:AG59)</f>
        <v>0</v>
      </c>
      <c r="C7" s="529" t="str">
        <f>IF(ROUND(ABS(B7-B8),0)&gt;0,"Error","OK")</f>
        <v>OK</v>
      </c>
      <c r="D7" s="530"/>
      <c r="P7" s="30" t="s">
        <v>3639</v>
      </c>
      <c r="Q7" s="30">
        <v>21</v>
      </c>
      <c r="R7" s="30" t="s">
        <v>4775</v>
      </c>
      <c r="S7" s="470" t="s">
        <v>3630</v>
      </c>
    </row>
    <row r="8" spans="1:22" ht="16.5" thickTop="1" thickBot="1" x14ac:dyDescent="0.3">
      <c r="A8" s="209" t="s">
        <v>3642</v>
      </c>
      <c r="B8" s="210">
        <f>SUM(H20:H863)</f>
        <v>0</v>
      </c>
      <c r="C8" s="529"/>
      <c r="D8" s="530"/>
      <c r="P8" s="30" t="s">
        <v>3643</v>
      </c>
      <c r="Q8" s="30">
        <v>22</v>
      </c>
      <c r="R8" s="30" t="s">
        <v>4776</v>
      </c>
      <c r="S8" s="470" t="s">
        <v>3634</v>
      </c>
    </row>
    <row r="9" spans="1:22" ht="16.5" thickTop="1" thickBot="1" x14ac:dyDescent="0.3">
      <c r="P9" s="30" t="s">
        <v>3646</v>
      </c>
      <c r="Q9" s="30">
        <v>23</v>
      </c>
      <c r="R9" s="30" t="s">
        <v>4777</v>
      </c>
      <c r="S9" s="470" t="s">
        <v>3637</v>
      </c>
    </row>
    <row r="10" spans="1:22" ht="16.5" thickTop="1" thickBot="1" x14ac:dyDescent="0.3">
      <c r="A10" s="209" t="s">
        <v>3649</v>
      </c>
      <c r="B10" s="209">
        <f>COUNTIF('Payroll Totals by Month'!AG3:AG59,"&gt;0")</f>
        <v>0</v>
      </c>
      <c r="C10" s="529" t="str">
        <f>IF(ROUND(ABS(B10-B11),0)&gt;0,"Error","OK")</f>
        <v>OK</v>
      </c>
      <c r="D10" s="530"/>
      <c r="P10" s="30" t="s">
        <v>3650</v>
      </c>
      <c r="Q10" s="30">
        <v>24</v>
      </c>
      <c r="R10" s="30" t="s">
        <v>4778</v>
      </c>
      <c r="S10" s="470" t="s">
        <v>3641</v>
      </c>
    </row>
    <row r="11" spans="1:22" ht="16.5" thickTop="1" thickBot="1" x14ac:dyDescent="0.3">
      <c r="A11" s="209" t="s">
        <v>3653</v>
      </c>
      <c r="B11" s="209">
        <f>COUNTIF(H20:H200,"&gt;0")</f>
        <v>0</v>
      </c>
      <c r="C11" s="529"/>
      <c r="D11" s="530"/>
      <c r="K11" s="86"/>
      <c r="L11" s="86"/>
      <c r="M11" s="86"/>
      <c r="N11" s="86"/>
      <c r="O11" s="87"/>
      <c r="P11" s="30" t="s">
        <v>3654</v>
      </c>
      <c r="Q11" s="30">
        <v>25</v>
      </c>
      <c r="R11" s="88" t="s">
        <v>4779</v>
      </c>
      <c r="S11" s="47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47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47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47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13" t="s">
        <v>3669</v>
      </c>
      <c r="G17" s="187"/>
      <c r="H17" s="7">
        <f>SUM(H20:H888)</f>
        <v>0</v>
      </c>
      <c r="I17" s="187"/>
      <c r="O17" s="313" t="s">
        <v>3670</v>
      </c>
      <c r="P17" s="188"/>
    </row>
    <row r="18" spans="1:20" ht="15.75" thickBot="1" x14ac:dyDescent="0.3">
      <c r="B18" s="186"/>
      <c r="D18" s="186"/>
      <c r="F18" s="313"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321">
        <f>'Payroll Totals by Month'!D3</f>
        <v>400069</v>
      </c>
      <c r="E20" s="126" t="b">
        <v>1</v>
      </c>
      <c r="F20" s="322" t="str">
        <f>RIGHT('Payroll Totals by Month'!B3,4)&amp;"."&amp;"salaries"&amp;"."&amp;PayrollCR!$C$5</f>
        <v>3300.salaries.Ap21</v>
      </c>
      <c r="G20" s="323">
        <f t="shared" ref="G20:G27" ca="1" si="0">TODAY()</f>
        <v>44309</v>
      </c>
      <c r="H20" s="324">
        <f>'Payroll Totals by Month'!AG3</f>
        <v>0</v>
      </c>
      <c r="I20" s="205">
        <f t="shared" ref="I20:I27" ca="1" si="1">G20</f>
        <v>44309</v>
      </c>
      <c r="J20" s="126">
        <v>3</v>
      </c>
      <c r="K20" s="126" t="b">
        <v>1</v>
      </c>
      <c r="L20" s="126" t="s">
        <v>4022</v>
      </c>
      <c r="M20" s="126" t="b">
        <v>1</v>
      </c>
      <c r="N20" s="126" t="s">
        <v>3687</v>
      </c>
      <c r="O20" s="322" t="str">
        <f>LEFT('Payroll Totals by Month'!C3,13)&amp;"."&amp;F20</f>
        <v>All Saints' C.3300.salaries.Ap21</v>
      </c>
      <c r="P20" s="325" t="str">
        <f>'Payroll Totals by Month'!A3&amp;"/"&amp;PayrollCR!$O$1</f>
        <v>10040/111400</v>
      </c>
      <c r="Q20" s="126" t="b">
        <v>1</v>
      </c>
      <c r="R20" s="126" t="b">
        <v>1</v>
      </c>
      <c r="S20" s="126" t="b">
        <v>1</v>
      </c>
    </row>
    <row r="21" spans="1:20" x14ac:dyDescent="0.25">
      <c r="A21" s="126" t="s">
        <v>4021</v>
      </c>
      <c r="B21" s="200">
        <v>1</v>
      </c>
      <c r="C21" s="126">
        <v>2</v>
      </c>
      <c r="D21" s="321">
        <f>'Payroll Totals by Month'!D4</f>
        <v>400015</v>
      </c>
      <c r="E21" s="126" t="b">
        <v>1</v>
      </c>
      <c r="F21" s="322" t="str">
        <f>RIGHT('Payroll Totals by Month'!B4,4)&amp;"."&amp;"salaries"&amp;"."&amp;PayrollCR!$C$5</f>
        <v>3317.salaries.Ap21</v>
      </c>
      <c r="G21" s="323">
        <f t="shared" ca="1" si="0"/>
        <v>44309</v>
      </c>
      <c r="H21" s="324">
        <f>'Payroll Totals by Month'!AG4</f>
        <v>0</v>
      </c>
      <c r="I21" s="205">
        <f t="shared" ca="1" si="1"/>
        <v>44309</v>
      </c>
      <c r="J21" s="126">
        <v>3</v>
      </c>
      <c r="K21" s="126" t="b">
        <v>1</v>
      </c>
      <c r="L21" s="126" t="s">
        <v>4022</v>
      </c>
      <c r="M21" s="126" t="b">
        <v>1</v>
      </c>
      <c r="N21" s="126" t="s">
        <v>3687</v>
      </c>
      <c r="O21" s="322" t="str">
        <f>LEFT('Payroll Totals by Month'!C4,13)&amp;"."&amp;F21</f>
        <v>All Saints' C.3317.salaries.Ap21</v>
      </c>
      <c r="P21" s="325" t="str">
        <f>'Payroll Totals by Month'!A4&amp;"/"&amp;PayrollCR!$O$1</f>
        <v>10042/111400</v>
      </c>
      <c r="Q21" s="126" t="b">
        <v>1</v>
      </c>
      <c r="R21" s="126" t="b">
        <v>1</v>
      </c>
      <c r="S21" s="126" t="b">
        <v>1</v>
      </c>
    </row>
    <row r="22" spans="1:20" x14ac:dyDescent="0.25">
      <c r="A22" s="126" t="s">
        <v>4021</v>
      </c>
      <c r="B22" s="200">
        <v>1</v>
      </c>
      <c r="C22" s="126">
        <v>2</v>
      </c>
      <c r="D22" s="321">
        <f>'Payroll Totals by Month'!D5</f>
        <v>400023</v>
      </c>
      <c r="E22" s="126" t="b">
        <v>1</v>
      </c>
      <c r="F22" s="322" t="str">
        <f>RIGHT('Payroll Totals by Month'!B5,4)&amp;"."&amp;"salaries"&amp;"."&amp;PayrollCR!$C$5</f>
        <v>3500.salaries.Ap21</v>
      </c>
      <c r="G22" s="323">
        <f t="shared" ca="1" si="0"/>
        <v>44309</v>
      </c>
      <c r="H22" s="324">
        <f>'Payroll Totals by Month'!AG5</f>
        <v>0</v>
      </c>
      <c r="I22" s="205">
        <f t="shared" ca="1" si="1"/>
        <v>44309</v>
      </c>
      <c r="J22" s="126">
        <v>3</v>
      </c>
      <c r="K22" s="126" t="b">
        <v>1</v>
      </c>
      <c r="L22" s="126" t="s">
        <v>4022</v>
      </c>
      <c r="M22" s="126" t="b">
        <v>1</v>
      </c>
      <c r="N22" s="126" t="s">
        <v>3687</v>
      </c>
      <c r="O22" s="322" t="str">
        <f>LEFT('Payroll Totals by Month'!C5,13)&amp;"."&amp;F22</f>
        <v>Annunciation .3500.salaries.Ap21</v>
      </c>
      <c r="P22" s="325" t="str">
        <f>'Payroll Totals by Month'!A5&amp;"/"&amp;PayrollCR!$O$1</f>
        <v>10043/111400</v>
      </c>
      <c r="Q22" s="126" t="b">
        <v>1</v>
      </c>
      <c r="R22" s="126" t="b">
        <v>1</v>
      </c>
      <c r="S22" s="126" t="b">
        <v>1</v>
      </c>
    </row>
    <row r="23" spans="1:20" x14ac:dyDescent="0.25">
      <c r="A23" s="126" t="s">
        <v>4021</v>
      </c>
      <c r="B23" s="200">
        <v>1</v>
      </c>
      <c r="C23" s="126">
        <v>2</v>
      </c>
      <c r="D23" s="321">
        <f>'Payroll Totals by Month'!D6</f>
        <v>400051</v>
      </c>
      <c r="E23" s="126" t="b">
        <v>1</v>
      </c>
      <c r="F23" s="322" t="str">
        <f>RIGHT('Payroll Totals by Month'!B6,4)&amp;"."&amp;"salaries"&amp;"."&amp;PayrollCR!$C$5</f>
        <v>2003.salaries.Ap21</v>
      </c>
      <c r="G23" s="323">
        <f t="shared" ca="1" si="0"/>
        <v>44309</v>
      </c>
      <c r="H23" s="324">
        <f>'Payroll Totals by Month'!AG6</f>
        <v>0</v>
      </c>
      <c r="I23" s="205">
        <f t="shared" ca="1" si="1"/>
        <v>44309</v>
      </c>
      <c r="J23" s="126">
        <v>3</v>
      </c>
      <c r="K23" s="126" t="b">
        <v>1</v>
      </c>
      <c r="L23" s="126" t="s">
        <v>4022</v>
      </c>
      <c r="M23" s="126" t="b">
        <v>1</v>
      </c>
      <c r="N23" s="126" t="s">
        <v>3687</v>
      </c>
      <c r="O23" s="322" t="str">
        <f>LEFT('Payroll Totals by Month'!C6,13)&amp;"."&amp;F23</f>
        <v>Bell Lane Pri.2003.salaries.Ap21</v>
      </c>
      <c r="P23" s="325" t="str">
        <f>'Payroll Totals by Month'!A6&amp;"/"&amp;PayrollCR!$O$1</f>
        <v>10045/111400</v>
      </c>
      <c r="Q23" s="126" t="b">
        <v>1</v>
      </c>
      <c r="R23" s="126" t="b">
        <v>1</v>
      </c>
      <c r="S23" s="126" t="b">
        <v>1</v>
      </c>
    </row>
    <row r="24" spans="1:20" x14ac:dyDescent="0.25">
      <c r="A24" s="126" t="s">
        <v>4021</v>
      </c>
      <c r="B24" s="200">
        <v>1</v>
      </c>
      <c r="C24" s="126">
        <v>2</v>
      </c>
      <c r="D24" s="321">
        <f>'Payroll Totals by Month'!D7</f>
        <v>400061</v>
      </c>
      <c r="E24" s="126" t="b">
        <v>1</v>
      </c>
      <c r="F24" s="322" t="str">
        <f>RIGHT('Payroll Totals by Month'!B7,4)&amp;"."&amp;"salaries"&amp;"."&amp;PayrollCR!$C$5</f>
        <v>2009.salaries.Ap21</v>
      </c>
      <c r="G24" s="323">
        <f t="shared" ca="1" si="0"/>
        <v>44309</v>
      </c>
      <c r="H24" s="324">
        <f>'Payroll Totals by Month'!AG7</f>
        <v>0</v>
      </c>
      <c r="I24" s="205">
        <f t="shared" ca="1" si="1"/>
        <v>44309</v>
      </c>
      <c r="J24" s="126">
        <v>3</v>
      </c>
      <c r="K24" s="126" t="b">
        <v>1</v>
      </c>
      <c r="L24" s="126" t="s">
        <v>4022</v>
      </c>
      <c r="M24" s="126" t="b">
        <v>1</v>
      </c>
      <c r="N24" s="126" t="s">
        <v>3687</v>
      </c>
      <c r="O24" s="322" t="str">
        <f>LEFT('Payroll Totals by Month'!C7,13)&amp;"."&amp;F24</f>
        <v>Brunswick Par.2009.salaries.Ap21</v>
      </c>
      <c r="P24" s="325" t="str">
        <f>'Payroll Totals by Month'!A7&amp;"/"&amp;PayrollCR!$O$1</f>
        <v>10048/111400</v>
      </c>
      <c r="Q24" s="126" t="b">
        <v>1</v>
      </c>
      <c r="R24" s="126" t="b">
        <v>1</v>
      </c>
      <c r="S24" s="126" t="b">
        <v>1</v>
      </c>
    </row>
    <row r="25" spans="1:20" x14ac:dyDescent="0.25">
      <c r="A25" s="126" t="s">
        <v>4021</v>
      </c>
      <c r="B25" s="200">
        <v>1</v>
      </c>
      <c r="C25" s="126">
        <v>2</v>
      </c>
      <c r="D25" s="321">
        <f>'Payroll Totals by Month'!D8</f>
        <v>400020</v>
      </c>
      <c r="E25" s="126" t="b">
        <v>1</v>
      </c>
      <c r="F25" s="322" t="str">
        <f>RIGHT('Payroll Totals by Month'!B8,4)&amp;"."&amp;"salaries"&amp;"."&amp;PayrollCR!$C$5</f>
        <v>2011.salaries.Ap21</v>
      </c>
      <c r="G25" s="323">
        <f t="shared" ca="1" si="0"/>
        <v>44309</v>
      </c>
      <c r="H25" s="324">
        <f>'Payroll Totals by Month'!AG8</f>
        <v>0</v>
      </c>
      <c r="I25" s="205">
        <f t="shared" ca="1" si="1"/>
        <v>44309</v>
      </c>
      <c r="J25" s="126">
        <v>3</v>
      </c>
      <c r="K25" s="126" t="b">
        <v>1</v>
      </c>
      <c r="L25" s="126" t="s">
        <v>4022</v>
      </c>
      <c r="M25" s="126" t="b">
        <v>1</v>
      </c>
      <c r="N25" s="126" t="s">
        <v>3687</v>
      </c>
      <c r="O25" s="322" t="str">
        <f>LEFT('Payroll Totals by Month'!C8,13)&amp;"."&amp;F25</f>
        <v>Church Hill P.2011.salaries.Ap21</v>
      </c>
      <c r="P25" s="325" t="str">
        <f>'Payroll Totals by Month'!A8&amp;"/"&amp;PayrollCR!$O$1</f>
        <v>10051/111400</v>
      </c>
      <c r="Q25" s="126" t="b">
        <v>1</v>
      </c>
      <c r="R25" s="126" t="b">
        <v>1</v>
      </c>
      <c r="S25" s="126" t="b">
        <v>1</v>
      </c>
    </row>
    <row r="26" spans="1:20" x14ac:dyDescent="0.25">
      <c r="A26" s="126" t="s">
        <v>4021</v>
      </c>
      <c r="B26" s="200">
        <v>1</v>
      </c>
      <c r="C26" s="126">
        <v>2</v>
      </c>
      <c r="D26" s="321">
        <f>'Payroll Totals by Month'!D9</f>
        <v>400059</v>
      </c>
      <c r="E26" s="126" t="b">
        <v>1</v>
      </c>
      <c r="F26" s="322" t="str">
        <f>RIGHT('Payroll Totals by Month'!B9,4)&amp;"."&amp;"salaries"&amp;"."&amp;PayrollCR!$C$5</f>
        <v>2015.salaries.Ap21</v>
      </c>
      <c r="G26" s="323">
        <f t="shared" ca="1" si="0"/>
        <v>44309</v>
      </c>
      <c r="H26" s="324">
        <f>'Payroll Totals by Month'!AG9</f>
        <v>0</v>
      </c>
      <c r="I26" s="205">
        <f t="shared" ca="1" si="1"/>
        <v>44309</v>
      </c>
      <c r="J26" s="126">
        <v>3</v>
      </c>
      <c r="K26" s="126" t="b">
        <v>1</v>
      </c>
      <c r="L26" s="126" t="s">
        <v>4022</v>
      </c>
      <c r="M26" s="126" t="b">
        <v>1</v>
      </c>
      <c r="N26" s="126" t="s">
        <v>3687</v>
      </c>
      <c r="O26" s="322" t="str">
        <f>LEFT('Payroll Totals by Month'!C9,13)&amp;"."&amp;F26</f>
        <v>Coppetts Wood.2015.salaries.Ap21</v>
      </c>
      <c r="P26" s="325" t="str">
        <f>'Payroll Totals by Month'!A9&amp;"/"&amp;PayrollCR!$O$1</f>
        <v>10055/111400</v>
      </c>
      <c r="Q26" s="126" t="b">
        <v>1</v>
      </c>
      <c r="R26" s="126" t="b">
        <v>1</v>
      </c>
      <c r="S26" s="126" t="b">
        <v>1</v>
      </c>
    </row>
    <row r="27" spans="1:20" x14ac:dyDescent="0.25">
      <c r="A27" s="126" t="s">
        <v>4021</v>
      </c>
      <c r="B27" s="200">
        <v>1</v>
      </c>
      <c r="C27" s="126">
        <v>2</v>
      </c>
      <c r="D27" s="321">
        <f>'Payroll Totals by Month'!D10</f>
        <v>400049</v>
      </c>
      <c r="E27" s="126" t="b">
        <v>1</v>
      </c>
      <c r="F27" s="322" t="str">
        <f>RIGHT('Payroll Totals by Month'!B10,4)&amp;"."&amp;"salaries"&amp;"."&amp;PayrollCR!$C$5</f>
        <v>2016.salaries.Ap21</v>
      </c>
      <c r="G27" s="323">
        <f t="shared" ca="1" si="0"/>
        <v>44309</v>
      </c>
      <c r="H27" s="324">
        <f>'Payroll Totals by Month'!AG10</f>
        <v>0</v>
      </c>
      <c r="I27" s="205">
        <f t="shared" ca="1" si="1"/>
        <v>44309</v>
      </c>
      <c r="J27" s="126">
        <v>3</v>
      </c>
      <c r="K27" s="126" t="b">
        <v>1</v>
      </c>
      <c r="L27" s="126" t="s">
        <v>4022</v>
      </c>
      <c r="M27" s="126" t="b">
        <v>1</v>
      </c>
      <c r="N27" s="126" t="s">
        <v>3687</v>
      </c>
      <c r="O27" s="322" t="str">
        <f>LEFT('Payroll Totals by Month'!C10,13)&amp;"."&amp;F27</f>
        <v>Courtland Sch.2016.salaries.Ap21</v>
      </c>
      <c r="P27" s="325" t="str">
        <f>'Payroll Totals by Month'!A10&amp;"/"&amp;PayrollCR!$O$1</f>
        <v>10056/111400</v>
      </c>
      <c r="Q27" s="126" t="b">
        <v>1</v>
      </c>
      <c r="R27" s="126" t="b">
        <v>1</v>
      </c>
      <c r="S27" s="126" t="b">
        <v>1</v>
      </c>
    </row>
    <row r="28" spans="1:20" x14ac:dyDescent="0.25">
      <c r="A28" s="126" t="s">
        <v>4021</v>
      </c>
      <c r="B28" s="200">
        <v>1</v>
      </c>
      <c r="C28" s="126">
        <v>2</v>
      </c>
      <c r="D28" s="321">
        <f>'Payroll Totals by Month'!D11</f>
        <v>400080</v>
      </c>
      <c r="E28" s="126" t="b">
        <v>1</v>
      </c>
      <c r="F28" s="322" t="str">
        <f>RIGHT('Payroll Totals by Month'!B11,4)&amp;"."&amp;"salaries"&amp;"."&amp;PayrollCR!$C$5</f>
        <v>2017.salaries.Ap21</v>
      </c>
      <c r="G28" s="323">
        <f t="shared" ref="G28:G91" ca="1" si="2">TODAY()</f>
        <v>44309</v>
      </c>
      <c r="H28" s="324">
        <f>'Payroll Totals by Month'!AG11</f>
        <v>0</v>
      </c>
      <c r="I28" s="205">
        <f t="shared" ref="I28:I91" ca="1" si="3">G28</f>
        <v>44309</v>
      </c>
      <c r="J28" s="126">
        <v>3</v>
      </c>
      <c r="K28" s="126" t="b">
        <v>1</v>
      </c>
      <c r="L28" s="126" t="s">
        <v>4022</v>
      </c>
      <c r="M28" s="126" t="b">
        <v>1</v>
      </c>
      <c r="N28" s="126" t="s">
        <v>3687</v>
      </c>
      <c r="O28" s="322" t="str">
        <f>LEFT('Payroll Totals by Month'!C11,13)&amp;"."&amp;F28</f>
        <v>Cromer Road P.2017.salaries.Ap21</v>
      </c>
      <c r="P28" s="325" t="str">
        <f>'Payroll Totals by Month'!A11&amp;"/"&amp;PayrollCR!$O$1</f>
        <v>10057/111400</v>
      </c>
      <c r="Q28" s="126" t="b">
        <v>1</v>
      </c>
      <c r="R28" s="126" t="b">
        <v>1</v>
      </c>
      <c r="S28" s="126" t="b">
        <v>1</v>
      </c>
    </row>
    <row r="29" spans="1:20" x14ac:dyDescent="0.25">
      <c r="A29" s="126" t="s">
        <v>4021</v>
      </c>
      <c r="B29" s="200">
        <v>1</v>
      </c>
      <c r="C29" s="126">
        <v>2</v>
      </c>
      <c r="D29" s="321">
        <f>'Payroll Totals by Month'!D12</f>
        <v>400036</v>
      </c>
      <c r="E29" s="126" t="b">
        <v>1</v>
      </c>
      <c r="F29" s="322" t="str">
        <f>RIGHT('Payroll Totals by Month'!B12,4)&amp;"."&amp;"salaries"&amp;"."&amp;PayrollCR!$C$5</f>
        <v>2019.salaries.Ap21</v>
      </c>
      <c r="G29" s="323">
        <f t="shared" ca="1" si="2"/>
        <v>44309</v>
      </c>
      <c r="H29" s="324">
        <f>'Payroll Totals by Month'!AG12</f>
        <v>0</v>
      </c>
      <c r="I29" s="205">
        <f t="shared" ca="1" si="3"/>
        <v>44309</v>
      </c>
      <c r="J29" s="126">
        <v>3</v>
      </c>
      <c r="K29" s="126" t="b">
        <v>1</v>
      </c>
      <c r="L29" s="126" t="s">
        <v>4022</v>
      </c>
      <c r="M29" s="126" t="b">
        <v>1</v>
      </c>
      <c r="N29" s="126" t="s">
        <v>3687</v>
      </c>
      <c r="O29" s="322" t="str">
        <f>LEFT('Payroll Totals by Month'!C12,13)&amp;"."&amp;F29</f>
        <v>Deansbrook In.2019.salaries.Ap21</v>
      </c>
      <c r="P29" s="325" t="str">
        <f>'Payroll Totals by Month'!A12&amp;"/"&amp;PayrollCR!$O$1</f>
        <v>10059/111400</v>
      </c>
      <c r="Q29" s="126" t="b">
        <v>1</v>
      </c>
      <c r="R29" s="126" t="b">
        <v>1</v>
      </c>
      <c r="S29" s="126" t="b">
        <v>1</v>
      </c>
    </row>
    <row r="30" spans="1:20" x14ac:dyDescent="0.25">
      <c r="A30" s="126" t="s">
        <v>4021</v>
      </c>
      <c r="B30" s="200">
        <v>1</v>
      </c>
      <c r="C30" s="126">
        <v>2</v>
      </c>
      <c r="D30" s="321">
        <f>'Payroll Totals by Month'!D13</f>
        <v>400047</v>
      </c>
      <c r="E30" s="126" t="b">
        <v>1</v>
      </c>
      <c r="F30" s="322" t="str">
        <f>RIGHT('Payroll Totals by Month'!B13,4)&amp;"."&amp;"salaries"&amp;"."&amp;PayrollCR!$C$5</f>
        <v>2024.salaries.Ap21</v>
      </c>
      <c r="G30" s="323">
        <f t="shared" ca="1" si="2"/>
        <v>44309</v>
      </c>
      <c r="H30" s="324">
        <f>'Payroll Totals by Month'!AG13</f>
        <v>0</v>
      </c>
      <c r="I30" s="205">
        <f t="shared" ca="1" si="3"/>
        <v>44309</v>
      </c>
      <c r="J30" s="126">
        <v>3</v>
      </c>
      <c r="K30" s="126" t="b">
        <v>1</v>
      </c>
      <c r="L30" s="126" t="s">
        <v>4022</v>
      </c>
      <c r="M30" s="126" t="b">
        <v>1</v>
      </c>
      <c r="N30" s="126" t="s">
        <v>3687</v>
      </c>
      <c r="O30" s="322" t="str">
        <f>LEFT('Payroll Totals by Month'!C13,13)&amp;"."&amp;F30</f>
        <v>Fairway Prima.2024.salaries.Ap21</v>
      </c>
      <c r="P30" s="325" t="str">
        <f>'Payroll Totals by Month'!A13&amp;"/"&amp;PayrollCR!$O$1</f>
        <v>10064/111400</v>
      </c>
      <c r="Q30" s="126" t="b">
        <v>1</v>
      </c>
      <c r="R30" s="126" t="b">
        <v>1</v>
      </c>
      <c r="S30" s="126" t="b">
        <v>1</v>
      </c>
    </row>
    <row r="31" spans="1:20" x14ac:dyDescent="0.25">
      <c r="A31" s="126" t="s">
        <v>4021</v>
      </c>
      <c r="B31" s="200">
        <v>1</v>
      </c>
      <c r="C31" s="126">
        <v>2</v>
      </c>
      <c r="D31" s="321">
        <f>'Payroll Totals by Month'!D14</f>
        <v>400001</v>
      </c>
      <c r="E31" s="126" t="b">
        <v>1</v>
      </c>
      <c r="F31" s="322" t="str">
        <f>RIGHT('Payroll Totals by Month'!B14,4)&amp;"."&amp;"salaries"&amp;"."&amp;PayrollCR!$C$5</f>
        <v>2025.salaries.Ap21</v>
      </c>
      <c r="G31" s="323">
        <f t="shared" ca="1" si="2"/>
        <v>44309</v>
      </c>
      <c r="H31" s="324">
        <f>'Payroll Totals by Month'!AG14</f>
        <v>0</v>
      </c>
      <c r="I31" s="205">
        <f t="shared" ca="1" si="3"/>
        <v>44309</v>
      </c>
      <c r="J31" s="126">
        <v>3</v>
      </c>
      <c r="K31" s="126" t="b">
        <v>1</v>
      </c>
      <c r="L31" s="126" t="s">
        <v>4022</v>
      </c>
      <c r="M31" s="126" t="b">
        <v>1</v>
      </c>
      <c r="N31" s="126" t="s">
        <v>3687</v>
      </c>
      <c r="O31" s="322" t="str">
        <f>LEFT('Payroll Totals by Month'!C14,13)&amp;"."&amp;F31</f>
        <v>Foulds.2025.salaries.Ap21</v>
      </c>
      <c r="P31" s="325" t="str">
        <f>'Payroll Totals by Month'!A14&amp;"/"&amp;PayrollCR!$O$1</f>
        <v>10065/111400</v>
      </c>
      <c r="Q31" s="126" t="b">
        <v>1</v>
      </c>
      <c r="R31" s="126" t="b">
        <v>1</v>
      </c>
      <c r="S31" s="126" t="b">
        <v>1</v>
      </c>
    </row>
    <row r="32" spans="1:20" x14ac:dyDescent="0.25">
      <c r="A32" s="126" t="s">
        <v>4021</v>
      </c>
      <c r="B32" s="200">
        <v>1</v>
      </c>
      <c r="C32" s="126">
        <v>2</v>
      </c>
      <c r="D32" s="321">
        <f>'Payroll Totals by Month'!D15</f>
        <v>400082</v>
      </c>
      <c r="E32" s="126" t="b">
        <v>1</v>
      </c>
      <c r="F32" s="322" t="str">
        <f>RIGHT('Payroll Totals by Month'!B15,4)&amp;"."&amp;"salaries"&amp;"."&amp;PayrollCR!$C$5</f>
        <v>2026.salaries.Ap21</v>
      </c>
      <c r="G32" s="323">
        <f t="shared" ca="1" si="2"/>
        <v>44309</v>
      </c>
      <c r="H32" s="324">
        <f>'Payroll Totals by Month'!AG15</f>
        <v>0</v>
      </c>
      <c r="I32" s="205">
        <f t="shared" ca="1" si="3"/>
        <v>44309</v>
      </c>
      <c r="J32" s="126">
        <v>3</v>
      </c>
      <c r="K32" s="126" t="b">
        <v>1</v>
      </c>
      <c r="L32" s="126" t="s">
        <v>4022</v>
      </c>
      <c r="M32" s="126" t="b">
        <v>1</v>
      </c>
      <c r="N32" s="126" t="s">
        <v>3687</v>
      </c>
      <c r="O32" s="322" t="str">
        <f>LEFT('Payroll Totals by Month'!C15,13)&amp;"."&amp;F32</f>
        <v>Frith Manor S.2026.salaries.Ap21</v>
      </c>
      <c r="P32" s="325" t="str">
        <f>'Payroll Totals by Month'!A15&amp;"/"&amp;PayrollCR!$O$1</f>
        <v>10066/111400</v>
      </c>
      <c r="Q32" s="126" t="b">
        <v>1</v>
      </c>
      <c r="R32" s="126" t="b">
        <v>1</v>
      </c>
      <c r="S32" s="126" t="b">
        <v>1</v>
      </c>
    </row>
    <row r="33" spans="1:19" x14ac:dyDescent="0.25">
      <c r="A33" s="126" t="s">
        <v>4021</v>
      </c>
      <c r="B33" s="200">
        <v>1</v>
      </c>
      <c r="C33" s="126">
        <v>2</v>
      </c>
      <c r="D33" s="321">
        <f>'Payroll Totals by Month'!D16</f>
        <v>400002</v>
      </c>
      <c r="E33" s="126" t="b">
        <v>1</v>
      </c>
      <c r="F33" s="322" t="str">
        <f>RIGHT('Payroll Totals by Month'!B16,4)&amp;"."&amp;"salaries"&amp;"."&amp;PayrollCR!$C$5</f>
        <v>2027.salaries.Ap21</v>
      </c>
      <c r="G33" s="323">
        <f t="shared" ca="1" si="2"/>
        <v>44309</v>
      </c>
      <c r="H33" s="324">
        <f>'Payroll Totals by Month'!AG16</f>
        <v>0</v>
      </c>
      <c r="I33" s="205">
        <f t="shared" ca="1" si="3"/>
        <v>44309</v>
      </c>
      <c r="J33" s="126">
        <v>3</v>
      </c>
      <c r="K33" s="126" t="b">
        <v>1</v>
      </c>
      <c r="L33" s="126" t="s">
        <v>4022</v>
      </c>
      <c r="M33" s="126" t="b">
        <v>1</v>
      </c>
      <c r="N33" s="126" t="s">
        <v>3687</v>
      </c>
      <c r="O33" s="322" t="str">
        <f>LEFT('Payroll Totals by Month'!C16,13)&amp;"."&amp;F33</f>
        <v>Garden Suburb.2027.salaries.Ap21</v>
      </c>
      <c r="P33" s="325" t="str">
        <f>'Payroll Totals by Month'!A16&amp;"/"&amp;PayrollCR!$O$1</f>
        <v>10067/111400</v>
      </c>
      <c r="Q33" s="126" t="b">
        <v>1</v>
      </c>
      <c r="R33" s="126" t="b">
        <v>1</v>
      </c>
      <c r="S33" s="126" t="b">
        <v>1</v>
      </c>
    </row>
    <row r="34" spans="1:19" x14ac:dyDescent="0.25">
      <c r="A34" s="126" t="s">
        <v>4021</v>
      </c>
      <c r="B34" s="200">
        <v>1</v>
      </c>
      <c r="C34" s="126">
        <v>2</v>
      </c>
      <c r="D34" s="321">
        <f>'Payroll Totals by Month'!D17</f>
        <v>400067</v>
      </c>
      <c r="E34" s="126" t="b">
        <v>1</v>
      </c>
      <c r="F34" s="322" t="str">
        <f>RIGHT('Payroll Totals by Month'!B17,4)&amp;"."&amp;"salaries"&amp;"."&amp;PayrollCR!$C$5</f>
        <v>2028.salaries.Ap21</v>
      </c>
      <c r="G34" s="323">
        <f t="shared" ca="1" si="2"/>
        <v>44309</v>
      </c>
      <c r="H34" s="324">
        <f>'Payroll Totals by Month'!AG17</f>
        <v>0</v>
      </c>
      <c r="I34" s="205">
        <f t="shared" ca="1" si="3"/>
        <v>44309</v>
      </c>
      <c r="J34" s="126">
        <v>3</v>
      </c>
      <c r="K34" s="126" t="b">
        <v>1</v>
      </c>
      <c r="L34" s="126" t="s">
        <v>4022</v>
      </c>
      <c r="M34" s="126" t="b">
        <v>1</v>
      </c>
      <c r="N34" s="126" t="s">
        <v>3687</v>
      </c>
      <c r="O34" s="322" t="str">
        <f>LEFT('Payroll Totals by Month'!C17,13)&amp;"."&amp;F34</f>
        <v>Garden Suburb.2028.salaries.Ap21</v>
      </c>
      <c r="P34" s="325" t="str">
        <f>'Payroll Totals by Month'!A17&amp;"/"&amp;PayrollCR!$O$1</f>
        <v>10068/111400</v>
      </c>
      <c r="Q34" s="126" t="b">
        <v>1</v>
      </c>
      <c r="R34" s="126" t="b">
        <v>1</v>
      </c>
      <c r="S34" s="126" t="b">
        <v>1</v>
      </c>
    </row>
    <row r="35" spans="1:19" x14ac:dyDescent="0.25">
      <c r="A35" s="126" t="s">
        <v>4021</v>
      </c>
      <c r="B35" s="200">
        <v>1</v>
      </c>
      <c r="C35" s="126">
        <v>2</v>
      </c>
      <c r="D35" s="321">
        <f>'Payroll Totals by Month'!D18</f>
        <v>400035</v>
      </c>
      <c r="E35" s="126" t="b">
        <v>1</v>
      </c>
      <c r="F35" s="322" t="str">
        <f>RIGHT('Payroll Totals by Month'!B18,4)&amp;"."&amp;"salaries"&amp;"."&amp;PayrollCR!$C$5</f>
        <v>2029.salaries.Ap21</v>
      </c>
      <c r="G35" s="323">
        <f t="shared" ca="1" si="2"/>
        <v>44309</v>
      </c>
      <c r="H35" s="324">
        <f>'Payroll Totals by Month'!AG18</f>
        <v>0</v>
      </c>
      <c r="I35" s="205">
        <f t="shared" ca="1" si="3"/>
        <v>44309</v>
      </c>
      <c r="J35" s="126">
        <v>3</v>
      </c>
      <c r="K35" s="126" t="b">
        <v>1</v>
      </c>
      <c r="L35" s="126" t="s">
        <v>4022</v>
      </c>
      <c r="M35" s="126" t="b">
        <v>1</v>
      </c>
      <c r="N35" s="126" t="s">
        <v>3687</v>
      </c>
      <c r="O35" s="322" t="str">
        <f>LEFT('Payroll Totals by Month'!C18,13)&amp;"."&amp;F35</f>
        <v>Goldbeaters P.2029.salaries.Ap21</v>
      </c>
      <c r="P35" s="325" t="str">
        <f>'Payroll Totals by Month'!A18&amp;"/"&amp;PayrollCR!$O$1</f>
        <v>10069/111400</v>
      </c>
      <c r="Q35" s="126" t="b">
        <v>1</v>
      </c>
      <c r="R35" s="126" t="b">
        <v>1</v>
      </c>
      <c r="S35" s="126" t="b">
        <v>1</v>
      </c>
    </row>
    <row r="36" spans="1:19" x14ac:dyDescent="0.25">
      <c r="A36" s="126" t="s">
        <v>4021</v>
      </c>
      <c r="B36" s="200">
        <v>1</v>
      </c>
      <c r="C36" s="126">
        <v>2</v>
      </c>
      <c r="D36" s="321">
        <f>'Payroll Totals by Month'!D19</f>
        <v>400026</v>
      </c>
      <c r="E36" s="126" t="b">
        <v>1</v>
      </c>
      <c r="F36" s="322" t="str">
        <f>RIGHT('Payroll Totals by Month'!B19,4)&amp;"."&amp;"salaries"&amp;"."&amp;PayrollCR!$C$5</f>
        <v>2031.salaries.Ap21</v>
      </c>
      <c r="G36" s="323">
        <f t="shared" ca="1" si="2"/>
        <v>44309</v>
      </c>
      <c r="H36" s="324">
        <f>'Payroll Totals by Month'!AG19</f>
        <v>0</v>
      </c>
      <c r="I36" s="205">
        <f t="shared" ca="1" si="3"/>
        <v>44309</v>
      </c>
      <c r="J36" s="126">
        <v>3</v>
      </c>
      <c r="K36" s="126" t="b">
        <v>1</v>
      </c>
      <c r="L36" s="126" t="s">
        <v>4022</v>
      </c>
      <c r="M36" s="126" t="b">
        <v>1</v>
      </c>
      <c r="N36" s="126" t="s">
        <v>3687</v>
      </c>
      <c r="O36" s="322" t="str">
        <f>LEFT('Payroll Totals by Month'!C19,13)&amp;"."&amp;F36</f>
        <v>Hollickwood J.2031.salaries.Ap21</v>
      </c>
      <c r="P36" s="325" t="str">
        <f>'Payroll Totals by Month'!A19&amp;"/"&amp;PayrollCR!$O$1</f>
        <v>10071/111400</v>
      </c>
      <c r="Q36" s="126" t="b">
        <v>1</v>
      </c>
      <c r="R36" s="126" t="b">
        <v>1</v>
      </c>
      <c r="S36" s="126" t="b">
        <v>1</v>
      </c>
    </row>
    <row r="37" spans="1:19" x14ac:dyDescent="0.25">
      <c r="A37" s="126" t="s">
        <v>4021</v>
      </c>
      <c r="B37" s="200">
        <v>1</v>
      </c>
      <c r="C37" s="126">
        <v>2</v>
      </c>
      <c r="D37" s="321">
        <f>'Payroll Totals by Month'!D20</f>
        <v>400084</v>
      </c>
      <c r="E37" s="126" t="b">
        <v>1</v>
      </c>
      <c r="F37" s="322" t="str">
        <f>RIGHT('Payroll Totals by Month'!B20,4)&amp;"."&amp;"salaries"&amp;"."&amp;PayrollCR!$C$5</f>
        <v>2032.salaries.Ap21</v>
      </c>
      <c r="G37" s="323">
        <f t="shared" ca="1" si="2"/>
        <v>44309</v>
      </c>
      <c r="H37" s="324">
        <f>'Payroll Totals by Month'!AG20</f>
        <v>0</v>
      </c>
      <c r="I37" s="205">
        <f t="shared" ca="1" si="3"/>
        <v>44309</v>
      </c>
      <c r="J37" s="126">
        <v>3</v>
      </c>
      <c r="K37" s="126" t="b">
        <v>1</v>
      </c>
      <c r="L37" s="126" t="s">
        <v>4022</v>
      </c>
      <c r="M37" s="126" t="b">
        <v>1</v>
      </c>
      <c r="N37" s="126" t="s">
        <v>3687</v>
      </c>
      <c r="O37" s="322" t="str">
        <f>LEFT('Payroll Totals by Month'!C20,13)&amp;"."&amp;F37</f>
        <v>Holly Park Sc.2032.salaries.Ap21</v>
      </c>
      <c r="P37" s="325" t="str">
        <f>'Payroll Totals by Month'!A20&amp;"/"&amp;PayrollCR!$O$1</f>
        <v>10072/111400</v>
      </c>
      <c r="Q37" s="126" t="b">
        <v>1</v>
      </c>
      <c r="R37" s="126" t="b">
        <v>1</v>
      </c>
      <c r="S37" s="126" t="b">
        <v>1</v>
      </c>
    </row>
    <row r="38" spans="1:19" x14ac:dyDescent="0.25">
      <c r="A38" s="126" t="s">
        <v>4021</v>
      </c>
      <c r="B38" s="200">
        <v>1</v>
      </c>
      <c r="C38" s="126">
        <v>2</v>
      </c>
      <c r="D38" s="321">
        <f>'Payroll Totals by Month'!D21</f>
        <v>400008</v>
      </c>
      <c r="E38" s="126" t="b">
        <v>1</v>
      </c>
      <c r="F38" s="322" t="str">
        <f>RIGHT('Payroll Totals by Month'!B21,4)&amp;"."&amp;"salaries"&amp;"."&amp;PayrollCR!$C$5</f>
        <v>3304.salaries.Ap21</v>
      </c>
      <c r="G38" s="323">
        <f t="shared" ca="1" si="2"/>
        <v>44309</v>
      </c>
      <c r="H38" s="324">
        <f>'Payroll Totals by Month'!AG21</f>
        <v>0</v>
      </c>
      <c r="I38" s="205">
        <f t="shared" ca="1" si="3"/>
        <v>44309</v>
      </c>
      <c r="J38" s="126">
        <v>3</v>
      </c>
      <c r="K38" s="126" t="b">
        <v>1</v>
      </c>
      <c r="L38" s="126" t="s">
        <v>4022</v>
      </c>
      <c r="M38" s="126" t="b">
        <v>1</v>
      </c>
      <c r="N38" s="126" t="s">
        <v>3687</v>
      </c>
      <c r="O38" s="322" t="str">
        <f>LEFT('Payroll Totals by Month'!C21,13)&amp;"."&amp;F38</f>
        <v>Holy Trinity .3304.salaries.Ap21</v>
      </c>
      <c r="P38" s="325" t="str">
        <f>'Payroll Totals by Month'!A21&amp;"/"&amp;PayrollCR!$O$1</f>
        <v>10073/111400</v>
      </c>
      <c r="Q38" s="126" t="b">
        <v>1</v>
      </c>
      <c r="R38" s="126" t="b">
        <v>1</v>
      </c>
      <c r="S38" s="126" t="b">
        <v>1</v>
      </c>
    </row>
    <row r="39" spans="1:19" x14ac:dyDescent="0.25">
      <c r="A39" s="126" t="s">
        <v>4021</v>
      </c>
      <c r="B39" s="200">
        <v>1</v>
      </c>
      <c r="C39" s="126">
        <v>2</v>
      </c>
      <c r="D39" s="321">
        <f>'Payroll Totals by Month'!D22</f>
        <v>400046</v>
      </c>
      <c r="E39" s="126" t="b">
        <v>1</v>
      </c>
      <c r="F39" s="322" t="str">
        <f>RIGHT('Payroll Totals by Month'!B22,4)&amp;"."&amp;"salaries"&amp;"."&amp;PayrollCR!$C$5</f>
        <v>2036.salaries.Ap21</v>
      </c>
      <c r="G39" s="323">
        <f t="shared" ca="1" si="2"/>
        <v>44309</v>
      </c>
      <c r="H39" s="324">
        <f>'Payroll Totals by Month'!AG22</f>
        <v>0</v>
      </c>
      <c r="I39" s="205">
        <f t="shared" ca="1" si="3"/>
        <v>44309</v>
      </c>
      <c r="J39" s="126">
        <v>3</v>
      </c>
      <c r="K39" s="126" t="b">
        <v>1</v>
      </c>
      <c r="L39" s="126" t="s">
        <v>4022</v>
      </c>
      <c r="M39" s="126" t="b">
        <v>1</v>
      </c>
      <c r="N39" s="126" t="s">
        <v>3687</v>
      </c>
      <c r="O39" s="322" t="str">
        <f>LEFT('Payroll Totals by Month'!C22,13)&amp;"."&amp;F39</f>
        <v>Livingstone S.2036.salaries.Ap21</v>
      </c>
      <c r="P39" s="325" t="str">
        <f>'Payroll Totals by Month'!A22&amp;"/"&amp;PayrollCR!$O$1</f>
        <v>10074/111400</v>
      </c>
      <c r="Q39" s="126" t="b">
        <v>1</v>
      </c>
      <c r="R39" s="126" t="b">
        <v>1</v>
      </c>
      <c r="S39" s="126" t="b">
        <v>1</v>
      </c>
    </row>
    <row r="40" spans="1:19" x14ac:dyDescent="0.25">
      <c r="A40" s="126" t="s">
        <v>4021</v>
      </c>
      <c r="B40" s="200">
        <v>1</v>
      </c>
      <c r="C40" s="126">
        <v>2</v>
      </c>
      <c r="D40" s="321">
        <f>'Payroll Totals by Month'!D23</f>
        <v>400030</v>
      </c>
      <c r="E40" s="126" t="b">
        <v>1</v>
      </c>
      <c r="F40" s="322" t="str">
        <f>RIGHT('Payroll Totals by Month'!B23,4)&amp;"."&amp;"salaries"&amp;"."&amp;PayrollCR!$C$5</f>
        <v>2037.salaries.Ap21</v>
      </c>
      <c r="G40" s="323">
        <f t="shared" ca="1" si="2"/>
        <v>44309</v>
      </c>
      <c r="H40" s="324">
        <f>'Payroll Totals by Month'!AG23</f>
        <v>0</v>
      </c>
      <c r="I40" s="205">
        <f t="shared" ca="1" si="3"/>
        <v>44309</v>
      </c>
      <c r="J40" s="126">
        <v>3</v>
      </c>
      <c r="K40" s="126" t="b">
        <v>1</v>
      </c>
      <c r="L40" s="126" t="s">
        <v>4022</v>
      </c>
      <c r="M40" s="126" t="b">
        <v>1</v>
      </c>
      <c r="N40" s="126" t="s">
        <v>3687</v>
      </c>
      <c r="O40" s="322" t="str">
        <f>LEFT('Payroll Totals by Month'!C23,13)&amp;"."&amp;F40</f>
        <v>Manorside Pri.2037.salaries.Ap21</v>
      </c>
      <c r="P40" s="325" t="str">
        <f>'Payroll Totals by Month'!A23&amp;"/"&amp;PayrollCR!$O$1</f>
        <v>10075/111400</v>
      </c>
      <c r="Q40" s="126" t="b">
        <v>1</v>
      </c>
      <c r="R40" s="126" t="b">
        <v>1</v>
      </c>
      <c r="S40" s="126" t="b">
        <v>1</v>
      </c>
    </row>
    <row r="41" spans="1:19" x14ac:dyDescent="0.25">
      <c r="A41" s="126" t="s">
        <v>4021</v>
      </c>
      <c r="B41" s="200">
        <v>1</v>
      </c>
      <c r="C41" s="126">
        <v>2</v>
      </c>
      <c r="D41" s="321">
        <f>'Payroll Totals by Month'!D24</f>
        <v>400086</v>
      </c>
      <c r="E41" s="126" t="b">
        <v>1</v>
      </c>
      <c r="F41" s="322" t="str">
        <f>RIGHT('Payroll Totals by Month'!B24,4)&amp;"."&amp;"salaries"&amp;"."&amp;PayrollCR!$C$5</f>
        <v>3305.salaries.Ap21</v>
      </c>
      <c r="G41" s="323">
        <f t="shared" ca="1" si="2"/>
        <v>44309</v>
      </c>
      <c r="H41" s="324">
        <f>'Payroll Totals by Month'!AG24</f>
        <v>0</v>
      </c>
      <c r="I41" s="205">
        <f t="shared" ca="1" si="3"/>
        <v>44309</v>
      </c>
      <c r="J41" s="126">
        <v>3</v>
      </c>
      <c r="K41" s="126" t="b">
        <v>1</v>
      </c>
      <c r="L41" s="126" t="s">
        <v>4022</v>
      </c>
      <c r="M41" s="126" t="b">
        <v>1</v>
      </c>
      <c r="N41" s="126" t="s">
        <v>3687</v>
      </c>
      <c r="O41" s="322" t="str">
        <f>LEFT('Payroll Totals by Month'!C24,13)&amp;"."&amp;F41</f>
        <v>Monken Hadley.3305.salaries.Ap21</v>
      </c>
      <c r="P41" s="325" t="str">
        <f>'Payroll Totals by Month'!A24&amp;"/"&amp;PayrollCR!$O$1</f>
        <v>10078/111400</v>
      </c>
      <c r="Q41" s="126" t="b">
        <v>1</v>
      </c>
      <c r="R41" s="126" t="b">
        <v>1</v>
      </c>
      <c r="S41" s="126" t="b">
        <v>1</v>
      </c>
    </row>
    <row r="42" spans="1:19" x14ac:dyDescent="0.25">
      <c r="A42" s="126" t="s">
        <v>4021</v>
      </c>
      <c r="B42" s="200">
        <v>1</v>
      </c>
      <c r="C42" s="126">
        <v>2</v>
      </c>
      <c r="D42" s="321">
        <f>'Payroll Totals by Month'!D25</f>
        <v>400088</v>
      </c>
      <c r="E42" s="126" t="b">
        <v>1</v>
      </c>
      <c r="F42" s="322" t="str">
        <f>RIGHT('Payroll Totals by Month'!B25,4)&amp;"."&amp;"salaries"&amp;"."&amp;PayrollCR!$C$5</f>
        <v>2043.salaries.Ap21</v>
      </c>
      <c r="G42" s="323">
        <f t="shared" ca="1" si="2"/>
        <v>44309</v>
      </c>
      <c r="H42" s="324">
        <f>'Payroll Totals by Month'!AG25</f>
        <v>0</v>
      </c>
      <c r="I42" s="205">
        <f t="shared" ca="1" si="3"/>
        <v>44309</v>
      </c>
      <c r="J42" s="126">
        <v>3</v>
      </c>
      <c r="K42" s="126" t="b">
        <v>1</v>
      </c>
      <c r="L42" s="126" t="s">
        <v>4022</v>
      </c>
      <c r="M42" s="126" t="b">
        <v>1</v>
      </c>
      <c r="N42" s="126" t="s">
        <v>3687</v>
      </c>
      <c r="O42" s="322" t="str">
        <f>LEFT('Payroll Totals by Month'!C25,13)&amp;"."&amp;F42</f>
        <v>Moss Hall Jun.2043.salaries.Ap21</v>
      </c>
      <c r="P42" s="325" t="str">
        <f>'Payroll Totals by Month'!A25&amp;"/"&amp;PayrollCR!$O$1</f>
        <v>10080/111400</v>
      </c>
      <c r="Q42" s="126" t="b">
        <v>1</v>
      </c>
      <c r="R42" s="126" t="b">
        <v>1</v>
      </c>
      <c r="S42" s="126" t="b">
        <v>1</v>
      </c>
    </row>
    <row r="43" spans="1:19" x14ac:dyDescent="0.25">
      <c r="A43" s="126" t="s">
        <v>4021</v>
      </c>
      <c r="B43" s="200">
        <v>1</v>
      </c>
      <c r="C43" s="126">
        <v>2</v>
      </c>
      <c r="D43" s="321">
        <f>'Payroll Totals by Month'!D26</f>
        <v>400087</v>
      </c>
      <c r="E43" s="126" t="b">
        <v>1</v>
      </c>
      <c r="F43" s="322" t="str">
        <f>RIGHT('Payroll Totals by Month'!B26,4)&amp;"."&amp;"salaries"&amp;"."&amp;PayrollCR!$C$5</f>
        <v>2044.salaries.Ap21</v>
      </c>
      <c r="G43" s="323">
        <f t="shared" ca="1" si="2"/>
        <v>44309</v>
      </c>
      <c r="H43" s="324">
        <f>'Payroll Totals by Month'!AG26</f>
        <v>0</v>
      </c>
      <c r="I43" s="205">
        <f t="shared" ca="1" si="3"/>
        <v>44309</v>
      </c>
      <c r="J43" s="126">
        <v>3</v>
      </c>
      <c r="K43" s="126" t="b">
        <v>1</v>
      </c>
      <c r="L43" s="126" t="s">
        <v>4022</v>
      </c>
      <c r="M43" s="126" t="b">
        <v>1</v>
      </c>
      <c r="N43" s="126" t="s">
        <v>3687</v>
      </c>
      <c r="O43" s="322" t="str">
        <f>LEFT('Payroll Totals by Month'!C26,13)&amp;"."&amp;F43</f>
        <v>Moss Hall Inf.2044.salaries.Ap21</v>
      </c>
      <c r="P43" s="325" t="str">
        <f>'Payroll Totals by Month'!A26&amp;"/"&amp;PayrollCR!$O$1</f>
        <v>10081/111400</v>
      </c>
      <c r="Q43" s="126" t="b">
        <v>1</v>
      </c>
      <c r="R43" s="126" t="b">
        <v>1</v>
      </c>
      <c r="S43" s="126" t="b">
        <v>1</v>
      </c>
    </row>
    <row r="44" spans="1:19" x14ac:dyDescent="0.25">
      <c r="A44" s="126" t="s">
        <v>4021</v>
      </c>
      <c r="B44" s="200">
        <v>1</v>
      </c>
      <c r="C44" s="126">
        <v>2</v>
      </c>
      <c r="D44" s="321">
        <f>'Payroll Totals by Month'!D27</f>
        <v>400089</v>
      </c>
      <c r="E44" s="126" t="b">
        <v>1</v>
      </c>
      <c r="F44" s="322" t="str">
        <f>RIGHT('Payroll Totals by Month'!B27,4)&amp;"."&amp;"salaries"&amp;"."&amp;PayrollCR!$C$5</f>
        <v>2045.salaries.Ap21</v>
      </c>
      <c r="G44" s="323">
        <f t="shared" ca="1" si="2"/>
        <v>44309</v>
      </c>
      <c r="H44" s="324">
        <f>'Payroll Totals by Month'!AG27</f>
        <v>0</v>
      </c>
      <c r="I44" s="205">
        <f t="shared" ca="1" si="3"/>
        <v>44309</v>
      </c>
      <c r="J44" s="126">
        <v>3</v>
      </c>
      <c r="K44" s="126" t="b">
        <v>1</v>
      </c>
      <c r="L44" s="126" t="s">
        <v>4022</v>
      </c>
      <c r="M44" s="126" t="b">
        <v>1</v>
      </c>
      <c r="N44" s="126" t="s">
        <v>3687</v>
      </c>
      <c r="O44" s="322" t="str">
        <f>LEFT('Payroll Totals by Month'!C27,13)&amp;"."&amp;F44</f>
        <v>Northside Sch.2045.salaries.Ap21</v>
      </c>
      <c r="P44" s="325" t="str">
        <f>'Payroll Totals by Month'!A27&amp;"/"&amp;PayrollCR!$O$1</f>
        <v>10082/111400</v>
      </c>
      <c r="Q44" s="126" t="b">
        <v>1</v>
      </c>
      <c r="R44" s="126" t="b">
        <v>1</v>
      </c>
      <c r="S44" s="126" t="b">
        <v>1</v>
      </c>
    </row>
    <row r="45" spans="1:19" x14ac:dyDescent="0.25">
      <c r="A45" s="126" t="s">
        <v>4021</v>
      </c>
      <c r="B45" s="200">
        <v>1</v>
      </c>
      <c r="C45" s="126">
        <v>2</v>
      </c>
      <c r="D45" s="321">
        <f>'Payroll Totals by Month'!D28</f>
        <v>400003</v>
      </c>
      <c r="E45" s="126" t="b">
        <v>1</v>
      </c>
      <c r="F45" s="322" t="str">
        <f>RIGHT('Payroll Totals by Month'!B28,4)&amp;"."&amp;"salaries"&amp;"."&amp;PayrollCR!$C$5</f>
        <v>3501.salaries.Ap21</v>
      </c>
      <c r="G45" s="323">
        <f t="shared" ca="1" si="2"/>
        <v>44309</v>
      </c>
      <c r="H45" s="324">
        <f>'Payroll Totals by Month'!AG28</f>
        <v>0</v>
      </c>
      <c r="I45" s="205">
        <f t="shared" ca="1" si="3"/>
        <v>44309</v>
      </c>
      <c r="J45" s="126">
        <v>3</v>
      </c>
      <c r="K45" s="126" t="b">
        <v>1</v>
      </c>
      <c r="L45" s="126" t="s">
        <v>4022</v>
      </c>
      <c r="M45" s="126" t="b">
        <v>1</v>
      </c>
      <c r="N45" s="126" t="s">
        <v>3687</v>
      </c>
      <c r="O45" s="322" t="str">
        <f>LEFT('Payroll Totals by Month'!C28,13)&amp;"."&amp;F45</f>
        <v>Our Lady of L.3501.salaries.Ap21</v>
      </c>
      <c r="P45" s="325" t="str">
        <f>'Payroll Totals by Month'!A28&amp;"/"&amp;PayrollCR!$O$1</f>
        <v>10085/111400</v>
      </c>
      <c r="Q45" s="126" t="b">
        <v>1</v>
      </c>
      <c r="R45" s="126" t="b">
        <v>1</v>
      </c>
      <c r="S45" s="126" t="b">
        <v>1</v>
      </c>
    </row>
    <row r="46" spans="1:19" x14ac:dyDescent="0.25">
      <c r="A46" s="126" t="s">
        <v>4021</v>
      </c>
      <c r="B46" s="200">
        <v>1</v>
      </c>
      <c r="C46" s="126">
        <v>2</v>
      </c>
      <c r="D46" s="321">
        <f>'Payroll Totals by Month'!D29</f>
        <v>400096</v>
      </c>
      <c r="E46" s="126" t="b">
        <v>1</v>
      </c>
      <c r="F46" s="322" t="str">
        <f>RIGHT('Payroll Totals by Month'!B29,4)&amp;"."&amp;"salaries"&amp;"."&amp;PayrollCR!$C$5</f>
        <v>3502.salaries.Ap21</v>
      </c>
      <c r="G46" s="323">
        <f t="shared" ca="1" si="2"/>
        <v>44309</v>
      </c>
      <c r="H46" s="324">
        <f>'Payroll Totals by Month'!AG29</f>
        <v>0</v>
      </c>
      <c r="I46" s="205">
        <f t="shared" ca="1" si="3"/>
        <v>44309</v>
      </c>
      <c r="J46" s="126">
        <v>3</v>
      </c>
      <c r="K46" s="126" t="b">
        <v>1</v>
      </c>
      <c r="L46" s="126" t="s">
        <v>4022</v>
      </c>
      <c r="M46" s="126" t="b">
        <v>1</v>
      </c>
      <c r="N46" s="126" t="s">
        <v>3687</v>
      </c>
      <c r="O46" s="322" t="str">
        <f>LEFT('Payroll Totals by Month'!C29,13)&amp;"."&amp;F46</f>
        <v>St Agnes RC P.3502.salaries.Ap21</v>
      </c>
      <c r="P46" s="325" t="str">
        <f>'Payroll Totals by Month'!A29&amp;"/"&amp;PayrollCR!$O$1</f>
        <v>10087/111400</v>
      </c>
      <c r="Q46" s="126" t="b">
        <v>1</v>
      </c>
      <c r="R46" s="126" t="b">
        <v>1</v>
      </c>
      <c r="S46" s="126" t="b">
        <v>1</v>
      </c>
    </row>
    <row r="47" spans="1:19" x14ac:dyDescent="0.25">
      <c r="A47" s="126" t="s">
        <v>4021</v>
      </c>
      <c r="B47" s="200">
        <v>1</v>
      </c>
      <c r="C47" s="126">
        <v>2</v>
      </c>
      <c r="D47" s="321">
        <f>'Payroll Totals by Month'!D30</f>
        <v>400064</v>
      </c>
      <c r="E47" s="126" t="b">
        <v>1</v>
      </c>
      <c r="F47" s="322" t="str">
        <f>RIGHT('Payroll Totals by Month'!B30,4)&amp;"."&amp;"salaries"&amp;"."&amp;PayrollCR!$C$5</f>
        <v>3504.salaries.Ap21</v>
      </c>
      <c r="G47" s="323">
        <f t="shared" ca="1" si="2"/>
        <v>44309</v>
      </c>
      <c r="H47" s="324">
        <f>'Payroll Totals by Month'!AG30</f>
        <v>0</v>
      </c>
      <c r="I47" s="205">
        <f t="shared" ca="1" si="3"/>
        <v>44309</v>
      </c>
      <c r="J47" s="126">
        <v>3</v>
      </c>
      <c r="K47" s="126" t="b">
        <v>1</v>
      </c>
      <c r="L47" s="126" t="s">
        <v>4022</v>
      </c>
      <c r="M47" s="126" t="b">
        <v>1</v>
      </c>
      <c r="N47" s="126" t="s">
        <v>3687</v>
      </c>
      <c r="O47" s="322" t="str">
        <f>LEFT('Payroll Totals by Month'!C30,13)&amp;"."&amp;F47</f>
        <v>St Catherines.3504.salaries.Ap21</v>
      </c>
      <c r="P47" s="325" t="str">
        <f>'Payroll Totals by Month'!A30&amp;"/"&amp;PayrollCR!$O$1</f>
        <v>10088/111400</v>
      </c>
      <c r="Q47" s="126" t="b">
        <v>1</v>
      </c>
      <c r="R47" s="126" t="b">
        <v>1</v>
      </c>
      <c r="S47" s="126" t="b">
        <v>1</v>
      </c>
    </row>
    <row r="48" spans="1:19" x14ac:dyDescent="0.25">
      <c r="A48" s="126" t="s">
        <v>4021</v>
      </c>
      <c r="B48" s="200">
        <v>1</v>
      </c>
      <c r="C48" s="126">
        <v>2</v>
      </c>
      <c r="D48" s="321">
        <f>'Payroll Totals by Month'!D31</f>
        <v>400114</v>
      </c>
      <c r="E48" s="126" t="b">
        <v>1</v>
      </c>
      <c r="F48" s="322" t="str">
        <f>RIGHT('Payroll Totals by Month'!B31,4)&amp;"."&amp;"salaries"&amp;"."&amp;PayrollCR!$C$5</f>
        <v>3307.salaries.Ap21</v>
      </c>
      <c r="G48" s="323">
        <f t="shared" ca="1" si="2"/>
        <v>44309</v>
      </c>
      <c r="H48" s="324">
        <f>'Payroll Totals by Month'!AG31</f>
        <v>0</v>
      </c>
      <c r="I48" s="205">
        <f t="shared" ca="1" si="3"/>
        <v>44309</v>
      </c>
      <c r="J48" s="126">
        <v>3</v>
      </c>
      <c r="K48" s="126" t="b">
        <v>1</v>
      </c>
      <c r="L48" s="126" t="s">
        <v>4022</v>
      </c>
      <c r="M48" s="126" t="b">
        <v>1</v>
      </c>
      <c r="N48" s="126" t="s">
        <v>3687</v>
      </c>
      <c r="O48" s="322" t="str">
        <f>LEFT('Payroll Totals by Month'!C31,13)&amp;"."&amp;F48</f>
        <v>St John's CE .3307.salaries.Ap21</v>
      </c>
      <c r="P48" s="325" t="str">
        <f>'Payroll Totals by Month'!A31&amp;"/"&amp;PayrollCR!$O$1</f>
        <v>10089/111400</v>
      </c>
      <c r="Q48" s="126" t="b">
        <v>1</v>
      </c>
      <c r="R48" s="126" t="b">
        <v>1</v>
      </c>
      <c r="S48" s="126" t="b">
        <v>1</v>
      </c>
    </row>
    <row r="49" spans="1:19" x14ac:dyDescent="0.25">
      <c r="A49" s="126" t="s">
        <v>4021</v>
      </c>
      <c r="B49" s="200">
        <v>1</v>
      </c>
      <c r="C49" s="126">
        <v>2</v>
      </c>
      <c r="D49" s="321">
        <f>'Payroll Totals by Month'!D32</f>
        <v>400058</v>
      </c>
      <c r="E49" s="126" t="b">
        <v>1</v>
      </c>
      <c r="F49" s="322" t="str">
        <f>RIGHT('Payroll Totals by Month'!B32,4)&amp;"."&amp;"salaries"&amp;"."&amp;PayrollCR!$C$5</f>
        <v>3311.salaries.Ap21</v>
      </c>
      <c r="G49" s="323">
        <f t="shared" ca="1" si="2"/>
        <v>44309</v>
      </c>
      <c r="H49" s="324">
        <f>'Payroll Totals by Month'!AG32</f>
        <v>0</v>
      </c>
      <c r="I49" s="205">
        <f t="shared" ca="1" si="3"/>
        <v>44309</v>
      </c>
      <c r="J49" s="126">
        <v>3</v>
      </c>
      <c r="K49" s="126" t="b">
        <v>1</v>
      </c>
      <c r="L49" s="126" t="s">
        <v>4022</v>
      </c>
      <c r="M49" s="126" t="b">
        <v>1</v>
      </c>
      <c r="N49" s="126" t="s">
        <v>3687</v>
      </c>
      <c r="O49" s="322" t="str">
        <f>LEFT('Payroll Totals by Month'!C32,13)&amp;"."&amp;F49</f>
        <v>St Mary's C E.3311.salaries.Ap21</v>
      </c>
      <c r="P49" s="325" t="str">
        <f>'Payroll Totals by Month'!A32&amp;"/"&amp;PayrollCR!$O$1</f>
        <v>10092/111400</v>
      </c>
      <c r="Q49" s="126" t="b">
        <v>1</v>
      </c>
      <c r="R49" s="126" t="b">
        <v>1</v>
      </c>
      <c r="S49" s="126" t="b">
        <v>1</v>
      </c>
    </row>
    <row r="50" spans="1:19" x14ac:dyDescent="0.25">
      <c r="A50" s="126" t="s">
        <v>4021</v>
      </c>
      <c r="B50" s="200">
        <v>1</v>
      </c>
      <c r="C50" s="126">
        <v>2</v>
      </c>
      <c r="D50" s="321">
        <f>'Payroll Totals by Month'!D33</f>
        <v>400017</v>
      </c>
      <c r="E50" s="126" t="b">
        <v>1</v>
      </c>
      <c r="F50" s="322" t="str">
        <f>RIGHT('Payroll Totals by Month'!B33,4)&amp;"."&amp;"salaries"&amp;"."&amp;PayrollCR!$C$5</f>
        <v>3312.salaries.Ap21</v>
      </c>
      <c r="G50" s="323">
        <f t="shared" ca="1" si="2"/>
        <v>44309</v>
      </c>
      <c r="H50" s="324">
        <f>'Payroll Totals by Month'!AG33</f>
        <v>0</v>
      </c>
      <c r="I50" s="205">
        <f t="shared" ca="1" si="3"/>
        <v>44309</v>
      </c>
      <c r="J50" s="126">
        <v>3</v>
      </c>
      <c r="K50" s="126" t="b">
        <v>1</v>
      </c>
      <c r="L50" s="126" t="s">
        <v>4022</v>
      </c>
      <c r="M50" s="126" t="b">
        <v>1</v>
      </c>
      <c r="N50" s="126" t="s">
        <v>3687</v>
      </c>
      <c r="O50" s="322" t="str">
        <f>LEFT('Payroll Totals by Month'!C33,13)&amp;"."&amp;F50</f>
        <v>St Mary's Sch.3312.salaries.Ap21</v>
      </c>
      <c r="P50" s="325" t="str">
        <f>'Payroll Totals by Month'!A33&amp;"/"&amp;PayrollCR!$O$1</f>
        <v>10093/111400</v>
      </c>
      <c r="Q50" s="126" t="b">
        <v>1</v>
      </c>
      <c r="R50" s="126" t="b">
        <v>1</v>
      </c>
      <c r="S50" s="126" t="b">
        <v>1</v>
      </c>
    </row>
    <row r="51" spans="1:19" x14ac:dyDescent="0.25">
      <c r="A51" s="126" t="s">
        <v>4021</v>
      </c>
      <c r="B51" s="200">
        <v>1</v>
      </c>
      <c r="C51" s="126">
        <v>2</v>
      </c>
      <c r="D51" s="321">
        <f>'Payroll Totals by Month'!D34</f>
        <v>400006</v>
      </c>
      <c r="E51" s="126" t="b">
        <v>1</v>
      </c>
      <c r="F51" s="322" t="str">
        <f>RIGHT('Payroll Totals by Month'!B34,4)&amp;"."&amp;"salaries"&amp;"."&amp;PayrollCR!$C$5</f>
        <v>3313.salaries.Ap21</v>
      </c>
      <c r="G51" s="323">
        <f t="shared" ca="1" si="2"/>
        <v>44309</v>
      </c>
      <c r="H51" s="324">
        <f>'Payroll Totals by Month'!AG34</f>
        <v>0</v>
      </c>
      <c r="I51" s="205">
        <f t="shared" ca="1" si="3"/>
        <v>44309</v>
      </c>
      <c r="J51" s="126">
        <v>3</v>
      </c>
      <c r="K51" s="126" t="b">
        <v>1</v>
      </c>
      <c r="L51" s="126" t="s">
        <v>4022</v>
      </c>
      <c r="M51" s="126" t="b">
        <v>1</v>
      </c>
      <c r="N51" s="126" t="s">
        <v>3687</v>
      </c>
      <c r="O51" s="322" t="str">
        <f>LEFT('Payroll Totals by Month'!C34,13)&amp;"."&amp;F51</f>
        <v>St Paul's Sch.3313.salaries.Ap21</v>
      </c>
      <c r="P51" s="325" t="str">
        <f>'Payroll Totals by Month'!A34&amp;"/"&amp;PayrollCR!$O$1</f>
        <v>10094/111400</v>
      </c>
      <c r="Q51" s="126" t="b">
        <v>1</v>
      </c>
      <c r="R51" s="126" t="b">
        <v>1</v>
      </c>
      <c r="S51" s="126" t="b">
        <v>1</v>
      </c>
    </row>
    <row r="52" spans="1:19" x14ac:dyDescent="0.25">
      <c r="A52" s="126" t="s">
        <v>4021</v>
      </c>
      <c r="B52" s="200">
        <v>1</v>
      </c>
      <c r="C52" s="126">
        <v>2</v>
      </c>
      <c r="D52" s="321">
        <f>'Payroll Totals by Month'!D35</f>
        <v>400094</v>
      </c>
      <c r="E52" s="126" t="b">
        <v>1</v>
      </c>
      <c r="F52" s="322" t="str">
        <f>RIGHT('Payroll Totals by Month'!B35,4)&amp;"."&amp;"salaries"&amp;"."&amp;PayrollCR!$C$5</f>
        <v>3314.salaries.Ap21</v>
      </c>
      <c r="G52" s="323">
        <f t="shared" ca="1" si="2"/>
        <v>44309</v>
      </c>
      <c r="H52" s="324">
        <f>'Payroll Totals by Month'!AG35</f>
        <v>0</v>
      </c>
      <c r="I52" s="205">
        <f t="shared" ca="1" si="3"/>
        <v>44309</v>
      </c>
      <c r="J52" s="126">
        <v>3</v>
      </c>
      <c r="K52" s="126" t="b">
        <v>1</v>
      </c>
      <c r="L52" s="126" t="s">
        <v>4022</v>
      </c>
      <c r="M52" s="126" t="b">
        <v>1</v>
      </c>
      <c r="N52" s="126" t="s">
        <v>3687</v>
      </c>
      <c r="O52" s="322" t="str">
        <f>LEFT('Payroll Totals by Month'!C35,13)&amp;"."&amp;F52</f>
        <v>St Pauls CE P.3314.salaries.Ap21</v>
      </c>
      <c r="P52" s="325" t="str">
        <f>'Payroll Totals by Month'!A35&amp;"/"&amp;PayrollCR!$O$1</f>
        <v>10095/111400</v>
      </c>
      <c r="Q52" s="126" t="b">
        <v>1</v>
      </c>
      <c r="R52" s="126" t="b">
        <v>1</v>
      </c>
      <c r="S52" s="126" t="b">
        <v>1</v>
      </c>
    </row>
    <row r="53" spans="1:19" x14ac:dyDescent="0.25">
      <c r="A53" s="126" t="s">
        <v>4021</v>
      </c>
      <c r="B53" s="200">
        <v>1</v>
      </c>
      <c r="C53" s="126">
        <v>2</v>
      </c>
      <c r="D53" s="321">
        <f>'Payroll Totals by Month'!D36</f>
        <v>400009</v>
      </c>
      <c r="E53" s="126" t="b">
        <v>1</v>
      </c>
      <c r="F53" s="322" t="str">
        <f>RIGHT('Payroll Totals by Month'!B36,4)&amp;"."&amp;"salaries"&amp;"."&amp;PayrollCR!$C$5</f>
        <v>3506.salaries.Ap21</v>
      </c>
      <c r="G53" s="323">
        <f t="shared" ca="1" si="2"/>
        <v>44309</v>
      </c>
      <c r="H53" s="324">
        <f>'Payroll Totals by Month'!AG36</f>
        <v>0</v>
      </c>
      <c r="I53" s="205">
        <f t="shared" ca="1" si="3"/>
        <v>44309</v>
      </c>
      <c r="J53" s="126">
        <v>3</v>
      </c>
      <c r="K53" s="126" t="b">
        <v>1</v>
      </c>
      <c r="L53" s="126" t="s">
        <v>4022</v>
      </c>
      <c r="M53" s="126" t="b">
        <v>1</v>
      </c>
      <c r="N53" s="126" t="s">
        <v>3687</v>
      </c>
      <c r="O53" s="322" t="str">
        <f>LEFT('Payroll Totals by Month'!C36,13)&amp;"."&amp;F53</f>
        <v>St Vincent's .3506.salaries.Ap21</v>
      </c>
      <c r="P53" s="325" t="str">
        <f>'Payroll Totals by Month'!A36&amp;"/"&amp;PayrollCR!$O$1</f>
        <v>10096/111400</v>
      </c>
      <c r="Q53" s="126" t="b">
        <v>1</v>
      </c>
      <c r="R53" s="126" t="b">
        <v>1</v>
      </c>
      <c r="S53" s="126" t="b">
        <v>1</v>
      </c>
    </row>
    <row r="54" spans="1:19" x14ac:dyDescent="0.25">
      <c r="A54" s="126" t="s">
        <v>4021</v>
      </c>
      <c r="B54" s="200">
        <v>1</v>
      </c>
      <c r="C54" s="126">
        <v>2</v>
      </c>
      <c r="D54" s="321">
        <f>'Payroll Totals by Month'!D37</f>
        <v>400100</v>
      </c>
      <c r="E54" s="126" t="b">
        <v>1</v>
      </c>
      <c r="F54" s="322" t="str">
        <f>RIGHT('Payroll Totals by Month'!B37,4)&amp;"."&amp;"salaries"&amp;"."&amp;PayrollCR!$C$5</f>
        <v>3316.salaries.Ap21</v>
      </c>
      <c r="G54" s="323">
        <f t="shared" ca="1" si="2"/>
        <v>44309</v>
      </c>
      <c r="H54" s="324">
        <f>'Payroll Totals by Month'!AG37</f>
        <v>0</v>
      </c>
      <c r="I54" s="205">
        <f t="shared" ca="1" si="3"/>
        <v>44309</v>
      </c>
      <c r="J54" s="126">
        <v>3</v>
      </c>
      <c r="K54" s="126" t="b">
        <v>1</v>
      </c>
      <c r="L54" s="126" t="s">
        <v>4022</v>
      </c>
      <c r="M54" s="126" t="b">
        <v>1</v>
      </c>
      <c r="N54" s="126" t="s">
        <v>3687</v>
      </c>
      <c r="O54" s="322" t="str">
        <f>LEFT('Payroll Totals by Month'!C37,13)&amp;"."&amp;F54</f>
        <v>Trent  C of E.3316.salaries.Ap21</v>
      </c>
      <c r="P54" s="325" t="str">
        <f>'Payroll Totals by Month'!A37&amp;"/"&amp;PayrollCR!$O$1</f>
        <v>10100/111400</v>
      </c>
      <c r="Q54" s="126" t="b">
        <v>1</v>
      </c>
      <c r="R54" s="126" t="b">
        <v>1</v>
      </c>
      <c r="S54" s="126" t="b">
        <v>1</v>
      </c>
    </row>
    <row r="55" spans="1:19" x14ac:dyDescent="0.25">
      <c r="A55" s="126" t="s">
        <v>4021</v>
      </c>
      <c r="B55" s="200">
        <v>1</v>
      </c>
      <c r="C55" s="126">
        <v>2</v>
      </c>
      <c r="D55" s="321">
        <f>'Payroll Totals by Month'!D38</f>
        <v>400101</v>
      </c>
      <c r="E55" s="126" t="b">
        <v>1</v>
      </c>
      <c r="F55" s="322" t="str">
        <f>RIGHT('Payroll Totals by Month'!B38,4)&amp;"."&amp;"salaries"&amp;"."&amp;PayrollCR!$C$5</f>
        <v>2055.salaries.Ap21</v>
      </c>
      <c r="G55" s="323">
        <f t="shared" ca="1" si="2"/>
        <v>44309</v>
      </c>
      <c r="H55" s="324">
        <f>'Payroll Totals by Month'!AG38</f>
        <v>0</v>
      </c>
      <c r="I55" s="205">
        <f t="shared" ca="1" si="3"/>
        <v>44309</v>
      </c>
      <c r="J55" s="126">
        <v>3</v>
      </c>
      <c r="K55" s="126" t="b">
        <v>1</v>
      </c>
      <c r="L55" s="126" t="s">
        <v>4022</v>
      </c>
      <c r="M55" s="126" t="b">
        <v>1</v>
      </c>
      <c r="N55" s="126" t="s">
        <v>3687</v>
      </c>
      <c r="O55" s="322" t="str">
        <f>LEFT('Payroll Totals by Month'!C38,13)&amp;"."&amp;F55</f>
        <v>Tudor School.2055.salaries.Ap21</v>
      </c>
      <c r="P55" s="325" t="str">
        <f>'Payroll Totals by Month'!A38&amp;"/"&amp;PayrollCR!$O$1</f>
        <v>10101/111400</v>
      </c>
      <c r="Q55" s="126" t="b">
        <v>1</v>
      </c>
      <c r="R55" s="126" t="b">
        <v>1</v>
      </c>
      <c r="S55" s="126" t="b">
        <v>1</v>
      </c>
    </row>
    <row r="56" spans="1:19" x14ac:dyDescent="0.25">
      <c r="A56" s="126" t="s">
        <v>4021</v>
      </c>
      <c r="B56" s="200">
        <v>1</v>
      </c>
      <c r="C56" s="126">
        <v>2</v>
      </c>
      <c r="D56" s="321">
        <f>'Payroll Totals by Month'!D39</f>
        <v>400011</v>
      </c>
      <c r="E56" s="126" t="b">
        <v>1</v>
      </c>
      <c r="F56" s="322" t="str">
        <f>RIGHT('Payroll Totals by Month'!B39,4)&amp;"."&amp;"salaries"&amp;"."&amp;PayrollCR!$C$5</f>
        <v>2060.salaries.Ap21</v>
      </c>
      <c r="G56" s="323">
        <f t="shared" ca="1" si="2"/>
        <v>44309</v>
      </c>
      <c r="H56" s="324">
        <f>'Payroll Totals by Month'!AG39</f>
        <v>0</v>
      </c>
      <c r="I56" s="205">
        <f t="shared" ca="1" si="3"/>
        <v>44309</v>
      </c>
      <c r="J56" s="126">
        <v>3</v>
      </c>
      <c r="K56" s="126" t="b">
        <v>1</v>
      </c>
      <c r="L56" s="126" t="s">
        <v>4022</v>
      </c>
      <c r="M56" s="126" t="b">
        <v>1</v>
      </c>
      <c r="N56" s="126" t="s">
        <v>3687</v>
      </c>
      <c r="O56" s="322" t="str">
        <f>LEFT('Payroll Totals by Month'!C39,13)&amp;"."&amp;F56</f>
        <v>Whitings Hill.2060.salaries.Ap21</v>
      </c>
      <c r="P56" s="325" t="str">
        <f>'Payroll Totals by Month'!A39&amp;"/"&amp;PayrollCR!$O$1</f>
        <v>10105/111400</v>
      </c>
      <c r="Q56" s="126" t="b">
        <v>1</v>
      </c>
      <c r="R56" s="126" t="b">
        <v>1</v>
      </c>
      <c r="S56" s="126" t="b">
        <v>1</v>
      </c>
    </row>
    <row r="57" spans="1:19" x14ac:dyDescent="0.25">
      <c r="A57" s="126" t="s">
        <v>4021</v>
      </c>
      <c r="B57" s="200">
        <v>1</v>
      </c>
      <c r="C57" s="126">
        <v>2</v>
      </c>
      <c r="D57" s="321">
        <f>'Payroll Totals by Month'!D40</f>
        <v>400066</v>
      </c>
      <c r="E57" s="126" t="b">
        <v>1</v>
      </c>
      <c r="F57" s="322" t="str">
        <f>RIGHT('Payroll Totals by Month'!B40,4)&amp;"."&amp;"salaries"&amp;"."&amp;PayrollCR!$C$5</f>
        <v>3509.salaries.Ap21</v>
      </c>
      <c r="G57" s="323">
        <f t="shared" ca="1" si="2"/>
        <v>44309</v>
      </c>
      <c r="H57" s="324">
        <f>'Payroll Totals by Month'!AG40</f>
        <v>0</v>
      </c>
      <c r="I57" s="205">
        <f t="shared" ca="1" si="3"/>
        <v>44309</v>
      </c>
      <c r="J57" s="126">
        <v>3</v>
      </c>
      <c r="K57" s="126" t="b">
        <v>1</v>
      </c>
      <c r="L57" s="126" t="s">
        <v>4022</v>
      </c>
      <c r="M57" s="126" t="b">
        <v>1</v>
      </c>
      <c r="N57" s="126" t="s">
        <v>3687</v>
      </c>
      <c r="O57" s="322" t="str">
        <f>LEFT('Payroll Totals by Month'!C40,13)&amp;"."&amp;F57</f>
        <v>St Joseph's P.3509.salaries.Ap21</v>
      </c>
      <c r="P57" s="325" t="str">
        <f>'Payroll Totals by Month'!A40&amp;"/"&amp;PayrollCR!$O$1</f>
        <v>10107/111400</v>
      </c>
      <c r="Q57" s="126" t="b">
        <v>1</v>
      </c>
      <c r="R57" s="126" t="b">
        <v>1</v>
      </c>
      <c r="S57" s="126" t="b">
        <v>1</v>
      </c>
    </row>
    <row r="58" spans="1:19" x14ac:dyDescent="0.25">
      <c r="A58" s="126" t="s">
        <v>4021</v>
      </c>
      <c r="B58" s="200">
        <v>1</v>
      </c>
      <c r="C58" s="126">
        <v>2</v>
      </c>
      <c r="D58" s="321">
        <f>'Payroll Totals by Month'!D41</f>
        <v>400037</v>
      </c>
      <c r="E58" s="126" t="b">
        <v>1</v>
      </c>
      <c r="F58" s="322" t="str">
        <f>RIGHT('Payroll Totals by Month'!B41,4)&amp;"."&amp;"salaries"&amp;"."&amp;PayrollCR!$C$5</f>
        <v>3507.salaries.Ap21</v>
      </c>
      <c r="G58" s="323">
        <f t="shared" ca="1" si="2"/>
        <v>44309</v>
      </c>
      <c r="H58" s="324">
        <f>'Payroll Totals by Month'!AG41</f>
        <v>0</v>
      </c>
      <c r="I58" s="205">
        <f t="shared" ca="1" si="3"/>
        <v>44309</v>
      </c>
      <c r="J58" s="126">
        <v>3</v>
      </c>
      <c r="K58" s="126" t="b">
        <v>1</v>
      </c>
      <c r="L58" s="126" t="s">
        <v>4022</v>
      </c>
      <c r="M58" s="126" t="b">
        <v>1</v>
      </c>
      <c r="N58" s="126" t="s">
        <v>3687</v>
      </c>
      <c r="O58" s="322" t="str">
        <f>LEFT('Payroll Totals by Month'!C41,13)&amp;"."&amp;F58</f>
        <v>St Theresa's .3507.salaries.Ap21</v>
      </c>
      <c r="P58" s="325" t="str">
        <f>'Payroll Totals by Month'!A41&amp;"/"&amp;PayrollCR!$O$1</f>
        <v>10108/111400</v>
      </c>
      <c r="Q58" s="126" t="b">
        <v>1</v>
      </c>
      <c r="R58" s="126" t="b">
        <v>1</v>
      </c>
      <c r="S58" s="126" t="b">
        <v>1</v>
      </c>
    </row>
    <row r="59" spans="1:19" x14ac:dyDescent="0.25">
      <c r="A59" s="126" t="s">
        <v>4021</v>
      </c>
      <c r="B59" s="200">
        <v>1</v>
      </c>
      <c r="C59" s="126">
        <v>2</v>
      </c>
      <c r="D59" s="321">
        <f>'Payroll Totals by Month'!D42</f>
        <v>400004</v>
      </c>
      <c r="E59" s="126" t="b">
        <v>1</v>
      </c>
      <c r="F59" s="322" t="str">
        <f>RIGHT('Payroll Totals by Month'!B42,4)&amp;"."&amp;"salaries"&amp;"."&amp;PayrollCR!$C$5</f>
        <v>2054.salaries.Ap21</v>
      </c>
      <c r="G59" s="323">
        <f t="shared" ca="1" si="2"/>
        <v>44309</v>
      </c>
      <c r="H59" s="324">
        <f>'Payroll Totals by Month'!AG42</f>
        <v>0</v>
      </c>
      <c r="I59" s="205">
        <f t="shared" ca="1" si="3"/>
        <v>44309</v>
      </c>
      <c r="J59" s="126">
        <v>3</v>
      </c>
      <c r="K59" s="126" t="b">
        <v>1</v>
      </c>
      <c r="L59" s="126" t="s">
        <v>4022</v>
      </c>
      <c r="M59" s="126" t="b">
        <v>1</v>
      </c>
      <c r="N59" s="126" t="s">
        <v>3687</v>
      </c>
      <c r="O59" s="322" t="str">
        <f>LEFT('Payroll Totals by Month'!C42,13)&amp;"."&amp;F59</f>
        <v>Woodridge  Pr.2054.salaries.Ap21</v>
      </c>
      <c r="P59" s="325" t="str">
        <f>'Payroll Totals by Month'!A42&amp;"/"&amp;PayrollCR!$O$1</f>
        <v>10109/111400</v>
      </c>
      <c r="Q59" s="126" t="b">
        <v>1</v>
      </c>
      <c r="R59" s="126" t="b">
        <v>1</v>
      </c>
      <c r="S59" s="126" t="b">
        <v>1</v>
      </c>
    </row>
    <row r="60" spans="1:19" x14ac:dyDescent="0.25">
      <c r="A60" s="126" t="s">
        <v>4021</v>
      </c>
      <c r="B60" s="200">
        <v>1</v>
      </c>
      <c r="C60" s="126">
        <v>2</v>
      </c>
      <c r="D60" s="321">
        <f>'Payroll Totals by Month'!D43</f>
        <v>400071</v>
      </c>
      <c r="E60" s="126" t="b">
        <v>1</v>
      </c>
      <c r="F60" s="322" t="str">
        <f>RIGHT('Payroll Totals by Month'!B43,4)&amp;"."&amp;"salaries"&amp;"."&amp;PayrollCR!$C$5</f>
        <v>3510.salaries.Ap21</v>
      </c>
      <c r="G60" s="323">
        <f t="shared" ca="1" si="2"/>
        <v>44309</v>
      </c>
      <c r="H60" s="324">
        <f>'Payroll Totals by Month'!AG43</f>
        <v>0</v>
      </c>
      <c r="I60" s="205">
        <f t="shared" ca="1" si="3"/>
        <v>44309</v>
      </c>
      <c r="J60" s="126">
        <v>3</v>
      </c>
      <c r="K60" s="126" t="b">
        <v>1</v>
      </c>
      <c r="L60" s="126" t="s">
        <v>4022</v>
      </c>
      <c r="M60" s="126" t="b">
        <v>1</v>
      </c>
      <c r="N60" s="126" t="s">
        <v>3687</v>
      </c>
      <c r="O60" s="322" t="str">
        <f>LEFT('Payroll Totals by Month'!C43,13)&amp;"."&amp;F60</f>
        <v>Sacred Heart .3510.salaries.Ap21</v>
      </c>
      <c r="P60" s="325" t="str">
        <f>'Payroll Totals by Month'!A43&amp;"/"&amp;PayrollCR!$O$1</f>
        <v>10110/111400</v>
      </c>
      <c r="Q60" s="126" t="b">
        <v>1</v>
      </c>
      <c r="R60" s="126" t="b">
        <v>1</v>
      </c>
      <c r="S60" s="126" t="b">
        <v>1</v>
      </c>
    </row>
    <row r="61" spans="1:19" x14ac:dyDescent="0.25">
      <c r="A61" s="126" t="s">
        <v>4021</v>
      </c>
      <c r="B61" s="200">
        <v>1</v>
      </c>
      <c r="C61" s="126">
        <v>2</v>
      </c>
      <c r="D61" s="321">
        <f>'Payroll Totals by Month'!D44</f>
        <v>400007</v>
      </c>
      <c r="E61" s="126" t="b">
        <v>1</v>
      </c>
      <c r="F61" s="322" t="str">
        <f>RIGHT('Payroll Totals by Month'!B44,4)&amp;"."&amp;"salaries"&amp;"."&amp;PayrollCR!$C$5</f>
        <v>3513.salaries.Ap21</v>
      </c>
      <c r="G61" s="323">
        <f t="shared" ca="1" si="2"/>
        <v>44309</v>
      </c>
      <c r="H61" s="324">
        <f>'Payroll Totals by Month'!AG44</f>
        <v>0</v>
      </c>
      <c r="I61" s="205">
        <f t="shared" ca="1" si="3"/>
        <v>44309</v>
      </c>
      <c r="J61" s="126">
        <v>3</v>
      </c>
      <c r="K61" s="126" t="b">
        <v>1</v>
      </c>
      <c r="L61" s="126" t="s">
        <v>4022</v>
      </c>
      <c r="M61" s="126" t="b">
        <v>1</v>
      </c>
      <c r="N61" s="126" t="s">
        <v>3687</v>
      </c>
      <c r="O61" s="322" t="str">
        <f>LEFT('Payroll Totals by Month'!C44,13)&amp;"."&amp;F61</f>
        <v>Menorah Prima.3513.salaries.Ap21</v>
      </c>
      <c r="P61" s="325" t="str">
        <f>'Payroll Totals by Month'!A44&amp;"/"&amp;PayrollCR!$O$1</f>
        <v>10114/111400</v>
      </c>
      <c r="Q61" s="126" t="b">
        <v>1</v>
      </c>
      <c r="R61" s="126" t="b">
        <v>1</v>
      </c>
      <c r="S61" s="126" t="b">
        <v>1</v>
      </c>
    </row>
    <row r="62" spans="1:19" x14ac:dyDescent="0.25">
      <c r="A62" s="126" t="s">
        <v>4021</v>
      </c>
      <c r="B62" s="200">
        <v>1</v>
      </c>
      <c r="C62" s="126">
        <v>2</v>
      </c>
      <c r="D62" s="321">
        <f>'Payroll Totals by Month'!D45</f>
        <v>400024</v>
      </c>
      <c r="E62" s="126" t="b">
        <v>1</v>
      </c>
      <c r="F62" s="322" t="str">
        <f>RIGHT('Payroll Totals by Month'!B45,4)&amp;"."&amp;"salaries"&amp;"."&amp;PayrollCR!$C$5</f>
        <v>3511.salaries.Ap21</v>
      </c>
      <c r="G62" s="323">
        <f t="shared" ca="1" si="2"/>
        <v>44309</v>
      </c>
      <c r="H62" s="324">
        <f>'Payroll Totals by Month'!AG45</f>
        <v>0</v>
      </c>
      <c r="I62" s="205">
        <f t="shared" ca="1" si="3"/>
        <v>44309</v>
      </c>
      <c r="J62" s="126">
        <v>3</v>
      </c>
      <c r="K62" s="126" t="b">
        <v>1</v>
      </c>
      <c r="L62" s="126" t="s">
        <v>4022</v>
      </c>
      <c r="M62" s="126" t="b">
        <v>1</v>
      </c>
      <c r="N62" s="126" t="s">
        <v>3687</v>
      </c>
      <c r="O62" s="322" t="str">
        <f>LEFT('Payroll Totals by Month'!C45,13)&amp;"."&amp;F62</f>
        <v>Blessed Domin.3511.salaries.Ap21</v>
      </c>
      <c r="P62" s="325" t="str">
        <f>'Payroll Totals by Month'!A45&amp;"/"&amp;PayrollCR!$O$1</f>
        <v>10115/111400</v>
      </c>
      <c r="Q62" s="126" t="b">
        <v>1</v>
      </c>
      <c r="R62" s="126" t="b">
        <v>1</v>
      </c>
      <c r="S62" s="126" t="b">
        <v>1</v>
      </c>
    </row>
    <row r="63" spans="1:19" x14ac:dyDescent="0.25">
      <c r="A63" s="126" t="s">
        <v>4021</v>
      </c>
      <c r="B63" s="200">
        <v>1</v>
      </c>
      <c r="C63" s="126">
        <v>2</v>
      </c>
      <c r="D63" s="321">
        <f>'Payroll Totals by Month'!D46</f>
        <v>400098</v>
      </c>
      <c r="E63" s="126" t="b">
        <v>1</v>
      </c>
      <c r="F63" s="322" t="str">
        <f>RIGHT('Payroll Totals by Month'!B46,4)&amp;"."&amp;"salaries"&amp;"."&amp;PayrollCR!$C$5</f>
        <v>3309.salaries.Ap21</v>
      </c>
      <c r="G63" s="323">
        <f t="shared" ca="1" si="2"/>
        <v>44309</v>
      </c>
      <c r="H63" s="324">
        <f>'Payroll Totals by Month'!AG46</f>
        <v>0</v>
      </c>
      <c r="I63" s="205">
        <f t="shared" ca="1" si="3"/>
        <v>44309</v>
      </c>
      <c r="J63" s="126">
        <v>3</v>
      </c>
      <c r="K63" s="126" t="b">
        <v>1</v>
      </c>
      <c r="L63" s="126" t="s">
        <v>4022</v>
      </c>
      <c r="M63" s="126" t="b">
        <v>1</v>
      </c>
      <c r="N63" s="126" t="s">
        <v>3687</v>
      </c>
      <c r="O63" s="322" t="str">
        <f>LEFT('Payroll Totals by Month'!C46,13)&amp;"."&amp;F63</f>
        <v>St Johns CE N.3309.salaries.Ap21</v>
      </c>
      <c r="P63" s="325" t="str">
        <f>'Payroll Totals by Month'!A46&amp;"/"&amp;PayrollCR!$O$1</f>
        <v>10116/111400</v>
      </c>
      <c r="Q63" s="126" t="b">
        <v>1</v>
      </c>
      <c r="R63" s="126" t="b">
        <v>1</v>
      </c>
      <c r="S63" s="126" t="b">
        <v>1</v>
      </c>
    </row>
    <row r="64" spans="1:19" x14ac:dyDescent="0.25">
      <c r="A64" s="126" t="s">
        <v>4021</v>
      </c>
      <c r="B64" s="200">
        <v>1</v>
      </c>
      <c r="C64" s="126">
        <v>2</v>
      </c>
      <c r="D64" s="321">
        <f>'Payroll Totals by Month'!D47</f>
        <v>400107</v>
      </c>
      <c r="E64" s="126" t="b">
        <v>1</v>
      </c>
      <c r="F64" s="322" t="str">
        <f>RIGHT('Payroll Totals by Month'!B47,4)&amp;"."&amp;"salaries"&amp;"."&amp;PayrollCR!$C$5</f>
        <v>3514.salaries.Ap21</v>
      </c>
      <c r="G64" s="323">
        <f t="shared" ca="1" si="2"/>
        <v>44309</v>
      </c>
      <c r="H64" s="324">
        <f>'Payroll Totals by Month'!AG47</f>
        <v>0</v>
      </c>
      <c r="I64" s="205">
        <f t="shared" ca="1" si="3"/>
        <v>44309</v>
      </c>
      <c r="J64" s="126">
        <v>3</v>
      </c>
      <c r="K64" s="126" t="b">
        <v>1</v>
      </c>
      <c r="L64" s="126" t="s">
        <v>4022</v>
      </c>
      <c r="M64" s="126" t="b">
        <v>1</v>
      </c>
      <c r="N64" s="126" t="s">
        <v>3687</v>
      </c>
      <c r="O64" s="322" t="str">
        <f>LEFT('Payroll Totals by Month'!C47,13)&amp;"."&amp;F64</f>
        <v>Annunciation .3514.salaries.Ap21</v>
      </c>
      <c r="P64" s="325" t="str">
        <f>'Payroll Totals by Month'!A47&amp;"/"&amp;PayrollCR!$O$1</f>
        <v>10117/111400</v>
      </c>
      <c r="Q64" s="126" t="b">
        <v>1</v>
      </c>
      <c r="R64" s="126" t="b">
        <v>1</v>
      </c>
      <c r="S64" s="126" t="b">
        <v>1</v>
      </c>
    </row>
    <row r="65" spans="1:19" x14ac:dyDescent="0.25">
      <c r="A65" s="126" t="s">
        <v>4021</v>
      </c>
      <c r="B65" s="200">
        <v>1</v>
      </c>
      <c r="C65" s="126">
        <v>2</v>
      </c>
      <c r="D65" s="321">
        <f>'Payroll Totals by Month'!D48</f>
        <v>400065</v>
      </c>
      <c r="E65" s="126" t="b">
        <v>1</v>
      </c>
      <c r="F65" s="322" t="str">
        <f>RIGHT('Payroll Totals by Month'!B48,4)&amp;"."&amp;"salaries"&amp;"."&amp;PayrollCR!$C$5</f>
        <v>2067.salaries.Ap21</v>
      </c>
      <c r="G65" s="323">
        <f t="shared" ca="1" si="2"/>
        <v>44309</v>
      </c>
      <c r="H65" s="324">
        <f>'Payroll Totals by Month'!AG48</f>
        <v>0</v>
      </c>
      <c r="I65" s="205">
        <f t="shared" ca="1" si="3"/>
        <v>44309</v>
      </c>
      <c r="J65" s="126">
        <v>3</v>
      </c>
      <c r="K65" s="126" t="b">
        <v>1</v>
      </c>
      <c r="L65" s="126" t="s">
        <v>4022</v>
      </c>
      <c r="M65" s="126" t="b">
        <v>1</v>
      </c>
      <c r="N65" s="126" t="s">
        <v>3687</v>
      </c>
      <c r="O65" s="322" t="str">
        <f>LEFT('Payroll Totals by Month'!C48,13)&amp;"."&amp;F65</f>
        <v>Chalgrove Pri.2067.salaries.Ap21</v>
      </c>
      <c r="P65" s="325" t="str">
        <f>'Payroll Totals by Month'!A48&amp;"/"&amp;PayrollCR!$O$1</f>
        <v>10118/111400</v>
      </c>
      <c r="Q65" s="126" t="b">
        <v>1</v>
      </c>
      <c r="R65" s="126" t="b">
        <v>1</v>
      </c>
      <c r="S65" s="126" t="b">
        <v>1</v>
      </c>
    </row>
    <row r="66" spans="1:19" x14ac:dyDescent="0.25">
      <c r="A66" s="126" t="s">
        <v>4021</v>
      </c>
      <c r="B66" s="200">
        <v>1</v>
      </c>
      <c r="C66" s="126">
        <v>2</v>
      </c>
      <c r="D66" s="321">
        <f>'Payroll Totals by Month'!D49</f>
        <v>400010</v>
      </c>
      <c r="E66" s="126" t="b">
        <v>1</v>
      </c>
      <c r="F66" s="322" t="str">
        <f>RIGHT('Payroll Totals by Month'!B49,4)&amp;"."&amp;"salaries"&amp;"."&amp;PayrollCR!$C$5</f>
        <v>2071.salaries.Ap21</v>
      </c>
      <c r="G66" s="323">
        <f t="shared" ca="1" si="2"/>
        <v>44309</v>
      </c>
      <c r="H66" s="324">
        <f>'Payroll Totals by Month'!AG49</f>
        <v>0</v>
      </c>
      <c r="I66" s="205">
        <f t="shared" ca="1" si="3"/>
        <v>44309</v>
      </c>
      <c r="J66" s="126">
        <v>3</v>
      </c>
      <c r="K66" s="126" t="b">
        <v>1</v>
      </c>
      <c r="L66" s="126" t="s">
        <v>4022</v>
      </c>
      <c r="M66" s="126" t="b">
        <v>1</v>
      </c>
      <c r="N66" s="126" t="s">
        <v>3687</v>
      </c>
      <c r="O66" s="322" t="str">
        <f>LEFT('Payroll Totals by Month'!C49,13)&amp;"."&amp;F66</f>
        <v>Queenswell In.2071.salaries.Ap21</v>
      </c>
      <c r="P66" s="325" t="str">
        <f>'Payroll Totals by Month'!A49&amp;"/"&amp;PayrollCR!$O$1</f>
        <v>10119/111400</v>
      </c>
      <c r="Q66" s="126" t="b">
        <v>1</v>
      </c>
      <c r="R66" s="126" t="b">
        <v>1</v>
      </c>
      <c r="S66" s="126" t="b">
        <v>1</v>
      </c>
    </row>
    <row r="67" spans="1:19" x14ac:dyDescent="0.25">
      <c r="A67" s="126" t="s">
        <v>4021</v>
      </c>
      <c r="B67" s="200">
        <v>1</v>
      </c>
      <c r="C67" s="126">
        <v>2</v>
      </c>
      <c r="D67" s="321">
        <f>'Payroll Totals by Month'!D50</f>
        <v>400108</v>
      </c>
      <c r="E67" s="126" t="b">
        <v>1</v>
      </c>
      <c r="F67" s="322" t="str">
        <f>RIGHT('Payroll Totals by Month'!B50,4)&amp;"."&amp;"salaries"&amp;"."&amp;PayrollCR!$C$5</f>
        <v>3516.salaries.Ap21</v>
      </c>
      <c r="G67" s="323">
        <f t="shared" ca="1" si="2"/>
        <v>44309</v>
      </c>
      <c r="H67" s="324">
        <f>'Payroll Totals by Month'!AG50</f>
        <v>0</v>
      </c>
      <c r="I67" s="205">
        <f t="shared" ca="1" si="3"/>
        <v>44309</v>
      </c>
      <c r="J67" s="126">
        <v>3</v>
      </c>
      <c r="K67" s="126" t="b">
        <v>1</v>
      </c>
      <c r="L67" s="126" t="s">
        <v>4022</v>
      </c>
      <c r="M67" s="126" t="b">
        <v>1</v>
      </c>
      <c r="N67" s="126" t="s">
        <v>3687</v>
      </c>
      <c r="O67" s="322" t="str">
        <f>LEFT('Payroll Totals by Month'!C50,13)&amp;"."&amp;F67</f>
        <v>Hasmonean Pri.3516.salaries.Ap21</v>
      </c>
      <c r="P67" s="325" t="str">
        <f>'Payroll Totals by Month'!A50&amp;"/"&amp;PayrollCR!$O$1</f>
        <v>10121/111400</v>
      </c>
      <c r="Q67" s="126" t="b">
        <v>1</v>
      </c>
      <c r="R67" s="126" t="b">
        <v>1</v>
      </c>
      <c r="S67" s="126" t="b">
        <v>1</v>
      </c>
    </row>
    <row r="68" spans="1:19" x14ac:dyDescent="0.25">
      <c r="A68" s="126" t="s">
        <v>4021</v>
      </c>
      <c r="B68" s="200">
        <v>1</v>
      </c>
      <c r="C68" s="126">
        <v>2</v>
      </c>
      <c r="D68" s="321">
        <f>'Payroll Totals by Month'!D51</f>
        <v>400113</v>
      </c>
      <c r="E68" s="126" t="b">
        <v>1</v>
      </c>
      <c r="F68" s="322" t="str">
        <f>RIGHT('Payroll Totals by Month'!B51,4)&amp;"."&amp;"salaries"&amp;"."&amp;PayrollCR!$C$5</f>
        <v>2077.salaries.Ap21</v>
      </c>
      <c r="G68" s="323">
        <f t="shared" ca="1" si="2"/>
        <v>44309</v>
      </c>
      <c r="H68" s="324">
        <f>'Payroll Totals by Month'!AG51</f>
        <v>0</v>
      </c>
      <c r="I68" s="205">
        <f t="shared" ca="1" si="3"/>
        <v>44309</v>
      </c>
      <c r="J68" s="126">
        <v>3</v>
      </c>
      <c r="K68" s="126" t="b">
        <v>1</v>
      </c>
      <c r="L68" s="126" t="s">
        <v>4022</v>
      </c>
      <c r="M68" s="126" t="b">
        <v>1</v>
      </c>
      <c r="N68" s="126" t="s">
        <v>3687</v>
      </c>
      <c r="O68" s="322" t="str">
        <f>LEFT('Payroll Totals by Month'!C51,13)&amp;"."&amp;F68</f>
        <v>Orion Primary.2077.salaries.Ap21</v>
      </c>
      <c r="P68" s="325" t="str">
        <f>'Payroll Totals by Month'!A51&amp;"/"&amp;PayrollCR!$O$1</f>
        <v>10127/111400</v>
      </c>
      <c r="Q68" s="126" t="b">
        <v>1</v>
      </c>
      <c r="R68" s="126" t="b">
        <v>1</v>
      </c>
      <c r="S68" s="126" t="b">
        <v>1</v>
      </c>
    </row>
    <row r="69" spans="1:19" x14ac:dyDescent="0.25">
      <c r="A69" s="126" t="s">
        <v>4021</v>
      </c>
      <c r="B69" s="200">
        <v>1</v>
      </c>
      <c r="C69" s="126">
        <v>2</v>
      </c>
      <c r="D69" s="321">
        <f>'Payroll Totals by Month'!D52</f>
        <v>400070</v>
      </c>
      <c r="E69" s="126" t="b">
        <v>1</v>
      </c>
      <c r="F69" s="322" t="str">
        <f>RIGHT('Payroll Totals by Month'!B52,4)&amp;"."&amp;"salaries"&amp;"."&amp;PayrollCR!$C$5</f>
        <v>2079.salaries.Ap21</v>
      </c>
      <c r="G69" s="323">
        <f t="shared" ca="1" si="2"/>
        <v>44309</v>
      </c>
      <c r="H69" s="324">
        <f>'Payroll Totals by Month'!AG52</f>
        <v>0</v>
      </c>
      <c r="I69" s="205">
        <f t="shared" ca="1" si="3"/>
        <v>44309</v>
      </c>
      <c r="J69" s="126">
        <v>3</v>
      </c>
      <c r="K69" s="126" t="b">
        <v>1</v>
      </c>
      <c r="L69" s="126" t="s">
        <v>4022</v>
      </c>
      <c r="M69" s="126" t="b">
        <v>1</v>
      </c>
      <c r="N69" s="126" t="s">
        <v>3687</v>
      </c>
      <c r="O69" s="322" t="str">
        <f>LEFT('Payroll Totals by Month'!C52,13)&amp;"."&amp;F69</f>
        <v>Beis Yaakov.2079.salaries.Ap21</v>
      </c>
      <c r="P69" s="325" t="str">
        <f>'Payroll Totals by Month'!A52&amp;"/"&amp;PayrollCR!$O$1</f>
        <v>10128/111400</v>
      </c>
      <c r="Q69" s="126" t="b">
        <v>1</v>
      </c>
      <c r="R69" s="126" t="b">
        <v>1</v>
      </c>
      <c r="S69" s="126" t="b">
        <v>1</v>
      </c>
    </row>
    <row r="70" spans="1:19" x14ac:dyDescent="0.25">
      <c r="A70" s="126" t="s">
        <v>4021</v>
      </c>
      <c r="B70" s="200">
        <v>1</v>
      </c>
      <c r="C70" s="126">
        <v>2</v>
      </c>
      <c r="D70" s="321">
        <f>'Payroll Totals by Month'!D53</f>
        <v>400014</v>
      </c>
      <c r="E70" s="126" t="b">
        <v>1</v>
      </c>
      <c r="F70" s="322" t="str">
        <f>RIGHT('Payroll Totals by Month'!B53,4)&amp;"."&amp;"salaries"&amp;"."&amp;PayrollCR!$C$5</f>
        <v>2078.salaries.Ap21</v>
      </c>
      <c r="G70" s="323">
        <f t="shared" ca="1" si="2"/>
        <v>44309</v>
      </c>
      <c r="H70" s="324">
        <f>'Payroll Totals by Month'!AG53</f>
        <v>0</v>
      </c>
      <c r="I70" s="205">
        <f t="shared" ca="1" si="3"/>
        <v>44309</v>
      </c>
      <c r="J70" s="126">
        <v>3</v>
      </c>
      <c r="K70" s="126" t="b">
        <v>1</v>
      </c>
      <c r="L70" s="126" t="s">
        <v>4022</v>
      </c>
      <c r="M70" s="126" t="b">
        <v>1</v>
      </c>
      <c r="N70" s="126" t="s">
        <v>3687</v>
      </c>
      <c r="O70" s="322" t="str">
        <f>LEFT('Payroll Totals by Month'!C53,13)&amp;"."&amp;F70</f>
        <v>Pardes House .2078.salaries.Ap21</v>
      </c>
      <c r="P70" s="325" t="str">
        <f>'Payroll Totals by Month'!A53&amp;"/"&amp;PayrollCR!$O$1</f>
        <v>10129/111400</v>
      </c>
      <c r="Q70" s="126" t="b">
        <v>1</v>
      </c>
      <c r="R70" s="126" t="b">
        <v>1</v>
      </c>
      <c r="S70" s="126" t="b">
        <v>1</v>
      </c>
    </row>
    <row r="71" spans="1:19" x14ac:dyDescent="0.25">
      <c r="A71" s="126" t="s">
        <v>4021</v>
      </c>
      <c r="B71" s="200">
        <v>1</v>
      </c>
      <c r="C71" s="126">
        <v>2</v>
      </c>
      <c r="D71" s="321">
        <f>'Payroll Totals by Month'!D54</f>
        <v>400072</v>
      </c>
      <c r="E71" s="126" t="b">
        <v>1</v>
      </c>
      <c r="F71" s="322" t="str">
        <f>RIGHT('Payroll Totals by Month'!B54,4)&amp;"."&amp;"salaries"&amp;"."&amp;PayrollCR!$C$5</f>
        <v>1002.salaries.Ap21</v>
      </c>
      <c r="G71" s="323">
        <f t="shared" ca="1" si="2"/>
        <v>44309</v>
      </c>
      <c r="H71" s="324">
        <f>'Payroll Totals by Month'!AG54</f>
        <v>0</v>
      </c>
      <c r="I71" s="205">
        <f t="shared" ca="1" si="3"/>
        <v>44309</v>
      </c>
      <c r="J71" s="126">
        <v>3</v>
      </c>
      <c r="K71" s="126" t="b">
        <v>1</v>
      </c>
      <c r="L71" s="126" t="s">
        <v>4022</v>
      </c>
      <c r="M71" s="126" t="b">
        <v>1</v>
      </c>
      <c r="N71" s="126" t="s">
        <v>3687</v>
      </c>
      <c r="O71" s="322" t="str">
        <f>LEFT('Payroll Totals by Month'!C54,13)&amp;"."&amp;F71</f>
        <v>Moss Hall Nur.1002.salaries.Ap21</v>
      </c>
      <c r="P71" s="325" t="str">
        <f>'Payroll Totals by Month'!A54&amp;"/"&amp;PayrollCR!$O$1</f>
        <v>10132/111400</v>
      </c>
      <c r="Q71" s="126" t="b">
        <v>1</v>
      </c>
      <c r="R71" s="126" t="b">
        <v>1</v>
      </c>
      <c r="S71" s="126" t="b">
        <v>1</v>
      </c>
    </row>
    <row r="72" spans="1:19" x14ac:dyDescent="0.25">
      <c r="A72" s="126" t="s">
        <v>4021</v>
      </c>
      <c r="B72" s="200">
        <v>1</v>
      </c>
      <c r="C72" s="126">
        <v>2</v>
      </c>
      <c r="D72" s="321">
        <f>'Payroll Totals by Month'!D55</f>
        <v>400102</v>
      </c>
      <c r="E72" s="126" t="b">
        <v>1</v>
      </c>
      <c r="F72" s="322" t="str">
        <f>RIGHT('Payroll Totals by Month'!B55,4)&amp;"."&amp;"salaries"&amp;"."&amp;PayrollCR!$C$5</f>
        <v>1000.salaries.Ap21</v>
      </c>
      <c r="G72" s="323">
        <f t="shared" ca="1" si="2"/>
        <v>44309</v>
      </c>
      <c r="H72" s="324">
        <f>'Payroll Totals by Month'!AG55</f>
        <v>0</v>
      </c>
      <c r="I72" s="205">
        <f t="shared" ca="1" si="3"/>
        <v>44309</v>
      </c>
      <c r="J72" s="126">
        <v>3</v>
      </c>
      <c r="K72" s="126" t="b">
        <v>1</v>
      </c>
      <c r="L72" s="126" t="s">
        <v>4022</v>
      </c>
      <c r="M72" s="126" t="b">
        <v>1</v>
      </c>
      <c r="N72" s="126" t="s">
        <v>3687</v>
      </c>
      <c r="O72" s="322" t="str">
        <f>LEFT('Payroll Totals by Month'!C55,13)&amp;"."&amp;F72</f>
        <v>BEYA.1000.salaries.Ap21</v>
      </c>
      <c r="P72" s="325" t="str">
        <f>'Payroll Totals by Month'!A55&amp;"/"&amp;PayrollCR!$O$1</f>
        <v>10135/111400</v>
      </c>
      <c r="Q72" s="126" t="b">
        <v>1</v>
      </c>
      <c r="R72" s="126" t="b">
        <v>1</v>
      </c>
      <c r="S72" s="126" t="b">
        <v>1</v>
      </c>
    </row>
    <row r="73" spans="1:19" x14ac:dyDescent="0.25">
      <c r="A73" s="126" t="s">
        <v>4021</v>
      </c>
      <c r="B73" s="200">
        <v>1</v>
      </c>
      <c r="C73" s="126">
        <v>2</v>
      </c>
      <c r="D73" s="321">
        <f>'Payroll Totals by Month'!D56</f>
        <v>400034</v>
      </c>
      <c r="E73" s="126" t="b">
        <v>1</v>
      </c>
      <c r="F73" s="322" t="str">
        <f>RIGHT('Payroll Totals by Month'!B56,4)&amp;"."&amp;"salaries"&amp;"."&amp;PayrollCR!$C$5</f>
        <v>7005.salaries.Ap21</v>
      </c>
      <c r="G73" s="323">
        <f t="shared" ca="1" si="2"/>
        <v>44309</v>
      </c>
      <c r="H73" s="324">
        <f>'Payroll Totals by Month'!AG56</f>
        <v>0</v>
      </c>
      <c r="I73" s="205">
        <f t="shared" ca="1" si="3"/>
        <v>44309</v>
      </c>
      <c r="J73" s="126">
        <v>3</v>
      </c>
      <c r="K73" s="126" t="b">
        <v>1</v>
      </c>
      <c r="L73" s="126" t="s">
        <v>4022</v>
      </c>
      <c r="M73" s="126" t="b">
        <v>1</v>
      </c>
      <c r="N73" s="126" t="s">
        <v>3687</v>
      </c>
      <c r="O73" s="322" t="str">
        <f>LEFT('Payroll Totals by Month'!C56,13)&amp;"."&amp;F73</f>
        <v>Northway.7005.salaries.Ap21</v>
      </c>
      <c r="P73" s="325" t="str">
        <f>'Payroll Totals by Month'!A56&amp;"/"&amp;PayrollCR!$O$1</f>
        <v>10157/111400</v>
      </c>
      <c r="Q73" s="126" t="b">
        <v>1</v>
      </c>
      <c r="R73" s="126" t="b">
        <v>1</v>
      </c>
      <c r="S73" s="126" t="b">
        <v>1</v>
      </c>
    </row>
    <row r="74" spans="1:19" x14ac:dyDescent="0.25">
      <c r="A74" s="126" t="s">
        <v>4021</v>
      </c>
      <c r="B74" s="200">
        <v>1</v>
      </c>
      <c r="C74" s="126">
        <v>2</v>
      </c>
      <c r="D74" s="321">
        <f>'Payroll Totals by Month'!D57</f>
        <v>400157</v>
      </c>
      <c r="E74" s="126" t="b">
        <v>1</v>
      </c>
      <c r="F74" s="322" t="str">
        <f>RIGHT('Payroll Totals by Month'!B57,4)&amp;"."&amp;"salaries"&amp;"."&amp;PayrollCR!$C$5</f>
        <v>1102.salaries.Ap21</v>
      </c>
      <c r="G74" s="323">
        <f t="shared" ca="1" si="2"/>
        <v>44309</v>
      </c>
      <c r="H74" s="324">
        <f>'Payroll Totals by Month'!AG57</f>
        <v>0</v>
      </c>
      <c r="I74" s="205">
        <f t="shared" ca="1" si="3"/>
        <v>44309</v>
      </c>
      <c r="J74" s="126">
        <v>3</v>
      </c>
      <c r="K74" s="126" t="b">
        <v>1</v>
      </c>
      <c r="L74" s="126" t="s">
        <v>4022</v>
      </c>
      <c r="M74" s="126" t="b">
        <v>1</v>
      </c>
      <c r="N74" s="126" t="s">
        <v>3687</v>
      </c>
      <c r="O74" s="322" t="str">
        <f>LEFT('Payroll Totals by Month'!C57,13)&amp;"."&amp;F74</f>
        <v>Northgate.1102.salaries.Ap21</v>
      </c>
      <c r="P74" s="325" t="str">
        <f>'Payroll Totals by Month'!A57&amp;"/"&amp;PayrollCR!$O$1</f>
        <v>10185/111400</v>
      </c>
      <c r="Q74" s="126" t="b">
        <v>1</v>
      </c>
      <c r="R74" s="126" t="b">
        <v>1</v>
      </c>
      <c r="S74" s="126" t="b">
        <v>1</v>
      </c>
    </row>
    <row r="75" spans="1:19" x14ac:dyDescent="0.25">
      <c r="A75" s="126" t="s">
        <v>4021</v>
      </c>
      <c r="B75" s="200">
        <v>1</v>
      </c>
      <c r="C75" s="126">
        <v>2</v>
      </c>
      <c r="D75" s="321">
        <f>'Payroll Totals by Month'!D58</f>
        <v>400125</v>
      </c>
      <c r="E75" s="126" t="b">
        <v>1</v>
      </c>
      <c r="F75" s="322" t="str">
        <f>RIGHT('Payroll Totals by Month'!B58,4)&amp;"."&amp;"salaries"&amp;"."&amp;PayrollCR!$C$5</f>
        <v>3520.salaries.Ap21</v>
      </c>
      <c r="G75" s="323">
        <f t="shared" ca="1" si="2"/>
        <v>44309</v>
      </c>
      <c r="H75" s="324">
        <f>'Payroll Totals by Month'!AG58</f>
        <v>0</v>
      </c>
      <c r="I75" s="205">
        <f t="shared" ca="1" si="3"/>
        <v>44309</v>
      </c>
      <c r="J75" s="126">
        <v>3</v>
      </c>
      <c r="K75" s="126" t="b">
        <v>1</v>
      </c>
      <c r="L75" s="126" t="s">
        <v>4022</v>
      </c>
      <c r="M75" s="126" t="b">
        <v>1</v>
      </c>
      <c r="N75" s="126" t="s">
        <v>3687</v>
      </c>
      <c r="O75" s="322" t="str">
        <f>LEFT('Payroll Totals by Month'!C58,13)&amp;"."&amp;F75</f>
        <v>Akiva.3520.salaries.Ap21</v>
      </c>
      <c r="P75" s="325" t="str">
        <f>'Payroll Totals by Month'!A58&amp;"/"&amp;PayrollCR!$O$1</f>
        <v>11094/111400</v>
      </c>
      <c r="Q75" s="126" t="b">
        <v>1</v>
      </c>
      <c r="R75" s="126" t="b">
        <v>1</v>
      </c>
      <c r="S75" s="126" t="b">
        <v>1</v>
      </c>
    </row>
    <row r="76" spans="1:19" x14ac:dyDescent="0.25">
      <c r="A76" s="126" t="s">
        <v>4021</v>
      </c>
      <c r="B76" s="200">
        <v>1</v>
      </c>
      <c r="C76" s="126">
        <v>2</v>
      </c>
      <c r="D76" s="321">
        <f>'Payroll Totals by Month'!D59</f>
        <v>400150</v>
      </c>
      <c r="E76" s="126" t="b">
        <v>1</v>
      </c>
      <c r="F76" s="322" t="str">
        <f>RIGHT('Payroll Totals by Month'!B59,4)&amp;"."&amp;"salaries"&amp;"."&amp;PayrollCR!$C$5</f>
        <v>3524.salaries.Ap21</v>
      </c>
      <c r="G76" s="323">
        <f t="shared" ca="1" si="2"/>
        <v>44309</v>
      </c>
      <c r="H76" s="324">
        <f>'Payroll Totals by Month'!AG59</f>
        <v>0</v>
      </c>
      <c r="I76" s="205">
        <f t="shared" ca="1" si="3"/>
        <v>44309</v>
      </c>
      <c r="J76" s="126">
        <v>3</v>
      </c>
      <c r="K76" s="126" t="b">
        <v>1</v>
      </c>
      <c r="L76" s="126" t="s">
        <v>4022</v>
      </c>
      <c r="M76" s="126" t="b">
        <v>1</v>
      </c>
      <c r="N76" s="126" t="s">
        <v>3687</v>
      </c>
      <c r="O76" s="322" t="str">
        <f>LEFT('Payroll Totals by Month'!C59,13)&amp;"."&amp;F76</f>
        <v>Beit Schvidle.3524.salaries.Ap21</v>
      </c>
      <c r="P76" s="325" t="str">
        <f>'Payroll Totals by Month'!A59&amp;"/"&amp;PayrollCR!$O$1</f>
        <v>11278/111400</v>
      </c>
      <c r="Q76" s="126" t="b">
        <v>1</v>
      </c>
      <c r="R76" s="126" t="b">
        <v>1</v>
      </c>
      <c r="S76" s="126" t="b">
        <v>1</v>
      </c>
    </row>
    <row r="77" spans="1:19" x14ac:dyDescent="0.25">
      <c r="A77" s="126" t="s">
        <v>4021</v>
      </c>
      <c r="B77" s="200">
        <v>1</v>
      </c>
      <c r="C77" s="126">
        <v>2</v>
      </c>
      <c r="D77" s="321">
        <f>'Payroll Totals by Month'!D60</f>
        <v>0</v>
      </c>
      <c r="E77" s="126" t="b">
        <v>1</v>
      </c>
      <c r="F77" s="322" t="str">
        <f>RIGHT('Payroll Totals by Month'!B60,4)&amp;"."&amp;"salaries"&amp;"."&amp;PayrollCR!$C$5</f>
        <v>.salaries.Ap21</v>
      </c>
      <c r="G77" s="323">
        <f t="shared" ca="1" si="2"/>
        <v>44309</v>
      </c>
      <c r="H77" s="324">
        <f>'Payroll Totals by Month'!AG60</f>
        <v>0</v>
      </c>
      <c r="I77" s="205">
        <f t="shared" ca="1" si="3"/>
        <v>44309</v>
      </c>
      <c r="J77" s="126">
        <v>3</v>
      </c>
      <c r="K77" s="126" t="b">
        <v>1</v>
      </c>
      <c r="L77" s="126" t="s">
        <v>4022</v>
      </c>
      <c r="M77" s="126" t="b">
        <v>1</v>
      </c>
      <c r="N77" s="126" t="s">
        <v>3687</v>
      </c>
      <c r="O77" s="322" t="str">
        <f>LEFT('Payroll Totals by Month'!C60,13)&amp;"."&amp;F77</f>
        <v>..salaries.Ap21</v>
      </c>
      <c r="P77" s="325" t="str">
        <f>'Payroll Totals by Month'!A3&amp;"/"&amp;PayrollCR!$O$1</f>
        <v>10040/111400</v>
      </c>
      <c r="Q77" s="126" t="b">
        <v>1</v>
      </c>
      <c r="R77" s="126" t="b">
        <v>1</v>
      </c>
      <c r="S77" s="126" t="b">
        <v>1</v>
      </c>
    </row>
    <row r="78" spans="1:19" x14ac:dyDescent="0.25">
      <c r="A78" s="126" t="s">
        <v>4021</v>
      </c>
      <c r="B78" s="200">
        <v>1</v>
      </c>
      <c r="C78" s="126">
        <v>2</v>
      </c>
      <c r="D78" s="321">
        <f>'Payroll Totals by Month'!D61</f>
        <v>0</v>
      </c>
      <c r="E78" s="126" t="b">
        <v>1</v>
      </c>
      <c r="F78" s="322" t="str">
        <f>RIGHT('Payroll Totals by Month'!B61,4)&amp;"."&amp;"salaries"&amp;"."&amp;PayrollCR!$C$5</f>
        <v>.salaries.Ap21</v>
      </c>
      <c r="G78" s="323">
        <f t="shared" ca="1" si="2"/>
        <v>44309</v>
      </c>
      <c r="H78" s="324">
        <f>'Payroll Totals by Month'!AG61</f>
        <v>0</v>
      </c>
      <c r="I78" s="205">
        <f t="shared" ca="1" si="3"/>
        <v>44309</v>
      </c>
      <c r="J78" s="126">
        <v>3</v>
      </c>
      <c r="K78" s="126" t="b">
        <v>1</v>
      </c>
      <c r="L78" s="126" t="s">
        <v>4022</v>
      </c>
      <c r="M78" s="126" t="b">
        <v>1</v>
      </c>
      <c r="N78" s="126" t="s">
        <v>3687</v>
      </c>
      <c r="O78" s="322" t="str">
        <f>LEFT('Payroll Totals by Month'!C61,13)&amp;"."&amp;F78</f>
        <v>..salaries.Ap21</v>
      </c>
      <c r="P78" s="325" t="str">
        <f>'Payroll Totals by Month'!A4&amp;"/"&amp;PayrollCR!$O$1</f>
        <v>10042/111400</v>
      </c>
      <c r="Q78" s="126" t="b">
        <v>1</v>
      </c>
      <c r="R78" s="126" t="b">
        <v>1</v>
      </c>
      <c r="S78" s="126" t="b">
        <v>1</v>
      </c>
    </row>
    <row r="79" spans="1:19" x14ac:dyDescent="0.25">
      <c r="A79" s="126" t="s">
        <v>4021</v>
      </c>
      <c r="B79" s="200">
        <v>1</v>
      </c>
      <c r="C79" s="126">
        <v>2</v>
      </c>
      <c r="D79" s="321">
        <f>'Payroll Totals by Month'!D62</f>
        <v>0</v>
      </c>
      <c r="E79" s="126" t="b">
        <v>1</v>
      </c>
      <c r="F79" s="322" t="str">
        <f>RIGHT('Payroll Totals by Month'!B62,4)&amp;"."&amp;"salaries"&amp;"."&amp;PayrollCR!$C$5</f>
        <v>.salaries.Ap21</v>
      </c>
      <c r="G79" s="323">
        <f t="shared" ca="1" si="2"/>
        <v>44309</v>
      </c>
      <c r="H79" s="324">
        <f>'Payroll Totals by Month'!AG62</f>
        <v>0</v>
      </c>
      <c r="I79" s="205">
        <f t="shared" ca="1" si="3"/>
        <v>44309</v>
      </c>
      <c r="J79" s="126">
        <v>3</v>
      </c>
      <c r="K79" s="126" t="b">
        <v>1</v>
      </c>
      <c r="L79" s="126" t="s">
        <v>4022</v>
      </c>
      <c r="M79" s="126" t="b">
        <v>1</v>
      </c>
      <c r="N79" s="126" t="s">
        <v>3687</v>
      </c>
      <c r="O79" s="322" t="str">
        <f>LEFT('Payroll Totals by Month'!C62,13)&amp;"."&amp;F79</f>
        <v>..salaries.Ap21</v>
      </c>
      <c r="P79" s="325" t="str">
        <f>'Payroll Totals by Month'!A5&amp;"/"&amp;PayrollCR!$O$1</f>
        <v>10043/111400</v>
      </c>
      <c r="Q79" s="126" t="b">
        <v>1</v>
      </c>
      <c r="R79" s="126" t="b">
        <v>1</v>
      </c>
      <c r="S79" s="126" t="b">
        <v>1</v>
      </c>
    </row>
    <row r="80" spans="1:19" x14ac:dyDescent="0.25">
      <c r="A80" s="126" t="s">
        <v>4021</v>
      </c>
      <c r="B80" s="200">
        <v>1</v>
      </c>
      <c r="C80" s="126">
        <v>2</v>
      </c>
      <c r="D80" s="321">
        <f>'Payroll Totals by Month'!D63</f>
        <v>0</v>
      </c>
      <c r="E80" s="126" t="b">
        <v>1</v>
      </c>
      <c r="F80" s="322" t="str">
        <f>RIGHT('Payroll Totals by Month'!B63,4)&amp;"."&amp;"salaries"&amp;"."&amp;PayrollCR!$C$5</f>
        <v>.salaries.Ap21</v>
      </c>
      <c r="G80" s="323">
        <f t="shared" ca="1" si="2"/>
        <v>44309</v>
      </c>
      <c r="H80" s="324">
        <f>'Payroll Totals by Month'!AG63</f>
        <v>0</v>
      </c>
      <c r="I80" s="205">
        <f t="shared" ca="1" si="3"/>
        <v>44309</v>
      </c>
      <c r="J80" s="126">
        <v>3</v>
      </c>
      <c r="K80" s="126" t="b">
        <v>1</v>
      </c>
      <c r="L80" s="126" t="s">
        <v>4022</v>
      </c>
      <c r="M80" s="126" t="b">
        <v>1</v>
      </c>
      <c r="N80" s="126" t="s">
        <v>3687</v>
      </c>
      <c r="O80" s="322" t="str">
        <f>LEFT('Payroll Totals by Month'!C63,13)&amp;"."&amp;F80</f>
        <v>..salaries.Ap21</v>
      </c>
      <c r="P80" s="325" t="str">
        <f>'Payroll Totals by Month'!A6&amp;"/"&amp;PayrollCR!$O$1</f>
        <v>10045/111400</v>
      </c>
      <c r="Q80" s="126" t="b">
        <v>1</v>
      </c>
      <c r="R80" s="126" t="b">
        <v>1</v>
      </c>
      <c r="S80" s="126" t="b">
        <v>1</v>
      </c>
    </row>
    <row r="81" spans="1:19" x14ac:dyDescent="0.25">
      <c r="A81" s="126" t="s">
        <v>4021</v>
      </c>
      <c r="B81" s="200">
        <v>1</v>
      </c>
      <c r="C81" s="126">
        <v>2</v>
      </c>
      <c r="D81" s="321">
        <f>'Payroll Totals by Month'!D64</f>
        <v>0</v>
      </c>
      <c r="E81" s="126" t="b">
        <v>1</v>
      </c>
      <c r="F81" s="322" t="str">
        <f>RIGHT('Payroll Totals by Month'!B64,4)&amp;"."&amp;"salaries"&amp;"."&amp;PayrollCR!$C$5</f>
        <v>.salaries.Ap21</v>
      </c>
      <c r="G81" s="323">
        <f t="shared" ca="1" si="2"/>
        <v>44309</v>
      </c>
      <c r="H81" s="324">
        <f>'Payroll Totals by Month'!AG64</f>
        <v>0</v>
      </c>
      <c r="I81" s="205">
        <f t="shared" ca="1" si="3"/>
        <v>44309</v>
      </c>
      <c r="J81" s="126">
        <v>3</v>
      </c>
      <c r="K81" s="126" t="b">
        <v>1</v>
      </c>
      <c r="L81" s="126" t="s">
        <v>4022</v>
      </c>
      <c r="M81" s="126" t="b">
        <v>1</v>
      </c>
      <c r="N81" s="126" t="s">
        <v>3687</v>
      </c>
      <c r="O81" s="322" t="str">
        <f>LEFT('Payroll Totals by Month'!C64,13)&amp;"."&amp;F81</f>
        <v>..salaries.Ap21</v>
      </c>
      <c r="P81" s="325" t="str">
        <f>'Payroll Totals by Month'!A7&amp;"/"&amp;PayrollCR!$O$1</f>
        <v>10048/111400</v>
      </c>
      <c r="Q81" s="126" t="b">
        <v>1</v>
      </c>
      <c r="R81" s="126" t="b">
        <v>1</v>
      </c>
      <c r="S81" s="126" t="b">
        <v>1</v>
      </c>
    </row>
    <row r="82" spans="1:19" x14ac:dyDescent="0.25">
      <c r="A82" s="126" t="s">
        <v>4021</v>
      </c>
      <c r="B82" s="200">
        <v>1</v>
      </c>
      <c r="C82" s="126">
        <v>2</v>
      </c>
      <c r="D82" s="321">
        <f>'Payroll Totals by Month'!D65</f>
        <v>0</v>
      </c>
      <c r="E82" s="126" t="b">
        <v>1</v>
      </c>
      <c r="F82" s="322" t="str">
        <f>RIGHT('Payroll Totals by Month'!B65,4)&amp;"."&amp;"salaries"&amp;"."&amp;PayrollCR!$C$5</f>
        <v>.salaries.Ap21</v>
      </c>
      <c r="G82" s="323">
        <f t="shared" ca="1" si="2"/>
        <v>44309</v>
      </c>
      <c r="H82" s="324">
        <f>'Payroll Totals by Month'!AG65</f>
        <v>0</v>
      </c>
      <c r="I82" s="205">
        <f t="shared" ca="1" si="3"/>
        <v>44309</v>
      </c>
      <c r="J82" s="126">
        <v>3</v>
      </c>
      <c r="K82" s="126" t="b">
        <v>1</v>
      </c>
      <c r="L82" s="126" t="s">
        <v>4022</v>
      </c>
      <c r="M82" s="126" t="b">
        <v>1</v>
      </c>
      <c r="N82" s="126" t="s">
        <v>3687</v>
      </c>
      <c r="O82" s="322" t="str">
        <f>LEFT('Payroll Totals by Month'!C65,13)&amp;"."&amp;F82</f>
        <v>..salaries.Ap21</v>
      </c>
      <c r="P82" s="325" t="str">
        <f>'Payroll Totals by Month'!A8&amp;"/"&amp;PayrollCR!$O$1</f>
        <v>10051/111400</v>
      </c>
      <c r="Q82" s="126" t="b">
        <v>1</v>
      </c>
      <c r="R82" s="126" t="b">
        <v>1</v>
      </c>
      <c r="S82" s="126" t="b">
        <v>1</v>
      </c>
    </row>
    <row r="83" spans="1:19" x14ac:dyDescent="0.25">
      <c r="A83" s="126" t="s">
        <v>4021</v>
      </c>
      <c r="B83" s="200">
        <v>1</v>
      </c>
      <c r="C83" s="126">
        <v>2</v>
      </c>
      <c r="D83" s="321">
        <f>'Payroll Totals by Month'!D66</f>
        <v>0</v>
      </c>
      <c r="E83" s="126" t="b">
        <v>1</v>
      </c>
      <c r="F83" s="322" t="str">
        <f>RIGHT('Payroll Totals by Month'!B66,4)&amp;"."&amp;"salaries"&amp;"."&amp;PayrollCR!$C$5</f>
        <v>.salaries.Ap21</v>
      </c>
      <c r="G83" s="323">
        <f t="shared" ca="1" si="2"/>
        <v>44309</v>
      </c>
      <c r="H83" s="324">
        <f>'Payroll Totals by Month'!AG66</f>
        <v>0</v>
      </c>
      <c r="I83" s="205">
        <f t="shared" ca="1" si="3"/>
        <v>44309</v>
      </c>
      <c r="J83" s="126">
        <v>3</v>
      </c>
      <c r="K83" s="126" t="b">
        <v>1</v>
      </c>
      <c r="L83" s="126" t="s">
        <v>4022</v>
      </c>
      <c r="M83" s="126" t="b">
        <v>1</v>
      </c>
      <c r="N83" s="126" t="s">
        <v>3687</v>
      </c>
      <c r="O83" s="322" t="str">
        <f>LEFT('Payroll Totals by Month'!C66,13)&amp;"."&amp;F83</f>
        <v>..salaries.Ap21</v>
      </c>
      <c r="P83" s="325" t="str">
        <f>'Payroll Totals by Month'!A9&amp;"/"&amp;PayrollCR!$O$1</f>
        <v>10055/111400</v>
      </c>
      <c r="Q83" s="126" t="b">
        <v>1</v>
      </c>
      <c r="R83" s="126" t="b">
        <v>1</v>
      </c>
      <c r="S83" s="126" t="b">
        <v>1</v>
      </c>
    </row>
    <row r="84" spans="1:19" x14ac:dyDescent="0.25">
      <c r="A84" s="126" t="s">
        <v>4021</v>
      </c>
      <c r="B84" s="200">
        <v>1</v>
      </c>
      <c r="C84" s="126">
        <v>2</v>
      </c>
      <c r="D84" s="321">
        <f>'Payroll Totals by Month'!D67</f>
        <v>0</v>
      </c>
      <c r="E84" s="126" t="b">
        <v>1</v>
      </c>
      <c r="F84" s="322" t="str">
        <f>RIGHT('Payroll Totals by Month'!B67,4)&amp;"."&amp;"salaries"&amp;"."&amp;PayrollCR!$C$5</f>
        <v>.salaries.Ap21</v>
      </c>
      <c r="G84" s="323">
        <f t="shared" ca="1" si="2"/>
        <v>44309</v>
      </c>
      <c r="H84" s="324">
        <f>'Payroll Totals by Month'!AG67</f>
        <v>0</v>
      </c>
      <c r="I84" s="205">
        <f t="shared" ca="1" si="3"/>
        <v>44309</v>
      </c>
      <c r="J84" s="126">
        <v>3</v>
      </c>
      <c r="K84" s="126" t="b">
        <v>1</v>
      </c>
      <c r="L84" s="126" t="s">
        <v>4022</v>
      </c>
      <c r="M84" s="126" t="b">
        <v>1</v>
      </c>
      <c r="N84" s="126" t="s">
        <v>3687</v>
      </c>
      <c r="O84" s="322" t="str">
        <f>LEFT('Payroll Totals by Month'!C67,13)&amp;"."&amp;F84</f>
        <v>..salaries.Ap21</v>
      </c>
      <c r="P84" s="325" t="str">
        <f>'Payroll Totals by Month'!A10&amp;"/"&amp;PayrollCR!$O$1</f>
        <v>10056/111400</v>
      </c>
      <c r="Q84" s="126" t="b">
        <v>1</v>
      </c>
      <c r="R84" s="126" t="b">
        <v>1</v>
      </c>
      <c r="S84" s="126" t="b">
        <v>1</v>
      </c>
    </row>
    <row r="85" spans="1:19" x14ac:dyDescent="0.25">
      <c r="A85" s="126" t="s">
        <v>4021</v>
      </c>
      <c r="B85" s="200">
        <v>1</v>
      </c>
      <c r="C85" s="126">
        <v>2</v>
      </c>
      <c r="D85" s="321">
        <f>'Payroll Totals by Month'!D68</f>
        <v>0</v>
      </c>
      <c r="E85" s="126" t="b">
        <v>1</v>
      </c>
      <c r="F85" s="322" t="str">
        <f>RIGHT('Payroll Totals by Month'!B68,4)&amp;"."&amp;"salaries"&amp;"."&amp;PayrollCR!$C$5</f>
        <v>.salaries.Ap21</v>
      </c>
      <c r="G85" s="323">
        <f t="shared" ca="1" si="2"/>
        <v>44309</v>
      </c>
      <c r="H85" s="324">
        <f>'Payroll Totals by Month'!AG68</f>
        <v>0</v>
      </c>
      <c r="I85" s="205">
        <f t="shared" ca="1" si="3"/>
        <v>44309</v>
      </c>
      <c r="J85" s="126">
        <v>3</v>
      </c>
      <c r="K85" s="126" t="b">
        <v>1</v>
      </c>
      <c r="L85" s="126" t="s">
        <v>4022</v>
      </c>
      <c r="M85" s="126" t="b">
        <v>1</v>
      </c>
      <c r="N85" s="126" t="s">
        <v>3687</v>
      </c>
      <c r="O85" s="322" t="str">
        <f>LEFT('Payroll Totals by Month'!C68,13)&amp;"."&amp;F85</f>
        <v>..salaries.Ap21</v>
      </c>
      <c r="P85" s="325" t="str">
        <f>'Payroll Totals by Month'!A11&amp;"/"&amp;PayrollCR!$O$1</f>
        <v>10057/111400</v>
      </c>
      <c r="Q85" s="126" t="b">
        <v>1</v>
      </c>
      <c r="R85" s="126" t="b">
        <v>1</v>
      </c>
      <c r="S85" s="126" t="b">
        <v>1</v>
      </c>
    </row>
    <row r="86" spans="1:19" x14ac:dyDescent="0.25">
      <c r="A86" s="126" t="s">
        <v>4021</v>
      </c>
      <c r="B86" s="200">
        <v>1</v>
      </c>
      <c r="C86" s="126">
        <v>2</v>
      </c>
      <c r="D86" s="321">
        <f>'Payroll Totals by Month'!D69</f>
        <v>0</v>
      </c>
      <c r="E86" s="126" t="b">
        <v>1</v>
      </c>
      <c r="F86" s="322" t="str">
        <f>RIGHT('Payroll Totals by Month'!B69,4)&amp;"."&amp;"salaries"&amp;"."&amp;PayrollCR!$C$5</f>
        <v>.salaries.Ap21</v>
      </c>
      <c r="G86" s="323">
        <f t="shared" ca="1" si="2"/>
        <v>44309</v>
      </c>
      <c r="H86" s="324">
        <f>'Payroll Totals by Month'!AG69</f>
        <v>0</v>
      </c>
      <c r="I86" s="205">
        <f t="shared" ca="1" si="3"/>
        <v>44309</v>
      </c>
      <c r="J86" s="126">
        <v>3</v>
      </c>
      <c r="K86" s="126" t="b">
        <v>1</v>
      </c>
      <c r="L86" s="126" t="s">
        <v>4022</v>
      </c>
      <c r="M86" s="126" t="b">
        <v>1</v>
      </c>
      <c r="N86" s="126" t="s">
        <v>3687</v>
      </c>
      <c r="O86" s="322" t="str">
        <f>LEFT('Payroll Totals by Month'!C69,13)&amp;"."&amp;F86</f>
        <v>..salaries.Ap21</v>
      </c>
      <c r="P86" s="325" t="str">
        <f>'Payroll Totals by Month'!A12&amp;"/"&amp;PayrollCR!$O$1</f>
        <v>10059/111400</v>
      </c>
      <c r="Q86" s="126" t="b">
        <v>1</v>
      </c>
      <c r="R86" s="126" t="b">
        <v>1</v>
      </c>
      <c r="S86" s="126" t="b">
        <v>1</v>
      </c>
    </row>
    <row r="87" spans="1:19" x14ac:dyDescent="0.25">
      <c r="A87" s="126" t="s">
        <v>4021</v>
      </c>
      <c r="B87" s="200">
        <v>1</v>
      </c>
      <c r="C87" s="126">
        <v>2</v>
      </c>
      <c r="D87" s="321">
        <f>'Payroll Totals by Month'!D70</f>
        <v>0</v>
      </c>
      <c r="E87" s="126" t="b">
        <v>1</v>
      </c>
      <c r="F87" s="322" t="str">
        <f>RIGHT('Payroll Totals by Month'!B70,4)&amp;"."&amp;"salaries"&amp;"."&amp;PayrollCR!$C$5</f>
        <v>.salaries.Ap21</v>
      </c>
      <c r="G87" s="323">
        <f t="shared" ca="1" si="2"/>
        <v>44309</v>
      </c>
      <c r="H87" s="324">
        <f>'Payroll Totals by Month'!AG70</f>
        <v>0</v>
      </c>
      <c r="I87" s="205">
        <f t="shared" ca="1" si="3"/>
        <v>44309</v>
      </c>
      <c r="J87" s="126">
        <v>3</v>
      </c>
      <c r="K87" s="126" t="b">
        <v>1</v>
      </c>
      <c r="L87" s="126" t="s">
        <v>4022</v>
      </c>
      <c r="M87" s="126" t="b">
        <v>1</v>
      </c>
      <c r="N87" s="126" t="s">
        <v>3687</v>
      </c>
      <c r="O87" s="322" t="str">
        <f>LEFT('Payroll Totals by Month'!C70,13)&amp;"."&amp;F87</f>
        <v>..salaries.Ap21</v>
      </c>
      <c r="P87" s="325" t="str">
        <f>'Payroll Totals by Month'!A13&amp;"/"&amp;PayrollCR!$O$1</f>
        <v>10064/111400</v>
      </c>
      <c r="Q87" s="126" t="b">
        <v>1</v>
      </c>
      <c r="R87" s="126" t="b">
        <v>1</v>
      </c>
      <c r="S87" s="126" t="b">
        <v>1</v>
      </c>
    </row>
    <row r="88" spans="1:19" x14ac:dyDescent="0.25">
      <c r="A88" s="126" t="s">
        <v>4021</v>
      </c>
      <c r="B88" s="200">
        <v>1</v>
      </c>
      <c r="C88" s="126">
        <v>2</v>
      </c>
      <c r="D88" s="321">
        <f>'Payroll Totals by Month'!D71</f>
        <v>0</v>
      </c>
      <c r="E88" s="126" t="b">
        <v>1</v>
      </c>
      <c r="F88" s="322" t="str">
        <f>RIGHT('Payroll Totals by Month'!B71,4)&amp;"."&amp;"salaries"&amp;"."&amp;PayrollCR!$C$5</f>
        <v>.salaries.Ap21</v>
      </c>
      <c r="G88" s="323">
        <f t="shared" ca="1" si="2"/>
        <v>44309</v>
      </c>
      <c r="H88" s="324">
        <f>'Payroll Totals by Month'!AG71</f>
        <v>0</v>
      </c>
      <c r="I88" s="205">
        <f t="shared" ca="1" si="3"/>
        <v>44309</v>
      </c>
      <c r="J88" s="126">
        <v>3</v>
      </c>
      <c r="K88" s="126" t="b">
        <v>1</v>
      </c>
      <c r="L88" s="126" t="s">
        <v>4022</v>
      </c>
      <c r="M88" s="126" t="b">
        <v>1</v>
      </c>
      <c r="N88" s="126" t="s">
        <v>3687</v>
      </c>
      <c r="O88" s="322" t="str">
        <f>LEFT('Payroll Totals by Month'!C71,13)&amp;"."&amp;F88</f>
        <v>..salaries.Ap21</v>
      </c>
      <c r="P88" s="325" t="str">
        <f>'Payroll Totals by Month'!A14&amp;"/"&amp;PayrollCR!$O$1</f>
        <v>10065/111400</v>
      </c>
      <c r="Q88" s="126" t="b">
        <v>1</v>
      </c>
      <c r="R88" s="126" t="b">
        <v>1</v>
      </c>
      <c r="S88" s="126" t="b">
        <v>1</v>
      </c>
    </row>
    <row r="89" spans="1:19" x14ac:dyDescent="0.25">
      <c r="A89" s="126" t="s">
        <v>4021</v>
      </c>
      <c r="B89" s="200">
        <v>1</v>
      </c>
      <c r="C89" s="126">
        <v>2</v>
      </c>
      <c r="D89" s="321">
        <f>'Payroll Totals by Month'!D72</f>
        <v>0</v>
      </c>
      <c r="E89" s="126" t="b">
        <v>1</v>
      </c>
      <c r="F89" s="322" t="str">
        <f>RIGHT('Payroll Totals by Month'!B72,4)&amp;"."&amp;"salaries"&amp;"."&amp;PayrollCR!$C$5</f>
        <v>.salaries.Ap21</v>
      </c>
      <c r="G89" s="323">
        <f t="shared" ca="1" si="2"/>
        <v>44309</v>
      </c>
      <c r="H89" s="324">
        <f>'Payroll Totals by Month'!AG72</f>
        <v>0</v>
      </c>
      <c r="I89" s="205">
        <f t="shared" ca="1" si="3"/>
        <v>44309</v>
      </c>
      <c r="J89" s="126">
        <v>3</v>
      </c>
      <c r="K89" s="126" t="b">
        <v>1</v>
      </c>
      <c r="L89" s="126" t="s">
        <v>4022</v>
      </c>
      <c r="M89" s="126" t="b">
        <v>1</v>
      </c>
      <c r="N89" s="126" t="s">
        <v>3687</v>
      </c>
      <c r="O89" s="322" t="str">
        <f>LEFT('Payroll Totals by Month'!C72,13)&amp;"."&amp;F89</f>
        <v>..salaries.Ap21</v>
      </c>
      <c r="P89" s="325" t="str">
        <f>'Payroll Totals by Month'!A15&amp;"/"&amp;PayrollCR!$O$1</f>
        <v>10066/111400</v>
      </c>
      <c r="Q89" s="126" t="b">
        <v>1</v>
      </c>
      <c r="R89" s="126" t="b">
        <v>1</v>
      </c>
      <c r="S89" s="126" t="b">
        <v>1</v>
      </c>
    </row>
    <row r="90" spans="1:19" x14ac:dyDescent="0.25">
      <c r="A90" s="126" t="s">
        <v>4021</v>
      </c>
      <c r="B90" s="200">
        <v>1</v>
      </c>
      <c r="C90" s="126">
        <v>2</v>
      </c>
      <c r="D90" s="321">
        <f>'Payroll Totals by Month'!D73</f>
        <v>0</v>
      </c>
      <c r="E90" s="126" t="b">
        <v>1</v>
      </c>
      <c r="F90" s="322" t="str">
        <f>RIGHT('Payroll Totals by Month'!B73,4)&amp;"."&amp;"salaries"&amp;"."&amp;PayrollCR!$C$5</f>
        <v>.salaries.Ap21</v>
      </c>
      <c r="G90" s="323">
        <f t="shared" ca="1" si="2"/>
        <v>44309</v>
      </c>
      <c r="H90" s="324">
        <f>'Payroll Totals by Month'!AG73</f>
        <v>0</v>
      </c>
      <c r="I90" s="205">
        <f t="shared" ca="1" si="3"/>
        <v>44309</v>
      </c>
      <c r="J90" s="126">
        <v>3</v>
      </c>
      <c r="K90" s="126" t="b">
        <v>1</v>
      </c>
      <c r="L90" s="126" t="s">
        <v>4022</v>
      </c>
      <c r="M90" s="126" t="b">
        <v>1</v>
      </c>
      <c r="N90" s="126" t="s">
        <v>3687</v>
      </c>
      <c r="O90" s="322" t="str">
        <f>LEFT('Payroll Totals by Month'!C73,13)&amp;"."&amp;F90</f>
        <v>..salaries.Ap21</v>
      </c>
      <c r="P90" s="325" t="str">
        <f>'Payroll Totals by Month'!A16&amp;"/"&amp;PayrollCR!$O$1</f>
        <v>10067/111400</v>
      </c>
      <c r="Q90" s="126" t="b">
        <v>1</v>
      </c>
      <c r="R90" s="126" t="b">
        <v>1</v>
      </c>
      <c r="S90" s="126" t="b">
        <v>1</v>
      </c>
    </row>
    <row r="91" spans="1:19" x14ac:dyDescent="0.25">
      <c r="A91" s="126" t="s">
        <v>4021</v>
      </c>
      <c r="B91" s="200">
        <v>1</v>
      </c>
      <c r="C91" s="126">
        <v>2</v>
      </c>
      <c r="D91" s="321">
        <f>'Payroll Totals by Month'!D74</f>
        <v>0</v>
      </c>
      <c r="E91" s="126" t="b">
        <v>1</v>
      </c>
      <c r="F91" s="322" t="str">
        <f>RIGHT('Payroll Totals by Month'!B74,4)&amp;"."&amp;"salaries"&amp;"."&amp;PayrollCR!$C$5</f>
        <v>.salaries.Ap21</v>
      </c>
      <c r="G91" s="323">
        <f t="shared" ca="1" si="2"/>
        <v>44309</v>
      </c>
      <c r="H91" s="324">
        <f>'Payroll Totals by Month'!AG74</f>
        <v>0</v>
      </c>
      <c r="I91" s="205">
        <f t="shared" ca="1" si="3"/>
        <v>44309</v>
      </c>
      <c r="J91" s="126">
        <v>3</v>
      </c>
      <c r="K91" s="126" t="b">
        <v>1</v>
      </c>
      <c r="L91" s="126" t="s">
        <v>4022</v>
      </c>
      <c r="M91" s="126" t="b">
        <v>1</v>
      </c>
      <c r="N91" s="126" t="s">
        <v>3687</v>
      </c>
      <c r="O91" s="322" t="str">
        <f>LEFT('Payroll Totals by Month'!C74,13)&amp;"."&amp;F91</f>
        <v>..salaries.Ap21</v>
      </c>
      <c r="P91" s="325" t="str">
        <f>'Payroll Totals by Month'!A17&amp;"/"&amp;PayrollCR!$O$1</f>
        <v>10068/111400</v>
      </c>
      <c r="Q91" s="126" t="b">
        <v>1</v>
      </c>
      <c r="R91" s="126" t="b">
        <v>1</v>
      </c>
      <c r="S91" s="126" t="b">
        <v>1</v>
      </c>
    </row>
    <row r="92" spans="1:19" x14ac:dyDescent="0.25">
      <c r="A92" s="126" t="s">
        <v>4021</v>
      </c>
      <c r="B92" s="200">
        <v>1</v>
      </c>
      <c r="C92" s="126">
        <v>2</v>
      </c>
      <c r="D92" s="321">
        <f>'Payroll Totals by Month'!D75</f>
        <v>0</v>
      </c>
      <c r="E92" s="126" t="b">
        <v>1</v>
      </c>
      <c r="F92" s="322" t="str">
        <f>RIGHT('Payroll Totals by Month'!B75,4)&amp;"."&amp;"salaries"&amp;"."&amp;PayrollCR!$C$5</f>
        <v>.salaries.Ap21</v>
      </c>
      <c r="G92" s="323">
        <f t="shared" ref="G92:G155" ca="1" si="4">TODAY()</f>
        <v>44309</v>
      </c>
      <c r="H92" s="324">
        <f>'Payroll Totals by Month'!AG75</f>
        <v>0</v>
      </c>
      <c r="I92" s="205">
        <f t="shared" ref="I92:I155" ca="1" si="5">G92</f>
        <v>44309</v>
      </c>
      <c r="J92" s="126">
        <v>3</v>
      </c>
      <c r="K92" s="126" t="b">
        <v>1</v>
      </c>
      <c r="L92" s="126" t="s">
        <v>4022</v>
      </c>
      <c r="M92" s="126" t="b">
        <v>1</v>
      </c>
      <c r="N92" s="126" t="s">
        <v>3687</v>
      </c>
      <c r="O92" s="322" t="str">
        <f>LEFT('Payroll Totals by Month'!C75,13)&amp;"."&amp;F92</f>
        <v>..salaries.Ap21</v>
      </c>
      <c r="P92" s="325" t="str">
        <f>'Payroll Totals by Month'!A18&amp;"/"&amp;PayrollCR!$O$1</f>
        <v>10069/111400</v>
      </c>
      <c r="Q92" s="126" t="b">
        <v>1</v>
      </c>
      <c r="R92" s="126" t="b">
        <v>1</v>
      </c>
      <c r="S92" s="126" t="b">
        <v>1</v>
      </c>
    </row>
    <row r="93" spans="1:19" x14ac:dyDescent="0.25">
      <c r="A93" s="126" t="s">
        <v>4021</v>
      </c>
      <c r="B93" s="200">
        <v>1</v>
      </c>
      <c r="C93" s="126">
        <v>2</v>
      </c>
      <c r="D93" s="321">
        <f>'Payroll Totals by Month'!D76</f>
        <v>0</v>
      </c>
      <c r="E93" s="126" t="b">
        <v>1</v>
      </c>
      <c r="F93" s="322" t="str">
        <f>RIGHT('Payroll Totals by Month'!B76,4)&amp;"."&amp;"salaries"&amp;"."&amp;PayrollCR!$C$5</f>
        <v>.salaries.Ap21</v>
      </c>
      <c r="G93" s="323">
        <f t="shared" ca="1" si="4"/>
        <v>44309</v>
      </c>
      <c r="H93" s="324">
        <f>'Payroll Totals by Month'!AG76</f>
        <v>0</v>
      </c>
      <c r="I93" s="205">
        <f t="shared" ca="1" si="5"/>
        <v>44309</v>
      </c>
      <c r="J93" s="126">
        <v>3</v>
      </c>
      <c r="K93" s="126" t="b">
        <v>1</v>
      </c>
      <c r="L93" s="126" t="s">
        <v>4022</v>
      </c>
      <c r="M93" s="126" t="b">
        <v>1</v>
      </c>
      <c r="N93" s="126" t="s">
        <v>3687</v>
      </c>
      <c r="O93" s="322" t="str">
        <f>LEFT('Payroll Totals by Month'!C76,13)&amp;"."&amp;F93</f>
        <v>..salaries.Ap21</v>
      </c>
      <c r="P93" s="325" t="str">
        <f>'Payroll Totals by Month'!A19&amp;"/"&amp;PayrollCR!$O$1</f>
        <v>10071/111400</v>
      </c>
      <c r="Q93" s="126" t="b">
        <v>1</v>
      </c>
      <c r="R93" s="126" t="b">
        <v>1</v>
      </c>
      <c r="S93" s="126" t="b">
        <v>1</v>
      </c>
    </row>
    <row r="94" spans="1:19" x14ac:dyDescent="0.25">
      <c r="A94" s="126" t="s">
        <v>4021</v>
      </c>
      <c r="B94" s="200">
        <v>1</v>
      </c>
      <c r="C94" s="126">
        <v>2</v>
      </c>
      <c r="D94" s="321">
        <f>'Payroll Totals by Month'!D77</f>
        <v>0</v>
      </c>
      <c r="E94" s="126" t="b">
        <v>1</v>
      </c>
      <c r="F94" s="322" t="str">
        <f>RIGHT('Payroll Totals by Month'!B77,4)&amp;"."&amp;"salaries"&amp;"."&amp;PayrollCR!$C$5</f>
        <v>.salaries.Ap21</v>
      </c>
      <c r="G94" s="323">
        <f t="shared" ca="1" si="4"/>
        <v>44309</v>
      </c>
      <c r="H94" s="324">
        <f>'Payroll Totals by Month'!AG77</f>
        <v>0</v>
      </c>
      <c r="I94" s="205">
        <f t="shared" ca="1" si="5"/>
        <v>44309</v>
      </c>
      <c r="J94" s="126">
        <v>3</v>
      </c>
      <c r="K94" s="126" t="b">
        <v>1</v>
      </c>
      <c r="L94" s="126" t="s">
        <v>4022</v>
      </c>
      <c r="M94" s="126" t="b">
        <v>1</v>
      </c>
      <c r="N94" s="126" t="s">
        <v>3687</v>
      </c>
      <c r="O94" s="322" t="str">
        <f>LEFT('Payroll Totals by Month'!C77,13)&amp;"."&amp;F94</f>
        <v>..salaries.Ap21</v>
      </c>
      <c r="P94" s="325" t="str">
        <f>'Payroll Totals by Month'!A20&amp;"/"&amp;PayrollCR!$O$1</f>
        <v>10072/111400</v>
      </c>
      <c r="Q94" s="126" t="b">
        <v>1</v>
      </c>
      <c r="R94" s="126" t="b">
        <v>1</v>
      </c>
      <c r="S94" s="126" t="b">
        <v>1</v>
      </c>
    </row>
    <row r="95" spans="1:19" x14ac:dyDescent="0.25">
      <c r="A95" s="126" t="s">
        <v>4021</v>
      </c>
      <c r="B95" s="200">
        <v>1</v>
      </c>
      <c r="C95" s="126">
        <v>2</v>
      </c>
      <c r="D95" s="321">
        <f>'Payroll Totals by Month'!D78</f>
        <v>0</v>
      </c>
      <c r="E95" s="126" t="b">
        <v>1</v>
      </c>
      <c r="F95" s="322" t="str">
        <f>RIGHT('Payroll Totals by Month'!B78,4)&amp;"."&amp;"salaries"&amp;"."&amp;PayrollCR!$C$5</f>
        <v>.salaries.Ap21</v>
      </c>
      <c r="G95" s="323">
        <f t="shared" ca="1" si="4"/>
        <v>44309</v>
      </c>
      <c r="H95" s="324">
        <f>'Payroll Totals by Month'!AG78</f>
        <v>0</v>
      </c>
      <c r="I95" s="205">
        <f t="shared" ca="1" si="5"/>
        <v>44309</v>
      </c>
      <c r="J95" s="126">
        <v>3</v>
      </c>
      <c r="K95" s="126" t="b">
        <v>1</v>
      </c>
      <c r="L95" s="126" t="s">
        <v>4022</v>
      </c>
      <c r="M95" s="126" t="b">
        <v>1</v>
      </c>
      <c r="N95" s="126" t="s">
        <v>3687</v>
      </c>
      <c r="O95" s="322" t="str">
        <f>LEFT('Payroll Totals by Month'!C78,13)&amp;"."&amp;F95</f>
        <v>..salaries.Ap21</v>
      </c>
      <c r="P95" s="325" t="str">
        <f>'Payroll Totals by Month'!A21&amp;"/"&amp;PayrollCR!$O$1</f>
        <v>10073/111400</v>
      </c>
      <c r="Q95" s="126" t="b">
        <v>1</v>
      </c>
      <c r="R95" s="126" t="b">
        <v>1</v>
      </c>
      <c r="S95" s="126" t="b">
        <v>1</v>
      </c>
    </row>
    <row r="96" spans="1:19" x14ac:dyDescent="0.25">
      <c r="A96" s="126" t="s">
        <v>4021</v>
      </c>
      <c r="B96" s="200">
        <v>1</v>
      </c>
      <c r="C96" s="126">
        <v>2</v>
      </c>
      <c r="D96" s="321">
        <f>'Payroll Totals by Month'!D79</f>
        <v>0</v>
      </c>
      <c r="E96" s="126" t="b">
        <v>1</v>
      </c>
      <c r="F96" s="322" t="str">
        <f>RIGHT('Payroll Totals by Month'!B79,4)&amp;"."&amp;"salaries"&amp;"."&amp;PayrollCR!$C$5</f>
        <v>.salaries.Ap21</v>
      </c>
      <c r="G96" s="323">
        <f t="shared" ca="1" si="4"/>
        <v>44309</v>
      </c>
      <c r="H96" s="324">
        <f>'Payroll Totals by Month'!AG79</f>
        <v>0</v>
      </c>
      <c r="I96" s="205">
        <f t="shared" ca="1" si="5"/>
        <v>44309</v>
      </c>
      <c r="J96" s="126">
        <v>3</v>
      </c>
      <c r="K96" s="126" t="b">
        <v>1</v>
      </c>
      <c r="L96" s="126" t="s">
        <v>4022</v>
      </c>
      <c r="M96" s="126" t="b">
        <v>1</v>
      </c>
      <c r="N96" s="126" t="s">
        <v>3687</v>
      </c>
      <c r="O96" s="322" t="str">
        <f>LEFT('Payroll Totals by Month'!C79,13)&amp;"."&amp;F96</f>
        <v>..salaries.Ap21</v>
      </c>
      <c r="P96" s="325" t="str">
        <f>'Payroll Totals by Month'!A22&amp;"/"&amp;PayrollCR!$O$1</f>
        <v>10074/111400</v>
      </c>
      <c r="Q96" s="126" t="b">
        <v>1</v>
      </c>
      <c r="R96" s="126" t="b">
        <v>1</v>
      </c>
      <c r="S96" s="126" t="b">
        <v>1</v>
      </c>
    </row>
    <row r="97" spans="1:19" x14ac:dyDescent="0.25">
      <c r="A97" s="126" t="s">
        <v>4021</v>
      </c>
      <c r="B97" s="200">
        <v>1</v>
      </c>
      <c r="C97" s="126">
        <v>2</v>
      </c>
      <c r="D97" s="321">
        <f>'Payroll Totals by Month'!D80</f>
        <v>0</v>
      </c>
      <c r="E97" s="126" t="b">
        <v>1</v>
      </c>
      <c r="F97" s="322" t="str">
        <f>RIGHT('Payroll Totals by Month'!B80,4)&amp;"."&amp;"salaries"&amp;"."&amp;PayrollCR!$C$5</f>
        <v>.salaries.Ap21</v>
      </c>
      <c r="G97" s="323">
        <f t="shared" ca="1" si="4"/>
        <v>44309</v>
      </c>
      <c r="H97" s="324">
        <f>'Payroll Totals by Month'!AG80</f>
        <v>0</v>
      </c>
      <c r="I97" s="205">
        <f t="shared" ca="1" si="5"/>
        <v>44309</v>
      </c>
      <c r="J97" s="126">
        <v>3</v>
      </c>
      <c r="K97" s="126" t="b">
        <v>1</v>
      </c>
      <c r="L97" s="126" t="s">
        <v>4022</v>
      </c>
      <c r="M97" s="126" t="b">
        <v>1</v>
      </c>
      <c r="N97" s="126" t="s">
        <v>3687</v>
      </c>
      <c r="O97" s="322" t="str">
        <f>LEFT('Payroll Totals by Month'!C80,13)&amp;"."&amp;F97</f>
        <v>..salaries.Ap21</v>
      </c>
      <c r="P97" s="325" t="str">
        <f>'Payroll Totals by Month'!A23&amp;"/"&amp;PayrollCR!$O$1</f>
        <v>10075/111400</v>
      </c>
      <c r="Q97" s="126" t="b">
        <v>1</v>
      </c>
      <c r="R97" s="126" t="b">
        <v>1</v>
      </c>
      <c r="S97" s="126" t="b">
        <v>1</v>
      </c>
    </row>
    <row r="98" spans="1:19" x14ac:dyDescent="0.25">
      <c r="A98" s="126" t="s">
        <v>4021</v>
      </c>
      <c r="B98" s="200">
        <v>1</v>
      </c>
      <c r="C98" s="126">
        <v>2</v>
      </c>
      <c r="D98" s="321">
        <f>'Payroll Totals by Month'!D81</f>
        <v>0</v>
      </c>
      <c r="E98" s="126" t="b">
        <v>1</v>
      </c>
      <c r="F98" s="322" t="str">
        <f>RIGHT('Payroll Totals by Month'!B81,4)&amp;"."&amp;"salaries"&amp;"."&amp;PayrollCR!$C$5</f>
        <v>.salaries.Ap21</v>
      </c>
      <c r="G98" s="323">
        <f t="shared" ca="1" si="4"/>
        <v>44309</v>
      </c>
      <c r="H98" s="324">
        <f>'Payroll Totals by Month'!AG81</f>
        <v>0</v>
      </c>
      <c r="I98" s="205">
        <f t="shared" ca="1" si="5"/>
        <v>44309</v>
      </c>
      <c r="J98" s="126">
        <v>3</v>
      </c>
      <c r="K98" s="126" t="b">
        <v>1</v>
      </c>
      <c r="L98" s="126" t="s">
        <v>4022</v>
      </c>
      <c r="M98" s="126" t="b">
        <v>1</v>
      </c>
      <c r="N98" s="126" t="s">
        <v>3687</v>
      </c>
      <c r="O98" s="322" t="str">
        <f>LEFT('Payroll Totals by Month'!C81,13)&amp;"."&amp;F98</f>
        <v>..salaries.Ap21</v>
      </c>
      <c r="P98" s="325" t="str">
        <f>'Payroll Totals by Month'!A24&amp;"/"&amp;PayrollCR!$O$1</f>
        <v>10078/111400</v>
      </c>
      <c r="Q98" s="126" t="b">
        <v>1</v>
      </c>
      <c r="R98" s="126" t="b">
        <v>1</v>
      </c>
      <c r="S98" s="126" t="b">
        <v>1</v>
      </c>
    </row>
    <row r="99" spans="1:19" x14ac:dyDescent="0.25">
      <c r="A99" s="126" t="s">
        <v>4021</v>
      </c>
      <c r="B99" s="200">
        <v>1</v>
      </c>
      <c r="C99" s="126">
        <v>2</v>
      </c>
      <c r="D99" s="321">
        <f>'Payroll Totals by Month'!D82</f>
        <v>0</v>
      </c>
      <c r="E99" s="126" t="b">
        <v>1</v>
      </c>
      <c r="F99" s="322" t="str">
        <f>RIGHT('Payroll Totals by Month'!B82,4)&amp;"."&amp;"salaries"&amp;"."&amp;PayrollCR!$C$5</f>
        <v>.salaries.Ap21</v>
      </c>
      <c r="G99" s="323">
        <f t="shared" ca="1" si="4"/>
        <v>44309</v>
      </c>
      <c r="H99" s="324">
        <f>'Payroll Totals by Month'!AG82</f>
        <v>0</v>
      </c>
      <c r="I99" s="205">
        <f t="shared" ca="1" si="5"/>
        <v>44309</v>
      </c>
      <c r="J99" s="126">
        <v>3</v>
      </c>
      <c r="K99" s="126" t="b">
        <v>1</v>
      </c>
      <c r="L99" s="126" t="s">
        <v>4022</v>
      </c>
      <c r="M99" s="126" t="b">
        <v>1</v>
      </c>
      <c r="N99" s="126" t="s">
        <v>3687</v>
      </c>
      <c r="O99" s="322" t="str">
        <f>LEFT('Payroll Totals by Month'!C82,13)&amp;"."&amp;F99</f>
        <v>..salaries.Ap21</v>
      </c>
      <c r="P99" s="325" t="str">
        <f>'Payroll Totals by Month'!A25&amp;"/"&amp;PayrollCR!$O$1</f>
        <v>10080/111400</v>
      </c>
      <c r="Q99" s="126" t="b">
        <v>1</v>
      </c>
      <c r="R99" s="126" t="b">
        <v>1</v>
      </c>
      <c r="S99" s="126" t="b">
        <v>1</v>
      </c>
    </row>
    <row r="100" spans="1:19" x14ac:dyDescent="0.25">
      <c r="A100" s="126" t="s">
        <v>4021</v>
      </c>
      <c r="B100" s="200">
        <v>1</v>
      </c>
      <c r="C100" s="126">
        <v>2</v>
      </c>
      <c r="D100" s="321">
        <f>'Payroll Totals by Month'!D83</f>
        <v>0</v>
      </c>
      <c r="E100" s="126" t="b">
        <v>1</v>
      </c>
      <c r="F100" s="322" t="str">
        <f>RIGHT('Payroll Totals by Month'!B83,4)&amp;"."&amp;"salaries"&amp;"."&amp;PayrollCR!$C$5</f>
        <v>.salaries.Ap21</v>
      </c>
      <c r="G100" s="323">
        <f t="shared" ca="1" si="4"/>
        <v>44309</v>
      </c>
      <c r="H100" s="324">
        <f>'Payroll Totals by Month'!AG83</f>
        <v>0</v>
      </c>
      <c r="I100" s="205">
        <f t="shared" ca="1" si="5"/>
        <v>44309</v>
      </c>
      <c r="J100" s="126">
        <v>3</v>
      </c>
      <c r="K100" s="126" t="b">
        <v>1</v>
      </c>
      <c r="L100" s="126" t="s">
        <v>4022</v>
      </c>
      <c r="M100" s="126" t="b">
        <v>1</v>
      </c>
      <c r="N100" s="126" t="s">
        <v>3687</v>
      </c>
      <c r="O100" s="322" t="str">
        <f>LEFT('Payroll Totals by Month'!C83,13)&amp;"."&amp;F100</f>
        <v>..salaries.Ap21</v>
      </c>
      <c r="P100" s="325" t="str">
        <f>'Payroll Totals by Month'!A26&amp;"/"&amp;PayrollCR!$O$1</f>
        <v>10081/111400</v>
      </c>
      <c r="Q100" s="126" t="b">
        <v>1</v>
      </c>
      <c r="R100" s="126" t="b">
        <v>1</v>
      </c>
      <c r="S100" s="126" t="b">
        <v>1</v>
      </c>
    </row>
    <row r="101" spans="1:19" x14ac:dyDescent="0.25">
      <c r="A101" s="126" t="s">
        <v>4021</v>
      </c>
      <c r="B101" s="200">
        <v>1</v>
      </c>
      <c r="C101" s="126">
        <v>2</v>
      </c>
      <c r="D101" s="321">
        <f>'Payroll Totals by Month'!D84</f>
        <v>0</v>
      </c>
      <c r="E101" s="126" t="b">
        <v>1</v>
      </c>
      <c r="F101" s="322" t="str">
        <f>RIGHT('Payroll Totals by Month'!B84,4)&amp;"."&amp;"salaries"&amp;"."&amp;PayrollCR!$C$5</f>
        <v>.salaries.Ap21</v>
      </c>
      <c r="G101" s="323">
        <f t="shared" ca="1" si="4"/>
        <v>44309</v>
      </c>
      <c r="H101" s="324">
        <f>'Payroll Totals by Month'!AG84</f>
        <v>0</v>
      </c>
      <c r="I101" s="205">
        <f t="shared" ca="1" si="5"/>
        <v>44309</v>
      </c>
      <c r="J101" s="126">
        <v>3</v>
      </c>
      <c r="K101" s="126" t="b">
        <v>1</v>
      </c>
      <c r="L101" s="126" t="s">
        <v>4022</v>
      </c>
      <c r="M101" s="126" t="b">
        <v>1</v>
      </c>
      <c r="N101" s="126" t="s">
        <v>3687</v>
      </c>
      <c r="O101" s="322" t="str">
        <f>LEFT('Payroll Totals by Month'!C84,13)&amp;"."&amp;F101</f>
        <v>..salaries.Ap21</v>
      </c>
      <c r="P101" s="325" t="str">
        <f>'Payroll Totals by Month'!A27&amp;"/"&amp;PayrollCR!$O$1</f>
        <v>10082/111400</v>
      </c>
      <c r="Q101" s="126" t="b">
        <v>1</v>
      </c>
      <c r="R101" s="126" t="b">
        <v>1</v>
      </c>
      <c r="S101" s="126" t="b">
        <v>1</v>
      </c>
    </row>
    <row r="102" spans="1:19" x14ac:dyDescent="0.25">
      <c r="A102" s="126" t="s">
        <v>4021</v>
      </c>
      <c r="B102" s="200">
        <v>1</v>
      </c>
      <c r="C102" s="126">
        <v>2</v>
      </c>
      <c r="D102" s="321">
        <f>'Payroll Totals by Month'!D85</f>
        <v>0</v>
      </c>
      <c r="E102" s="126" t="b">
        <v>1</v>
      </c>
      <c r="F102" s="322" t="str">
        <f>RIGHT('Payroll Totals by Month'!B85,4)&amp;"."&amp;"salaries"&amp;"."&amp;PayrollCR!$C$5</f>
        <v>.salaries.Ap21</v>
      </c>
      <c r="G102" s="323">
        <f t="shared" ca="1" si="4"/>
        <v>44309</v>
      </c>
      <c r="H102" s="324">
        <f>'Payroll Totals by Month'!AG85</f>
        <v>0</v>
      </c>
      <c r="I102" s="205">
        <f t="shared" ca="1" si="5"/>
        <v>44309</v>
      </c>
      <c r="J102" s="126">
        <v>3</v>
      </c>
      <c r="K102" s="126" t="b">
        <v>1</v>
      </c>
      <c r="L102" s="126" t="s">
        <v>4022</v>
      </c>
      <c r="M102" s="126" t="b">
        <v>1</v>
      </c>
      <c r="N102" s="126" t="s">
        <v>3687</v>
      </c>
      <c r="O102" s="322" t="str">
        <f>LEFT('Payroll Totals by Month'!C85,13)&amp;"."&amp;F102</f>
        <v>..salaries.Ap21</v>
      </c>
      <c r="P102" s="325" t="str">
        <f>'Payroll Totals by Month'!A28&amp;"/"&amp;PayrollCR!$O$1</f>
        <v>10085/111400</v>
      </c>
      <c r="Q102" s="126" t="b">
        <v>1</v>
      </c>
      <c r="R102" s="126" t="b">
        <v>1</v>
      </c>
      <c r="S102" s="126" t="b">
        <v>1</v>
      </c>
    </row>
    <row r="103" spans="1:19" x14ac:dyDescent="0.25">
      <c r="A103" s="126" t="s">
        <v>4021</v>
      </c>
      <c r="B103" s="200">
        <v>1</v>
      </c>
      <c r="C103" s="126">
        <v>2</v>
      </c>
      <c r="D103" s="321">
        <f>'Payroll Totals by Month'!D86</f>
        <v>0</v>
      </c>
      <c r="E103" s="126" t="b">
        <v>1</v>
      </c>
      <c r="F103" s="322" t="str">
        <f>RIGHT('Payroll Totals by Month'!B86,4)&amp;"."&amp;"salaries"&amp;"."&amp;PayrollCR!$C$5</f>
        <v>.salaries.Ap21</v>
      </c>
      <c r="G103" s="323">
        <f t="shared" ca="1" si="4"/>
        <v>44309</v>
      </c>
      <c r="H103" s="324">
        <f>'Payroll Totals by Month'!AG86</f>
        <v>0</v>
      </c>
      <c r="I103" s="205">
        <f t="shared" ca="1" si="5"/>
        <v>44309</v>
      </c>
      <c r="J103" s="126">
        <v>3</v>
      </c>
      <c r="K103" s="126" t="b">
        <v>1</v>
      </c>
      <c r="L103" s="126" t="s">
        <v>4022</v>
      </c>
      <c r="M103" s="126" t="b">
        <v>1</v>
      </c>
      <c r="N103" s="126" t="s">
        <v>3687</v>
      </c>
      <c r="O103" s="322" t="str">
        <f>LEFT('Payroll Totals by Month'!C86,13)&amp;"."&amp;F103</f>
        <v>..salaries.Ap21</v>
      </c>
      <c r="P103" s="325" t="str">
        <f>'Payroll Totals by Month'!A29&amp;"/"&amp;PayrollCR!$O$1</f>
        <v>10087/111400</v>
      </c>
      <c r="Q103" s="126" t="b">
        <v>1</v>
      </c>
      <c r="R103" s="126" t="b">
        <v>1</v>
      </c>
      <c r="S103" s="126" t="b">
        <v>1</v>
      </c>
    </row>
    <row r="104" spans="1:19" x14ac:dyDescent="0.25">
      <c r="A104" s="126" t="s">
        <v>4021</v>
      </c>
      <c r="B104" s="200">
        <v>1</v>
      </c>
      <c r="C104" s="126">
        <v>2</v>
      </c>
      <c r="D104" s="321">
        <f>'Payroll Totals by Month'!D87</f>
        <v>0</v>
      </c>
      <c r="E104" s="126" t="b">
        <v>1</v>
      </c>
      <c r="F104" s="322" t="str">
        <f>RIGHT('Payroll Totals by Month'!B87,4)&amp;"."&amp;"salaries"&amp;"."&amp;PayrollCR!$C$5</f>
        <v>.salaries.Ap21</v>
      </c>
      <c r="G104" s="323">
        <f t="shared" ca="1" si="4"/>
        <v>44309</v>
      </c>
      <c r="H104" s="324">
        <f>'Payroll Totals by Month'!AG87</f>
        <v>0</v>
      </c>
      <c r="I104" s="205">
        <f t="shared" ca="1" si="5"/>
        <v>44309</v>
      </c>
      <c r="J104" s="126">
        <v>3</v>
      </c>
      <c r="K104" s="126" t="b">
        <v>1</v>
      </c>
      <c r="L104" s="126" t="s">
        <v>4022</v>
      </c>
      <c r="M104" s="126" t="b">
        <v>1</v>
      </c>
      <c r="N104" s="126" t="s">
        <v>3687</v>
      </c>
      <c r="O104" s="322" t="str">
        <f>LEFT('Payroll Totals by Month'!C87,13)&amp;"."&amp;F104</f>
        <v>..salaries.Ap21</v>
      </c>
      <c r="P104" s="325" t="str">
        <f>'Payroll Totals by Month'!A30&amp;"/"&amp;PayrollCR!$O$1</f>
        <v>10088/111400</v>
      </c>
      <c r="Q104" s="126" t="b">
        <v>1</v>
      </c>
      <c r="R104" s="126" t="b">
        <v>1</v>
      </c>
      <c r="S104" s="126" t="b">
        <v>1</v>
      </c>
    </row>
    <row r="105" spans="1:19" x14ac:dyDescent="0.25">
      <c r="A105" s="126" t="s">
        <v>4021</v>
      </c>
      <c r="B105" s="200">
        <v>1</v>
      </c>
      <c r="C105" s="126">
        <v>2</v>
      </c>
      <c r="D105" s="321">
        <f>'Payroll Totals by Month'!D88</f>
        <v>0</v>
      </c>
      <c r="E105" s="126" t="b">
        <v>1</v>
      </c>
      <c r="F105" s="322" t="str">
        <f>RIGHT('Payroll Totals by Month'!B88,4)&amp;"."&amp;"salaries"&amp;"."&amp;PayrollCR!$C$5</f>
        <v>.salaries.Ap21</v>
      </c>
      <c r="G105" s="323">
        <f t="shared" ca="1" si="4"/>
        <v>44309</v>
      </c>
      <c r="H105" s="324">
        <f>'Payroll Totals by Month'!AG88</f>
        <v>0</v>
      </c>
      <c r="I105" s="205">
        <f t="shared" ca="1" si="5"/>
        <v>44309</v>
      </c>
      <c r="J105" s="126">
        <v>3</v>
      </c>
      <c r="K105" s="126" t="b">
        <v>1</v>
      </c>
      <c r="L105" s="126" t="s">
        <v>4022</v>
      </c>
      <c r="M105" s="126" t="b">
        <v>1</v>
      </c>
      <c r="N105" s="126" t="s">
        <v>3687</v>
      </c>
      <c r="O105" s="322" t="str">
        <f>LEFT('Payroll Totals by Month'!C88,13)&amp;"."&amp;F105</f>
        <v>..salaries.Ap21</v>
      </c>
      <c r="P105" s="325" t="str">
        <f>'Payroll Totals by Month'!A31&amp;"/"&amp;PayrollCR!$O$1</f>
        <v>10089/111400</v>
      </c>
      <c r="Q105" s="126" t="b">
        <v>1</v>
      </c>
      <c r="R105" s="126" t="b">
        <v>1</v>
      </c>
      <c r="S105" s="126" t="b">
        <v>1</v>
      </c>
    </row>
    <row r="106" spans="1:19" x14ac:dyDescent="0.25">
      <c r="A106" s="126" t="s">
        <v>4021</v>
      </c>
      <c r="B106" s="200">
        <v>1</v>
      </c>
      <c r="C106" s="126">
        <v>2</v>
      </c>
      <c r="D106" s="321">
        <f>'Payroll Totals by Month'!D89</f>
        <v>0</v>
      </c>
      <c r="E106" s="126" t="b">
        <v>1</v>
      </c>
      <c r="F106" s="322" t="str">
        <f>RIGHT('Payroll Totals by Month'!B89,4)&amp;"."&amp;"salaries"&amp;"."&amp;PayrollCR!$C$5</f>
        <v>.salaries.Ap21</v>
      </c>
      <c r="G106" s="323">
        <f t="shared" ca="1" si="4"/>
        <v>44309</v>
      </c>
      <c r="H106" s="324">
        <f>'Payroll Totals by Month'!AG89</f>
        <v>0</v>
      </c>
      <c r="I106" s="205">
        <f t="shared" ca="1" si="5"/>
        <v>44309</v>
      </c>
      <c r="J106" s="126">
        <v>3</v>
      </c>
      <c r="K106" s="126" t="b">
        <v>1</v>
      </c>
      <c r="L106" s="126" t="s">
        <v>4022</v>
      </c>
      <c r="M106" s="126" t="b">
        <v>1</v>
      </c>
      <c r="N106" s="126" t="s">
        <v>3687</v>
      </c>
      <c r="O106" s="322" t="str">
        <f>LEFT('Payroll Totals by Month'!C89,13)&amp;"."&amp;F106</f>
        <v>..salaries.Ap21</v>
      </c>
      <c r="P106" s="325" t="str">
        <f>'Payroll Totals by Month'!A32&amp;"/"&amp;PayrollCR!$O$1</f>
        <v>10092/111400</v>
      </c>
      <c r="Q106" s="126" t="b">
        <v>1</v>
      </c>
      <c r="R106" s="126" t="b">
        <v>1</v>
      </c>
      <c r="S106" s="126" t="b">
        <v>1</v>
      </c>
    </row>
    <row r="107" spans="1:19" x14ac:dyDescent="0.25">
      <c r="A107" s="126" t="s">
        <v>4021</v>
      </c>
      <c r="B107" s="200">
        <v>1</v>
      </c>
      <c r="C107" s="126">
        <v>2</v>
      </c>
      <c r="D107" s="321">
        <f>'Payroll Totals by Month'!D90</f>
        <v>0</v>
      </c>
      <c r="E107" s="126" t="b">
        <v>1</v>
      </c>
      <c r="F107" s="322" t="str">
        <f>RIGHT('Payroll Totals by Month'!B90,4)&amp;"."&amp;"salaries"&amp;"."&amp;PayrollCR!$C$5</f>
        <v>.salaries.Ap21</v>
      </c>
      <c r="G107" s="323">
        <f t="shared" ca="1" si="4"/>
        <v>44309</v>
      </c>
      <c r="H107" s="324">
        <f>'Payroll Totals by Month'!AG90</f>
        <v>0</v>
      </c>
      <c r="I107" s="205">
        <f t="shared" ca="1" si="5"/>
        <v>44309</v>
      </c>
      <c r="J107" s="126">
        <v>3</v>
      </c>
      <c r="K107" s="126" t="b">
        <v>1</v>
      </c>
      <c r="L107" s="126" t="s">
        <v>4022</v>
      </c>
      <c r="M107" s="126" t="b">
        <v>1</v>
      </c>
      <c r="N107" s="126" t="s">
        <v>3687</v>
      </c>
      <c r="O107" s="322" t="str">
        <f>LEFT('Payroll Totals by Month'!C90,13)&amp;"."&amp;F107</f>
        <v>..salaries.Ap21</v>
      </c>
      <c r="P107" s="325" t="str">
        <f>'Payroll Totals by Month'!A33&amp;"/"&amp;PayrollCR!$O$1</f>
        <v>10093/111400</v>
      </c>
      <c r="Q107" s="126" t="b">
        <v>1</v>
      </c>
      <c r="R107" s="126" t="b">
        <v>1</v>
      </c>
      <c r="S107" s="126" t="b">
        <v>1</v>
      </c>
    </row>
    <row r="108" spans="1:19" x14ac:dyDescent="0.25">
      <c r="A108" s="126" t="s">
        <v>4021</v>
      </c>
      <c r="B108" s="200">
        <v>1</v>
      </c>
      <c r="C108" s="126">
        <v>2</v>
      </c>
      <c r="D108" s="321">
        <f>'Payroll Totals by Month'!D91</f>
        <v>0</v>
      </c>
      <c r="E108" s="126" t="b">
        <v>1</v>
      </c>
      <c r="F108" s="322" t="str">
        <f>RIGHT('Payroll Totals by Month'!B91,4)&amp;"."&amp;"salaries"&amp;"."&amp;PayrollCR!$C$5</f>
        <v>.salaries.Ap21</v>
      </c>
      <c r="G108" s="323">
        <f t="shared" ca="1" si="4"/>
        <v>44309</v>
      </c>
      <c r="H108" s="324">
        <f>'Payroll Totals by Month'!AG91</f>
        <v>0</v>
      </c>
      <c r="I108" s="205">
        <f t="shared" ca="1" si="5"/>
        <v>44309</v>
      </c>
      <c r="J108" s="126">
        <v>3</v>
      </c>
      <c r="K108" s="126" t="b">
        <v>1</v>
      </c>
      <c r="L108" s="126" t="s">
        <v>4022</v>
      </c>
      <c r="M108" s="126" t="b">
        <v>1</v>
      </c>
      <c r="N108" s="126" t="s">
        <v>3687</v>
      </c>
      <c r="O108" s="322" t="str">
        <f>LEFT('Payroll Totals by Month'!C91,13)&amp;"."&amp;F108</f>
        <v>..salaries.Ap21</v>
      </c>
      <c r="P108" s="325" t="str">
        <f>'Payroll Totals by Month'!A34&amp;"/"&amp;PayrollCR!$O$1</f>
        <v>10094/111400</v>
      </c>
      <c r="Q108" s="126" t="b">
        <v>1</v>
      </c>
      <c r="R108" s="126" t="b">
        <v>1</v>
      </c>
      <c r="S108" s="126" t="b">
        <v>1</v>
      </c>
    </row>
    <row r="109" spans="1:19" x14ac:dyDescent="0.25">
      <c r="A109" s="126" t="s">
        <v>4021</v>
      </c>
      <c r="B109" s="200">
        <v>1</v>
      </c>
      <c r="C109" s="126">
        <v>2</v>
      </c>
      <c r="D109" s="321">
        <f>'Payroll Totals by Month'!D92</f>
        <v>0</v>
      </c>
      <c r="E109" s="126" t="b">
        <v>1</v>
      </c>
      <c r="F109" s="322" t="str">
        <f>RIGHT('Payroll Totals by Month'!B92,4)&amp;"."&amp;"salaries"&amp;"."&amp;PayrollCR!$C$5</f>
        <v>.salaries.Ap21</v>
      </c>
      <c r="G109" s="323">
        <f t="shared" ca="1" si="4"/>
        <v>44309</v>
      </c>
      <c r="H109" s="324">
        <f>'Payroll Totals by Month'!AG92</f>
        <v>0</v>
      </c>
      <c r="I109" s="205">
        <f t="shared" ca="1" si="5"/>
        <v>44309</v>
      </c>
      <c r="J109" s="126">
        <v>3</v>
      </c>
      <c r="K109" s="126" t="b">
        <v>1</v>
      </c>
      <c r="L109" s="126" t="s">
        <v>4022</v>
      </c>
      <c r="M109" s="126" t="b">
        <v>1</v>
      </c>
      <c r="N109" s="126" t="s">
        <v>3687</v>
      </c>
      <c r="O109" s="322" t="str">
        <f>LEFT('Payroll Totals by Month'!C92,13)&amp;"."&amp;F109</f>
        <v>..salaries.Ap21</v>
      </c>
      <c r="P109" s="325" t="str">
        <f>'Payroll Totals by Month'!A35&amp;"/"&amp;PayrollCR!$O$1</f>
        <v>10095/111400</v>
      </c>
      <c r="Q109" s="126" t="b">
        <v>1</v>
      </c>
      <c r="R109" s="126" t="b">
        <v>1</v>
      </c>
      <c r="S109" s="126" t="b">
        <v>1</v>
      </c>
    </row>
    <row r="110" spans="1:19" x14ac:dyDescent="0.25">
      <c r="A110" s="126" t="s">
        <v>4021</v>
      </c>
      <c r="B110" s="200">
        <v>1</v>
      </c>
      <c r="C110" s="126">
        <v>2</v>
      </c>
      <c r="D110" s="321">
        <f>'Payroll Totals by Month'!D93</f>
        <v>0</v>
      </c>
      <c r="E110" s="126" t="b">
        <v>1</v>
      </c>
      <c r="F110" s="322" t="str">
        <f>RIGHT('Payroll Totals by Month'!B93,4)&amp;"."&amp;"salaries"&amp;"."&amp;PayrollCR!$C$5</f>
        <v>.salaries.Ap21</v>
      </c>
      <c r="G110" s="323">
        <f t="shared" ca="1" si="4"/>
        <v>44309</v>
      </c>
      <c r="H110" s="324">
        <f>'Payroll Totals by Month'!AG93</f>
        <v>0</v>
      </c>
      <c r="I110" s="205">
        <f t="shared" ca="1" si="5"/>
        <v>44309</v>
      </c>
      <c r="J110" s="126">
        <v>3</v>
      </c>
      <c r="K110" s="126" t="b">
        <v>1</v>
      </c>
      <c r="L110" s="126" t="s">
        <v>4022</v>
      </c>
      <c r="M110" s="126" t="b">
        <v>1</v>
      </c>
      <c r="N110" s="126" t="s">
        <v>3687</v>
      </c>
      <c r="O110" s="322" t="str">
        <f>LEFT('Payroll Totals by Month'!C93,13)&amp;"."&amp;F110</f>
        <v>..salaries.Ap21</v>
      </c>
      <c r="P110" s="325" t="str">
        <f>'Payroll Totals by Month'!A36&amp;"/"&amp;PayrollCR!$O$1</f>
        <v>10096/111400</v>
      </c>
      <c r="Q110" s="126" t="b">
        <v>1</v>
      </c>
      <c r="R110" s="126" t="b">
        <v>1</v>
      </c>
      <c r="S110" s="126" t="b">
        <v>1</v>
      </c>
    </row>
    <row r="111" spans="1:19" x14ac:dyDescent="0.25">
      <c r="A111" s="126" t="s">
        <v>4021</v>
      </c>
      <c r="B111" s="200">
        <v>1</v>
      </c>
      <c r="C111" s="126">
        <v>2</v>
      </c>
      <c r="D111" s="321">
        <f>'Payroll Totals by Month'!D94</f>
        <v>0</v>
      </c>
      <c r="E111" s="126" t="b">
        <v>1</v>
      </c>
      <c r="F111" s="322" t="str">
        <f>RIGHT('Payroll Totals by Month'!B94,4)&amp;"."&amp;"salaries"&amp;"."&amp;PayrollCR!$C$5</f>
        <v>.salaries.Ap21</v>
      </c>
      <c r="G111" s="323">
        <f t="shared" ca="1" si="4"/>
        <v>44309</v>
      </c>
      <c r="H111" s="324">
        <f>'Payroll Totals by Month'!AG94</f>
        <v>0</v>
      </c>
      <c r="I111" s="205">
        <f t="shared" ca="1" si="5"/>
        <v>44309</v>
      </c>
      <c r="J111" s="126">
        <v>3</v>
      </c>
      <c r="K111" s="126" t="b">
        <v>1</v>
      </c>
      <c r="L111" s="126" t="s">
        <v>4022</v>
      </c>
      <c r="M111" s="126" t="b">
        <v>1</v>
      </c>
      <c r="N111" s="126" t="s">
        <v>3687</v>
      </c>
      <c r="O111" s="322" t="str">
        <f>LEFT('Payroll Totals by Month'!C94,13)&amp;"."&amp;F111</f>
        <v>..salaries.Ap21</v>
      </c>
      <c r="P111" s="325" t="str">
        <f>'Payroll Totals by Month'!A37&amp;"/"&amp;PayrollCR!$O$1</f>
        <v>10100/111400</v>
      </c>
      <c r="Q111" s="126" t="b">
        <v>1</v>
      </c>
      <c r="R111" s="126" t="b">
        <v>1</v>
      </c>
      <c r="S111" s="126" t="b">
        <v>1</v>
      </c>
    </row>
    <row r="112" spans="1:19" x14ac:dyDescent="0.25">
      <c r="A112" s="126" t="s">
        <v>4021</v>
      </c>
      <c r="B112" s="200">
        <v>1</v>
      </c>
      <c r="C112" s="126">
        <v>2</v>
      </c>
      <c r="D112" s="321">
        <f>'Payroll Totals by Month'!D95</f>
        <v>0</v>
      </c>
      <c r="E112" s="126" t="b">
        <v>1</v>
      </c>
      <c r="F112" s="322" t="str">
        <f>RIGHT('Payroll Totals by Month'!B95,4)&amp;"."&amp;"salaries"&amp;"."&amp;PayrollCR!$C$5</f>
        <v>.salaries.Ap21</v>
      </c>
      <c r="G112" s="323">
        <f t="shared" ca="1" si="4"/>
        <v>44309</v>
      </c>
      <c r="H112" s="324">
        <f>'Payroll Totals by Month'!AG95</f>
        <v>0</v>
      </c>
      <c r="I112" s="205">
        <f t="shared" ca="1" si="5"/>
        <v>44309</v>
      </c>
      <c r="J112" s="126">
        <v>3</v>
      </c>
      <c r="K112" s="126" t="b">
        <v>1</v>
      </c>
      <c r="L112" s="126" t="s">
        <v>4022</v>
      </c>
      <c r="M112" s="126" t="b">
        <v>1</v>
      </c>
      <c r="N112" s="126" t="s">
        <v>3687</v>
      </c>
      <c r="O112" s="322" t="str">
        <f>LEFT('Payroll Totals by Month'!C95,13)&amp;"."&amp;F112</f>
        <v>..salaries.Ap21</v>
      </c>
      <c r="P112" s="325" t="str">
        <f>'Payroll Totals by Month'!A38&amp;"/"&amp;PayrollCR!$O$1</f>
        <v>10101/111400</v>
      </c>
      <c r="Q112" s="126" t="b">
        <v>1</v>
      </c>
      <c r="R112" s="126" t="b">
        <v>1</v>
      </c>
      <c r="S112" s="126" t="b">
        <v>1</v>
      </c>
    </row>
    <row r="113" spans="1:19" x14ac:dyDescent="0.25">
      <c r="A113" s="126" t="s">
        <v>4021</v>
      </c>
      <c r="B113" s="200">
        <v>1</v>
      </c>
      <c r="C113" s="126">
        <v>2</v>
      </c>
      <c r="D113" s="321">
        <f>'Payroll Totals by Month'!D96</f>
        <v>0</v>
      </c>
      <c r="E113" s="126" t="b">
        <v>1</v>
      </c>
      <c r="F113" s="322" t="str">
        <f>RIGHT('Payroll Totals by Month'!B96,4)&amp;"."&amp;"salaries"&amp;"."&amp;PayrollCR!$C$5</f>
        <v>.salaries.Ap21</v>
      </c>
      <c r="G113" s="323">
        <f t="shared" ca="1" si="4"/>
        <v>44309</v>
      </c>
      <c r="H113" s="324">
        <f>'Payroll Totals by Month'!AG96</f>
        <v>0</v>
      </c>
      <c r="I113" s="205">
        <f t="shared" ca="1" si="5"/>
        <v>44309</v>
      </c>
      <c r="J113" s="126">
        <v>3</v>
      </c>
      <c r="K113" s="126" t="b">
        <v>1</v>
      </c>
      <c r="L113" s="126" t="s">
        <v>4022</v>
      </c>
      <c r="M113" s="126" t="b">
        <v>1</v>
      </c>
      <c r="N113" s="126" t="s">
        <v>3687</v>
      </c>
      <c r="O113" s="322" t="str">
        <f>LEFT('Payroll Totals by Month'!C96,13)&amp;"."&amp;F113</f>
        <v>..salaries.Ap21</v>
      </c>
      <c r="P113" s="325" t="str">
        <f>'Payroll Totals by Month'!A39&amp;"/"&amp;PayrollCR!$O$1</f>
        <v>10105/111400</v>
      </c>
      <c r="Q113" s="126" t="b">
        <v>1</v>
      </c>
      <c r="R113" s="126" t="b">
        <v>1</v>
      </c>
      <c r="S113" s="126" t="b">
        <v>1</v>
      </c>
    </row>
    <row r="114" spans="1:19" x14ac:dyDescent="0.25">
      <c r="A114" s="126" t="s">
        <v>4021</v>
      </c>
      <c r="B114" s="200">
        <v>1</v>
      </c>
      <c r="C114" s="126">
        <v>2</v>
      </c>
      <c r="D114" s="321">
        <f>'Payroll Totals by Month'!D97</f>
        <v>0</v>
      </c>
      <c r="E114" s="126" t="b">
        <v>1</v>
      </c>
      <c r="F114" s="322" t="str">
        <f>RIGHT('Payroll Totals by Month'!B97,4)&amp;"."&amp;"salaries"&amp;"."&amp;PayrollCR!$C$5</f>
        <v>.salaries.Ap21</v>
      </c>
      <c r="G114" s="323">
        <f t="shared" ca="1" si="4"/>
        <v>44309</v>
      </c>
      <c r="H114" s="324">
        <f>'Payroll Totals by Month'!AG97</f>
        <v>0</v>
      </c>
      <c r="I114" s="205">
        <f t="shared" ca="1" si="5"/>
        <v>44309</v>
      </c>
      <c r="J114" s="126">
        <v>3</v>
      </c>
      <c r="K114" s="126" t="b">
        <v>1</v>
      </c>
      <c r="L114" s="126" t="s">
        <v>4022</v>
      </c>
      <c r="M114" s="126" t="b">
        <v>1</v>
      </c>
      <c r="N114" s="126" t="s">
        <v>3687</v>
      </c>
      <c r="O114" s="322" t="str">
        <f>LEFT('Payroll Totals by Month'!C97,13)&amp;"."&amp;F114</f>
        <v>..salaries.Ap21</v>
      </c>
      <c r="P114" s="325" t="str">
        <f>'Payroll Totals by Month'!A40&amp;"/"&amp;PayrollCR!$O$1</f>
        <v>10107/111400</v>
      </c>
      <c r="Q114" s="126" t="b">
        <v>1</v>
      </c>
      <c r="R114" s="126" t="b">
        <v>1</v>
      </c>
      <c r="S114" s="126" t="b">
        <v>1</v>
      </c>
    </row>
    <row r="115" spans="1:19" x14ac:dyDescent="0.25">
      <c r="A115" s="126" t="s">
        <v>4021</v>
      </c>
      <c r="B115" s="200">
        <v>1</v>
      </c>
      <c r="C115" s="126">
        <v>2</v>
      </c>
      <c r="D115" s="321">
        <f>'Payroll Totals by Month'!D98</f>
        <v>0</v>
      </c>
      <c r="E115" s="126" t="b">
        <v>1</v>
      </c>
      <c r="F115" s="322" t="str">
        <f>RIGHT('Payroll Totals by Month'!B98,4)&amp;"."&amp;"salaries"&amp;"."&amp;PayrollCR!$C$5</f>
        <v>.salaries.Ap21</v>
      </c>
      <c r="G115" s="323">
        <f t="shared" ca="1" si="4"/>
        <v>44309</v>
      </c>
      <c r="H115" s="324">
        <f>'Payroll Totals by Month'!AG98</f>
        <v>0</v>
      </c>
      <c r="I115" s="205">
        <f t="shared" ca="1" si="5"/>
        <v>44309</v>
      </c>
      <c r="J115" s="126">
        <v>3</v>
      </c>
      <c r="K115" s="126" t="b">
        <v>1</v>
      </c>
      <c r="L115" s="126" t="s">
        <v>4022</v>
      </c>
      <c r="M115" s="126" t="b">
        <v>1</v>
      </c>
      <c r="N115" s="126" t="s">
        <v>3687</v>
      </c>
      <c r="O115" s="322" t="str">
        <f>LEFT('Payroll Totals by Month'!C98,13)&amp;"."&amp;F115</f>
        <v>..salaries.Ap21</v>
      </c>
      <c r="P115" s="325" t="str">
        <f>'Payroll Totals by Month'!A41&amp;"/"&amp;PayrollCR!$O$1</f>
        <v>10108/111400</v>
      </c>
      <c r="Q115" s="126" t="b">
        <v>1</v>
      </c>
      <c r="R115" s="126" t="b">
        <v>1</v>
      </c>
      <c r="S115" s="126" t="b">
        <v>1</v>
      </c>
    </row>
    <row r="116" spans="1:19" x14ac:dyDescent="0.25">
      <c r="A116" s="126" t="s">
        <v>4021</v>
      </c>
      <c r="B116" s="200">
        <v>1</v>
      </c>
      <c r="C116" s="126">
        <v>2</v>
      </c>
      <c r="D116" s="321">
        <f>'Payroll Totals by Month'!D99</f>
        <v>0</v>
      </c>
      <c r="E116" s="126" t="b">
        <v>1</v>
      </c>
      <c r="F116" s="322" t="str">
        <f>RIGHT('Payroll Totals by Month'!B99,4)&amp;"."&amp;"salaries"&amp;"."&amp;PayrollCR!$C$5</f>
        <v>.salaries.Ap21</v>
      </c>
      <c r="G116" s="323">
        <f t="shared" ca="1" si="4"/>
        <v>44309</v>
      </c>
      <c r="H116" s="324">
        <f>'Payroll Totals by Month'!AG99</f>
        <v>0</v>
      </c>
      <c r="I116" s="205">
        <f t="shared" ca="1" si="5"/>
        <v>44309</v>
      </c>
      <c r="J116" s="126">
        <v>3</v>
      </c>
      <c r="K116" s="126" t="b">
        <v>1</v>
      </c>
      <c r="L116" s="126" t="s">
        <v>4022</v>
      </c>
      <c r="M116" s="126" t="b">
        <v>1</v>
      </c>
      <c r="N116" s="126" t="s">
        <v>3687</v>
      </c>
      <c r="O116" s="322" t="str">
        <f>LEFT('Payroll Totals by Month'!C99,13)&amp;"."&amp;F116</f>
        <v>..salaries.Ap21</v>
      </c>
      <c r="P116" s="325" t="str">
        <f>'Payroll Totals by Month'!A42&amp;"/"&amp;PayrollCR!$O$1</f>
        <v>10109/111400</v>
      </c>
      <c r="Q116" s="126" t="b">
        <v>1</v>
      </c>
      <c r="R116" s="126" t="b">
        <v>1</v>
      </c>
      <c r="S116" s="126" t="b">
        <v>1</v>
      </c>
    </row>
    <row r="117" spans="1:19" x14ac:dyDescent="0.25">
      <c r="A117" s="126" t="s">
        <v>4021</v>
      </c>
      <c r="B117" s="200">
        <v>1</v>
      </c>
      <c r="C117" s="126">
        <v>2</v>
      </c>
      <c r="D117" s="321">
        <f>'Payroll Totals by Month'!D100</f>
        <v>0</v>
      </c>
      <c r="E117" s="126" t="b">
        <v>1</v>
      </c>
      <c r="F117" s="322" t="str">
        <f>RIGHT('Payroll Totals by Month'!B100,4)&amp;"."&amp;"salaries"&amp;"."&amp;PayrollCR!$C$5</f>
        <v>.salaries.Ap21</v>
      </c>
      <c r="G117" s="323">
        <f t="shared" ca="1" si="4"/>
        <v>44309</v>
      </c>
      <c r="H117" s="324">
        <f>'Payroll Totals by Month'!AG100</f>
        <v>0</v>
      </c>
      <c r="I117" s="205">
        <f t="shared" ca="1" si="5"/>
        <v>44309</v>
      </c>
      <c r="J117" s="126">
        <v>3</v>
      </c>
      <c r="K117" s="126" t="b">
        <v>1</v>
      </c>
      <c r="L117" s="126" t="s">
        <v>4022</v>
      </c>
      <c r="M117" s="126" t="b">
        <v>1</v>
      </c>
      <c r="N117" s="126" t="s">
        <v>3687</v>
      </c>
      <c r="O117" s="322" t="str">
        <f>LEFT('Payroll Totals by Month'!C100,13)&amp;"."&amp;F117</f>
        <v>..salaries.Ap21</v>
      </c>
      <c r="P117" s="325" t="str">
        <f>'Payroll Totals by Month'!A43&amp;"/"&amp;PayrollCR!$O$1</f>
        <v>10110/111400</v>
      </c>
      <c r="Q117" s="126" t="b">
        <v>1</v>
      </c>
      <c r="R117" s="126" t="b">
        <v>1</v>
      </c>
      <c r="S117" s="126" t="b">
        <v>1</v>
      </c>
    </row>
    <row r="118" spans="1:19" x14ac:dyDescent="0.25">
      <c r="A118" s="126" t="s">
        <v>4021</v>
      </c>
      <c r="B118" s="200">
        <v>1</v>
      </c>
      <c r="C118" s="126">
        <v>2</v>
      </c>
      <c r="D118" s="321">
        <f>'Payroll Totals by Month'!D101</f>
        <v>0</v>
      </c>
      <c r="E118" s="126" t="b">
        <v>1</v>
      </c>
      <c r="F118" s="322" t="str">
        <f>RIGHT('Payroll Totals by Month'!B101,4)&amp;"."&amp;"salaries"&amp;"."&amp;PayrollCR!$C$5</f>
        <v>.salaries.Ap21</v>
      </c>
      <c r="G118" s="323">
        <f t="shared" ca="1" si="4"/>
        <v>44309</v>
      </c>
      <c r="H118" s="324">
        <f>'Payroll Totals by Month'!AG101</f>
        <v>0</v>
      </c>
      <c r="I118" s="205">
        <f t="shared" ca="1" si="5"/>
        <v>44309</v>
      </c>
      <c r="J118" s="126">
        <v>3</v>
      </c>
      <c r="K118" s="126" t="b">
        <v>1</v>
      </c>
      <c r="L118" s="126" t="s">
        <v>4022</v>
      </c>
      <c r="M118" s="126" t="b">
        <v>1</v>
      </c>
      <c r="N118" s="126" t="s">
        <v>3687</v>
      </c>
      <c r="O118" s="322" t="str">
        <f>LEFT('Payroll Totals by Month'!C101,13)&amp;"."&amp;F118</f>
        <v>..salaries.Ap21</v>
      </c>
      <c r="P118" s="325" t="str">
        <f>'Payroll Totals by Month'!A44&amp;"/"&amp;PayrollCR!$O$1</f>
        <v>10114/111400</v>
      </c>
      <c r="Q118" s="126" t="b">
        <v>1</v>
      </c>
      <c r="R118" s="126" t="b">
        <v>1</v>
      </c>
      <c r="S118" s="126" t="b">
        <v>1</v>
      </c>
    </row>
    <row r="119" spans="1:19" x14ac:dyDescent="0.25">
      <c r="A119" s="126" t="s">
        <v>4021</v>
      </c>
      <c r="B119" s="200">
        <v>1</v>
      </c>
      <c r="C119" s="126">
        <v>2</v>
      </c>
      <c r="D119" s="321">
        <f>'Payroll Totals by Month'!D102</f>
        <v>0</v>
      </c>
      <c r="E119" s="126" t="b">
        <v>1</v>
      </c>
      <c r="F119" s="322" t="str">
        <f>RIGHT('Payroll Totals by Month'!B102,4)&amp;"."&amp;"salaries"&amp;"."&amp;PayrollCR!$C$5</f>
        <v>.salaries.Ap21</v>
      </c>
      <c r="G119" s="323">
        <f t="shared" ca="1" si="4"/>
        <v>44309</v>
      </c>
      <c r="H119" s="324">
        <f>'Payroll Totals by Month'!AG102</f>
        <v>0</v>
      </c>
      <c r="I119" s="205">
        <f t="shared" ca="1" si="5"/>
        <v>44309</v>
      </c>
      <c r="J119" s="126">
        <v>3</v>
      </c>
      <c r="K119" s="126" t="b">
        <v>1</v>
      </c>
      <c r="L119" s="126" t="s">
        <v>4022</v>
      </c>
      <c r="M119" s="126" t="b">
        <v>1</v>
      </c>
      <c r="N119" s="126" t="s">
        <v>3687</v>
      </c>
      <c r="O119" s="322" t="str">
        <f>LEFT('Payroll Totals by Month'!C102,13)&amp;"."&amp;F119</f>
        <v>..salaries.Ap21</v>
      </c>
      <c r="P119" s="325" t="str">
        <f>'Payroll Totals by Month'!A45&amp;"/"&amp;PayrollCR!$O$1</f>
        <v>10115/111400</v>
      </c>
      <c r="Q119" s="126" t="b">
        <v>1</v>
      </c>
      <c r="R119" s="126" t="b">
        <v>1</v>
      </c>
      <c r="S119" s="126" t="b">
        <v>1</v>
      </c>
    </row>
    <row r="120" spans="1:19" x14ac:dyDescent="0.25">
      <c r="A120" s="126" t="s">
        <v>4021</v>
      </c>
      <c r="B120" s="200">
        <v>1</v>
      </c>
      <c r="C120" s="126">
        <v>2</v>
      </c>
      <c r="D120" s="321">
        <f>'Payroll Totals by Month'!D103</f>
        <v>0</v>
      </c>
      <c r="E120" s="126" t="b">
        <v>1</v>
      </c>
      <c r="F120" s="322" t="str">
        <f>RIGHT('Payroll Totals by Month'!B103,4)&amp;"."&amp;"salaries"&amp;"."&amp;PayrollCR!$C$5</f>
        <v>.salaries.Ap21</v>
      </c>
      <c r="G120" s="323">
        <f t="shared" ca="1" si="4"/>
        <v>44309</v>
      </c>
      <c r="H120" s="324">
        <f>'Payroll Totals by Month'!AG103</f>
        <v>0</v>
      </c>
      <c r="I120" s="205">
        <f t="shared" ca="1" si="5"/>
        <v>44309</v>
      </c>
      <c r="J120" s="126">
        <v>3</v>
      </c>
      <c r="K120" s="126" t="b">
        <v>1</v>
      </c>
      <c r="L120" s="126" t="s">
        <v>4022</v>
      </c>
      <c r="M120" s="126" t="b">
        <v>1</v>
      </c>
      <c r="N120" s="126" t="s">
        <v>3687</v>
      </c>
      <c r="O120" s="322" t="str">
        <f>LEFT('Payroll Totals by Month'!C103,13)&amp;"."&amp;F120</f>
        <v>..salaries.Ap21</v>
      </c>
      <c r="P120" s="325" t="str">
        <f>'Payroll Totals by Month'!A46&amp;"/"&amp;PayrollCR!$O$1</f>
        <v>10116/111400</v>
      </c>
      <c r="Q120" s="126" t="b">
        <v>1</v>
      </c>
      <c r="R120" s="126" t="b">
        <v>1</v>
      </c>
      <c r="S120" s="126" t="b">
        <v>1</v>
      </c>
    </row>
    <row r="121" spans="1:19" x14ac:dyDescent="0.25">
      <c r="A121" s="126" t="s">
        <v>4021</v>
      </c>
      <c r="B121" s="200">
        <v>1</v>
      </c>
      <c r="C121" s="126">
        <v>2</v>
      </c>
      <c r="D121" s="321">
        <f>'Payroll Totals by Month'!D104</f>
        <v>0</v>
      </c>
      <c r="E121" s="126" t="b">
        <v>1</v>
      </c>
      <c r="F121" s="322" t="str">
        <f>RIGHT('Payroll Totals by Month'!B104,4)&amp;"."&amp;"salaries"&amp;"."&amp;PayrollCR!$C$5</f>
        <v>.salaries.Ap21</v>
      </c>
      <c r="G121" s="323">
        <f t="shared" ca="1" si="4"/>
        <v>44309</v>
      </c>
      <c r="H121" s="324">
        <f>'Payroll Totals by Month'!AG104</f>
        <v>0</v>
      </c>
      <c r="I121" s="205">
        <f t="shared" ca="1" si="5"/>
        <v>44309</v>
      </c>
      <c r="J121" s="126">
        <v>3</v>
      </c>
      <c r="K121" s="126" t="b">
        <v>1</v>
      </c>
      <c r="L121" s="126" t="s">
        <v>4022</v>
      </c>
      <c r="M121" s="126" t="b">
        <v>1</v>
      </c>
      <c r="N121" s="126" t="s">
        <v>3687</v>
      </c>
      <c r="O121" s="322" t="str">
        <f>LEFT('Payroll Totals by Month'!C104,13)&amp;"."&amp;F121</f>
        <v>..salaries.Ap21</v>
      </c>
      <c r="P121" s="325" t="str">
        <f>'Payroll Totals by Month'!A47&amp;"/"&amp;PayrollCR!$O$1</f>
        <v>10117/111400</v>
      </c>
      <c r="Q121" s="126" t="b">
        <v>1</v>
      </c>
      <c r="R121" s="126" t="b">
        <v>1</v>
      </c>
      <c r="S121" s="126" t="b">
        <v>1</v>
      </c>
    </row>
    <row r="122" spans="1:19" x14ac:dyDescent="0.25">
      <c r="A122" s="126" t="s">
        <v>4021</v>
      </c>
      <c r="B122" s="200">
        <v>1</v>
      </c>
      <c r="C122" s="126">
        <v>2</v>
      </c>
      <c r="D122" s="321">
        <f>'Payroll Totals by Month'!D105</f>
        <v>0</v>
      </c>
      <c r="E122" s="126" t="b">
        <v>1</v>
      </c>
      <c r="F122" s="322" t="str">
        <f>RIGHT('Payroll Totals by Month'!B105,4)&amp;"."&amp;"salaries"&amp;"."&amp;PayrollCR!$C$5</f>
        <v>.salaries.Ap21</v>
      </c>
      <c r="G122" s="323">
        <f t="shared" ca="1" si="4"/>
        <v>44309</v>
      </c>
      <c r="H122" s="324">
        <f>'Payroll Totals by Month'!AG105</f>
        <v>0</v>
      </c>
      <c r="I122" s="205">
        <f t="shared" ca="1" si="5"/>
        <v>44309</v>
      </c>
      <c r="J122" s="126">
        <v>3</v>
      </c>
      <c r="K122" s="126" t="b">
        <v>1</v>
      </c>
      <c r="L122" s="126" t="s">
        <v>4022</v>
      </c>
      <c r="M122" s="126" t="b">
        <v>1</v>
      </c>
      <c r="N122" s="126" t="s">
        <v>3687</v>
      </c>
      <c r="O122" s="322" t="str">
        <f>LEFT('Payroll Totals by Month'!C105,13)&amp;"."&amp;F122</f>
        <v>..salaries.Ap21</v>
      </c>
      <c r="P122" s="325" t="str">
        <f>'Payroll Totals by Month'!A48&amp;"/"&amp;PayrollCR!$O$1</f>
        <v>10118/111400</v>
      </c>
      <c r="Q122" s="126" t="b">
        <v>1</v>
      </c>
      <c r="R122" s="126" t="b">
        <v>1</v>
      </c>
      <c r="S122" s="126" t="b">
        <v>1</v>
      </c>
    </row>
    <row r="123" spans="1:19" x14ac:dyDescent="0.25">
      <c r="A123" s="126" t="s">
        <v>4021</v>
      </c>
      <c r="B123" s="200">
        <v>1</v>
      </c>
      <c r="C123" s="126">
        <v>2</v>
      </c>
      <c r="D123" s="321">
        <f>'Payroll Totals by Month'!D106</f>
        <v>0</v>
      </c>
      <c r="E123" s="126" t="b">
        <v>1</v>
      </c>
      <c r="F123" s="322" t="str">
        <f>RIGHT('Payroll Totals by Month'!B106,4)&amp;"."&amp;"salaries"&amp;"."&amp;PayrollCR!$C$5</f>
        <v>.salaries.Ap21</v>
      </c>
      <c r="G123" s="323">
        <f t="shared" ca="1" si="4"/>
        <v>44309</v>
      </c>
      <c r="H123" s="324">
        <f>'Payroll Totals by Month'!AG106</f>
        <v>0</v>
      </c>
      <c r="I123" s="205">
        <f t="shared" ca="1" si="5"/>
        <v>44309</v>
      </c>
      <c r="J123" s="126">
        <v>3</v>
      </c>
      <c r="K123" s="126" t="b">
        <v>1</v>
      </c>
      <c r="L123" s="126" t="s">
        <v>4022</v>
      </c>
      <c r="M123" s="126" t="b">
        <v>1</v>
      </c>
      <c r="N123" s="126" t="s">
        <v>3687</v>
      </c>
      <c r="O123" s="322" t="str">
        <f>LEFT('Payroll Totals by Month'!C106,13)&amp;"."&amp;F123</f>
        <v>..salaries.Ap21</v>
      </c>
      <c r="P123" s="325" t="str">
        <f>'Payroll Totals by Month'!A49&amp;"/"&amp;PayrollCR!$O$1</f>
        <v>10119/111400</v>
      </c>
      <c r="Q123" s="126" t="b">
        <v>1</v>
      </c>
      <c r="R123" s="126" t="b">
        <v>1</v>
      </c>
      <c r="S123" s="126" t="b">
        <v>1</v>
      </c>
    </row>
    <row r="124" spans="1:19" x14ac:dyDescent="0.25">
      <c r="A124" s="126" t="s">
        <v>4021</v>
      </c>
      <c r="B124" s="200">
        <v>1</v>
      </c>
      <c r="C124" s="126">
        <v>2</v>
      </c>
      <c r="D124" s="321">
        <f>'Payroll Totals by Month'!D107</f>
        <v>0</v>
      </c>
      <c r="E124" s="126" t="b">
        <v>1</v>
      </c>
      <c r="F124" s="322" t="str">
        <f>RIGHT('Payroll Totals by Month'!B107,4)&amp;"."&amp;"salaries"&amp;"."&amp;PayrollCR!$C$5</f>
        <v>.salaries.Ap21</v>
      </c>
      <c r="G124" s="323">
        <f t="shared" ca="1" si="4"/>
        <v>44309</v>
      </c>
      <c r="H124" s="324">
        <f>'Payroll Totals by Month'!AG107</f>
        <v>0</v>
      </c>
      <c r="I124" s="205">
        <f t="shared" ca="1" si="5"/>
        <v>44309</v>
      </c>
      <c r="J124" s="126">
        <v>3</v>
      </c>
      <c r="K124" s="126" t="b">
        <v>1</v>
      </c>
      <c r="L124" s="126" t="s">
        <v>4022</v>
      </c>
      <c r="M124" s="126" t="b">
        <v>1</v>
      </c>
      <c r="N124" s="126" t="s">
        <v>3687</v>
      </c>
      <c r="O124" s="322" t="str">
        <f>LEFT('Payroll Totals by Month'!C107,13)&amp;"."&amp;F124</f>
        <v>..salaries.Ap21</v>
      </c>
      <c r="P124" s="325" t="str">
        <f>'Payroll Totals by Month'!A50&amp;"/"&amp;PayrollCR!$O$1</f>
        <v>10121/111400</v>
      </c>
      <c r="Q124" s="126" t="b">
        <v>1</v>
      </c>
      <c r="R124" s="126" t="b">
        <v>1</v>
      </c>
      <c r="S124" s="126" t="b">
        <v>1</v>
      </c>
    </row>
    <row r="125" spans="1:19" x14ac:dyDescent="0.25">
      <c r="A125" s="126" t="s">
        <v>4021</v>
      </c>
      <c r="B125" s="200">
        <v>1</v>
      </c>
      <c r="C125" s="126">
        <v>2</v>
      </c>
      <c r="D125" s="321">
        <f>'Payroll Totals by Month'!D108</f>
        <v>0</v>
      </c>
      <c r="E125" s="126" t="b">
        <v>1</v>
      </c>
      <c r="F125" s="322" t="str">
        <f>RIGHT('Payroll Totals by Month'!B108,4)&amp;"."&amp;"salaries"&amp;"."&amp;PayrollCR!$C$5</f>
        <v>.salaries.Ap21</v>
      </c>
      <c r="G125" s="323">
        <f t="shared" ca="1" si="4"/>
        <v>44309</v>
      </c>
      <c r="H125" s="324">
        <f>'Payroll Totals by Month'!AG108</f>
        <v>0</v>
      </c>
      <c r="I125" s="205">
        <f t="shared" ca="1" si="5"/>
        <v>44309</v>
      </c>
      <c r="J125" s="126">
        <v>3</v>
      </c>
      <c r="K125" s="126" t="b">
        <v>1</v>
      </c>
      <c r="L125" s="126" t="s">
        <v>4022</v>
      </c>
      <c r="M125" s="126" t="b">
        <v>1</v>
      </c>
      <c r="N125" s="126" t="s">
        <v>3687</v>
      </c>
      <c r="O125" s="322" t="str">
        <f>LEFT('Payroll Totals by Month'!C108,13)&amp;"."&amp;F125</f>
        <v>..salaries.Ap21</v>
      </c>
      <c r="P125" s="325" t="str">
        <f>'Payroll Totals by Month'!A51&amp;"/"&amp;PayrollCR!$O$1</f>
        <v>10127/111400</v>
      </c>
      <c r="Q125" s="126" t="b">
        <v>1</v>
      </c>
      <c r="R125" s="126" t="b">
        <v>1</v>
      </c>
      <c r="S125" s="126" t="b">
        <v>1</v>
      </c>
    </row>
    <row r="126" spans="1:19" x14ac:dyDescent="0.25">
      <c r="A126" s="126" t="s">
        <v>4021</v>
      </c>
      <c r="B126" s="200">
        <v>1</v>
      </c>
      <c r="C126" s="126">
        <v>2</v>
      </c>
      <c r="D126" s="321">
        <f>'Payroll Totals by Month'!D109</f>
        <v>0</v>
      </c>
      <c r="E126" s="126" t="b">
        <v>1</v>
      </c>
      <c r="F126" s="322" t="str">
        <f>RIGHT('Payroll Totals by Month'!B109,4)&amp;"."&amp;"salaries"&amp;"."&amp;PayrollCR!$C$5</f>
        <v>.salaries.Ap21</v>
      </c>
      <c r="G126" s="323">
        <f t="shared" ca="1" si="4"/>
        <v>44309</v>
      </c>
      <c r="H126" s="324">
        <f>'Payroll Totals by Month'!AG109</f>
        <v>0</v>
      </c>
      <c r="I126" s="205">
        <f t="shared" ca="1" si="5"/>
        <v>44309</v>
      </c>
      <c r="J126" s="126">
        <v>3</v>
      </c>
      <c r="K126" s="126" t="b">
        <v>1</v>
      </c>
      <c r="L126" s="126" t="s">
        <v>4022</v>
      </c>
      <c r="M126" s="126" t="b">
        <v>1</v>
      </c>
      <c r="N126" s="126" t="s">
        <v>3687</v>
      </c>
      <c r="O126" s="322" t="str">
        <f>LEFT('Payroll Totals by Month'!C109,13)&amp;"."&amp;F126</f>
        <v>..salaries.Ap21</v>
      </c>
      <c r="P126" s="325" t="str">
        <f>'Payroll Totals by Month'!A52&amp;"/"&amp;PayrollCR!$O$1</f>
        <v>10128/111400</v>
      </c>
      <c r="Q126" s="126" t="b">
        <v>1</v>
      </c>
      <c r="R126" s="126" t="b">
        <v>1</v>
      </c>
      <c r="S126" s="126" t="b">
        <v>1</v>
      </c>
    </row>
    <row r="127" spans="1:19" x14ac:dyDescent="0.25">
      <c r="A127" s="126" t="s">
        <v>4021</v>
      </c>
      <c r="B127" s="200">
        <v>1</v>
      </c>
      <c r="C127" s="126">
        <v>2</v>
      </c>
      <c r="D127" s="321">
        <f>'Payroll Totals by Month'!D110</f>
        <v>0</v>
      </c>
      <c r="E127" s="126" t="b">
        <v>1</v>
      </c>
      <c r="F127" s="322" t="str">
        <f>RIGHT('Payroll Totals by Month'!B110,4)&amp;"."&amp;"salaries"&amp;"."&amp;PayrollCR!$C$5</f>
        <v>.salaries.Ap21</v>
      </c>
      <c r="G127" s="323">
        <f t="shared" ca="1" si="4"/>
        <v>44309</v>
      </c>
      <c r="H127" s="324">
        <f>'Payroll Totals by Month'!AG110</f>
        <v>0</v>
      </c>
      <c r="I127" s="205">
        <f t="shared" ca="1" si="5"/>
        <v>44309</v>
      </c>
      <c r="J127" s="126">
        <v>3</v>
      </c>
      <c r="K127" s="126" t="b">
        <v>1</v>
      </c>
      <c r="L127" s="126" t="s">
        <v>4022</v>
      </c>
      <c r="M127" s="126" t="b">
        <v>1</v>
      </c>
      <c r="N127" s="126" t="s">
        <v>3687</v>
      </c>
      <c r="O127" s="322" t="str">
        <f>LEFT('Payroll Totals by Month'!C110,13)&amp;"."&amp;F127</f>
        <v>..salaries.Ap21</v>
      </c>
      <c r="P127" s="325" t="str">
        <f>'Payroll Totals by Month'!A53&amp;"/"&amp;PayrollCR!$O$1</f>
        <v>10129/111400</v>
      </c>
      <c r="Q127" s="126" t="b">
        <v>1</v>
      </c>
      <c r="R127" s="126" t="b">
        <v>1</v>
      </c>
      <c r="S127" s="126" t="b">
        <v>1</v>
      </c>
    </row>
    <row r="128" spans="1:19" x14ac:dyDescent="0.25">
      <c r="A128" s="126" t="s">
        <v>4021</v>
      </c>
      <c r="B128" s="200">
        <v>1</v>
      </c>
      <c r="C128" s="126">
        <v>2</v>
      </c>
      <c r="D128" s="321">
        <f>'Payroll Totals by Month'!D111</f>
        <v>0</v>
      </c>
      <c r="E128" s="126" t="b">
        <v>1</v>
      </c>
      <c r="F128" s="322" t="str">
        <f>RIGHT('Payroll Totals by Month'!B111,4)&amp;"."&amp;"salaries"&amp;"."&amp;PayrollCR!$C$5</f>
        <v>.salaries.Ap21</v>
      </c>
      <c r="G128" s="323">
        <f t="shared" ca="1" si="4"/>
        <v>44309</v>
      </c>
      <c r="H128" s="324">
        <f>'Payroll Totals by Month'!AG111</f>
        <v>0</v>
      </c>
      <c r="I128" s="205">
        <f t="shared" ca="1" si="5"/>
        <v>44309</v>
      </c>
      <c r="J128" s="126">
        <v>3</v>
      </c>
      <c r="K128" s="126" t="b">
        <v>1</v>
      </c>
      <c r="L128" s="126" t="s">
        <v>4022</v>
      </c>
      <c r="M128" s="126" t="b">
        <v>1</v>
      </c>
      <c r="N128" s="126" t="s">
        <v>3687</v>
      </c>
      <c r="O128" s="322" t="str">
        <f>LEFT('Payroll Totals by Month'!C111,13)&amp;"."&amp;F128</f>
        <v>..salaries.Ap21</v>
      </c>
      <c r="P128" s="325" t="str">
        <f>'Payroll Totals by Month'!A54&amp;"/"&amp;PayrollCR!$O$1</f>
        <v>10132/111400</v>
      </c>
      <c r="Q128" s="126" t="b">
        <v>1</v>
      </c>
      <c r="R128" s="126" t="b">
        <v>1</v>
      </c>
      <c r="S128" s="126" t="b">
        <v>1</v>
      </c>
    </row>
    <row r="129" spans="1:19" x14ac:dyDescent="0.25">
      <c r="A129" s="126" t="s">
        <v>4021</v>
      </c>
      <c r="B129" s="200">
        <v>1</v>
      </c>
      <c r="C129" s="126">
        <v>2</v>
      </c>
      <c r="D129" s="321">
        <f>'Payroll Totals by Month'!D112</f>
        <v>0</v>
      </c>
      <c r="E129" s="126" t="b">
        <v>1</v>
      </c>
      <c r="F129" s="322" t="str">
        <f>RIGHT('Payroll Totals by Month'!B112,4)&amp;"."&amp;"salaries"&amp;"."&amp;PayrollCR!$C$5</f>
        <v>.salaries.Ap21</v>
      </c>
      <c r="G129" s="323">
        <f t="shared" ca="1" si="4"/>
        <v>44309</v>
      </c>
      <c r="H129" s="324">
        <f>'Payroll Totals by Month'!AG112</f>
        <v>0</v>
      </c>
      <c r="I129" s="205">
        <f t="shared" ca="1" si="5"/>
        <v>44309</v>
      </c>
      <c r="J129" s="126">
        <v>3</v>
      </c>
      <c r="K129" s="126" t="b">
        <v>1</v>
      </c>
      <c r="L129" s="126" t="s">
        <v>4022</v>
      </c>
      <c r="M129" s="126" t="b">
        <v>1</v>
      </c>
      <c r="N129" s="126" t="s">
        <v>3687</v>
      </c>
      <c r="O129" s="322" t="str">
        <f>LEFT('Payroll Totals by Month'!C112,13)&amp;"."&amp;F129</f>
        <v>..salaries.Ap21</v>
      </c>
      <c r="P129" s="325" t="str">
        <f>'Payroll Totals by Month'!A55&amp;"/"&amp;PayrollCR!$O$1</f>
        <v>10135/111400</v>
      </c>
      <c r="Q129" s="126" t="b">
        <v>1</v>
      </c>
      <c r="R129" s="126" t="b">
        <v>1</v>
      </c>
      <c r="S129" s="126" t="b">
        <v>1</v>
      </c>
    </row>
    <row r="130" spans="1:19" x14ac:dyDescent="0.25">
      <c r="A130" s="126" t="s">
        <v>4021</v>
      </c>
      <c r="B130" s="200">
        <v>1</v>
      </c>
      <c r="C130" s="126">
        <v>2</v>
      </c>
      <c r="D130" s="321">
        <f>'Payroll Totals by Month'!D113</f>
        <v>0</v>
      </c>
      <c r="E130" s="126" t="b">
        <v>1</v>
      </c>
      <c r="F130" s="322" t="str">
        <f>RIGHT('Payroll Totals by Month'!B113,4)&amp;"."&amp;"salaries"&amp;"."&amp;PayrollCR!$C$5</f>
        <v>.salaries.Ap21</v>
      </c>
      <c r="G130" s="323">
        <f t="shared" ca="1" si="4"/>
        <v>44309</v>
      </c>
      <c r="H130" s="324">
        <f>'Payroll Totals by Month'!AG113</f>
        <v>0</v>
      </c>
      <c r="I130" s="205">
        <f t="shared" ca="1" si="5"/>
        <v>44309</v>
      </c>
      <c r="J130" s="126">
        <v>3</v>
      </c>
      <c r="K130" s="126" t="b">
        <v>1</v>
      </c>
      <c r="L130" s="126" t="s">
        <v>4022</v>
      </c>
      <c r="M130" s="126" t="b">
        <v>1</v>
      </c>
      <c r="N130" s="126" t="s">
        <v>3687</v>
      </c>
      <c r="O130" s="322" t="str">
        <f>LEFT('Payroll Totals by Month'!C113,13)&amp;"."&amp;F130</f>
        <v>..salaries.Ap21</v>
      </c>
      <c r="P130" s="325" t="str">
        <f>'Payroll Totals by Month'!A56&amp;"/"&amp;PayrollCR!$O$1</f>
        <v>10157/111400</v>
      </c>
      <c r="Q130" s="126" t="b">
        <v>1</v>
      </c>
      <c r="R130" s="126" t="b">
        <v>1</v>
      </c>
      <c r="S130" s="126" t="b">
        <v>1</v>
      </c>
    </row>
    <row r="131" spans="1:19" x14ac:dyDescent="0.25">
      <c r="A131" s="126" t="s">
        <v>4021</v>
      </c>
      <c r="B131" s="200">
        <v>1</v>
      </c>
      <c r="C131" s="126">
        <v>2</v>
      </c>
      <c r="D131" s="321">
        <f>'Payroll Totals by Month'!D114</f>
        <v>0</v>
      </c>
      <c r="E131" s="126" t="b">
        <v>1</v>
      </c>
      <c r="F131" s="322" t="str">
        <f>RIGHT('Payroll Totals by Month'!B114,4)&amp;"."&amp;"salaries"&amp;"."&amp;PayrollCR!$C$5</f>
        <v>.salaries.Ap21</v>
      </c>
      <c r="G131" s="323">
        <f t="shared" ca="1" si="4"/>
        <v>44309</v>
      </c>
      <c r="H131" s="324">
        <f>'Payroll Totals by Month'!AG114</f>
        <v>0</v>
      </c>
      <c r="I131" s="205">
        <f t="shared" ca="1" si="5"/>
        <v>44309</v>
      </c>
      <c r="J131" s="126">
        <v>3</v>
      </c>
      <c r="K131" s="126" t="b">
        <v>1</v>
      </c>
      <c r="L131" s="126" t="s">
        <v>4022</v>
      </c>
      <c r="M131" s="126" t="b">
        <v>1</v>
      </c>
      <c r="N131" s="126" t="s">
        <v>3687</v>
      </c>
      <c r="O131" s="322" t="str">
        <f>LEFT('Payroll Totals by Month'!C114,13)&amp;"."&amp;F131</f>
        <v>..salaries.Ap21</v>
      </c>
      <c r="P131" s="325" t="str">
        <f>'Payroll Totals by Month'!A57&amp;"/"&amp;PayrollCR!$O$1</f>
        <v>10185/111400</v>
      </c>
      <c r="Q131" s="126" t="b">
        <v>1</v>
      </c>
      <c r="R131" s="126" t="b">
        <v>1</v>
      </c>
      <c r="S131" s="126" t="b">
        <v>1</v>
      </c>
    </row>
    <row r="132" spans="1:19" x14ac:dyDescent="0.25">
      <c r="A132" s="126" t="s">
        <v>4021</v>
      </c>
      <c r="B132" s="200">
        <v>1</v>
      </c>
      <c r="C132" s="126">
        <v>2</v>
      </c>
      <c r="D132" s="321">
        <f>'Payroll Totals by Month'!D115</f>
        <v>0</v>
      </c>
      <c r="E132" s="126" t="b">
        <v>1</v>
      </c>
      <c r="F132" s="322" t="str">
        <f>RIGHT('Payroll Totals by Month'!B115,4)&amp;"."&amp;"salaries"&amp;"."&amp;PayrollCR!$C$5</f>
        <v>.salaries.Ap21</v>
      </c>
      <c r="G132" s="323">
        <f t="shared" ca="1" si="4"/>
        <v>44309</v>
      </c>
      <c r="H132" s="324">
        <f>'Payroll Totals by Month'!AG115</f>
        <v>0</v>
      </c>
      <c r="I132" s="205">
        <f t="shared" ca="1" si="5"/>
        <v>44309</v>
      </c>
      <c r="J132" s="126">
        <v>3</v>
      </c>
      <c r="K132" s="126" t="b">
        <v>1</v>
      </c>
      <c r="L132" s="126" t="s">
        <v>4022</v>
      </c>
      <c r="M132" s="126" t="b">
        <v>1</v>
      </c>
      <c r="N132" s="126" t="s">
        <v>3687</v>
      </c>
      <c r="O132" s="322" t="str">
        <f>LEFT('Payroll Totals by Month'!C115,13)&amp;"."&amp;F132</f>
        <v>..salaries.Ap21</v>
      </c>
      <c r="P132" s="325" t="str">
        <f>'Payroll Totals by Month'!A58&amp;"/"&amp;PayrollCR!$O$1</f>
        <v>11094/111400</v>
      </c>
      <c r="Q132" s="126" t="b">
        <v>1</v>
      </c>
      <c r="R132" s="126" t="b">
        <v>1</v>
      </c>
      <c r="S132" s="126" t="b">
        <v>1</v>
      </c>
    </row>
    <row r="133" spans="1:19" x14ac:dyDescent="0.25">
      <c r="A133" s="126" t="s">
        <v>4021</v>
      </c>
      <c r="B133" s="200">
        <v>1</v>
      </c>
      <c r="C133" s="126">
        <v>2</v>
      </c>
      <c r="D133" s="321">
        <f>'Payroll Totals by Month'!D116</f>
        <v>0</v>
      </c>
      <c r="E133" s="126" t="b">
        <v>1</v>
      </c>
      <c r="F133" s="322" t="str">
        <f>RIGHT('Payroll Totals by Month'!B116,4)&amp;"."&amp;"salaries"&amp;"."&amp;PayrollCR!$C$5</f>
        <v>.salaries.Ap21</v>
      </c>
      <c r="G133" s="323">
        <f t="shared" ca="1" si="4"/>
        <v>44309</v>
      </c>
      <c r="H133" s="324">
        <f>'Payroll Totals by Month'!AG116</f>
        <v>0</v>
      </c>
      <c r="I133" s="205">
        <f t="shared" ca="1" si="5"/>
        <v>44309</v>
      </c>
      <c r="J133" s="126">
        <v>3</v>
      </c>
      <c r="K133" s="126" t="b">
        <v>1</v>
      </c>
      <c r="L133" s="126" t="s">
        <v>4022</v>
      </c>
      <c r="M133" s="126" t="b">
        <v>1</v>
      </c>
      <c r="N133" s="126" t="s">
        <v>3687</v>
      </c>
      <c r="O133" s="322" t="str">
        <f>LEFT('Payroll Totals by Month'!C116,13)&amp;"."&amp;F133</f>
        <v>..salaries.Ap21</v>
      </c>
      <c r="P133" s="325" t="str">
        <f>'Payroll Totals by Month'!A59&amp;"/"&amp;PayrollCR!$O$1</f>
        <v>11278/111400</v>
      </c>
      <c r="Q133" s="126" t="b">
        <v>1</v>
      </c>
      <c r="R133" s="126" t="b">
        <v>1</v>
      </c>
      <c r="S133" s="126" t="b">
        <v>1</v>
      </c>
    </row>
    <row r="134" spans="1:19" x14ac:dyDescent="0.25">
      <c r="A134" s="126" t="s">
        <v>4021</v>
      </c>
      <c r="B134" s="200">
        <v>1</v>
      </c>
      <c r="C134" s="126">
        <v>2</v>
      </c>
      <c r="D134" s="321">
        <f>'Payroll Totals by Month'!D117</f>
        <v>0</v>
      </c>
      <c r="E134" s="126" t="b">
        <v>1</v>
      </c>
      <c r="F134" s="322" t="str">
        <f>RIGHT('Payroll Totals by Month'!B117,4)&amp;"."&amp;"salaries"&amp;"."&amp;PayrollCR!$C$5</f>
        <v>.salaries.Ap21</v>
      </c>
      <c r="G134" s="323">
        <f t="shared" ca="1" si="4"/>
        <v>44309</v>
      </c>
      <c r="H134" s="324">
        <f>'Payroll Totals by Month'!AG117</f>
        <v>0</v>
      </c>
      <c r="I134" s="205">
        <f t="shared" ca="1" si="5"/>
        <v>44309</v>
      </c>
      <c r="J134" s="126">
        <v>3</v>
      </c>
      <c r="K134" s="126" t="b">
        <v>1</v>
      </c>
      <c r="L134" s="126" t="s">
        <v>4022</v>
      </c>
      <c r="M134" s="126" t="b">
        <v>1</v>
      </c>
      <c r="N134" s="126" t="s">
        <v>3687</v>
      </c>
      <c r="O134" s="322" t="str">
        <f>LEFT('Payroll Totals by Month'!C117,13)&amp;"."&amp;F134</f>
        <v>..salaries.Ap21</v>
      </c>
      <c r="P134" s="325" t="str">
        <f>'Payroll Totals by Month'!A60&amp;"/"&amp;PayrollCR!$O$1</f>
        <v>/111400</v>
      </c>
      <c r="Q134" s="126" t="b">
        <v>1</v>
      </c>
      <c r="R134" s="126" t="b">
        <v>1</v>
      </c>
      <c r="S134" s="126" t="b">
        <v>1</v>
      </c>
    </row>
    <row r="135" spans="1:19" x14ac:dyDescent="0.25">
      <c r="A135" s="126" t="s">
        <v>4021</v>
      </c>
      <c r="B135" s="200">
        <v>1</v>
      </c>
      <c r="C135" s="126">
        <v>2</v>
      </c>
      <c r="D135" s="321">
        <f>'Payroll Totals by Month'!D118</f>
        <v>0</v>
      </c>
      <c r="E135" s="126" t="b">
        <v>1</v>
      </c>
      <c r="F135" s="322" t="str">
        <f>RIGHT('Payroll Totals by Month'!B118,4)&amp;"."&amp;"salaries"&amp;"."&amp;PayrollCR!$C$5</f>
        <v>.salaries.Ap21</v>
      </c>
      <c r="G135" s="323">
        <f t="shared" ca="1" si="4"/>
        <v>44309</v>
      </c>
      <c r="H135" s="324">
        <f>'Payroll Totals by Month'!AG118</f>
        <v>0</v>
      </c>
      <c r="I135" s="205">
        <f t="shared" ca="1" si="5"/>
        <v>44309</v>
      </c>
      <c r="J135" s="126">
        <v>3</v>
      </c>
      <c r="K135" s="126" t="b">
        <v>1</v>
      </c>
      <c r="L135" s="126" t="s">
        <v>4022</v>
      </c>
      <c r="M135" s="126" t="b">
        <v>1</v>
      </c>
      <c r="N135" s="126" t="s">
        <v>3687</v>
      </c>
      <c r="O135" s="322" t="str">
        <f>LEFT('Payroll Totals by Month'!C118,13)&amp;"."&amp;F135</f>
        <v>..salaries.Ap21</v>
      </c>
      <c r="P135" s="325" t="str">
        <f>'Payroll Totals by Month'!A61&amp;"/"&amp;PayrollCR!$O$1</f>
        <v>/111400</v>
      </c>
      <c r="Q135" s="126" t="b">
        <v>1</v>
      </c>
      <c r="R135" s="126" t="b">
        <v>1</v>
      </c>
      <c r="S135" s="126" t="b">
        <v>1</v>
      </c>
    </row>
    <row r="136" spans="1:19" x14ac:dyDescent="0.25">
      <c r="A136" s="126" t="s">
        <v>4021</v>
      </c>
      <c r="B136" s="200">
        <v>1</v>
      </c>
      <c r="C136" s="126">
        <v>2</v>
      </c>
      <c r="D136" s="321">
        <f>'Payroll Totals by Month'!D119</f>
        <v>0</v>
      </c>
      <c r="E136" s="126" t="b">
        <v>1</v>
      </c>
      <c r="F136" s="322" t="str">
        <f>RIGHT('Payroll Totals by Month'!B119,4)&amp;"."&amp;"salaries"&amp;"."&amp;PayrollCR!$C$5</f>
        <v>.salaries.Ap21</v>
      </c>
      <c r="G136" s="323">
        <f t="shared" ca="1" si="4"/>
        <v>44309</v>
      </c>
      <c r="H136" s="324">
        <f>'Payroll Totals by Month'!AG119</f>
        <v>0</v>
      </c>
      <c r="I136" s="205">
        <f t="shared" ca="1" si="5"/>
        <v>44309</v>
      </c>
      <c r="J136" s="126">
        <v>3</v>
      </c>
      <c r="K136" s="126" t="b">
        <v>1</v>
      </c>
      <c r="L136" s="126" t="s">
        <v>4022</v>
      </c>
      <c r="M136" s="126" t="b">
        <v>1</v>
      </c>
      <c r="N136" s="126" t="s">
        <v>3687</v>
      </c>
      <c r="O136" s="322" t="str">
        <f>LEFT('Payroll Totals by Month'!C119,13)&amp;"."&amp;F136</f>
        <v>..salaries.Ap21</v>
      </c>
      <c r="P136" s="325" t="str">
        <f>'Payroll Totals by Month'!A62&amp;"/"&amp;PayrollCR!$O$1</f>
        <v>/111400</v>
      </c>
      <c r="Q136" s="126" t="b">
        <v>1</v>
      </c>
      <c r="R136" s="126" t="b">
        <v>1</v>
      </c>
      <c r="S136" s="126" t="b">
        <v>1</v>
      </c>
    </row>
    <row r="137" spans="1:19" x14ac:dyDescent="0.25">
      <c r="A137" s="126" t="s">
        <v>4021</v>
      </c>
      <c r="B137" s="200">
        <v>1</v>
      </c>
      <c r="C137" s="126">
        <v>2</v>
      </c>
      <c r="D137" s="321">
        <f>'Payroll Totals by Month'!D120</f>
        <v>0</v>
      </c>
      <c r="E137" s="126" t="b">
        <v>1</v>
      </c>
      <c r="F137" s="322" t="str">
        <f>RIGHT('Payroll Totals by Month'!B120,4)&amp;"."&amp;"salaries"&amp;"."&amp;PayrollCR!$C$5</f>
        <v>.salaries.Ap21</v>
      </c>
      <c r="G137" s="323">
        <f t="shared" ca="1" si="4"/>
        <v>44309</v>
      </c>
      <c r="H137" s="324">
        <f>'Payroll Totals by Month'!AG120</f>
        <v>0</v>
      </c>
      <c r="I137" s="205">
        <f t="shared" ca="1" si="5"/>
        <v>44309</v>
      </c>
      <c r="J137" s="126">
        <v>3</v>
      </c>
      <c r="K137" s="126" t="b">
        <v>1</v>
      </c>
      <c r="L137" s="126" t="s">
        <v>4022</v>
      </c>
      <c r="M137" s="126" t="b">
        <v>1</v>
      </c>
      <c r="N137" s="126" t="s">
        <v>3687</v>
      </c>
      <c r="O137" s="322" t="str">
        <f>LEFT('Payroll Totals by Month'!C120,13)&amp;"."&amp;F137</f>
        <v>..salaries.Ap21</v>
      </c>
      <c r="P137" s="325" t="str">
        <f>'Payroll Totals by Month'!A63&amp;"/"&amp;PayrollCR!$O$1</f>
        <v>/111400</v>
      </c>
      <c r="Q137" s="126" t="b">
        <v>1</v>
      </c>
      <c r="R137" s="126" t="b">
        <v>1</v>
      </c>
      <c r="S137" s="126" t="b">
        <v>1</v>
      </c>
    </row>
    <row r="138" spans="1:19" x14ac:dyDescent="0.25">
      <c r="A138" s="126" t="s">
        <v>4021</v>
      </c>
      <c r="B138" s="200">
        <v>1</v>
      </c>
      <c r="C138" s="126">
        <v>2</v>
      </c>
      <c r="D138" s="321">
        <f>'Payroll Totals by Month'!D121</f>
        <v>0</v>
      </c>
      <c r="E138" s="126" t="b">
        <v>1</v>
      </c>
      <c r="F138" s="322" t="str">
        <f>RIGHT('Payroll Totals by Month'!B121,4)&amp;"."&amp;"salaries"&amp;"."&amp;PayrollCR!$C$5</f>
        <v>.salaries.Ap21</v>
      </c>
      <c r="G138" s="323">
        <f t="shared" ca="1" si="4"/>
        <v>44309</v>
      </c>
      <c r="H138" s="324">
        <f>'Payroll Totals by Month'!AG121</f>
        <v>0</v>
      </c>
      <c r="I138" s="205">
        <f t="shared" ca="1" si="5"/>
        <v>44309</v>
      </c>
      <c r="J138" s="126">
        <v>3</v>
      </c>
      <c r="K138" s="126" t="b">
        <v>1</v>
      </c>
      <c r="L138" s="126" t="s">
        <v>4022</v>
      </c>
      <c r="M138" s="126" t="b">
        <v>1</v>
      </c>
      <c r="N138" s="126" t="s">
        <v>3687</v>
      </c>
      <c r="O138" s="322" t="str">
        <f>LEFT('Payroll Totals by Month'!C121,13)&amp;"."&amp;F138</f>
        <v>..salaries.Ap21</v>
      </c>
      <c r="P138" s="325" t="str">
        <f>'Payroll Totals by Month'!A64&amp;"/"&amp;PayrollCR!$O$1</f>
        <v>/111400</v>
      </c>
      <c r="Q138" s="126" t="b">
        <v>1</v>
      </c>
      <c r="R138" s="126" t="b">
        <v>1</v>
      </c>
      <c r="S138" s="126" t="b">
        <v>1</v>
      </c>
    </row>
    <row r="139" spans="1:19" x14ac:dyDescent="0.25">
      <c r="A139" s="126" t="s">
        <v>4021</v>
      </c>
      <c r="B139" s="200">
        <v>1</v>
      </c>
      <c r="C139" s="126">
        <v>2</v>
      </c>
      <c r="D139" s="321">
        <f>'Payroll Totals by Month'!D122</f>
        <v>0</v>
      </c>
      <c r="E139" s="126" t="b">
        <v>1</v>
      </c>
      <c r="F139" s="322" t="str">
        <f>RIGHT('Payroll Totals by Month'!B122,4)&amp;"."&amp;"salaries"&amp;"."&amp;PayrollCR!$C$5</f>
        <v>.salaries.Ap21</v>
      </c>
      <c r="G139" s="323">
        <f t="shared" ca="1" si="4"/>
        <v>44309</v>
      </c>
      <c r="H139" s="324">
        <f>'Payroll Totals by Month'!AG122</f>
        <v>0</v>
      </c>
      <c r="I139" s="205">
        <f t="shared" ca="1" si="5"/>
        <v>44309</v>
      </c>
      <c r="J139" s="126">
        <v>3</v>
      </c>
      <c r="K139" s="126" t="b">
        <v>1</v>
      </c>
      <c r="L139" s="126" t="s">
        <v>4022</v>
      </c>
      <c r="M139" s="126" t="b">
        <v>1</v>
      </c>
      <c r="N139" s="126" t="s">
        <v>3687</v>
      </c>
      <c r="O139" s="322" t="str">
        <f>LEFT('Payroll Totals by Month'!C122,13)&amp;"."&amp;F139</f>
        <v>..salaries.Ap21</v>
      </c>
      <c r="P139" s="325" t="str">
        <f>'Payroll Totals by Month'!A65&amp;"/"&amp;PayrollCR!$O$1</f>
        <v>CHECK TABLE/111400</v>
      </c>
      <c r="Q139" s="126" t="b">
        <v>1</v>
      </c>
      <c r="R139" s="126" t="b">
        <v>1</v>
      </c>
      <c r="S139" s="126" t="b">
        <v>1</v>
      </c>
    </row>
    <row r="140" spans="1:19" x14ac:dyDescent="0.25">
      <c r="A140" s="126" t="s">
        <v>4021</v>
      </c>
      <c r="B140" s="200">
        <v>1</v>
      </c>
      <c r="C140" s="126">
        <v>2</v>
      </c>
      <c r="D140" s="321">
        <f>'Payroll Totals by Month'!D123</f>
        <v>0</v>
      </c>
      <c r="E140" s="126" t="b">
        <v>1</v>
      </c>
      <c r="F140" s="322" t="str">
        <f>RIGHT('Payroll Totals by Month'!B123,4)&amp;"."&amp;"salaries"&amp;"."&amp;PayrollCR!$C$5</f>
        <v>.salaries.Ap21</v>
      </c>
      <c r="G140" s="323">
        <f t="shared" ca="1" si="4"/>
        <v>44309</v>
      </c>
      <c r="H140" s="324">
        <f>'Payroll Totals by Month'!AG123</f>
        <v>0</v>
      </c>
      <c r="I140" s="205">
        <f t="shared" ca="1" si="5"/>
        <v>44309</v>
      </c>
      <c r="J140" s="126">
        <v>3</v>
      </c>
      <c r="K140" s="126" t="b">
        <v>1</v>
      </c>
      <c r="L140" s="126" t="s">
        <v>4022</v>
      </c>
      <c r="M140" s="126" t="b">
        <v>1</v>
      </c>
      <c r="N140" s="126" t="s">
        <v>3687</v>
      </c>
      <c r="O140" s="322" t="str">
        <f>LEFT('Payroll Totals by Month'!C123,13)&amp;"."&amp;F140</f>
        <v>..salaries.Ap21</v>
      </c>
      <c r="P140" s="325" t="str">
        <f>'Payroll Totals by Month'!A66&amp;"/"&amp;PayrollCR!$O$1</f>
        <v>/111400</v>
      </c>
      <c r="Q140" s="126" t="b">
        <v>1</v>
      </c>
      <c r="R140" s="126" t="b">
        <v>1</v>
      </c>
      <c r="S140" s="126" t="b">
        <v>1</v>
      </c>
    </row>
    <row r="141" spans="1:19" x14ac:dyDescent="0.25">
      <c r="A141" s="126" t="s">
        <v>4021</v>
      </c>
      <c r="B141" s="200">
        <v>1</v>
      </c>
      <c r="C141" s="126">
        <v>2</v>
      </c>
      <c r="D141" s="321">
        <f>'Payroll Totals by Month'!D124</f>
        <v>0</v>
      </c>
      <c r="E141" s="126" t="b">
        <v>1</v>
      </c>
      <c r="F141" s="322" t="str">
        <f>RIGHT('Payroll Totals by Month'!B124,4)&amp;"."&amp;"salaries"&amp;"."&amp;PayrollCR!$C$5</f>
        <v>.salaries.Ap21</v>
      </c>
      <c r="G141" s="323">
        <f t="shared" ca="1" si="4"/>
        <v>44309</v>
      </c>
      <c r="H141" s="324">
        <f>'Payroll Totals by Month'!AG124</f>
        <v>0</v>
      </c>
      <c r="I141" s="205">
        <f t="shared" ca="1" si="5"/>
        <v>44309</v>
      </c>
      <c r="J141" s="126">
        <v>3</v>
      </c>
      <c r="K141" s="126" t="b">
        <v>1</v>
      </c>
      <c r="L141" s="126" t="s">
        <v>4022</v>
      </c>
      <c r="M141" s="126" t="b">
        <v>1</v>
      </c>
      <c r="N141" s="126" t="s">
        <v>3687</v>
      </c>
      <c r="O141" s="322" t="str">
        <f>LEFT('Payroll Totals by Month'!C124,13)&amp;"."&amp;F141</f>
        <v>..salaries.Ap21</v>
      </c>
      <c r="P141" s="325" t="str">
        <f>'Payroll Totals by Month'!A67&amp;"/"&amp;PayrollCR!$O$1</f>
        <v>APT SHEET CHECK/111400</v>
      </c>
      <c r="Q141" s="126" t="b">
        <v>1</v>
      </c>
      <c r="R141" s="126" t="b">
        <v>1</v>
      </c>
      <c r="S141" s="126" t="b">
        <v>1</v>
      </c>
    </row>
    <row r="142" spans="1:19" x14ac:dyDescent="0.25">
      <c r="A142" s="126" t="s">
        <v>4021</v>
      </c>
      <c r="B142" s="200">
        <v>1</v>
      </c>
      <c r="C142" s="126">
        <v>2</v>
      </c>
      <c r="D142" s="321">
        <f>'Payroll Totals by Month'!D125</f>
        <v>0</v>
      </c>
      <c r="E142" s="126" t="b">
        <v>1</v>
      </c>
      <c r="F142" s="322" t="str">
        <f>RIGHT('Payroll Totals by Month'!B125,4)&amp;"."&amp;"salaries"&amp;"."&amp;PayrollCR!$C$5</f>
        <v>.salaries.Ap21</v>
      </c>
      <c r="G142" s="323">
        <f t="shared" ca="1" si="4"/>
        <v>44309</v>
      </c>
      <c r="H142" s="324">
        <f>'Payroll Totals by Month'!AG125</f>
        <v>0</v>
      </c>
      <c r="I142" s="205">
        <f t="shared" ca="1" si="5"/>
        <v>44309</v>
      </c>
      <c r="J142" s="126">
        <v>3</v>
      </c>
      <c r="K142" s="126" t="b">
        <v>1</v>
      </c>
      <c r="L142" s="126" t="s">
        <v>4022</v>
      </c>
      <c r="M142" s="126" t="b">
        <v>1</v>
      </c>
      <c r="N142" s="126" t="s">
        <v>3687</v>
      </c>
      <c r="O142" s="322" t="str">
        <f>LEFT('Payroll Totals by Month'!C125,13)&amp;"."&amp;F142</f>
        <v>..salaries.Ap21</v>
      </c>
      <c r="P142" s="325" t="str">
        <f>'Payroll Totals by Month'!A68&amp;"/"&amp;PayrollCR!$O$1</f>
        <v>/111400</v>
      </c>
      <c r="Q142" s="126" t="b">
        <v>1</v>
      </c>
      <c r="R142" s="126" t="b">
        <v>1</v>
      </c>
      <c r="S142" s="126" t="b">
        <v>1</v>
      </c>
    </row>
    <row r="143" spans="1:19" x14ac:dyDescent="0.25">
      <c r="A143" s="126" t="s">
        <v>4021</v>
      </c>
      <c r="B143" s="200">
        <v>1</v>
      </c>
      <c r="C143" s="126">
        <v>2</v>
      </c>
      <c r="D143" s="321">
        <f>'Payroll Totals by Month'!D126</f>
        <v>0</v>
      </c>
      <c r="E143" s="126" t="b">
        <v>1</v>
      </c>
      <c r="F143" s="322" t="str">
        <f>RIGHT('Payroll Totals by Month'!B126,4)&amp;"."&amp;"salaries"&amp;"."&amp;PayrollCR!$C$5</f>
        <v>.salaries.Ap21</v>
      </c>
      <c r="G143" s="323">
        <f t="shared" ca="1" si="4"/>
        <v>44309</v>
      </c>
      <c r="H143" s="324">
        <f>'Payroll Totals by Month'!AG126</f>
        <v>0</v>
      </c>
      <c r="I143" s="205">
        <f t="shared" ca="1" si="5"/>
        <v>44309</v>
      </c>
      <c r="J143" s="126">
        <v>3</v>
      </c>
      <c r="K143" s="126" t="b">
        <v>1</v>
      </c>
      <c r="L143" s="126" t="s">
        <v>4022</v>
      </c>
      <c r="M143" s="126" t="b">
        <v>1</v>
      </c>
      <c r="N143" s="126" t="s">
        <v>3687</v>
      </c>
      <c r="O143" s="322" t="str">
        <f>LEFT('Payroll Totals by Month'!C126,13)&amp;"."&amp;F143</f>
        <v>..salaries.Ap21</v>
      </c>
      <c r="P143" s="325" t="str">
        <f>'Payroll Totals by Month'!A69&amp;"/"&amp;PayrollCR!$O$1</f>
        <v>/111400</v>
      </c>
      <c r="Q143" s="126" t="b">
        <v>1</v>
      </c>
      <c r="R143" s="126" t="b">
        <v>1</v>
      </c>
      <c r="S143" s="126" t="b">
        <v>1</v>
      </c>
    </row>
    <row r="144" spans="1:19" x14ac:dyDescent="0.25">
      <c r="A144" s="126" t="s">
        <v>4021</v>
      </c>
      <c r="B144" s="200">
        <v>1</v>
      </c>
      <c r="C144" s="126">
        <v>2</v>
      </c>
      <c r="D144" s="321">
        <f>'Payroll Totals by Month'!D127</f>
        <v>0</v>
      </c>
      <c r="E144" s="126" t="b">
        <v>1</v>
      </c>
      <c r="F144" s="322" t="str">
        <f>RIGHT('Payroll Totals by Month'!B127,4)&amp;"."&amp;"salaries"&amp;"."&amp;PayrollCR!$C$5</f>
        <v>.salaries.Ap21</v>
      </c>
      <c r="G144" s="323">
        <f t="shared" ca="1" si="4"/>
        <v>44309</v>
      </c>
      <c r="H144" s="324">
        <f>'Payroll Totals by Month'!AG127</f>
        <v>0</v>
      </c>
      <c r="I144" s="205">
        <f t="shared" ca="1" si="5"/>
        <v>44309</v>
      </c>
      <c r="J144" s="126">
        <v>3</v>
      </c>
      <c r="K144" s="126" t="b">
        <v>1</v>
      </c>
      <c r="L144" s="126" t="s">
        <v>4022</v>
      </c>
      <c r="M144" s="126" t="b">
        <v>1</v>
      </c>
      <c r="N144" s="126" t="s">
        <v>3687</v>
      </c>
      <c r="O144" s="322" t="str">
        <f>LEFT('Payroll Totals by Month'!C127,13)&amp;"."&amp;F144</f>
        <v>..salaries.Ap21</v>
      </c>
      <c r="P144" s="325" t="str">
        <f>'Payroll Totals by Month'!A70&amp;"/"&amp;PayrollCR!$O$1</f>
        <v>/111400</v>
      </c>
      <c r="Q144" s="126" t="b">
        <v>1</v>
      </c>
      <c r="R144" s="126" t="b">
        <v>1</v>
      </c>
      <c r="S144" s="126" t="b">
        <v>1</v>
      </c>
    </row>
    <row r="145" spans="1:19" x14ac:dyDescent="0.25">
      <c r="A145" s="126" t="s">
        <v>4021</v>
      </c>
      <c r="B145" s="200">
        <v>1</v>
      </c>
      <c r="C145" s="126">
        <v>2</v>
      </c>
      <c r="D145" s="321">
        <f>'Payroll Totals by Month'!D128</f>
        <v>0</v>
      </c>
      <c r="E145" s="126" t="b">
        <v>1</v>
      </c>
      <c r="F145" s="322" t="str">
        <f>RIGHT('Payroll Totals by Month'!B128,4)&amp;"."&amp;"salaries"&amp;"."&amp;PayrollCR!$C$5</f>
        <v>.salaries.Ap21</v>
      </c>
      <c r="G145" s="323">
        <f t="shared" ca="1" si="4"/>
        <v>44309</v>
      </c>
      <c r="H145" s="324">
        <f>'Payroll Totals by Month'!AG128</f>
        <v>0</v>
      </c>
      <c r="I145" s="205">
        <f t="shared" ca="1" si="5"/>
        <v>44309</v>
      </c>
      <c r="J145" s="126">
        <v>3</v>
      </c>
      <c r="K145" s="126" t="b">
        <v>1</v>
      </c>
      <c r="L145" s="126" t="s">
        <v>4022</v>
      </c>
      <c r="M145" s="126" t="b">
        <v>1</v>
      </c>
      <c r="N145" s="126" t="s">
        <v>3687</v>
      </c>
      <c r="O145" s="322" t="str">
        <f>LEFT('Payroll Totals by Month'!C128,13)&amp;"."&amp;F145</f>
        <v>..salaries.Ap21</v>
      </c>
      <c r="P145" s="325" t="str">
        <f>'Payroll Totals by Month'!A71&amp;"/"&amp;PayrollCR!$O$1</f>
        <v>/111400</v>
      </c>
      <c r="Q145" s="126" t="b">
        <v>1</v>
      </c>
      <c r="R145" s="126" t="b">
        <v>1</v>
      </c>
      <c r="S145" s="126" t="b">
        <v>1</v>
      </c>
    </row>
    <row r="146" spans="1:19" x14ac:dyDescent="0.25">
      <c r="A146" s="126" t="s">
        <v>4021</v>
      </c>
      <c r="B146" s="200">
        <v>1</v>
      </c>
      <c r="C146" s="126">
        <v>2</v>
      </c>
      <c r="D146" s="321">
        <f>'Payroll Totals by Month'!D129</f>
        <v>0</v>
      </c>
      <c r="E146" s="126" t="b">
        <v>1</v>
      </c>
      <c r="F146" s="322" t="str">
        <f>RIGHT('Payroll Totals by Month'!B129,4)&amp;"."&amp;"salaries"&amp;"."&amp;PayrollCR!$C$5</f>
        <v>.salaries.Ap21</v>
      </c>
      <c r="G146" s="323">
        <f t="shared" ca="1" si="4"/>
        <v>44309</v>
      </c>
      <c r="H146" s="324">
        <f>'Payroll Totals by Month'!AG129</f>
        <v>0</v>
      </c>
      <c r="I146" s="205">
        <f t="shared" ca="1" si="5"/>
        <v>44309</v>
      </c>
      <c r="J146" s="126">
        <v>3</v>
      </c>
      <c r="K146" s="126" t="b">
        <v>1</v>
      </c>
      <c r="L146" s="126" t="s">
        <v>4022</v>
      </c>
      <c r="M146" s="126" t="b">
        <v>1</v>
      </c>
      <c r="N146" s="126" t="s">
        <v>3687</v>
      </c>
      <c r="O146" s="322" t="str">
        <f>LEFT('Payroll Totals by Month'!C129,13)&amp;"."&amp;F146</f>
        <v>..salaries.Ap21</v>
      </c>
      <c r="P146" s="325" t="str">
        <f>'Payroll Totals by Month'!A72&amp;"/"&amp;PayrollCR!$O$1</f>
        <v>/111400</v>
      </c>
      <c r="Q146" s="126" t="b">
        <v>1</v>
      </c>
      <c r="R146" s="126" t="b">
        <v>1</v>
      </c>
      <c r="S146" s="126" t="b">
        <v>1</v>
      </c>
    </row>
    <row r="147" spans="1:19" x14ac:dyDescent="0.25">
      <c r="A147" s="126" t="s">
        <v>4021</v>
      </c>
      <c r="B147" s="200">
        <v>1</v>
      </c>
      <c r="C147" s="126">
        <v>2</v>
      </c>
      <c r="D147" s="321">
        <f>'Payroll Totals by Month'!D130</f>
        <v>0</v>
      </c>
      <c r="E147" s="126" t="b">
        <v>1</v>
      </c>
      <c r="F147" s="322" t="str">
        <f>RIGHT('Payroll Totals by Month'!B130,4)&amp;"."&amp;"salaries"&amp;"."&amp;PayrollCR!$C$5</f>
        <v>.salaries.Ap21</v>
      </c>
      <c r="G147" s="323">
        <f t="shared" ca="1" si="4"/>
        <v>44309</v>
      </c>
      <c r="H147" s="324">
        <f>'Payroll Totals by Month'!AG130</f>
        <v>0</v>
      </c>
      <c r="I147" s="205">
        <f t="shared" ca="1" si="5"/>
        <v>44309</v>
      </c>
      <c r="J147" s="126">
        <v>3</v>
      </c>
      <c r="K147" s="126" t="b">
        <v>1</v>
      </c>
      <c r="L147" s="126" t="s">
        <v>4022</v>
      </c>
      <c r="M147" s="126" t="b">
        <v>1</v>
      </c>
      <c r="N147" s="126" t="s">
        <v>3687</v>
      </c>
      <c r="O147" s="322" t="str">
        <f>LEFT('Payroll Totals by Month'!C130,13)&amp;"."&amp;F147</f>
        <v>..salaries.Ap21</v>
      </c>
      <c r="P147" s="325" t="str">
        <f>'Payroll Totals by Month'!A73&amp;"/"&amp;PayrollCR!$O$1</f>
        <v>/111400</v>
      </c>
      <c r="Q147" s="126" t="b">
        <v>1</v>
      </c>
      <c r="R147" s="126" t="b">
        <v>1</v>
      </c>
      <c r="S147" s="126" t="b">
        <v>1</v>
      </c>
    </row>
    <row r="148" spans="1:19" x14ac:dyDescent="0.25">
      <c r="A148" s="126" t="s">
        <v>4021</v>
      </c>
      <c r="B148" s="200">
        <v>1</v>
      </c>
      <c r="C148" s="126">
        <v>2</v>
      </c>
      <c r="D148" s="321">
        <f>'Payroll Totals by Month'!D131</f>
        <v>0</v>
      </c>
      <c r="E148" s="126" t="b">
        <v>1</v>
      </c>
      <c r="F148" s="322" t="str">
        <f>RIGHT('Payroll Totals by Month'!B131,4)&amp;"."&amp;"salaries"&amp;"."&amp;PayrollCR!$C$5</f>
        <v>.salaries.Ap21</v>
      </c>
      <c r="G148" s="323">
        <f t="shared" ca="1" si="4"/>
        <v>44309</v>
      </c>
      <c r="H148" s="324">
        <f>'Payroll Totals by Month'!AG131</f>
        <v>0</v>
      </c>
      <c r="I148" s="205">
        <f t="shared" ca="1" si="5"/>
        <v>44309</v>
      </c>
      <c r="J148" s="126">
        <v>3</v>
      </c>
      <c r="K148" s="126" t="b">
        <v>1</v>
      </c>
      <c r="L148" s="126" t="s">
        <v>4022</v>
      </c>
      <c r="M148" s="126" t="b">
        <v>1</v>
      </c>
      <c r="N148" s="126" t="s">
        <v>3687</v>
      </c>
      <c r="O148" s="322" t="str">
        <f>LEFT('Payroll Totals by Month'!C131,13)&amp;"."&amp;F148</f>
        <v>..salaries.Ap21</v>
      </c>
      <c r="P148" s="325" t="str">
        <f>'Payroll Totals by Month'!A74&amp;"/"&amp;PayrollCR!$O$1</f>
        <v>/111400</v>
      </c>
      <c r="Q148" s="126" t="b">
        <v>1</v>
      </c>
      <c r="R148" s="126" t="b">
        <v>1</v>
      </c>
      <c r="S148" s="126" t="b">
        <v>1</v>
      </c>
    </row>
    <row r="149" spans="1:19" x14ac:dyDescent="0.25">
      <c r="A149" s="126" t="s">
        <v>4021</v>
      </c>
      <c r="B149" s="200">
        <v>1</v>
      </c>
      <c r="C149" s="126">
        <v>2</v>
      </c>
      <c r="D149" s="321">
        <f>'Payroll Totals by Month'!D132</f>
        <v>0</v>
      </c>
      <c r="E149" s="126" t="b">
        <v>1</v>
      </c>
      <c r="F149" s="322" t="str">
        <f>RIGHT('Payroll Totals by Month'!B132,4)&amp;"."&amp;"salaries"&amp;"."&amp;PayrollCR!$C$5</f>
        <v>.salaries.Ap21</v>
      </c>
      <c r="G149" s="323">
        <f t="shared" ca="1" si="4"/>
        <v>44309</v>
      </c>
      <c r="H149" s="324">
        <f>'Payroll Totals by Month'!AG132</f>
        <v>0</v>
      </c>
      <c r="I149" s="205">
        <f t="shared" ca="1" si="5"/>
        <v>44309</v>
      </c>
      <c r="J149" s="126">
        <v>3</v>
      </c>
      <c r="K149" s="126" t="b">
        <v>1</v>
      </c>
      <c r="L149" s="126" t="s">
        <v>4022</v>
      </c>
      <c r="M149" s="126" t="b">
        <v>1</v>
      </c>
      <c r="N149" s="126" t="s">
        <v>3687</v>
      </c>
      <c r="O149" s="322" t="str">
        <f>LEFT('Payroll Totals by Month'!C132,13)&amp;"."&amp;F149</f>
        <v>..salaries.Ap21</v>
      </c>
      <c r="P149" s="325" t="str">
        <f>'Payroll Totals by Month'!A75&amp;"/"&amp;PayrollCR!$O$1</f>
        <v>/111400</v>
      </c>
      <c r="Q149" s="126" t="b">
        <v>1</v>
      </c>
      <c r="R149" s="126" t="b">
        <v>1</v>
      </c>
      <c r="S149" s="126" t="b">
        <v>1</v>
      </c>
    </row>
    <row r="150" spans="1:19" x14ac:dyDescent="0.25">
      <c r="A150" s="126" t="s">
        <v>4021</v>
      </c>
      <c r="B150" s="200">
        <v>1</v>
      </c>
      <c r="C150" s="126">
        <v>2</v>
      </c>
      <c r="D150" s="321">
        <f>'Payroll Totals by Month'!D133</f>
        <v>0</v>
      </c>
      <c r="E150" s="126" t="b">
        <v>1</v>
      </c>
      <c r="F150" s="322" t="str">
        <f>RIGHT('Payroll Totals by Month'!B133,4)&amp;"."&amp;"salaries"&amp;"."&amp;PayrollCR!$C$5</f>
        <v>.salaries.Ap21</v>
      </c>
      <c r="G150" s="323">
        <f t="shared" ca="1" si="4"/>
        <v>44309</v>
      </c>
      <c r="H150" s="324">
        <f>'Payroll Totals by Month'!AG133</f>
        <v>0</v>
      </c>
      <c r="I150" s="205">
        <f t="shared" ca="1" si="5"/>
        <v>44309</v>
      </c>
      <c r="J150" s="126">
        <v>3</v>
      </c>
      <c r="K150" s="126" t="b">
        <v>1</v>
      </c>
      <c r="L150" s="126" t="s">
        <v>4022</v>
      </c>
      <c r="M150" s="126" t="b">
        <v>1</v>
      </c>
      <c r="N150" s="126" t="s">
        <v>3687</v>
      </c>
      <c r="O150" s="322" t="str">
        <f>LEFT('Payroll Totals by Month'!C133,13)&amp;"."&amp;F150</f>
        <v>..salaries.Ap21</v>
      </c>
      <c r="P150" s="325" t="str">
        <f>'Payroll Totals by Month'!A76&amp;"/"&amp;PayrollCR!$O$1</f>
        <v>/111400</v>
      </c>
      <c r="Q150" s="126" t="b">
        <v>1</v>
      </c>
      <c r="R150" s="126" t="b">
        <v>1</v>
      </c>
      <c r="S150" s="126" t="b">
        <v>1</v>
      </c>
    </row>
    <row r="151" spans="1:19" x14ac:dyDescent="0.25">
      <c r="A151" s="126" t="s">
        <v>4021</v>
      </c>
      <c r="B151" s="200">
        <v>1</v>
      </c>
      <c r="C151" s="126">
        <v>2</v>
      </c>
      <c r="D151" s="321">
        <f>'Payroll Totals by Month'!D134</f>
        <v>0</v>
      </c>
      <c r="E151" s="126" t="b">
        <v>1</v>
      </c>
      <c r="F151" s="322" t="str">
        <f>RIGHT('Payroll Totals by Month'!B134,4)&amp;"."&amp;"salaries"&amp;"."&amp;PayrollCR!$C$5</f>
        <v>.salaries.Ap21</v>
      </c>
      <c r="G151" s="323">
        <f t="shared" ca="1" si="4"/>
        <v>44309</v>
      </c>
      <c r="H151" s="324">
        <f>'Payroll Totals by Month'!AG134</f>
        <v>0</v>
      </c>
      <c r="I151" s="205">
        <f t="shared" ca="1" si="5"/>
        <v>44309</v>
      </c>
      <c r="J151" s="126">
        <v>3</v>
      </c>
      <c r="K151" s="126" t="b">
        <v>1</v>
      </c>
      <c r="L151" s="126" t="s">
        <v>4022</v>
      </c>
      <c r="M151" s="126" t="b">
        <v>1</v>
      </c>
      <c r="N151" s="126" t="s">
        <v>3687</v>
      </c>
      <c r="O151" s="322" t="str">
        <f>LEFT('Payroll Totals by Month'!C134,13)&amp;"."&amp;F151</f>
        <v>..salaries.Ap21</v>
      </c>
      <c r="P151" s="325" t="str">
        <f>'Payroll Totals by Month'!A77&amp;"/"&amp;PayrollCR!$O$1</f>
        <v>/111400</v>
      </c>
      <c r="Q151" s="126" t="b">
        <v>1</v>
      </c>
      <c r="R151" s="126" t="b">
        <v>1</v>
      </c>
      <c r="S151" s="126" t="b">
        <v>1</v>
      </c>
    </row>
    <row r="152" spans="1:19" x14ac:dyDescent="0.25">
      <c r="A152" s="126" t="s">
        <v>4021</v>
      </c>
      <c r="B152" s="200">
        <v>1</v>
      </c>
      <c r="C152" s="126">
        <v>2</v>
      </c>
      <c r="D152" s="321">
        <f>'Payroll Totals by Month'!D135</f>
        <v>0</v>
      </c>
      <c r="E152" s="126" t="b">
        <v>1</v>
      </c>
      <c r="F152" s="322" t="str">
        <f>RIGHT('Payroll Totals by Month'!B135,4)&amp;"."&amp;"salaries"&amp;"."&amp;PayrollCR!$C$5</f>
        <v>.salaries.Ap21</v>
      </c>
      <c r="G152" s="323">
        <f t="shared" ca="1" si="4"/>
        <v>44309</v>
      </c>
      <c r="H152" s="324">
        <f>'Payroll Totals by Month'!AG135</f>
        <v>0</v>
      </c>
      <c r="I152" s="205">
        <f t="shared" ca="1" si="5"/>
        <v>44309</v>
      </c>
      <c r="J152" s="126">
        <v>3</v>
      </c>
      <c r="K152" s="126" t="b">
        <v>1</v>
      </c>
      <c r="L152" s="126" t="s">
        <v>4022</v>
      </c>
      <c r="M152" s="126" t="b">
        <v>1</v>
      </c>
      <c r="N152" s="126" t="s">
        <v>3687</v>
      </c>
      <c r="O152" s="322" t="str">
        <f>LEFT('Payroll Totals by Month'!C135,13)&amp;"."&amp;F152</f>
        <v>..salaries.Ap21</v>
      </c>
      <c r="P152" s="325" t="str">
        <f>'Payroll Totals by Month'!A78&amp;"/"&amp;PayrollCR!$O$1</f>
        <v>/111400</v>
      </c>
      <c r="Q152" s="126" t="b">
        <v>1</v>
      </c>
      <c r="R152" s="126" t="b">
        <v>1</v>
      </c>
      <c r="S152" s="126" t="b">
        <v>1</v>
      </c>
    </row>
    <row r="153" spans="1:19" x14ac:dyDescent="0.25">
      <c r="A153" s="126" t="s">
        <v>4021</v>
      </c>
      <c r="B153" s="200">
        <v>1</v>
      </c>
      <c r="C153" s="126">
        <v>2</v>
      </c>
      <c r="D153" s="321">
        <f>'Payroll Totals by Month'!D136</f>
        <v>0</v>
      </c>
      <c r="E153" s="126" t="b">
        <v>1</v>
      </c>
      <c r="F153" s="322" t="str">
        <f>RIGHT('Payroll Totals by Month'!B136,4)&amp;"."&amp;"salaries"&amp;"."&amp;PayrollCR!$C$5</f>
        <v>.salaries.Ap21</v>
      </c>
      <c r="G153" s="323">
        <f t="shared" ca="1" si="4"/>
        <v>44309</v>
      </c>
      <c r="H153" s="324">
        <f>'Payroll Totals by Month'!AG136</f>
        <v>0</v>
      </c>
      <c r="I153" s="205">
        <f t="shared" ca="1" si="5"/>
        <v>44309</v>
      </c>
      <c r="J153" s="126">
        <v>3</v>
      </c>
      <c r="K153" s="126" t="b">
        <v>1</v>
      </c>
      <c r="L153" s="126" t="s">
        <v>4022</v>
      </c>
      <c r="M153" s="126" t="b">
        <v>1</v>
      </c>
      <c r="N153" s="126" t="s">
        <v>3687</v>
      </c>
      <c r="O153" s="322" t="str">
        <f>LEFT('Payroll Totals by Month'!C136,13)&amp;"."&amp;F153</f>
        <v>..salaries.Ap21</v>
      </c>
      <c r="P153" s="325" t="str">
        <f>'Payroll Totals by Month'!A79&amp;"/"&amp;PayrollCR!$O$1</f>
        <v>/111400</v>
      </c>
      <c r="Q153" s="126" t="b">
        <v>1</v>
      </c>
      <c r="R153" s="126" t="b">
        <v>1</v>
      </c>
      <c r="S153" s="126" t="b">
        <v>1</v>
      </c>
    </row>
    <row r="154" spans="1:19" x14ac:dyDescent="0.25">
      <c r="A154" s="126" t="s">
        <v>4021</v>
      </c>
      <c r="B154" s="200">
        <v>1</v>
      </c>
      <c r="C154" s="126">
        <v>2</v>
      </c>
      <c r="D154" s="321">
        <f>'Payroll Totals by Month'!D137</f>
        <v>0</v>
      </c>
      <c r="E154" s="126" t="b">
        <v>1</v>
      </c>
      <c r="F154" s="322" t="str">
        <f>RIGHT('Payroll Totals by Month'!B137,4)&amp;"."&amp;"salaries"&amp;"."&amp;PayrollCR!$C$5</f>
        <v>.salaries.Ap21</v>
      </c>
      <c r="G154" s="323">
        <f t="shared" ca="1" si="4"/>
        <v>44309</v>
      </c>
      <c r="H154" s="324">
        <f>'Payroll Totals by Month'!AG137</f>
        <v>0</v>
      </c>
      <c r="I154" s="205">
        <f t="shared" ca="1" si="5"/>
        <v>44309</v>
      </c>
      <c r="J154" s="126">
        <v>3</v>
      </c>
      <c r="K154" s="126" t="b">
        <v>1</v>
      </c>
      <c r="L154" s="126" t="s">
        <v>4022</v>
      </c>
      <c r="M154" s="126" t="b">
        <v>1</v>
      </c>
      <c r="N154" s="126" t="s">
        <v>3687</v>
      </c>
      <c r="O154" s="322" t="str">
        <f>LEFT('Payroll Totals by Month'!C137,13)&amp;"."&amp;F154</f>
        <v>..salaries.Ap21</v>
      </c>
      <c r="P154" s="325" t="str">
        <f>'Payroll Totals by Month'!A80&amp;"/"&amp;PayrollCR!$O$1</f>
        <v>/111400</v>
      </c>
      <c r="Q154" s="126" t="b">
        <v>1</v>
      </c>
      <c r="R154" s="126" t="b">
        <v>1</v>
      </c>
      <c r="S154" s="126" t="b">
        <v>1</v>
      </c>
    </row>
    <row r="155" spans="1:19" x14ac:dyDescent="0.25">
      <c r="A155" s="126" t="s">
        <v>4021</v>
      </c>
      <c r="B155" s="200">
        <v>1</v>
      </c>
      <c r="C155" s="126">
        <v>2</v>
      </c>
      <c r="D155" s="321">
        <f>'Payroll Totals by Month'!D138</f>
        <v>0</v>
      </c>
      <c r="E155" s="126" t="b">
        <v>1</v>
      </c>
      <c r="F155" s="322" t="str">
        <f>RIGHT('Payroll Totals by Month'!B138,4)&amp;"."&amp;"salaries"&amp;"."&amp;PayrollCR!$C$5</f>
        <v>.salaries.Ap21</v>
      </c>
      <c r="G155" s="323">
        <f t="shared" ca="1" si="4"/>
        <v>44309</v>
      </c>
      <c r="H155" s="324">
        <f>'Payroll Totals by Month'!AG138</f>
        <v>0</v>
      </c>
      <c r="I155" s="205">
        <f t="shared" ca="1" si="5"/>
        <v>44309</v>
      </c>
      <c r="J155" s="126">
        <v>3</v>
      </c>
      <c r="K155" s="126" t="b">
        <v>1</v>
      </c>
      <c r="L155" s="126" t="s">
        <v>4022</v>
      </c>
      <c r="M155" s="126" t="b">
        <v>1</v>
      </c>
      <c r="N155" s="126" t="s">
        <v>3687</v>
      </c>
      <c r="O155" s="322" t="str">
        <f>LEFT('Payroll Totals by Month'!C138,13)&amp;"."&amp;F155</f>
        <v>..salaries.Ap21</v>
      </c>
      <c r="P155" s="325" t="str">
        <f>'Payroll Totals by Month'!A81&amp;"/"&amp;PayrollCR!$O$1</f>
        <v>/111400</v>
      </c>
      <c r="Q155" s="126" t="b">
        <v>1</v>
      </c>
      <c r="R155" s="126" t="b">
        <v>1</v>
      </c>
      <c r="S155" s="126" t="b">
        <v>1</v>
      </c>
    </row>
    <row r="156" spans="1:19" x14ac:dyDescent="0.25">
      <c r="A156" s="126" t="s">
        <v>4021</v>
      </c>
      <c r="B156" s="200">
        <v>1</v>
      </c>
      <c r="C156" s="126">
        <v>2</v>
      </c>
      <c r="D156" s="321">
        <f>'Payroll Totals by Month'!D139</f>
        <v>0</v>
      </c>
      <c r="E156" s="126" t="b">
        <v>1</v>
      </c>
      <c r="F156" s="322" t="str">
        <f>RIGHT('Payroll Totals by Month'!B139,4)&amp;"."&amp;"salaries"&amp;"."&amp;PayrollCR!$C$5</f>
        <v>.salaries.Ap21</v>
      </c>
      <c r="G156" s="323">
        <f t="shared" ref="G156:G185" ca="1" si="6">TODAY()</f>
        <v>44309</v>
      </c>
      <c r="H156" s="324">
        <f>'Payroll Totals by Month'!AG139</f>
        <v>0</v>
      </c>
      <c r="I156" s="205">
        <f t="shared" ref="I156:I185" ca="1" si="7">G156</f>
        <v>44309</v>
      </c>
      <c r="J156" s="126">
        <v>3</v>
      </c>
      <c r="K156" s="126" t="b">
        <v>1</v>
      </c>
      <c r="L156" s="126" t="s">
        <v>4022</v>
      </c>
      <c r="M156" s="126" t="b">
        <v>1</v>
      </c>
      <c r="N156" s="126" t="s">
        <v>3687</v>
      </c>
      <c r="O156" s="322" t="str">
        <f>LEFT('Payroll Totals by Month'!C139,13)&amp;"."&amp;F156</f>
        <v>..salaries.Ap21</v>
      </c>
      <c r="P156" s="325" t="str">
        <f>'Payroll Totals by Month'!A82&amp;"/"&amp;PayrollCR!$O$1</f>
        <v>/111400</v>
      </c>
      <c r="Q156" s="126" t="b">
        <v>1</v>
      </c>
      <c r="R156" s="126" t="b">
        <v>1</v>
      </c>
      <c r="S156" s="126" t="b">
        <v>1</v>
      </c>
    </row>
    <row r="157" spans="1:19" x14ac:dyDescent="0.25">
      <c r="A157" s="126" t="s">
        <v>4021</v>
      </c>
      <c r="B157" s="200">
        <v>1</v>
      </c>
      <c r="C157" s="126">
        <v>2</v>
      </c>
      <c r="D157" s="321">
        <f>'Payroll Totals by Month'!D140</f>
        <v>0</v>
      </c>
      <c r="E157" s="126" t="b">
        <v>1</v>
      </c>
      <c r="F157" s="322" t="str">
        <f>RIGHT('Payroll Totals by Month'!B140,4)&amp;"."&amp;"salaries"&amp;"."&amp;PayrollCR!$C$5</f>
        <v>.salaries.Ap21</v>
      </c>
      <c r="G157" s="323">
        <f t="shared" ca="1" si="6"/>
        <v>44309</v>
      </c>
      <c r="H157" s="324">
        <f>'Payroll Totals by Month'!AG140</f>
        <v>0</v>
      </c>
      <c r="I157" s="205">
        <f t="shared" ca="1" si="7"/>
        <v>44309</v>
      </c>
      <c r="J157" s="126">
        <v>3</v>
      </c>
      <c r="K157" s="126" t="b">
        <v>1</v>
      </c>
      <c r="L157" s="126" t="s">
        <v>4022</v>
      </c>
      <c r="M157" s="126" t="b">
        <v>1</v>
      </c>
      <c r="N157" s="126" t="s">
        <v>3687</v>
      </c>
      <c r="O157" s="322" t="str">
        <f>LEFT('Payroll Totals by Month'!C140,13)&amp;"."&amp;F157</f>
        <v>..salaries.Ap21</v>
      </c>
      <c r="P157" s="325" t="str">
        <f>'Payroll Totals by Month'!A83&amp;"/"&amp;PayrollCR!$O$1</f>
        <v>/111400</v>
      </c>
      <c r="Q157" s="126" t="b">
        <v>1</v>
      </c>
      <c r="R157" s="126" t="b">
        <v>1</v>
      </c>
      <c r="S157" s="126" t="b">
        <v>1</v>
      </c>
    </row>
    <row r="158" spans="1:19" x14ac:dyDescent="0.25">
      <c r="A158" s="126" t="s">
        <v>4021</v>
      </c>
      <c r="B158" s="200">
        <v>1</v>
      </c>
      <c r="C158" s="126">
        <v>2</v>
      </c>
      <c r="D158" s="321">
        <f>'Payroll Totals by Month'!D141</f>
        <v>0</v>
      </c>
      <c r="E158" s="126" t="b">
        <v>1</v>
      </c>
      <c r="F158" s="322" t="str">
        <f>RIGHT('Payroll Totals by Month'!B141,4)&amp;"."&amp;"salaries"&amp;"."&amp;PayrollCR!$C$5</f>
        <v>.salaries.Ap21</v>
      </c>
      <c r="G158" s="323">
        <f t="shared" ca="1" si="6"/>
        <v>44309</v>
      </c>
      <c r="H158" s="324">
        <f>'Payroll Totals by Month'!AG141</f>
        <v>0</v>
      </c>
      <c r="I158" s="205">
        <f t="shared" ca="1" si="7"/>
        <v>44309</v>
      </c>
      <c r="J158" s="126">
        <v>3</v>
      </c>
      <c r="K158" s="126" t="b">
        <v>1</v>
      </c>
      <c r="L158" s="126" t="s">
        <v>4022</v>
      </c>
      <c r="M158" s="126" t="b">
        <v>1</v>
      </c>
      <c r="N158" s="126" t="s">
        <v>3687</v>
      </c>
      <c r="O158" s="322" t="str">
        <f>LEFT('Payroll Totals by Month'!C141,13)&amp;"."&amp;F158</f>
        <v>..salaries.Ap21</v>
      </c>
      <c r="P158" s="325" t="str">
        <f>'Payroll Totals by Month'!A84&amp;"/"&amp;PayrollCR!$O$1</f>
        <v>/111400</v>
      </c>
      <c r="Q158" s="126" t="b">
        <v>1</v>
      </c>
      <c r="R158" s="126" t="b">
        <v>1</v>
      </c>
      <c r="S158" s="126" t="b">
        <v>1</v>
      </c>
    </row>
    <row r="159" spans="1:19" x14ac:dyDescent="0.25">
      <c r="A159" s="126" t="s">
        <v>4021</v>
      </c>
      <c r="B159" s="200">
        <v>1</v>
      </c>
      <c r="C159" s="126">
        <v>2</v>
      </c>
      <c r="D159" s="321">
        <f>'Payroll Totals by Month'!D142</f>
        <v>0</v>
      </c>
      <c r="E159" s="126" t="b">
        <v>1</v>
      </c>
      <c r="F159" s="322" t="str">
        <f>RIGHT('Payroll Totals by Month'!B142,4)&amp;"."&amp;"salaries"&amp;"."&amp;PayrollCR!$C$5</f>
        <v>.salaries.Ap21</v>
      </c>
      <c r="G159" s="323">
        <f t="shared" ca="1" si="6"/>
        <v>44309</v>
      </c>
      <c r="H159" s="324">
        <f>'Payroll Totals by Month'!AG142</f>
        <v>0</v>
      </c>
      <c r="I159" s="205">
        <f t="shared" ca="1" si="7"/>
        <v>44309</v>
      </c>
      <c r="J159" s="126">
        <v>3</v>
      </c>
      <c r="K159" s="126" t="b">
        <v>1</v>
      </c>
      <c r="L159" s="126" t="s">
        <v>4022</v>
      </c>
      <c r="M159" s="126" t="b">
        <v>1</v>
      </c>
      <c r="N159" s="126" t="s">
        <v>3687</v>
      </c>
      <c r="O159" s="322" t="str">
        <f>LEFT('Payroll Totals by Month'!C142,13)&amp;"."&amp;F159</f>
        <v>..salaries.Ap21</v>
      </c>
      <c r="P159" s="325" t="str">
        <f>'Payroll Totals by Month'!A85&amp;"/"&amp;PayrollCR!$O$1</f>
        <v>/111400</v>
      </c>
      <c r="Q159" s="126" t="b">
        <v>1</v>
      </c>
      <c r="R159" s="126" t="b">
        <v>1</v>
      </c>
      <c r="S159" s="126" t="b">
        <v>1</v>
      </c>
    </row>
    <row r="160" spans="1:19" x14ac:dyDescent="0.25">
      <c r="A160" s="126" t="s">
        <v>4021</v>
      </c>
      <c r="B160" s="200">
        <v>1</v>
      </c>
      <c r="C160" s="126">
        <v>2</v>
      </c>
      <c r="D160" s="321">
        <f>'Payroll Totals by Month'!D143</f>
        <v>0</v>
      </c>
      <c r="E160" s="126" t="b">
        <v>1</v>
      </c>
      <c r="F160" s="322" t="str">
        <f>RIGHT('Payroll Totals by Month'!B143,4)&amp;"."&amp;"salaries"&amp;"."&amp;PayrollCR!$C$5</f>
        <v>.salaries.Ap21</v>
      </c>
      <c r="G160" s="323">
        <f t="shared" ca="1" si="6"/>
        <v>44309</v>
      </c>
      <c r="H160" s="324">
        <f>'Payroll Totals by Month'!AG143</f>
        <v>0</v>
      </c>
      <c r="I160" s="205">
        <f t="shared" ca="1" si="7"/>
        <v>44309</v>
      </c>
      <c r="J160" s="126">
        <v>3</v>
      </c>
      <c r="K160" s="126" t="b">
        <v>1</v>
      </c>
      <c r="L160" s="126" t="s">
        <v>4022</v>
      </c>
      <c r="M160" s="126" t="b">
        <v>1</v>
      </c>
      <c r="N160" s="126" t="s">
        <v>3687</v>
      </c>
      <c r="O160" s="322" t="str">
        <f>LEFT('Payroll Totals by Month'!C143,13)&amp;"."&amp;F160</f>
        <v>..salaries.Ap21</v>
      </c>
      <c r="P160" s="325" t="str">
        <f>'Payroll Totals by Month'!A86&amp;"/"&amp;PayrollCR!$O$1</f>
        <v>/111400</v>
      </c>
      <c r="Q160" s="126" t="b">
        <v>1</v>
      </c>
      <c r="R160" s="126" t="b">
        <v>1</v>
      </c>
      <c r="S160" s="126" t="b">
        <v>1</v>
      </c>
    </row>
    <row r="161" spans="1:19" x14ac:dyDescent="0.25">
      <c r="A161" s="126" t="s">
        <v>4021</v>
      </c>
      <c r="B161" s="200">
        <v>1</v>
      </c>
      <c r="C161" s="126">
        <v>2</v>
      </c>
      <c r="D161" s="321">
        <f>'Payroll Totals by Month'!D144</f>
        <v>0</v>
      </c>
      <c r="E161" s="126" t="b">
        <v>1</v>
      </c>
      <c r="F161" s="322" t="str">
        <f>RIGHT('Payroll Totals by Month'!B144,4)&amp;"."&amp;"salaries"&amp;"."&amp;PayrollCR!$C$5</f>
        <v>.salaries.Ap21</v>
      </c>
      <c r="G161" s="323">
        <f t="shared" ca="1" si="6"/>
        <v>44309</v>
      </c>
      <c r="H161" s="324">
        <f>'Payroll Totals by Month'!AG144</f>
        <v>0</v>
      </c>
      <c r="I161" s="205">
        <f t="shared" ca="1" si="7"/>
        <v>44309</v>
      </c>
      <c r="J161" s="126">
        <v>3</v>
      </c>
      <c r="K161" s="126" t="b">
        <v>1</v>
      </c>
      <c r="L161" s="126" t="s">
        <v>4022</v>
      </c>
      <c r="M161" s="126" t="b">
        <v>1</v>
      </c>
      <c r="N161" s="126" t="s">
        <v>3687</v>
      </c>
      <c r="O161" s="322" t="str">
        <f>LEFT('Payroll Totals by Month'!C144,13)&amp;"."&amp;F161</f>
        <v>..salaries.Ap21</v>
      </c>
      <c r="P161" s="325" t="str">
        <f>'Payroll Totals by Month'!A87&amp;"/"&amp;PayrollCR!$O$1</f>
        <v>/111400</v>
      </c>
      <c r="Q161" s="126" t="b">
        <v>1</v>
      </c>
      <c r="R161" s="126" t="b">
        <v>1</v>
      </c>
      <c r="S161" s="126" t="b">
        <v>1</v>
      </c>
    </row>
    <row r="162" spans="1:19" x14ac:dyDescent="0.25">
      <c r="A162" s="126" t="s">
        <v>4021</v>
      </c>
      <c r="B162" s="200">
        <v>1</v>
      </c>
      <c r="C162" s="126">
        <v>2</v>
      </c>
      <c r="D162" s="321">
        <f>'Payroll Totals by Month'!D145</f>
        <v>0</v>
      </c>
      <c r="E162" s="126" t="b">
        <v>1</v>
      </c>
      <c r="F162" s="322" t="str">
        <f>RIGHT('Payroll Totals by Month'!B145,4)&amp;"."&amp;"salaries"&amp;"."&amp;PayrollCR!$C$5</f>
        <v>.salaries.Ap21</v>
      </c>
      <c r="G162" s="323">
        <f t="shared" ca="1" si="6"/>
        <v>44309</v>
      </c>
      <c r="H162" s="324">
        <f>'Payroll Totals by Month'!AG145</f>
        <v>0</v>
      </c>
      <c r="I162" s="205">
        <f t="shared" ca="1" si="7"/>
        <v>44309</v>
      </c>
      <c r="J162" s="126">
        <v>3</v>
      </c>
      <c r="K162" s="126" t="b">
        <v>1</v>
      </c>
      <c r="L162" s="126" t="s">
        <v>4022</v>
      </c>
      <c r="M162" s="126" t="b">
        <v>1</v>
      </c>
      <c r="N162" s="126" t="s">
        <v>3687</v>
      </c>
      <c r="O162" s="322" t="str">
        <f>LEFT('Payroll Totals by Month'!C145,13)&amp;"."&amp;F162</f>
        <v>..salaries.Ap21</v>
      </c>
      <c r="P162" s="325" t="str">
        <f>'Payroll Totals by Month'!A88&amp;"/"&amp;PayrollCR!$O$1</f>
        <v>/111400</v>
      </c>
      <c r="Q162" s="126" t="b">
        <v>1</v>
      </c>
      <c r="R162" s="126" t="b">
        <v>1</v>
      </c>
      <c r="S162" s="126" t="b">
        <v>1</v>
      </c>
    </row>
    <row r="163" spans="1:19" x14ac:dyDescent="0.25">
      <c r="A163" s="126" t="s">
        <v>4021</v>
      </c>
      <c r="B163" s="200">
        <v>1</v>
      </c>
      <c r="C163" s="126">
        <v>2</v>
      </c>
      <c r="D163" s="321">
        <f>'Payroll Totals by Month'!D146</f>
        <v>0</v>
      </c>
      <c r="E163" s="126" t="b">
        <v>1</v>
      </c>
      <c r="F163" s="322" t="str">
        <f>RIGHT('Payroll Totals by Month'!B146,4)&amp;"."&amp;"salaries"&amp;"."&amp;PayrollCR!$C$5</f>
        <v>.salaries.Ap21</v>
      </c>
      <c r="G163" s="323">
        <f t="shared" ca="1" si="6"/>
        <v>44309</v>
      </c>
      <c r="H163" s="324">
        <f>'Payroll Totals by Month'!AG146</f>
        <v>0</v>
      </c>
      <c r="I163" s="205">
        <f t="shared" ca="1" si="7"/>
        <v>44309</v>
      </c>
      <c r="J163" s="126">
        <v>3</v>
      </c>
      <c r="K163" s="126" t="b">
        <v>1</v>
      </c>
      <c r="L163" s="126" t="s">
        <v>4022</v>
      </c>
      <c r="M163" s="126" t="b">
        <v>1</v>
      </c>
      <c r="N163" s="126" t="s">
        <v>3687</v>
      </c>
      <c r="O163" s="322" t="str">
        <f>LEFT('Payroll Totals by Month'!C146,13)&amp;"."&amp;F163</f>
        <v>..salaries.Ap21</v>
      </c>
      <c r="P163" s="325" t="str">
        <f>'Payroll Totals by Month'!A89&amp;"/"&amp;PayrollCR!$O$1</f>
        <v>/111400</v>
      </c>
      <c r="Q163" s="126" t="b">
        <v>1</v>
      </c>
      <c r="R163" s="126" t="b">
        <v>1</v>
      </c>
      <c r="S163" s="126" t="b">
        <v>1</v>
      </c>
    </row>
    <row r="164" spans="1:19" x14ac:dyDescent="0.25">
      <c r="A164" s="126" t="s">
        <v>4021</v>
      </c>
      <c r="B164" s="200">
        <v>1</v>
      </c>
      <c r="C164" s="126">
        <v>2</v>
      </c>
      <c r="D164" s="321">
        <f>'Payroll Totals by Month'!D147</f>
        <v>0</v>
      </c>
      <c r="E164" s="126" t="b">
        <v>1</v>
      </c>
      <c r="F164" s="322" t="str">
        <f>RIGHT('Payroll Totals by Month'!B147,4)&amp;"."&amp;"salaries"&amp;"."&amp;PayrollCR!$C$5</f>
        <v>.salaries.Ap21</v>
      </c>
      <c r="G164" s="323">
        <f t="shared" ca="1" si="6"/>
        <v>44309</v>
      </c>
      <c r="H164" s="324">
        <f>'Payroll Totals by Month'!AG147</f>
        <v>0</v>
      </c>
      <c r="I164" s="205">
        <f t="shared" ca="1" si="7"/>
        <v>44309</v>
      </c>
      <c r="J164" s="126">
        <v>3</v>
      </c>
      <c r="K164" s="126" t="b">
        <v>1</v>
      </c>
      <c r="L164" s="126" t="s">
        <v>4022</v>
      </c>
      <c r="M164" s="126" t="b">
        <v>1</v>
      </c>
      <c r="N164" s="126" t="s">
        <v>3687</v>
      </c>
      <c r="O164" s="322" t="str">
        <f>LEFT('Payroll Totals by Month'!C147,13)&amp;"."&amp;F164</f>
        <v>..salaries.Ap21</v>
      </c>
      <c r="P164" s="325" t="str">
        <f>'Payroll Totals by Month'!A90&amp;"/"&amp;PayrollCR!$O$1</f>
        <v>/111400</v>
      </c>
      <c r="Q164" s="126" t="b">
        <v>1</v>
      </c>
      <c r="R164" s="126" t="b">
        <v>1</v>
      </c>
      <c r="S164" s="126" t="b">
        <v>1</v>
      </c>
    </row>
    <row r="165" spans="1:19" x14ac:dyDescent="0.25">
      <c r="A165" s="126" t="s">
        <v>4021</v>
      </c>
      <c r="B165" s="200">
        <v>1</v>
      </c>
      <c r="C165" s="126">
        <v>2</v>
      </c>
      <c r="D165" s="321">
        <f>'Payroll Totals by Month'!D148</f>
        <v>0</v>
      </c>
      <c r="E165" s="126" t="b">
        <v>1</v>
      </c>
      <c r="F165" s="322" t="str">
        <f>RIGHT('Payroll Totals by Month'!B148,4)&amp;"."&amp;"salaries"&amp;"."&amp;PayrollCR!$C$5</f>
        <v>.salaries.Ap21</v>
      </c>
      <c r="G165" s="323">
        <f t="shared" ca="1" si="6"/>
        <v>44309</v>
      </c>
      <c r="H165" s="324">
        <f>'Payroll Totals by Month'!AG148</f>
        <v>0</v>
      </c>
      <c r="I165" s="205">
        <f t="shared" ca="1" si="7"/>
        <v>44309</v>
      </c>
      <c r="J165" s="126">
        <v>3</v>
      </c>
      <c r="K165" s="126" t="b">
        <v>1</v>
      </c>
      <c r="L165" s="126" t="s">
        <v>4022</v>
      </c>
      <c r="M165" s="126" t="b">
        <v>1</v>
      </c>
      <c r="N165" s="126" t="s">
        <v>3687</v>
      </c>
      <c r="O165" s="322" t="str">
        <f>LEFT('Payroll Totals by Month'!C148,13)&amp;"."&amp;F165</f>
        <v>..salaries.Ap21</v>
      </c>
      <c r="P165" s="325" t="str">
        <f>'Payroll Totals by Month'!A91&amp;"/"&amp;PayrollCR!$O$1</f>
        <v>/111400</v>
      </c>
      <c r="Q165" s="126" t="b">
        <v>1</v>
      </c>
      <c r="R165" s="126" t="b">
        <v>1</v>
      </c>
      <c r="S165" s="126" t="b">
        <v>1</v>
      </c>
    </row>
    <row r="166" spans="1:19" x14ac:dyDescent="0.25">
      <c r="A166" s="126" t="s">
        <v>4021</v>
      </c>
      <c r="B166" s="200">
        <v>1</v>
      </c>
      <c r="C166" s="126">
        <v>2</v>
      </c>
      <c r="D166" s="321">
        <f>'Payroll Totals by Month'!D149</f>
        <v>0</v>
      </c>
      <c r="E166" s="126" t="b">
        <v>1</v>
      </c>
      <c r="F166" s="322" t="str">
        <f>RIGHT('Payroll Totals by Month'!B149,4)&amp;"."&amp;"salaries"&amp;"."&amp;PayrollCR!$C$5</f>
        <v>.salaries.Ap21</v>
      </c>
      <c r="G166" s="323">
        <f t="shared" ca="1" si="6"/>
        <v>44309</v>
      </c>
      <c r="H166" s="324">
        <f>'Payroll Totals by Month'!AG149</f>
        <v>0</v>
      </c>
      <c r="I166" s="205">
        <f t="shared" ca="1" si="7"/>
        <v>44309</v>
      </c>
      <c r="J166" s="126">
        <v>3</v>
      </c>
      <c r="K166" s="126" t="b">
        <v>1</v>
      </c>
      <c r="L166" s="126" t="s">
        <v>4022</v>
      </c>
      <c r="M166" s="126" t="b">
        <v>1</v>
      </c>
      <c r="N166" s="126" t="s">
        <v>3687</v>
      </c>
      <c r="O166" s="322" t="str">
        <f>LEFT('Payroll Totals by Month'!C149,13)&amp;"."&amp;F166</f>
        <v>..salaries.Ap21</v>
      </c>
      <c r="P166" s="325" t="str">
        <f>'Payroll Totals by Month'!A92&amp;"/"&amp;PayrollCR!$O$1</f>
        <v>/111400</v>
      </c>
      <c r="Q166" s="126" t="b">
        <v>1</v>
      </c>
      <c r="R166" s="126" t="b">
        <v>1</v>
      </c>
      <c r="S166" s="126" t="b">
        <v>1</v>
      </c>
    </row>
    <row r="167" spans="1:19" x14ac:dyDescent="0.25">
      <c r="A167" s="126" t="s">
        <v>4021</v>
      </c>
      <c r="B167" s="200">
        <v>1</v>
      </c>
      <c r="C167" s="126">
        <v>2</v>
      </c>
      <c r="D167" s="321">
        <f>'Payroll Totals by Month'!D150</f>
        <v>0</v>
      </c>
      <c r="E167" s="126" t="b">
        <v>1</v>
      </c>
      <c r="F167" s="322" t="str">
        <f>RIGHT('Payroll Totals by Month'!B150,4)&amp;"."&amp;"salaries"&amp;"."&amp;PayrollCR!$C$5</f>
        <v>.salaries.Ap21</v>
      </c>
      <c r="G167" s="323">
        <f t="shared" ca="1" si="6"/>
        <v>44309</v>
      </c>
      <c r="H167" s="324">
        <f>'Payroll Totals by Month'!AG150</f>
        <v>0</v>
      </c>
      <c r="I167" s="205">
        <f t="shared" ca="1" si="7"/>
        <v>44309</v>
      </c>
      <c r="J167" s="126">
        <v>3</v>
      </c>
      <c r="K167" s="126" t="b">
        <v>1</v>
      </c>
      <c r="L167" s="126" t="s">
        <v>4022</v>
      </c>
      <c r="M167" s="126" t="b">
        <v>1</v>
      </c>
      <c r="N167" s="126" t="s">
        <v>3687</v>
      </c>
      <c r="O167" s="322" t="str">
        <f>LEFT('Payroll Totals by Month'!C150,13)&amp;"."&amp;F167</f>
        <v>..salaries.Ap21</v>
      </c>
      <c r="P167" s="325" t="str">
        <f>'Payroll Totals by Month'!A93&amp;"/"&amp;PayrollCR!$O$1</f>
        <v>/111400</v>
      </c>
      <c r="Q167" s="126" t="b">
        <v>1</v>
      </c>
      <c r="R167" s="126" t="b">
        <v>1</v>
      </c>
      <c r="S167" s="126" t="b">
        <v>1</v>
      </c>
    </row>
    <row r="168" spans="1:19" x14ac:dyDescent="0.25">
      <c r="A168" s="126" t="s">
        <v>4021</v>
      </c>
      <c r="B168" s="200">
        <v>1</v>
      </c>
      <c r="C168" s="126">
        <v>2</v>
      </c>
      <c r="D168" s="321">
        <f>'Payroll Totals by Month'!D151</f>
        <v>0</v>
      </c>
      <c r="E168" s="126" t="b">
        <v>1</v>
      </c>
      <c r="F168" s="322" t="str">
        <f>RIGHT('Payroll Totals by Month'!B151,4)&amp;"."&amp;"salaries"&amp;"."&amp;PayrollCR!$C$5</f>
        <v>.salaries.Ap21</v>
      </c>
      <c r="G168" s="323">
        <f t="shared" ca="1" si="6"/>
        <v>44309</v>
      </c>
      <c r="H168" s="324">
        <f>'Payroll Totals by Month'!AG151</f>
        <v>0</v>
      </c>
      <c r="I168" s="205">
        <f t="shared" ca="1" si="7"/>
        <v>44309</v>
      </c>
      <c r="J168" s="126">
        <v>3</v>
      </c>
      <c r="K168" s="126" t="b">
        <v>1</v>
      </c>
      <c r="L168" s="126" t="s">
        <v>4022</v>
      </c>
      <c r="M168" s="126" t="b">
        <v>1</v>
      </c>
      <c r="N168" s="126" t="s">
        <v>3687</v>
      </c>
      <c r="O168" s="322" t="str">
        <f>LEFT('Payroll Totals by Month'!C151,13)&amp;"."&amp;F168</f>
        <v>..salaries.Ap21</v>
      </c>
      <c r="P168" s="325" t="str">
        <f>'Payroll Totals by Month'!A94&amp;"/"&amp;PayrollCR!$O$1</f>
        <v>/111400</v>
      </c>
      <c r="Q168" s="126" t="b">
        <v>1</v>
      </c>
      <c r="R168" s="126" t="b">
        <v>1</v>
      </c>
      <c r="S168" s="126" t="b">
        <v>1</v>
      </c>
    </row>
    <row r="169" spans="1:19" x14ac:dyDescent="0.25">
      <c r="A169" s="126" t="s">
        <v>4021</v>
      </c>
      <c r="B169" s="200">
        <v>1</v>
      </c>
      <c r="C169" s="126">
        <v>2</v>
      </c>
      <c r="D169" s="321">
        <f>'Payroll Totals by Month'!D152</f>
        <v>0</v>
      </c>
      <c r="E169" s="126" t="b">
        <v>1</v>
      </c>
      <c r="F169" s="322" t="str">
        <f>RIGHT('Payroll Totals by Month'!B152,4)&amp;"."&amp;"salaries"&amp;"."&amp;PayrollCR!$C$5</f>
        <v>.salaries.Ap21</v>
      </c>
      <c r="G169" s="323">
        <f t="shared" ca="1" si="6"/>
        <v>44309</v>
      </c>
      <c r="H169" s="324">
        <f>'Payroll Totals by Month'!AG152</f>
        <v>0</v>
      </c>
      <c r="I169" s="205">
        <f t="shared" ca="1" si="7"/>
        <v>44309</v>
      </c>
      <c r="J169" s="126">
        <v>3</v>
      </c>
      <c r="K169" s="126" t="b">
        <v>1</v>
      </c>
      <c r="L169" s="126" t="s">
        <v>4022</v>
      </c>
      <c r="M169" s="126" t="b">
        <v>1</v>
      </c>
      <c r="N169" s="126" t="s">
        <v>3687</v>
      </c>
      <c r="O169" s="322" t="str">
        <f>LEFT('Payroll Totals by Month'!C152,13)&amp;"."&amp;F169</f>
        <v>..salaries.Ap21</v>
      </c>
      <c r="P169" s="325" t="str">
        <f>'Payroll Totals by Month'!A95&amp;"/"&amp;PayrollCR!$O$1</f>
        <v>/111400</v>
      </c>
      <c r="Q169" s="126" t="b">
        <v>1</v>
      </c>
      <c r="R169" s="126" t="b">
        <v>1</v>
      </c>
      <c r="S169" s="126" t="b">
        <v>1</v>
      </c>
    </row>
    <row r="170" spans="1:19" x14ac:dyDescent="0.25">
      <c r="A170" s="126" t="s">
        <v>4021</v>
      </c>
      <c r="B170" s="200">
        <v>1</v>
      </c>
      <c r="C170" s="126">
        <v>2</v>
      </c>
      <c r="D170" s="321">
        <f>'Payroll Totals by Month'!D153</f>
        <v>0</v>
      </c>
      <c r="E170" s="126" t="b">
        <v>1</v>
      </c>
      <c r="F170" s="322" t="str">
        <f>RIGHT('Payroll Totals by Month'!B153,4)&amp;"."&amp;"salaries"&amp;"."&amp;PayrollCR!$C$5</f>
        <v>.salaries.Ap21</v>
      </c>
      <c r="G170" s="323">
        <f t="shared" ca="1" si="6"/>
        <v>44309</v>
      </c>
      <c r="H170" s="324">
        <f>'Payroll Totals by Month'!AG153</f>
        <v>0</v>
      </c>
      <c r="I170" s="205">
        <f t="shared" ca="1" si="7"/>
        <v>44309</v>
      </c>
      <c r="J170" s="126">
        <v>3</v>
      </c>
      <c r="K170" s="126" t="b">
        <v>1</v>
      </c>
      <c r="L170" s="126" t="s">
        <v>4022</v>
      </c>
      <c r="M170" s="126" t="b">
        <v>1</v>
      </c>
      <c r="N170" s="126" t="s">
        <v>3687</v>
      </c>
      <c r="O170" s="322" t="str">
        <f>LEFT('Payroll Totals by Month'!C153,13)&amp;"."&amp;F170</f>
        <v>..salaries.Ap21</v>
      </c>
      <c r="P170" s="325" t="str">
        <f>'Payroll Totals by Month'!A96&amp;"/"&amp;PayrollCR!$O$1</f>
        <v>/111400</v>
      </c>
      <c r="Q170" s="126" t="b">
        <v>1</v>
      </c>
      <c r="R170" s="126" t="b">
        <v>1</v>
      </c>
      <c r="S170" s="126" t="b">
        <v>1</v>
      </c>
    </row>
    <row r="171" spans="1:19" x14ac:dyDescent="0.25">
      <c r="A171" s="126" t="s">
        <v>4021</v>
      </c>
      <c r="B171" s="200">
        <v>1</v>
      </c>
      <c r="C171" s="126">
        <v>2</v>
      </c>
      <c r="D171" s="321">
        <f>'Payroll Totals by Month'!D154</f>
        <v>0</v>
      </c>
      <c r="E171" s="126" t="b">
        <v>1</v>
      </c>
      <c r="F171" s="322" t="str">
        <f>RIGHT('Payroll Totals by Month'!B154,4)&amp;"."&amp;"salaries"&amp;"."&amp;PayrollCR!$C$5</f>
        <v>.salaries.Ap21</v>
      </c>
      <c r="G171" s="323">
        <f t="shared" ca="1" si="6"/>
        <v>44309</v>
      </c>
      <c r="H171" s="324">
        <f>'Payroll Totals by Month'!AG154</f>
        <v>0</v>
      </c>
      <c r="I171" s="205">
        <f t="shared" ca="1" si="7"/>
        <v>44309</v>
      </c>
      <c r="J171" s="126">
        <v>3</v>
      </c>
      <c r="K171" s="126" t="b">
        <v>1</v>
      </c>
      <c r="L171" s="126" t="s">
        <v>4022</v>
      </c>
      <c r="M171" s="126" t="b">
        <v>1</v>
      </c>
      <c r="N171" s="126" t="s">
        <v>3687</v>
      </c>
      <c r="O171" s="322" t="str">
        <f>LEFT('Payroll Totals by Month'!C154,13)&amp;"."&amp;F171</f>
        <v>..salaries.Ap21</v>
      </c>
      <c r="P171" s="325" t="str">
        <f>'Payroll Totals by Month'!A97&amp;"/"&amp;PayrollCR!$O$1</f>
        <v>/111400</v>
      </c>
      <c r="Q171" s="126" t="b">
        <v>1</v>
      </c>
      <c r="R171" s="126" t="b">
        <v>1</v>
      </c>
      <c r="S171" s="126" t="b">
        <v>1</v>
      </c>
    </row>
    <row r="172" spans="1:19" x14ac:dyDescent="0.25">
      <c r="A172" s="126" t="s">
        <v>4021</v>
      </c>
      <c r="B172" s="200">
        <v>1</v>
      </c>
      <c r="C172" s="126">
        <v>2</v>
      </c>
      <c r="D172" s="321">
        <f>'Payroll Totals by Month'!D155</f>
        <v>0</v>
      </c>
      <c r="E172" s="126" t="b">
        <v>1</v>
      </c>
      <c r="F172" s="322" t="str">
        <f>RIGHT('Payroll Totals by Month'!B155,4)&amp;"."&amp;"salaries"&amp;"."&amp;PayrollCR!$C$5</f>
        <v>.salaries.Ap21</v>
      </c>
      <c r="G172" s="323">
        <f t="shared" ca="1" si="6"/>
        <v>44309</v>
      </c>
      <c r="H172" s="324">
        <f>'Payroll Totals by Month'!AG155</f>
        <v>0</v>
      </c>
      <c r="I172" s="205">
        <f t="shared" ca="1" si="7"/>
        <v>44309</v>
      </c>
      <c r="J172" s="126">
        <v>3</v>
      </c>
      <c r="K172" s="126" t="b">
        <v>1</v>
      </c>
      <c r="L172" s="126" t="s">
        <v>4022</v>
      </c>
      <c r="M172" s="126" t="b">
        <v>1</v>
      </c>
      <c r="N172" s="126" t="s">
        <v>3687</v>
      </c>
      <c r="O172" s="322" t="str">
        <f>LEFT('Payroll Totals by Month'!C155,13)&amp;"."&amp;F172</f>
        <v>..salaries.Ap21</v>
      </c>
      <c r="P172" s="325" t="str">
        <f>'Payroll Totals by Month'!A98&amp;"/"&amp;PayrollCR!$O$1</f>
        <v>/111400</v>
      </c>
      <c r="Q172" s="126" t="b">
        <v>1</v>
      </c>
      <c r="R172" s="126" t="b">
        <v>1</v>
      </c>
      <c r="S172" s="126" t="b">
        <v>1</v>
      </c>
    </row>
    <row r="173" spans="1:19" x14ac:dyDescent="0.25">
      <c r="A173" s="126" t="s">
        <v>4021</v>
      </c>
      <c r="B173" s="200">
        <v>1</v>
      </c>
      <c r="C173" s="126">
        <v>2</v>
      </c>
      <c r="D173" s="321">
        <f>'Payroll Totals by Month'!D156</f>
        <v>0</v>
      </c>
      <c r="E173" s="126" t="b">
        <v>1</v>
      </c>
      <c r="F173" s="322" t="str">
        <f>RIGHT('Payroll Totals by Month'!B156,4)&amp;"."&amp;"salaries"&amp;"."&amp;PayrollCR!$C$5</f>
        <v>.salaries.Ap21</v>
      </c>
      <c r="G173" s="323">
        <f t="shared" ca="1" si="6"/>
        <v>44309</v>
      </c>
      <c r="H173" s="324">
        <f>'Payroll Totals by Month'!AG156</f>
        <v>0</v>
      </c>
      <c r="I173" s="205">
        <f t="shared" ca="1" si="7"/>
        <v>44309</v>
      </c>
      <c r="J173" s="126">
        <v>3</v>
      </c>
      <c r="K173" s="126" t="b">
        <v>1</v>
      </c>
      <c r="L173" s="126" t="s">
        <v>4022</v>
      </c>
      <c r="M173" s="126" t="b">
        <v>1</v>
      </c>
      <c r="N173" s="126" t="s">
        <v>3687</v>
      </c>
      <c r="O173" s="322" t="str">
        <f>LEFT('Payroll Totals by Month'!C156,13)&amp;"."&amp;F173</f>
        <v>..salaries.Ap21</v>
      </c>
      <c r="P173" s="325" t="str">
        <f>'Payroll Totals by Month'!A99&amp;"/"&amp;PayrollCR!$O$1</f>
        <v>/111400</v>
      </c>
      <c r="Q173" s="126" t="b">
        <v>1</v>
      </c>
      <c r="R173" s="126" t="b">
        <v>1</v>
      </c>
      <c r="S173" s="126" t="b">
        <v>1</v>
      </c>
    </row>
    <row r="174" spans="1:19" x14ac:dyDescent="0.25">
      <c r="A174" s="126" t="s">
        <v>4021</v>
      </c>
      <c r="B174" s="200">
        <v>1</v>
      </c>
      <c r="C174" s="126">
        <v>2</v>
      </c>
      <c r="D174" s="321">
        <f>'Payroll Totals by Month'!D157</f>
        <v>0</v>
      </c>
      <c r="E174" s="126" t="b">
        <v>1</v>
      </c>
      <c r="F174" s="322" t="str">
        <f>RIGHT('Payroll Totals by Month'!B157,4)&amp;"."&amp;"salaries"&amp;"."&amp;PayrollCR!$C$5</f>
        <v>.salaries.Ap21</v>
      </c>
      <c r="G174" s="323">
        <f t="shared" ca="1" si="6"/>
        <v>44309</v>
      </c>
      <c r="H174" s="324">
        <f>'Payroll Totals by Month'!AG157</f>
        <v>0</v>
      </c>
      <c r="I174" s="205">
        <f t="shared" ca="1" si="7"/>
        <v>44309</v>
      </c>
      <c r="J174" s="126">
        <v>3</v>
      </c>
      <c r="K174" s="126" t="b">
        <v>1</v>
      </c>
      <c r="L174" s="126" t="s">
        <v>4022</v>
      </c>
      <c r="M174" s="126" t="b">
        <v>1</v>
      </c>
      <c r="N174" s="126" t="s">
        <v>3687</v>
      </c>
      <c r="O174" s="322" t="str">
        <f>LEFT('Payroll Totals by Month'!C157,13)&amp;"."&amp;F174</f>
        <v>..salaries.Ap21</v>
      </c>
      <c r="P174" s="325" t="str">
        <f>'Payroll Totals by Month'!A100&amp;"/"&amp;PayrollCR!$O$1</f>
        <v>/111400</v>
      </c>
      <c r="Q174" s="126" t="b">
        <v>1</v>
      </c>
      <c r="R174" s="126" t="b">
        <v>1</v>
      </c>
      <c r="S174" s="126" t="b">
        <v>1</v>
      </c>
    </row>
    <row r="175" spans="1:19" x14ac:dyDescent="0.25">
      <c r="A175" s="126" t="s">
        <v>4021</v>
      </c>
      <c r="B175" s="200">
        <v>1</v>
      </c>
      <c r="C175" s="126">
        <v>2</v>
      </c>
      <c r="D175" s="321">
        <f>'Payroll Totals by Month'!D158</f>
        <v>0</v>
      </c>
      <c r="E175" s="126" t="b">
        <v>1</v>
      </c>
      <c r="F175" s="322" t="str">
        <f>RIGHT('Payroll Totals by Month'!B158,4)&amp;"."&amp;"salaries"&amp;"."&amp;PayrollCR!$C$5</f>
        <v>.salaries.Ap21</v>
      </c>
      <c r="G175" s="323">
        <f t="shared" ca="1" si="6"/>
        <v>44309</v>
      </c>
      <c r="H175" s="324">
        <f>'Payroll Totals by Month'!AG158</f>
        <v>0</v>
      </c>
      <c r="I175" s="205">
        <f t="shared" ca="1" si="7"/>
        <v>44309</v>
      </c>
      <c r="J175" s="126">
        <v>3</v>
      </c>
      <c r="K175" s="126" t="b">
        <v>1</v>
      </c>
      <c r="L175" s="126" t="s">
        <v>4022</v>
      </c>
      <c r="M175" s="126" t="b">
        <v>1</v>
      </c>
      <c r="N175" s="126" t="s">
        <v>3687</v>
      </c>
      <c r="O175" s="322" t="str">
        <f>LEFT('Payroll Totals by Month'!C158,13)&amp;"."&amp;F175</f>
        <v>..salaries.Ap21</v>
      </c>
      <c r="P175" s="325" t="str">
        <f>'Payroll Totals by Month'!A101&amp;"/"&amp;PayrollCR!$O$1</f>
        <v>/111400</v>
      </c>
      <c r="Q175" s="126" t="b">
        <v>1</v>
      </c>
      <c r="R175" s="126" t="b">
        <v>1</v>
      </c>
      <c r="S175" s="126" t="b">
        <v>1</v>
      </c>
    </row>
    <row r="176" spans="1:19" x14ac:dyDescent="0.25">
      <c r="A176" s="126" t="s">
        <v>4021</v>
      </c>
      <c r="B176" s="200">
        <v>1</v>
      </c>
      <c r="C176" s="126">
        <v>2</v>
      </c>
      <c r="D176" s="321">
        <f>'Payroll Totals by Month'!D159</f>
        <v>0</v>
      </c>
      <c r="E176" s="126" t="b">
        <v>1</v>
      </c>
      <c r="F176" s="322" t="str">
        <f>RIGHT('Payroll Totals by Month'!B159,4)&amp;"."&amp;"salaries"&amp;"."&amp;PayrollCR!$C$5</f>
        <v>.salaries.Ap21</v>
      </c>
      <c r="G176" s="323">
        <f t="shared" ca="1" si="6"/>
        <v>44309</v>
      </c>
      <c r="H176" s="324">
        <f>'Payroll Totals by Month'!AG159</f>
        <v>0</v>
      </c>
      <c r="I176" s="205">
        <f t="shared" ca="1" si="7"/>
        <v>44309</v>
      </c>
      <c r="J176" s="126">
        <v>3</v>
      </c>
      <c r="K176" s="126" t="b">
        <v>1</v>
      </c>
      <c r="L176" s="126" t="s">
        <v>4022</v>
      </c>
      <c r="M176" s="126" t="b">
        <v>1</v>
      </c>
      <c r="N176" s="126" t="s">
        <v>3687</v>
      </c>
      <c r="O176" s="322" t="str">
        <f>LEFT('Payroll Totals by Month'!C159,13)&amp;"."&amp;F176</f>
        <v>..salaries.Ap21</v>
      </c>
      <c r="P176" s="325" t="str">
        <f>'Payroll Totals by Month'!A102&amp;"/"&amp;PayrollCR!$O$1</f>
        <v>/111400</v>
      </c>
      <c r="Q176" s="126" t="b">
        <v>1</v>
      </c>
      <c r="R176" s="126" t="b">
        <v>1</v>
      </c>
      <c r="S176" s="126" t="b">
        <v>1</v>
      </c>
    </row>
    <row r="177" spans="1:19" x14ac:dyDescent="0.25">
      <c r="A177" s="126" t="s">
        <v>4021</v>
      </c>
      <c r="B177" s="200">
        <v>1</v>
      </c>
      <c r="C177" s="126">
        <v>2</v>
      </c>
      <c r="D177" s="321">
        <f>'Payroll Totals by Month'!D160</f>
        <v>0</v>
      </c>
      <c r="E177" s="126" t="b">
        <v>1</v>
      </c>
      <c r="F177" s="322" t="str">
        <f>RIGHT('Payroll Totals by Month'!B160,4)&amp;"."&amp;"salaries"&amp;"."&amp;PayrollCR!$C$5</f>
        <v>.salaries.Ap21</v>
      </c>
      <c r="G177" s="323">
        <f t="shared" ca="1" si="6"/>
        <v>44309</v>
      </c>
      <c r="H177" s="324">
        <f>'Payroll Totals by Month'!AG160</f>
        <v>0</v>
      </c>
      <c r="I177" s="205">
        <f t="shared" ca="1" si="7"/>
        <v>44309</v>
      </c>
      <c r="J177" s="126">
        <v>3</v>
      </c>
      <c r="K177" s="126" t="b">
        <v>1</v>
      </c>
      <c r="L177" s="126" t="s">
        <v>4022</v>
      </c>
      <c r="M177" s="126" t="b">
        <v>1</v>
      </c>
      <c r="N177" s="126" t="s">
        <v>3687</v>
      </c>
      <c r="O177" s="322" t="str">
        <f>LEFT('Payroll Totals by Month'!C160,13)&amp;"."&amp;F177</f>
        <v>..salaries.Ap21</v>
      </c>
      <c r="P177" s="325" t="str">
        <f>'Payroll Totals by Month'!A103&amp;"/"&amp;PayrollCR!$O$1</f>
        <v>/111400</v>
      </c>
      <c r="Q177" s="126" t="b">
        <v>1</v>
      </c>
      <c r="R177" s="126" t="b">
        <v>1</v>
      </c>
      <c r="S177" s="126" t="b">
        <v>1</v>
      </c>
    </row>
    <row r="178" spans="1:19" x14ac:dyDescent="0.25">
      <c r="A178" s="126" t="s">
        <v>4021</v>
      </c>
      <c r="B178" s="200">
        <v>1</v>
      </c>
      <c r="C178" s="126">
        <v>2</v>
      </c>
      <c r="D178" s="321">
        <f>'Payroll Totals by Month'!D161</f>
        <v>0</v>
      </c>
      <c r="E178" s="126" t="b">
        <v>1</v>
      </c>
      <c r="F178" s="322" t="str">
        <f>RIGHT('Payroll Totals by Month'!B161,4)&amp;"."&amp;"salaries"&amp;"."&amp;PayrollCR!$C$5</f>
        <v>.salaries.Ap21</v>
      </c>
      <c r="G178" s="323">
        <f t="shared" ca="1" si="6"/>
        <v>44309</v>
      </c>
      <c r="H178" s="324">
        <f>'Payroll Totals by Month'!AG161</f>
        <v>0</v>
      </c>
      <c r="I178" s="205">
        <f t="shared" ca="1" si="7"/>
        <v>44309</v>
      </c>
      <c r="J178" s="126">
        <v>3</v>
      </c>
      <c r="K178" s="126" t="b">
        <v>1</v>
      </c>
      <c r="L178" s="126" t="s">
        <v>4022</v>
      </c>
      <c r="M178" s="126" t="b">
        <v>1</v>
      </c>
      <c r="N178" s="126" t="s">
        <v>3687</v>
      </c>
      <c r="O178" s="322" t="str">
        <f>LEFT('Payroll Totals by Month'!C161,13)&amp;"."&amp;F178</f>
        <v>..salaries.Ap21</v>
      </c>
      <c r="P178" s="325" t="str">
        <f>'Payroll Totals by Month'!A104&amp;"/"&amp;PayrollCR!$O$1</f>
        <v>/111400</v>
      </c>
      <c r="Q178" s="126" t="b">
        <v>1</v>
      </c>
      <c r="R178" s="126" t="b">
        <v>1</v>
      </c>
      <c r="S178" s="126" t="b">
        <v>1</v>
      </c>
    </row>
    <row r="179" spans="1:19" x14ac:dyDescent="0.25">
      <c r="A179" s="126" t="s">
        <v>4021</v>
      </c>
      <c r="B179" s="200">
        <v>1</v>
      </c>
      <c r="C179" s="126">
        <v>2</v>
      </c>
      <c r="D179" s="321">
        <f>'Payroll Totals by Month'!D162</f>
        <v>0</v>
      </c>
      <c r="E179" s="126" t="b">
        <v>1</v>
      </c>
      <c r="F179" s="322" t="str">
        <f>RIGHT('Payroll Totals by Month'!B162,4)&amp;"."&amp;"salaries"&amp;"."&amp;PayrollCR!$C$5</f>
        <v>.salaries.Ap21</v>
      </c>
      <c r="G179" s="323">
        <f t="shared" ca="1" si="6"/>
        <v>44309</v>
      </c>
      <c r="H179" s="324">
        <f>'Payroll Totals by Month'!AG162</f>
        <v>0</v>
      </c>
      <c r="I179" s="205">
        <f t="shared" ca="1" si="7"/>
        <v>44309</v>
      </c>
      <c r="J179" s="126">
        <v>3</v>
      </c>
      <c r="K179" s="126" t="b">
        <v>1</v>
      </c>
      <c r="L179" s="126" t="s">
        <v>4022</v>
      </c>
      <c r="M179" s="126" t="b">
        <v>1</v>
      </c>
      <c r="N179" s="126" t="s">
        <v>3687</v>
      </c>
      <c r="O179" s="322" t="str">
        <f>LEFT('Payroll Totals by Month'!C162,13)&amp;"."&amp;F179</f>
        <v>..salaries.Ap21</v>
      </c>
      <c r="P179" s="325" t="str">
        <f>'Payroll Totals by Month'!A105&amp;"/"&amp;PayrollCR!$O$1</f>
        <v>/111400</v>
      </c>
      <c r="Q179" s="126" t="b">
        <v>1</v>
      </c>
      <c r="R179" s="126" t="b">
        <v>1</v>
      </c>
      <c r="S179" s="126" t="b">
        <v>1</v>
      </c>
    </row>
    <row r="180" spans="1:19" x14ac:dyDescent="0.25">
      <c r="A180" s="126" t="s">
        <v>4021</v>
      </c>
      <c r="B180" s="200">
        <v>1</v>
      </c>
      <c r="C180" s="126">
        <v>2</v>
      </c>
      <c r="D180" s="321">
        <f>'Payroll Totals by Month'!D163</f>
        <v>0</v>
      </c>
      <c r="E180" s="126" t="b">
        <v>1</v>
      </c>
      <c r="F180" s="322" t="str">
        <f>RIGHT('Payroll Totals by Month'!B163,4)&amp;"."&amp;"salaries"&amp;"."&amp;PayrollCR!$C$5</f>
        <v>.salaries.Ap21</v>
      </c>
      <c r="G180" s="323">
        <f t="shared" ca="1" si="6"/>
        <v>44309</v>
      </c>
      <c r="H180" s="324">
        <f>'Payroll Totals by Month'!AG163</f>
        <v>0</v>
      </c>
      <c r="I180" s="205">
        <f t="shared" ca="1" si="7"/>
        <v>44309</v>
      </c>
      <c r="J180" s="126">
        <v>3</v>
      </c>
      <c r="K180" s="126" t="b">
        <v>1</v>
      </c>
      <c r="L180" s="126" t="s">
        <v>4022</v>
      </c>
      <c r="M180" s="126" t="b">
        <v>1</v>
      </c>
      <c r="N180" s="126" t="s">
        <v>3687</v>
      </c>
      <c r="O180" s="322" t="str">
        <f>LEFT('Payroll Totals by Month'!C163,13)&amp;"."&amp;F180</f>
        <v>..salaries.Ap21</v>
      </c>
      <c r="P180" s="325" t="str">
        <f>'Payroll Totals by Month'!A106&amp;"/"&amp;PayrollCR!$O$1</f>
        <v>/111400</v>
      </c>
      <c r="Q180" s="126" t="b">
        <v>1</v>
      </c>
      <c r="R180" s="126" t="b">
        <v>1</v>
      </c>
      <c r="S180" s="126" t="b">
        <v>1</v>
      </c>
    </row>
    <row r="181" spans="1:19" x14ac:dyDescent="0.25">
      <c r="A181" s="126" t="s">
        <v>4021</v>
      </c>
      <c r="B181" s="200">
        <v>1</v>
      </c>
      <c r="C181" s="126">
        <v>2</v>
      </c>
      <c r="D181" s="321">
        <f>'Payroll Totals by Month'!D164</f>
        <v>0</v>
      </c>
      <c r="E181" s="126" t="b">
        <v>1</v>
      </c>
      <c r="F181" s="322" t="str">
        <f>RIGHT('Payroll Totals by Month'!B164,4)&amp;"."&amp;"salaries"&amp;"."&amp;PayrollCR!$C$5</f>
        <v>.salaries.Ap21</v>
      </c>
      <c r="G181" s="323">
        <f t="shared" ca="1" si="6"/>
        <v>44309</v>
      </c>
      <c r="H181" s="324">
        <f>'Payroll Totals by Month'!AG164</f>
        <v>0</v>
      </c>
      <c r="I181" s="205">
        <f t="shared" ca="1" si="7"/>
        <v>44309</v>
      </c>
      <c r="J181" s="126">
        <v>3</v>
      </c>
      <c r="K181" s="126" t="b">
        <v>1</v>
      </c>
      <c r="L181" s="126" t="s">
        <v>4022</v>
      </c>
      <c r="M181" s="126" t="b">
        <v>1</v>
      </c>
      <c r="N181" s="126" t="s">
        <v>3687</v>
      </c>
      <c r="O181" s="322" t="str">
        <f>LEFT('Payroll Totals by Month'!C164,13)&amp;"."&amp;F181</f>
        <v>..salaries.Ap21</v>
      </c>
      <c r="P181" s="325" t="str">
        <f>'Payroll Totals by Month'!A107&amp;"/"&amp;PayrollCR!$O$1</f>
        <v>/111400</v>
      </c>
      <c r="Q181" s="126" t="b">
        <v>1</v>
      </c>
      <c r="R181" s="126" t="b">
        <v>1</v>
      </c>
      <c r="S181" s="126" t="b">
        <v>1</v>
      </c>
    </row>
    <row r="182" spans="1:19" x14ac:dyDescent="0.25">
      <c r="A182" s="126" t="s">
        <v>4021</v>
      </c>
      <c r="B182" s="200">
        <v>1</v>
      </c>
      <c r="C182" s="126">
        <v>2</v>
      </c>
      <c r="D182" s="321">
        <f>'Payroll Totals by Month'!D165</f>
        <v>0</v>
      </c>
      <c r="E182" s="126" t="b">
        <v>1</v>
      </c>
      <c r="F182" s="322" t="str">
        <f>RIGHT('Payroll Totals by Month'!B165,4)&amp;"."&amp;"salaries"&amp;"."&amp;PayrollCR!$C$5</f>
        <v>.salaries.Ap21</v>
      </c>
      <c r="G182" s="323">
        <f t="shared" ca="1" si="6"/>
        <v>44309</v>
      </c>
      <c r="H182" s="324">
        <f>'Payroll Totals by Month'!AG165</f>
        <v>0</v>
      </c>
      <c r="I182" s="205">
        <f t="shared" ca="1" si="7"/>
        <v>44309</v>
      </c>
      <c r="J182" s="126">
        <v>3</v>
      </c>
      <c r="K182" s="126" t="b">
        <v>1</v>
      </c>
      <c r="L182" s="126" t="s">
        <v>4022</v>
      </c>
      <c r="M182" s="126" t="b">
        <v>1</v>
      </c>
      <c r="N182" s="126" t="s">
        <v>3687</v>
      </c>
      <c r="O182" s="322" t="str">
        <f>LEFT('Payroll Totals by Month'!C165,13)&amp;"."&amp;F182</f>
        <v>..salaries.Ap21</v>
      </c>
      <c r="P182" s="325" t="str">
        <f>'Payroll Totals by Month'!A108&amp;"/"&amp;PayrollCR!$O$1</f>
        <v>/111400</v>
      </c>
      <c r="Q182" s="126" t="b">
        <v>1</v>
      </c>
      <c r="R182" s="126" t="b">
        <v>1</v>
      </c>
      <c r="S182" s="126" t="b">
        <v>1</v>
      </c>
    </row>
    <row r="183" spans="1:19" x14ac:dyDescent="0.25">
      <c r="A183" s="126" t="s">
        <v>4021</v>
      </c>
      <c r="B183" s="200">
        <v>1</v>
      </c>
      <c r="C183" s="126">
        <v>2</v>
      </c>
      <c r="D183" s="321">
        <f>'Payroll Totals by Month'!D166</f>
        <v>0</v>
      </c>
      <c r="E183" s="126" t="b">
        <v>1</v>
      </c>
      <c r="F183" s="322" t="str">
        <f>RIGHT('Payroll Totals by Month'!B166,4)&amp;"."&amp;"salaries"&amp;"."&amp;PayrollCR!$C$5</f>
        <v>.salaries.Ap21</v>
      </c>
      <c r="G183" s="323">
        <f t="shared" ca="1" si="6"/>
        <v>44309</v>
      </c>
      <c r="H183" s="324">
        <f>'Payroll Totals by Month'!AG166</f>
        <v>0</v>
      </c>
      <c r="I183" s="205">
        <f t="shared" ca="1" si="7"/>
        <v>44309</v>
      </c>
      <c r="J183" s="126">
        <v>3</v>
      </c>
      <c r="K183" s="126" t="b">
        <v>1</v>
      </c>
      <c r="L183" s="126" t="s">
        <v>4022</v>
      </c>
      <c r="M183" s="126" t="b">
        <v>1</v>
      </c>
      <c r="N183" s="126" t="s">
        <v>3687</v>
      </c>
      <c r="O183" s="322" t="str">
        <f>LEFT('Payroll Totals by Month'!C166,13)&amp;"."&amp;F183</f>
        <v>..salaries.Ap21</v>
      </c>
      <c r="P183" s="325" t="str">
        <f>'Payroll Totals by Month'!A109&amp;"/"&amp;PayrollCR!$O$1</f>
        <v>/111400</v>
      </c>
      <c r="Q183" s="126" t="b">
        <v>1</v>
      </c>
      <c r="R183" s="126" t="b">
        <v>1</v>
      </c>
      <c r="S183" s="126" t="b">
        <v>1</v>
      </c>
    </row>
    <row r="184" spans="1:19" x14ac:dyDescent="0.25">
      <c r="A184" s="126" t="s">
        <v>4021</v>
      </c>
      <c r="B184" s="200">
        <v>1</v>
      </c>
      <c r="C184" s="126">
        <v>2</v>
      </c>
      <c r="D184" s="321">
        <f>'Payroll Totals by Month'!D167</f>
        <v>0</v>
      </c>
      <c r="E184" s="126" t="b">
        <v>1</v>
      </c>
      <c r="F184" s="322" t="str">
        <f>RIGHT('Payroll Totals by Month'!B167,4)&amp;"."&amp;"salaries"&amp;"."&amp;PayrollCR!$C$5</f>
        <v>.salaries.Ap21</v>
      </c>
      <c r="G184" s="323">
        <f t="shared" ca="1" si="6"/>
        <v>44309</v>
      </c>
      <c r="H184" s="324">
        <f>'Payroll Totals by Month'!AG167</f>
        <v>0</v>
      </c>
      <c r="I184" s="205">
        <f t="shared" ca="1" si="7"/>
        <v>44309</v>
      </c>
      <c r="J184" s="126">
        <v>3</v>
      </c>
      <c r="K184" s="126" t="b">
        <v>1</v>
      </c>
      <c r="L184" s="126" t="s">
        <v>4022</v>
      </c>
      <c r="M184" s="126" t="b">
        <v>1</v>
      </c>
      <c r="N184" s="126" t="s">
        <v>3687</v>
      </c>
      <c r="O184" s="322" t="str">
        <f>LEFT('Payroll Totals by Month'!C167,13)&amp;"."&amp;F184</f>
        <v>..salaries.Ap21</v>
      </c>
      <c r="P184" s="325" t="str">
        <f>'Payroll Totals by Month'!A110&amp;"/"&amp;PayrollCR!$O$1</f>
        <v>/111400</v>
      </c>
      <c r="Q184" s="126" t="b">
        <v>1</v>
      </c>
      <c r="R184" s="126" t="b">
        <v>1</v>
      </c>
      <c r="S184" s="126" t="b">
        <v>1</v>
      </c>
    </row>
    <row r="185" spans="1:19" x14ac:dyDescent="0.25">
      <c r="A185" s="126" t="s">
        <v>4021</v>
      </c>
      <c r="B185" s="200">
        <v>1</v>
      </c>
      <c r="C185" s="126">
        <v>2</v>
      </c>
      <c r="D185" s="321">
        <f>'Payroll Totals by Month'!D168</f>
        <v>0</v>
      </c>
      <c r="E185" s="126" t="b">
        <v>1</v>
      </c>
      <c r="F185" s="322" t="str">
        <f>RIGHT('Payroll Totals by Month'!B168,4)&amp;"."&amp;"salaries"&amp;"."&amp;PayrollCR!$C$5</f>
        <v>.salaries.Ap21</v>
      </c>
      <c r="G185" s="323">
        <f t="shared" ca="1" si="6"/>
        <v>44309</v>
      </c>
      <c r="H185" s="324">
        <f>'Payroll Totals by Month'!AG168</f>
        <v>0</v>
      </c>
      <c r="I185" s="205">
        <f t="shared" ca="1" si="7"/>
        <v>44309</v>
      </c>
      <c r="J185" s="126">
        <v>3</v>
      </c>
      <c r="K185" s="126" t="b">
        <v>1</v>
      </c>
      <c r="L185" s="126" t="s">
        <v>4022</v>
      </c>
      <c r="M185" s="126" t="b">
        <v>1</v>
      </c>
      <c r="N185" s="126" t="s">
        <v>3687</v>
      </c>
      <c r="O185" s="322" t="str">
        <f>LEFT('Payroll Totals by Month'!C168,13)&amp;"."&amp;F185</f>
        <v>..salaries.Ap21</v>
      </c>
      <c r="P185" s="325" t="str">
        <f>'Payroll Totals by Month'!A111&amp;"/"&amp;PayrollCR!$O$1</f>
        <v>/111400</v>
      </c>
      <c r="Q185" s="126" t="b">
        <v>1</v>
      </c>
      <c r="R185" s="126" t="b">
        <v>1</v>
      </c>
      <c r="S185" s="126" t="b">
        <v>1</v>
      </c>
    </row>
  </sheetData>
  <autoFilter ref="A19:H185"/>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8" priority="11" operator="equal">
      <formula>"None"</formula>
    </cfRule>
  </conditionalFormatting>
  <conditionalFormatting sqref="R285 R183:R277 R6:R181 R287">
    <cfRule type="cellIs" dxfId="107" priority="10" operator="equal">
      <formula>"Not used so far"</formula>
    </cfRule>
  </conditionalFormatting>
  <conditionalFormatting sqref="G158:Q158">
    <cfRule type="cellIs" dxfId="106" priority="9" operator="equal">
      <formula>"None"</formula>
    </cfRule>
  </conditionalFormatting>
  <conditionalFormatting sqref="G279:L279 N279 P279:Q279">
    <cfRule type="cellIs" dxfId="105" priority="8" operator="equal">
      <formula>"None"</formula>
    </cfRule>
  </conditionalFormatting>
  <conditionalFormatting sqref="R279">
    <cfRule type="cellIs" dxfId="104" priority="7" operator="equal">
      <formula>"Not used so far"</formula>
    </cfRule>
  </conditionalFormatting>
  <conditionalFormatting sqref="G280:L280 N280 P280:Q280">
    <cfRule type="cellIs" dxfId="103" priority="6" operator="equal">
      <formula>"None"</formula>
    </cfRule>
  </conditionalFormatting>
  <conditionalFormatting sqref="R280">
    <cfRule type="cellIs" dxfId="102" priority="5" operator="equal">
      <formula>"Not used so far"</formula>
    </cfRule>
  </conditionalFormatting>
  <conditionalFormatting sqref="G281:L281 J282:J284 N281 P281:Q281">
    <cfRule type="cellIs" dxfId="101" priority="4" operator="equal">
      <formula>"None"</formula>
    </cfRule>
  </conditionalFormatting>
  <conditionalFormatting sqref="R281">
    <cfRule type="cellIs" dxfId="100" priority="3" operator="equal">
      <formula>"Not used so far"</formula>
    </cfRule>
  </conditionalFormatting>
  <conditionalFormatting sqref="G282:I284 K282:L284 N282:N284 P282:Q284">
    <cfRule type="cellIs" dxfId="99" priority="2" operator="equal">
      <formula>"None"</formula>
    </cfRule>
  </conditionalFormatting>
  <conditionalFormatting sqref="R282:R284">
    <cfRule type="cellIs" dxfId="98"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I1" workbookViewId="0">
      <selection activeCell="Q6" sqref="Q6"/>
    </sheetView>
  </sheetViews>
  <sheetFormatPr defaultRowHeight="15" x14ac:dyDescent="0.25"/>
  <cols>
    <col min="1" max="1" width="34.42578125" customWidth="1"/>
    <col min="2" max="2" width="15.28515625" bestFit="1" customWidth="1"/>
    <col min="3"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4591</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4592</v>
      </c>
      <c r="O1" s="277" t="s">
        <v>4134</v>
      </c>
      <c r="P1" s="277" t="s">
        <v>4593</v>
      </c>
      <c r="Q1" s="429" t="s">
        <v>4561</v>
      </c>
    </row>
    <row r="2" spans="1:17" x14ac:dyDescent="0.25">
      <c r="A2" s="269" t="s">
        <v>4135</v>
      </c>
      <c r="B2" s="416">
        <f>SUM(APT!$Q$20:$Q$100)</f>
        <v>23218765.425642177</v>
      </c>
      <c r="C2" s="416"/>
      <c r="D2" s="416"/>
      <c r="E2" s="416"/>
      <c r="F2" s="416"/>
      <c r="G2" s="416"/>
      <c r="H2" s="416"/>
      <c r="I2" s="416"/>
      <c r="J2" s="416"/>
      <c r="K2" s="416"/>
      <c r="L2" s="416"/>
      <c r="M2" s="416"/>
      <c r="N2" s="417">
        <f>SUM(B2:M2)</f>
        <v>23218765.425642177</v>
      </c>
      <c r="O2" s="416">
        <f>SUM(APT!F20:F100)</f>
        <v>150921975.26667413</v>
      </c>
      <c r="P2" s="416">
        <f>O2-N2</f>
        <v>127703209.84103195</v>
      </c>
      <c r="Q2" s="269" t="s">
        <v>4913</v>
      </c>
    </row>
    <row r="3" spans="1:17" x14ac:dyDescent="0.25">
      <c r="A3" s="269" t="s">
        <v>21</v>
      </c>
      <c r="B3" s="416">
        <f>SUM(DEDEL!$Q$20:$Q$600)</f>
        <v>-1282446.596346179</v>
      </c>
      <c r="C3" s="416"/>
      <c r="D3" s="416"/>
      <c r="E3" s="416"/>
      <c r="F3" s="416"/>
      <c r="G3" s="416"/>
      <c r="H3" s="416"/>
      <c r="I3" s="416"/>
      <c r="J3" s="416"/>
      <c r="K3" s="269"/>
      <c r="L3" s="269"/>
      <c r="M3" s="269"/>
      <c r="N3" s="417">
        <f t="shared" ref="N3:N14" si="0">SUM(B3:M3)</f>
        <v>-1282446.596346179</v>
      </c>
      <c r="O3" s="416">
        <f>SUM(DEDEL!F20:F2600)</f>
        <v>-1282446.596346179</v>
      </c>
      <c r="P3" s="416">
        <f t="shared" ref="P3:P14" si="1">O3-N3</f>
        <v>0</v>
      </c>
      <c r="Q3" s="269" t="s">
        <v>4618</v>
      </c>
    </row>
    <row r="4" spans="1:17" x14ac:dyDescent="0.25">
      <c r="A4" s="269" t="s">
        <v>86</v>
      </c>
      <c r="B4" s="416">
        <f>SUM(GRANTS!Q149:Q220)</f>
        <v>0</v>
      </c>
      <c r="C4" s="416"/>
      <c r="D4" s="416"/>
      <c r="E4" s="416"/>
      <c r="F4" s="416"/>
      <c r="G4" s="416"/>
      <c r="H4" s="416"/>
      <c r="I4" s="416"/>
      <c r="J4" s="416"/>
      <c r="K4" s="416"/>
      <c r="L4" s="416"/>
      <c r="M4" s="416"/>
      <c r="N4" s="416">
        <f>SUM(GRANTS!AC149:AC220)</f>
        <v>0</v>
      </c>
      <c r="O4" s="416">
        <f>SUM(GRANTS!F149:F220)</f>
        <v>0</v>
      </c>
      <c r="P4" s="416">
        <f t="shared" si="1"/>
        <v>0</v>
      </c>
      <c r="Q4" s="269" t="s">
        <v>4911</v>
      </c>
    </row>
    <row r="5" spans="1:17" x14ac:dyDescent="0.25">
      <c r="A5" s="269" t="s">
        <v>4137</v>
      </c>
      <c r="B5" s="416">
        <f>SUM(GRANTS!Q71:Q148)</f>
        <v>0</v>
      </c>
      <c r="C5" s="416"/>
      <c r="D5" s="416"/>
      <c r="E5" s="416"/>
      <c r="F5" s="416"/>
      <c r="G5" s="416"/>
      <c r="H5" s="416"/>
      <c r="I5" s="416"/>
      <c r="J5" s="416"/>
      <c r="K5" s="416"/>
      <c r="L5" s="416"/>
      <c r="M5" s="416"/>
      <c r="N5" s="416">
        <f>SUM(GRANTS!AC71:AC148)</f>
        <v>0</v>
      </c>
      <c r="O5" s="416">
        <f>SUM(GRANTS!F71:F148)</f>
        <v>0</v>
      </c>
      <c r="P5" s="416">
        <f t="shared" si="1"/>
        <v>0</v>
      </c>
      <c r="Q5" s="269" t="s">
        <v>4911</v>
      </c>
    </row>
    <row r="6" spans="1:17" x14ac:dyDescent="0.25">
      <c r="A6" s="269" t="s">
        <v>51</v>
      </c>
      <c r="B6" s="416">
        <f>SUM(GRANTS!Q20:Q70)</f>
        <v>0</v>
      </c>
      <c r="C6" s="416"/>
      <c r="D6" s="416"/>
      <c r="E6" s="416"/>
      <c r="F6" s="416"/>
      <c r="G6" s="416"/>
      <c r="H6" s="416"/>
      <c r="I6" s="416"/>
      <c r="J6" s="416"/>
      <c r="K6" s="416"/>
      <c r="L6" s="416"/>
      <c r="M6" s="416"/>
      <c r="N6" s="416">
        <f>SUM(GRANTS!AC20:AC70)</f>
        <v>0</v>
      </c>
      <c r="O6" s="416">
        <f>SUM(GRANTS!F20:F70)</f>
        <v>0</v>
      </c>
      <c r="P6" s="416">
        <f t="shared" si="1"/>
        <v>0</v>
      </c>
      <c r="Q6" s="269" t="s">
        <v>4911</v>
      </c>
    </row>
    <row r="7" spans="1:17" x14ac:dyDescent="0.25">
      <c r="A7" s="269" t="s">
        <v>4594</v>
      </c>
      <c r="B7" s="416">
        <f>SUM(POST16!Q20:Q26)</f>
        <v>477191.52750000003</v>
      </c>
      <c r="C7" s="416"/>
      <c r="D7" s="416"/>
      <c r="E7" s="416"/>
      <c r="F7" s="416"/>
      <c r="G7" s="416"/>
      <c r="H7" s="416"/>
      <c r="I7" s="416"/>
      <c r="J7" s="416"/>
      <c r="K7" s="414"/>
      <c r="L7" s="269"/>
      <c r="M7" s="269"/>
      <c r="N7" s="417">
        <f t="shared" si="0"/>
        <v>477191.52750000003</v>
      </c>
      <c r="O7" s="416">
        <f>SUM(POST16!F20:F26)</f>
        <v>5726298.3300000001</v>
      </c>
      <c r="P7" s="416">
        <f t="shared" si="1"/>
        <v>5249106.8025000002</v>
      </c>
      <c r="Q7" s="269" t="s">
        <v>4616</v>
      </c>
    </row>
    <row r="8" spans="1:17" x14ac:dyDescent="0.25">
      <c r="A8" s="269" t="s">
        <v>4595</v>
      </c>
      <c r="B8" s="416">
        <f>SUM(PPG!Q20:Q158)</f>
        <v>714927.08333333384</v>
      </c>
      <c r="C8" s="416"/>
      <c r="D8" s="416"/>
      <c r="E8" s="416"/>
      <c r="F8" s="416"/>
      <c r="G8" s="416"/>
      <c r="H8" s="416"/>
      <c r="I8" s="416"/>
      <c r="J8" s="416"/>
      <c r="K8" s="416"/>
      <c r="L8" s="416"/>
      <c r="M8" s="416"/>
      <c r="N8" s="417">
        <f t="shared" si="0"/>
        <v>714927.08333333384</v>
      </c>
      <c r="O8" s="416">
        <f>SUM(PPG!F20:F159)</f>
        <v>8579125</v>
      </c>
      <c r="P8" s="416">
        <f t="shared" si="1"/>
        <v>7864197.916666666</v>
      </c>
      <c r="Q8" s="269" t="s">
        <v>4616</v>
      </c>
    </row>
    <row r="9" spans="1:17" x14ac:dyDescent="0.25">
      <c r="A9" s="269" t="s">
        <v>4596</v>
      </c>
      <c r="B9" s="416">
        <f>SUM(TPG!Q20:Q406)</f>
        <v>0</v>
      </c>
      <c r="C9" s="416"/>
      <c r="D9" s="416"/>
      <c r="E9" s="416"/>
      <c r="F9" s="416"/>
      <c r="G9" s="416"/>
      <c r="H9" s="416"/>
      <c r="I9" s="416"/>
      <c r="J9" s="416"/>
      <c r="K9" s="416"/>
      <c r="L9" s="416"/>
      <c r="M9" s="416"/>
      <c r="N9" s="416">
        <f>SUM(TPG!AC20:AC406)</f>
        <v>0</v>
      </c>
      <c r="O9" s="416">
        <f>SUM(TPG!F20:F406)</f>
        <v>0</v>
      </c>
      <c r="P9" s="416">
        <f t="shared" si="1"/>
        <v>0</v>
      </c>
      <c r="Q9" s="269" t="s">
        <v>4911</v>
      </c>
    </row>
    <row r="10" spans="1:17" x14ac:dyDescent="0.25">
      <c r="A10" s="269" t="s">
        <v>4057</v>
      </c>
      <c r="B10" s="416">
        <f>SUM(HNPlaces!Q20:Q35)</f>
        <v>569074.22222222225</v>
      </c>
      <c r="C10" s="416"/>
      <c r="D10" s="416"/>
      <c r="E10" s="416"/>
      <c r="F10" s="416"/>
      <c r="G10" s="416"/>
      <c r="H10" s="416"/>
      <c r="I10" s="416"/>
      <c r="J10" s="416"/>
      <c r="K10" s="416"/>
      <c r="L10" s="416"/>
      <c r="M10" s="416"/>
      <c r="N10" s="417">
        <f t="shared" si="0"/>
        <v>569074.22222222225</v>
      </c>
      <c r="O10" s="416">
        <f>SUM(HNPlaces!F20:F35)</f>
        <v>6828890.666666667</v>
      </c>
      <c r="P10" s="416">
        <f t="shared" si="1"/>
        <v>6259816.444444445</v>
      </c>
      <c r="Q10" s="269" t="s">
        <v>4616</v>
      </c>
    </row>
    <row r="11" spans="1:17" s="313" customFormat="1" x14ac:dyDescent="0.25">
      <c r="A11" s="269" t="s">
        <v>4599</v>
      </c>
      <c r="B11" s="416">
        <f>SUM('HN TOPUPS April Sheet'!Q8:Q163)</f>
        <v>2911444.1192774801</v>
      </c>
      <c r="C11" s="416"/>
      <c r="D11" s="416"/>
      <c r="E11" s="416"/>
      <c r="F11" s="416"/>
      <c r="G11" s="416"/>
      <c r="H11" s="416"/>
      <c r="I11" s="416"/>
      <c r="J11" s="416"/>
      <c r="K11" s="415"/>
      <c r="L11" s="269"/>
      <c r="M11" s="269"/>
      <c r="N11" s="417">
        <f t="shared" si="0"/>
        <v>2911444.1192774801</v>
      </c>
      <c r="O11" s="416">
        <f>SUM('HN TOPUPS April Sheet'!H8:H163)</f>
        <v>23528759.218914729</v>
      </c>
      <c r="P11" s="416">
        <f t="shared" si="1"/>
        <v>20617315.099637248</v>
      </c>
      <c r="Q11" s="269" t="s">
        <v>4616</v>
      </c>
    </row>
    <row r="12" spans="1:17" s="313" customFormat="1" x14ac:dyDescent="0.25">
      <c r="A12" s="269" t="s">
        <v>4126</v>
      </c>
      <c r="B12" s="416">
        <f>SUM(MISC!Q20:Q86)</f>
        <v>170422.6</v>
      </c>
      <c r="C12" s="416"/>
      <c r="D12" s="416"/>
      <c r="E12" s="416"/>
      <c r="F12" s="416"/>
      <c r="G12" s="416"/>
      <c r="H12" s="416"/>
      <c r="I12" s="416"/>
      <c r="J12" s="416"/>
      <c r="K12" s="414"/>
      <c r="L12" s="269"/>
      <c r="M12" s="269"/>
      <c r="N12" s="417">
        <f t="shared" si="0"/>
        <v>170422.6</v>
      </c>
      <c r="O12" s="416">
        <f>SUM(MISC!F20:F86)</f>
        <v>170422.6</v>
      </c>
      <c r="P12" s="416">
        <f t="shared" si="1"/>
        <v>0</v>
      </c>
      <c r="Q12" s="269" t="s">
        <v>4617</v>
      </c>
    </row>
    <row r="13" spans="1:17" x14ac:dyDescent="0.25">
      <c r="A13" s="269" t="s">
        <v>4600</v>
      </c>
      <c r="B13" s="416">
        <v>0</v>
      </c>
      <c r="C13" s="416"/>
      <c r="D13" s="416"/>
      <c r="E13" s="416"/>
      <c r="F13" s="416"/>
      <c r="G13" s="416"/>
      <c r="H13" s="416"/>
      <c r="I13" s="416"/>
      <c r="J13" s="416"/>
      <c r="K13" s="269"/>
      <c r="L13" s="269"/>
      <c r="M13" s="269"/>
      <c r="N13" s="417">
        <f t="shared" si="0"/>
        <v>0</v>
      </c>
      <c r="O13" s="416">
        <f>SUM(COVID!F20:F199)</f>
        <v>1066738</v>
      </c>
      <c r="P13" s="416">
        <f t="shared" si="1"/>
        <v>1066738</v>
      </c>
      <c r="Q13" s="269" t="s">
        <v>4619</v>
      </c>
    </row>
    <row r="14" spans="1:17" x14ac:dyDescent="0.25">
      <c r="A14" s="269" t="s">
        <v>4597</v>
      </c>
      <c r="B14" s="416">
        <v>0</v>
      </c>
      <c r="C14" s="416"/>
      <c r="D14" s="416"/>
      <c r="E14" s="416"/>
      <c r="F14" s="416"/>
      <c r="G14" s="416"/>
      <c r="H14" s="416"/>
      <c r="I14" s="416"/>
      <c r="J14" s="416"/>
      <c r="K14" s="415"/>
      <c r="L14" s="269"/>
      <c r="M14" s="269"/>
      <c r="N14" s="417">
        <f t="shared" si="0"/>
        <v>0</v>
      </c>
      <c r="O14" s="416">
        <f>-((SUM('Payroll Totals by Month'!I3:L59)+SUM('Payroll Totals by Month'!N3:N59)+SUM('Payroll Totals by Month'!Q3:Q59)+SUM('Payroll Totals by Month'!S3:S59)+SUM('Payroll Totals by Month'!V3:V59)))</f>
        <v>0</v>
      </c>
      <c r="P14" s="416">
        <f t="shared" si="1"/>
        <v>0</v>
      </c>
      <c r="Q14" s="269" t="s">
        <v>4912</v>
      </c>
    </row>
    <row r="15" spans="1:17" x14ac:dyDescent="0.25">
      <c r="A15" s="277" t="s">
        <v>4598</v>
      </c>
      <c r="B15" s="417">
        <f>SUM(B2:B14)</f>
        <v>26779378.381629039</v>
      </c>
      <c r="C15" s="417">
        <f t="shared" ref="C15:P15" si="2">SUM(C2:C14)</f>
        <v>0</v>
      </c>
      <c r="D15" s="417">
        <f t="shared" si="2"/>
        <v>0</v>
      </c>
      <c r="E15" s="417">
        <f t="shared" si="2"/>
        <v>0</v>
      </c>
      <c r="F15" s="417">
        <f t="shared" si="2"/>
        <v>0</v>
      </c>
      <c r="G15" s="417">
        <f t="shared" si="2"/>
        <v>0</v>
      </c>
      <c r="H15" s="417">
        <f t="shared" si="2"/>
        <v>0</v>
      </c>
      <c r="I15" s="417">
        <f t="shared" si="2"/>
        <v>0</v>
      </c>
      <c r="J15" s="417">
        <f t="shared" si="2"/>
        <v>0</v>
      </c>
      <c r="K15" s="417">
        <f t="shared" si="2"/>
        <v>0</v>
      </c>
      <c r="L15" s="277">
        <f t="shared" si="2"/>
        <v>0</v>
      </c>
      <c r="M15" s="277">
        <f t="shared" si="2"/>
        <v>0</v>
      </c>
      <c r="N15" s="417">
        <f t="shared" si="2"/>
        <v>26779378.381629039</v>
      </c>
      <c r="O15" s="417">
        <f t="shared" si="2"/>
        <v>195539762.48590934</v>
      </c>
      <c r="P15" s="417">
        <f t="shared" si="2"/>
        <v>168760384.10428029</v>
      </c>
      <c r="Q15" s="269"/>
    </row>
    <row r="17" spans="1:10" x14ac:dyDescent="0.25">
      <c r="J17" s="52"/>
    </row>
    <row r="19" spans="1:10" x14ac:dyDescent="0.25">
      <c r="J19" s="52"/>
    </row>
    <row r="22" spans="1:10" x14ac:dyDescent="0.25">
      <c r="A22" s="430" t="s">
        <v>4621</v>
      </c>
      <c r="B22" s="431">
        <v>9744476.4499999993</v>
      </c>
      <c r="I22" t="s">
        <v>4644</v>
      </c>
      <c r="J22" s="368">
        <f>B15</f>
        <v>26779378.381629039</v>
      </c>
    </row>
    <row r="23" spans="1:10" x14ac:dyDescent="0.25">
      <c r="A23" s="430" t="s">
        <v>4622</v>
      </c>
      <c r="B23" s="431">
        <v>9414922.4600000009</v>
      </c>
      <c r="I23" t="s">
        <v>4645</v>
      </c>
      <c r="J23" s="52">
        <f>-SUM('Payroll Totals by Month'!AG3:AG59)</f>
        <v>0</v>
      </c>
    </row>
    <row r="24" spans="1:10" x14ac:dyDescent="0.25">
      <c r="A24" s="430" t="s">
        <v>4904</v>
      </c>
      <c r="B24" s="431">
        <v>8902735.6600000001</v>
      </c>
      <c r="I24" t="s">
        <v>4646</v>
      </c>
      <c r="J24" s="52">
        <f>-SUM('Payroll Totals by Month'!AH3:AH59)</f>
        <v>0</v>
      </c>
    </row>
    <row r="25" spans="1:10" x14ac:dyDescent="0.25">
      <c r="A25" s="430" t="s">
        <v>4623</v>
      </c>
      <c r="B25" s="431">
        <v>-1282756.2</v>
      </c>
      <c r="I25" t="s">
        <v>4647</v>
      </c>
      <c r="J25" s="51">
        <f>SUM(J22:J24)</f>
        <v>26779378.381629039</v>
      </c>
    </row>
    <row r="26" spans="1:10" x14ac:dyDescent="0.25">
      <c r="A26" s="430"/>
      <c r="B26" s="431">
        <f>SUM(B22:B25)</f>
        <v>26779378.370000001</v>
      </c>
    </row>
    <row r="27" spans="1:10" x14ac:dyDescent="0.25">
      <c r="A27" s="430" t="s">
        <v>4620</v>
      </c>
      <c r="B27" s="431">
        <f>SUM(K2:K13)-B26</f>
        <v>-26779378.370000001</v>
      </c>
    </row>
    <row r="28" spans="1:10" x14ac:dyDescent="0.25">
      <c r="A28" s="430" t="s">
        <v>4624</v>
      </c>
      <c r="B28" s="431">
        <v>0</v>
      </c>
    </row>
    <row r="29" spans="1:10" x14ac:dyDescent="0.25">
      <c r="A29" s="430"/>
      <c r="B29" s="430"/>
    </row>
    <row r="30" spans="1:10" x14ac:dyDescent="0.25">
      <c r="A30" s="432" t="s">
        <v>4626</v>
      </c>
      <c r="B30" s="433">
        <f>B28+B26</f>
        <v>26779378.370000001</v>
      </c>
    </row>
    <row r="31" spans="1:10" x14ac:dyDescent="0.25">
      <c r="A31" s="434" t="s">
        <v>4627</v>
      </c>
      <c r="B31" s="435">
        <f>-SUM('Payroll Totals by Month'!AH3:AH59)</f>
        <v>0</v>
      </c>
    </row>
    <row r="33" spans="1:2" x14ac:dyDescent="0.25">
      <c r="A33" t="s">
        <v>4628</v>
      </c>
      <c r="B33" s="368">
        <f>B31+B30</f>
        <v>26779378.370000001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13" bestFit="1" customWidth="1"/>
    <col min="5" max="7" width="10" bestFit="1" customWidth="1"/>
    <col min="8" max="8" width="9" style="313"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13"/>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25" t="s">
        <v>4608</v>
      </c>
      <c r="D1" s="423"/>
      <c r="E1" s="423"/>
      <c r="F1" s="423"/>
      <c r="G1" s="423"/>
      <c r="H1" s="424"/>
      <c r="I1" s="425" t="s">
        <v>4601</v>
      </c>
      <c r="J1" s="423"/>
      <c r="K1" s="423"/>
      <c r="L1" s="423"/>
      <c r="M1" s="423"/>
      <c r="N1" s="424"/>
      <c r="Q1" s="421" t="s">
        <v>66</v>
      </c>
      <c r="R1" s="421" t="s">
        <v>400</v>
      </c>
      <c r="S1" s="421" t="s">
        <v>72</v>
      </c>
      <c r="T1" s="421" t="s">
        <v>85</v>
      </c>
      <c r="U1" s="421" t="s">
        <v>58</v>
      </c>
    </row>
    <row r="2" spans="1:21" s="313" customFormat="1" x14ac:dyDescent="0.25">
      <c r="A2" s="277" t="s">
        <v>4590</v>
      </c>
      <c r="B2" s="277" t="s">
        <v>4544</v>
      </c>
      <c r="C2" s="427" t="s">
        <v>66</v>
      </c>
      <c r="D2" s="427" t="s">
        <v>182</v>
      </c>
      <c r="E2" s="427" t="s">
        <v>400</v>
      </c>
      <c r="F2" s="427" t="s">
        <v>72</v>
      </c>
      <c r="G2" s="427" t="s">
        <v>85</v>
      </c>
      <c r="H2" s="427" t="s">
        <v>58</v>
      </c>
      <c r="I2" s="277" t="s">
        <v>66</v>
      </c>
      <c r="J2" s="277" t="s">
        <v>182</v>
      </c>
      <c r="K2" s="277" t="s">
        <v>400</v>
      </c>
      <c r="L2" s="277" t="s">
        <v>72</v>
      </c>
      <c r="M2" s="277" t="s">
        <v>85</v>
      </c>
      <c r="N2" s="277" t="s">
        <v>58</v>
      </c>
      <c r="Q2" s="269" t="s">
        <v>4135</v>
      </c>
      <c r="R2" s="269" t="s">
        <v>4605</v>
      </c>
      <c r="S2" s="269" t="s">
        <v>73</v>
      </c>
      <c r="T2" s="269" t="s">
        <v>4548</v>
      </c>
      <c r="U2" s="269" t="s">
        <v>4607</v>
      </c>
    </row>
    <row r="3" spans="1:21" x14ac:dyDescent="0.25">
      <c r="A3" s="426">
        <v>3023520</v>
      </c>
      <c r="B3" s="277" t="s">
        <v>189</v>
      </c>
      <c r="C3" s="428" t="e">
        <f>SUMIF(APT!$C$20:$C$100,'School CFR'!A3,APT!$AG$20:$AG$100)+SUMIF(HNPlaces!$C$20:$C$35,'School CFR'!A3,HNPlaces!$AI$20:$AI$35)+SUMIF(TPG!$C$20:$C$406,'School CFR'!A3,TPG!#REF!)</f>
        <v>#REF!</v>
      </c>
      <c r="D3" s="428">
        <f>SUMIF(POST16!$C$20:$C$26,'School CFR'!A3,POST16!$AI$20:$AI$26)</f>
        <v>0</v>
      </c>
      <c r="E3" s="428">
        <f>SUMIF('HN TOP UP AUTUMN UPDATE NOV'!$E$8:$E$189,'School CFR'!A3,'HN TOP UP AUTUMN UPDATE NOV'!$BG$8:$BG$189)</f>
        <v>0</v>
      </c>
      <c r="F3" s="428">
        <f>SUMIF(PPG!$C$20:$C$158,'School CFR'!A3,PPG!$AG$20:$AG$158)</f>
        <v>307.5</v>
      </c>
      <c r="G3" s="428" t="e">
        <f>SUMIFS(GRANTS!#REF!,GRANTS!$C$20:$C$220,'School CFR'!A3,GRANTS!$K$20:$K$220,'School CFR'!$G$2)</f>
        <v>#REF!</v>
      </c>
      <c r="H3" s="428" t="e">
        <f>SUMIFS(GRANTS!#REF!,GRANTS!$C$20:$C$220,'School CFR'!A3,GRANTS!$K$20:$K$220,'School CFR'!$H$2)</f>
        <v>#REF!</v>
      </c>
      <c r="I3" s="416">
        <f>SUMIFS(APT!$F$20:$F$100,APT!$C$20:$C$100,'School CFR'!A3,APT!$K$20:$K$100,'School CFR'!$I$2)+(SUMIFS(HNPlaces!$F$20:$F$35,HNPlaces!$C$20:$C$35,'School CFR'!A3,HNPlaces!$K$20:$K$35,'School CFR'!$I$2))+(SUMIFS(TPG!$F$20:$F$406,TPG!$C$20:$C$406,'School CFR'!A3,TPG!$K$20:$K$406,'School CFR'!$I$2))</f>
        <v>1767768</v>
      </c>
      <c r="J3" s="415">
        <f>SUMIFS(HNPlaces!$F$20:$F$35,HNPlaces!$C$20:$C$35,'School CFR'!A3,HNPlaces!$K$20:$K$35,'School CFR'!$J$2)+SUMIFS(POST16!$F$20:$F$26,POST16!$C$20:$C$26,'School CFR'!A3,POST16!$K$20:$K$26,'School CFR'!$J$2)</f>
        <v>0</v>
      </c>
      <c r="K3" s="416">
        <f>SUMIF('HN TOP UP AUTUMN UPDATE NOV'!$E$8:$E$189,'School CFR'!A3,'HN TOP UP AUTUMN UPDATE NOV'!$H$8:$H$189)</f>
        <v>0</v>
      </c>
      <c r="L3" s="416">
        <f>SUMIFS(PPG!$F$20:$F$158,PPG!$C$20:$C$158,'School CFR'!A3,PPG!$K$20:$K$158,'School CFR'!$L$2)</f>
        <v>3690</v>
      </c>
      <c r="M3" s="415">
        <f>SUMIFS(COVID!$F$20:$F$199,COVID!$C$20:$C$199,'School CFR'!A3,COVID!$K$20:$K$199,'School CFR'!$M$2)+SUMIFS(GRANTS!$F$20:$F$220,GRANTS!$C$20:$C$220,'School CFR'!A3,GRANTS!$K$20:$K$220,'School CFR'!$M$2)</f>
        <v>9928</v>
      </c>
      <c r="N3" s="422">
        <f>SUMIFS(GRANTS!$F$20:$F$220,GRANTS!$C$20:$C$220,'School CFR'!A3,GRANTS!$K$20:$K$220,'School CFR'!$N$2)</f>
        <v>0</v>
      </c>
      <c r="Q3" s="269" t="s">
        <v>4604</v>
      </c>
      <c r="R3" s="269"/>
      <c r="S3" s="269"/>
      <c r="T3" s="269" t="s">
        <v>4606</v>
      </c>
      <c r="U3" s="269"/>
    </row>
    <row r="4" spans="1:21" x14ac:dyDescent="0.25">
      <c r="A4" s="426">
        <v>3023300</v>
      </c>
      <c r="B4" s="277" t="s">
        <v>192</v>
      </c>
      <c r="C4" s="428" t="e">
        <f>SUMIF(APT!$C$20:$C$100,'School CFR'!A4,APT!$AG$20:$AG$100)+SUMIF(HNPlaces!$C$20:$C$35,'School CFR'!A4,HNPlaces!$AI$20:$AI$35)+SUMIF(TPG!$C$20:$C$406,'School CFR'!A4,TPG!#REF!)</f>
        <v>#REF!</v>
      </c>
      <c r="D4" s="428">
        <f>SUMIF(POST16!$C$20:$C$26,'School CFR'!A4,POST16!$AI$20:$AI$26)</f>
        <v>0</v>
      </c>
      <c r="E4" s="428">
        <f>SUMIF('HN TOP UP AUTUMN UPDATE NOV'!$E$8:$E$189,'School CFR'!A4,'HN TOP UP AUTUMN UPDATE NOV'!$BG$8:$BG$189)</f>
        <v>0</v>
      </c>
      <c r="F4" s="428">
        <f>SUMIF(PPG!$C$20:$C$158,'School CFR'!A4,PPG!$AG$20:$AG$158)</f>
        <v>9863.3333333333339</v>
      </c>
      <c r="G4" s="428" t="e">
        <f>SUMIFS(GRANTS!#REF!,GRANTS!$C$20:$C$220,'School CFR'!A4,GRANTS!$K$20:$K$220,'School CFR'!$G$2)</f>
        <v>#REF!</v>
      </c>
      <c r="H4" s="428" t="e">
        <f>SUMIFS(GRANTS!#REF!,GRANTS!$C$20:$C$220,'School CFR'!A4,GRANTS!$K$20:$K$220,'School CFR'!$H$2)</f>
        <v>#REF!</v>
      </c>
      <c r="I4" s="416">
        <f>SUMIFS(APT!$F$20:$F$100,APT!$C$20:$C$100,'School CFR'!A4,APT!$K$20:$K$100,'School CFR'!$I$2)+(SUMIFS(HNPlaces!$F$20:$F$35,HNPlaces!$C$20:$C$35,'School CFR'!A4,HNPlaces!$K$20:$K$35,'School CFR'!$I$2))+(SUMIFS(TPG!$F$20:$F$406,TPG!$C$20:$C$406,'School CFR'!A4,TPG!$K$20:$K$406,'School CFR'!$I$2))</f>
        <v>940994.55911034858</v>
      </c>
      <c r="J4" s="415">
        <f>SUMIFS(HNPlaces!$F$20:$F$35,HNPlaces!$C$20:$C$35,'School CFR'!A4,HNPlaces!$K$20:$K$35,'School CFR'!$J$2)+SUMIFS(POST16!$F$20:$F$26,POST16!$C$20:$C$26,'School CFR'!A4,POST16!$K$20:$K$26,'School CFR'!$J$2)</f>
        <v>0</v>
      </c>
      <c r="K4" s="416">
        <f>SUMIF('HN TOP UP AUTUMN UPDATE NOV'!$E$8:$E$189,'School CFR'!A4,'HN TOP UP AUTUMN UPDATE NOV'!$H$8:$H$189)</f>
        <v>0</v>
      </c>
      <c r="L4" s="416">
        <f>SUMIFS(PPG!$F$20:$F$158,PPG!$C$20:$C$158,'School CFR'!A4,PPG!$K$20:$K$158,'School CFR'!$L$2)</f>
        <v>118360</v>
      </c>
      <c r="M4" s="415">
        <f>SUMIFS(COVID!$F$20:$F$199,COVID!$C$20:$C$199,'School CFR'!A4,COVID!$K$20:$K$199,'School CFR'!$M$2)+SUMIFS(GRANTS!$F$20:$F$220,GRANTS!$C$20:$C$220,'School CFR'!A4,GRANTS!$K$20:$K$220,'School CFR'!$M$2)</f>
        <v>4919</v>
      </c>
      <c r="N4" s="422">
        <f>SUMIFS(GRANTS!$F$20:$F$220,GRANTS!$C$20:$C$220,'School CFR'!A4,GRANTS!$K$20:$K$220,'School CFR'!$N$2)</f>
        <v>0</v>
      </c>
      <c r="O4" s="313"/>
      <c r="Q4" s="269" t="s">
        <v>4602</v>
      </c>
      <c r="R4" s="269"/>
      <c r="S4" s="269"/>
      <c r="T4" s="269" t="s">
        <v>86</v>
      </c>
      <c r="U4" s="269"/>
    </row>
    <row r="5" spans="1:21" x14ac:dyDescent="0.25">
      <c r="A5" s="426">
        <v>3023317</v>
      </c>
      <c r="B5" s="277" t="s">
        <v>193</v>
      </c>
      <c r="C5" s="428" t="e">
        <f>SUMIF(APT!$C$20:$C$100,'School CFR'!A5,APT!$AG$20:$AG$100)+SUMIF(HNPlaces!$C$20:$C$35,'School CFR'!A5,HNPlaces!$AI$20:$AI$35)+SUMIF(TPG!$C$20:$C$406,'School CFR'!A5,TPG!#REF!)</f>
        <v>#REF!</v>
      </c>
      <c r="D5" s="428">
        <f>SUMIF(POST16!$C$20:$C$26,'School CFR'!A5,POST16!$AI$20:$AI$26)</f>
        <v>0</v>
      </c>
      <c r="E5" s="428">
        <f>SUMIF('HN TOP UP AUTUMN UPDATE NOV'!$E$8:$E$189,'School CFR'!A5,'HN TOP UP AUTUMN UPDATE NOV'!$BG$8:$BG$189)</f>
        <v>0</v>
      </c>
      <c r="F5" s="428">
        <f>SUMIF(PPG!$C$20:$C$158,'School CFR'!A5,PPG!$AG$20:$AG$158)</f>
        <v>6020.833333333333</v>
      </c>
      <c r="G5" s="428" t="e">
        <f>SUMIFS(GRANTS!#REF!,GRANTS!$C$20:$C$220,'School CFR'!A5,GRANTS!$K$20:$K$220,'School CFR'!$G$2)</f>
        <v>#REF!</v>
      </c>
      <c r="H5" s="428" t="e">
        <f>SUMIFS(GRANTS!#REF!,GRANTS!$C$20:$C$220,'School CFR'!A5,GRANTS!$K$20:$K$220,'School CFR'!$H$2)</f>
        <v>#REF!</v>
      </c>
      <c r="I5" s="416">
        <f>SUMIFS(APT!$F$20:$F$100,APT!$C$20:$C$100,'School CFR'!A5,APT!$K$20:$K$100,'School CFR'!$I$2)+(SUMIFS(HNPlaces!$F$20:$F$35,HNPlaces!$C$20:$C$35,'School CFR'!A5,HNPlaces!$K$20:$K$35,'School CFR'!$I$2))+(SUMIFS(TPG!$F$20:$F$406,TPG!$C$20:$C$406,'School CFR'!A5,TPG!$K$20:$K$406,'School CFR'!$I$2))</f>
        <v>1019903.4283918283</v>
      </c>
      <c r="J5" s="415">
        <f>SUMIFS(HNPlaces!$F$20:$F$35,HNPlaces!$C$20:$C$35,'School CFR'!A5,HNPlaces!$K$20:$K$35,'School CFR'!$J$2)+SUMIFS(POST16!$F$20:$F$26,POST16!$C$20:$C$26,'School CFR'!A5,POST16!$K$20:$K$26,'School CFR'!$J$2)</f>
        <v>0</v>
      </c>
      <c r="K5" s="416">
        <f>SUMIF('HN TOP UP AUTUMN UPDATE NOV'!$E$8:$E$189,'School CFR'!A5,'HN TOP UP AUTUMN UPDATE NOV'!$H$8:$H$189)</f>
        <v>0</v>
      </c>
      <c r="L5" s="416">
        <f>SUMIFS(PPG!$F$20:$F$158,PPG!$C$20:$C$158,'School CFR'!A5,PPG!$K$20:$K$158,'School CFR'!$L$2)</f>
        <v>72250</v>
      </c>
      <c r="M5" s="415">
        <f>SUMIFS(COVID!$F$20:$F$199,COVID!$C$20:$C$199,'School CFR'!A5,COVID!$K$20:$K$199,'School CFR'!$M$2)+SUMIFS(GRANTS!$F$20:$F$220,GRANTS!$C$20:$C$220,'School CFR'!A5,GRANTS!$K$20:$K$220,'School CFR'!$M$2)</f>
        <v>8161</v>
      </c>
      <c r="N5" s="422">
        <f>SUMIFS(GRANTS!$F$20:$F$220,GRANTS!$C$20:$C$220,'School CFR'!A5,GRANTS!$K$20:$K$220,'School CFR'!$N$2)</f>
        <v>0</v>
      </c>
      <c r="O5" s="313"/>
      <c r="Q5" s="269" t="s">
        <v>4603</v>
      </c>
      <c r="R5" s="269"/>
      <c r="S5" s="269"/>
      <c r="T5" s="269"/>
      <c r="U5" s="269"/>
    </row>
    <row r="6" spans="1:21" x14ac:dyDescent="0.25">
      <c r="A6" s="426">
        <v>3023500</v>
      </c>
      <c r="B6" s="277" t="s">
        <v>195</v>
      </c>
      <c r="C6" s="428" t="e">
        <f>SUMIF(APT!$C$20:$C$100,'School CFR'!A6,APT!$AG$20:$AG$100)+SUMIF(HNPlaces!$C$20:$C$35,'School CFR'!A6,HNPlaces!$AI$20:$AI$35)+SUMIF(TPG!$C$20:$C$406,'School CFR'!A6,TPG!#REF!)</f>
        <v>#REF!</v>
      </c>
      <c r="D6" s="428">
        <f>SUMIF(POST16!$C$20:$C$26,'School CFR'!A6,POST16!$AI$20:$AI$26)</f>
        <v>0</v>
      </c>
      <c r="E6" s="428">
        <f>SUMIF('HN TOP UP AUTUMN UPDATE NOV'!$E$8:$E$189,'School CFR'!A6,'HN TOP UP AUTUMN UPDATE NOV'!$BG$8:$BG$189)</f>
        <v>0</v>
      </c>
      <c r="F6" s="428">
        <f>SUMIF(PPG!$C$20:$C$158,'School CFR'!A6,PPG!$AG$20:$AG$158)</f>
        <v>2465.8333333333335</v>
      </c>
      <c r="G6" s="428" t="e">
        <f>SUMIFS(GRANTS!#REF!,GRANTS!$C$20:$C$220,'School CFR'!A6,GRANTS!$K$20:$K$220,'School CFR'!$G$2)</f>
        <v>#REF!</v>
      </c>
      <c r="H6" s="428" t="e">
        <f>SUMIFS(GRANTS!#REF!,GRANTS!$C$20:$C$220,'School CFR'!A6,GRANTS!$K$20:$K$220,'School CFR'!$H$2)</f>
        <v>#REF!</v>
      </c>
      <c r="I6" s="416">
        <f>SUMIFS(APT!$F$20:$F$100,APT!$C$20:$C$100,'School CFR'!A6,APT!$K$20:$K$100,'School CFR'!$I$2)+(SUMIFS(HNPlaces!$F$20:$F$35,HNPlaces!$C$20:$C$35,'School CFR'!A6,HNPlaces!$K$20:$K$35,'School CFR'!$I$2))+(SUMIFS(TPG!$F$20:$F$406,TPG!$C$20:$C$406,'School CFR'!A6,TPG!$K$20:$K$406,'School CFR'!$I$2))</f>
        <v>686404.38797342859</v>
      </c>
      <c r="J6" s="415">
        <f>SUMIFS(HNPlaces!$F$20:$F$35,HNPlaces!$C$20:$C$35,'School CFR'!A6,HNPlaces!$K$20:$K$35,'School CFR'!$J$2)+SUMIFS(POST16!$F$20:$F$26,POST16!$C$20:$C$26,'School CFR'!A6,POST16!$K$20:$K$26,'School CFR'!$J$2)</f>
        <v>0</v>
      </c>
      <c r="K6" s="416">
        <f>SUMIF('HN TOP UP AUTUMN UPDATE NOV'!$E$8:$E$189,'School CFR'!A6,'HN TOP UP AUTUMN UPDATE NOV'!$H$8:$H$189)</f>
        <v>0</v>
      </c>
      <c r="L6" s="416">
        <f>SUMIFS(PPG!$F$20:$F$158,PPG!$C$20:$C$158,'School CFR'!A6,PPG!$K$20:$K$158,'School CFR'!$L$2)</f>
        <v>29590</v>
      </c>
      <c r="M6" s="415">
        <f>SUMIFS(COVID!$F$20:$F$199,COVID!$C$20:$C$199,'School CFR'!A6,COVID!$K$20:$K$199,'School CFR'!$M$2)+SUMIFS(GRANTS!$F$20:$F$220,GRANTS!$C$20:$C$220,'School CFR'!A6,GRANTS!$K$20:$K$220,'School CFR'!$M$2)</f>
        <v>5045</v>
      </c>
      <c r="N6" s="422">
        <f>SUMIFS(GRANTS!$F$20:$F$220,GRANTS!$C$20:$C$220,'School CFR'!A6,GRANTS!$K$20:$K$220,'School CFR'!$N$2)</f>
        <v>0</v>
      </c>
      <c r="O6" s="313"/>
    </row>
    <row r="7" spans="1:21" x14ac:dyDescent="0.25">
      <c r="A7" s="426">
        <v>3023514</v>
      </c>
      <c r="B7" s="277" t="s">
        <v>196</v>
      </c>
      <c r="C7" s="428" t="e">
        <f>SUMIF(APT!$C$20:$C$100,'School CFR'!A7,APT!$AG$20:$AG$100)+SUMIF(HNPlaces!$C$20:$C$35,'School CFR'!A7,HNPlaces!$AI$20:$AI$35)+SUMIF(TPG!$C$20:$C$406,'School CFR'!A7,TPG!#REF!)</f>
        <v>#REF!</v>
      </c>
      <c r="D7" s="428">
        <f>SUMIF(POST16!$C$20:$C$26,'School CFR'!A7,POST16!$AI$20:$AI$26)</f>
        <v>0</v>
      </c>
      <c r="E7" s="428">
        <f>SUMIF('HN TOP UP AUTUMN UPDATE NOV'!$E$8:$E$189,'School CFR'!A7,'HN TOP UP AUTUMN UPDATE NOV'!$BG$8:$BG$189)</f>
        <v>0</v>
      </c>
      <c r="F7" s="428">
        <f>SUMIF(PPG!$C$20:$C$158,'School CFR'!A7,PPG!$AG$20:$AG$158)</f>
        <v>6276.666666666667</v>
      </c>
      <c r="G7" s="428" t="e">
        <f>SUMIFS(GRANTS!#REF!,GRANTS!$C$20:$C$220,'School CFR'!A7,GRANTS!$K$20:$K$220,'School CFR'!$G$2)</f>
        <v>#REF!</v>
      </c>
      <c r="H7" s="428" t="e">
        <f>SUMIFS(GRANTS!#REF!,GRANTS!$C$20:$C$220,'School CFR'!A7,GRANTS!$K$20:$K$220,'School CFR'!$H$2)</f>
        <v>#REF!</v>
      </c>
      <c r="I7" s="416">
        <f>SUMIFS(APT!$F$20:$F$100,APT!$C$20:$C$100,'School CFR'!A7,APT!$K$20:$K$100,'School CFR'!$I$2)+(SUMIFS(HNPlaces!$F$20:$F$35,HNPlaces!$C$20:$C$35,'School CFR'!A7,HNPlaces!$K$20:$K$35,'School CFR'!$I$2))+(SUMIFS(TPG!$F$20:$F$406,TPG!$C$20:$C$406,'School CFR'!A7,TPG!$K$20:$K$406,'School CFR'!$I$2))</f>
        <v>1021129.2745780001</v>
      </c>
      <c r="J7" s="415">
        <f>SUMIFS(HNPlaces!$F$20:$F$35,HNPlaces!$C$20:$C$35,'School CFR'!A7,HNPlaces!$K$20:$K$35,'School CFR'!$J$2)+SUMIFS(POST16!$F$20:$F$26,POST16!$C$20:$C$26,'School CFR'!A7,POST16!$K$20:$K$26,'School CFR'!$J$2)</f>
        <v>0</v>
      </c>
      <c r="K7" s="416">
        <f>SUMIF('HN TOP UP AUTUMN UPDATE NOV'!$E$8:$E$189,'School CFR'!A7,'HN TOP UP AUTUMN UPDATE NOV'!$H$8:$H$189)</f>
        <v>0</v>
      </c>
      <c r="L7" s="416">
        <f>SUMIFS(PPG!$F$20:$F$158,PPG!$C$20:$C$158,'School CFR'!A7,PPG!$K$20:$K$158,'School CFR'!$L$2)</f>
        <v>75320</v>
      </c>
      <c r="M7" s="415">
        <f>SUMIFS(COVID!$F$20:$F$199,COVID!$C$20:$C$199,'School CFR'!A7,COVID!$K$20:$K$199,'School CFR'!$M$2)+SUMIFS(GRANTS!$F$20:$F$220,GRANTS!$C$20:$C$220,'School CFR'!A7,GRANTS!$K$20:$K$220,'School CFR'!$M$2)</f>
        <v>13751</v>
      </c>
      <c r="N7" s="422">
        <f>SUMIFS(GRANTS!$F$20:$F$220,GRANTS!$C$20:$C$220,'School CFR'!A7,GRANTS!$K$20:$K$220,'School CFR'!$N$2)</f>
        <v>0</v>
      </c>
      <c r="O7" s="313"/>
    </row>
    <row r="8" spans="1:21" x14ac:dyDescent="0.25">
      <c r="A8" s="426">
        <v>3022002</v>
      </c>
      <c r="B8" s="277" t="s">
        <v>198</v>
      </c>
      <c r="C8" s="428" t="e">
        <f>SUMIF(APT!$C$20:$C$100,'School CFR'!A8,APT!$AG$20:$AG$100)+SUMIF(HNPlaces!$C$20:$C$35,'School CFR'!A8,HNPlaces!$AI$20:$AI$35)+SUMIF(TPG!$C$20:$C$406,'School CFR'!A8,TPG!#REF!)</f>
        <v>#REF!</v>
      </c>
      <c r="D8" s="428">
        <f>SUMIF(POST16!$C$20:$C$26,'School CFR'!A8,POST16!$AI$20:$AI$26)</f>
        <v>0</v>
      </c>
      <c r="E8" s="428">
        <f>SUMIF('HN TOP UP AUTUMN UPDATE NOV'!$E$8:$E$189,'School CFR'!A8,'HN TOP UP AUTUMN UPDATE NOV'!$BG$8:$BG$189)</f>
        <v>0</v>
      </c>
      <c r="F8" s="428">
        <f>SUMIF(PPG!$C$20:$C$158,'School CFR'!A8,PPG!$AG$20:$AG$158)</f>
        <v>14682.916666666666</v>
      </c>
      <c r="G8" s="428" t="e">
        <f>SUMIFS(GRANTS!#REF!,GRANTS!$C$20:$C$220,'School CFR'!A8,GRANTS!$K$20:$K$220,'School CFR'!$G$2)</f>
        <v>#REF!</v>
      </c>
      <c r="H8" s="428" t="e">
        <f>SUMIFS(GRANTS!#REF!,GRANTS!$C$20:$C$220,'School CFR'!A8,GRANTS!$K$20:$K$220,'School CFR'!$H$2)</f>
        <v>#REF!</v>
      </c>
      <c r="I8" s="416">
        <f>SUMIFS(APT!$F$20:$F$100,APT!$C$20:$C$100,'School CFR'!A8,APT!$K$20:$K$100,'School CFR'!$I$2)+(SUMIFS(HNPlaces!$F$20:$F$35,HNPlaces!$C$20:$C$35,'School CFR'!A8,HNPlaces!$K$20:$K$35,'School CFR'!$I$2))+(SUMIFS(TPG!$F$20:$F$406,TPG!$C$20:$C$406,'School CFR'!A8,TPG!$K$20:$K$406,'School CFR'!$I$2))</f>
        <v>2198184.3334266907</v>
      </c>
      <c r="J8" s="415">
        <f>SUMIFS(HNPlaces!$F$20:$F$35,HNPlaces!$C$20:$C$35,'School CFR'!A8,HNPlaces!$K$20:$K$35,'School CFR'!$J$2)+SUMIFS(POST16!$F$20:$F$26,POST16!$C$20:$C$26,'School CFR'!A8,POST16!$K$20:$K$26,'School CFR'!$J$2)</f>
        <v>0</v>
      </c>
      <c r="K8" s="416">
        <f>SUMIF('HN TOP UP AUTUMN UPDATE NOV'!$E$8:$E$189,'School CFR'!A8,'HN TOP UP AUTUMN UPDATE NOV'!$H$8:$H$189)</f>
        <v>0</v>
      </c>
      <c r="L8" s="416">
        <f>SUMIFS(PPG!$F$20:$F$158,PPG!$C$20:$C$158,'School CFR'!A8,PPG!$K$20:$K$158,'School CFR'!$L$2)</f>
        <v>176195</v>
      </c>
      <c r="M8" s="415">
        <f>SUMIFS(COVID!$F$20:$F$199,COVID!$C$20:$C$199,'School CFR'!A8,COVID!$K$20:$K$199,'School CFR'!$M$2)+SUMIFS(GRANTS!$F$20:$F$220,GRANTS!$C$20:$C$220,'School CFR'!A8,GRANTS!$K$20:$K$220,'School CFR'!$M$2)</f>
        <v>8340</v>
      </c>
      <c r="N8" s="422">
        <f>SUMIFS(GRANTS!$F$20:$F$220,GRANTS!$C$20:$C$220,'School CFR'!A8,GRANTS!$K$20:$K$220,'School CFR'!$N$2)</f>
        <v>0</v>
      </c>
      <c r="O8" s="313"/>
    </row>
    <row r="9" spans="1:21" x14ac:dyDescent="0.25">
      <c r="A9" s="426">
        <v>3022079</v>
      </c>
      <c r="B9" s="277" t="s">
        <v>199</v>
      </c>
      <c r="C9" s="428" t="e">
        <f>SUMIF(APT!$C$20:$C$100,'School CFR'!A9,APT!$AG$20:$AG$100)+SUMIF(HNPlaces!$C$20:$C$35,'School CFR'!A9,HNPlaces!$AI$20:$AI$35)+SUMIF(TPG!$C$20:$C$406,'School CFR'!A9,TPG!#REF!)</f>
        <v>#REF!</v>
      </c>
      <c r="D9" s="428">
        <f>SUMIF(POST16!$C$20:$C$26,'School CFR'!A9,POST16!$AI$20:$AI$26)</f>
        <v>0</v>
      </c>
      <c r="E9" s="428">
        <f>SUMIF('HN TOP UP AUTUMN UPDATE NOV'!$E$8:$E$189,'School CFR'!A9,'HN TOP UP AUTUMN UPDATE NOV'!$BG$8:$BG$189)</f>
        <v>0</v>
      </c>
      <c r="F9" s="428">
        <f>SUMIF(PPG!$C$20:$C$158,'School CFR'!A9,PPG!$AG$20:$AG$158)</f>
        <v>3698.75</v>
      </c>
      <c r="G9" s="428" t="e">
        <f>SUMIFS(GRANTS!#REF!,GRANTS!$C$20:$C$220,'School CFR'!A9,GRANTS!$K$20:$K$220,'School CFR'!$G$2)</f>
        <v>#REF!</v>
      </c>
      <c r="H9" s="428" t="e">
        <f>SUMIFS(GRANTS!#REF!,GRANTS!$C$20:$C$220,'School CFR'!A9,GRANTS!$K$20:$K$220,'School CFR'!$H$2)</f>
        <v>#REF!</v>
      </c>
      <c r="I9" s="416">
        <f>SUMIFS(APT!$F$20:$F$100,APT!$C$20:$C$100,'School CFR'!A9,APT!$K$20:$K$100,'School CFR'!$I$2)+(SUMIFS(HNPlaces!$F$20:$F$35,HNPlaces!$C$20:$C$35,'School CFR'!A9,HNPlaces!$K$20:$K$35,'School CFR'!$I$2))+(SUMIFS(TPG!$F$20:$F$406,TPG!$C$20:$C$406,'School CFR'!A9,TPG!$K$20:$K$406,'School CFR'!$I$2))</f>
        <v>1842848</v>
      </c>
      <c r="J9" s="415">
        <f>SUMIFS(HNPlaces!$F$20:$F$35,HNPlaces!$C$20:$C$35,'School CFR'!A9,HNPlaces!$K$20:$K$35,'School CFR'!$J$2)+SUMIFS(POST16!$F$20:$F$26,POST16!$C$20:$C$26,'School CFR'!A9,POST16!$K$20:$K$26,'School CFR'!$J$2)</f>
        <v>0</v>
      </c>
      <c r="K9" s="416">
        <f>SUMIF('HN TOP UP AUTUMN UPDATE NOV'!$E$8:$E$189,'School CFR'!A9,'HN TOP UP AUTUMN UPDATE NOV'!$H$8:$H$189)</f>
        <v>0</v>
      </c>
      <c r="L9" s="416">
        <f>SUMIFS(PPG!$F$20:$F$158,PPG!$C$20:$C$158,'School CFR'!A9,PPG!$K$20:$K$158,'School CFR'!$L$2)</f>
        <v>44385</v>
      </c>
      <c r="M9" s="415">
        <f>SUMIFS(COVID!$F$20:$F$199,COVID!$C$20:$C$199,'School CFR'!A9,COVID!$K$20:$K$199,'School CFR'!$M$2)+SUMIFS(GRANTS!$F$20:$F$220,GRANTS!$C$20:$C$220,'School CFR'!A9,GRANTS!$K$20:$K$220,'School CFR'!$M$2)</f>
        <v>20077</v>
      </c>
      <c r="N9" s="422">
        <f>SUMIFS(GRANTS!$F$20:$F$220,GRANTS!$C$20:$C$220,'School CFR'!A9,GRANTS!$K$20:$K$220,'School CFR'!$N$2)</f>
        <v>0</v>
      </c>
      <c r="O9" s="313"/>
    </row>
    <row r="10" spans="1:21" x14ac:dyDescent="0.25">
      <c r="A10" s="426">
        <v>3023524</v>
      </c>
      <c r="B10" s="277" t="s">
        <v>200</v>
      </c>
      <c r="C10" s="428" t="e">
        <f>SUMIF(APT!$C$20:$C$100,'School CFR'!A10,APT!$AG$20:$AG$100)+SUMIF(HNPlaces!$C$20:$C$35,'School CFR'!A10,HNPlaces!$AI$20:$AI$35)+SUMIF(TPG!$C$20:$C$406,'School CFR'!A10,TPG!#REF!)</f>
        <v>#REF!</v>
      </c>
      <c r="D10" s="428">
        <f>SUMIF(POST16!$C$20:$C$26,'School CFR'!A10,POST16!$AI$20:$AI$26)</f>
        <v>0</v>
      </c>
      <c r="E10" s="428">
        <f>SUMIF('HN TOP UP AUTUMN UPDATE NOV'!$E$8:$E$189,'School CFR'!A10,'HN TOP UP AUTUMN UPDATE NOV'!$BG$8:$BG$189)</f>
        <v>0</v>
      </c>
      <c r="F10" s="428">
        <f>SUMIF(PPG!$C$20:$C$158,'School CFR'!A10,PPG!$AG$20:$AG$158)</f>
        <v>1345</v>
      </c>
      <c r="G10" s="428" t="e">
        <f>SUMIFS(GRANTS!#REF!,GRANTS!$C$20:$C$220,'School CFR'!A10,GRANTS!$K$20:$K$220,'School CFR'!$G$2)</f>
        <v>#REF!</v>
      </c>
      <c r="H10" s="428" t="e">
        <f>SUMIFS(GRANTS!#REF!,GRANTS!$C$20:$C$220,'School CFR'!A10,GRANTS!$K$20:$K$220,'School CFR'!$H$2)</f>
        <v>#REF!</v>
      </c>
      <c r="I10" s="416">
        <f>SUMIFS(APT!$F$20:$F$100,APT!$C$20:$C$100,'School CFR'!A10,APT!$K$20:$K$100,'School CFR'!$I$2)+(SUMIFS(HNPlaces!$F$20:$F$35,HNPlaces!$C$20:$C$35,'School CFR'!A10,HNPlaces!$K$20:$K$35,'School CFR'!$I$2))+(SUMIFS(TPG!$F$20:$F$406,TPG!$C$20:$C$406,'School CFR'!A10,TPG!$K$20:$K$406,'School CFR'!$I$2))</f>
        <v>876482.92805163644</v>
      </c>
      <c r="J10" s="415">
        <f>SUMIFS(HNPlaces!$F$20:$F$35,HNPlaces!$C$20:$C$35,'School CFR'!A10,HNPlaces!$K$20:$K$35,'School CFR'!$J$2)+SUMIFS(POST16!$F$20:$F$26,POST16!$C$20:$C$26,'School CFR'!A10,POST16!$K$20:$K$26,'School CFR'!$J$2)</f>
        <v>0</v>
      </c>
      <c r="K10" s="416">
        <f>SUMIF('HN TOP UP AUTUMN UPDATE NOV'!$E$8:$E$189,'School CFR'!A10,'HN TOP UP AUTUMN UPDATE NOV'!$H$8:$H$189)</f>
        <v>0</v>
      </c>
      <c r="L10" s="416">
        <f>SUMIFS(PPG!$F$20:$F$158,PPG!$C$20:$C$158,'School CFR'!A10,PPG!$K$20:$K$158,'School CFR'!$L$2)</f>
        <v>16140</v>
      </c>
      <c r="M10" s="415">
        <f>SUMIFS(COVID!$F$20:$F$199,COVID!$C$20:$C$199,'School CFR'!A10,COVID!$K$20:$K$199,'School CFR'!$M$2)+SUMIFS(GRANTS!$F$20:$F$220,GRANTS!$C$20:$C$220,'School CFR'!A10,GRANTS!$K$20:$K$220,'School CFR'!$M$2)</f>
        <v>6470</v>
      </c>
      <c r="N10" s="422">
        <f>SUMIFS(GRANTS!$F$20:$F$220,GRANTS!$C$20:$C$220,'School CFR'!A10,GRANTS!$K$20:$K$220,'School CFR'!$N$2)</f>
        <v>0</v>
      </c>
      <c r="O10" s="313"/>
    </row>
    <row r="11" spans="1:21" x14ac:dyDescent="0.25">
      <c r="A11" s="426">
        <v>3022003</v>
      </c>
      <c r="B11" s="277" t="s">
        <v>201</v>
      </c>
      <c r="C11" s="428" t="e">
        <f>SUMIF(APT!$C$20:$C$100,'School CFR'!A11,APT!$AG$20:$AG$100)+SUMIF(HNPlaces!$C$20:$C$35,'School CFR'!A11,HNPlaces!$AI$20:$AI$35)+SUMIF(TPG!$C$20:$C$406,'School CFR'!A11,TPG!#REF!)</f>
        <v>#REF!</v>
      </c>
      <c r="D11" s="428">
        <f>SUMIF(POST16!$C$20:$C$26,'School CFR'!A11,POST16!$AI$20:$AI$26)</f>
        <v>0</v>
      </c>
      <c r="E11" s="428">
        <f>SUMIF('HN TOP UP AUTUMN UPDATE NOV'!$E$8:$E$189,'School CFR'!A11,'HN TOP UP AUTUMN UPDATE NOV'!$BG$8:$BG$189)</f>
        <v>0</v>
      </c>
      <c r="F11" s="428">
        <f>SUMIF(PPG!$C$20:$C$158,'School CFR'!A11,PPG!$AG$20:$AG$158)</f>
        <v>17597.083333333332</v>
      </c>
      <c r="G11" s="428" t="e">
        <f>SUMIFS(GRANTS!#REF!,GRANTS!$C$20:$C$220,'School CFR'!A11,GRANTS!$K$20:$K$220,'School CFR'!$G$2)</f>
        <v>#REF!</v>
      </c>
      <c r="H11" s="428" t="e">
        <f>SUMIFS(GRANTS!#REF!,GRANTS!$C$20:$C$220,'School CFR'!A11,GRANTS!$K$20:$K$220,'School CFR'!$H$2)</f>
        <v>#REF!</v>
      </c>
      <c r="I11" s="416">
        <f>SUMIFS(APT!$F$20:$F$100,APT!$C$20:$C$100,'School CFR'!A11,APT!$K$20:$K$100,'School CFR'!$I$2)+(SUMIFS(HNPlaces!$F$20:$F$35,HNPlaces!$C$20:$C$35,'School CFR'!A11,HNPlaces!$K$20:$K$35,'School CFR'!$I$2))+(SUMIFS(TPG!$F$20:$F$406,TPG!$C$20:$C$406,'School CFR'!A11,TPG!$K$20:$K$406,'School CFR'!$I$2))</f>
        <v>1812269.8229028855</v>
      </c>
      <c r="J11" s="415">
        <f>SUMIFS(HNPlaces!$F$20:$F$35,HNPlaces!$C$20:$C$35,'School CFR'!A11,HNPlaces!$K$20:$K$35,'School CFR'!$J$2)+SUMIFS(POST16!$F$20:$F$26,POST16!$C$20:$C$26,'School CFR'!A11,POST16!$K$20:$K$26,'School CFR'!$J$2)</f>
        <v>0</v>
      </c>
      <c r="K11" s="416">
        <f>SUMIF('HN TOP UP AUTUMN UPDATE NOV'!$E$8:$E$189,'School CFR'!A11,'HN TOP UP AUTUMN UPDATE NOV'!$H$8:$H$189)</f>
        <v>0</v>
      </c>
      <c r="L11" s="416">
        <f>SUMIFS(PPG!$F$20:$F$158,PPG!$C$20:$C$158,'School CFR'!A11,PPG!$K$20:$K$158,'School CFR'!$L$2)</f>
        <v>211165</v>
      </c>
      <c r="M11" s="415">
        <f>SUMIFS(COVID!$F$20:$F$199,COVID!$C$20:$C$199,'School CFR'!A11,COVID!$K$20:$K$199,'School CFR'!$M$2)+SUMIFS(GRANTS!$F$20:$F$220,GRANTS!$C$20:$C$220,'School CFR'!A11,GRANTS!$K$20:$K$220,'School CFR'!$M$2)</f>
        <v>20446</v>
      </c>
      <c r="N11" s="422">
        <f>SUMIFS(GRANTS!$F$20:$F$220,GRANTS!$C$20:$C$220,'School CFR'!A11,GRANTS!$K$20:$K$220,'School CFR'!$N$2)</f>
        <v>0</v>
      </c>
      <c r="O11" s="313"/>
    </row>
    <row r="12" spans="1:21" x14ac:dyDescent="0.25">
      <c r="A12" s="426">
        <v>3023511</v>
      </c>
      <c r="B12" s="277" t="s">
        <v>202</v>
      </c>
      <c r="C12" s="428" t="e">
        <f>SUMIF(APT!$C$20:$C$100,'School CFR'!A12,APT!$AG$20:$AG$100)+SUMIF(HNPlaces!$C$20:$C$35,'School CFR'!A12,HNPlaces!$AI$20:$AI$35)+SUMIF(TPG!$C$20:$C$406,'School CFR'!A12,TPG!#REF!)</f>
        <v>#REF!</v>
      </c>
      <c r="D12" s="428">
        <f>SUMIF(POST16!$C$20:$C$26,'School CFR'!A12,POST16!$AI$20:$AI$26)</f>
        <v>0</v>
      </c>
      <c r="E12" s="428">
        <f>SUMIF('HN TOP UP AUTUMN UPDATE NOV'!$E$8:$E$189,'School CFR'!A12,'HN TOP UP AUTUMN UPDATE NOV'!$BG$8:$BG$189)</f>
        <v>0</v>
      </c>
      <c r="F12" s="428">
        <f>SUMIF(PPG!$C$20:$C$158,'School CFR'!A12,PPG!$AG$20:$AG$158)</f>
        <v>12857.916666666668</v>
      </c>
      <c r="G12" s="428" t="e">
        <f>SUMIFS(GRANTS!#REF!,GRANTS!$C$20:$C$220,'School CFR'!A12,GRANTS!$K$20:$K$220,'School CFR'!$G$2)</f>
        <v>#REF!</v>
      </c>
      <c r="H12" s="428" t="e">
        <f>SUMIFS(GRANTS!#REF!,GRANTS!$C$20:$C$220,'School CFR'!A12,GRANTS!$K$20:$K$220,'School CFR'!$H$2)</f>
        <v>#REF!</v>
      </c>
      <c r="I12" s="416">
        <f>SUMIFS(APT!$F$20:$F$100,APT!$C$20:$C$100,'School CFR'!A12,APT!$K$20:$K$100,'School CFR'!$I$2)+(SUMIFS(HNPlaces!$F$20:$F$35,HNPlaces!$C$20:$C$35,'School CFR'!A12,HNPlaces!$K$20:$K$35,'School CFR'!$I$2))+(SUMIFS(TPG!$F$20:$F$406,TPG!$C$20:$C$406,'School CFR'!A12,TPG!$K$20:$K$406,'School CFR'!$I$2))</f>
        <v>2044305.3053900003</v>
      </c>
      <c r="J12" s="415">
        <f>SUMIFS(HNPlaces!$F$20:$F$35,HNPlaces!$C$20:$C$35,'School CFR'!A12,HNPlaces!$K$20:$K$35,'School CFR'!$J$2)+SUMIFS(POST16!$F$20:$F$26,POST16!$C$20:$C$26,'School CFR'!A12,POST16!$K$20:$K$26,'School CFR'!$J$2)</f>
        <v>0</v>
      </c>
      <c r="K12" s="416">
        <f>SUMIF('HN TOP UP AUTUMN UPDATE NOV'!$E$8:$E$189,'School CFR'!A12,'HN TOP UP AUTUMN UPDATE NOV'!$H$8:$H$189)</f>
        <v>0</v>
      </c>
      <c r="L12" s="416">
        <f>SUMIFS(PPG!$F$20:$F$158,PPG!$C$20:$C$158,'School CFR'!A12,PPG!$K$20:$K$158,'School CFR'!$L$2)</f>
        <v>154295</v>
      </c>
      <c r="M12" s="415">
        <f>SUMIFS(COVID!$F$20:$F$199,COVID!$C$20:$C$199,'School CFR'!A12,COVID!$K$20:$K$199,'School CFR'!$M$2)+SUMIFS(GRANTS!$F$20:$F$220,GRANTS!$C$20:$C$220,'School CFR'!A12,GRANTS!$K$20:$K$220,'School CFR'!$M$2)</f>
        <v>10985</v>
      </c>
      <c r="N12" s="422">
        <f>SUMIFS(GRANTS!$F$20:$F$220,GRANTS!$C$20:$C$220,'School CFR'!A12,GRANTS!$K$20:$K$220,'School CFR'!$N$2)</f>
        <v>0</v>
      </c>
      <c r="O12" s="313"/>
    </row>
    <row r="13" spans="1:21" x14ac:dyDescent="0.25">
      <c r="A13" s="426">
        <v>3022008</v>
      </c>
      <c r="B13" s="277" t="s">
        <v>204</v>
      </c>
      <c r="C13" s="428" t="e">
        <f>SUMIF(APT!$C$20:$C$100,'School CFR'!A13,APT!$AG$20:$AG$100)+SUMIF(HNPlaces!$C$20:$C$35,'School CFR'!A13,HNPlaces!$AI$20:$AI$35)+SUMIF(TPG!$C$20:$C$406,'School CFR'!A13,TPG!#REF!)</f>
        <v>#REF!</v>
      </c>
      <c r="D13" s="428">
        <f>SUMIF(POST16!$C$20:$C$26,'School CFR'!A13,POST16!$AI$20:$AI$26)</f>
        <v>0</v>
      </c>
      <c r="E13" s="428">
        <f>SUMIF('HN TOP UP AUTUMN UPDATE NOV'!$E$8:$E$189,'School CFR'!A13,'HN TOP UP AUTUMN UPDATE NOV'!$BG$8:$BG$189)</f>
        <v>0</v>
      </c>
      <c r="F13" s="428">
        <f>SUMIF(PPG!$C$20:$C$158,'School CFR'!A13,PPG!$AG$20:$AG$158)</f>
        <v>4874.1666666666661</v>
      </c>
      <c r="G13" s="428" t="e">
        <f>SUMIFS(GRANTS!#REF!,GRANTS!$C$20:$C$220,'School CFR'!A13,GRANTS!$K$20:$K$220,'School CFR'!$G$2)</f>
        <v>#REF!</v>
      </c>
      <c r="H13" s="428" t="e">
        <f>SUMIFS(GRANTS!#REF!,GRANTS!$C$20:$C$220,'School CFR'!A13,GRANTS!$K$20:$K$220,'School CFR'!$H$2)</f>
        <v>#REF!</v>
      </c>
      <c r="I13" s="416">
        <f>SUMIFS(APT!$F$20:$F$100,APT!$C$20:$C$100,'School CFR'!A13,APT!$K$20:$K$100,'School CFR'!$I$2)+(SUMIFS(HNPlaces!$F$20:$F$35,HNPlaces!$C$20:$C$35,'School CFR'!A13,HNPlaces!$K$20:$K$35,'School CFR'!$I$2))+(SUMIFS(TPG!$F$20:$F$406,TPG!$C$20:$C$406,'School CFR'!A13,TPG!$K$20:$K$406,'School CFR'!$I$2))</f>
        <v>1298060.9505964548</v>
      </c>
      <c r="J13" s="415">
        <f>SUMIFS(HNPlaces!$F$20:$F$35,HNPlaces!$C$20:$C$35,'School CFR'!A13,HNPlaces!$K$20:$K$35,'School CFR'!$J$2)+SUMIFS(POST16!$F$20:$F$26,POST16!$C$20:$C$26,'School CFR'!A13,POST16!$K$20:$K$26,'School CFR'!$J$2)</f>
        <v>0</v>
      </c>
      <c r="K13" s="416">
        <f>SUMIF('HN TOP UP AUTUMN UPDATE NOV'!$E$8:$E$189,'School CFR'!A13,'HN TOP UP AUTUMN UPDATE NOV'!$H$8:$H$189)</f>
        <v>0</v>
      </c>
      <c r="L13" s="416">
        <f>SUMIFS(PPG!$F$20:$F$158,PPG!$C$20:$C$158,'School CFR'!A13,PPG!$K$20:$K$158,'School CFR'!$L$2)</f>
        <v>58490</v>
      </c>
      <c r="M13" s="415">
        <f>SUMIFS(COVID!$F$20:$F$199,COVID!$C$20:$C$199,'School CFR'!A13,COVID!$K$20:$K$199,'School CFR'!$M$2)+SUMIFS(GRANTS!$F$20:$F$220,GRANTS!$C$20:$C$220,'School CFR'!A13,GRANTS!$K$20:$K$220,'School CFR'!$M$2)</f>
        <v>8677</v>
      </c>
      <c r="N13" s="422">
        <f>SUMIFS(GRANTS!$F$20:$F$220,GRANTS!$C$20:$C$220,'School CFR'!A13,GRANTS!$K$20:$K$220,'School CFR'!$N$2)</f>
        <v>0</v>
      </c>
      <c r="O13" s="313"/>
    </row>
    <row r="14" spans="1:21" x14ac:dyDescent="0.25">
      <c r="A14" s="426">
        <v>3022007</v>
      </c>
      <c r="B14" s="277" t="s">
        <v>205</v>
      </c>
      <c r="C14" s="428" t="e">
        <f>SUMIF(APT!$C$20:$C$100,'School CFR'!A14,APT!$AG$20:$AG$100)+SUMIF(HNPlaces!$C$20:$C$35,'School CFR'!A14,HNPlaces!$AI$20:$AI$35)+SUMIF(TPG!$C$20:$C$406,'School CFR'!A14,TPG!#REF!)</f>
        <v>#REF!</v>
      </c>
      <c r="D14" s="428">
        <f>SUMIF(POST16!$C$20:$C$26,'School CFR'!A14,POST16!$AI$20:$AI$26)</f>
        <v>0</v>
      </c>
      <c r="E14" s="428">
        <f>SUMIF('HN TOP UP AUTUMN UPDATE NOV'!$E$8:$E$189,'School CFR'!A14,'HN TOP UP AUTUMN UPDATE NOV'!$BG$8:$BG$189)</f>
        <v>0</v>
      </c>
      <c r="F14" s="428">
        <f>SUMIF(PPG!$C$20:$C$158,'School CFR'!A14,PPG!$AG$20:$AG$158)</f>
        <v>8294.1666666666661</v>
      </c>
      <c r="G14" s="428" t="e">
        <f>SUMIFS(GRANTS!#REF!,GRANTS!$C$20:$C$220,'School CFR'!A14,GRANTS!$K$20:$K$220,'School CFR'!$G$2)</f>
        <v>#REF!</v>
      </c>
      <c r="H14" s="428" t="e">
        <f>SUMIFS(GRANTS!#REF!,GRANTS!$C$20:$C$220,'School CFR'!A14,GRANTS!$K$20:$K$220,'School CFR'!$H$2)</f>
        <v>#REF!</v>
      </c>
      <c r="I14" s="416">
        <f>SUMIFS(APT!$F$20:$F$100,APT!$C$20:$C$100,'School CFR'!A14,APT!$K$20:$K$100,'School CFR'!$I$2)+(SUMIFS(HNPlaces!$F$20:$F$35,HNPlaces!$C$20:$C$35,'School CFR'!A14,HNPlaces!$K$20:$K$35,'School CFR'!$I$2))+(SUMIFS(TPG!$F$20:$F$406,TPG!$C$20:$C$406,'School CFR'!A14,TPG!$K$20:$K$406,'School CFR'!$I$2))</f>
        <v>1569294.7479685543</v>
      </c>
      <c r="J14" s="415">
        <f>SUMIFS(HNPlaces!$F$20:$F$35,HNPlaces!$C$20:$C$35,'School CFR'!A14,HNPlaces!$K$20:$K$35,'School CFR'!$J$2)+SUMIFS(POST16!$F$20:$F$26,POST16!$C$20:$C$26,'School CFR'!A14,POST16!$K$20:$K$26,'School CFR'!$J$2)</f>
        <v>0</v>
      </c>
      <c r="K14" s="416">
        <f>SUMIF('HN TOP UP AUTUMN UPDATE NOV'!$E$8:$E$189,'School CFR'!A14,'HN TOP UP AUTUMN UPDATE NOV'!$H$8:$H$189)</f>
        <v>0</v>
      </c>
      <c r="L14" s="416">
        <f>SUMIFS(PPG!$F$20:$F$158,PPG!$C$20:$C$158,'School CFR'!A14,PPG!$K$20:$K$158,'School CFR'!$L$2)</f>
        <v>99530</v>
      </c>
      <c r="M14" s="415">
        <f>SUMIFS(COVID!$F$20:$F$199,COVID!$C$20:$C$199,'School CFR'!A14,COVID!$K$20:$K$199,'School CFR'!$M$2)+SUMIFS(GRANTS!$F$20:$F$220,GRANTS!$C$20:$C$220,'School CFR'!A14,GRANTS!$K$20:$K$220,'School CFR'!$M$2)</f>
        <v>9896</v>
      </c>
      <c r="N14" s="422">
        <f>SUMIFS(GRANTS!$F$20:$F$220,GRANTS!$C$20:$C$220,'School CFR'!A14,GRANTS!$K$20:$K$220,'School CFR'!$N$2)</f>
        <v>0</v>
      </c>
      <c r="O14" s="313"/>
    </row>
    <row r="15" spans="1:21" x14ac:dyDescent="0.25">
      <c r="A15" s="426">
        <v>3022009</v>
      </c>
      <c r="B15" s="277" t="s">
        <v>206</v>
      </c>
      <c r="C15" s="428" t="e">
        <f>SUMIF(APT!$C$20:$C$100,'School CFR'!A15,APT!$AG$20:$AG$100)+SUMIF(HNPlaces!$C$20:$C$35,'School CFR'!A15,HNPlaces!$AI$20:$AI$35)+SUMIF(TPG!$C$20:$C$406,'School CFR'!A15,TPG!#REF!)</f>
        <v>#REF!</v>
      </c>
      <c r="D15" s="428">
        <f>SUMIF(POST16!$C$20:$C$26,'School CFR'!A15,POST16!$AI$20:$AI$26)</f>
        <v>0</v>
      </c>
      <c r="E15" s="428">
        <f>SUMIF('HN TOP UP AUTUMN UPDATE NOV'!$E$8:$E$189,'School CFR'!A15,'HN TOP UP AUTUMN UPDATE NOV'!$BG$8:$BG$189)</f>
        <v>0</v>
      </c>
      <c r="F15" s="428">
        <f>SUMIF(PPG!$C$20:$C$158,'School CFR'!A15,PPG!$AG$20:$AG$158)</f>
        <v>9693.75</v>
      </c>
      <c r="G15" s="428" t="e">
        <f>SUMIFS(GRANTS!#REF!,GRANTS!$C$20:$C$220,'School CFR'!A15,GRANTS!$K$20:$K$220,'School CFR'!$G$2)</f>
        <v>#REF!</v>
      </c>
      <c r="H15" s="428" t="e">
        <f>SUMIFS(GRANTS!#REF!,GRANTS!$C$20:$C$220,'School CFR'!A15,GRANTS!$K$20:$K$220,'School CFR'!$H$2)</f>
        <v>#REF!</v>
      </c>
      <c r="I15" s="416">
        <f>SUMIFS(APT!$F$20:$F$100,APT!$C$20:$C$100,'School CFR'!A15,APT!$K$20:$K$100,'School CFR'!$I$2)+(SUMIFS(HNPlaces!$F$20:$F$35,HNPlaces!$C$20:$C$35,'School CFR'!A15,HNPlaces!$K$20:$K$35,'School CFR'!$I$2))+(SUMIFS(TPG!$F$20:$F$406,TPG!$C$20:$C$406,'School CFR'!A15,TPG!$K$20:$K$406,'School CFR'!$I$2))</f>
        <v>2061315.2438284256</v>
      </c>
      <c r="J15" s="415">
        <f>SUMIFS(HNPlaces!$F$20:$F$35,HNPlaces!$C$20:$C$35,'School CFR'!A15,HNPlaces!$K$20:$K$35,'School CFR'!$J$2)+SUMIFS(POST16!$F$20:$F$26,POST16!$C$20:$C$26,'School CFR'!A15,POST16!$K$20:$K$26,'School CFR'!$J$2)</f>
        <v>0</v>
      </c>
      <c r="K15" s="416">
        <f>SUMIF('HN TOP UP AUTUMN UPDATE NOV'!$E$8:$E$189,'School CFR'!A15,'HN TOP UP AUTUMN UPDATE NOV'!$H$8:$H$189)</f>
        <v>0</v>
      </c>
      <c r="L15" s="416">
        <f>SUMIFS(PPG!$F$20:$F$158,PPG!$C$20:$C$158,'School CFR'!A15,PPG!$K$20:$K$158,'School CFR'!$L$2)</f>
        <v>116325</v>
      </c>
      <c r="M15" s="415">
        <f>SUMIFS(COVID!$F$20:$F$199,COVID!$C$20:$C$199,'School CFR'!A15,COVID!$K$20:$K$199,'School CFR'!$M$2)+SUMIFS(GRANTS!$F$20:$F$220,GRANTS!$C$20:$C$220,'School CFR'!A15,GRANTS!$K$20:$K$220,'School CFR'!$M$2)</f>
        <v>30492</v>
      </c>
      <c r="N15" s="422">
        <f>SUMIFS(GRANTS!$F$20:$F$220,GRANTS!$C$20:$C$220,'School CFR'!A15,GRANTS!$K$20:$K$220,'School CFR'!$N$2)</f>
        <v>0</v>
      </c>
      <c r="O15" s="313"/>
    </row>
    <row r="16" spans="1:21" x14ac:dyDescent="0.25">
      <c r="A16" s="426">
        <v>3022067</v>
      </c>
      <c r="B16" s="277" t="s">
        <v>41</v>
      </c>
      <c r="C16" s="428" t="e">
        <f>SUMIF(APT!$C$20:$C$100,'School CFR'!A16,APT!$AG$20:$AG$100)+SUMIF(HNPlaces!$C$20:$C$35,'School CFR'!A16,HNPlaces!$AI$20:$AI$35)+SUMIF(TPG!$C$20:$C$406,'School CFR'!A16,TPG!#REF!)</f>
        <v>#REF!</v>
      </c>
      <c r="D16" s="428">
        <f>SUMIF(POST16!$C$20:$C$26,'School CFR'!A16,POST16!$AI$20:$AI$26)</f>
        <v>0</v>
      </c>
      <c r="E16" s="428">
        <f>SUMIF('HN TOP UP AUTUMN UPDATE NOV'!$E$8:$E$189,'School CFR'!A16,'HN TOP UP AUTUMN UPDATE NOV'!$BG$8:$BG$189)</f>
        <v>0</v>
      </c>
      <c r="F16" s="428">
        <f>SUMIF(PPG!$C$20:$C$158,'School CFR'!A16,PPG!$AG$20:$AG$158)</f>
        <v>5940.416666666667</v>
      </c>
      <c r="G16" s="428" t="e">
        <f>SUMIFS(GRANTS!#REF!,GRANTS!$C$20:$C$220,'School CFR'!A16,GRANTS!$K$20:$K$220,'School CFR'!$G$2)</f>
        <v>#REF!</v>
      </c>
      <c r="H16" s="428" t="e">
        <f>SUMIFS(GRANTS!#REF!,GRANTS!$C$20:$C$220,'School CFR'!A16,GRANTS!$K$20:$K$220,'School CFR'!$H$2)</f>
        <v>#REF!</v>
      </c>
      <c r="I16" s="416">
        <f>SUMIFS(APT!$F$20:$F$100,APT!$C$20:$C$100,'School CFR'!A16,APT!$K$20:$K$100,'School CFR'!$I$2)+(SUMIFS(HNPlaces!$F$20:$F$35,HNPlaces!$C$20:$C$35,'School CFR'!A16,HNPlaces!$K$20:$K$35,'School CFR'!$I$2))+(SUMIFS(TPG!$F$20:$F$406,TPG!$C$20:$C$406,'School CFR'!A16,TPG!$K$20:$K$406,'School CFR'!$I$2))</f>
        <v>1253588.9852957404</v>
      </c>
      <c r="J16" s="415">
        <f>SUMIFS(HNPlaces!$F$20:$F$35,HNPlaces!$C$20:$C$35,'School CFR'!A16,HNPlaces!$K$20:$K$35,'School CFR'!$J$2)+SUMIFS(POST16!$F$20:$F$26,POST16!$C$20:$C$26,'School CFR'!A16,POST16!$K$20:$K$26,'School CFR'!$J$2)</f>
        <v>0</v>
      </c>
      <c r="K16" s="416">
        <f>SUMIF('HN TOP UP AUTUMN UPDATE NOV'!$E$8:$E$189,'School CFR'!A16,'HN TOP UP AUTUMN UPDATE NOV'!$H$8:$H$189)</f>
        <v>0</v>
      </c>
      <c r="L16" s="416">
        <f>SUMIFS(PPG!$F$20:$F$158,PPG!$C$20:$C$158,'School CFR'!A16,PPG!$K$20:$K$158,'School CFR'!$L$2)</f>
        <v>71285</v>
      </c>
      <c r="M16" s="415">
        <f>SUMIFS(COVID!$F$20:$F$199,COVID!$C$20:$C$199,'School CFR'!A16,COVID!$K$20:$K$199,'School CFR'!$M$2)+SUMIFS(GRANTS!$F$20:$F$220,GRANTS!$C$20:$C$220,'School CFR'!A16,GRANTS!$K$20:$K$220,'School CFR'!$M$2)</f>
        <v>11938</v>
      </c>
      <c r="N16" s="422">
        <f>SUMIFS(GRANTS!$F$20:$F$220,GRANTS!$C$20:$C$220,'School CFR'!A16,GRANTS!$K$20:$K$220,'School CFR'!$N$2)</f>
        <v>0</v>
      </c>
      <c r="O16" s="313"/>
    </row>
    <row r="17" spans="1:15" x14ac:dyDescent="0.25">
      <c r="A17" s="426">
        <v>3023302</v>
      </c>
      <c r="B17" s="277" t="s">
        <v>208</v>
      </c>
      <c r="C17" s="428" t="e">
        <f>SUMIF(APT!$C$20:$C$100,'School CFR'!A17,APT!$AG$20:$AG$100)+SUMIF(HNPlaces!$C$20:$C$35,'School CFR'!A17,HNPlaces!$AI$20:$AI$35)+SUMIF(TPG!$C$20:$C$406,'School CFR'!A17,TPG!#REF!)</f>
        <v>#REF!</v>
      </c>
      <c r="D17" s="428">
        <f>SUMIF(POST16!$C$20:$C$26,'School CFR'!A17,POST16!$AI$20:$AI$26)</f>
        <v>0</v>
      </c>
      <c r="E17" s="428">
        <f>SUMIF('HN TOP UP AUTUMN UPDATE NOV'!$E$8:$E$189,'School CFR'!A17,'HN TOP UP AUTUMN UPDATE NOV'!$BG$8:$BG$189)</f>
        <v>0</v>
      </c>
      <c r="F17" s="428">
        <f>SUMIF(PPG!$C$20:$C$158,'School CFR'!A17,PPG!$AG$20:$AG$158)</f>
        <v>2408.3333333333335</v>
      </c>
      <c r="G17" s="428" t="e">
        <f>SUMIFS(GRANTS!#REF!,GRANTS!$C$20:$C$220,'School CFR'!A17,GRANTS!$K$20:$K$220,'School CFR'!$G$2)</f>
        <v>#REF!</v>
      </c>
      <c r="H17" s="428" t="e">
        <f>SUMIFS(GRANTS!#REF!,GRANTS!$C$20:$C$220,'School CFR'!A17,GRANTS!$K$20:$K$220,'School CFR'!$H$2)</f>
        <v>#REF!</v>
      </c>
      <c r="I17" s="416">
        <f>SUMIFS(APT!$F$20:$F$100,APT!$C$20:$C$100,'School CFR'!A17,APT!$K$20:$K$100,'School CFR'!$I$2)+(SUMIFS(HNPlaces!$F$20:$F$35,HNPlaces!$C$20:$C$35,'School CFR'!A17,HNPlaces!$K$20:$K$35,'School CFR'!$I$2))+(SUMIFS(TPG!$F$20:$F$406,TPG!$C$20:$C$406,'School CFR'!A17,TPG!$K$20:$K$406,'School CFR'!$I$2))</f>
        <v>939460.80857705208</v>
      </c>
      <c r="J17" s="415">
        <f>SUMIFS(HNPlaces!$F$20:$F$35,HNPlaces!$C$20:$C$35,'School CFR'!A17,HNPlaces!$K$20:$K$35,'School CFR'!$J$2)+SUMIFS(POST16!$F$20:$F$26,POST16!$C$20:$C$26,'School CFR'!A17,POST16!$K$20:$K$26,'School CFR'!$J$2)</f>
        <v>0</v>
      </c>
      <c r="K17" s="416">
        <f>SUMIF('HN TOP UP AUTUMN UPDATE NOV'!$E$8:$E$189,'School CFR'!A17,'HN TOP UP AUTUMN UPDATE NOV'!$H$8:$H$189)</f>
        <v>0</v>
      </c>
      <c r="L17" s="416">
        <f>SUMIFS(PPG!$F$20:$F$158,PPG!$C$20:$C$158,'School CFR'!A17,PPG!$K$20:$K$158,'School CFR'!$L$2)</f>
        <v>28900</v>
      </c>
      <c r="M17" s="415">
        <f>SUMIFS(COVID!$F$20:$F$199,COVID!$C$20:$C$199,'School CFR'!A17,COVID!$K$20:$K$199,'School CFR'!$M$2)+SUMIFS(GRANTS!$F$20:$F$220,GRANTS!$C$20:$C$220,'School CFR'!A17,GRANTS!$K$20:$K$220,'School CFR'!$M$2)</f>
        <v>7501</v>
      </c>
      <c r="N17" s="422">
        <f>SUMIFS(GRANTS!$F$20:$F$220,GRANTS!$C$20:$C$220,'School CFR'!A17,GRANTS!$K$20:$K$220,'School CFR'!$N$2)</f>
        <v>0</v>
      </c>
      <c r="O17" s="313"/>
    </row>
    <row r="18" spans="1:15" x14ac:dyDescent="0.25">
      <c r="A18" s="426">
        <v>3022011</v>
      </c>
      <c r="B18" s="277" t="s">
        <v>209</v>
      </c>
      <c r="C18" s="428" t="e">
        <f>SUMIF(APT!$C$20:$C$100,'School CFR'!A18,APT!$AG$20:$AG$100)+SUMIF(HNPlaces!$C$20:$C$35,'School CFR'!A18,HNPlaces!$AI$20:$AI$35)+SUMIF(TPG!$C$20:$C$406,'School CFR'!A18,TPG!#REF!)</f>
        <v>#REF!</v>
      </c>
      <c r="D18" s="428">
        <f>SUMIF(POST16!$C$20:$C$26,'School CFR'!A18,POST16!$AI$20:$AI$26)</f>
        <v>0</v>
      </c>
      <c r="E18" s="428">
        <f>SUMIF('HN TOP UP AUTUMN UPDATE NOV'!$E$8:$E$189,'School CFR'!A18,'HN TOP UP AUTUMN UPDATE NOV'!$BG$8:$BG$189)</f>
        <v>0</v>
      </c>
      <c r="F18" s="428">
        <f>SUMIF(PPG!$C$20:$C$158,'School CFR'!A18,PPG!$AG$20:$AG$158)</f>
        <v>4089.5833333333335</v>
      </c>
      <c r="G18" s="428" t="e">
        <f>SUMIFS(GRANTS!#REF!,GRANTS!$C$20:$C$220,'School CFR'!A18,GRANTS!$K$20:$K$220,'School CFR'!$G$2)</f>
        <v>#REF!</v>
      </c>
      <c r="H18" s="428" t="e">
        <f>SUMIFS(GRANTS!#REF!,GRANTS!$C$20:$C$220,'School CFR'!A18,GRANTS!$K$20:$K$220,'School CFR'!$H$2)</f>
        <v>#REF!</v>
      </c>
      <c r="I18" s="416">
        <f>SUMIFS(APT!$F$20:$F$100,APT!$C$20:$C$100,'School CFR'!A18,APT!$K$20:$K$100,'School CFR'!$I$2)+(SUMIFS(HNPlaces!$F$20:$F$35,HNPlaces!$C$20:$C$35,'School CFR'!A18,HNPlaces!$K$20:$K$35,'School CFR'!$I$2))+(SUMIFS(TPG!$F$20:$F$406,TPG!$C$20:$C$406,'School CFR'!A18,TPG!$K$20:$K$406,'School CFR'!$I$2))</f>
        <v>1004452.1910227181</v>
      </c>
      <c r="J18" s="415">
        <f>SUMIFS(HNPlaces!$F$20:$F$35,HNPlaces!$C$20:$C$35,'School CFR'!A18,HNPlaces!$K$20:$K$35,'School CFR'!$J$2)+SUMIFS(POST16!$F$20:$F$26,POST16!$C$20:$C$26,'School CFR'!A18,POST16!$K$20:$K$26,'School CFR'!$J$2)</f>
        <v>0</v>
      </c>
      <c r="K18" s="416">
        <f>SUMIF('HN TOP UP AUTUMN UPDATE NOV'!$E$8:$E$189,'School CFR'!A18,'HN TOP UP AUTUMN UPDATE NOV'!$H$8:$H$189)</f>
        <v>0</v>
      </c>
      <c r="L18" s="416">
        <f>SUMIFS(PPG!$F$20:$F$158,PPG!$C$20:$C$158,'School CFR'!A18,PPG!$K$20:$K$158,'School CFR'!$L$2)</f>
        <v>49075</v>
      </c>
      <c r="M18" s="415">
        <f>SUMIFS(COVID!$F$20:$F$199,COVID!$C$20:$C$199,'School CFR'!A18,COVID!$K$20:$K$199,'School CFR'!$M$2)+SUMIFS(GRANTS!$F$20:$F$220,GRANTS!$C$20:$C$220,'School CFR'!A18,GRANTS!$K$20:$K$220,'School CFR'!$M$2)</f>
        <v>13474</v>
      </c>
      <c r="N18" s="422">
        <f>SUMIFS(GRANTS!$F$20:$F$220,GRANTS!$C$20:$C$220,'School CFR'!A18,GRANTS!$K$20:$K$220,'School CFR'!$N$2)</f>
        <v>0</v>
      </c>
      <c r="O18" s="313"/>
    </row>
    <row r="19" spans="1:15" x14ac:dyDescent="0.25">
      <c r="A19" s="426">
        <v>3022014</v>
      </c>
      <c r="B19" s="277" t="s">
        <v>211</v>
      </c>
      <c r="C19" s="428" t="e">
        <f>SUMIF(APT!$C$20:$C$100,'School CFR'!A19,APT!$AG$20:$AG$100)+SUMIF(HNPlaces!$C$20:$C$35,'School CFR'!A19,HNPlaces!$AI$20:$AI$35)+SUMIF(TPG!$C$20:$C$406,'School CFR'!A19,TPG!#REF!)</f>
        <v>#REF!</v>
      </c>
      <c r="D19" s="428">
        <f>SUMIF(POST16!$C$20:$C$26,'School CFR'!A19,POST16!$AI$20:$AI$26)</f>
        <v>0</v>
      </c>
      <c r="E19" s="428">
        <f>SUMIF('HN TOP UP AUTUMN UPDATE NOV'!$E$8:$E$189,'School CFR'!A19,'HN TOP UP AUTUMN UPDATE NOV'!$BG$8:$BG$189)</f>
        <v>0</v>
      </c>
      <c r="F19" s="428">
        <f>SUMIF(PPG!$C$20:$C$158,'School CFR'!A19,PPG!$AG$20:$AG$158)</f>
        <v>21407.916666666668</v>
      </c>
      <c r="G19" s="428" t="e">
        <f>SUMIFS(GRANTS!#REF!,GRANTS!$C$20:$C$220,'School CFR'!A19,GRANTS!$K$20:$K$220,'School CFR'!$G$2)</f>
        <v>#REF!</v>
      </c>
      <c r="H19" s="428" t="e">
        <f>SUMIFS(GRANTS!#REF!,GRANTS!$C$20:$C$220,'School CFR'!A19,GRANTS!$K$20:$K$220,'School CFR'!$H$2)</f>
        <v>#REF!</v>
      </c>
      <c r="I19" s="416">
        <f>SUMIFS(APT!$F$20:$F$100,APT!$C$20:$C$100,'School CFR'!A19,APT!$K$20:$K$100,'School CFR'!$I$2)+(SUMIFS(HNPlaces!$F$20:$F$35,HNPlaces!$C$20:$C$35,'School CFR'!A19,HNPlaces!$K$20:$K$35,'School CFR'!$I$2))+(SUMIFS(TPG!$F$20:$F$406,TPG!$C$20:$C$406,'School CFR'!A19,TPG!$K$20:$K$406,'School CFR'!$I$2))</f>
        <v>3144400.7116022473</v>
      </c>
      <c r="J19" s="415">
        <f>SUMIFS(HNPlaces!$F$20:$F$35,HNPlaces!$C$20:$C$35,'School CFR'!A19,HNPlaces!$K$20:$K$35,'School CFR'!$J$2)+SUMIFS(POST16!$F$20:$F$26,POST16!$C$20:$C$26,'School CFR'!A19,POST16!$K$20:$K$26,'School CFR'!$J$2)</f>
        <v>0</v>
      </c>
      <c r="K19" s="416">
        <f>SUMIF('HN TOP UP AUTUMN UPDATE NOV'!$E$8:$E$189,'School CFR'!A19,'HN TOP UP AUTUMN UPDATE NOV'!$H$8:$H$189)</f>
        <v>0</v>
      </c>
      <c r="L19" s="416">
        <f>SUMIFS(PPG!$F$20:$F$158,PPG!$C$20:$C$158,'School CFR'!A19,PPG!$K$20:$K$158,'School CFR'!$L$2)</f>
        <v>256895</v>
      </c>
      <c r="M19" s="415">
        <f>SUMIFS(COVID!$F$20:$F$199,COVID!$C$20:$C$199,'School CFR'!A19,COVID!$K$20:$K$199,'School CFR'!$M$2)+SUMIFS(GRANTS!$F$20:$F$220,GRANTS!$C$20:$C$220,'School CFR'!A19,GRANTS!$K$20:$K$220,'School CFR'!$M$2)</f>
        <v>22560</v>
      </c>
      <c r="N19" s="422">
        <f>SUMIFS(GRANTS!$F$20:$F$220,GRANTS!$C$20:$C$220,'School CFR'!A19,GRANTS!$K$20:$K$220,'School CFR'!$N$2)</f>
        <v>0</v>
      </c>
      <c r="O19" s="313"/>
    </row>
    <row r="20" spans="1:15" x14ac:dyDescent="0.25">
      <c r="A20" s="426">
        <v>3022015</v>
      </c>
      <c r="B20" s="277" t="s">
        <v>212</v>
      </c>
      <c r="C20" s="428" t="e">
        <f>SUMIF(APT!$C$20:$C$100,'School CFR'!A20,APT!$AG$20:$AG$100)+SUMIF(HNPlaces!$C$20:$C$35,'School CFR'!A20,HNPlaces!$AI$20:$AI$35)+SUMIF(TPG!$C$20:$C$406,'School CFR'!A20,TPG!#REF!)</f>
        <v>#REF!</v>
      </c>
      <c r="D20" s="428">
        <f>SUMIF(POST16!$C$20:$C$26,'School CFR'!A20,POST16!$AI$20:$AI$26)</f>
        <v>0</v>
      </c>
      <c r="E20" s="428">
        <f>SUMIF('HN TOP UP AUTUMN UPDATE NOV'!$E$8:$E$189,'School CFR'!A20,'HN TOP UP AUTUMN UPDATE NOV'!$BG$8:$BG$189)</f>
        <v>0</v>
      </c>
      <c r="F20" s="428">
        <f>SUMIF(PPG!$C$20:$C$158,'School CFR'!A20,PPG!$AG$20:$AG$158)</f>
        <v>8630.4166666666661</v>
      </c>
      <c r="G20" s="428" t="e">
        <f>SUMIFS(GRANTS!#REF!,GRANTS!$C$20:$C$220,'School CFR'!A20,GRANTS!$K$20:$K$220,'School CFR'!$G$2)</f>
        <v>#REF!</v>
      </c>
      <c r="H20" s="428" t="e">
        <f>SUMIFS(GRANTS!#REF!,GRANTS!$C$20:$C$220,'School CFR'!A20,GRANTS!$K$20:$K$220,'School CFR'!$H$2)</f>
        <v>#REF!</v>
      </c>
      <c r="I20" s="416">
        <f>SUMIFS(APT!$F$20:$F$100,APT!$C$20:$C$100,'School CFR'!A20,APT!$K$20:$K$100,'School CFR'!$I$2)+(SUMIFS(HNPlaces!$F$20:$F$35,HNPlaces!$C$20:$C$35,'School CFR'!A20,HNPlaces!$K$20:$K$35,'School CFR'!$I$2))+(SUMIFS(TPG!$F$20:$F$406,TPG!$C$20:$C$406,'School CFR'!A20,TPG!$K$20:$K$406,'School CFR'!$I$2))</f>
        <v>1253078.3255300005</v>
      </c>
      <c r="J20" s="415">
        <f>SUMIFS(HNPlaces!$F$20:$F$35,HNPlaces!$C$20:$C$35,'School CFR'!A20,HNPlaces!$K$20:$K$35,'School CFR'!$J$2)+SUMIFS(POST16!$F$20:$F$26,POST16!$C$20:$C$26,'School CFR'!A20,POST16!$K$20:$K$26,'School CFR'!$J$2)</f>
        <v>0</v>
      </c>
      <c r="K20" s="416">
        <f>SUMIF('HN TOP UP AUTUMN UPDATE NOV'!$E$8:$E$189,'School CFR'!A20,'HN TOP UP AUTUMN UPDATE NOV'!$H$8:$H$189)</f>
        <v>0</v>
      </c>
      <c r="L20" s="416">
        <f>SUMIFS(PPG!$F$20:$F$158,PPG!$C$20:$C$158,'School CFR'!A20,PPG!$K$20:$K$158,'School CFR'!$L$2)</f>
        <v>103565</v>
      </c>
      <c r="M20" s="415">
        <f>SUMIFS(COVID!$F$20:$F$199,COVID!$C$20:$C$199,'School CFR'!A20,COVID!$K$20:$K$199,'School CFR'!$M$2)+SUMIFS(GRANTS!$F$20:$F$220,GRANTS!$C$20:$C$220,'School CFR'!A20,GRANTS!$K$20:$K$220,'School CFR'!$M$2)</f>
        <v>18229</v>
      </c>
      <c r="N20" s="422">
        <f>SUMIFS(GRANTS!$F$20:$F$220,GRANTS!$C$20:$C$220,'School CFR'!A20,GRANTS!$K$20:$K$220,'School CFR'!$N$2)</f>
        <v>0</v>
      </c>
      <c r="O20" s="313"/>
    </row>
    <row r="21" spans="1:15" x14ac:dyDescent="0.25">
      <c r="A21" s="426">
        <v>3022016</v>
      </c>
      <c r="B21" s="277" t="s">
        <v>213</v>
      </c>
      <c r="C21" s="428" t="e">
        <f>SUMIF(APT!$C$20:$C$100,'School CFR'!A21,APT!$AG$20:$AG$100)+SUMIF(HNPlaces!$C$20:$C$35,'School CFR'!A21,HNPlaces!$AI$20:$AI$35)+SUMIF(TPG!$C$20:$C$406,'School CFR'!A21,TPG!#REF!)</f>
        <v>#REF!</v>
      </c>
      <c r="D21" s="428">
        <f>SUMIF(POST16!$C$20:$C$26,'School CFR'!A21,POST16!$AI$20:$AI$26)</f>
        <v>0</v>
      </c>
      <c r="E21" s="428">
        <f>SUMIF('HN TOP UP AUTUMN UPDATE NOV'!$E$8:$E$189,'School CFR'!A21,'HN TOP UP AUTUMN UPDATE NOV'!$BG$8:$BG$189)</f>
        <v>0</v>
      </c>
      <c r="F21" s="428">
        <f>SUMIF(PPG!$C$20:$C$158,'School CFR'!A21,PPG!$AG$20:$AG$158)</f>
        <v>7061.25</v>
      </c>
      <c r="G21" s="428" t="e">
        <f>SUMIFS(GRANTS!#REF!,GRANTS!$C$20:$C$220,'School CFR'!A21,GRANTS!$K$20:$K$220,'School CFR'!$G$2)</f>
        <v>#REF!</v>
      </c>
      <c r="H21" s="428" t="e">
        <f>SUMIFS(GRANTS!#REF!,GRANTS!$C$20:$C$220,'School CFR'!A21,GRANTS!$K$20:$K$220,'School CFR'!$H$2)</f>
        <v>#REF!</v>
      </c>
      <c r="I21" s="416">
        <f>SUMIFS(APT!$F$20:$F$100,APT!$C$20:$C$100,'School CFR'!A21,APT!$K$20:$K$100,'School CFR'!$I$2)+(SUMIFS(HNPlaces!$F$20:$F$35,HNPlaces!$C$20:$C$35,'School CFR'!A21,HNPlaces!$K$20:$K$35,'School CFR'!$I$2))+(SUMIFS(TPG!$F$20:$F$406,TPG!$C$20:$C$406,'School CFR'!A21,TPG!$K$20:$K$406,'School CFR'!$I$2))</f>
        <v>1003027.6578474883</v>
      </c>
      <c r="J21" s="415">
        <f>SUMIFS(HNPlaces!$F$20:$F$35,HNPlaces!$C$20:$C$35,'School CFR'!A21,HNPlaces!$K$20:$K$35,'School CFR'!$J$2)+SUMIFS(POST16!$F$20:$F$26,POST16!$C$20:$C$26,'School CFR'!A21,POST16!$K$20:$K$26,'School CFR'!$J$2)</f>
        <v>0</v>
      </c>
      <c r="K21" s="416">
        <f>SUMIF('HN TOP UP AUTUMN UPDATE NOV'!$E$8:$E$189,'School CFR'!A21,'HN TOP UP AUTUMN UPDATE NOV'!$H$8:$H$189)</f>
        <v>0</v>
      </c>
      <c r="L21" s="416">
        <f>SUMIFS(PPG!$F$20:$F$158,PPG!$C$20:$C$158,'School CFR'!A21,PPG!$K$20:$K$158,'School CFR'!$L$2)</f>
        <v>28245</v>
      </c>
      <c r="M21" s="415">
        <f>SUMIFS(COVID!$F$20:$F$199,COVID!$C$20:$C$199,'School CFR'!A21,COVID!$K$20:$K$199,'School CFR'!$M$2)+SUMIFS(GRANTS!$F$20:$F$220,GRANTS!$C$20:$C$220,'School CFR'!A21,GRANTS!$K$20:$K$220,'School CFR'!$M$2)</f>
        <v>5795</v>
      </c>
      <c r="N21" s="422">
        <f>SUMIFS(GRANTS!$F$20:$F$220,GRANTS!$C$20:$C$220,'School CFR'!A21,GRANTS!$K$20:$K$220,'School CFR'!$N$2)</f>
        <v>0</v>
      </c>
      <c r="O21" s="313"/>
    </row>
    <row r="22" spans="1:15" x14ac:dyDescent="0.25">
      <c r="A22" s="426">
        <v>3022017</v>
      </c>
      <c r="B22" s="277" t="s">
        <v>214</v>
      </c>
      <c r="C22" s="428" t="e">
        <f>SUMIF(APT!$C$20:$C$100,'School CFR'!A22,APT!$AG$20:$AG$100)+SUMIF(HNPlaces!$C$20:$C$35,'School CFR'!A22,HNPlaces!$AI$20:$AI$35)+SUMIF(TPG!$C$20:$C$406,'School CFR'!A22,TPG!#REF!)</f>
        <v>#REF!</v>
      </c>
      <c r="D22" s="428">
        <f>SUMIF(POST16!$C$20:$C$26,'School CFR'!A22,POST16!$AI$20:$AI$26)</f>
        <v>0</v>
      </c>
      <c r="E22" s="428">
        <f>SUMIF('HN TOP UP AUTUMN UPDATE NOV'!$E$8:$E$189,'School CFR'!A22,'HN TOP UP AUTUMN UPDATE NOV'!$BG$8:$BG$189)</f>
        <v>0</v>
      </c>
      <c r="F22" s="428">
        <f>SUMIF(PPG!$C$20:$C$158,'School CFR'!A22,PPG!$AG$20:$AG$158)</f>
        <v>12105</v>
      </c>
      <c r="G22" s="428" t="e">
        <f>SUMIFS(GRANTS!#REF!,GRANTS!$C$20:$C$220,'School CFR'!A22,GRANTS!$K$20:$K$220,'School CFR'!$G$2)</f>
        <v>#REF!</v>
      </c>
      <c r="H22" s="428" t="e">
        <f>SUMIFS(GRANTS!#REF!,GRANTS!$C$20:$C$220,'School CFR'!A22,GRANTS!$K$20:$K$220,'School CFR'!$H$2)</f>
        <v>#REF!</v>
      </c>
      <c r="I22" s="416">
        <f>SUMIFS(APT!$F$20:$F$100,APT!$C$20:$C$100,'School CFR'!A22,APT!$K$20:$K$100,'School CFR'!$I$2)+(SUMIFS(HNPlaces!$F$20:$F$35,HNPlaces!$C$20:$C$35,'School CFR'!A22,HNPlaces!$K$20:$K$35,'School CFR'!$I$2))+(SUMIFS(TPG!$F$20:$F$406,TPG!$C$20:$C$406,'School CFR'!A22,TPG!$K$20:$K$406,'School CFR'!$I$2))</f>
        <v>1854771.0517357572</v>
      </c>
      <c r="J22" s="415">
        <f>SUMIFS(HNPlaces!$F$20:$F$35,HNPlaces!$C$20:$C$35,'School CFR'!A22,HNPlaces!$K$20:$K$35,'School CFR'!$J$2)+SUMIFS(POST16!$F$20:$F$26,POST16!$C$20:$C$26,'School CFR'!A22,POST16!$K$20:$K$26,'School CFR'!$J$2)</f>
        <v>0</v>
      </c>
      <c r="K22" s="416">
        <f>SUMIF('HN TOP UP AUTUMN UPDATE NOV'!$E$8:$E$189,'School CFR'!A22,'HN TOP UP AUTUMN UPDATE NOV'!$H$8:$H$189)</f>
        <v>0</v>
      </c>
      <c r="L22" s="416">
        <f>SUMIFS(PPG!$F$20:$F$158,PPG!$C$20:$C$158,'School CFR'!A22,PPG!$K$20:$K$158,'School CFR'!$L$2)</f>
        <v>145260</v>
      </c>
      <c r="M22" s="415">
        <f>SUMIFS(COVID!$F$20:$F$199,COVID!$C$20:$C$199,'School CFR'!A22,COVID!$K$20:$K$199,'School CFR'!$M$2)+SUMIFS(GRANTS!$F$20:$F$220,GRANTS!$C$20:$C$220,'School CFR'!A22,GRANTS!$K$20:$K$220,'School CFR'!$M$2)</f>
        <v>12695</v>
      </c>
      <c r="N22" s="422">
        <f>SUMIFS(GRANTS!$F$20:$F$220,GRANTS!$C$20:$C$220,'School CFR'!A22,GRANTS!$K$20:$K$220,'School CFR'!$N$2)</f>
        <v>0</v>
      </c>
      <c r="O22" s="313"/>
    </row>
    <row r="23" spans="1:15" x14ac:dyDescent="0.25">
      <c r="A23" s="426">
        <v>3022073</v>
      </c>
      <c r="B23" s="277" t="s">
        <v>215</v>
      </c>
      <c r="C23" s="428" t="e">
        <f>SUMIF(APT!$C$20:$C$100,'School CFR'!A23,APT!$AG$20:$AG$100)+SUMIF(HNPlaces!$C$20:$C$35,'School CFR'!A23,HNPlaces!$AI$20:$AI$35)+SUMIF(TPG!$C$20:$C$406,'School CFR'!A23,TPG!#REF!)</f>
        <v>#REF!</v>
      </c>
      <c r="D23" s="428">
        <f>SUMIF(POST16!$C$20:$C$26,'School CFR'!A23,POST16!$AI$20:$AI$26)</f>
        <v>0</v>
      </c>
      <c r="E23" s="428">
        <f>SUMIF('HN TOP UP AUTUMN UPDATE NOV'!$E$8:$E$189,'School CFR'!A23,'HN TOP UP AUTUMN UPDATE NOV'!$BG$8:$BG$189)</f>
        <v>0</v>
      </c>
      <c r="F23" s="428">
        <f>SUMIF(PPG!$C$20:$C$158,'School CFR'!A23,PPG!$AG$20:$AG$158)</f>
        <v>19669.166666666664</v>
      </c>
      <c r="G23" s="428" t="e">
        <f>SUMIFS(GRANTS!#REF!,GRANTS!$C$20:$C$220,'School CFR'!A23,GRANTS!$K$20:$K$220,'School CFR'!$G$2)</f>
        <v>#REF!</v>
      </c>
      <c r="H23" s="428" t="e">
        <f>SUMIFS(GRANTS!#REF!,GRANTS!$C$20:$C$220,'School CFR'!A23,GRANTS!$K$20:$K$220,'School CFR'!$H$2)</f>
        <v>#REF!</v>
      </c>
      <c r="I23" s="416">
        <f>SUMIFS(APT!$F$20:$F$100,APT!$C$20:$C$100,'School CFR'!A23,APT!$K$20:$K$100,'School CFR'!$I$2)+(SUMIFS(HNPlaces!$F$20:$F$35,HNPlaces!$C$20:$C$35,'School CFR'!A23,HNPlaces!$K$20:$K$35,'School CFR'!$I$2))+(SUMIFS(TPG!$F$20:$F$406,TPG!$C$20:$C$406,'School CFR'!A23,TPG!$K$20:$K$406,'School CFR'!$I$2))</f>
        <v>2840689.3349591885</v>
      </c>
      <c r="J23" s="415">
        <f>SUMIFS(HNPlaces!$F$20:$F$35,HNPlaces!$C$20:$C$35,'School CFR'!A23,HNPlaces!$K$20:$K$35,'School CFR'!$J$2)+SUMIFS(POST16!$F$20:$F$26,POST16!$C$20:$C$26,'School CFR'!A23,POST16!$K$20:$K$26,'School CFR'!$J$2)</f>
        <v>0</v>
      </c>
      <c r="K23" s="416">
        <f>SUMIF('HN TOP UP AUTUMN UPDATE NOV'!$E$8:$E$189,'School CFR'!A23,'HN TOP UP AUTUMN UPDATE NOV'!$H$8:$H$189)</f>
        <v>0</v>
      </c>
      <c r="L23" s="416">
        <f>SUMIFS(PPG!$F$20:$F$158,PPG!$C$20:$C$158,'School CFR'!A23,PPG!$K$20:$K$158,'School CFR'!$L$2)</f>
        <v>236030</v>
      </c>
      <c r="M23" s="415">
        <f>SUMIFS(COVID!$F$20:$F$199,COVID!$C$20:$C$199,'School CFR'!A23,COVID!$K$20:$K$199,'School CFR'!$M$2)+SUMIFS(GRANTS!$F$20:$F$220,GRANTS!$C$20:$C$220,'School CFR'!A23,GRANTS!$K$20:$K$220,'School CFR'!$M$2)</f>
        <v>58695</v>
      </c>
      <c r="N23" s="422">
        <f>SUMIFS(GRANTS!$F$20:$F$220,GRANTS!$C$20:$C$220,'School CFR'!A23,GRANTS!$K$20:$K$220,'School CFR'!$N$2)</f>
        <v>0</v>
      </c>
      <c r="O23" s="313"/>
    </row>
    <row r="24" spans="1:15" x14ac:dyDescent="0.25">
      <c r="A24" s="426">
        <v>3022019</v>
      </c>
      <c r="B24" s="277" t="s">
        <v>216</v>
      </c>
      <c r="C24" s="428" t="e">
        <f>SUMIF(APT!$C$20:$C$100,'School CFR'!A24,APT!$AG$20:$AG$100)+SUMIF(HNPlaces!$C$20:$C$35,'School CFR'!A24,HNPlaces!$AI$20:$AI$35)+SUMIF(TPG!$C$20:$C$406,'School CFR'!A24,TPG!#REF!)</f>
        <v>#REF!</v>
      </c>
      <c r="D24" s="428">
        <f>SUMIF(POST16!$C$20:$C$26,'School CFR'!A24,POST16!$AI$20:$AI$26)</f>
        <v>0</v>
      </c>
      <c r="E24" s="428">
        <f>SUMIF('HN TOP UP AUTUMN UPDATE NOV'!$E$8:$E$189,'School CFR'!A24,'HN TOP UP AUTUMN UPDATE NOV'!$BG$8:$BG$189)</f>
        <v>0</v>
      </c>
      <c r="F24" s="428">
        <f>SUMIF(PPG!$C$20:$C$158,'School CFR'!A24,PPG!$AG$20:$AG$158)</f>
        <v>5604.166666666667</v>
      </c>
      <c r="G24" s="428" t="e">
        <f>SUMIFS(GRANTS!#REF!,GRANTS!$C$20:$C$220,'School CFR'!A24,GRANTS!$K$20:$K$220,'School CFR'!$G$2)</f>
        <v>#REF!</v>
      </c>
      <c r="H24" s="428" t="e">
        <f>SUMIFS(GRANTS!#REF!,GRANTS!$C$20:$C$220,'School CFR'!A24,GRANTS!$K$20:$K$220,'School CFR'!$H$2)</f>
        <v>#REF!</v>
      </c>
      <c r="I24" s="416">
        <f>SUMIFS(APT!$F$20:$F$100,APT!$C$20:$C$100,'School CFR'!A24,APT!$K$20:$K$100,'School CFR'!$I$2)+(SUMIFS(HNPlaces!$F$20:$F$35,HNPlaces!$C$20:$C$35,'School CFR'!A24,HNPlaces!$K$20:$K$35,'School CFR'!$I$2))+(SUMIFS(TPG!$F$20:$F$406,TPG!$C$20:$C$406,'School CFR'!A24,TPG!$K$20:$K$406,'School CFR'!$I$2))</f>
        <v>1130765.702982886</v>
      </c>
      <c r="J24" s="415">
        <f>SUMIFS(HNPlaces!$F$20:$F$35,HNPlaces!$C$20:$C$35,'School CFR'!A24,HNPlaces!$K$20:$K$35,'School CFR'!$J$2)+SUMIFS(POST16!$F$20:$F$26,POST16!$C$20:$C$26,'School CFR'!A24,POST16!$K$20:$K$26,'School CFR'!$J$2)</f>
        <v>0</v>
      </c>
      <c r="K24" s="416">
        <f>SUMIF('HN TOP UP AUTUMN UPDATE NOV'!$E$8:$E$189,'School CFR'!A24,'HN TOP UP AUTUMN UPDATE NOV'!$H$8:$H$189)</f>
        <v>0</v>
      </c>
      <c r="L24" s="416">
        <f>SUMIFS(PPG!$F$20:$F$158,PPG!$C$20:$C$158,'School CFR'!A24,PPG!$K$20:$K$158,'School CFR'!$L$2)</f>
        <v>67250</v>
      </c>
      <c r="M24" s="415">
        <f>SUMIFS(COVID!$F$20:$F$199,COVID!$C$20:$C$199,'School CFR'!A24,COVID!$K$20:$K$199,'School CFR'!$M$2)+SUMIFS(GRANTS!$F$20:$F$220,GRANTS!$C$20:$C$220,'School CFR'!A24,GRANTS!$K$20:$K$220,'School CFR'!$M$2)</f>
        <v>11735</v>
      </c>
      <c r="N24" s="422">
        <f>SUMIFS(GRANTS!$F$20:$F$220,GRANTS!$C$20:$C$220,'School CFR'!A24,GRANTS!$K$20:$K$220,'School CFR'!$N$2)</f>
        <v>0</v>
      </c>
      <c r="O24" s="313"/>
    </row>
    <row r="25" spans="1:15" x14ac:dyDescent="0.25">
      <c r="A25" s="426">
        <v>3022021</v>
      </c>
      <c r="B25" s="277" t="s">
        <v>218</v>
      </c>
      <c r="C25" s="428" t="e">
        <f>SUMIF(APT!$C$20:$C$100,'School CFR'!A25,APT!$AG$20:$AG$100)+SUMIF(HNPlaces!$C$20:$C$35,'School CFR'!A25,HNPlaces!$AI$20:$AI$35)+SUMIF(TPG!$C$20:$C$406,'School CFR'!A25,TPG!#REF!)</f>
        <v>#REF!</v>
      </c>
      <c r="D25" s="428">
        <f>SUMIF(POST16!$C$20:$C$26,'School CFR'!A25,POST16!$AI$20:$AI$26)</f>
        <v>0</v>
      </c>
      <c r="E25" s="428">
        <f>SUMIF('HN TOP UP AUTUMN UPDATE NOV'!$E$8:$E$189,'School CFR'!A25,'HN TOP UP AUTUMN UPDATE NOV'!$BG$8:$BG$189)</f>
        <v>0</v>
      </c>
      <c r="F25" s="428">
        <f>SUMIF(PPG!$C$20:$C$158,'School CFR'!A25,PPG!$AG$20:$AG$158)</f>
        <v>16364.166666666666</v>
      </c>
      <c r="G25" s="428" t="e">
        <f>SUMIFS(GRANTS!#REF!,GRANTS!$C$20:$C$220,'School CFR'!A25,GRANTS!$K$20:$K$220,'School CFR'!$G$2)</f>
        <v>#REF!</v>
      </c>
      <c r="H25" s="428" t="e">
        <f>SUMIFS(GRANTS!#REF!,GRANTS!$C$20:$C$220,'School CFR'!A25,GRANTS!$K$20:$K$220,'School CFR'!$H$2)</f>
        <v>#REF!</v>
      </c>
      <c r="I25" s="416">
        <f>SUMIFS(APT!$F$20:$F$100,APT!$C$20:$C$100,'School CFR'!A25,APT!$K$20:$K$100,'School CFR'!$I$2)+(SUMIFS(HNPlaces!$F$20:$F$35,HNPlaces!$C$20:$C$35,'School CFR'!A25,HNPlaces!$K$20:$K$35,'School CFR'!$I$2))+(SUMIFS(TPG!$F$20:$F$406,TPG!$C$20:$C$406,'School CFR'!A25,TPG!$K$20:$K$406,'School CFR'!$I$2))</f>
        <v>2332337.8876650496</v>
      </c>
      <c r="J25" s="415">
        <f>SUMIFS(HNPlaces!$F$20:$F$35,HNPlaces!$C$20:$C$35,'School CFR'!A25,HNPlaces!$K$20:$K$35,'School CFR'!$J$2)+SUMIFS(POST16!$F$20:$F$26,POST16!$C$20:$C$26,'School CFR'!A25,POST16!$K$20:$K$26,'School CFR'!$J$2)</f>
        <v>0</v>
      </c>
      <c r="K25" s="416">
        <f>SUMIF('HN TOP UP AUTUMN UPDATE NOV'!$E$8:$E$189,'School CFR'!A25,'HN TOP UP AUTUMN UPDATE NOV'!$H$8:$H$189)</f>
        <v>0</v>
      </c>
      <c r="L25" s="416">
        <f>SUMIFS(PPG!$F$20:$F$158,PPG!$C$20:$C$158,'School CFR'!A25,PPG!$K$20:$K$158,'School CFR'!$L$2)</f>
        <v>196370</v>
      </c>
      <c r="M25" s="415">
        <f>SUMIFS(COVID!$F$20:$F$199,COVID!$C$20:$C$199,'School CFR'!A25,COVID!$K$20:$K$199,'School CFR'!$M$2)+SUMIFS(GRANTS!$F$20:$F$220,GRANTS!$C$20:$C$220,'School CFR'!A25,GRANTS!$K$20:$K$220,'School CFR'!$M$2)</f>
        <v>11275</v>
      </c>
      <c r="N25" s="422">
        <f>SUMIFS(GRANTS!$F$20:$F$220,GRANTS!$C$20:$C$220,'School CFR'!A25,GRANTS!$K$20:$K$220,'School CFR'!$N$2)</f>
        <v>0</v>
      </c>
      <c r="O25" s="313"/>
    </row>
    <row r="26" spans="1:15" x14ac:dyDescent="0.25">
      <c r="A26" s="426">
        <v>3022023</v>
      </c>
      <c r="B26" s="277" t="s">
        <v>219</v>
      </c>
      <c r="C26" s="428" t="e">
        <f>SUMIF(APT!$C$20:$C$100,'School CFR'!A26,APT!$AG$20:$AG$100)+SUMIF(HNPlaces!$C$20:$C$35,'School CFR'!A26,HNPlaces!$AI$20:$AI$35)+SUMIF(TPG!$C$20:$C$406,'School CFR'!A26,TPG!#REF!)</f>
        <v>#REF!</v>
      </c>
      <c r="D26" s="428">
        <f>SUMIF(POST16!$C$20:$C$26,'School CFR'!A26,POST16!$AI$20:$AI$26)</f>
        <v>0</v>
      </c>
      <c r="E26" s="428">
        <f>SUMIF('HN TOP UP AUTUMN UPDATE NOV'!$E$8:$E$189,'School CFR'!A26,'HN TOP UP AUTUMN UPDATE NOV'!$BG$8:$BG$189)</f>
        <v>0</v>
      </c>
      <c r="F26" s="428">
        <f>SUMIF(PPG!$C$20:$C$158,'School CFR'!A26,PPG!$AG$20:$AG$158)</f>
        <v>20258.333333333336</v>
      </c>
      <c r="G26" s="428" t="e">
        <f>SUMIFS(GRANTS!#REF!,GRANTS!$C$20:$C$220,'School CFR'!A26,GRANTS!$K$20:$K$220,'School CFR'!$G$2)</f>
        <v>#REF!</v>
      </c>
      <c r="H26" s="428" t="e">
        <f>SUMIFS(GRANTS!#REF!,GRANTS!$C$20:$C$220,'School CFR'!A26,GRANTS!$K$20:$K$220,'School CFR'!$H$2)</f>
        <v>#REF!</v>
      </c>
      <c r="I26" s="416">
        <f>SUMIFS(APT!$F$20:$F$100,APT!$C$20:$C$100,'School CFR'!A26,APT!$K$20:$K$100,'School CFR'!$I$2)+(SUMIFS(HNPlaces!$F$20:$F$35,HNPlaces!$C$20:$C$35,'School CFR'!A26,HNPlaces!$K$20:$K$35,'School CFR'!$I$2))+(SUMIFS(TPG!$F$20:$F$406,TPG!$C$20:$C$406,'School CFR'!A26,TPG!$K$20:$K$406,'School CFR'!$I$2))</f>
        <v>2467802.1393759092</v>
      </c>
      <c r="J26" s="415">
        <f>SUMIFS(HNPlaces!$F$20:$F$35,HNPlaces!$C$20:$C$35,'School CFR'!A26,HNPlaces!$K$20:$K$35,'School CFR'!$J$2)+SUMIFS(POST16!$F$20:$F$26,POST16!$C$20:$C$26,'School CFR'!A26,POST16!$K$20:$K$26,'School CFR'!$J$2)</f>
        <v>0</v>
      </c>
      <c r="K26" s="416">
        <f>SUMIF('HN TOP UP AUTUMN UPDATE NOV'!$E$8:$E$189,'School CFR'!A26,'HN TOP UP AUTUMN UPDATE NOV'!$H$8:$H$189)</f>
        <v>0</v>
      </c>
      <c r="L26" s="416">
        <f>SUMIFS(PPG!$F$20:$F$158,PPG!$C$20:$C$158,'School CFR'!A26,PPG!$K$20:$K$158,'School CFR'!$L$2)</f>
        <v>243100</v>
      </c>
      <c r="M26" s="415">
        <f>SUMIFS(COVID!$F$20:$F$199,COVID!$C$20:$C$199,'School CFR'!A26,COVID!$K$20:$K$199,'School CFR'!$M$2)+SUMIFS(GRANTS!$F$20:$F$220,GRANTS!$C$20:$C$220,'School CFR'!A26,GRANTS!$K$20:$K$220,'School CFR'!$M$2)</f>
        <v>28378</v>
      </c>
      <c r="N26" s="422">
        <f>SUMIFS(GRANTS!$F$20:$F$220,GRANTS!$C$20:$C$220,'School CFR'!A26,GRANTS!$K$20:$K$220,'School CFR'!$N$2)</f>
        <v>0</v>
      </c>
      <c r="O26" s="313"/>
    </row>
    <row r="27" spans="1:15" x14ac:dyDescent="0.25">
      <c r="A27" s="426">
        <v>3022024</v>
      </c>
      <c r="B27" s="277" t="s">
        <v>221</v>
      </c>
      <c r="C27" s="428" t="e">
        <f>SUMIF(APT!$C$20:$C$100,'School CFR'!A27,APT!$AG$20:$AG$100)+SUMIF(HNPlaces!$C$20:$C$35,'School CFR'!A27,HNPlaces!$AI$20:$AI$35)+SUMIF(TPG!$C$20:$C$406,'School CFR'!A27,TPG!#REF!)</f>
        <v>#REF!</v>
      </c>
      <c r="D27" s="428">
        <f>SUMIF(POST16!$C$20:$C$26,'School CFR'!A27,POST16!$AI$20:$AI$26)</f>
        <v>0</v>
      </c>
      <c r="E27" s="428">
        <f>SUMIF('HN TOP UP AUTUMN UPDATE NOV'!$E$8:$E$189,'School CFR'!A27,'HN TOP UP AUTUMN UPDATE NOV'!$BG$8:$BG$189)</f>
        <v>0</v>
      </c>
      <c r="F27" s="428">
        <f>SUMIF(PPG!$C$20:$C$158,'School CFR'!A27,PPG!$AG$20:$AG$158)</f>
        <v>8180.625</v>
      </c>
      <c r="G27" s="428" t="e">
        <f>SUMIFS(GRANTS!#REF!,GRANTS!$C$20:$C$220,'School CFR'!A27,GRANTS!$K$20:$K$220,'School CFR'!$G$2)</f>
        <v>#REF!</v>
      </c>
      <c r="H27" s="428" t="e">
        <f>SUMIFS(GRANTS!#REF!,GRANTS!$C$20:$C$220,'School CFR'!A27,GRANTS!$K$20:$K$220,'School CFR'!$H$2)</f>
        <v>#REF!</v>
      </c>
      <c r="I27" s="416">
        <f>SUMIFS(APT!$F$20:$F$100,APT!$C$20:$C$100,'School CFR'!A27,APT!$K$20:$K$100,'School CFR'!$I$2)+(SUMIFS(HNPlaces!$F$20:$F$35,HNPlaces!$C$20:$C$35,'School CFR'!A27,HNPlaces!$K$20:$K$35,'School CFR'!$I$2))+(SUMIFS(TPG!$F$20:$F$406,TPG!$C$20:$C$406,'School CFR'!A27,TPG!$K$20:$K$406,'School CFR'!$I$2))</f>
        <v>1051678.1731140001</v>
      </c>
      <c r="J27" s="415">
        <f>SUMIFS(HNPlaces!$F$20:$F$35,HNPlaces!$C$20:$C$35,'School CFR'!A27,HNPlaces!$K$20:$K$35,'School CFR'!$J$2)+SUMIFS(POST16!$F$20:$F$26,POST16!$C$20:$C$26,'School CFR'!A27,POST16!$K$20:$K$26,'School CFR'!$J$2)</f>
        <v>0</v>
      </c>
      <c r="K27" s="416">
        <f>SUMIF('HN TOP UP AUTUMN UPDATE NOV'!$E$8:$E$189,'School CFR'!A27,'HN TOP UP AUTUMN UPDATE NOV'!$H$8:$H$189)</f>
        <v>0</v>
      </c>
      <c r="L27" s="416">
        <f>SUMIFS(PPG!$F$20:$F$158,PPG!$C$20:$C$158,'School CFR'!A27,PPG!$K$20:$K$158,'School CFR'!$L$2)</f>
        <v>98167.5</v>
      </c>
      <c r="M27" s="415">
        <f>SUMIFS(COVID!$F$20:$F$199,COVID!$C$20:$C$199,'School CFR'!A27,COVID!$K$20:$K$199,'School CFR'!$M$2)+SUMIFS(GRANTS!$F$20:$F$220,GRANTS!$C$20:$C$220,'School CFR'!A27,GRANTS!$K$20:$K$220,'School CFR'!$M$2)</f>
        <v>4160</v>
      </c>
      <c r="N27" s="422">
        <f>SUMIFS(GRANTS!$F$20:$F$220,GRANTS!$C$20:$C$220,'School CFR'!A27,GRANTS!$K$20:$K$220,'School CFR'!$N$2)</f>
        <v>0</v>
      </c>
      <c r="O27" s="313"/>
    </row>
    <row r="28" spans="1:15" x14ac:dyDescent="0.25">
      <c r="A28" s="426">
        <v>3022025</v>
      </c>
      <c r="B28" s="277" t="s">
        <v>222</v>
      </c>
      <c r="C28" s="428" t="e">
        <f>SUMIF(APT!$C$20:$C$100,'School CFR'!A28,APT!$AG$20:$AG$100)+SUMIF(HNPlaces!$C$20:$C$35,'School CFR'!A28,HNPlaces!$AI$20:$AI$35)+SUMIF(TPG!$C$20:$C$406,'School CFR'!A28,TPG!#REF!)</f>
        <v>#REF!</v>
      </c>
      <c r="D28" s="428">
        <f>SUMIF(POST16!$C$20:$C$26,'School CFR'!A28,POST16!$AI$20:$AI$26)</f>
        <v>0</v>
      </c>
      <c r="E28" s="428">
        <f>SUMIF('HN TOP UP AUTUMN UPDATE NOV'!$E$8:$E$189,'School CFR'!A28,'HN TOP UP AUTUMN UPDATE NOV'!$BG$8:$BG$189)</f>
        <v>0</v>
      </c>
      <c r="F28" s="428">
        <f>SUMIF(PPG!$C$20:$C$158,'School CFR'!A28,PPG!$AG$20:$AG$158)</f>
        <v>1649.5833333333335</v>
      </c>
      <c r="G28" s="428" t="e">
        <f>SUMIFS(GRANTS!#REF!,GRANTS!$C$20:$C$220,'School CFR'!A28,GRANTS!$K$20:$K$220,'School CFR'!$G$2)</f>
        <v>#REF!</v>
      </c>
      <c r="H28" s="428" t="e">
        <f>SUMIFS(GRANTS!#REF!,GRANTS!$C$20:$C$220,'School CFR'!A28,GRANTS!$K$20:$K$220,'School CFR'!$H$2)</f>
        <v>#REF!</v>
      </c>
      <c r="I28" s="416">
        <f>SUMIFS(APT!$F$20:$F$100,APT!$C$20:$C$100,'School CFR'!A28,APT!$K$20:$K$100,'School CFR'!$I$2)+(SUMIFS(HNPlaces!$F$20:$F$35,HNPlaces!$C$20:$C$35,'School CFR'!A28,HNPlaces!$K$20:$K$35,'School CFR'!$I$2))+(SUMIFS(TPG!$F$20:$F$406,TPG!$C$20:$C$406,'School CFR'!A28,TPG!$K$20:$K$406,'School CFR'!$I$2))</f>
        <v>1366340.2429273503</v>
      </c>
      <c r="J28" s="415">
        <f>SUMIFS(HNPlaces!$F$20:$F$35,HNPlaces!$C$20:$C$35,'School CFR'!A28,HNPlaces!$K$20:$K$35,'School CFR'!$J$2)+SUMIFS(POST16!$F$20:$F$26,POST16!$C$20:$C$26,'School CFR'!A28,POST16!$K$20:$K$26,'School CFR'!$J$2)</f>
        <v>0</v>
      </c>
      <c r="K28" s="416">
        <f>SUMIF('HN TOP UP AUTUMN UPDATE NOV'!$E$8:$E$189,'School CFR'!A28,'HN TOP UP AUTUMN UPDATE NOV'!$H$8:$H$189)</f>
        <v>0</v>
      </c>
      <c r="L28" s="416">
        <f>SUMIFS(PPG!$F$20:$F$158,PPG!$C$20:$C$158,'School CFR'!A28,PPG!$K$20:$K$158,'School CFR'!$L$2)</f>
        <v>19795</v>
      </c>
      <c r="M28" s="415">
        <f>SUMIFS(COVID!$F$20:$F$199,COVID!$C$20:$C$199,'School CFR'!A28,COVID!$K$20:$K$199,'School CFR'!$M$2)+SUMIFS(GRANTS!$F$20:$F$220,GRANTS!$C$20:$C$220,'School CFR'!A28,GRANTS!$K$20:$K$220,'School CFR'!$M$2)</f>
        <v>17130</v>
      </c>
      <c r="N28" s="422">
        <f>SUMIFS(GRANTS!$F$20:$F$220,GRANTS!$C$20:$C$220,'School CFR'!A28,GRANTS!$K$20:$K$220,'School CFR'!$N$2)</f>
        <v>0</v>
      </c>
      <c r="O28" s="313"/>
    </row>
    <row r="29" spans="1:15" x14ac:dyDescent="0.25">
      <c r="A29" s="426">
        <v>3022026</v>
      </c>
      <c r="B29" s="277" t="s">
        <v>223</v>
      </c>
      <c r="C29" s="428" t="e">
        <f>SUMIF(APT!$C$20:$C$100,'School CFR'!A29,APT!$AG$20:$AG$100)+SUMIF(HNPlaces!$C$20:$C$35,'School CFR'!A29,HNPlaces!$AI$20:$AI$35)+SUMIF(TPG!$C$20:$C$406,'School CFR'!A29,TPG!#REF!)</f>
        <v>#REF!</v>
      </c>
      <c r="D29" s="428">
        <f>SUMIF(POST16!$C$20:$C$26,'School CFR'!A29,POST16!$AI$20:$AI$26)</f>
        <v>0</v>
      </c>
      <c r="E29" s="428">
        <f>SUMIF('HN TOP UP AUTUMN UPDATE NOV'!$E$8:$E$189,'School CFR'!A29,'HN TOP UP AUTUMN UPDATE NOV'!$BG$8:$BG$189)</f>
        <v>0</v>
      </c>
      <c r="F29" s="428">
        <f>SUMIF(PPG!$C$20:$C$158,'School CFR'!A29,PPG!$AG$20:$AG$158)</f>
        <v>8966.6666666666661</v>
      </c>
      <c r="G29" s="428" t="e">
        <f>SUMIFS(GRANTS!#REF!,GRANTS!$C$20:$C$220,'School CFR'!A29,GRANTS!$K$20:$K$220,'School CFR'!$G$2)</f>
        <v>#REF!</v>
      </c>
      <c r="H29" s="428" t="e">
        <f>SUMIFS(GRANTS!#REF!,GRANTS!$C$20:$C$220,'School CFR'!A29,GRANTS!$K$20:$K$220,'School CFR'!$H$2)</f>
        <v>#REF!</v>
      </c>
      <c r="I29" s="416">
        <f>SUMIFS(APT!$F$20:$F$100,APT!$C$20:$C$100,'School CFR'!A29,APT!$K$20:$K$100,'School CFR'!$I$2)+(SUMIFS(HNPlaces!$F$20:$F$35,HNPlaces!$C$20:$C$35,'School CFR'!A29,HNPlaces!$K$20:$K$35,'School CFR'!$I$2))+(SUMIFS(TPG!$F$20:$F$406,TPG!$C$20:$C$406,'School CFR'!A29,TPG!$K$20:$K$406,'School CFR'!$I$2))</f>
        <v>2267825.271287689</v>
      </c>
      <c r="J29" s="415">
        <f>SUMIFS(HNPlaces!$F$20:$F$35,HNPlaces!$C$20:$C$35,'School CFR'!A29,HNPlaces!$K$20:$K$35,'School CFR'!$J$2)+SUMIFS(POST16!$F$20:$F$26,POST16!$C$20:$C$26,'School CFR'!A29,POST16!$K$20:$K$26,'School CFR'!$J$2)</f>
        <v>0</v>
      </c>
      <c r="K29" s="416">
        <f>SUMIF('HN TOP UP AUTUMN UPDATE NOV'!$E$8:$E$189,'School CFR'!A29,'HN TOP UP AUTUMN UPDATE NOV'!$H$8:$H$189)</f>
        <v>0</v>
      </c>
      <c r="L29" s="416">
        <f>SUMIFS(PPG!$F$20:$F$158,PPG!$C$20:$C$158,'School CFR'!A29,PPG!$K$20:$K$158,'School CFR'!$L$2)</f>
        <v>107600</v>
      </c>
      <c r="M29" s="415">
        <f>SUMIFS(COVID!$F$20:$F$199,COVID!$C$20:$C$199,'School CFR'!A29,COVID!$K$20:$K$199,'School CFR'!$M$2)+SUMIFS(GRANTS!$F$20:$F$220,GRANTS!$C$20:$C$220,'School CFR'!A29,GRANTS!$K$20:$K$220,'School CFR'!$M$2)</f>
        <v>14800</v>
      </c>
      <c r="N29" s="422">
        <f>SUMIFS(GRANTS!$F$20:$F$220,GRANTS!$C$20:$C$220,'School CFR'!A29,GRANTS!$K$20:$K$220,'School CFR'!$N$2)</f>
        <v>0</v>
      </c>
      <c r="O29" s="313"/>
    </row>
    <row r="30" spans="1:15" x14ac:dyDescent="0.25">
      <c r="A30" s="426">
        <v>3022028</v>
      </c>
      <c r="B30" s="277" t="s">
        <v>224</v>
      </c>
      <c r="C30" s="428" t="e">
        <f>SUMIF(APT!$C$20:$C$100,'School CFR'!A30,APT!$AG$20:$AG$100)+SUMIF(HNPlaces!$C$20:$C$35,'School CFR'!A30,HNPlaces!$AI$20:$AI$35)+SUMIF(TPG!$C$20:$C$406,'School CFR'!A30,TPG!#REF!)</f>
        <v>#REF!</v>
      </c>
      <c r="D30" s="428">
        <f>SUMIF(POST16!$C$20:$C$26,'School CFR'!A30,POST16!$AI$20:$AI$26)</f>
        <v>0</v>
      </c>
      <c r="E30" s="428">
        <f>SUMIF('HN TOP UP AUTUMN UPDATE NOV'!$E$8:$E$189,'School CFR'!A30,'HN TOP UP AUTUMN UPDATE NOV'!$BG$8:$BG$189)</f>
        <v>0</v>
      </c>
      <c r="F30" s="428">
        <f>SUMIF(PPG!$C$20:$C$158,'School CFR'!A30,PPG!$AG$20:$AG$158)</f>
        <v>4201.666666666667</v>
      </c>
      <c r="G30" s="428" t="e">
        <f>SUMIFS(GRANTS!#REF!,GRANTS!$C$20:$C$220,'School CFR'!A30,GRANTS!$K$20:$K$220,'School CFR'!$G$2)</f>
        <v>#REF!</v>
      </c>
      <c r="H30" s="428" t="e">
        <f>SUMIFS(GRANTS!#REF!,GRANTS!$C$20:$C$220,'School CFR'!A30,GRANTS!$K$20:$K$220,'School CFR'!$H$2)</f>
        <v>#REF!</v>
      </c>
      <c r="I30" s="416">
        <f>SUMIFS(APT!$F$20:$F$100,APT!$C$20:$C$100,'School CFR'!A30,APT!$K$20:$K$100,'School CFR'!$I$2)+(SUMIFS(HNPlaces!$F$20:$F$35,HNPlaces!$C$20:$C$35,'School CFR'!A30,HNPlaces!$K$20:$K$35,'School CFR'!$I$2))+(SUMIFS(TPG!$F$20:$F$406,TPG!$C$20:$C$406,'School CFR'!A30,TPG!$K$20:$K$406,'School CFR'!$I$2))</f>
        <v>1206003.5170539611</v>
      </c>
      <c r="J30" s="415">
        <f>SUMIFS(HNPlaces!$F$20:$F$35,HNPlaces!$C$20:$C$35,'School CFR'!A30,HNPlaces!$K$20:$K$35,'School CFR'!$J$2)+SUMIFS(POST16!$F$20:$F$26,POST16!$C$20:$C$26,'School CFR'!A30,POST16!$K$20:$K$26,'School CFR'!$J$2)</f>
        <v>0</v>
      </c>
      <c r="K30" s="416">
        <f>SUMIF('HN TOP UP AUTUMN UPDATE NOV'!$E$8:$E$189,'School CFR'!A30,'HN TOP UP AUTUMN UPDATE NOV'!$H$8:$H$189)</f>
        <v>0</v>
      </c>
      <c r="L30" s="416">
        <f>SUMIFS(PPG!$F$20:$F$158,PPG!$C$20:$C$158,'School CFR'!A30,PPG!$K$20:$K$158,'School CFR'!$L$2)</f>
        <v>50420</v>
      </c>
      <c r="M30" s="415">
        <f>SUMIFS(COVID!$F$20:$F$199,COVID!$C$20:$C$199,'School CFR'!A30,COVID!$K$20:$K$199,'School CFR'!$M$2)+SUMIFS(GRANTS!$F$20:$F$220,GRANTS!$C$20:$C$220,'School CFR'!A30,GRANTS!$K$20:$K$220,'School CFR'!$M$2)</f>
        <v>4880</v>
      </c>
      <c r="N30" s="422">
        <f>SUMIFS(GRANTS!$F$20:$F$220,GRANTS!$C$20:$C$220,'School CFR'!A30,GRANTS!$K$20:$K$220,'School CFR'!$N$2)</f>
        <v>0</v>
      </c>
      <c r="O30" s="313"/>
    </row>
    <row r="31" spans="1:15" x14ac:dyDescent="0.25">
      <c r="A31" s="426">
        <v>3022027</v>
      </c>
      <c r="B31" s="277" t="s">
        <v>225</v>
      </c>
      <c r="C31" s="428" t="e">
        <f>SUMIF(APT!$C$20:$C$100,'School CFR'!A31,APT!$AG$20:$AG$100)+SUMIF(HNPlaces!$C$20:$C$35,'School CFR'!A31,HNPlaces!$AI$20:$AI$35)+SUMIF(TPG!$C$20:$C$406,'School CFR'!A31,TPG!#REF!)</f>
        <v>#REF!</v>
      </c>
      <c r="D31" s="428">
        <f>SUMIF(POST16!$C$20:$C$26,'School CFR'!A31,POST16!$AI$20:$AI$26)</f>
        <v>0</v>
      </c>
      <c r="E31" s="428">
        <f>SUMIF('HN TOP UP AUTUMN UPDATE NOV'!$E$8:$E$189,'School CFR'!A31,'HN TOP UP AUTUMN UPDATE NOV'!$BG$8:$BG$189)</f>
        <v>0</v>
      </c>
      <c r="F31" s="428">
        <f>SUMIF(PPG!$C$20:$C$158,'School CFR'!A31,PPG!$AG$20:$AG$158)</f>
        <v>7282.5</v>
      </c>
      <c r="G31" s="428" t="e">
        <f>SUMIFS(GRANTS!#REF!,GRANTS!$C$20:$C$220,'School CFR'!A31,GRANTS!$K$20:$K$220,'School CFR'!$G$2)</f>
        <v>#REF!</v>
      </c>
      <c r="H31" s="428" t="e">
        <f>SUMIFS(GRANTS!#REF!,GRANTS!$C$20:$C$220,'School CFR'!A31,GRANTS!$K$20:$K$220,'School CFR'!$H$2)</f>
        <v>#REF!</v>
      </c>
      <c r="I31" s="416">
        <f>SUMIFS(APT!$F$20:$F$100,APT!$C$20:$C$100,'School CFR'!A31,APT!$K$20:$K$100,'School CFR'!$I$2)+(SUMIFS(HNPlaces!$F$20:$F$35,HNPlaces!$C$20:$C$35,'School CFR'!A31,HNPlaces!$K$20:$K$35,'School CFR'!$I$2))+(SUMIFS(TPG!$F$20:$F$406,TPG!$C$20:$C$406,'School CFR'!A31,TPG!$K$20:$K$406,'School CFR'!$I$2))</f>
        <v>1596649.9050787762</v>
      </c>
      <c r="J31" s="415">
        <f>SUMIFS(HNPlaces!$F$20:$F$35,HNPlaces!$C$20:$C$35,'School CFR'!A31,HNPlaces!$K$20:$K$35,'School CFR'!$J$2)+SUMIFS(POST16!$F$20:$F$26,POST16!$C$20:$C$26,'School CFR'!A31,POST16!$K$20:$K$26,'School CFR'!$J$2)</f>
        <v>0</v>
      </c>
      <c r="K31" s="416">
        <f>SUMIF('HN TOP UP AUTUMN UPDATE NOV'!$E$8:$E$189,'School CFR'!A31,'HN TOP UP AUTUMN UPDATE NOV'!$H$8:$H$189)</f>
        <v>0</v>
      </c>
      <c r="L31" s="416">
        <f>SUMIFS(PPG!$F$20:$F$158,PPG!$C$20:$C$158,'School CFR'!A31,PPG!$K$20:$K$158,'School CFR'!$L$2)</f>
        <v>87390</v>
      </c>
      <c r="M31" s="415">
        <f>SUMIFS(COVID!$F$20:$F$199,COVID!$C$20:$C$199,'School CFR'!A31,COVID!$K$20:$K$199,'School CFR'!$M$2)+SUMIFS(GRANTS!$F$20:$F$220,GRANTS!$C$20:$C$220,'School CFR'!A31,GRANTS!$K$20:$K$220,'School CFR'!$M$2)</f>
        <v>6960</v>
      </c>
      <c r="N31" s="422">
        <f>SUMIFS(GRANTS!$F$20:$F$220,GRANTS!$C$20:$C$220,'School CFR'!A31,GRANTS!$K$20:$K$220,'School CFR'!$N$2)</f>
        <v>0</v>
      </c>
      <c r="O31" s="313"/>
    </row>
    <row r="32" spans="1:15" x14ac:dyDescent="0.25">
      <c r="A32" s="426">
        <v>3022029</v>
      </c>
      <c r="B32" s="277" t="s">
        <v>226</v>
      </c>
      <c r="C32" s="428" t="e">
        <f>SUMIF(APT!$C$20:$C$100,'School CFR'!A32,APT!$AG$20:$AG$100)+SUMIF(HNPlaces!$C$20:$C$35,'School CFR'!A32,HNPlaces!$AI$20:$AI$35)+SUMIF(TPG!$C$20:$C$406,'School CFR'!A32,TPG!#REF!)</f>
        <v>#REF!</v>
      </c>
      <c r="D32" s="428">
        <f>SUMIF(POST16!$C$20:$C$26,'School CFR'!A32,POST16!$AI$20:$AI$26)</f>
        <v>0</v>
      </c>
      <c r="E32" s="428">
        <f>SUMIF('HN TOP UP AUTUMN UPDATE NOV'!$E$8:$E$189,'School CFR'!A32,'HN TOP UP AUTUMN UPDATE NOV'!$BG$8:$BG$189)</f>
        <v>0</v>
      </c>
      <c r="F32" s="428">
        <f>SUMIF(PPG!$C$20:$C$158,'School CFR'!A32,PPG!$AG$20:$AG$158)</f>
        <v>19137.5</v>
      </c>
      <c r="G32" s="428" t="e">
        <f>SUMIFS(GRANTS!#REF!,GRANTS!$C$20:$C$220,'School CFR'!A32,GRANTS!$K$20:$K$220,'School CFR'!$G$2)</f>
        <v>#REF!</v>
      </c>
      <c r="H32" s="428" t="e">
        <f>SUMIFS(GRANTS!#REF!,GRANTS!$C$20:$C$220,'School CFR'!A32,GRANTS!$K$20:$K$220,'School CFR'!$H$2)</f>
        <v>#REF!</v>
      </c>
      <c r="I32" s="416">
        <f>SUMIFS(APT!$F$20:$F$100,APT!$C$20:$C$100,'School CFR'!A32,APT!$K$20:$K$100,'School CFR'!$I$2)+(SUMIFS(HNPlaces!$F$20:$F$35,HNPlaces!$C$20:$C$35,'School CFR'!A32,HNPlaces!$K$20:$K$35,'School CFR'!$I$2))+(SUMIFS(TPG!$F$20:$F$406,TPG!$C$20:$C$406,'School CFR'!A32,TPG!$K$20:$K$406,'School CFR'!$I$2))</f>
        <v>2231572.5232900716</v>
      </c>
      <c r="J32" s="415">
        <f>SUMIFS(HNPlaces!$F$20:$F$35,HNPlaces!$C$20:$C$35,'School CFR'!A32,HNPlaces!$K$20:$K$35,'School CFR'!$J$2)+SUMIFS(POST16!$F$20:$F$26,POST16!$C$20:$C$26,'School CFR'!A32,POST16!$K$20:$K$26,'School CFR'!$J$2)</f>
        <v>0</v>
      </c>
      <c r="K32" s="416">
        <f>SUMIF('HN TOP UP AUTUMN UPDATE NOV'!$E$8:$E$189,'School CFR'!A32,'HN TOP UP AUTUMN UPDATE NOV'!$H$8:$H$189)</f>
        <v>0</v>
      </c>
      <c r="L32" s="416">
        <f>SUMIFS(PPG!$F$20:$F$158,PPG!$C$20:$C$158,'School CFR'!A32,PPG!$K$20:$K$158,'School CFR'!$L$2)</f>
        <v>229650</v>
      </c>
      <c r="M32" s="415">
        <f>SUMIFS(COVID!$F$20:$F$199,COVID!$C$20:$C$199,'School CFR'!A32,COVID!$K$20:$K$199,'School CFR'!$M$2)+SUMIFS(GRANTS!$F$20:$F$220,GRANTS!$C$20:$C$220,'School CFR'!A32,GRANTS!$K$20:$K$220,'School CFR'!$M$2)</f>
        <v>8380</v>
      </c>
      <c r="N32" s="422">
        <f>SUMIFS(GRANTS!$F$20:$F$220,GRANTS!$C$20:$C$220,'School CFR'!A32,GRANTS!$K$20:$K$220,'School CFR'!$N$2)</f>
        <v>0</v>
      </c>
      <c r="O32" s="313"/>
    </row>
    <row r="33" spans="1:15" x14ac:dyDescent="0.25">
      <c r="A33" s="426">
        <v>3023516</v>
      </c>
      <c r="B33" s="277" t="s">
        <v>228</v>
      </c>
      <c r="C33" s="428" t="e">
        <f>SUMIF(APT!$C$20:$C$100,'School CFR'!A33,APT!$AG$20:$AG$100)+SUMIF(HNPlaces!$C$20:$C$35,'School CFR'!A33,HNPlaces!$AI$20:$AI$35)+SUMIF(TPG!$C$20:$C$406,'School CFR'!A33,TPG!#REF!)</f>
        <v>#REF!</v>
      </c>
      <c r="D33" s="428">
        <f>SUMIF(POST16!$C$20:$C$26,'School CFR'!A33,POST16!$AI$20:$AI$26)</f>
        <v>0</v>
      </c>
      <c r="E33" s="428">
        <f>SUMIF('HN TOP UP AUTUMN UPDATE NOV'!$E$8:$E$189,'School CFR'!A33,'HN TOP UP AUTUMN UPDATE NOV'!$BG$8:$BG$189)</f>
        <v>0</v>
      </c>
      <c r="F33" s="428">
        <f>SUMIF(PPG!$C$20:$C$158,'School CFR'!A33,PPG!$AG$20:$AG$158)</f>
        <v>2017.5</v>
      </c>
      <c r="G33" s="428" t="e">
        <f>SUMIFS(GRANTS!#REF!,GRANTS!$C$20:$C$220,'School CFR'!A33,GRANTS!$K$20:$K$220,'School CFR'!$G$2)</f>
        <v>#REF!</v>
      </c>
      <c r="H33" s="428" t="e">
        <f>SUMIFS(GRANTS!#REF!,GRANTS!$C$20:$C$220,'School CFR'!A33,GRANTS!$K$20:$K$220,'School CFR'!$H$2)</f>
        <v>#REF!</v>
      </c>
      <c r="I33" s="416">
        <f>SUMIFS(APT!$F$20:$F$100,APT!$C$20:$C$100,'School CFR'!A33,APT!$K$20:$K$100,'School CFR'!$I$2)+(SUMIFS(HNPlaces!$F$20:$F$35,HNPlaces!$C$20:$C$35,'School CFR'!A33,HNPlaces!$K$20:$K$35,'School CFR'!$I$2))+(SUMIFS(TPG!$F$20:$F$406,TPG!$C$20:$C$406,'School CFR'!A33,TPG!$K$20:$K$406,'School CFR'!$I$2))</f>
        <v>945544.7860572543</v>
      </c>
      <c r="J33" s="415">
        <f>SUMIFS(HNPlaces!$F$20:$F$35,HNPlaces!$C$20:$C$35,'School CFR'!A33,HNPlaces!$K$20:$K$35,'School CFR'!$J$2)+SUMIFS(POST16!$F$20:$F$26,POST16!$C$20:$C$26,'School CFR'!A33,POST16!$K$20:$K$26,'School CFR'!$J$2)</f>
        <v>0</v>
      </c>
      <c r="K33" s="416">
        <f>SUMIF('HN TOP UP AUTUMN UPDATE NOV'!$E$8:$E$189,'School CFR'!A33,'HN TOP UP AUTUMN UPDATE NOV'!$H$8:$H$189)</f>
        <v>0</v>
      </c>
      <c r="L33" s="416">
        <f>SUMIFS(PPG!$F$20:$F$158,PPG!$C$20:$C$158,'School CFR'!A33,PPG!$K$20:$K$158,'School CFR'!$L$2)</f>
        <v>24210</v>
      </c>
      <c r="M33" s="415">
        <f>SUMIFS(COVID!$F$20:$F$199,COVID!$C$20:$C$199,'School CFR'!A33,COVID!$K$20:$K$199,'School CFR'!$M$2)+SUMIFS(GRANTS!$F$20:$F$220,GRANTS!$C$20:$C$220,'School CFR'!A33,GRANTS!$K$20:$K$220,'School CFR'!$M$2)</f>
        <v>4264</v>
      </c>
      <c r="N33" s="422">
        <f>SUMIFS(GRANTS!$F$20:$F$220,GRANTS!$C$20:$C$220,'School CFR'!A33,GRANTS!$K$20:$K$220,'School CFR'!$N$2)</f>
        <v>0</v>
      </c>
      <c r="O33" s="313"/>
    </row>
    <row r="34" spans="1:15" x14ac:dyDescent="0.25">
      <c r="A34" s="426">
        <v>3022031</v>
      </c>
      <c r="B34" s="277" t="s">
        <v>229</v>
      </c>
      <c r="C34" s="428" t="e">
        <f>SUMIF(APT!$C$20:$C$100,'School CFR'!A34,APT!$AG$20:$AG$100)+SUMIF(HNPlaces!$C$20:$C$35,'School CFR'!A34,HNPlaces!$AI$20:$AI$35)+SUMIF(TPG!$C$20:$C$406,'School CFR'!A34,TPG!#REF!)</f>
        <v>#REF!</v>
      </c>
      <c r="D34" s="428">
        <f>SUMIF(POST16!$C$20:$C$26,'School CFR'!A34,POST16!$AI$20:$AI$26)</f>
        <v>0</v>
      </c>
      <c r="E34" s="428">
        <f>SUMIF('HN TOP UP AUTUMN UPDATE NOV'!$E$8:$E$189,'School CFR'!A34,'HN TOP UP AUTUMN UPDATE NOV'!$BG$8:$BG$189)</f>
        <v>0</v>
      </c>
      <c r="F34" s="428">
        <f>SUMIF(PPG!$C$20:$C$158,'School CFR'!A34,PPG!$AG$20:$AG$158)</f>
        <v>6612.916666666667</v>
      </c>
      <c r="G34" s="428" t="e">
        <f>SUMIFS(GRANTS!#REF!,GRANTS!$C$20:$C$220,'School CFR'!A34,GRANTS!$K$20:$K$220,'School CFR'!$G$2)</f>
        <v>#REF!</v>
      </c>
      <c r="H34" s="428" t="e">
        <f>SUMIFS(GRANTS!#REF!,GRANTS!$C$20:$C$220,'School CFR'!A34,GRANTS!$K$20:$K$220,'School CFR'!$H$2)</f>
        <v>#REF!</v>
      </c>
      <c r="I34" s="416">
        <f>SUMIFS(APT!$F$20:$F$100,APT!$C$20:$C$100,'School CFR'!A34,APT!$K$20:$K$100,'School CFR'!$I$2)+(SUMIFS(HNPlaces!$F$20:$F$35,HNPlaces!$C$20:$C$35,'School CFR'!A34,HNPlaces!$K$20:$K$35,'School CFR'!$I$2))+(SUMIFS(TPG!$F$20:$F$406,TPG!$C$20:$C$406,'School CFR'!A34,TPG!$K$20:$K$406,'School CFR'!$I$2))</f>
        <v>1068066.2878377049</v>
      </c>
      <c r="J34" s="415">
        <f>SUMIFS(HNPlaces!$F$20:$F$35,HNPlaces!$C$20:$C$35,'School CFR'!A34,HNPlaces!$K$20:$K$35,'School CFR'!$J$2)+SUMIFS(POST16!$F$20:$F$26,POST16!$C$20:$C$26,'School CFR'!A34,POST16!$K$20:$K$26,'School CFR'!$J$2)</f>
        <v>0</v>
      </c>
      <c r="K34" s="416">
        <f>SUMIF('HN TOP UP AUTUMN UPDATE NOV'!$E$8:$E$189,'School CFR'!A34,'HN TOP UP AUTUMN UPDATE NOV'!$H$8:$H$189)</f>
        <v>0</v>
      </c>
      <c r="L34" s="416">
        <f>SUMIFS(PPG!$F$20:$F$158,PPG!$C$20:$C$158,'School CFR'!A34,PPG!$K$20:$K$158,'School CFR'!$L$2)</f>
        <v>79355</v>
      </c>
      <c r="M34" s="415">
        <f>SUMIFS(COVID!$F$20:$F$199,COVID!$C$20:$C$199,'School CFR'!A34,COVID!$K$20:$K$199,'School CFR'!$M$2)+SUMIFS(GRANTS!$F$20:$F$220,GRANTS!$C$20:$C$220,'School CFR'!A34,GRANTS!$K$20:$K$220,'School CFR'!$M$2)</f>
        <v>9139</v>
      </c>
      <c r="N34" s="422">
        <f>SUMIFS(GRANTS!$F$20:$F$220,GRANTS!$C$20:$C$220,'School CFR'!A34,GRANTS!$K$20:$K$220,'School CFR'!$N$2)</f>
        <v>0</v>
      </c>
      <c r="O34" s="313"/>
    </row>
    <row r="35" spans="1:15" x14ac:dyDescent="0.25">
      <c r="A35" s="426">
        <v>3022032</v>
      </c>
      <c r="B35" s="277" t="s">
        <v>231</v>
      </c>
      <c r="C35" s="428" t="e">
        <f>SUMIF(APT!$C$20:$C$100,'School CFR'!A35,APT!$AG$20:$AG$100)+SUMIF(HNPlaces!$C$20:$C$35,'School CFR'!A35,HNPlaces!$AI$20:$AI$35)+SUMIF(TPG!$C$20:$C$406,'School CFR'!A35,TPG!#REF!)</f>
        <v>#REF!</v>
      </c>
      <c r="D35" s="428">
        <f>SUMIF(POST16!$C$20:$C$26,'School CFR'!A35,POST16!$AI$20:$AI$26)</f>
        <v>0</v>
      </c>
      <c r="E35" s="428">
        <f>SUMIF('HN TOP UP AUTUMN UPDATE NOV'!$E$8:$E$189,'School CFR'!A35,'HN TOP UP AUTUMN UPDATE NOV'!$BG$8:$BG$189)</f>
        <v>0</v>
      </c>
      <c r="F35" s="428">
        <f>SUMIF(PPG!$C$20:$C$158,'School CFR'!A35,PPG!$AG$20:$AG$158)</f>
        <v>9693.75</v>
      </c>
      <c r="G35" s="428" t="e">
        <f>SUMIFS(GRANTS!#REF!,GRANTS!$C$20:$C$220,'School CFR'!A35,GRANTS!$K$20:$K$220,'School CFR'!$G$2)</f>
        <v>#REF!</v>
      </c>
      <c r="H35" s="428" t="e">
        <f>SUMIFS(GRANTS!#REF!,GRANTS!$C$20:$C$220,'School CFR'!A35,GRANTS!$K$20:$K$220,'School CFR'!$H$2)</f>
        <v>#REF!</v>
      </c>
      <c r="I35" s="416">
        <f>SUMIFS(APT!$F$20:$F$100,APT!$C$20:$C$100,'School CFR'!A35,APT!$K$20:$K$100,'School CFR'!$I$2)+(SUMIFS(HNPlaces!$F$20:$F$35,HNPlaces!$C$20:$C$35,'School CFR'!A35,HNPlaces!$K$20:$K$35,'School CFR'!$I$2))+(SUMIFS(TPG!$F$20:$F$406,TPG!$C$20:$C$406,'School CFR'!A35,TPG!$K$20:$K$406,'School CFR'!$I$2))</f>
        <v>2008651.1687679999</v>
      </c>
      <c r="J35" s="415">
        <f>SUMIFS(HNPlaces!$F$20:$F$35,HNPlaces!$C$20:$C$35,'School CFR'!A35,HNPlaces!$K$20:$K$35,'School CFR'!$J$2)+SUMIFS(POST16!$F$20:$F$26,POST16!$C$20:$C$26,'School CFR'!A35,POST16!$K$20:$K$26,'School CFR'!$J$2)</f>
        <v>0</v>
      </c>
      <c r="K35" s="416">
        <f>SUMIF('HN TOP UP AUTUMN UPDATE NOV'!$E$8:$E$189,'School CFR'!A35,'HN TOP UP AUTUMN UPDATE NOV'!$H$8:$H$189)</f>
        <v>0</v>
      </c>
      <c r="L35" s="416">
        <f>SUMIFS(PPG!$F$20:$F$158,PPG!$C$20:$C$158,'School CFR'!A35,PPG!$K$20:$K$158,'School CFR'!$L$2)</f>
        <v>116325</v>
      </c>
      <c r="M35" s="415">
        <f>SUMIFS(COVID!$F$20:$F$199,COVID!$C$20:$C$199,'School CFR'!A35,COVID!$K$20:$K$199,'School CFR'!$M$2)+SUMIFS(GRANTS!$F$20:$F$220,GRANTS!$C$20:$C$220,'School CFR'!A35,GRANTS!$K$20:$K$220,'School CFR'!$M$2)</f>
        <v>25054</v>
      </c>
      <c r="N35" s="422">
        <f>SUMIFS(GRANTS!$F$20:$F$220,GRANTS!$C$20:$C$220,'School CFR'!A35,GRANTS!$K$20:$K$220,'School CFR'!$N$2)</f>
        <v>0</v>
      </c>
      <c r="O35" s="313"/>
    </row>
    <row r="36" spans="1:15" x14ac:dyDescent="0.25">
      <c r="A36" s="426">
        <v>3023304</v>
      </c>
      <c r="B36" s="277" t="s">
        <v>232</v>
      </c>
      <c r="C36" s="428" t="e">
        <f>SUMIF(APT!$C$20:$C$100,'School CFR'!A36,APT!$AG$20:$AG$100)+SUMIF(HNPlaces!$C$20:$C$35,'School CFR'!A36,HNPlaces!$AI$20:$AI$35)+SUMIF(TPG!$C$20:$C$406,'School CFR'!A36,TPG!#REF!)</f>
        <v>#REF!</v>
      </c>
      <c r="D36" s="428">
        <f>SUMIF(POST16!$C$20:$C$26,'School CFR'!A36,POST16!$AI$20:$AI$26)</f>
        <v>0</v>
      </c>
      <c r="E36" s="428">
        <f>SUMIF('HN TOP UP AUTUMN UPDATE NOV'!$E$8:$E$189,'School CFR'!A36,'HN TOP UP AUTUMN UPDATE NOV'!$BG$8:$BG$189)</f>
        <v>0</v>
      </c>
      <c r="F36" s="428">
        <f>SUMIF(PPG!$C$20:$C$158,'School CFR'!A36,PPG!$AG$20:$AG$158)</f>
        <v>7759.583333333333</v>
      </c>
      <c r="G36" s="428" t="e">
        <f>SUMIFS(GRANTS!#REF!,GRANTS!$C$20:$C$220,'School CFR'!A36,GRANTS!$K$20:$K$220,'School CFR'!$G$2)</f>
        <v>#REF!</v>
      </c>
      <c r="H36" s="428" t="e">
        <f>SUMIFS(GRANTS!#REF!,GRANTS!$C$20:$C$220,'School CFR'!A36,GRANTS!$K$20:$K$220,'School CFR'!$H$2)</f>
        <v>#REF!</v>
      </c>
      <c r="I36" s="416">
        <f>SUMIFS(APT!$F$20:$F$100,APT!$C$20:$C$100,'School CFR'!A36,APT!$K$20:$K$100,'School CFR'!$I$2)+(SUMIFS(HNPlaces!$F$20:$F$35,HNPlaces!$C$20:$C$35,'School CFR'!A36,HNPlaces!$K$20:$K$35,'School CFR'!$I$2))+(SUMIFS(TPG!$F$20:$F$406,TPG!$C$20:$C$406,'School CFR'!A36,TPG!$K$20:$K$406,'School CFR'!$I$2))</f>
        <v>983620.85833502584</v>
      </c>
      <c r="J36" s="415">
        <f>SUMIFS(HNPlaces!$F$20:$F$35,HNPlaces!$C$20:$C$35,'School CFR'!A36,HNPlaces!$K$20:$K$35,'School CFR'!$J$2)+SUMIFS(POST16!$F$20:$F$26,POST16!$C$20:$C$26,'School CFR'!A36,POST16!$K$20:$K$26,'School CFR'!$J$2)</f>
        <v>0</v>
      </c>
      <c r="K36" s="416">
        <f>SUMIF('HN TOP UP AUTUMN UPDATE NOV'!$E$8:$E$189,'School CFR'!A36,'HN TOP UP AUTUMN UPDATE NOV'!$H$8:$H$189)</f>
        <v>0</v>
      </c>
      <c r="L36" s="416">
        <f>SUMIFS(PPG!$F$20:$F$158,PPG!$C$20:$C$158,'School CFR'!A36,PPG!$K$20:$K$158,'School CFR'!$L$2)</f>
        <v>93115</v>
      </c>
      <c r="M36" s="415">
        <f>SUMIFS(COVID!$F$20:$F$199,COVID!$C$20:$C$199,'School CFR'!A36,COVID!$K$20:$K$199,'School CFR'!$M$2)+SUMIFS(GRANTS!$F$20:$F$220,GRANTS!$C$20:$C$220,'School CFR'!A36,GRANTS!$K$20:$K$220,'School CFR'!$M$2)</f>
        <v>16800</v>
      </c>
      <c r="N36" s="422">
        <f>SUMIFS(GRANTS!$F$20:$F$220,GRANTS!$C$20:$C$220,'School CFR'!A36,GRANTS!$K$20:$K$220,'School CFR'!$N$2)</f>
        <v>0</v>
      </c>
      <c r="O36" s="313"/>
    </row>
    <row r="37" spans="1:15" x14ac:dyDescent="0.25">
      <c r="A37" s="426">
        <v>3022036</v>
      </c>
      <c r="B37" s="277" t="s">
        <v>235</v>
      </c>
      <c r="C37" s="428" t="e">
        <f>SUMIF(APT!$C$20:$C$100,'School CFR'!A37,APT!$AG$20:$AG$100)+SUMIF(HNPlaces!$C$20:$C$35,'School CFR'!A37,HNPlaces!$AI$20:$AI$35)+SUMIF(TPG!$C$20:$C$406,'School CFR'!A37,TPG!#REF!)</f>
        <v>#REF!</v>
      </c>
      <c r="D37" s="428">
        <f>SUMIF(POST16!$C$20:$C$26,'School CFR'!A37,POST16!$AI$20:$AI$26)</f>
        <v>0</v>
      </c>
      <c r="E37" s="428">
        <f>SUMIF('HN TOP UP AUTUMN UPDATE NOV'!$E$8:$E$189,'School CFR'!A37,'HN TOP UP AUTUMN UPDATE NOV'!$BG$8:$BG$189)</f>
        <v>0</v>
      </c>
      <c r="F37" s="428">
        <f>SUMIF(PPG!$C$20:$C$158,'School CFR'!A37,PPG!$AG$20:$AG$158)</f>
        <v>14010.416666666666</v>
      </c>
      <c r="G37" s="428" t="e">
        <f>SUMIFS(GRANTS!#REF!,GRANTS!$C$20:$C$220,'School CFR'!A37,GRANTS!$K$20:$K$220,'School CFR'!$G$2)</f>
        <v>#REF!</v>
      </c>
      <c r="H37" s="428" t="e">
        <f>SUMIFS(GRANTS!#REF!,GRANTS!$C$20:$C$220,'School CFR'!A37,GRANTS!$K$20:$K$220,'School CFR'!$H$2)</f>
        <v>#REF!</v>
      </c>
      <c r="I37" s="416">
        <f>SUMIFS(APT!$F$20:$F$100,APT!$C$20:$C$100,'School CFR'!A37,APT!$K$20:$K$100,'School CFR'!$I$2)+(SUMIFS(HNPlaces!$F$20:$F$35,HNPlaces!$C$20:$C$35,'School CFR'!A37,HNPlaces!$K$20:$K$35,'School CFR'!$I$2))+(SUMIFS(TPG!$F$20:$F$406,TPG!$C$20:$C$406,'School CFR'!A37,TPG!$K$20:$K$406,'School CFR'!$I$2))</f>
        <v>1583453.1613198263</v>
      </c>
      <c r="J37" s="415">
        <f>SUMIFS(HNPlaces!$F$20:$F$35,HNPlaces!$C$20:$C$35,'School CFR'!A37,HNPlaces!$K$20:$K$35,'School CFR'!$J$2)+SUMIFS(POST16!$F$20:$F$26,POST16!$C$20:$C$26,'School CFR'!A37,POST16!$K$20:$K$26,'School CFR'!$J$2)</f>
        <v>0</v>
      </c>
      <c r="K37" s="416">
        <f>SUMIF('HN TOP UP AUTUMN UPDATE NOV'!$E$8:$E$189,'School CFR'!A37,'HN TOP UP AUTUMN UPDATE NOV'!$H$8:$H$189)</f>
        <v>0</v>
      </c>
      <c r="L37" s="416">
        <f>SUMIFS(PPG!$F$20:$F$158,PPG!$C$20:$C$158,'School CFR'!A37,PPG!$K$20:$K$158,'School CFR'!$L$2)</f>
        <v>168125</v>
      </c>
      <c r="M37" s="415">
        <f>SUMIFS(COVID!$F$20:$F$199,COVID!$C$20:$C$199,'School CFR'!A37,COVID!$K$20:$K$199,'School CFR'!$M$2)+SUMIFS(GRANTS!$F$20:$F$220,GRANTS!$C$20:$C$220,'School CFR'!A37,GRANTS!$K$20:$K$220,'School CFR'!$M$2)</f>
        <v>5520</v>
      </c>
      <c r="N37" s="422">
        <f>SUMIFS(GRANTS!$F$20:$F$220,GRANTS!$C$20:$C$220,'School CFR'!A37,GRANTS!$K$20:$K$220,'School CFR'!$N$2)</f>
        <v>0</v>
      </c>
      <c r="O37" s="313"/>
    </row>
    <row r="38" spans="1:15" x14ac:dyDescent="0.25">
      <c r="A38" s="426">
        <v>3022037</v>
      </c>
      <c r="B38" s="277" t="s">
        <v>236</v>
      </c>
      <c r="C38" s="428" t="e">
        <f>SUMIF(APT!$C$20:$C$100,'School CFR'!A38,APT!$AG$20:$AG$100)+SUMIF(HNPlaces!$C$20:$C$35,'School CFR'!A38,HNPlaces!$AI$20:$AI$35)+SUMIF(TPG!$C$20:$C$406,'School CFR'!A38,TPG!#REF!)</f>
        <v>#REF!</v>
      </c>
      <c r="D38" s="428">
        <f>SUMIF(POST16!$C$20:$C$26,'School CFR'!A38,POST16!$AI$20:$AI$26)</f>
        <v>0</v>
      </c>
      <c r="E38" s="428">
        <f>SUMIF('HN TOP UP AUTUMN UPDATE NOV'!$E$8:$E$189,'School CFR'!A38,'HN TOP UP AUTUMN UPDATE NOV'!$BG$8:$BG$189)</f>
        <v>0</v>
      </c>
      <c r="F38" s="428">
        <f>SUMIF(PPG!$C$20:$C$158,'School CFR'!A38,PPG!$AG$20:$AG$158)</f>
        <v>4147.083333333333</v>
      </c>
      <c r="G38" s="428" t="e">
        <f>SUMIFS(GRANTS!#REF!,GRANTS!$C$20:$C$220,'School CFR'!A38,GRANTS!$K$20:$K$220,'School CFR'!$G$2)</f>
        <v>#REF!</v>
      </c>
      <c r="H38" s="428" t="e">
        <f>SUMIFS(GRANTS!#REF!,GRANTS!$C$20:$C$220,'School CFR'!A38,GRANTS!$K$20:$K$220,'School CFR'!$H$2)</f>
        <v>#REF!</v>
      </c>
      <c r="I38" s="416">
        <f>SUMIFS(APT!$F$20:$F$100,APT!$C$20:$C$100,'School CFR'!A38,APT!$K$20:$K$100,'School CFR'!$I$2)+(SUMIFS(HNPlaces!$F$20:$F$35,HNPlaces!$C$20:$C$35,'School CFR'!A38,HNPlaces!$K$20:$K$35,'School CFR'!$I$2))+(SUMIFS(TPG!$F$20:$F$406,TPG!$C$20:$C$406,'School CFR'!A38,TPG!$K$20:$K$406,'School CFR'!$I$2))</f>
        <v>1321168.7576500003</v>
      </c>
      <c r="J38" s="415">
        <f>SUMIFS(HNPlaces!$F$20:$F$35,HNPlaces!$C$20:$C$35,'School CFR'!A38,HNPlaces!$K$20:$K$35,'School CFR'!$J$2)+SUMIFS(POST16!$F$20:$F$26,POST16!$C$20:$C$26,'School CFR'!A38,POST16!$K$20:$K$26,'School CFR'!$J$2)</f>
        <v>0</v>
      </c>
      <c r="K38" s="416">
        <f>SUMIF('HN TOP UP AUTUMN UPDATE NOV'!$E$8:$E$189,'School CFR'!A38,'HN TOP UP AUTUMN UPDATE NOV'!$H$8:$H$189)</f>
        <v>0</v>
      </c>
      <c r="L38" s="416">
        <f>SUMIFS(PPG!$F$20:$F$158,PPG!$C$20:$C$158,'School CFR'!A38,PPG!$K$20:$K$158,'School CFR'!$L$2)</f>
        <v>49765</v>
      </c>
      <c r="M38" s="415">
        <f>SUMIFS(COVID!$F$20:$F$199,COVID!$C$20:$C$199,'School CFR'!A38,COVID!$K$20:$K$199,'School CFR'!$M$2)+SUMIFS(GRANTS!$F$20:$F$220,GRANTS!$C$20:$C$220,'School CFR'!A38,GRANTS!$K$20:$K$220,'School CFR'!$M$2)</f>
        <v>11336</v>
      </c>
      <c r="N38" s="422">
        <f>SUMIFS(GRANTS!$F$20:$F$220,GRANTS!$C$20:$C$220,'School CFR'!A38,GRANTS!$K$20:$K$220,'School CFR'!$N$2)</f>
        <v>0</v>
      </c>
      <c r="O38" s="313"/>
    </row>
    <row r="39" spans="1:15" x14ac:dyDescent="0.25">
      <c r="A39" s="426">
        <v>3023523</v>
      </c>
      <c r="B39" s="277" t="s">
        <v>237</v>
      </c>
      <c r="C39" s="428" t="e">
        <f>SUMIF(APT!$C$20:$C$100,'School CFR'!A39,APT!$AG$20:$AG$100)+SUMIF(HNPlaces!$C$20:$C$35,'School CFR'!A39,HNPlaces!$AI$20:$AI$35)+SUMIF(TPG!$C$20:$C$406,'School CFR'!A39,TPG!#REF!)</f>
        <v>#REF!</v>
      </c>
      <c r="D39" s="428">
        <f>SUMIF(POST16!$C$20:$C$26,'School CFR'!A39,POST16!$AI$20:$AI$26)</f>
        <v>0</v>
      </c>
      <c r="E39" s="428">
        <f>SUMIF('HN TOP UP AUTUMN UPDATE NOV'!$E$8:$E$189,'School CFR'!A39,'HN TOP UP AUTUMN UPDATE NOV'!$BG$8:$BG$189)</f>
        <v>0</v>
      </c>
      <c r="F39" s="428">
        <f>SUMIF(PPG!$C$20:$C$158,'School CFR'!A39,PPG!$AG$20:$AG$158)</f>
        <v>13475.833333333334</v>
      </c>
      <c r="G39" s="428" t="e">
        <f>SUMIFS(GRANTS!#REF!,GRANTS!$C$20:$C$220,'School CFR'!A39,GRANTS!$K$20:$K$220,'School CFR'!$G$2)</f>
        <v>#REF!</v>
      </c>
      <c r="H39" s="428" t="e">
        <f>SUMIFS(GRANTS!#REF!,GRANTS!$C$20:$C$220,'School CFR'!A39,GRANTS!$K$20:$K$220,'School CFR'!$H$2)</f>
        <v>#REF!</v>
      </c>
      <c r="I39" s="416">
        <f>SUMIFS(APT!$F$20:$F$100,APT!$C$20:$C$100,'School CFR'!A39,APT!$K$20:$K$100,'School CFR'!$I$2)+(SUMIFS(HNPlaces!$F$20:$F$35,HNPlaces!$C$20:$C$35,'School CFR'!A39,HNPlaces!$K$20:$K$35,'School CFR'!$I$2))+(SUMIFS(TPG!$F$20:$F$406,TPG!$C$20:$C$406,'School CFR'!A39,TPG!$K$20:$K$406,'School CFR'!$I$2))</f>
        <v>2883411.6984031824</v>
      </c>
      <c r="J39" s="415">
        <f>SUMIFS(HNPlaces!$F$20:$F$35,HNPlaces!$C$20:$C$35,'School CFR'!A39,HNPlaces!$K$20:$K$35,'School CFR'!$J$2)+SUMIFS(POST16!$F$20:$F$26,POST16!$C$20:$C$26,'School CFR'!A39,POST16!$K$20:$K$26,'School CFR'!$J$2)</f>
        <v>0</v>
      </c>
      <c r="K39" s="416">
        <f>SUMIF('HN TOP UP AUTUMN UPDATE NOV'!$E$8:$E$189,'School CFR'!A39,'HN TOP UP AUTUMN UPDATE NOV'!$H$8:$H$189)</f>
        <v>0</v>
      </c>
      <c r="L39" s="416">
        <f>SUMIFS(PPG!$F$20:$F$158,PPG!$C$20:$C$158,'School CFR'!A39,PPG!$K$20:$K$158,'School CFR'!$L$2)</f>
        <v>161710</v>
      </c>
      <c r="M39" s="415">
        <f>SUMIFS(COVID!$F$20:$F$199,COVID!$C$20:$C$199,'School CFR'!A39,COVID!$K$20:$K$199,'School CFR'!$M$2)+SUMIFS(GRANTS!$F$20:$F$220,GRANTS!$C$20:$C$220,'School CFR'!A39,GRANTS!$K$20:$K$220,'School CFR'!$M$2)</f>
        <v>28396</v>
      </c>
      <c r="N39" s="422">
        <f>SUMIFS(GRANTS!$F$20:$F$220,GRANTS!$C$20:$C$220,'School CFR'!A39,GRANTS!$K$20:$K$220,'School CFR'!$N$2)</f>
        <v>0</v>
      </c>
      <c r="O39" s="313"/>
    </row>
    <row r="40" spans="1:15" x14ac:dyDescent="0.25">
      <c r="A40" s="426">
        <v>3025948</v>
      </c>
      <c r="B40" s="277" t="s">
        <v>238</v>
      </c>
      <c r="C40" s="428" t="e">
        <f>SUMIF(APT!$C$20:$C$100,'School CFR'!A40,APT!$AG$20:$AG$100)+SUMIF(HNPlaces!$C$20:$C$35,'School CFR'!A40,HNPlaces!$AI$20:$AI$35)+SUMIF(TPG!$C$20:$C$406,'School CFR'!A40,TPG!#REF!)</f>
        <v>#REF!</v>
      </c>
      <c r="D40" s="428">
        <f>SUMIF(POST16!$C$20:$C$26,'School CFR'!A40,POST16!$AI$20:$AI$26)</f>
        <v>0</v>
      </c>
      <c r="E40" s="428">
        <f>SUMIF('HN TOP UP AUTUMN UPDATE NOV'!$E$8:$E$189,'School CFR'!A40,'HN TOP UP AUTUMN UPDATE NOV'!$BG$8:$BG$189)</f>
        <v>0</v>
      </c>
      <c r="F40" s="428">
        <f>SUMIF(PPG!$C$20:$C$158,'School CFR'!A40,PPG!$AG$20:$AG$158)</f>
        <v>1008.75</v>
      </c>
      <c r="G40" s="428" t="e">
        <f>SUMIFS(GRANTS!#REF!,GRANTS!$C$20:$C$220,'School CFR'!A40,GRANTS!$K$20:$K$220,'School CFR'!$G$2)</f>
        <v>#REF!</v>
      </c>
      <c r="H40" s="428" t="e">
        <f>SUMIFS(GRANTS!#REF!,GRANTS!$C$20:$C$220,'School CFR'!A40,GRANTS!$K$20:$K$220,'School CFR'!$H$2)</f>
        <v>#REF!</v>
      </c>
      <c r="I40" s="416">
        <f>SUMIFS(APT!$F$20:$F$100,APT!$C$20:$C$100,'School CFR'!A40,APT!$K$20:$K$100,'School CFR'!$I$2)+(SUMIFS(HNPlaces!$F$20:$F$35,HNPlaces!$C$20:$C$35,'School CFR'!A40,HNPlaces!$K$20:$K$35,'School CFR'!$I$2))+(SUMIFS(TPG!$F$20:$F$406,TPG!$C$20:$C$406,'School CFR'!A40,TPG!$K$20:$K$406,'School CFR'!$I$2))</f>
        <v>923079.61866849987</v>
      </c>
      <c r="J40" s="415">
        <f>SUMIFS(HNPlaces!$F$20:$F$35,HNPlaces!$C$20:$C$35,'School CFR'!A40,HNPlaces!$K$20:$K$35,'School CFR'!$J$2)+SUMIFS(POST16!$F$20:$F$26,POST16!$C$20:$C$26,'School CFR'!A40,POST16!$K$20:$K$26,'School CFR'!$J$2)</f>
        <v>0</v>
      </c>
      <c r="K40" s="416">
        <f>SUMIF('HN TOP UP AUTUMN UPDATE NOV'!$E$8:$E$189,'School CFR'!A40,'HN TOP UP AUTUMN UPDATE NOV'!$H$8:$H$189)</f>
        <v>0</v>
      </c>
      <c r="L40" s="416">
        <f>SUMIFS(PPG!$F$20:$F$158,PPG!$C$20:$C$158,'School CFR'!A40,PPG!$K$20:$K$158,'School CFR'!$L$2)</f>
        <v>12105</v>
      </c>
      <c r="M40" s="415">
        <f>SUMIFS(COVID!$F$20:$F$199,COVID!$C$20:$C$199,'School CFR'!A40,COVID!$K$20:$K$199,'School CFR'!$M$2)+SUMIFS(GRANTS!$F$20:$F$220,GRANTS!$C$20:$C$220,'School CFR'!A40,GRANTS!$K$20:$K$220,'School CFR'!$M$2)</f>
        <v>4080</v>
      </c>
      <c r="N40" s="422">
        <f>SUMIFS(GRANTS!$F$20:$F$220,GRANTS!$C$20:$C$220,'School CFR'!A40,GRANTS!$K$20:$K$220,'School CFR'!$N$2)</f>
        <v>0</v>
      </c>
      <c r="O40" s="313"/>
    </row>
    <row r="41" spans="1:15" x14ac:dyDescent="0.25">
      <c r="A41" s="426">
        <v>3025949</v>
      </c>
      <c r="B41" s="277" t="s">
        <v>239</v>
      </c>
      <c r="C41" s="428" t="e">
        <f>SUMIF(APT!$C$20:$C$100,'School CFR'!A41,APT!$AG$20:$AG$100)+SUMIF(HNPlaces!$C$20:$C$35,'School CFR'!A41,HNPlaces!$AI$20:$AI$35)+SUMIF(TPG!$C$20:$C$406,'School CFR'!A41,TPG!#REF!)</f>
        <v>#REF!</v>
      </c>
      <c r="D41" s="428">
        <f>SUMIF(POST16!$C$20:$C$26,'School CFR'!A41,POST16!$AI$20:$AI$26)</f>
        <v>0</v>
      </c>
      <c r="E41" s="428">
        <f>SUMIF('HN TOP UP AUTUMN UPDATE NOV'!$E$8:$E$189,'School CFR'!A41,'HN TOP UP AUTUMN UPDATE NOV'!$BG$8:$BG$189)</f>
        <v>0</v>
      </c>
      <c r="F41" s="428">
        <f>SUMIF(PPG!$C$20:$C$158,'School CFR'!A41,PPG!$AG$20:$AG$158)</f>
        <v>2241.6666666666665</v>
      </c>
      <c r="G41" s="428" t="e">
        <f>SUMIFS(GRANTS!#REF!,GRANTS!$C$20:$C$220,'School CFR'!A41,GRANTS!$K$20:$K$220,'School CFR'!$G$2)</f>
        <v>#REF!</v>
      </c>
      <c r="H41" s="428" t="e">
        <f>SUMIFS(GRANTS!#REF!,GRANTS!$C$20:$C$220,'School CFR'!A41,GRANTS!$K$20:$K$220,'School CFR'!$H$2)</f>
        <v>#REF!</v>
      </c>
      <c r="I41" s="416">
        <f>SUMIFS(APT!$F$20:$F$100,APT!$C$20:$C$100,'School CFR'!A41,APT!$K$20:$K$100,'School CFR'!$I$2)+(SUMIFS(HNPlaces!$F$20:$F$35,HNPlaces!$C$20:$C$35,'School CFR'!A41,HNPlaces!$K$20:$K$35,'School CFR'!$I$2))+(SUMIFS(TPG!$F$20:$F$406,TPG!$C$20:$C$406,'School CFR'!A41,TPG!$K$20:$K$406,'School CFR'!$I$2))</f>
        <v>1616200</v>
      </c>
      <c r="J41" s="415">
        <f>SUMIFS(HNPlaces!$F$20:$F$35,HNPlaces!$C$20:$C$35,'School CFR'!A41,HNPlaces!$K$20:$K$35,'School CFR'!$J$2)+SUMIFS(POST16!$F$20:$F$26,POST16!$C$20:$C$26,'School CFR'!A41,POST16!$K$20:$K$26,'School CFR'!$J$2)</f>
        <v>0</v>
      </c>
      <c r="K41" s="416">
        <f>SUMIF('HN TOP UP AUTUMN UPDATE NOV'!$E$8:$E$189,'School CFR'!A41,'HN TOP UP AUTUMN UPDATE NOV'!$H$8:$H$189)</f>
        <v>0</v>
      </c>
      <c r="L41" s="416">
        <f>SUMIFS(PPG!$F$20:$F$158,PPG!$C$20:$C$158,'School CFR'!A41,PPG!$K$20:$K$158,'School CFR'!$L$2)</f>
        <v>26900</v>
      </c>
      <c r="M41" s="415">
        <f>SUMIFS(COVID!$F$20:$F$199,COVID!$C$20:$C$199,'School CFR'!A41,COVID!$K$20:$K$199,'School CFR'!$M$2)+SUMIFS(GRANTS!$F$20:$F$220,GRANTS!$C$20:$C$220,'School CFR'!A41,GRANTS!$K$20:$K$220,'School CFR'!$M$2)</f>
        <v>7960</v>
      </c>
      <c r="N41" s="422">
        <f>SUMIFS(GRANTS!$F$20:$F$220,GRANTS!$C$20:$C$220,'School CFR'!A41,GRANTS!$K$20:$K$220,'School CFR'!$N$2)</f>
        <v>0</v>
      </c>
      <c r="O41" s="313"/>
    </row>
    <row r="42" spans="1:15" x14ac:dyDescent="0.25">
      <c r="A42" s="426">
        <v>3023513</v>
      </c>
      <c r="B42" s="277" t="s">
        <v>240</v>
      </c>
      <c r="C42" s="428" t="e">
        <f>SUMIF(APT!$C$20:$C$100,'School CFR'!A42,APT!$AG$20:$AG$100)+SUMIF(HNPlaces!$C$20:$C$35,'School CFR'!A42,HNPlaces!$AI$20:$AI$35)+SUMIF(TPG!$C$20:$C$406,'School CFR'!A42,TPG!#REF!)</f>
        <v>#REF!</v>
      </c>
      <c r="D42" s="428">
        <f>SUMIF(POST16!$C$20:$C$26,'School CFR'!A42,POST16!$AI$20:$AI$26)</f>
        <v>0</v>
      </c>
      <c r="E42" s="428">
        <f>SUMIF('HN TOP UP AUTUMN UPDATE NOV'!$E$8:$E$189,'School CFR'!A42,'HN TOP UP AUTUMN UPDATE NOV'!$BG$8:$BG$189)</f>
        <v>0</v>
      </c>
      <c r="F42" s="428">
        <f>SUMIF(PPG!$C$20:$C$158,'School CFR'!A42,PPG!$AG$20:$AG$158)</f>
        <v>1793.3333333333333</v>
      </c>
      <c r="G42" s="428" t="e">
        <f>SUMIFS(GRANTS!#REF!,GRANTS!$C$20:$C$220,'School CFR'!A42,GRANTS!$K$20:$K$220,'School CFR'!$G$2)</f>
        <v>#REF!</v>
      </c>
      <c r="H42" s="428" t="e">
        <f>SUMIFS(GRANTS!#REF!,GRANTS!$C$20:$C$220,'School CFR'!A42,GRANTS!$K$20:$K$220,'School CFR'!$H$2)</f>
        <v>#REF!</v>
      </c>
      <c r="I42" s="416">
        <f>SUMIFS(APT!$F$20:$F$100,APT!$C$20:$C$100,'School CFR'!A42,APT!$K$20:$K$100,'School CFR'!$I$2)+(SUMIFS(HNPlaces!$F$20:$F$35,HNPlaces!$C$20:$C$35,'School CFR'!A42,HNPlaces!$K$20:$K$35,'School CFR'!$I$2))+(SUMIFS(TPG!$F$20:$F$406,TPG!$C$20:$C$406,'School CFR'!A42,TPG!$K$20:$K$406,'School CFR'!$I$2))</f>
        <v>1593209.8807600001</v>
      </c>
      <c r="J42" s="415">
        <f>SUMIFS(HNPlaces!$F$20:$F$35,HNPlaces!$C$20:$C$35,'School CFR'!A42,HNPlaces!$K$20:$K$35,'School CFR'!$J$2)+SUMIFS(POST16!$F$20:$F$26,POST16!$C$20:$C$26,'School CFR'!A42,POST16!$K$20:$K$26,'School CFR'!$J$2)</f>
        <v>0</v>
      </c>
      <c r="K42" s="416">
        <f>SUMIF('HN TOP UP AUTUMN UPDATE NOV'!$E$8:$E$189,'School CFR'!A42,'HN TOP UP AUTUMN UPDATE NOV'!$H$8:$H$189)</f>
        <v>0</v>
      </c>
      <c r="L42" s="416">
        <f>SUMIFS(PPG!$F$20:$F$158,PPG!$C$20:$C$158,'School CFR'!A42,PPG!$K$20:$K$158,'School CFR'!$L$2)</f>
        <v>21520</v>
      </c>
      <c r="M42" s="415">
        <f>SUMIFS(COVID!$F$20:$F$199,COVID!$C$20:$C$199,'School CFR'!A42,COVID!$K$20:$K$199,'School CFR'!$M$2)+SUMIFS(GRANTS!$F$20:$F$220,GRANTS!$C$20:$C$220,'School CFR'!A42,GRANTS!$K$20:$K$220,'School CFR'!$M$2)</f>
        <v>13694</v>
      </c>
      <c r="N42" s="422">
        <f>SUMIFS(GRANTS!$F$20:$F$220,GRANTS!$C$20:$C$220,'School CFR'!A42,GRANTS!$K$20:$K$220,'School CFR'!$N$2)</f>
        <v>0</v>
      </c>
      <c r="O42" s="313"/>
    </row>
    <row r="43" spans="1:15" x14ac:dyDescent="0.25">
      <c r="A43" s="426">
        <v>3023305</v>
      </c>
      <c r="B43" s="277" t="s">
        <v>242</v>
      </c>
      <c r="C43" s="428" t="e">
        <f>SUMIF(APT!$C$20:$C$100,'School CFR'!A43,APT!$AG$20:$AG$100)+SUMIF(HNPlaces!$C$20:$C$35,'School CFR'!A43,HNPlaces!$AI$20:$AI$35)+SUMIF(TPG!$C$20:$C$406,'School CFR'!A43,TPG!#REF!)</f>
        <v>#REF!</v>
      </c>
      <c r="D43" s="428">
        <f>SUMIF(POST16!$C$20:$C$26,'School CFR'!A43,POST16!$AI$20:$AI$26)</f>
        <v>0</v>
      </c>
      <c r="E43" s="428">
        <f>SUMIF('HN TOP UP AUTUMN UPDATE NOV'!$E$8:$E$189,'School CFR'!A43,'HN TOP UP AUTUMN UPDATE NOV'!$BG$8:$BG$189)</f>
        <v>0</v>
      </c>
      <c r="F43" s="428">
        <f>SUMIF(PPG!$C$20:$C$158,'School CFR'!A43,PPG!$AG$20:$AG$158)</f>
        <v>1960</v>
      </c>
      <c r="G43" s="428" t="e">
        <f>SUMIFS(GRANTS!#REF!,GRANTS!$C$20:$C$220,'School CFR'!A43,GRANTS!$K$20:$K$220,'School CFR'!$G$2)</f>
        <v>#REF!</v>
      </c>
      <c r="H43" s="428" t="e">
        <f>SUMIFS(GRANTS!#REF!,GRANTS!$C$20:$C$220,'School CFR'!A43,GRANTS!$K$20:$K$220,'School CFR'!$H$2)</f>
        <v>#REF!</v>
      </c>
      <c r="I43" s="416">
        <f>SUMIFS(APT!$F$20:$F$100,APT!$C$20:$C$100,'School CFR'!A43,APT!$K$20:$K$100,'School CFR'!$I$2)+(SUMIFS(HNPlaces!$F$20:$F$35,HNPlaces!$C$20:$C$35,'School CFR'!A43,HNPlaces!$K$20:$K$35,'School CFR'!$I$2))+(SUMIFS(TPG!$F$20:$F$406,TPG!$C$20:$C$406,'School CFR'!A43,TPG!$K$20:$K$406,'School CFR'!$I$2))</f>
        <v>723319.30240814295</v>
      </c>
      <c r="J43" s="415">
        <f>SUMIFS(HNPlaces!$F$20:$F$35,HNPlaces!$C$20:$C$35,'School CFR'!A43,HNPlaces!$K$20:$K$35,'School CFR'!$J$2)+SUMIFS(POST16!$F$20:$F$26,POST16!$C$20:$C$26,'School CFR'!A43,POST16!$K$20:$K$26,'School CFR'!$J$2)</f>
        <v>0</v>
      </c>
      <c r="K43" s="416">
        <f>SUMIF('HN TOP UP AUTUMN UPDATE NOV'!$E$8:$E$189,'School CFR'!A43,'HN TOP UP AUTUMN UPDATE NOV'!$H$8:$H$189)</f>
        <v>0</v>
      </c>
      <c r="L43" s="416">
        <f>SUMIFS(PPG!$F$20:$F$158,PPG!$C$20:$C$158,'School CFR'!A43,PPG!$K$20:$K$158,'School CFR'!$L$2)</f>
        <v>23520</v>
      </c>
      <c r="M43" s="415">
        <f>SUMIFS(COVID!$F$20:$F$199,COVID!$C$20:$C$199,'School CFR'!A43,COVID!$K$20:$K$199,'School CFR'!$M$2)+SUMIFS(GRANTS!$F$20:$F$220,GRANTS!$C$20:$C$220,'School CFR'!A43,GRANTS!$K$20:$K$220,'School CFR'!$M$2)</f>
        <v>5340</v>
      </c>
      <c r="N43" s="422">
        <f>SUMIFS(GRANTS!$F$20:$F$220,GRANTS!$C$20:$C$220,'School CFR'!A43,GRANTS!$K$20:$K$220,'School CFR'!$N$2)</f>
        <v>0</v>
      </c>
      <c r="O43" s="313"/>
    </row>
    <row r="44" spans="1:15" x14ac:dyDescent="0.25">
      <c r="A44" s="426">
        <v>3022042</v>
      </c>
      <c r="B44" s="277" t="s">
        <v>243</v>
      </c>
      <c r="C44" s="428" t="e">
        <f>SUMIF(APT!$C$20:$C$100,'School CFR'!A44,APT!$AG$20:$AG$100)+SUMIF(HNPlaces!$C$20:$C$35,'School CFR'!A44,HNPlaces!$AI$20:$AI$35)+SUMIF(TPG!$C$20:$C$406,'School CFR'!A44,TPG!#REF!)</f>
        <v>#REF!</v>
      </c>
      <c r="D44" s="428">
        <f>SUMIF(POST16!$C$20:$C$26,'School CFR'!A44,POST16!$AI$20:$AI$26)</f>
        <v>0</v>
      </c>
      <c r="E44" s="428">
        <f>SUMIF('HN TOP UP AUTUMN UPDATE NOV'!$E$8:$E$189,'School CFR'!A44,'HN TOP UP AUTUMN UPDATE NOV'!$BG$8:$BG$189)</f>
        <v>0</v>
      </c>
      <c r="F44" s="428">
        <f>SUMIF(PPG!$C$20:$C$158,'School CFR'!A44,PPG!$AG$20:$AG$158)</f>
        <v>4201.666666666667</v>
      </c>
      <c r="G44" s="428" t="e">
        <f>SUMIFS(GRANTS!#REF!,GRANTS!$C$20:$C$220,'School CFR'!A44,GRANTS!$K$20:$K$220,'School CFR'!$G$2)</f>
        <v>#REF!</v>
      </c>
      <c r="H44" s="428" t="e">
        <f>SUMIFS(GRANTS!#REF!,GRANTS!$C$20:$C$220,'School CFR'!A44,GRANTS!$K$20:$K$220,'School CFR'!$H$2)</f>
        <v>#REF!</v>
      </c>
      <c r="I44" s="416">
        <f>SUMIFS(APT!$F$20:$F$100,APT!$C$20:$C$100,'School CFR'!A44,APT!$K$20:$K$100,'School CFR'!$I$2)+(SUMIFS(HNPlaces!$F$20:$F$35,HNPlaces!$C$20:$C$35,'School CFR'!A44,HNPlaces!$K$20:$K$35,'School CFR'!$I$2))+(SUMIFS(TPG!$F$20:$F$406,TPG!$C$20:$C$406,'School CFR'!A44,TPG!$K$20:$K$406,'School CFR'!$I$2))</f>
        <v>1843083.4547297708</v>
      </c>
      <c r="J44" s="415">
        <f>SUMIFS(HNPlaces!$F$20:$F$35,HNPlaces!$C$20:$C$35,'School CFR'!A44,HNPlaces!$K$20:$K$35,'School CFR'!$J$2)+SUMIFS(POST16!$F$20:$F$26,POST16!$C$20:$C$26,'School CFR'!A44,POST16!$K$20:$K$26,'School CFR'!$J$2)</f>
        <v>0</v>
      </c>
      <c r="K44" s="416">
        <f>SUMIF('HN TOP UP AUTUMN UPDATE NOV'!$E$8:$E$189,'School CFR'!A44,'HN TOP UP AUTUMN UPDATE NOV'!$H$8:$H$189)</f>
        <v>0</v>
      </c>
      <c r="L44" s="416">
        <f>SUMIFS(PPG!$F$20:$F$158,PPG!$C$20:$C$158,'School CFR'!A44,PPG!$K$20:$K$158,'School CFR'!$L$2)</f>
        <v>50420</v>
      </c>
      <c r="M44" s="415">
        <f>SUMIFS(COVID!$F$20:$F$199,COVID!$C$20:$C$199,'School CFR'!A44,COVID!$K$20:$K$199,'School CFR'!$M$2)+SUMIFS(GRANTS!$F$20:$F$220,GRANTS!$C$20:$C$220,'School CFR'!A44,GRANTS!$K$20:$K$220,'School CFR'!$M$2)</f>
        <v>7860</v>
      </c>
      <c r="N44" s="422">
        <f>SUMIFS(GRANTS!$F$20:$F$220,GRANTS!$C$20:$C$220,'School CFR'!A44,GRANTS!$K$20:$K$220,'School CFR'!$N$2)</f>
        <v>0</v>
      </c>
      <c r="O44" s="313"/>
    </row>
    <row r="45" spans="1:15" x14ac:dyDescent="0.25">
      <c r="A45" s="426">
        <v>3022044</v>
      </c>
      <c r="B45" s="277" t="s">
        <v>244</v>
      </c>
      <c r="C45" s="428" t="e">
        <f>SUMIF(APT!$C$20:$C$100,'School CFR'!A45,APT!$AG$20:$AG$100)+SUMIF(HNPlaces!$C$20:$C$35,'School CFR'!A45,HNPlaces!$AI$20:$AI$35)+SUMIF(TPG!$C$20:$C$406,'School CFR'!A45,TPG!#REF!)</f>
        <v>#REF!</v>
      </c>
      <c r="D45" s="428">
        <f>SUMIF(POST16!$C$20:$C$26,'School CFR'!A45,POST16!$AI$20:$AI$26)</f>
        <v>0</v>
      </c>
      <c r="E45" s="428">
        <f>SUMIF('HN TOP UP AUTUMN UPDATE NOV'!$E$8:$E$189,'School CFR'!A45,'HN TOP UP AUTUMN UPDATE NOV'!$BG$8:$BG$189)</f>
        <v>0</v>
      </c>
      <c r="F45" s="428">
        <f>SUMIF(PPG!$C$20:$C$158,'School CFR'!A45,PPG!$AG$20:$AG$158)</f>
        <v>5210.4166666666661</v>
      </c>
      <c r="G45" s="428" t="e">
        <f>SUMIFS(GRANTS!#REF!,GRANTS!$C$20:$C$220,'School CFR'!A45,GRANTS!$K$20:$K$220,'School CFR'!$G$2)</f>
        <v>#REF!</v>
      </c>
      <c r="H45" s="428" t="e">
        <f>SUMIFS(GRANTS!#REF!,GRANTS!$C$20:$C$220,'School CFR'!A45,GRANTS!$K$20:$K$220,'School CFR'!$H$2)</f>
        <v>#REF!</v>
      </c>
      <c r="I45" s="416">
        <f>SUMIFS(APT!$F$20:$F$100,APT!$C$20:$C$100,'School CFR'!A45,APT!$K$20:$K$100,'School CFR'!$I$2)+(SUMIFS(HNPlaces!$F$20:$F$35,HNPlaces!$C$20:$C$35,'School CFR'!A45,HNPlaces!$K$20:$K$35,'School CFR'!$I$2))+(SUMIFS(TPG!$F$20:$F$406,TPG!$C$20:$C$406,'School CFR'!A45,TPG!$K$20:$K$406,'School CFR'!$I$2))</f>
        <v>1661500.3176212055</v>
      </c>
      <c r="J45" s="415">
        <f>SUMIFS(HNPlaces!$F$20:$F$35,HNPlaces!$C$20:$C$35,'School CFR'!A45,HNPlaces!$K$20:$K$35,'School CFR'!$J$2)+SUMIFS(POST16!$F$20:$F$26,POST16!$C$20:$C$26,'School CFR'!A45,POST16!$K$20:$K$26,'School CFR'!$J$2)</f>
        <v>0</v>
      </c>
      <c r="K45" s="416">
        <f>SUMIF('HN TOP UP AUTUMN UPDATE NOV'!$E$8:$E$189,'School CFR'!A45,'HN TOP UP AUTUMN UPDATE NOV'!$H$8:$H$189)</f>
        <v>0</v>
      </c>
      <c r="L45" s="416">
        <f>SUMIFS(PPG!$F$20:$F$158,PPG!$C$20:$C$158,'School CFR'!A45,PPG!$K$20:$K$158,'School CFR'!$L$2)</f>
        <v>62525</v>
      </c>
      <c r="M45" s="415">
        <f>SUMIFS(COVID!$F$20:$F$199,COVID!$C$20:$C$199,'School CFR'!A45,COVID!$K$20:$K$199,'School CFR'!$M$2)+SUMIFS(GRANTS!$F$20:$F$220,GRANTS!$C$20:$C$220,'School CFR'!A45,GRANTS!$K$20:$K$220,'School CFR'!$M$2)</f>
        <v>13857</v>
      </c>
      <c r="N45" s="422">
        <f>SUMIFS(GRANTS!$F$20:$F$220,GRANTS!$C$20:$C$220,'School CFR'!A45,GRANTS!$K$20:$K$220,'School CFR'!$N$2)</f>
        <v>0</v>
      </c>
      <c r="O45" s="313"/>
    </row>
    <row r="46" spans="1:15" x14ac:dyDescent="0.25">
      <c r="A46" s="426">
        <v>3022043</v>
      </c>
      <c r="B46" s="277" t="s">
        <v>245</v>
      </c>
      <c r="C46" s="428" t="e">
        <f>SUMIF(APT!$C$20:$C$100,'School CFR'!A46,APT!$AG$20:$AG$100)+SUMIF(HNPlaces!$C$20:$C$35,'School CFR'!A46,HNPlaces!$AI$20:$AI$35)+SUMIF(TPG!$C$20:$C$406,'School CFR'!A46,TPG!#REF!)</f>
        <v>#REF!</v>
      </c>
      <c r="D46" s="428">
        <f>SUMIF(POST16!$C$20:$C$26,'School CFR'!A46,POST16!$AI$20:$AI$26)</f>
        <v>0</v>
      </c>
      <c r="E46" s="428">
        <f>SUMIF('HN TOP UP AUTUMN UPDATE NOV'!$E$8:$E$189,'School CFR'!A46,'HN TOP UP AUTUMN UPDATE NOV'!$BG$8:$BG$189)</f>
        <v>0</v>
      </c>
      <c r="F46" s="428">
        <f>SUMIF(PPG!$C$20:$C$158,'School CFR'!A46,PPG!$AG$20:$AG$158)</f>
        <v>10337.5</v>
      </c>
      <c r="G46" s="428" t="e">
        <f>SUMIFS(GRANTS!#REF!,GRANTS!$C$20:$C$220,'School CFR'!A46,GRANTS!$K$20:$K$220,'School CFR'!$G$2)</f>
        <v>#REF!</v>
      </c>
      <c r="H46" s="428" t="e">
        <f>SUMIFS(GRANTS!#REF!,GRANTS!$C$20:$C$220,'School CFR'!A46,GRANTS!$K$20:$K$220,'School CFR'!$H$2)</f>
        <v>#REF!</v>
      </c>
      <c r="I46" s="416">
        <f>SUMIFS(APT!$F$20:$F$100,APT!$C$20:$C$100,'School CFR'!A46,APT!$K$20:$K$100,'School CFR'!$I$2)+(SUMIFS(HNPlaces!$F$20:$F$35,HNPlaces!$C$20:$C$35,'School CFR'!A46,HNPlaces!$K$20:$K$35,'School CFR'!$I$2))+(SUMIFS(TPG!$F$20:$F$406,TPG!$C$20:$C$406,'School CFR'!A46,TPG!$K$20:$K$406,'School CFR'!$I$2))</f>
        <v>1935139.5750340219</v>
      </c>
      <c r="J46" s="415">
        <f>SUMIFS(HNPlaces!$F$20:$F$35,HNPlaces!$C$20:$C$35,'School CFR'!A46,HNPlaces!$K$20:$K$35,'School CFR'!$J$2)+SUMIFS(POST16!$F$20:$F$26,POST16!$C$20:$C$26,'School CFR'!A46,POST16!$K$20:$K$26,'School CFR'!$J$2)</f>
        <v>0</v>
      </c>
      <c r="K46" s="416">
        <f>SUMIF('HN TOP UP AUTUMN UPDATE NOV'!$E$8:$E$189,'School CFR'!A46,'HN TOP UP AUTUMN UPDATE NOV'!$H$8:$H$189)</f>
        <v>0</v>
      </c>
      <c r="L46" s="416">
        <f>SUMIFS(PPG!$F$20:$F$158,PPG!$C$20:$C$158,'School CFR'!A46,PPG!$K$20:$K$158,'School CFR'!$L$2)</f>
        <v>124050</v>
      </c>
      <c r="M46" s="415">
        <f>SUMIFS(COVID!$F$20:$F$199,COVID!$C$20:$C$199,'School CFR'!A46,COVID!$K$20:$K$199,'School CFR'!$M$2)+SUMIFS(GRANTS!$F$20:$F$220,GRANTS!$C$20:$C$220,'School CFR'!A46,GRANTS!$K$20:$K$220,'School CFR'!$M$2)</f>
        <v>19801</v>
      </c>
      <c r="N46" s="422">
        <f>SUMIFS(GRANTS!$F$20:$F$220,GRANTS!$C$20:$C$220,'School CFR'!A46,GRANTS!$K$20:$K$220,'School CFR'!$N$2)</f>
        <v>0</v>
      </c>
      <c r="O46" s="313"/>
    </row>
    <row r="47" spans="1:15" x14ac:dyDescent="0.25">
      <c r="A47" s="426">
        <v>3022053</v>
      </c>
      <c r="B47" s="277" t="s">
        <v>246</v>
      </c>
      <c r="C47" s="428" t="e">
        <f>SUMIF(APT!$C$20:$C$100,'School CFR'!A47,APT!$AG$20:$AG$100)+SUMIF(HNPlaces!$C$20:$C$35,'School CFR'!A47,HNPlaces!$AI$20:$AI$35)+SUMIF(TPG!$C$20:$C$406,'School CFR'!A47,TPG!#REF!)</f>
        <v>#REF!</v>
      </c>
      <c r="D47" s="428">
        <f>SUMIF(POST16!$C$20:$C$26,'School CFR'!A47,POST16!$AI$20:$AI$26)</f>
        <v>0</v>
      </c>
      <c r="E47" s="428">
        <f>SUMIF('HN TOP UP AUTUMN UPDATE NOV'!$E$8:$E$189,'School CFR'!A47,'HN TOP UP AUTUMN UPDATE NOV'!$BG$8:$BG$189)</f>
        <v>0</v>
      </c>
      <c r="F47" s="428">
        <f>SUMIF(PPG!$C$20:$C$158,'School CFR'!A47,PPG!$AG$20:$AG$158)</f>
        <v>112.08333333333333</v>
      </c>
      <c r="G47" s="428" t="e">
        <f>SUMIFS(GRANTS!#REF!,GRANTS!$C$20:$C$220,'School CFR'!A47,GRANTS!$K$20:$K$220,'School CFR'!$G$2)</f>
        <v>#REF!</v>
      </c>
      <c r="H47" s="428" t="e">
        <f>SUMIFS(GRANTS!#REF!,GRANTS!$C$20:$C$220,'School CFR'!A47,GRANTS!$K$20:$K$220,'School CFR'!$H$2)</f>
        <v>#REF!</v>
      </c>
      <c r="I47" s="416">
        <f>SUMIFS(APT!$F$20:$F$100,APT!$C$20:$C$100,'School CFR'!A47,APT!$K$20:$K$100,'School CFR'!$I$2)+(SUMIFS(HNPlaces!$F$20:$F$35,HNPlaces!$C$20:$C$35,'School CFR'!A47,HNPlaces!$K$20:$K$35,'School CFR'!$I$2))+(SUMIFS(TPG!$F$20:$F$406,TPG!$C$20:$C$406,'School CFR'!A47,TPG!$K$20:$K$406,'School CFR'!$I$2))</f>
        <v>899342.18363806582</v>
      </c>
      <c r="J47" s="415">
        <f>SUMIFS(HNPlaces!$F$20:$F$35,HNPlaces!$C$20:$C$35,'School CFR'!A47,HNPlaces!$K$20:$K$35,'School CFR'!$J$2)+SUMIFS(POST16!$F$20:$F$26,POST16!$C$20:$C$26,'School CFR'!A47,POST16!$K$20:$K$26,'School CFR'!$J$2)</f>
        <v>0</v>
      </c>
      <c r="K47" s="416">
        <f>SUMIF('HN TOP UP AUTUMN UPDATE NOV'!$E$8:$E$189,'School CFR'!A47,'HN TOP UP AUTUMN UPDATE NOV'!$H$8:$H$189)</f>
        <v>0</v>
      </c>
      <c r="L47" s="416">
        <f>SUMIFS(PPG!$F$20:$F$158,PPG!$C$20:$C$158,'School CFR'!A47,PPG!$K$20:$K$158,'School CFR'!$L$2)</f>
        <v>1345</v>
      </c>
      <c r="M47" s="415">
        <f>SUMIFS(COVID!$F$20:$F$199,COVID!$C$20:$C$199,'School CFR'!A47,COVID!$K$20:$K$199,'School CFR'!$M$2)+SUMIFS(GRANTS!$F$20:$F$220,GRANTS!$C$20:$C$220,'School CFR'!A47,GRANTS!$K$20:$K$220,'School CFR'!$M$2)</f>
        <v>3440</v>
      </c>
      <c r="N47" s="422">
        <f>SUMIFS(GRANTS!$F$20:$F$220,GRANTS!$C$20:$C$220,'School CFR'!A47,GRANTS!$K$20:$K$220,'School CFR'!$N$2)</f>
        <v>0</v>
      </c>
      <c r="O47" s="313"/>
    </row>
    <row r="48" spans="1:15" x14ac:dyDescent="0.25">
      <c r="A48" s="426">
        <v>3022045</v>
      </c>
      <c r="B48" s="277" t="s">
        <v>247</v>
      </c>
      <c r="C48" s="428" t="e">
        <f>SUMIF(APT!$C$20:$C$100,'School CFR'!A48,APT!$AG$20:$AG$100)+SUMIF(HNPlaces!$C$20:$C$35,'School CFR'!A48,HNPlaces!$AI$20:$AI$35)+SUMIF(TPG!$C$20:$C$406,'School CFR'!A48,TPG!#REF!)</f>
        <v>#REF!</v>
      </c>
      <c r="D48" s="428">
        <f>SUMIF(POST16!$C$20:$C$26,'School CFR'!A48,POST16!$AI$20:$AI$26)</f>
        <v>0</v>
      </c>
      <c r="E48" s="428">
        <f>SUMIF('HN TOP UP AUTUMN UPDATE NOV'!$E$8:$E$189,'School CFR'!A48,'HN TOP UP AUTUMN UPDATE NOV'!$BG$8:$BG$189)</f>
        <v>0</v>
      </c>
      <c r="F48" s="428">
        <f>SUMIF(PPG!$C$20:$C$158,'School CFR'!A48,PPG!$AG$20:$AG$158)</f>
        <v>6360</v>
      </c>
      <c r="G48" s="428" t="e">
        <f>SUMIFS(GRANTS!#REF!,GRANTS!$C$20:$C$220,'School CFR'!A48,GRANTS!$K$20:$K$220,'School CFR'!$G$2)</f>
        <v>#REF!</v>
      </c>
      <c r="H48" s="428" t="e">
        <f>SUMIFS(GRANTS!#REF!,GRANTS!$C$20:$C$220,'School CFR'!A48,GRANTS!$K$20:$K$220,'School CFR'!$H$2)</f>
        <v>#REF!</v>
      </c>
      <c r="I48" s="416">
        <f>SUMIFS(APT!$F$20:$F$100,APT!$C$20:$C$100,'School CFR'!A48,APT!$K$20:$K$100,'School CFR'!$I$2)+(SUMIFS(HNPlaces!$F$20:$F$35,HNPlaces!$C$20:$C$35,'School CFR'!A48,HNPlaces!$K$20:$K$35,'School CFR'!$I$2))+(SUMIFS(TPG!$F$20:$F$406,TPG!$C$20:$C$406,'School CFR'!A48,TPG!$K$20:$K$406,'School CFR'!$I$2))</f>
        <v>1140779.1537115227</v>
      </c>
      <c r="J48" s="415">
        <f>SUMIFS(HNPlaces!$F$20:$F$35,HNPlaces!$C$20:$C$35,'School CFR'!A48,HNPlaces!$K$20:$K$35,'School CFR'!$J$2)+SUMIFS(POST16!$F$20:$F$26,POST16!$C$20:$C$26,'School CFR'!A48,POST16!$K$20:$K$26,'School CFR'!$J$2)</f>
        <v>0</v>
      </c>
      <c r="K48" s="416">
        <f>SUMIF('HN TOP UP AUTUMN UPDATE NOV'!$E$8:$E$189,'School CFR'!A48,'HN TOP UP AUTUMN UPDATE NOV'!$H$8:$H$189)</f>
        <v>0</v>
      </c>
      <c r="L48" s="416">
        <f>SUMIFS(PPG!$F$20:$F$158,PPG!$C$20:$C$158,'School CFR'!A48,PPG!$K$20:$K$158,'School CFR'!$L$2)</f>
        <v>76320</v>
      </c>
      <c r="M48" s="415">
        <f>SUMIFS(COVID!$F$20:$F$199,COVID!$C$20:$C$199,'School CFR'!A48,COVID!$K$20:$K$199,'School CFR'!$M$2)+SUMIFS(GRANTS!$F$20:$F$220,GRANTS!$C$20:$C$220,'School CFR'!A48,GRANTS!$K$20:$K$220,'School CFR'!$M$2)</f>
        <v>7747</v>
      </c>
      <c r="N48" s="422">
        <f>SUMIFS(GRANTS!$F$20:$F$220,GRANTS!$C$20:$C$220,'School CFR'!A48,GRANTS!$K$20:$K$220,'School CFR'!$N$2)</f>
        <v>0</v>
      </c>
      <c r="O48" s="313"/>
    </row>
    <row r="49" spans="1:15" x14ac:dyDescent="0.25">
      <c r="A49" s="426">
        <v>3022077</v>
      </c>
      <c r="B49" s="277" t="s">
        <v>248</v>
      </c>
      <c r="C49" s="428" t="e">
        <f>SUMIF(APT!$C$20:$C$100,'School CFR'!A49,APT!$AG$20:$AG$100)+SUMIF(HNPlaces!$C$20:$C$35,'School CFR'!A49,HNPlaces!$AI$20:$AI$35)+SUMIF(TPG!$C$20:$C$406,'School CFR'!A49,TPG!#REF!)</f>
        <v>#REF!</v>
      </c>
      <c r="D49" s="428">
        <f>SUMIF(POST16!$C$20:$C$26,'School CFR'!A49,POST16!$AI$20:$AI$26)</f>
        <v>0</v>
      </c>
      <c r="E49" s="428">
        <f>SUMIF('HN TOP UP AUTUMN UPDATE NOV'!$E$8:$E$189,'School CFR'!A49,'HN TOP UP AUTUMN UPDATE NOV'!$BG$8:$BG$189)</f>
        <v>0</v>
      </c>
      <c r="F49" s="428">
        <f>SUMIF(PPG!$C$20:$C$158,'School CFR'!A49,PPG!$AG$20:$AG$158)</f>
        <v>48644.166666666664</v>
      </c>
      <c r="G49" s="428" t="e">
        <f>SUMIFS(GRANTS!#REF!,GRANTS!$C$20:$C$220,'School CFR'!A49,GRANTS!$K$20:$K$220,'School CFR'!$G$2)</f>
        <v>#REF!</v>
      </c>
      <c r="H49" s="428" t="e">
        <f>SUMIFS(GRANTS!#REF!,GRANTS!$C$20:$C$220,'School CFR'!A49,GRANTS!$K$20:$K$220,'School CFR'!$H$2)</f>
        <v>#REF!</v>
      </c>
      <c r="I49" s="416">
        <f>SUMIFS(APT!$F$20:$F$100,APT!$C$20:$C$100,'School CFR'!A49,APT!$K$20:$K$100,'School CFR'!$I$2)+(SUMIFS(HNPlaces!$F$20:$F$35,HNPlaces!$C$20:$C$35,'School CFR'!A49,HNPlaces!$K$20:$K$35,'School CFR'!$I$2))+(SUMIFS(TPG!$F$20:$F$406,TPG!$C$20:$C$406,'School CFR'!A49,TPG!$K$20:$K$406,'School CFR'!$I$2))</f>
        <v>5077848.4713093583</v>
      </c>
      <c r="J49" s="415">
        <f>SUMIFS(HNPlaces!$F$20:$F$35,HNPlaces!$C$20:$C$35,'School CFR'!A49,HNPlaces!$K$20:$K$35,'School CFR'!$J$2)+SUMIFS(POST16!$F$20:$F$26,POST16!$C$20:$C$26,'School CFR'!A49,POST16!$K$20:$K$26,'School CFR'!$J$2)</f>
        <v>0</v>
      </c>
      <c r="K49" s="416">
        <f>SUMIF('HN TOP UP AUTUMN UPDATE NOV'!$E$8:$E$189,'School CFR'!A49,'HN TOP UP AUTUMN UPDATE NOV'!$H$8:$H$189)</f>
        <v>0</v>
      </c>
      <c r="L49" s="416">
        <f>SUMIFS(PPG!$F$20:$F$158,PPG!$C$20:$C$158,'School CFR'!A49,PPG!$K$20:$K$158,'School CFR'!$L$2)</f>
        <v>583730</v>
      </c>
      <c r="M49" s="415">
        <f>SUMIFS(COVID!$F$20:$F$199,COVID!$C$20:$C$199,'School CFR'!A49,COVID!$K$20:$K$199,'School CFR'!$M$2)+SUMIFS(GRANTS!$F$20:$F$220,GRANTS!$C$20:$C$220,'School CFR'!A49,GRANTS!$K$20:$K$220,'School CFR'!$M$2)</f>
        <v>21706</v>
      </c>
      <c r="N49" s="422">
        <f>SUMIFS(GRANTS!$F$20:$F$220,GRANTS!$C$20:$C$220,'School CFR'!A49,GRANTS!$K$20:$K$220,'School CFR'!$N$2)</f>
        <v>0</v>
      </c>
      <c r="O49" s="313"/>
    </row>
    <row r="50" spans="1:15" x14ac:dyDescent="0.25">
      <c r="A50" s="426">
        <v>3025201</v>
      </c>
      <c r="B50" s="277" t="s">
        <v>249</v>
      </c>
      <c r="C50" s="428" t="e">
        <f>SUMIF(APT!$C$20:$C$100,'School CFR'!A50,APT!$AG$20:$AG$100)+SUMIF(HNPlaces!$C$20:$C$35,'School CFR'!A50,HNPlaces!$AI$20:$AI$35)+SUMIF(TPG!$C$20:$C$406,'School CFR'!A50,TPG!#REF!)</f>
        <v>#REF!</v>
      </c>
      <c r="D50" s="428">
        <f>SUMIF(POST16!$C$20:$C$26,'School CFR'!A50,POST16!$AI$20:$AI$26)</f>
        <v>0</v>
      </c>
      <c r="E50" s="428">
        <f>SUMIF('HN TOP UP AUTUMN UPDATE NOV'!$E$8:$E$189,'School CFR'!A50,'HN TOP UP AUTUMN UPDATE NOV'!$BG$8:$BG$189)</f>
        <v>0</v>
      </c>
      <c r="F50" s="428">
        <f>SUMIF(PPG!$C$20:$C$158,'School CFR'!A50,PPG!$AG$20:$AG$158)</f>
        <v>8348.75</v>
      </c>
      <c r="G50" s="428" t="e">
        <f>SUMIFS(GRANTS!#REF!,GRANTS!$C$20:$C$220,'School CFR'!A50,GRANTS!$K$20:$K$220,'School CFR'!$G$2)</f>
        <v>#REF!</v>
      </c>
      <c r="H50" s="428" t="e">
        <f>SUMIFS(GRANTS!#REF!,GRANTS!$C$20:$C$220,'School CFR'!A50,GRANTS!$K$20:$K$220,'School CFR'!$H$2)</f>
        <v>#REF!</v>
      </c>
      <c r="I50" s="416">
        <f>SUMIFS(APT!$F$20:$F$100,APT!$C$20:$C$100,'School CFR'!A50,APT!$K$20:$K$100,'School CFR'!$I$2)+(SUMIFS(HNPlaces!$F$20:$F$35,HNPlaces!$C$20:$C$35,'School CFR'!A50,HNPlaces!$K$20:$K$35,'School CFR'!$I$2))+(SUMIFS(TPG!$F$20:$F$406,TPG!$C$20:$C$406,'School CFR'!A50,TPG!$K$20:$K$406,'School CFR'!$I$2))</f>
        <v>1819832.5468102063</v>
      </c>
      <c r="J50" s="415">
        <f>SUMIFS(HNPlaces!$F$20:$F$35,HNPlaces!$C$20:$C$35,'School CFR'!A50,HNPlaces!$K$20:$K$35,'School CFR'!$J$2)+SUMIFS(POST16!$F$20:$F$26,POST16!$C$20:$C$26,'School CFR'!A50,POST16!$K$20:$K$26,'School CFR'!$J$2)</f>
        <v>0</v>
      </c>
      <c r="K50" s="416">
        <f>SUMIF('HN TOP UP AUTUMN UPDATE NOV'!$E$8:$E$189,'School CFR'!A50,'HN TOP UP AUTUMN UPDATE NOV'!$H$8:$H$189)</f>
        <v>0</v>
      </c>
      <c r="L50" s="416">
        <f>SUMIFS(PPG!$F$20:$F$158,PPG!$C$20:$C$158,'School CFR'!A50,PPG!$K$20:$K$158,'School CFR'!$L$2)</f>
        <v>100185</v>
      </c>
      <c r="M50" s="415">
        <f>SUMIFS(COVID!$F$20:$F$199,COVID!$C$20:$C$199,'School CFR'!A50,COVID!$K$20:$K$199,'School CFR'!$M$2)+SUMIFS(GRANTS!$F$20:$F$220,GRANTS!$C$20:$C$220,'School CFR'!A50,GRANTS!$K$20:$K$220,'School CFR'!$M$2)</f>
        <v>13246</v>
      </c>
      <c r="N50" s="422">
        <f>SUMIFS(GRANTS!$F$20:$F$220,GRANTS!$C$20:$C$220,'School CFR'!A50,GRANTS!$K$20:$K$220,'School CFR'!$N$2)</f>
        <v>0</v>
      </c>
      <c r="O50" s="313"/>
    </row>
    <row r="51" spans="1:15" x14ac:dyDescent="0.25">
      <c r="A51" s="426">
        <v>3023501</v>
      </c>
      <c r="B51" s="277" t="s">
        <v>250</v>
      </c>
      <c r="C51" s="428" t="e">
        <f>SUMIF(APT!$C$20:$C$100,'School CFR'!A51,APT!$AG$20:$AG$100)+SUMIF(HNPlaces!$C$20:$C$35,'School CFR'!A51,HNPlaces!$AI$20:$AI$35)+SUMIF(TPG!$C$20:$C$406,'School CFR'!A51,TPG!#REF!)</f>
        <v>#REF!</v>
      </c>
      <c r="D51" s="428">
        <f>SUMIF(POST16!$C$20:$C$26,'School CFR'!A51,POST16!$AI$20:$AI$26)</f>
        <v>0</v>
      </c>
      <c r="E51" s="428">
        <f>SUMIF('HN TOP UP AUTUMN UPDATE NOV'!$E$8:$E$189,'School CFR'!A51,'HN TOP UP AUTUMN UPDATE NOV'!$BG$8:$BG$189)</f>
        <v>0</v>
      </c>
      <c r="F51" s="428">
        <f>SUMIF(PPG!$C$20:$C$158,'School CFR'!A51,PPG!$AG$20:$AG$158)</f>
        <v>4201.666666666667</v>
      </c>
      <c r="G51" s="428" t="e">
        <f>SUMIFS(GRANTS!#REF!,GRANTS!$C$20:$C$220,'School CFR'!A51,GRANTS!$K$20:$K$220,'School CFR'!$G$2)</f>
        <v>#REF!</v>
      </c>
      <c r="H51" s="428" t="e">
        <f>SUMIFS(GRANTS!#REF!,GRANTS!$C$20:$C$220,'School CFR'!A51,GRANTS!$K$20:$K$220,'School CFR'!$H$2)</f>
        <v>#REF!</v>
      </c>
      <c r="I51" s="416">
        <f>SUMIFS(APT!$F$20:$F$100,APT!$C$20:$C$100,'School CFR'!A51,APT!$K$20:$K$100,'School CFR'!$I$2)+(SUMIFS(HNPlaces!$F$20:$F$35,HNPlaces!$C$20:$C$35,'School CFR'!A51,HNPlaces!$K$20:$K$35,'School CFR'!$I$2))+(SUMIFS(TPG!$F$20:$F$406,TPG!$C$20:$C$406,'School CFR'!A51,TPG!$K$20:$K$406,'School CFR'!$I$2))</f>
        <v>973765.30175121746</v>
      </c>
      <c r="J51" s="415">
        <f>SUMIFS(HNPlaces!$F$20:$F$35,HNPlaces!$C$20:$C$35,'School CFR'!A51,HNPlaces!$K$20:$K$35,'School CFR'!$J$2)+SUMIFS(POST16!$F$20:$F$26,POST16!$C$20:$C$26,'School CFR'!A51,POST16!$K$20:$K$26,'School CFR'!$J$2)</f>
        <v>0</v>
      </c>
      <c r="K51" s="416">
        <f>SUMIF('HN TOP UP AUTUMN UPDATE NOV'!$E$8:$E$189,'School CFR'!A51,'HN TOP UP AUTUMN UPDATE NOV'!$H$8:$H$189)</f>
        <v>0</v>
      </c>
      <c r="L51" s="416">
        <f>SUMIFS(PPG!$F$20:$F$158,PPG!$C$20:$C$158,'School CFR'!A51,PPG!$K$20:$K$158,'School CFR'!$L$2)</f>
        <v>50420</v>
      </c>
      <c r="M51" s="415">
        <f>SUMIFS(COVID!$F$20:$F$199,COVID!$C$20:$C$199,'School CFR'!A51,COVID!$K$20:$K$199,'School CFR'!$M$2)+SUMIFS(GRANTS!$F$20:$F$220,GRANTS!$C$20:$C$220,'School CFR'!A51,GRANTS!$K$20:$K$220,'School CFR'!$M$2)</f>
        <v>6540</v>
      </c>
      <c r="N51" s="422">
        <f>SUMIFS(GRANTS!$F$20:$F$220,GRANTS!$C$20:$C$220,'School CFR'!A51,GRANTS!$K$20:$K$220,'School CFR'!$N$2)</f>
        <v>0</v>
      </c>
      <c r="O51" s="313"/>
    </row>
    <row r="52" spans="1:15" x14ac:dyDescent="0.25">
      <c r="A52" s="426">
        <v>3022078</v>
      </c>
      <c r="B52" s="277" t="s">
        <v>251</v>
      </c>
      <c r="C52" s="428" t="e">
        <f>SUMIF(APT!$C$20:$C$100,'School CFR'!A52,APT!$AG$20:$AG$100)+SUMIF(HNPlaces!$C$20:$C$35,'School CFR'!A52,HNPlaces!$AI$20:$AI$35)+SUMIF(TPG!$C$20:$C$406,'School CFR'!A52,TPG!#REF!)</f>
        <v>#REF!</v>
      </c>
      <c r="D52" s="428">
        <f>SUMIF(POST16!$C$20:$C$26,'School CFR'!A52,POST16!$AI$20:$AI$26)</f>
        <v>0</v>
      </c>
      <c r="E52" s="428">
        <f>SUMIF('HN TOP UP AUTUMN UPDATE NOV'!$E$8:$E$189,'School CFR'!A52,'HN TOP UP AUTUMN UPDATE NOV'!$BG$8:$BG$189)</f>
        <v>0</v>
      </c>
      <c r="F52" s="428">
        <f>SUMIF(PPG!$C$20:$C$158,'School CFR'!A52,PPG!$AG$20:$AG$158)</f>
        <v>3474.5833333333335</v>
      </c>
      <c r="G52" s="428" t="e">
        <f>SUMIFS(GRANTS!#REF!,GRANTS!$C$20:$C$220,'School CFR'!A52,GRANTS!$K$20:$K$220,'School CFR'!$G$2)</f>
        <v>#REF!</v>
      </c>
      <c r="H52" s="428" t="e">
        <f>SUMIFS(GRANTS!#REF!,GRANTS!$C$20:$C$220,'School CFR'!A52,GRANTS!$K$20:$K$220,'School CFR'!$H$2)</f>
        <v>#REF!</v>
      </c>
      <c r="I52" s="416">
        <f>SUMIFS(APT!$F$20:$F$100,APT!$C$20:$C$100,'School CFR'!A52,APT!$K$20:$K$100,'School CFR'!$I$2)+(SUMIFS(HNPlaces!$F$20:$F$35,HNPlaces!$C$20:$C$35,'School CFR'!A52,HNPlaces!$K$20:$K$35,'School CFR'!$I$2))+(SUMIFS(TPG!$F$20:$F$406,TPG!$C$20:$C$406,'School CFR'!A52,TPG!$K$20:$K$406,'School CFR'!$I$2))</f>
        <v>1490492.0592573024</v>
      </c>
      <c r="J52" s="415">
        <f>SUMIFS(HNPlaces!$F$20:$F$35,HNPlaces!$C$20:$C$35,'School CFR'!A52,HNPlaces!$K$20:$K$35,'School CFR'!$J$2)+SUMIFS(POST16!$F$20:$F$26,POST16!$C$20:$C$26,'School CFR'!A52,POST16!$K$20:$K$26,'School CFR'!$J$2)</f>
        <v>0</v>
      </c>
      <c r="K52" s="416">
        <f>SUMIF('HN TOP UP AUTUMN UPDATE NOV'!$E$8:$E$189,'School CFR'!A52,'HN TOP UP AUTUMN UPDATE NOV'!$H$8:$H$189)</f>
        <v>0</v>
      </c>
      <c r="L52" s="416">
        <f>SUMIFS(PPG!$F$20:$F$158,PPG!$C$20:$C$158,'School CFR'!A52,PPG!$K$20:$K$158,'School CFR'!$L$2)</f>
        <v>41695</v>
      </c>
      <c r="M52" s="415">
        <f>SUMIFS(COVID!$F$20:$F$199,COVID!$C$20:$C$199,'School CFR'!A52,COVID!$K$20:$K$199,'School CFR'!$M$2)+SUMIFS(GRANTS!$F$20:$F$220,GRANTS!$C$20:$C$220,'School CFR'!A52,GRANTS!$K$20:$K$220,'School CFR'!$M$2)</f>
        <v>13536</v>
      </c>
      <c r="N52" s="422">
        <f>SUMIFS(GRANTS!$F$20:$F$220,GRANTS!$C$20:$C$220,'School CFR'!A52,GRANTS!$K$20:$K$220,'School CFR'!$N$2)</f>
        <v>0</v>
      </c>
      <c r="O52" s="313"/>
    </row>
    <row r="53" spans="1:15" x14ac:dyDescent="0.25">
      <c r="A53" s="426">
        <v>3022071</v>
      </c>
      <c r="B53" s="277" t="s">
        <v>253</v>
      </c>
      <c r="C53" s="428" t="e">
        <f>SUMIF(APT!$C$20:$C$100,'School CFR'!A53,APT!$AG$20:$AG$100)+SUMIF(HNPlaces!$C$20:$C$35,'School CFR'!A53,HNPlaces!$AI$20:$AI$35)+SUMIF(TPG!$C$20:$C$406,'School CFR'!A53,TPG!#REF!)</f>
        <v>#REF!</v>
      </c>
      <c r="D53" s="428">
        <f>SUMIF(POST16!$C$20:$C$26,'School CFR'!A53,POST16!$AI$20:$AI$26)</f>
        <v>0</v>
      </c>
      <c r="E53" s="428">
        <f>SUMIF('HN TOP UP AUTUMN UPDATE NOV'!$E$8:$E$189,'School CFR'!A53,'HN TOP UP AUTUMN UPDATE NOV'!$BG$8:$BG$189)</f>
        <v>0</v>
      </c>
      <c r="F53" s="428">
        <f>SUMIF(PPG!$C$20:$C$158,'School CFR'!A53,PPG!$AG$20:$AG$158)</f>
        <v>3948.75</v>
      </c>
      <c r="G53" s="428" t="e">
        <f>SUMIFS(GRANTS!#REF!,GRANTS!$C$20:$C$220,'School CFR'!A53,GRANTS!$K$20:$K$220,'School CFR'!$G$2)</f>
        <v>#REF!</v>
      </c>
      <c r="H53" s="428" t="e">
        <f>SUMIFS(GRANTS!#REF!,GRANTS!$C$20:$C$220,'School CFR'!A53,GRANTS!$K$20:$K$220,'School CFR'!$H$2)</f>
        <v>#REF!</v>
      </c>
      <c r="I53" s="416">
        <f>SUMIFS(APT!$F$20:$F$100,APT!$C$20:$C$100,'School CFR'!A53,APT!$K$20:$K$100,'School CFR'!$I$2)+(SUMIFS(HNPlaces!$F$20:$F$35,HNPlaces!$C$20:$C$35,'School CFR'!A53,HNPlaces!$K$20:$K$35,'School CFR'!$I$2))+(SUMIFS(TPG!$F$20:$F$406,TPG!$C$20:$C$406,'School CFR'!A53,TPG!$K$20:$K$406,'School CFR'!$I$2))</f>
        <v>1010247.1459880346</v>
      </c>
      <c r="J53" s="415">
        <f>SUMIFS(HNPlaces!$F$20:$F$35,HNPlaces!$C$20:$C$35,'School CFR'!A53,HNPlaces!$K$20:$K$35,'School CFR'!$J$2)+SUMIFS(POST16!$F$20:$F$26,POST16!$C$20:$C$26,'School CFR'!A53,POST16!$K$20:$K$26,'School CFR'!$J$2)</f>
        <v>0</v>
      </c>
      <c r="K53" s="416">
        <f>SUMIF('HN TOP UP AUTUMN UPDATE NOV'!$E$8:$E$189,'School CFR'!A53,'HN TOP UP AUTUMN UPDATE NOV'!$H$8:$H$189)</f>
        <v>0</v>
      </c>
      <c r="L53" s="416">
        <f>SUMIFS(PPG!$F$20:$F$158,PPG!$C$20:$C$158,'School CFR'!A53,PPG!$K$20:$K$158,'School CFR'!$L$2)</f>
        <v>47385</v>
      </c>
      <c r="M53" s="415">
        <f>SUMIFS(COVID!$F$20:$F$199,COVID!$C$20:$C$199,'School CFR'!A53,COVID!$K$20:$K$199,'School CFR'!$M$2)+SUMIFS(GRANTS!$F$20:$F$220,GRANTS!$C$20:$C$220,'School CFR'!A53,GRANTS!$K$20:$K$220,'School CFR'!$M$2)</f>
        <v>3480</v>
      </c>
      <c r="N53" s="422">
        <f>SUMIFS(GRANTS!$F$20:$F$220,GRANTS!$C$20:$C$220,'School CFR'!A53,GRANTS!$K$20:$K$220,'School CFR'!$N$2)</f>
        <v>0</v>
      </c>
      <c r="O53" s="313"/>
    </row>
    <row r="54" spans="1:15" x14ac:dyDescent="0.25">
      <c r="A54" s="426">
        <v>3022072</v>
      </c>
      <c r="B54" s="277" t="s">
        <v>254</v>
      </c>
      <c r="C54" s="428" t="e">
        <f>SUMIF(APT!$C$20:$C$100,'School CFR'!A54,APT!$AG$20:$AG$100)+SUMIF(HNPlaces!$C$20:$C$35,'School CFR'!A54,HNPlaces!$AI$20:$AI$35)+SUMIF(TPG!$C$20:$C$406,'School CFR'!A54,TPG!#REF!)</f>
        <v>#REF!</v>
      </c>
      <c r="D54" s="428">
        <f>SUMIF(POST16!$C$20:$C$26,'School CFR'!A54,POST16!$AI$20:$AI$26)</f>
        <v>0</v>
      </c>
      <c r="E54" s="428">
        <f>SUMIF('HN TOP UP AUTUMN UPDATE NOV'!$E$8:$E$189,'School CFR'!A54,'HN TOP UP AUTUMN UPDATE NOV'!$BG$8:$BG$189)</f>
        <v>0</v>
      </c>
      <c r="F54" s="428">
        <f>SUMIF(PPG!$C$20:$C$158,'School CFR'!A54,PPG!$AG$20:$AG$158)</f>
        <v>13335</v>
      </c>
      <c r="G54" s="428" t="e">
        <f>SUMIFS(GRANTS!#REF!,GRANTS!$C$20:$C$220,'School CFR'!A54,GRANTS!$K$20:$K$220,'School CFR'!$G$2)</f>
        <v>#REF!</v>
      </c>
      <c r="H54" s="428" t="e">
        <f>SUMIFS(GRANTS!#REF!,GRANTS!$C$20:$C$220,'School CFR'!A54,GRANTS!$K$20:$K$220,'School CFR'!$H$2)</f>
        <v>#REF!</v>
      </c>
      <c r="I54" s="416">
        <f>SUMIFS(APT!$F$20:$F$100,APT!$C$20:$C$100,'School CFR'!A54,APT!$K$20:$K$100,'School CFR'!$I$2)+(SUMIFS(HNPlaces!$F$20:$F$35,HNPlaces!$C$20:$C$35,'School CFR'!A54,HNPlaces!$K$20:$K$35,'School CFR'!$I$2))+(SUMIFS(TPG!$F$20:$F$406,TPG!$C$20:$C$406,'School CFR'!A54,TPG!$K$20:$K$406,'School CFR'!$I$2))</f>
        <v>1624326.7342263611</v>
      </c>
      <c r="J54" s="415">
        <f>SUMIFS(HNPlaces!$F$20:$F$35,HNPlaces!$C$20:$C$35,'School CFR'!A54,HNPlaces!$K$20:$K$35,'School CFR'!$J$2)+SUMIFS(POST16!$F$20:$F$26,POST16!$C$20:$C$26,'School CFR'!A54,POST16!$K$20:$K$26,'School CFR'!$J$2)</f>
        <v>0</v>
      </c>
      <c r="K54" s="416">
        <f>SUMIF('HN TOP UP AUTUMN UPDATE NOV'!$E$8:$E$189,'School CFR'!A54,'HN TOP UP AUTUMN UPDATE NOV'!$H$8:$H$189)</f>
        <v>0</v>
      </c>
      <c r="L54" s="416">
        <f>SUMIFS(PPG!$F$20:$F$158,PPG!$C$20:$C$158,'School CFR'!A54,PPG!$K$20:$K$158,'School CFR'!$L$2)</f>
        <v>160020</v>
      </c>
      <c r="M54" s="415">
        <f>SUMIFS(COVID!$F$20:$F$199,COVID!$C$20:$C$199,'School CFR'!A54,COVID!$K$20:$K$199,'School CFR'!$M$2)+SUMIFS(GRANTS!$F$20:$F$220,GRANTS!$C$20:$C$220,'School CFR'!A54,GRANTS!$K$20:$K$220,'School CFR'!$M$2)</f>
        <v>9360</v>
      </c>
      <c r="N54" s="422">
        <f>SUMIFS(GRANTS!$F$20:$F$220,GRANTS!$C$20:$C$220,'School CFR'!A54,GRANTS!$K$20:$K$220,'School CFR'!$N$2)</f>
        <v>0</v>
      </c>
      <c r="O54" s="313"/>
    </row>
    <row r="55" spans="1:15" x14ac:dyDescent="0.25">
      <c r="A55" s="426">
        <v>3023512</v>
      </c>
      <c r="B55" s="277" t="s">
        <v>256</v>
      </c>
      <c r="C55" s="428" t="e">
        <f>SUMIF(APT!$C$20:$C$100,'School CFR'!A55,APT!$AG$20:$AG$100)+SUMIF(HNPlaces!$C$20:$C$35,'School CFR'!A55,HNPlaces!$AI$20:$AI$35)+SUMIF(TPG!$C$20:$C$406,'School CFR'!A55,TPG!#REF!)</f>
        <v>#REF!</v>
      </c>
      <c r="D55" s="428">
        <f>SUMIF(POST16!$C$20:$C$26,'School CFR'!A55,POST16!$AI$20:$AI$26)</f>
        <v>0</v>
      </c>
      <c r="E55" s="428">
        <f>SUMIF('HN TOP UP AUTUMN UPDATE NOV'!$E$8:$E$189,'School CFR'!A55,'HN TOP UP AUTUMN UPDATE NOV'!$BG$8:$BG$189)</f>
        <v>0</v>
      </c>
      <c r="F55" s="428">
        <f>SUMIF(PPG!$C$20:$C$158,'School CFR'!A55,PPG!$AG$20:$AG$158)</f>
        <v>784.58333333333337</v>
      </c>
      <c r="G55" s="428" t="e">
        <f>SUMIFS(GRANTS!#REF!,GRANTS!$C$20:$C$220,'School CFR'!A55,GRANTS!$K$20:$K$220,'School CFR'!$G$2)</f>
        <v>#REF!</v>
      </c>
      <c r="H55" s="428" t="e">
        <f>SUMIFS(GRANTS!#REF!,GRANTS!$C$20:$C$220,'School CFR'!A55,GRANTS!$K$20:$K$220,'School CFR'!$H$2)</f>
        <v>#REF!</v>
      </c>
      <c r="I55" s="416">
        <f>SUMIFS(APT!$F$20:$F$100,APT!$C$20:$C$100,'School CFR'!A55,APT!$K$20:$K$100,'School CFR'!$I$2)+(SUMIFS(HNPlaces!$F$20:$F$35,HNPlaces!$C$20:$C$35,'School CFR'!A55,HNPlaces!$K$20:$K$35,'School CFR'!$I$2))+(SUMIFS(TPG!$F$20:$F$406,TPG!$C$20:$C$406,'School CFR'!A55,TPG!$K$20:$K$406,'School CFR'!$I$2))</f>
        <v>1576320</v>
      </c>
      <c r="J55" s="415">
        <f>SUMIFS(HNPlaces!$F$20:$F$35,HNPlaces!$C$20:$C$35,'School CFR'!A55,HNPlaces!$K$20:$K$35,'School CFR'!$J$2)+SUMIFS(POST16!$F$20:$F$26,POST16!$C$20:$C$26,'School CFR'!A55,POST16!$K$20:$K$26,'School CFR'!$J$2)</f>
        <v>0</v>
      </c>
      <c r="K55" s="416">
        <f>SUMIF('HN TOP UP AUTUMN UPDATE NOV'!$E$8:$E$189,'School CFR'!A55,'HN TOP UP AUTUMN UPDATE NOV'!$H$8:$H$189)</f>
        <v>0</v>
      </c>
      <c r="L55" s="416">
        <f>SUMIFS(PPG!$F$20:$F$158,PPG!$C$20:$C$158,'School CFR'!A55,PPG!$K$20:$K$158,'School CFR'!$L$2)</f>
        <v>9415</v>
      </c>
      <c r="M55" s="415">
        <f>SUMIFS(COVID!$F$20:$F$199,COVID!$C$20:$C$199,'School CFR'!A55,COVID!$K$20:$K$199,'School CFR'!$M$2)+SUMIFS(GRANTS!$F$20:$F$220,GRANTS!$C$20:$C$220,'School CFR'!A55,GRANTS!$K$20:$K$220,'School CFR'!$M$2)</f>
        <v>7620</v>
      </c>
      <c r="N55" s="422">
        <f>SUMIFS(GRANTS!$F$20:$F$220,GRANTS!$C$20:$C$220,'School CFR'!A55,GRANTS!$K$20:$K$220,'School CFR'!$N$2)</f>
        <v>0</v>
      </c>
      <c r="O55" s="313"/>
    </row>
    <row r="56" spans="1:15" x14ac:dyDescent="0.25">
      <c r="A56" s="426">
        <v>3023510</v>
      </c>
      <c r="B56" s="277" t="s">
        <v>258</v>
      </c>
      <c r="C56" s="428" t="e">
        <f>SUMIF(APT!$C$20:$C$100,'School CFR'!A56,APT!$AG$20:$AG$100)+SUMIF(HNPlaces!$C$20:$C$35,'School CFR'!A56,HNPlaces!$AI$20:$AI$35)+SUMIF(TPG!$C$20:$C$406,'School CFR'!A56,TPG!#REF!)</f>
        <v>#REF!</v>
      </c>
      <c r="D56" s="428">
        <f>SUMIF(POST16!$C$20:$C$26,'School CFR'!A56,POST16!$AI$20:$AI$26)</f>
        <v>0</v>
      </c>
      <c r="E56" s="428">
        <f>SUMIF('HN TOP UP AUTUMN UPDATE NOV'!$E$8:$E$189,'School CFR'!A56,'HN TOP UP AUTUMN UPDATE NOV'!$BG$8:$BG$189)</f>
        <v>0</v>
      </c>
      <c r="F56" s="428">
        <f>SUMIF(PPG!$C$20:$C$158,'School CFR'!A56,PPG!$AG$20:$AG$158)</f>
        <v>5098.333333333333</v>
      </c>
      <c r="G56" s="428" t="e">
        <f>SUMIFS(GRANTS!#REF!,GRANTS!$C$20:$C$220,'School CFR'!A56,GRANTS!$K$20:$K$220,'School CFR'!$G$2)</f>
        <v>#REF!</v>
      </c>
      <c r="H56" s="428" t="e">
        <f>SUMIFS(GRANTS!#REF!,GRANTS!$C$20:$C$220,'School CFR'!A56,GRANTS!$K$20:$K$220,'School CFR'!$H$2)</f>
        <v>#REF!</v>
      </c>
      <c r="I56" s="416">
        <f>SUMIFS(APT!$F$20:$F$100,APT!$C$20:$C$100,'School CFR'!A56,APT!$K$20:$K$100,'School CFR'!$I$2)+(SUMIFS(HNPlaces!$F$20:$F$35,HNPlaces!$C$20:$C$35,'School CFR'!A56,HNPlaces!$K$20:$K$35,'School CFR'!$I$2))+(SUMIFS(TPG!$F$20:$F$406,TPG!$C$20:$C$406,'School CFR'!A56,TPG!$K$20:$K$406,'School CFR'!$I$2))</f>
        <v>1693164.4712338026</v>
      </c>
      <c r="J56" s="415">
        <f>SUMIFS(HNPlaces!$F$20:$F$35,HNPlaces!$C$20:$C$35,'School CFR'!A56,HNPlaces!$K$20:$K$35,'School CFR'!$J$2)+SUMIFS(POST16!$F$20:$F$26,POST16!$C$20:$C$26,'School CFR'!A56,POST16!$K$20:$K$26,'School CFR'!$J$2)</f>
        <v>0</v>
      </c>
      <c r="K56" s="416">
        <f>SUMIF('HN TOP UP AUTUMN UPDATE NOV'!$E$8:$E$189,'School CFR'!A56,'HN TOP UP AUTUMN UPDATE NOV'!$H$8:$H$189)</f>
        <v>0</v>
      </c>
      <c r="L56" s="416">
        <f>SUMIFS(PPG!$F$20:$F$158,PPG!$C$20:$C$158,'School CFR'!A56,PPG!$K$20:$K$158,'School CFR'!$L$2)</f>
        <v>61180</v>
      </c>
      <c r="M56" s="415">
        <f>SUMIFS(COVID!$F$20:$F$199,COVID!$C$20:$C$199,'School CFR'!A56,COVID!$K$20:$K$199,'School CFR'!$M$2)+SUMIFS(GRANTS!$F$20:$F$220,GRANTS!$C$20:$C$220,'School CFR'!A56,GRANTS!$K$20:$K$220,'School CFR'!$M$2)</f>
        <v>9040</v>
      </c>
      <c r="N56" s="422">
        <f>SUMIFS(GRANTS!$F$20:$F$220,GRANTS!$C$20:$C$220,'School CFR'!A56,GRANTS!$K$20:$K$220,'School CFR'!$N$2)</f>
        <v>0</v>
      </c>
      <c r="O56" s="313"/>
    </row>
    <row r="57" spans="1:15" x14ac:dyDescent="0.25">
      <c r="A57" s="426">
        <v>3023502</v>
      </c>
      <c r="B57" s="277" t="s">
        <v>259</v>
      </c>
      <c r="C57" s="428" t="e">
        <f>SUMIF(APT!$C$20:$C$100,'School CFR'!A57,APT!$AG$20:$AG$100)+SUMIF(HNPlaces!$C$20:$C$35,'School CFR'!A57,HNPlaces!$AI$20:$AI$35)+SUMIF(TPG!$C$20:$C$406,'School CFR'!A57,TPG!#REF!)</f>
        <v>#REF!</v>
      </c>
      <c r="D57" s="428">
        <f>SUMIF(POST16!$C$20:$C$26,'School CFR'!A57,POST16!$AI$20:$AI$26)</f>
        <v>0</v>
      </c>
      <c r="E57" s="428">
        <f>SUMIF('HN TOP UP AUTUMN UPDATE NOV'!$E$8:$E$189,'School CFR'!A57,'HN TOP UP AUTUMN UPDATE NOV'!$BG$8:$BG$189)</f>
        <v>0</v>
      </c>
      <c r="F57" s="428">
        <f>SUMIF(PPG!$C$20:$C$158,'School CFR'!A57,PPG!$AG$20:$AG$158)</f>
        <v>9639.1666666666661</v>
      </c>
      <c r="G57" s="428" t="e">
        <f>SUMIFS(GRANTS!#REF!,GRANTS!$C$20:$C$220,'School CFR'!A57,GRANTS!$K$20:$K$220,'School CFR'!$G$2)</f>
        <v>#REF!</v>
      </c>
      <c r="H57" s="428" t="e">
        <f>SUMIFS(GRANTS!#REF!,GRANTS!$C$20:$C$220,'School CFR'!A57,GRANTS!$K$20:$K$220,'School CFR'!$H$2)</f>
        <v>#REF!</v>
      </c>
      <c r="I57" s="416">
        <f>SUMIFS(APT!$F$20:$F$100,APT!$C$20:$C$100,'School CFR'!A57,APT!$K$20:$K$100,'School CFR'!$I$2)+(SUMIFS(HNPlaces!$F$20:$F$35,HNPlaces!$C$20:$C$35,'School CFR'!A57,HNPlaces!$K$20:$K$35,'School CFR'!$I$2))+(SUMIFS(TPG!$F$20:$F$406,TPG!$C$20:$C$406,'School CFR'!A57,TPG!$K$20:$K$406,'School CFR'!$I$2))</f>
        <v>1794071.5919672092</v>
      </c>
      <c r="J57" s="415">
        <f>SUMIFS(HNPlaces!$F$20:$F$35,HNPlaces!$C$20:$C$35,'School CFR'!A57,HNPlaces!$K$20:$K$35,'School CFR'!$J$2)+SUMIFS(POST16!$F$20:$F$26,POST16!$C$20:$C$26,'School CFR'!A57,POST16!$K$20:$K$26,'School CFR'!$J$2)</f>
        <v>0</v>
      </c>
      <c r="K57" s="416">
        <f>SUMIF('HN TOP UP AUTUMN UPDATE NOV'!$E$8:$E$189,'School CFR'!A57,'HN TOP UP AUTUMN UPDATE NOV'!$H$8:$H$189)</f>
        <v>0</v>
      </c>
      <c r="L57" s="416">
        <f>SUMIFS(PPG!$F$20:$F$158,PPG!$C$20:$C$158,'School CFR'!A57,PPG!$K$20:$K$158,'School CFR'!$L$2)</f>
        <v>115670</v>
      </c>
      <c r="M57" s="415">
        <f>SUMIFS(COVID!$F$20:$F$199,COVID!$C$20:$C$199,'School CFR'!A57,COVID!$K$20:$K$199,'School CFR'!$M$2)+SUMIFS(GRANTS!$F$20:$F$220,GRANTS!$C$20:$C$220,'School CFR'!A57,GRANTS!$K$20:$K$220,'School CFR'!$M$2)</f>
        <v>6880</v>
      </c>
      <c r="N57" s="422">
        <f>SUMIFS(GRANTS!$F$20:$F$220,GRANTS!$C$20:$C$220,'School CFR'!A57,GRANTS!$K$20:$K$220,'School CFR'!$N$2)</f>
        <v>0</v>
      </c>
      <c r="O57" s="313"/>
    </row>
    <row r="58" spans="1:15" x14ac:dyDescent="0.25">
      <c r="A58" s="426">
        <v>3023315</v>
      </c>
      <c r="B58" s="277" t="s">
        <v>260</v>
      </c>
      <c r="C58" s="428" t="e">
        <f>SUMIF(APT!$C$20:$C$100,'School CFR'!A58,APT!$AG$20:$AG$100)+SUMIF(HNPlaces!$C$20:$C$35,'School CFR'!A58,HNPlaces!$AI$20:$AI$35)+SUMIF(TPG!$C$20:$C$406,'School CFR'!A58,TPG!#REF!)</f>
        <v>#REF!</v>
      </c>
      <c r="D58" s="428">
        <f>SUMIF(POST16!$C$20:$C$26,'School CFR'!A58,POST16!$AI$20:$AI$26)</f>
        <v>0</v>
      </c>
      <c r="E58" s="428">
        <f>SUMIF('HN TOP UP AUTUMN UPDATE NOV'!$E$8:$E$189,'School CFR'!A58,'HN TOP UP AUTUMN UPDATE NOV'!$BG$8:$BG$189)</f>
        <v>0</v>
      </c>
      <c r="F58" s="428">
        <f>SUMIF(PPG!$C$20:$C$158,'School CFR'!A58,PPG!$AG$20:$AG$158)</f>
        <v>1569.1666666666667</v>
      </c>
      <c r="G58" s="428" t="e">
        <f>SUMIFS(GRANTS!#REF!,GRANTS!$C$20:$C$220,'School CFR'!A58,GRANTS!$K$20:$K$220,'School CFR'!$G$2)</f>
        <v>#REF!</v>
      </c>
      <c r="H58" s="428" t="e">
        <f>SUMIFS(GRANTS!#REF!,GRANTS!$C$20:$C$220,'School CFR'!A58,GRANTS!$K$20:$K$220,'School CFR'!$H$2)</f>
        <v>#REF!</v>
      </c>
      <c r="I58" s="416">
        <f>SUMIFS(APT!$F$20:$F$100,APT!$C$20:$C$100,'School CFR'!A58,APT!$K$20:$K$100,'School CFR'!$I$2)+(SUMIFS(HNPlaces!$F$20:$F$35,HNPlaces!$C$20:$C$35,'School CFR'!A58,HNPlaces!$K$20:$K$35,'School CFR'!$I$2))+(SUMIFS(TPG!$F$20:$F$406,TPG!$C$20:$C$406,'School CFR'!A58,TPG!$K$20:$K$406,'School CFR'!$I$2))</f>
        <v>948453.47888914286</v>
      </c>
      <c r="J58" s="415">
        <f>SUMIFS(HNPlaces!$F$20:$F$35,HNPlaces!$C$20:$C$35,'School CFR'!A58,HNPlaces!$K$20:$K$35,'School CFR'!$J$2)+SUMIFS(POST16!$F$20:$F$26,POST16!$C$20:$C$26,'School CFR'!A58,POST16!$K$20:$K$26,'School CFR'!$J$2)</f>
        <v>0</v>
      </c>
      <c r="K58" s="416">
        <f>SUMIF('HN TOP UP AUTUMN UPDATE NOV'!$E$8:$E$189,'School CFR'!A58,'HN TOP UP AUTUMN UPDATE NOV'!$H$8:$H$189)</f>
        <v>0</v>
      </c>
      <c r="L58" s="416">
        <f>SUMIFS(PPG!$F$20:$F$158,PPG!$C$20:$C$158,'School CFR'!A58,PPG!$K$20:$K$158,'School CFR'!$L$2)</f>
        <v>18830</v>
      </c>
      <c r="M58" s="415">
        <f>SUMIFS(COVID!$F$20:$F$199,COVID!$C$20:$C$199,'School CFR'!A58,COVID!$K$20:$K$199,'School CFR'!$M$2)+SUMIFS(GRANTS!$F$20:$F$220,GRANTS!$C$20:$C$220,'School CFR'!A58,GRANTS!$K$20:$K$220,'School CFR'!$M$2)</f>
        <v>6251</v>
      </c>
      <c r="N58" s="422">
        <f>SUMIFS(GRANTS!$F$20:$F$220,GRANTS!$C$20:$C$220,'School CFR'!A58,GRANTS!$K$20:$K$220,'School CFR'!$N$2)</f>
        <v>0</v>
      </c>
      <c r="O58" s="313"/>
    </row>
    <row r="59" spans="1:15" x14ac:dyDescent="0.25">
      <c r="A59" s="426">
        <v>3023504</v>
      </c>
      <c r="B59" s="277" t="s">
        <v>261</v>
      </c>
      <c r="C59" s="428" t="e">
        <f>SUMIF(APT!$C$20:$C$100,'School CFR'!A59,APT!$AG$20:$AG$100)+SUMIF(HNPlaces!$C$20:$C$35,'School CFR'!A59,HNPlaces!$AI$20:$AI$35)+SUMIF(TPG!$C$20:$C$406,'School CFR'!A59,TPG!#REF!)</f>
        <v>#REF!</v>
      </c>
      <c r="D59" s="428">
        <f>SUMIF(POST16!$C$20:$C$26,'School CFR'!A59,POST16!$AI$20:$AI$26)</f>
        <v>0</v>
      </c>
      <c r="E59" s="428">
        <f>SUMIF('HN TOP UP AUTUMN UPDATE NOV'!$E$8:$E$189,'School CFR'!A59,'HN TOP UP AUTUMN UPDATE NOV'!$BG$8:$BG$189)</f>
        <v>0</v>
      </c>
      <c r="F59" s="428">
        <f>SUMIF(PPG!$C$20:$C$158,'School CFR'!A59,PPG!$AG$20:$AG$158)</f>
        <v>6078.333333333333</v>
      </c>
      <c r="G59" s="428" t="e">
        <f>SUMIFS(GRANTS!#REF!,GRANTS!$C$20:$C$220,'School CFR'!A59,GRANTS!$K$20:$K$220,'School CFR'!$G$2)</f>
        <v>#REF!</v>
      </c>
      <c r="H59" s="428" t="e">
        <f>SUMIFS(GRANTS!#REF!,GRANTS!$C$20:$C$220,'School CFR'!A59,GRANTS!$K$20:$K$220,'School CFR'!$H$2)</f>
        <v>#REF!</v>
      </c>
      <c r="I59" s="416">
        <f>SUMIFS(APT!$F$20:$F$100,APT!$C$20:$C$100,'School CFR'!A59,APT!$K$20:$K$100,'School CFR'!$I$2)+(SUMIFS(HNPlaces!$F$20:$F$35,HNPlaces!$C$20:$C$35,'School CFR'!A59,HNPlaces!$K$20:$K$35,'School CFR'!$I$2))+(SUMIFS(TPG!$F$20:$F$406,TPG!$C$20:$C$406,'School CFR'!A59,TPG!$K$20:$K$406,'School CFR'!$I$2))</f>
        <v>1825027.6360860618</v>
      </c>
      <c r="J59" s="415">
        <f>SUMIFS(HNPlaces!$F$20:$F$35,HNPlaces!$C$20:$C$35,'School CFR'!A59,HNPlaces!$K$20:$K$35,'School CFR'!$J$2)+SUMIFS(POST16!$F$20:$F$26,POST16!$C$20:$C$26,'School CFR'!A59,POST16!$K$20:$K$26,'School CFR'!$J$2)</f>
        <v>0</v>
      </c>
      <c r="K59" s="416">
        <f>SUMIF('HN TOP UP AUTUMN UPDATE NOV'!$E$8:$E$189,'School CFR'!A59,'HN TOP UP AUTUMN UPDATE NOV'!$H$8:$H$189)</f>
        <v>0</v>
      </c>
      <c r="L59" s="416">
        <f>SUMIFS(PPG!$F$20:$F$158,PPG!$C$20:$C$158,'School CFR'!A59,PPG!$K$20:$K$158,'School CFR'!$L$2)</f>
        <v>72940</v>
      </c>
      <c r="M59" s="415">
        <f>SUMIFS(COVID!$F$20:$F$199,COVID!$C$20:$C$199,'School CFR'!A59,COVID!$K$20:$K$199,'School CFR'!$M$2)+SUMIFS(GRANTS!$F$20:$F$220,GRANTS!$C$20:$C$220,'School CFR'!A59,GRANTS!$K$20:$K$220,'School CFR'!$M$2)</f>
        <v>13343</v>
      </c>
      <c r="N59" s="422">
        <f>SUMIFS(GRANTS!$F$20:$F$220,GRANTS!$C$20:$C$220,'School CFR'!A59,GRANTS!$K$20:$K$220,'School CFR'!$N$2)</f>
        <v>0</v>
      </c>
      <c r="O59" s="313"/>
    </row>
    <row r="60" spans="1:15" x14ac:dyDescent="0.25">
      <c r="A60" s="426">
        <v>3023309</v>
      </c>
      <c r="B60" s="277" t="s">
        <v>262</v>
      </c>
      <c r="C60" s="428" t="e">
        <f>SUMIF(APT!$C$20:$C$100,'School CFR'!A60,APT!$AG$20:$AG$100)+SUMIF(HNPlaces!$C$20:$C$35,'School CFR'!A60,HNPlaces!$AI$20:$AI$35)+SUMIF(TPG!$C$20:$C$406,'School CFR'!A60,TPG!#REF!)</f>
        <v>#REF!</v>
      </c>
      <c r="D60" s="428">
        <f>SUMIF(POST16!$C$20:$C$26,'School CFR'!A60,POST16!$AI$20:$AI$26)</f>
        <v>0</v>
      </c>
      <c r="E60" s="428">
        <f>SUMIF('HN TOP UP AUTUMN UPDATE NOV'!$E$8:$E$189,'School CFR'!A60,'HN TOP UP AUTUMN UPDATE NOV'!$BG$8:$BG$189)</f>
        <v>0</v>
      </c>
      <c r="F60" s="428">
        <f>SUMIF(PPG!$C$20:$C$158,'School CFR'!A60,PPG!$AG$20:$AG$158)</f>
        <v>2652.5</v>
      </c>
      <c r="G60" s="428" t="e">
        <f>SUMIFS(GRANTS!#REF!,GRANTS!$C$20:$C$220,'School CFR'!A60,GRANTS!$K$20:$K$220,'School CFR'!$G$2)</f>
        <v>#REF!</v>
      </c>
      <c r="H60" s="428" t="e">
        <f>SUMIFS(GRANTS!#REF!,GRANTS!$C$20:$C$220,'School CFR'!A60,GRANTS!$K$20:$K$220,'School CFR'!$H$2)</f>
        <v>#REF!</v>
      </c>
      <c r="I60" s="416">
        <f>SUMIFS(APT!$F$20:$F$100,APT!$C$20:$C$100,'School CFR'!A60,APT!$K$20:$K$100,'School CFR'!$I$2)+(SUMIFS(HNPlaces!$F$20:$F$35,HNPlaces!$C$20:$C$35,'School CFR'!A60,HNPlaces!$K$20:$K$35,'School CFR'!$I$2))+(SUMIFS(TPG!$F$20:$F$406,TPG!$C$20:$C$406,'School CFR'!A60,TPG!$K$20:$K$406,'School CFR'!$I$2))</f>
        <v>956881.30692626792</v>
      </c>
      <c r="J60" s="415">
        <f>SUMIFS(HNPlaces!$F$20:$F$35,HNPlaces!$C$20:$C$35,'School CFR'!A60,HNPlaces!$K$20:$K$35,'School CFR'!$J$2)+SUMIFS(POST16!$F$20:$F$26,POST16!$C$20:$C$26,'School CFR'!A60,POST16!$K$20:$K$26,'School CFR'!$J$2)</f>
        <v>0</v>
      </c>
      <c r="K60" s="416">
        <f>SUMIF('HN TOP UP AUTUMN UPDATE NOV'!$E$8:$E$189,'School CFR'!A60,'HN TOP UP AUTUMN UPDATE NOV'!$H$8:$H$189)</f>
        <v>0</v>
      </c>
      <c r="L60" s="416">
        <f>SUMIFS(PPG!$F$20:$F$158,PPG!$C$20:$C$158,'School CFR'!A60,PPG!$K$20:$K$158,'School CFR'!$L$2)</f>
        <v>31830</v>
      </c>
      <c r="M60" s="415">
        <f>SUMIFS(COVID!$F$20:$F$199,COVID!$C$20:$C$199,'School CFR'!A60,COVID!$K$20:$K$199,'School CFR'!$M$2)+SUMIFS(GRANTS!$F$20:$F$220,GRANTS!$C$20:$C$220,'School CFR'!A60,GRANTS!$K$20:$K$220,'School CFR'!$M$2)</f>
        <v>7255</v>
      </c>
      <c r="N60" s="422">
        <f>SUMIFS(GRANTS!$F$20:$F$220,GRANTS!$C$20:$C$220,'School CFR'!A60,GRANTS!$K$20:$K$220,'School CFR'!$N$2)</f>
        <v>0</v>
      </c>
      <c r="O60" s="313"/>
    </row>
    <row r="61" spans="1:15" x14ac:dyDescent="0.25">
      <c r="A61" s="426">
        <v>3023307</v>
      </c>
      <c r="B61" s="277" t="s">
        <v>263</v>
      </c>
      <c r="C61" s="428" t="e">
        <f>SUMIF(APT!$C$20:$C$100,'School CFR'!A61,APT!$AG$20:$AG$100)+SUMIF(HNPlaces!$C$20:$C$35,'School CFR'!A61,HNPlaces!$AI$20:$AI$35)+SUMIF(TPG!$C$20:$C$406,'School CFR'!A61,TPG!#REF!)</f>
        <v>#REF!</v>
      </c>
      <c r="D61" s="428">
        <f>SUMIF(POST16!$C$20:$C$26,'School CFR'!A61,POST16!$AI$20:$AI$26)</f>
        <v>0</v>
      </c>
      <c r="E61" s="428">
        <f>SUMIF('HN TOP UP AUTUMN UPDATE NOV'!$E$8:$E$189,'School CFR'!A61,'HN TOP UP AUTUMN UPDATE NOV'!$BG$8:$BG$189)</f>
        <v>0</v>
      </c>
      <c r="F61" s="428">
        <f>SUMIF(PPG!$C$20:$C$158,'School CFR'!A61,PPG!$AG$20:$AG$158)</f>
        <v>3359.583333333333</v>
      </c>
      <c r="G61" s="428" t="e">
        <f>SUMIFS(GRANTS!#REF!,GRANTS!$C$20:$C$220,'School CFR'!A61,GRANTS!$K$20:$K$220,'School CFR'!$G$2)</f>
        <v>#REF!</v>
      </c>
      <c r="H61" s="428" t="e">
        <f>SUMIFS(GRANTS!#REF!,GRANTS!$C$20:$C$220,'School CFR'!A61,GRANTS!$K$20:$K$220,'School CFR'!$H$2)</f>
        <v>#REF!</v>
      </c>
      <c r="I61" s="416">
        <f>SUMIFS(APT!$F$20:$F$100,APT!$C$20:$C$100,'School CFR'!A61,APT!$K$20:$K$100,'School CFR'!$I$2)+(SUMIFS(HNPlaces!$F$20:$F$35,HNPlaces!$C$20:$C$35,'School CFR'!A61,HNPlaces!$K$20:$K$35,'School CFR'!$I$2))+(SUMIFS(TPG!$F$20:$F$406,TPG!$C$20:$C$406,'School CFR'!A61,TPG!$K$20:$K$406,'School CFR'!$I$2))</f>
        <v>960801.4323148859</v>
      </c>
      <c r="J61" s="415">
        <f>SUMIFS(HNPlaces!$F$20:$F$35,HNPlaces!$C$20:$C$35,'School CFR'!A61,HNPlaces!$K$20:$K$35,'School CFR'!$J$2)+SUMIFS(POST16!$F$20:$F$26,POST16!$C$20:$C$26,'School CFR'!A61,POST16!$K$20:$K$26,'School CFR'!$J$2)</f>
        <v>0</v>
      </c>
      <c r="K61" s="416">
        <f>SUMIF('HN TOP UP AUTUMN UPDATE NOV'!$E$8:$E$189,'School CFR'!A61,'HN TOP UP AUTUMN UPDATE NOV'!$H$8:$H$189)</f>
        <v>0</v>
      </c>
      <c r="L61" s="416">
        <f>SUMIFS(PPG!$F$20:$F$158,PPG!$C$20:$C$158,'School CFR'!A61,PPG!$K$20:$K$158,'School CFR'!$L$2)</f>
        <v>40315</v>
      </c>
      <c r="M61" s="415">
        <f>SUMIFS(COVID!$F$20:$F$199,COVID!$C$20:$C$199,'School CFR'!A61,COVID!$K$20:$K$199,'School CFR'!$M$2)+SUMIFS(GRANTS!$F$20:$F$220,GRANTS!$C$20:$C$220,'School CFR'!A61,GRANTS!$K$20:$K$220,'School CFR'!$M$2)</f>
        <v>5899</v>
      </c>
      <c r="N61" s="422">
        <f>SUMIFS(GRANTS!$F$20:$F$220,GRANTS!$C$20:$C$220,'School CFR'!A61,GRANTS!$K$20:$K$220,'School CFR'!$N$2)</f>
        <v>0</v>
      </c>
      <c r="O61" s="313"/>
    </row>
    <row r="62" spans="1:15" x14ac:dyDescent="0.25">
      <c r="A62" s="426">
        <v>3023509</v>
      </c>
      <c r="B62" s="277" t="s">
        <v>264</v>
      </c>
      <c r="C62" s="428" t="e">
        <f>SUMIF(APT!$C$20:$C$100,'School CFR'!A62,APT!$AG$20:$AG$100)+SUMIF(HNPlaces!$C$20:$C$35,'School CFR'!A62,HNPlaces!$AI$20:$AI$35)+SUMIF(TPG!$C$20:$C$406,'School CFR'!A62,TPG!#REF!)</f>
        <v>#REF!</v>
      </c>
      <c r="D62" s="428">
        <f>SUMIF(POST16!$C$20:$C$26,'School CFR'!A62,POST16!$AI$20:$AI$26)</f>
        <v>0</v>
      </c>
      <c r="E62" s="428">
        <f>SUMIF('HN TOP UP AUTUMN UPDATE NOV'!$E$8:$E$189,'School CFR'!A62,'HN TOP UP AUTUMN UPDATE NOV'!$BG$8:$BG$189)</f>
        <v>0</v>
      </c>
      <c r="F62" s="428">
        <f>SUMIF(PPG!$C$20:$C$158,'School CFR'!A62,PPG!$AG$20:$AG$158)</f>
        <v>9527.0833333333339</v>
      </c>
      <c r="G62" s="428" t="e">
        <f>SUMIFS(GRANTS!#REF!,GRANTS!$C$20:$C$220,'School CFR'!A62,GRANTS!$K$20:$K$220,'School CFR'!$G$2)</f>
        <v>#REF!</v>
      </c>
      <c r="H62" s="428" t="e">
        <f>SUMIFS(GRANTS!#REF!,GRANTS!$C$20:$C$220,'School CFR'!A62,GRANTS!$K$20:$K$220,'School CFR'!$H$2)</f>
        <v>#REF!</v>
      </c>
      <c r="I62" s="416">
        <f>SUMIFS(APT!$F$20:$F$100,APT!$C$20:$C$100,'School CFR'!A62,APT!$K$20:$K$100,'School CFR'!$I$2)+(SUMIFS(HNPlaces!$F$20:$F$35,HNPlaces!$C$20:$C$35,'School CFR'!A62,HNPlaces!$K$20:$K$35,'School CFR'!$I$2))+(SUMIFS(TPG!$F$20:$F$406,TPG!$C$20:$C$406,'School CFR'!A62,TPG!$K$20:$K$406,'School CFR'!$I$2))</f>
        <v>2199573.3894646922</v>
      </c>
      <c r="J62" s="415">
        <f>SUMIFS(HNPlaces!$F$20:$F$35,HNPlaces!$C$20:$C$35,'School CFR'!A62,HNPlaces!$K$20:$K$35,'School CFR'!$J$2)+SUMIFS(POST16!$F$20:$F$26,POST16!$C$20:$C$26,'School CFR'!A62,POST16!$K$20:$K$26,'School CFR'!$J$2)</f>
        <v>0</v>
      </c>
      <c r="K62" s="416">
        <f>SUMIF('HN TOP UP AUTUMN UPDATE NOV'!$E$8:$E$189,'School CFR'!A62,'HN TOP UP AUTUMN UPDATE NOV'!$H$8:$H$189)</f>
        <v>0</v>
      </c>
      <c r="L62" s="416">
        <f>SUMIFS(PPG!$F$20:$F$158,PPG!$C$20:$C$158,'School CFR'!A62,PPG!$K$20:$K$158,'School CFR'!$L$2)</f>
        <v>114325</v>
      </c>
      <c r="M62" s="415">
        <f>SUMIFS(COVID!$F$20:$F$199,COVID!$C$20:$C$199,'School CFR'!A62,COVID!$K$20:$K$199,'School CFR'!$M$2)+SUMIFS(GRANTS!$F$20:$F$220,GRANTS!$C$20:$C$220,'School CFR'!A62,GRANTS!$K$20:$K$220,'School CFR'!$M$2)</f>
        <v>10160</v>
      </c>
      <c r="N62" s="422">
        <f>SUMIFS(GRANTS!$F$20:$F$220,GRANTS!$C$20:$C$220,'School CFR'!A62,GRANTS!$K$20:$K$220,'School CFR'!$N$2)</f>
        <v>0</v>
      </c>
      <c r="O62" s="313"/>
    </row>
    <row r="63" spans="1:15" x14ac:dyDescent="0.25">
      <c r="A63" s="426">
        <v>3023311</v>
      </c>
      <c r="B63" s="277" t="s">
        <v>265</v>
      </c>
      <c r="C63" s="428" t="e">
        <f>SUMIF(APT!$C$20:$C$100,'School CFR'!A63,APT!$AG$20:$AG$100)+SUMIF(HNPlaces!$C$20:$C$35,'School CFR'!A63,HNPlaces!$AI$20:$AI$35)+SUMIF(TPG!$C$20:$C$406,'School CFR'!A63,TPG!#REF!)</f>
        <v>#REF!</v>
      </c>
      <c r="D63" s="428">
        <f>SUMIF(POST16!$C$20:$C$26,'School CFR'!A63,POST16!$AI$20:$AI$26)</f>
        <v>0</v>
      </c>
      <c r="E63" s="428">
        <f>SUMIF('HN TOP UP AUTUMN UPDATE NOV'!$E$8:$E$189,'School CFR'!A63,'HN TOP UP AUTUMN UPDATE NOV'!$BG$8:$BG$189)</f>
        <v>0</v>
      </c>
      <c r="F63" s="428">
        <f>SUMIF(PPG!$C$20:$C$158,'School CFR'!A63,PPG!$AG$20:$AG$158)</f>
        <v>8512.5</v>
      </c>
      <c r="G63" s="428" t="e">
        <f>SUMIFS(GRANTS!#REF!,GRANTS!$C$20:$C$220,'School CFR'!A63,GRANTS!$K$20:$K$220,'School CFR'!$G$2)</f>
        <v>#REF!</v>
      </c>
      <c r="H63" s="428" t="e">
        <f>SUMIFS(GRANTS!#REF!,GRANTS!$C$20:$C$220,'School CFR'!A63,GRANTS!$K$20:$K$220,'School CFR'!$H$2)</f>
        <v>#REF!</v>
      </c>
      <c r="I63" s="416">
        <f>SUMIFS(APT!$F$20:$F$100,APT!$C$20:$C$100,'School CFR'!A63,APT!$K$20:$K$100,'School CFR'!$I$2)+(SUMIFS(HNPlaces!$F$20:$F$35,HNPlaces!$C$20:$C$35,'School CFR'!A63,HNPlaces!$K$20:$K$35,'School CFR'!$I$2))+(SUMIFS(TPG!$F$20:$F$406,TPG!$C$20:$C$406,'School CFR'!A63,TPG!$K$20:$K$406,'School CFR'!$I$2))</f>
        <v>1815781.3920806604</v>
      </c>
      <c r="J63" s="415">
        <f>SUMIFS(HNPlaces!$F$20:$F$35,HNPlaces!$C$20:$C$35,'School CFR'!A63,HNPlaces!$K$20:$K$35,'School CFR'!$J$2)+SUMIFS(POST16!$F$20:$F$26,POST16!$C$20:$C$26,'School CFR'!A63,POST16!$K$20:$K$26,'School CFR'!$J$2)</f>
        <v>0</v>
      </c>
      <c r="K63" s="416">
        <f>SUMIF('HN TOP UP AUTUMN UPDATE NOV'!$E$8:$E$189,'School CFR'!A63,'HN TOP UP AUTUMN UPDATE NOV'!$H$8:$H$189)</f>
        <v>0</v>
      </c>
      <c r="L63" s="416">
        <f>SUMIFS(PPG!$F$20:$F$158,PPG!$C$20:$C$158,'School CFR'!A63,PPG!$K$20:$K$158,'School CFR'!$L$2)</f>
        <v>102150</v>
      </c>
      <c r="M63" s="415">
        <f>SUMIFS(COVID!$F$20:$F$199,COVID!$C$20:$C$199,'School CFR'!A63,COVID!$K$20:$K$199,'School CFR'!$M$2)+SUMIFS(GRANTS!$F$20:$F$220,GRANTS!$C$20:$C$220,'School CFR'!A63,GRANTS!$K$20:$K$220,'School CFR'!$M$2)</f>
        <v>8240</v>
      </c>
      <c r="N63" s="422">
        <f>SUMIFS(GRANTS!$F$20:$F$220,GRANTS!$C$20:$C$220,'School CFR'!A63,GRANTS!$K$20:$K$220,'School CFR'!$N$2)</f>
        <v>0</v>
      </c>
      <c r="O63" s="313"/>
    </row>
    <row r="64" spans="1:15" x14ac:dyDescent="0.25">
      <c r="A64" s="426">
        <v>3023312</v>
      </c>
      <c r="B64" s="277" t="s">
        <v>266</v>
      </c>
      <c r="C64" s="428" t="e">
        <f>SUMIF(APT!$C$20:$C$100,'School CFR'!A64,APT!$AG$20:$AG$100)+SUMIF(HNPlaces!$C$20:$C$35,'School CFR'!A64,HNPlaces!$AI$20:$AI$35)+SUMIF(TPG!$C$20:$C$406,'School CFR'!A64,TPG!#REF!)</f>
        <v>#REF!</v>
      </c>
      <c r="D64" s="428">
        <f>SUMIF(POST16!$C$20:$C$26,'School CFR'!A64,POST16!$AI$20:$AI$26)</f>
        <v>0</v>
      </c>
      <c r="E64" s="428">
        <f>SUMIF('HN TOP UP AUTUMN UPDATE NOV'!$E$8:$E$189,'School CFR'!A64,'HN TOP UP AUTUMN UPDATE NOV'!$BG$8:$BG$189)</f>
        <v>0</v>
      </c>
      <c r="F64" s="428">
        <f>SUMIF(PPG!$C$20:$C$158,'School CFR'!A64,PPG!$AG$20:$AG$158)</f>
        <v>3109.583333333333</v>
      </c>
      <c r="G64" s="428" t="e">
        <f>SUMIFS(GRANTS!#REF!,GRANTS!$C$20:$C$220,'School CFR'!A64,GRANTS!$K$20:$K$220,'School CFR'!$G$2)</f>
        <v>#REF!</v>
      </c>
      <c r="H64" s="428" t="e">
        <f>SUMIFS(GRANTS!#REF!,GRANTS!$C$20:$C$220,'School CFR'!A64,GRANTS!$K$20:$K$220,'School CFR'!$H$2)</f>
        <v>#REF!</v>
      </c>
      <c r="I64" s="416">
        <f>SUMIFS(APT!$F$20:$F$100,APT!$C$20:$C$100,'School CFR'!A64,APT!$K$20:$K$100,'School CFR'!$I$2)+(SUMIFS(HNPlaces!$F$20:$F$35,HNPlaces!$C$20:$C$35,'School CFR'!A64,HNPlaces!$K$20:$K$35,'School CFR'!$I$2))+(SUMIFS(TPG!$F$20:$F$406,TPG!$C$20:$C$406,'School CFR'!A64,TPG!$K$20:$K$406,'School CFR'!$I$2))</f>
        <v>966872.12610254926</v>
      </c>
      <c r="J64" s="415">
        <f>SUMIFS(HNPlaces!$F$20:$F$35,HNPlaces!$C$20:$C$35,'School CFR'!A64,HNPlaces!$K$20:$K$35,'School CFR'!$J$2)+SUMIFS(POST16!$F$20:$F$26,POST16!$C$20:$C$26,'School CFR'!A64,POST16!$K$20:$K$26,'School CFR'!$J$2)</f>
        <v>0</v>
      </c>
      <c r="K64" s="416">
        <f>SUMIF('HN TOP UP AUTUMN UPDATE NOV'!$E$8:$E$189,'School CFR'!A64,'HN TOP UP AUTUMN UPDATE NOV'!$H$8:$H$189)</f>
        <v>0</v>
      </c>
      <c r="L64" s="416">
        <f>SUMIFS(PPG!$F$20:$F$158,PPG!$C$20:$C$158,'School CFR'!A64,PPG!$K$20:$K$158,'School CFR'!$L$2)</f>
        <v>37315</v>
      </c>
      <c r="M64" s="415">
        <f>SUMIFS(COVID!$F$20:$F$199,COVID!$C$20:$C$199,'School CFR'!A64,COVID!$K$20:$K$199,'School CFR'!$M$2)+SUMIFS(GRANTS!$F$20:$F$220,GRANTS!$C$20:$C$220,'School CFR'!A64,GRANTS!$K$20:$K$220,'School CFR'!$M$2)</f>
        <v>13166</v>
      </c>
      <c r="N64" s="422">
        <f>SUMIFS(GRANTS!$F$20:$F$220,GRANTS!$C$20:$C$220,'School CFR'!A64,GRANTS!$K$20:$K$220,'School CFR'!$N$2)</f>
        <v>0</v>
      </c>
      <c r="O64" s="313"/>
    </row>
    <row r="65" spans="1:15" x14ac:dyDescent="0.25">
      <c r="A65" s="426">
        <v>3023314</v>
      </c>
      <c r="B65" s="277" t="s">
        <v>267</v>
      </c>
      <c r="C65" s="428" t="e">
        <f>SUMIF(APT!$C$20:$C$100,'School CFR'!A65,APT!$AG$20:$AG$100)+SUMIF(HNPlaces!$C$20:$C$35,'School CFR'!A65,HNPlaces!$AI$20:$AI$35)+SUMIF(TPG!$C$20:$C$406,'School CFR'!A65,TPG!#REF!)</f>
        <v>#REF!</v>
      </c>
      <c r="D65" s="428">
        <f>SUMIF(POST16!$C$20:$C$26,'School CFR'!A65,POST16!$AI$20:$AI$26)</f>
        <v>0</v>
      </c>
      <c r="E65" s="428">
        <f>SUMIF('HN TOP UP AUTUMN UPDATE NOV'!$E$8:$E$189,'School CFR'!A65,'HN TOP UP AUTUMN UPDATE NOV'!$BG$8:$BG$189)</f>
        <v>0</v>
      </c>
      <c r="F65" s="428">
        <f>SUMIF(PPG!$C$20:$C$158,'School CFR'!A65,PPG!$AG$20:$AG$158)</f>
        <v>3833.7499999999995</v>
      </c>
      <c r="G65" s="428" t="e">
        <f>SUMIFS(GRANTS!#REF!,GRANTS!$C$20:$C$220,'School CFR'!A65,GRANTS!$K$20:$K$220,'School CFR'!$G$2)</f>
        <v>#REF!</v>
      </c>
      <c r="H65" s="428" t="e">
        <f>SUMIFS(GRANTS!#REF!,GRANTS!$C$20:$C$220,'School CFR'!A65,GRANTS!$K$20:$K$220,'School CFR'!$H$2)</f>
        <v>#REF!</v>
      </c>
      <c r="I65" s="416">
        <f>SUMIFS(APT!$F$20:$F$100,APT!$C$20:$C$100,'School CFR'!A65,APT!$K$20:$K$100,'School CFR'!$I$2)+(SUMIFS(HNPlaces!$F$20:$F$35,HNPlaces!$C$20:$C$35,'School CFR'!A65,HNPlaces!$K$20:$K$35,'School CFR'!$I$2))+(SUMIFS(TPG!$F$20:$F$406,TPG!$C$20:$C$406,'School CFR'!A65,TPG!$K$20:$K$406,'School CFR'!$I$2))</f>
        <v>954741.93310606061</v>
      </c>
      <c r="J65" s="415">
        <f>SUMIFS(HNPlaces!$F$20:$F$35,HNPlaces!$C$20:$C$35,'School CFR'!A65,HNPlaces!$K$20:$K$35,'School CFR'!$J$2)+SUMIFS(POST16!$F$20:$F$26,POST16!$C$20:$C$26,'School CFR'!A65,POST16!$K$20:$K$26,'School CFR'!$J$2)</f>
        <v>0</v>
      </c>
      <c r="K65" s="416">
        <f>SUMIF('HN TOP UP AUTUMN UPDATE NOV'!$E$8:$E$189,'School CFR'!A65,'HN TOP UP AUTUMN UPDATE NOV'!$H$8:$H$189)</f>
        <v>0</v>
      </c>
      <c r="L65" s="416">
        <f>SUMIFS(PPG!$F$20:$F$158,PPG!$C$20:$C$158,'School CFR'!A65,PPG!$K$20:$K$158,'School CFR'!$L$2)</f>
        <v>46005</v>
      </c>
      <c r="M65" s="415">
        <f>SUMIFS(COVID!$F$20:$F$199,COVID!$C$20:$C$199,'School CFR'!A65,COVID!$K$20:$K$199,'School CFR'!$M$2)+SUMIFS(GRANTS!$F$20:$F$220,GRANTS!$C$20:$C$220,'School CFR'!A65,GRANTS!$K$20:$K$220,'School CFR'!$M$2)</f>
        <v>4060</v>
      </c>
      <c r="N65" s="422">
        <f>SUMIFS(GRANTS!$F$20:$F$220,GRANTS!$C$20:$C$220,'School CFR'!A65,GRANTS!$K$20:$K$220,'School CFR'!$N$2)</f>
        <v>0</v>
      </c>
      <c r="O65" s="313"/>
    </row>
    <row r="66" spans="1:15" x14ac:dyDescent="0.25">
      <c r="A66" s="426">
        <v>3023313</v>
      </c>
      <c r="B66" s="277" t="s">
        <v>268</v>
      </c>
      <c r="C66" s="428" t="e">
        <f>SUMIF(APT!$C$20:$C$100,'School CFR'!A66,APT!$AG$20:$AG$100)+SUMIF(HNPlaces!$C$20:$C$35,'School CFR'!A66,HNPlaces!$AI$20:$AI$35)+SUMIF(TPG!$C$20:$C$406,'School CFR'!A66,TPG!#REF!)</f>
        <v>#REF!</v>
      </c>
      <c r="D66" s="428">
        <f>SUMIF(POST16!$C$20:$C$26,'School CFR'!A66,POST16!$AI$20:$AI$26)</f>
        <v>0</v>
      </c>
      <c r="E66" s="428">
        <f>SUMIF('HN TOP UP AUTUMN UPDATE NOV'!$E$8:$E$189,'School CFR'!A66,'HN TOP UP AUTUMN UPDATE NOV'!$BG$8:$BG$189)</f>
        <v>0</v>
      </c>
      <c r="F66" s="428">
        <f>SUMIF(PPG!$C$20:$C$158,'School CFR'!A66,PPG!$AG$20:$AG$158)</f>
        <v>5882.9166666666661</v>
      </c>
      <c r="G66" s="428" t="e">
        <f>SUMIFS(GRANTS!#REF!,GRANTS!$C$20:$C$220,'School CFR'!A66,GRANTS!$K$20:$K$220,'School CFR'!$G$2)</f>
        <v>#REF!</v>
      </c>
      <c r="H66" s="428" t="e">
        <f>SUMIFS(GRANTS!#REF!,GRANTS!$C$20:$C$220,'School CFR'!A66,GRANTS!$K$20:$K$220,'School CFR'!$H$2)</f>
        <v>#REF!</v>
      </c>
      <c r="I66" s="416">
        <f>SUMIFS(APT!$F$20:$F$100,APT!$C$20:$C$100,'School CFR'!A66,APT!$K$20:$K$100,'School CFR'!$I$2)+(SUMIFS(HNPlaces!$F$20:$F$35,HNPlaces!$C$20:$C$35,'School CFR'!A66,HNPlaces!$K$20:$K$35,'School CFR'!$I$2))+(SUMIFS(TPG!$F$20:$F$406,TPG!$C$20:$C$406,'School CFR'!A66,TPG!$K$20:$K$406,'School CFR'!$I$2))</f>
        <v>946410.887040606</v>
      </c>
      <c r="J66" s="415">
        <f>SUMIFS(HNPlaces!$F$20:$F$35,HNPlaces!$C$20:$C$35,'School CFR'!A66,HNPlaces!$K$20:$K$35,'School CFR'!$J$2)+SUMIFS(POST16!$F$20:$F$26,POST16!$C$20:$C$26,'School CFR'!A66,POST16!$K$20:$K$26,'School CFR'!$J$2)</f>
        <v>0</v>
      </c>
      <c r="K66" s="416">
        <f>SUMIF('HN TOP UP AUTUMN UPDATE NOV'!$E$8:$E$189,'School CFR'!A66,'HN TOP UP AUTUMN UPDATE NOV'!$H$8:$H$189)</f>
        <v>0</v>
      </c>
      <c r="L66" s="416">
        <f>SUMIFS(PPG!$F$20:$F$158,PPG!$C$20:$C$158,'School CFR'!A66,PPG!$K$20:$K$158,'School CFR'!$L$2)</f>
        <v>70595</v>
      </c>
      <c r="M66" s="415">
        <f>SUMIFS(COVID!$F$20:$F$199,COVID!$C$20:$C$199,'School CFR'!A66,COVID!$K$20:$K$199,'School CFR'!$M$2)+SUMIFS(GRANTS!$F$20:$F$220,GRANTS!$C$20:$C$220,'School CFR'!A66,GRANTS!$K$20:$K$220,'School CFR'!$M$2)</f>
        <v>9583</v>
      </c>
      <c r="N66" s="422">
        <f>SUMIFS(GRANTS!$F$20:$F$220,GRANTS!$C$20:$C$220,'School CFR'!A66,GRANTS!$K$20:$K$220,'School CFR'!$N$2)</f>
        <v>0</v>
      </c>
      <c r="O66" s="313"/>
    </row>
    <row r="67" spans="1:15" x14ac:dyDescent="0.25">
      <c r="A67" s="426">
        <v>3023507</v>
      </c>
      <c r="B67" s="277" t="s">
        <v>269</v>
      </c>
      <c r="C67" s="428" t="e">
        <f>SUMIF(APT!$C$20:$C$100,'School CFR'!A67,APT!$AG$20:$AG$100)+SUMIF(HNPlaces!$C$20:$C$35,'School CFR'!A67,HNPlaces!$AI$20:$AI$35)+SUMIF(TPG!$C$20:$C$406,'School CFR'!A67,TPG!#REF!)</f>
        <v>#REF!</v>
      </c>
      <c r="D67" s="428">
        <f>SUMIF(POST16!$C$20:$C$26,'School CFR'!A67,POST16!$AI$20:$AI$26)</f>
        <v>0</v>
      </c>
      <c r="E67" s="428">
        <f>SUMIF('HN TOP UP AUTUMN UPDATE NOV'!$E$8:$E$189,'School CFR'!A67,'HN TOP UP AUTUMN UPDATE NOV'!$BG$8:$BG$189)</f>
        <v>0</v>
      </c>
      <c r="F67" s="428">
        <f>SUMIF(PPG!$C$20:$C$158,'School CFR'!A67,PPG!$AG$20:$AG$158)</f>
        <v>2600.833333333333</v>
      </c>
      <c r="G67" s="428" t="e">
        <f>SUMIFS(GRANTS!#REF!,GRANTS!$C$20:$C$220,'School CFR'!A67,GRANTS!$K$20:$K$220,'School CFR'!$G$2)</f>
        <v>#REF!</v>
      </c>
      <c r="H67" s="428" t="e">
        <f>SUMIFS(GRANTS!#REF!,GRANTS!$C$20:$C$220,'School CFR'!A67,GRANTS!$K$20:$K$220,'School CFR'!$H$2)</f>
        <v>#REF!</v>
      </c>
      <c r="I67" s="416">
        <f>SUMIFS(APT!$F$20:$F$100,APT!$C$20:$C$100,'School CFR'!A67,APT!$K$20:$K$100,'School CFR'!$I$2)+(SUMIFS(HNPlaces!$F$20:$F$35,HNPlaces!$C$20:$C$35,'School CFR'!A67,HNPlaces!$K$20:$K$35,'School CFR'!$I$2))+(SUMIFS(TPG!$F$20:$F$406,TPG!$C$20:$C$406,'School CFR'!A67,TPG!$K$20:$K$406,'School CFR'!$I$2))</f>
        <v>830684.33321774425</v>
      </c>
      <c r="J67" s="415">
        <f>SUMIFS(HNPlaces!$F$20:$F$35,HNPlaces!$C$20:$C$35,'School CFR'!A67,HNPlaces!$K$20:$K$35,'School CFR'!$J$2)+SUMIFS(POST16!$F$20:$F$26,POST16!$C$20:$C$26,'School CFR'!A67,POST16!$K$20:$K$26,'School CFR'!$J$2)</f>
        <v>0</v>
      </c>
      <c r="K67" s="416">
        <f>SUMIF('HN TOP UP AUTUMN UPDATE NOV'!$E$8:$E$189,'School CFR'!A67,'HN TOP UP AUTUMN UPDATE NOV'!$H$8:$H$189)</f>
        <v>0</v>
      </c>
      <c r="L67" s="416">
        <f>SUMIFS(PPG!$F$20:$F$158,PPG!$C$20:$C$158,'School CFR'!A67,PPG!$K$20:$K$158,'School CFR'!$L$2)</f>
        <v>31210</v>
      </c>
      <c r="M67" s="415">
        <f>SUMIFS(COVID!$F$20:$F$199,COVID!$C$20:$C$199,'School CFR'!A67,COVID!$K$20:$K$199,'School CFR'!$M$2)+SUMIFS(GRANTS!$F$20:$F$220,GRANTS!$C$20:$C$220,'School CFR'!A67,GRANTS!$K$20:$K$220,'School CFR'!$M$2)</f>
        <v>3780</v>
      </c>
      <c r="N67" s="422">
        <f>SUMIFS(GRANTS!$F$20:$F$220,GRANTS!$C$20:$C$220,'School CFR'!A67,GRANTS!$K$20:$K$220,'School CFR'!$N$2)</f>
        <v>0</v>
      </c>
      <c r="O67" s="313"/>
    </row>
    <row r="68" spans="1:15" x14ac:dyDescent="0.25">
      <c r="A68" s="426">
        <v>3023506</v>
      </c>
      <c r="B68" s="277" t="s">
        <v>270</v>
      </c>
      <c r="C68" s="428" t="e">
        <f>SUMIF(APT!$C$20:$C$100,'School CFR'!A68,APT!$AG$20:$AG$100)+SUMIF(HNPlaces!$C$20:$C$35,'School CFR'!A68,HNPlaces!$AI$20:$AI$35)+SUMIF(TPG!$C$20:$C$406,'School CFR'!A68,TPG!#REF!)</f>
        <v>#REF!</v>
      </c>
      <c r="D68" s="428">
        <f>SUMIF(POST16!$C$20:$C$26,'School CFR'!A68,POST16!$AI$20:$AI$26)</f>
        <v>0</v>
      </c>
      <c r="E68" s="428">
        <f>SUMIF('HN TOP UP AUTUMN UPDATE NOV'!$E$8:$E$189,'School CFR'!A68,'HN TOP UP AUTUMN UPDATE NOV'!$BG$8:$BG$189)</f>
        <v>0</v>
      </c>
      <c r="F68" s="428">
        <f>SUMIF(PPG!$C$20:$C$158,'School CFR'!A68,PPG!$AG$20:$AG$158)</f>
        <v>2632.5</v>
      </c>
      <c r="G68" s="428" t="e">
        <f>SUMIFS(GRANTS!#REF!,GRANTS!$C$20:$C$220,'School CFR'!A68,GRANTS!$K$20:$K$220,'School CFR'!$G$2)</f>
        <v>#REF!</v>
      </c>
      <c r="H68" s="428" t="e">
        <f>SUMIFS(GRANTS!#REF!,GRANTS!$C$20:$C$220,'School CFR'!A68,GRANTS!$K$20:$K$220,'School CFR'!$H$2)</f>
        <v>#REF!</v>
      </c>
      <c r="I68" s="416">
        <f>SUMIFS(APT!$F$20:$F$100,APT!$C$20:$C$100,'School CFR'!A68,APT!$K$20:$K$100,'School CFR'!$I$2)+(SUMIFS(HNPlaces!$F$20:$F$35,HNPlaces!$C$20:$C$35,'School CFR'!A68,HNPlaces!$K$20:$K$35,'School CFR'!$I$2))+(SUMIFS(TPG!$F$20:$F$406,TPG!$C$20:$C$406,'School CFR'!A68,TPG!$K$20:$K$406,'School CFR'!$I$2))</f>
        <v>1285154.5322522004</v>
      </c>
      <c r="J68" s="415">
        <f>SUMIFS(HNPlaces!$F$20:$F$35,HNPlaces!$C$20:$C$35,'School CFR'!A68,HNPlaces!$K$20:$K$35,'School CFR'!$J$2)+SUMIFS(POST16!$F$20:$F$26,POST16!$C$20:$C$26,'School CFR'!A68,POST16!$K$20:$K$26,'School CFR'!$J$2)</f>
        <v>0</v>
      </c>
      <c r="K68" s="416">
        <f>SUMIF('HN TOP UP AUTUMN UPDATE NOV'!$E$8:$E$189,'School CFR'!A68,'HN TOP UP AUTUMN UPDATE NOV'!$H$8:$H$189)</f>
        <v>0</v>
      </c>
      <c r="L68" s="416">
        <f>SUMIFS(PPG!$F$20:$F$158,PPG!$C$20:$C$158,'School CFR'!A68,PPG!$K$20:$K$158,'School CFR'!$L$2)</f>
        <v>31590</v>
      </c>
      <c r="M68" s="415">
        <f>SUMIFS(COVID!$F$20:$F$199,COVID!$C$20:$C$199,'School CFR'!A68,COVID!$K$20:$K$199,'School CFR'!$M$2)+SUMIFS(GRANTS!$F$20:$F$220,GRANTS!$C$20:$C$220,'School CFR'!A68,GRANTS!$K$20:$K$220,'School CFR'!$M$2)</f>
        <v>7713</v>
      </c>
      <c r="N68" s="422">
        <f>SUMIFS(GRANTS!$F$20:$F$220,GRANTS!$C$20:$C$220,'School CFR'!A68,GRANTS!$K$20:$K$220,'School CFR'!$N$2)</f>
        <v>0</v>
      </c>
      <c r="O68" s="313"/>
    </row>
    <row r="69" spans="1:15" x14ac:dyDescent="0.25">
      <c r="A69" s="426">
        <v>3022070</v>
      </c>
      <c r="B69" s="277" t="s">
        <v>272</v>
      </c>
      <c r="C69" s="428" t="e">
        <f>SUMIF(APT!$C$20:$C$100,'School CFR'!A69,APT!$AG$20:$AG$100)+SUMIF(HNPlaces!$C$20:$C$35,'School CFR'!A69,HNPlaces!$AI$20:$AI$35)+SUMIF(TPG!$C$20:$C$406,'School CFR'!A69,TPG!#REF!)</f>
        <v>#REF!</v>
      </c>
      <c r="D69" s="428">
        <f>SUMIF(POST16!$C$20:$C$26,'School CFR'!A69,POST16!$AI$20:$AI$26)</f>
        <v>0</v>
      </c>
      <c r="E69" s="428">
        <f>SUMIF('HN TOP UP AUTUMN UPDATE NOV'!$E$8:$E$189,'School CFR'!A69,'HN TOP UP AUTUMN UPDATE NOV'!$BG$8:$BG$189)</f>
        <v>0</v>
      </c>
      <c r="F69" s="428">
        <f>SUMIF(PPG!$C$20:$C$158,'School CFR'!A69,PPG!$AG$20:$AG$158)</f>
        <v>9415</v>
      </c>
      <c r="G69" s="428" t="e">
        <f>SUMIFS(GRANTS!#REF!,GRANTS!$C$20:$C$220,'School CFR'!A69,GRANTS!$K$20:$K$220,'School CFR'!$G$2)</f>
        <v>#REF!</v>
      </c>
      <c r="H69" s="428" t="e">
        <f>SUMIFS(GRANTS!#REF!,GRANTS!$C$20:$C$220,'School CFR'!A69,GRANTS!$K$20:$K$220,'School CFR'!$H$2)</f>
        <v>#REF!</v>
      </c>
      <c r="I69" s="416">
        <f>SUMIFS(APT!$F$20:$F$100,APT!$C$20:$C$100,'School CFR'!A69,APT!$K$20:$K$100,'School CFR'!$I$2)+(SUMIFS(HNPlaces!$F$20:$F$35,HNPlaces!$C$20:$C$35,'School CFR'!A69,HNPlaces!$K$20:$K$35,'School CFR'!$I$2))+(SUMIFS(TPG!$F$20:$F$406,TPG!$C$20:$C$406,'School CFR'!A69,TPG!$K$20:$K$406,'School CFR'!$I$2))</f>
        <v>1127773.3327674614</v>
      </c>
      <c r="J69" s="415">
        <f>SUMIFS(HNPlaces!$F$20:$F$35,HNPlaces!$C$20:$C$35,'School CFR'!A69,HNPlaces!$K$20:$K$35,'School CFR'!$J$2)+SUMIFS(POST16!$F$20:$F$26,POST16!$C$20:$C$26,'School CFR'!A69,POST16!$K$20:$K$26,'School CFR'!$J$2)</f>
        <v>0</v>
      </c>
      <c r="K69" s="416">
        <f>SUMIF('HN TOP UP AUTUMN UPDATE NOV'!$E$8:$E$189,'School CFR'!A69,'HN TOP UP AUTUMN UPDATE NOV'!$H$8:$H$189)</f>
        <v>0</v>
      </c>
      <c r="L69" s="416">
        <f>SUMIFS(PPG!$F$20:$F$158,PPG!$C$20:$C$158,'School CFR'!A69,PPG!$K$20:$K$158,'School CFR'!$L$2)</f>
        <v>112980</v>
      </c>
      <c r="M69" s="415">
        <f>SUMIFS(COVID!$F$20:$F$199,COVID!$C$20:$C$199,'School CFR'!A69,COVID!$K$20:$K$199,'School CFR'!$M$2)+SUMIFS(GRANTS!$F$20:$F$220,GRANTS!$C$20:$C$220,'School CFR'!A69,GRANTS!$K$20:$K$220,'School CFR'!$M$2)</f>
        <v>4160</v>
      </c>
      <c r="N69" s="422">
        <f>SUMIFS(GRANTS!$F$20:$F$220,GRANTS!$C$20:$C$220,'School CFR'!A69,GRANTS!$K$20:$K$220,'School CFR'!$N$2)</f>
        <v>0</v>
      </c>
      <c r="O69" s="313"/>
    </row>
    <row r="70" spans="1:15" x14ac:dyDescent="0.25">
      <c r="A70" s="426">
        <v>3023316</v>
      </c>
      <c r="B70" s="277" t="s">
        <v>273</v>
      </c>
      <c r="C70" s="428" t="e">
        <f>SUMIF(APT!$C$20:$C$100,'School CFR'!A70,APT!$AG$20:$AG$100)+SUMIF(HNPlaces!$C$20:$C$35,'School CFR'!A70,HNPlaces!$AI$20:$AI$35)+SUMIF(TPG!$C$20:$C$406,'School CFR'!A70,TPG!#REF!)</f>
        <v>#REF!</v>
      </c>
      <c r="D70" s="428">
        <f>SUMIF(POST16!$C$20:$C$26,'School CFR'!A70,POST16!$AI$20:$AI$26)</f>
        <v>0</v>
      </c>
      <c r="E70" s="428">
        <f>SUMIF('HN TOP UP AUTUMN UPDATE NOV'!$E$8:$E$189,'School CFR'!A70,'HN TOP UP AUTUMN UPDATE NOV'!$BG$8:$BG$189)</f>
        <v>0</v>
      </c>
      <c r="F70" s="428">
        <f>SUMIF(PPG!$C$20:$C$158,'School CFR'!A70,PPG!$AG$20:$AG$158)</f>
        <v>2572.0833333333335</v>
      </c>
      <c r="G70" s="428" t="e">
        <f>SUMIFS(GRANTS!#REF!,GRANTS!$C$20:$C$220,'School CFR'!A70,GRANTS!$K$20:$K$220,'School CFR'!$G$2)</f>
        <v>#REF!</v>
      </c>
      <c r="H70" s="428" t="e">
        <f>SUMIFS(GRANTS!#REF!,GRANTS!$C$20:$C$220,'School CFR'!A70,GRANTS!$K$20:$K$220,'School CFR'!$H$2)</f>
        <v>#REF!</v>
      </c>
      <c r="I70" s="416">
        <f>SUMIFS(APT!$F$20:$F$100,APT!$C$20:$C$100,'School CFR'!A70,APT!$K$20:$K$100,'School CFR'!$I$2)+(SUMIFS(HNPlaces!$F$20:$F$35,HNPlaces!$C$20:$C$35,'School CFR'!A70,HNPlaces!$K$20:$K$35,'School CFR'!$I$2))+(SUMIFS(TPG!$F$20:$F$406,TPG!$C$20:$C$406,'School CFR'!A70,TPG!$K$20:$K$406,'School CFR'!$I$2))</f>
        <v>967354.95153600012</v>
      </c>
      <c r="J70" s="415">
        <f>SUMIFS(HNPlaces!$F$20:$F$35,HNPlaces!$C$20:$C$35,'School CFR'!A70,HNPlaces!$K$20:$K$35,'School CFR'!$J$2)+SUMIFS(POST16!$F$20:$F$26,POST16!$C$20:$C$26,'School CFR'!A70,POST16!$K$20:$K$26,'School CFR'!$J$2)</f>
        <v>0</v>
      </c>
      <c r="K70" s="416">
        <f>SUMIF('HN TOP UP AUTUMN UPDATE NOV'!$E$8:$E$189,'School CFR'!A70,'HN TOP UP AUTUMN UPDATE NOV'!$H$8:$H$189)</f>
        <v>0</v>
      </c>
      <c r="L70" s="416">
        <f>SUMIFS(PPG!$F$20:$F$158,PPG!$C$20:$C$158,'School CFR'!A70,PPG!$K$20:$K$158,'School CFR'!$L$2)</f>
        <v>30865</v>
      </c>
      <c r="M70" s="415">
        <f>SUMIFS(COVID!$F$20:$F$199,COVID!$C$20:$C$199,'School CFR'!A70,COVID!$K$20:$K$199,'School CFR'!$M$2)+SUMIFS(GRANTS!$F$20:$F$220,GRANTS!$C$20:$C$220,'School CFR'!A70,GRANTS!$K$20:$K$220,'School CFR'!$M$2)</f>
        <v>10637</v>
      </c>
      <c r="N70" s="422">
        <f>SUMIFS(GRANTS!$F$20:$F$220,GRANTS!$C$20:$C$220,'School CFR'!A70,GRANTS!$K$20:$K$220,'School CFR'!$N$2)</f>
        <v>0</v>
      </c>
      <c r="O70" s="313"/>
    </row>
    <row r="71" spans="1:15" x14ac:dyDescent="0.25">
      <c r="A71" s="426">
        <v>3022055</v>
      </c>
      <c r="B71" s="277" t="s">
        <v>274</v>
      </c>
      <c r="C71" s="428" t="e">
        <f>SUMIF(APT!$C$20:$C$100,'School CFR'!A71,APT!$AG$20:$AG$100)+SUMIF(HNPlaces!$C$20:$C$35,'School CFR'!A71,HNPlaces!$AI$20:$AI$35)+SUMIF(TPG!$C$20:$C$406,'School CFR'!A71,TPG!#REF!)</f>
        <v>#REF!</v>
      </c>
      <c r="D71" s="428">
        <f>SUMIF(POST16!$C$20:$C$26,'School CFR'!A71,POST16!$AI$20:$AI$26)</f>
        <v>0</v>
      </c>
      <c r="E71" s="428">
        <f>SUMIF('HN TOP UP AUTUMN UPDATE NOV'!$E$8:$E$189,'School CFR'!A71,'HN TOP UP AUTUMN UPDATE NOV'!$BG$8:$BG$189)</f>
        <v>0</v>
      </c>
      <c r="F71" s="428">
        <f>SUMIF(PPG!$C$20:$C$158,'School CFR'!A71,PPG!$AG$20:$AG$158)</f>
        <v>8630.4166666666661</v>
      </c>
      <c r="G71" s="428" t="e">
        <f>SUMIFS(GRANTS!#REF!,GRANTS!$C$20:$C$220,'School CFR'!A71,GRANTS!$K$20:$K$220,'School CFR'!$G$2)</f>
        <v>#REF!</v>
      </c>
      <c r="H71" s="428" t="e">
        <f>SUMIFS(GRANTS!#REF!,GRANTS!$C$20:$C$220,'School CFR'!A71,GRANTS!$K$20:$K$220,'School CFR'!$H$2)</f>
        <v>#REF!</v>
      </c>
      <c r="I71" s="416">
        <f>SUMIFS(APT!$F$20:$F$100,APT!$C$20:$C$100,'School CFR'!A71,APT!$K$20:$K$100,'School CFR'!$I$2)+(SUMIFS(HNPlaces!$F$20:$F$35,HNPlaces!$C$20:$C$35,'School CFR'!A71,HNPlaces!$K$20:$K$35,'School CFR'!$I$2))+(SUMIFS(TPG!$F$20:$F$406,TPG!$C$20:$C$406,'School CFR'!A71,TPG!$K$20:$K$406,'School CFR'!$I$2))</f>
        <v>1102143.4332091745</v>
      </c>
      <c r="J71" s="415">
        <f>SUMIFS(HNPlaces!$F$20:$F$35,HNPlaces!$C$20:$C$35,'School CFR'!A71,HNPlaces!$K$20:$K$35,'School CFR'!$J$2)+SUMIFS(POST16!$F$20:$F$26,POST16!$C$20:$C$26,'School CFR'!A71,POST16!$K$20:$K$26,'School CFR'!$J$2)</f>
        <v>0</v>
      </c>
      <c r="K71" s="416">
        <f>SUMIF('HN TOP UP AUTUMN UPDATE NOV'!$E$8:$E$189,'School CFR'!A71,'HN TOP UP AUTUMN UPDATE NOV'!$H$8:$H$189)</f>
        <v>0</v>
      </c>
      <c r="L71" s="416">
        <f>SUMIFS(PPG!$F$20:$F$158,PPG!$C$20:$C$158,'School CFR'!A71,PPG!$K$20:$K$158,'School CFR'!$L$2)</f>
        <v>103565</v>
      </c>
      <c r="M71" s="415">
        <f>SUMIFS(COVID!$F$20:$F$199,COVID!$C$20:$C$199,'School CFR'!A71,COVID!$K$20:$K$199,'School CFR'!$M$2)+SUMIFS(GRANTS!$F$20:$F$220,GRANTS!$C$20:$C$220,'School CFR'!A71,GRANTS!$K$20:$K$220,'School CFR'!$M$2)</f>
        <v>6558</v>
      </c>
      <c r="N71" s="422">
        <f>SUMIFS(GRANTS!$F$20:$F$220,GRANTS!$C$20:$C$220,'School CFR'!A71,GRANTS!$K$20:$K$220,'School CFR'!$N$2)</f>
        <v>0</v>
      </c>
      <c r="O71" s="313"/>
    </row>
    <row r="72" spans="1:15" x14ac:dyDescent="0.25">
      <c r="A72" s="426">
        <v>3022057</v>
      </c>
      <c r="B72" s="277" t="s">
        <v>275</v>
      </c>
      <c r="C72" s="428" t="e">
        <f>SUMIF(APT!$C$20:$C$100,'School CFR'!A72,APT!$AG$20:$AG$100)+SUMIF(HNPlaces!$C$20:$C$35,'School CFR'!A72,HNPlaces!$AI$20:$AI$35)+SUMIF(TPG!$C$20:$C$406,'School CFR'!A72,TPG!#REF!)</f>
        <v>#REF!</v>
      </c>
      <c r="D72" s="428">
        <f>SUMIF(POST16!$C$20:$C$26,'School CFR'!A72,POST16!$AI$20:$AI$26)</f>
        <v>0</v>
      </c>
      <c r="E72" s="428">
        <f>SUMIF('HN TOP UP AUTUMN UPDATE NOV'!$E$8:$E$189,'School CFR'!A72,'HN TOP UP AUTUMN UPDATE NOV'!$BG$8:$BG$189)</f>
        <v>0</v>
      </c>
      <c r="F72" s="428">
        <f>SUMIF(PPG!$C$20:$C$158,'School CFR'!A72,PPG!$AG$20:$AG$158)</f>
        <v>20034.166666666668</v>
      </c>
      <c r="G72" s="428" t="e">
        <f>SUMIFS(GRANTS!#REF!,GRANTS!$C$20:$C$220,'School CFR'!A72,GRANTS!$K$20:$K$220,'School CFR'!$G$2)</f>
        <v>#REF!</v>
      </c>
      <c r="H72" s="428" t="e">
        <f>SUMIFS(GRANTS!#REF!,GRANTS!$C$20:$C$220,'School CFR'!A72,GRANTS!$K$20:$K$220,'School CFR'!$H$2)</f>
        <v>#REF!</v>
      </c>
      <c r="I72" s="416">
        <f>SUMIFS(APT!$F$20:$F$100,APT!$C$20:$C$100,'School CFR'!A72,APT!$K$20:$K$100,'School CFR'!$I$2)+(SUMIFS(HNPlaces!$F$20:$F$35,HNPlaces!$C$20:$C$35,'School CFR'!A72,HNPlaces!$K$20:$K$35,'School CFR'!$I$2))+(SUMIFS(TPG!$F$20:$F$406,TPG!$C$20:$C$406,'School CFR'!A72,TPG!$K$20:$K$406,'School CFR'!$I$2))</f>
        <v>2332481.9065486067</v>
      </c>
      <c r="J72" s="415">
        <f>SUMIFS(HNPlaces!$F$20:$F$35,HNPlaces!$C$20:$C$35,'School CFR'!A72,HNPlaces!$K$20:$K$35,'School CFR'!$J$2)+SUMIFS(POST16!$F$20:$F$26,POST16!$C$20:$C$26,'School CFR'!A72,POST16!$K$20:$K$26,'School CFR'!$J$2)</f>
        <v>0</v>
      </c>
      <c r="K72" s="416">
        <f>SUMIF('HN TOP UP AUTUMN UPDATE NOV'!$E$8:$E$189,'School CFR'!A72,'HN TOP UP AUTUMN UPDATE NOV'!$H$8:$H$189)</f>
        <v>0</v>
      </c>
      <c r="L72" s="416">
        <f>SUMIFS(PPG!$F$20:$F$158,PPG!$C$20:$C$158,'School CFR'!A72,PPG!$K$20:$K$158,'School CFR'!$L$2)</f>
        <v>240410</v>
      </c>
      <c r="M72" s="415">
        <f>SUMIFS(COVID!$F$20:$F$199,COVID!$C$20:$C$199,'School CFR'!A72,COVID!$K$20:$K$199,'School CFR'!$M$2)+SUMIFS(GRANTS!$F$20:$F$220,GRANTS!$C$20:$C$220,'School CFR'!A72,GRANTS!$K$20:$K$220,'School CFR'!$M$2)</f>
        <v>15975</v>
      </c>
      <c r="N72" s="422">
        <f>SUMIFS(GRANTS!$F$20:$F$220,GRANTS!$C$20:$C$220,'School CFR'!A72,GRANTS!$K$20:$K$220,'School CFR'!$N$2)</f>
        <v>0</v>
      </c>
      <c r="O72" s="313"/>
    </row>
    <row r="73" spans="1:15" x14ac:dyDescent="0.25">
      <c r="A73" s="426">
        <v>3022076</v>
      </c>
      <c r="B73" s="277" t="s">
        <v>277</v>
      </c>
      <c r="C73" s="428" t="e">
        <f>SUMIF(APT!$C$20:$C$100,'School CFR'!A73,APT!$AG$20:$AG$100)+SUMIF(HNPlaces!$C$20:$C$35,'School CFR'!A73,HNPlaces!$AI$20:$AI$35)+SUMIF(TPG!$C$20:$C$406,'School CFR'!A73,TPG!#REF!)</f>
        <v>#REF!</v>
      </c>
      <c r="D73" s="428">
        <f>SUMIF(POST16!$C$20:$C$26,'School CFR'!A73,POST16!$AI$20:$AI$26)</f>
        <v>0</v>
      </c>
      <c r="E73" s="428">
        <f>SUMIF('HN TOP UP AUTUMN UPDATE NOV'!$E$8:$E$189,'School CFR'!A73,'HN TOP UP AUTUMN UPDATE NOV'!$BG$8:$BG$189)</f>
        <v>0</v>
      </c>
      <c r="F73" s="428">
        <f>SUMIF(PPG!$C$20:$C$158,'School CFR'!A73,PPG!$AG$20:$AG$158)</f>
        <v>13674.166666666666</v>
      </c>
      <c r="G73" s="428" t="e">
        <f>SUMIFS(GRANTS!#REF!,GRANTS!$C$20:$C$220,'School CFR'!A73,GRANTS!$K$20:$K$220,'School CFR'!$G$2)</f>
        <v>#REF!</v>
      </c>
      <c r="H73" s="428" t="e">
        <f>SUMIFS(GRANTS!#REF!,GRANTS!$C$20:$C$220,'School CFR'!A73,GRANTS!$K$20:$K$220,'School CFR'!$H$2)</f>
        <v>#REF!</v>
      </c>
      <c r="I73" s="416">
        <f>SUMIFS(APT!$F$20:$F$100,APT!$C$20:$C$100,'School CFR'!A73,APT!$K$20:$K$100,'School CFR'!$I$2)+(SUMIFS(HNPlaces!$F$20:$F$35,HNPlaces!$C$20:$C$35,'School CFR'!A73,HNPlaces!$K$20:$K$35,'School CFR'!$I$2))+(SUMIFS(TPG!$F$20:$F$406,TPG!$C$20:$C$406,'School CFR'!A73,TPG!$K$20:$K$406,'School CFR'!$I$2))</f>
        <v>1804802.8193835244</v>
      </c>
      <c r="J73" s="415">
        <f>SUMIFS(HNPlaces!$F$20:$F$35,HNPlaces!$C$20:$C$35,'School CFR'!A73,HNPlaces!$K$20:$K$35,'School CFR'!$J$2)+SUMIFS(POST16!$F$20:$F$26,POST16!$C$20:$C$26,'School CFR'!A73,POST16!$K$20:$K$26,'School CFR'!$J$2)</f>
        <v>0</v>
      </c>
      <c r="K73" s="416">
        <f>SUMIF('HN TOP UP AUTUMN UPDATE NOV'!$E$8:$E$189,'School CFR'!A73,'HN TOP UP AUTUMN UPDATE NOV'!$H$8:$H$189)</f>
        <v>0</v>
      </c>
      <c r="L73" s="416">
        <f>SUMIFS(PPG!$F$20:$F$158,PPG!$C$20:$C$158,'School CFR'!A73,PPG!$K$20:$K$158,'School CFR'!$L$2)</f>
        <v>164090</v>
      </c>
      <c r="M73" s="415">
        <f>SUMIFS(COVID!$F$20:$F$199,COVID!$C$20:$C$199,'School CFR'!A73,COVID!$K$20:$K$199,'School CFR'!$M$2)+SUMIFS(GRANTS!$F$20:$F$220,GRANTS!$C$20:$C$220,'School CFR'!A73,GRANTS!$K$20:$K$220,'School CFR'!$M$2)</f>
        <v>7400</v>
      </c>
      <c r="N73" s="422">
        <f>SUMIFS(GRANTS!$F$20:$F$220,GRANTS!$C$20:$C$220,'School CFR'!A73,GRANTS!$K$20:$K$220,'School CFR'!$N$2)</f>
        <v>0</v>
      </c>
      <c r="O73" s="313"/>
    </row>
    <row r="74" spans="1:15" x14ac:dyDescent="0.25">
      <c r="A74" s="426">
        <v>3022060</v>
      </c>
      <c r="B74" s="277" t="s">
        <v>278</v>
      </c>
      <c r="C74" s="428" t="e">
        <f>SUMIF(APT!$C$20:$C$100,'School CFR'!A74,APT!$AG$20:$AG$100)+SUMIF(HNPlaces!$C$20:$C$35,'School CFR'!A74,HNPlaces!$AI$20:$AI$35)+SUMIF(TPG!$C$20:$C$406,'School CFR'!A74,TPG!#REF!)</f>
        <v>#REF!</v>
      </c>
      <c r="D74" s="428">
        <f>SUMIF(POST16!$C$20:$C$26,'School CFR'!A74,POST16!$AI$20:$AI$26)</f>
        <v>0</v>
      </c>
      <c r="E74" s="428">
        <f>SUMIF('HN TOP UP AUTUMN UPDATE NOV'!$E$8:$E$189,'School CFR'!A74,'HN TOP UP AUTUMN UPDATE NOV'!$BG$8:$BG$189)</f>
        <v>0</v>
      </c>
      <c r="F74" s="428">
        <f>SUMIF(PPG!$C$20:$C$158,'School CFR'!A74,PPG!$AG$20:$AG$158)</f>
        <v>14849.583333333334</v>
      </c>
      <c r="G74" s="428" t="e">
        <f>SUMIFS(GRANTS!#REF!,GRANTS!$C$20:$C$220,'School CFR'!A74,GRANTS!$K$20:$K$220,'School CFR'!$G$2)</f>
        <v>#REF!</v>
      </c>
      <c r="H74" s="428" t="e">
        <f>SUMIFS(GRANTS!#REF!,GRANTS!$C$20:$C$220,'School CFR'!A74,GRANTS!$K$20:$K$220,'School CFR'!$H$2)</f>
        <v>#REF!</v>
      </c>
      <c r="I74" s="416">
        <f>SUMIFS(APT!$F$20:$F$100,APT!$C$20:$C$100,'School CFR'!A74,APT!$K$20:$K$100,'School CFR'!$I$2)+(SUMIFS(HNPlaces!$F$20:$F$35,HNPlaces!$C$20:$C$35,'School CFR'!A74,HNPlaces!$K$20:$K$35,'School CFR'!$I$2))+(SUMIFS(TPG!$F$20:$F$406,TPG!$C$20:$C$406,'School CFR'!A74,TPG!$K$20:$K$406,'School CFR'!$I$2))</f>
        <v>2399176.3620968256</v>
      </c>
      <c r="J74" s="415">
        <f>SUMIFS(HNPlaces!$F$20:$F$35,HNPlaces!$C$20:$C$35,'School CFR'!A74,HNPlaces!$K$20:$K$35,'School CFR'!$J$2)+SUMIFS(POST16!$F$20:$F$26,POST16!$C$20:$C$26,'School CFR'!A74,POST16!$K$20:$K$26,'School CFR'!$J$2)</f>
        <v>0</v>
      </c>
      <c r="K74" s="416">
        <f>SUMIF('HN TOP UP AUTUMN UPDATE NOV'!$E$8:$E$189,'School CFR'!A74,'HN TOP UP AUTUMN UPDATE NOV'!$H$8:$H$189)</f>
        <v>0</v>
      </c>
      <c r="L74" s="416">
        <f>SUMIFS(PPG!$F$20:$F$158,PPG!$C$20:$C$158,'School CFR'!A74,PPG!$K$20:$K$158,'School CFR'!$L$2)</f>
        <v>178195</v>
      </c>
      <c r="M74" s="415">
        <f>SUMIFS(COVID!$F$20:$F$199,COVID!$C$20:$C$199,'School CFR'!A74,COVID!$K$20:$K$199,'School CFR'!$M$2)+SUMIFS(GRANTS!$F$20:$F$220,GRANTS!$C$20:$C$220,'School CFR'!A74,GRANTS!$K$20:$K$220,'School CFR'!$M$2)</f>
        <v>8480</v>
      </c>
      <c r="N74" s="422">
        <f>SUMIFS(GRANTS!$F$20:$F$220,GRANTS!$C$20:$C$220,'School CFR'!A74,GRANTS!$K$20:$K$220,'School CFR'!$N$2)</f>
        <v>0</v>
      </c>
      <c r="O74" s="313"/>
    </row>
    <row r="75" spans="1:15" x14ac:dyDescent="0.25">
      <c r="A75" s="426">
        <v>3023518</v>
      </c>
      <c r="B75" s="277" t="s">
        <v>279</v>
      </c>
      <c r="C75" s="428" t="e">
        <f>SUMIF(APT!$C$20:$C$100,'School CFR'!A75,APT!$AG$20:$AG$100)+SUMIF(HNPlaces!$C$20:$C$35,'School CFR'!A75,HNPlaces!$AI$20:$AI$35)+SUMIF(TPG!$C$20:$C$406,'School CFR'!A75,TPG!#REF!)</f>
        <v>#REF!</v>
      </c>
      <c r="D75" s="428">
        <f>SUMIF(POST16!$C$20:$C$26,'School CFR'!A75,POST16!$AI$20:$AI$26)</f>
        <v>0</v>
      </c>
      <c r="E75" s="428">
        <f>SUMIF('HN TOP UP AUTUMN UPDATE NOV'!$E$8:$E$189,'School CFR'!A75,'HN TOP UP AUTUMN UPDATE NOV'!$BG$8:$BG$189)</f>
        <v>0</v>
      </c>
      <c r="F75" s="428">
        <f>SUMIF(PPG!$C$20:$C$158,'School CFR'!A75,PPG!$AG$20:$AG$158)</f>
        <v>16476.25</v>
      </c>
      <c r="G75" s="428" t="e">
        <f>SUMIFS(GRANTS!#REF!,GRANTS!$C$20:$C$220,'School CFR'!A75,GRANTS!$K$20:$K$220,'School CFR'!$G$2)</f>
        <v>#REF!</v>
      </c>
      <c r="H75" s="428" t="e">
        <f>SUMIFS(GRANTS!#REF!,GRANTS!$C$20:$C$220,'School CFR'!A75,GRANTS!$K$20:$K$220,'School CFR'!$H$2)</f>
        <v>#REF!</v>
      </c>
      <c r="I75" s="416">
        <f>SUMIFS(APT!$F$20:$F$100,APT!$C$20:$C$100,'School CFR'!A75,APT!$K$20:$K$100,'School CFR'!$I$2)+(SUMIFS(HNPlaces!$F$20:$F$35,HNPlaces!$C$20:$C$35,'School CFR'!A75,HNPlaces!$K$20:$K$35,'School CFR'!$I$2))+(SUMIFS(TPG!$F$20:$F$406,TPG!$C$20:$C$406,'School CFR'!A75,TPG!$K$20:$K$406,'School CFR'!$I$2))</f>
        <v>2093061.8653523689</v>
      </c>
      <c r="J75" s="415">
        <f>SUMIFS(HNPlaces!$F$20:$F$35,HNPlaces!$C$20:$C$35,'School CFR'!A75,HNPlaces!$K$20:$K$35,'School CFR'!$J$2)+SUMIFS(POST16!$F$20:$F$26,POST16!$C$20:$C$26,'School CFR'!A75,POST16!$K$20:$K$26,'School CFR'!$J$2)</f>
        <v>0</v>
      </c>
      <c r="K75" s="416">
        <f>SUMIF('HN TOP UP AUTUMN UPDATE NOV'!$E$8:$E$189,'School CFR'!A75,'HN TOP UP AUTUMN UPDATE NOV'!$H$8:$H$189)</f>
        <v>0</v>
      </c>
      <c r="L75" s="416">
        <f>SUMIFS(PPG!$F$20:$F$158,PPG!$C$20:$C$158,'School CFR'!A75,PPG!$K$20:$K$158,'School CFR'!$L$2)</f>
        <v>197715</v>
      </c>
      <c r="M75" s="415">
        <f>SUMIFS(COVID!$F$20:$F$199,COVID!$C$20:$C$199,'School CFR'!A75,COVID!$K$20:$K$199,'School CFR'!$M$2)+SUMIFS(GRANTS!$F$20:$F$220,GRANTS!$C$20:$C$220,'School CFR'!A75,GRANTS!$K$20:$K$220,'School CFR'!$M$2)</f>
        <v>10061</v>
      </c>
      <c r="N75" s="422">
        <f>SUMIFS(GRANTS!$F$20:$F$220,GRANTS!$C$20:$C$220,'School CFR'!A75,GRANTS!$K$20:$K$220,'School CFR'!$N$2)</f>
        <v>0</v>
      </c>
      <c r="O75" s="313"/>
    </row>
    <row r="76" spans="1:15" x14ac:dyDescent="0.25">
      <c r="A76" s="426">
        <v>3022054</v>
      </c>
      <c r="B76" s="277" t="s">
        <v>280</v>
      </c>
      <c r="C76" s="428" t="e">
        <f>SUMIF(APT!$C$20:$C$100,'School CFR'!A76,APT!$AG$20:$AG$100)+SUMIF(HNPlaces!$C$20:$C$35,'School CFR'!A76,HNPlaces!$AI$20:$AI$35)+SUMIF(TPG!$C$20:$C$406,'School CFR'!A76,TPG!#REF!)</f>
        <v>#REF!</v>
      </c>
      <c r="D76" s="428">
        <f>SUMIF(POST16!$C$20:$C$26,'School CFR'!A76,POST16!$AI$20:$AI$26)</f>
        <v>0</v>
      </c>
      <c r="E76" s="428">
        <f>SUMIF('HN TOP UP AUTUMN UPDATE NOV'!$E$8:$E$189,'School CFR'!A76,'HN TOP UP AUTUMN UPDATE NOV'!$BG$8:$BG$189)</f>
        <v>0</v>
      </c>
      <c r="F76" s="428">
        <f>SUMIF(PPG!$C$20:$C$158,'School CFR'!A76,PPG!$AG$20:$AG$158)</f>
        <v>1457.0833333333333</v>
      </c>
      <c r="G76" s="428" t="e">
        <f>SUMIFS(GRANTS!#REF!,GRANTS!$C$20:$C$220,'School CFR'!A76,GRANTS!$K$20:$K$220,'School CFR'!$G$2)</f>
        <v>#REF!</v>
      </c>
      <c r="H76" s="428" t="e">
        <f>SUMIFS(GRANTS!#REF!,GRANTS!$C$20:$C$220,'School CFR'!A76,GRANTS!$K$20:$K$220,'School CFR'!$H$2)</f>
        <v>#REF!</v>
      </c>
      <c r="I76" s="416">
        <f>SUMIFS(APT!$F$20:$F$100,APT!$C$20:$C$100,'School CFR'!A76,APT!$K$20:$K$100,'School CFR'!$I$2)+(SUMIFS(HNPlaces!$F$20:$F$35,HNPlaces!$C$20:$C$35,'School CFR'!A76,HNPlaces!$K$20:$K$35,'School CFR'!$I$2))+(SUMIFS(TPG!$F$20:$F$406,TPG!$C$20:$C$406,'School CFR'!A76,TPG!$K$20:$K$406,'School CFR'!$I$2))</f>
        <v>952215.87190802884</v>
      </c>
      <c r="J76" s="415">
        <f>SUMIFS(HNPlaces!$F$20:$F$35,HNPlaces!$C$20:$C$35,'School CFR'!A76,HNPlaces!$K$20:$K$35,'School CFR'!$J$2)+SUMIFS(POST16!$F$20:$F$26,POST16!$C$20:$C$26,'School CFR'!A76,POST16!$K$20:$K$26,'School CFR'!$J$2)</f>
        <v>0</v>
      </c>
      <c r="K76" s="416">
        <f>SUMIF('HN TOP UP AUTUMN UPDATE NOV'!$E$8:$E$189,'School CFR'!A76,'HN TOP UP AUTUMN UPDATE NOV'!$H$8:$H$189)</f>
        <v>0</v>
      </c>
      <c r="L76" s="416">
        <f>SUMIFS(PPG!$F$20:$F$158,PPG!$C$20:$C$158,'School CFR'!A76,PPG!$K$20:$K$158,'School CFR'!$L$2)</f>
        <v>17485</v>
      </c>
      <c r="M76" s="415">
        <f>SUMIFS(COVID!$F$20:$F$199,COVID!$C$20:$C$199,'School CFR'!A76,COVID!$K$20:$K$199,'School CFR'!$M$2)+SUMIFS(GRANTS!$F$20:$F$220,GRANTS!$C$20:$C$220,'School CFR'!A76,GRANTS!$K$20:$K$220,'School CFR'!$M$2)</f>
        <v>9044</v>
      </c>
      <c r="N76" s="422">
        <f>SUMIFS(GRANTS!$F$20:$F$220,GRANTS!$C$20:$C$220,'School CFR'!A76,GRANTS!$K$20:$K$220,'School CFR'!$N$2)</f>
        <v>0</v>
      </c>
      <c r="O76" s="313"/>
    </row>
    <row r="77" spans="1:15" x14ac:dyDescent="0.25">
      <c r="A77" s="426">
        <v>3021102</v>
      </c>
      <c r="B77" s="277" t="s">
        <v>315</v>
      </c>
      <c r="C77" s="428" t="e">
        <f>SUMIF(APT!$C$20:$C$100,'School CFR'!A77,APT!$AG$20:$AG$100)+SUMIF(HNPlaces!$C$20:$C$35,'School CFR'!A77,HNPlaces!$AI$20:$AI$35)+SUMIF(TPG!$C$20:$C$406,'School CFR'!A77,TPG!#REF!)</f>
        <v>#REF!</v>
      </c>
      <c r="D77" s="428">
        <f>SUMIF(POST16!$C$20:$C$26,'School CFR'!A77,POST16!$AI$20:$AI$26)</f>
        <v>0</v>
      </c>
      <c r="E77" s="428">
        <f>SUMIF('HN TOP UP AUTUMN UPDATE NOV'!$E$8:$E$189,'School CFR'!A77,'HN TOP UP AUTUMN UPDATE NOV'!$BG$8:$BG$189)</f>
        <v>0</v>
      </c>
      <c r="F77" s="428">
        <f>SUMIF(PPG!$C$20:$C$158,'School CFR'!A77,PPG!$AG$20:$AG$158)</f>
        <v>434.16666666666663</v>
      </c>
      <c r="G77" s="428" t="e">
        <f>SUMIFS(GRANTS!#REF!,GRANTS!$C$20:$C$220,'School CFR'!A77,GRANTS!$K$20:$K$220,'School CFR'!$G$2)</f>
        <v>#REF!</v>
      </c>
      <c r="H77" s="428" t="e">
        <f>SUMIFS(GRANTS!#REF!,GRANTS!$C$20:$C$220,'School CFR'!A77,GRANTS!$K$20:$K$220,'School CFR'!$H$2)</f>
        <v>#REF!</v>
      </c>
      <c r="I77" s="416">
        <f>SUMIFS(APT!$F$20:$F$100,APT!$C$20:$C$100,'School CFR'!A77,APT!$K$20:$K$100,'School CFR'!$I$2)+(SUMIFS(HNPlaces!$F$20:$F$35,HNPlaces!$C$20:$C$35,'School CFR'!A77,HNPlaces!$K$20:$K$35,'School CFR'!$I$2))+(SUMIFS(TPG!$F$20:$F$406,TPG!$C$20:$C$406,'School CFR'!A77,TPG!$K$20:$K$406,'School CFR'!$I$2))</f>
        <v>457282</v>
      </c>
      <c r="J77" s="415">
        <f>SUMIFS(HNPlaces!$F$20:$F$35,HNPlaces!$C$20:$C$35,'School CFR'!A77,HNPlaces!$K$20:$K$35,'School CFR'!$J$2)+SUMIFS(POST16!$F$20:$F$26,POST16!$C$20:$C$26,'School CFR'!A77,POST16!$K$20:$K$26,'School CFR'!$J$2)</f>
        <v>0</v>
      </c>
      <c r="K77" s="416">
        <f>SUMIF('HN TOP UP AUTUMN UPDATE NOV'!$E$8:$E$189,'School CFR'!A77,'HN TOP UP AUTUMN UPDATE NOV'!$H$8:$H$189)</f>
        <v>0</v>
      </c>
      <c r="L77" s="416">
        <f>SUMIFS(PPG!$F$20:$F$158,PPG!$C$20:$C$158,'School CFR'!A77,PPG!$K$20:$K$158,'School CFR'!$L$2)</f>
        <v>5210</v>
      </c>
      <c r="M77" s="415">
        <f>SUMIFS(COVID!$F$20:$F$199,COVID!$C$20:$C$199,'School CFR'!A77,COVID!$K$20:$K$199,'School CFR'!$M$2)+SUMIFS(GRANTS!$F$20:$F$220,GRANTS!$C$20:$C$220,'School CFR'!A77,GRANTS!$K$20:$K$220,'School CFR'!$M$2)</f>
        <v>2900</v>
      </c>
      <c r="N77" s="422">
        <f>SUMIFS(GRANTS!$F$20:$F$220,GRANTS!$C$20:$C$220,'School CFR'!A77,GRANTS!$K$20:$K$220,'School CFR'!$N$2)</f>
        <v>0</v>
      </c>
      <c r="O77" s="313"/>
    </row>
    <row r="78" spans="1:15" x14ac:dyDescent="0.25">
      <c r="A78" s="426">
        <v>3021100</v>
      </c>
      <c r="B78" s="277" t="s">
        <v>313</v>
      </c>
      <c r="C78" s="428" t="e">
        <f>SUMIF(APT!$C$20:$C$100,'School CFR'!A78,APT!$AG$20:$AG$100)+SUMIF(HNPlaces!$C$20:$C$35,'School CFR'!A78,HNPlaces!$AI$20:$AI$35)+SUMIF(TPG!$C$20:$C$406,'School CFR'!A78,TPG!#REF!)</f>
        <v>#REF!</v>
      </c>
      <c r="D78" s="428">
        <f>SUMIF(POST16!$C$20:$C$26,'School CFR'!A78,POST16!$AI$20:$AI$26)</f>
        <v>0</v>
      </c>
      <c r="E78" s="428">
        <f>SUMIF('HN TOP UP AUTUMN UPDATE NOV'!$E$8:$E$189,'School CFR'!A78,'HN TOP UP AUTUMN UPDATE NOV'!$BG$8:$BG$189)</f>
        <v>0</v>
      </c>
      <c r="F78" s="428">
        <f>SUMIF(PPG!$C$20:$C$158,'School CFR'!A78,PPG!$AG$20:$AG$158)</f>
        <v>4011.666666666667</v>
      </c>
      <c r="G78" s="428" t="e">
        <f>SUMIFS(GRANTS!#REF!,GRANTS!$C$20:$C$220,'School CFR'!A78,GRANTS!$K$20:$K$220,'School CFR'!$G$2)</f>
        <v>#REF!</v>
      </c>
      <c r="H78" s="428" t="e">
        <f>SUMIFS(GRANTS!#REF!,GRANTS!$C$20:$C$220,'School CFR'!A78,GRANTS!$K$20:$K$220,'School CFR'!$H$2)</f>
        <v>#REF!</v>
      </c>
      <c r="I78" s="416">
        <f>SUMIFS(APT!$F$20:$F$100,APT!$C$20:$C$100,'School CFR'!A78,APT!$K$20:$K$100,'School CFR'!$I$2)+(SUMIFS(HNPlaces!$F$20:$F$35,HNPlaces!$C$20:$C$35,'School CFR'!A78,HNPlaces!$K$20:$K$35,'School CFR'!$I$2))+(SUMIFS(TPG!$F$20:$F$406,TPG!$C$20:$C$406,'School CFR'!A78,TPG!$K$20:$K$406,'School CFR'!$I$2))</f>
        <v>1573920</v>
      </c>
      <c r="J78" s="415">
        <f>SUMIFS(HNPlaces!$F$20:$F$35,HNPlaces!$C$20:$C$35,'School CFR'!A78,HNPlaces!$K$20:$K$35,'School CFR'!$J$2)+SUMIFS(POST16!$F$20:$F$26,POST16!$C$20:$C$26,'School CFR'!A78,POST16!$K$20:$K$26,'School CFR'!$J$2)</f>
        <v>0</v>
      </c>
      <c r="K78" s="416">
        <f>SUMIF('HN TOP UP AUTUMN UPDATE NOV'!$E$8:$E$189,'School CFR'!A78,'HN TOP UP AUTUMN UPDATE NOV'!$H$8:$H$189)</f>
        <v>0</v>
      </c>
      <c r="L78" s="416">
        <f>SUMIFS(PPG!$F$20:$F$158,PPG!$C$20:$C$158,'School CFR'!A78,PPG!$K$20:$K$158,'School CFR'!$L$2)</f>
        <v>48140</v>
      </c>
      <c r="M78" s="415">
        <f>SUMIFS(COVID!$F$20:$F$199,COVID!$C$20:$C$199,'School CFR'!A78,COVID!$K$20:$K$199,'School CFR'!$M$2)+SUMIFS(GRANTS!$F$20:$F$220,GRANTS!$C$20:$C$220,'School CFR'!A78,GRANTS!$K$20:$K$220,'School CFR'!$M$2)</f>
        <v>14258</v>
      </c>
      <c r="N78" s="422">
        <f>SUMIFS(GRANTS!$F$20:$F$220,GRANTS!$C$20:$C$220,'School CFR'!A78,GRANTS!$K$20:$K$220,'School CFR'!$N$2)</f>
        <v>0</v>
      </c>
      <c r="O78" s="313"/>
    </row>
    <row r="79" spans="1:15" x14ac:dyDescent="0.25">
      <c r="A79" s="426">
        <v>3025405</v>
      </c>
      <c r="B79" s="277" t="s">
        <v>104</v>
      </c>
      <c r="C79" s="428" t="e">
        <f>SUMIF(APT!$C$20:$C$100,'School CFR'!A79,APT!$AG$20:$AG$100)+SUMIF(HNPlaces!$C$20:$C$35,'School CFR'!A79,HNPlaces!$AI$20:$AI$35)+SUMIF(TPG!$C$20:$C$406,'School CFR'!A79,TPG!#REF!)</f>
        <v>#REF!</v>
      </c>
      <c r="D79" s="428">
        <f>SUMIF(POST16!$C$20:$C$26,'School CFR'!A79,POST16!$AI$20:$AI$26)</f>
        <v>1211044.7475000001</v>
      </c>
      <c r="E79" s="428">
        <f>SUMIF('HN TOP UP AUTUMN UPDATE NOV'!$E$8:$E$189,'School CFR'!A79,'HN TOP UP AUTUMN UPDATE NOV'!$BG$8:$BG$189)</f>
        <v>0</v>
      </c>
      <c r="F79" s="428">
        <f>SUMIF(PPG!$C$20:$C$158,'School CFR'!A79,PPG!$AG$20:$AG$158)</f>
        <v>9579.1666666666661</v>
      </c>
      <c r="G79" s="428" t="e">
        <f>SUMIFS(GRANTS!#REF!,GRANTS!$C$20:$C$220,'School CFR'!A79,GRANTS!$K$20:$K$220,'School CFR'!$G$2)</f>
        <v>#REF!</v>
      </c>
      <c r="H79" s="428" t="e">
        <f>SUMIFS(GRANTS!#REF!,GRANTS!$C$20:$C$220,'School CFR'!A79,GRANTS!$K$20:$K$220,'School CFR'!$H$2)</f>
        <v>#REF!</v>
      </c>
      <c r="I79" s="416">
        <f>SUMIFS(APT!$F$20:$F$100,APT!$C$20:$C$100,'School CFR'!A79,APT!$K$20:$K$100,'School CFR'!$I$2)+(SUMIFS(HNPlaces!$F$20:$F$35,HNPlaces!$C$20:$C$35,'School CFR'!A79,HNPlaces!$K$20:$K$35,'School CFR'!$I$2))+(SUMIFS(TPG!$F$20:$F$406,TPG!$C$20:$C$406,'School CFR'!A79,TPG!$K$20:$K$406,'School CFR'!$I$2))</f>
        <v>5181245.0249579996</v>
      </c>
      <c r="J79" s="415">
        <f>SUMIFS(HNPlaces!$F$20:$F$35,HNPlaces!$C$20:$C$35,'School CFR'!A79,HNPlaces!$K$20:$K$35,'School CFR'!$J$2)+SUMIFS(POST16!$F$20:$F$26,POST16!$C$20:$C$26,'School CFR'!A79,POST16!$K$20:$K$26,'School CFR'!$J$2)</f>
        <v>1614726.33</v>
      </c>
      <c r="K79" s="416">
        <f>SUMIF('HN TOP UP AUTUMN UPDATE NOV'!$E$8:$E$189,'School CFR'!A79,'HN TOP UP AUTUMN UPDATE NOV'!$H$8:$H$189)</f>
        <v>0</v>
      </c>
      <c r="L79" s="416">
        <f>SUMIFS(PPG!$F$20:$F$158,PPG!$C$20:$C$158,'School CFR'!A79,PPG!$K$20:$K$158,'School CFR'!$L$2)</f>
        <v>114950</v>
      </c>
      <c r="M79" s="415">
        <f>SUMIFS(COVID!$F$20:$F$199,COVID!$C$20:$C$199,'School CFR'!A79,COVID!$K$20:$K$199,'School CFR'!$M$2)+SUMIFS(GRANTS!$F$20:$F$220,GRANTS!$C$20:$C$220,'School CFR'!A79,GRANTS!$K$20:$K$220,'School CFR'!$M$2)</f>
        <v>22202</v>
      </c>
      <c r="N79" s="422">
        <f>SUMIFS(GRANTS!$F$20:$F$220,GRANTS!$C$20:$C$220,'School CFR'!A79,GRANTS!$K$20:$K$220,'School CFR'!$N$2)</f>
        <v>0</v>
      </c>
      <c r="O79" s="313"/>
    </row>
    <row r="80" spans="1:15" x14ac:dyDescent="0.25">
      <c r="A80" s="426">
        <v>3024003</v>
      </c>
      <c r="B80" s="277" t="s">
        <v>107</v>
      </c>
      <c r="C80" s="428" t="e">
        <f>SUMIF(APT!$C$20:$C$100,'School CFR'!A80,APT!$AG$20:$AG$100)+SUMIF(HNPlaces!$C$20:$C$35,'School CFR'!A80,HNPlaces!$AI$20:$AI$35)+SUMIF(TPG!$C$20:$C$406,'School CFR'!A80,TPG!#REF!)</f>
        <v>#REF!</v>
      </c>
      <c r="D80" s="428">
        <f>SUMIF(POST16!$C$20:$C$26,'School CFR'!A80,POST16!$AI$20:$AI$26)</f>
        <v>0</v>
      </c>
      <c r="E80" s="428">
        <f>SUMIF('HN TOP UP AUTUMN UPDATE NOV'!$E$8:$E$189,'School CFR'!A80,'HN TOP UP AUTUMN UPDATE NOV'!$BG$8:$BG$189)</f>
        <v>0</v>
      </c>
      <c r="F80" s="428">
        <f>SUMIF(PPG!$C$20:$C$158,'School CFR'!A80,PPG!$AG$20:$AG$158)</f>
        <v>25995.833333333336</v>
      </c>
      <c r="G80" s="428" t="e">
        <f>SUMIFS(GRANTS!#REF!,GRANTS!$C$20:$C$220,'School CFR'!A80,GRANTS!$K$20:$K$220,'School CFR'!$G$2)</f>
        <v>#REF!</v>
      </c>
      <c r="H80" s="428" t="e">
        <f>SUMIFS(GRANTS!#REF!,GRANTS!$C$20:$C$220,'School CFR'!A80,GRANTS!$K$20:$K$220,'School CFR'!$H$2)</f>
        <v>#REF!</v>
      </c>
      <c r="I80" s="416">
        <f>SUMIFS(APT!$F$20:$F$100,APT!$C$20:$C$100,'School CFR'!A80,APT!$K$20:$K$100,'School CFR'!$I$2)+(SUMIFS(HNPlaces!$F$20:$F$35,HNPlaces!$C$20:$C$35,'School CFR'!A80,HNPlaces!$K$20:$K$35,'School CFR'!$I$2))+(SUMIFS(TPG!$F$20:$F$406,TPG!$C$20:$C$406,'School CFR'!A80,TPG!$K$20:$K$406,'School CFR'!$I$2))</f>
        <v>5138444.9825939974</v>
      </c>
      <c r="J80" s="415">
        <f>SUMIFS(HNPlaces!$F$20:$F$35,HNPlaces!$C$20:$C$35,'School CFR'!A80,HNPlaces!$K$20:$K$35,'School CFR'!$J$2)+SUMIFS(POST16!$F$20:$F$26,POST16!$C$20:$C$26,'School CFR'!A80,POST16!$K$20:$K$26,'School CFR'!$J$2)</f>
        <v>0</v>
      </c>
      <c r="K80" s="416">
        <f>SUMIF('HN TOP UP AUTUMN UPDATE NOV'!$E$8:$E$189,'School CFR'!A80,'HN TOP UP AUTUMN UPDATE NOV'!$H$8:$H$189)</f>
        <v>0</v>
      </c>
      <c r="L80" s="416">
        <f>SUMIFS(PPG!$F$20:$F$158,PPG!$C$20:$C$158,'School CFR'!A80,PPG!$K$20:$K$158,'School CFR'!$L$2)</f>
        <v>311950</v>
      </c>
      <c r="M80" s="415">
        <f>SUMIFS(COVID!$F$20:$F$199,COVID!$C$20:$C$199,'School CFR'!A80,COVID!$K$20:$K$199,'School CFR'!$M$2)+SUMIFS(GRANTS!$F$20:$F$220,GRANTS!$C$20:$C$220,'School CFR'!A80,GRANTS!$K$20:$K$220,'School CFR'!$M$2)</f>
        <v>15860</v>
      </c>
      <c r="N80" s="422">
        <f>SUMIFS(GRANTS!$F$20:$F$220,GRANTS!$C$20:$C$220,'School CFR'!A80,GRANTS!$K$20:$K$220,'School CFR'!$N$2)</f>
        <v>0</v>
      </c>
      <c r="O80" s="313"/>
    </row>
    <row r="81" spans="1:15" x14ac:dyDescent="0.25">
      <c r="A81" s="426">
        <v>3025427</v>
      </c>
      <c r="B81" s="277" t="s">
        <v>111</v>
      </c>
      <c r="C81" s="428" t="e">
        <f>SUMIF(APT!$C$20:$C$100,'School CFR'!A81,APT!$AG$20:$AG$100)+SUMIF(HNPlaces!$C$20:$C$35,'School CFR'!A81,HNPlaces!$AI$20:$AI$35)+SUMIF(TPG!$C$20:$C$406,'School CFR'!A81,TPG!#REF!)</f>
        <v>#REF!</v>
      </c>
      <c r="D81" s="428">
        <f>SUMIF(POST16!$C$20:$C$26,'School CFR'!A81,POST16!$AI$20:$AI$26)</f>
        <v>1052424.2475000001</v>
      </c>
      <c r="E81" s="428">
        <f>SUMIF('HN TOP UP AUTUMN UPDATE NOV'!$E$8:$E$189,'School CFR'!A81,'HN TOP UP AUTUMN UPDATE NOV'!$BG$8:$BG$189)</f>
        <v>0</v>
      </c>
      <c r="F81" s="428">
        <f>SUMIF(PPG!$C$20:$C$158,'School CFR'!A81,PPG!$AG$20:$AG$158)</f>
        <v>5288.75</v>
      </c>
      <c r="G81" s="428" t="e">
        <f>SUMIFS(GRANTS!#REF!,GRANTS!$C$20:$C$220,'School CFR'!A81,GRANTS!$K$20:$K$220,'School CFR'!$G$2)</f>
        <v>#REF!</v>
      </c>
      <c r="H81" s="428" t="e">
        <f>SUMIFS(GRANTS!#REF!,GRANTS!$C$20:$C$220,'School CFR'!A81,GRANTS!$K$20:$K$220,'School CFR'!$H$2)</f>
        <v>#REF!</v>
      </c>
      <c r="I81" s="416">
        <f>SUMIFS(APT!$F$20:$F$100,APT!$C$20:$C$100,'School CFR'!A81,APT!$K$20:$K$100,'School CFR'!$I$2)+(SUMIFS(HNPlaces!$F$20:$F$35,HNPlaces!$C$20:$C$35,'School CFR'!A81,HNPlaces!$K$20:$K$35,'School CFR'!$I$2))+(SUMIFS(TPG!$F$20:$F$406,TPG!$C$20:$C$406,'School CFR'!A81,TPG!$K$20:$K$406,'School CFR'!$I$2))</f>
        <v>6894273.4204292363</v>
      </c>
      <c r="J81" s="415">
        <f>SUMIFS(HNPlaces!$F$20:$F$35,HNPlaces!$C$20:$C$35,'School CFR'!A81,HNPlaces!$K$20:$K$35,'School CFR'!$J$2)+SUMIFS(POST16!$F$20:$F$26,POST16!$C$20:$C$26,'School CFR'!A81,POST16!$K$20:$K$26,'School CFR'!$J$2)</f>
        <v>1403232.33</v>
      </c>
      <c r="K81" s="416">
        <f>SUMIF('HN TOP UP AUTUMN UPDATE NOV'!$E$8:$E$189,'School CFR'!A81,'HN TOP UP AUTUMN UPDATE NOV'!$H$8:$H$189)</f>
        <v>0</v>
      </c>
      <c r="L81" s="416">
        <f>SUMIFS(PPG!$F$20:$F$158,PPG!$C$20:$C$158,'School CFR'!A81,PPG!$K$20:$K$158,'School CFR'!$L$2)</f>
        <v>63465</v>
      </c>
      <c r="M81" s="415">
        <f>SUMIFS(COVID!$F$20:$F$199,COVID!$C$20:$C$199,'School CFR'!A81,COVID!$K$20:$K$199,'School CFR'!$M$2)+SUMIFS(GRANTS!$F$20:$F$220,GRANTS!$C$20:$C$220,'School CFR'!A81,GRANTS!$K$20:$K$220,'School CFR'!$M$2)</f>
        <v>24529</v>
      </c>
      <c r="N81" s="422">
        <f>SUMIFS(GRANTS!$F$20:$F$220,GRANTS!$C$20:$C$220,'School CFR'!A81,GRANTS!$K$20:$K$220,'School CFR'!$N$2)</f>
        <v>0</v>
      </c>
      <c r="O81" s="313"/>
    </row>
    <row r="82" spans="1:15" x14ac:dyDescent="0.25">
      <c r="A82" s="426">
        <v>3024004</v>
      </c>
      <c r="B82" s="277" t="s">
        <v>112</v>
      </c>
      <c r="C82" s="428" t="e">
        <f>SUMIF(APT!$C$20:$C$100,'School CFR'!A82,APT!$AG$20:$AG$100)+SUMIF(HNPlaces!$C$20:$C$35,'School CFR'!A82,HNPlaces!$AI$20:$AI$35)+SUMIF(TPG!$C$20:$C$406,'School CFR'!A82,TPG!#REF!)</f>
        <v>#REF!</v>
      </c>
      <c r="D82" s="428">
        <f>SUMIF(POST16!$C$20:$C$26,'School CFR'!A82,POST16!$AI$20:$AI$26)</f>
        <v>243267.50250000003</v>
      </c>
      <c r="E82" s="428">
        <f>SUMIF('HN TOP UP AUTUMN UPDATE NOV'!$E$8:$E$189,'School CFR'!A82,'HN TOP UP AUTUMN UPDATE NOV'!$BG$8:$BG$189)</f>
        <v>0</v>
      </c>
      <c r="F82" s="428">
        <f>SUMIF(PPG!$C$20:$C$158,'School CFR'!A82,PPG!$AG$20:$AG$158)</f>
        <v>955</v>
      </c>
      <c r="G82" s="428" t="e">
        <f>SUMIFS(GRANTS!#REF!,GRANTS!$C$20:$C$220,'School CFR'!A82,GRANTS!$K$20:$K$220,'School CFR'!$G$2)</f>
        <v>#REF!</v>
      </c>
      <c r="H82" s="428" t="e">
        <f>SUMIFS(GRANTS!#REF!,GRANTS!$C$20:$C$220,'School CFR'!A82,GRANTS!$K$20:$K$220,'School CFR'!$H$2)</f>
        <v>#REF!</v>
      </c>
      <c r="I82" s="416">
        <f>SUMIFS(APT!$F$20:$F$100,APT!$C$20:$C$100,'School CFR'!A82,APT!$K$20:$K$100,'School CFR'!$I$2)+(SUMIFS(HNPlaces!$F$20:$F$35,HNPlaces!$C$20:$C$35,'School CFR'!A82,HNPlaces!$K$20:$K$35,'School CFR'!$I$2))+(SUMIFS(TPG!$F$20:$F$406,TPG!$C$20:$C$406,'School CFR'!A82,TPG!$K$20:$K$406,'School CFR'!$I$2))</f>
        <v>1633162.7026394645</v>
      </c>
      <c r="J82" s="415">
        <f>SUMIFS(HNPlaces!$F$20:$F$35,HNPlaces!$C$20:$C$35,'School CFR'!A82,HNPlaces!$K$20:$K$35,'School CFR'!$J$2)+SUMIFS(POST16!$F$20:$F$26,POST16!$C$20:$C$26,'School CFR'!A82,POST16!$K$20:$K$26,'School CFR'!$J$2)</f>
        <v>324356.67000000004</v>
      </c>
      <c r="K82" s="416">
        <f>SUMIF('HN TOP UP AUTUMN UPDATE NOV'!$E$8:$E$189,'School CFR'!A82,'HN TOP UP AUTUMN UPDATE NOV'!$H$8:$H$189)</f>
        <v>0</v>
      </c>
      <c r="L82" s="416">
        <f>SUMIFS(PPG!$F$20:$F$158,PPG!$C$20:$C$158,'School CFR'!A82,PPG!$K$20:$K$158,'School CFR'!$L$2)</f>
        <v>11460</v>
      </c>
      <c r="M82" s="415">
        <f>SUMIFS(COVID!$F$20:$F$199,COVID!$C$20:$C$199,'School CFR'!A82,COVID!$K$20:$K$199,'School CFR'!$M$2)+SUMIFS(GRANTS!$F$20:$F$220,GRANTS!$C$20:$C$220,'School CFR'!A82,GRANTS!$K$20:$K$220,'School CFR'!$M$2)</f>
        <v>5380</v>
      </c>
      <c r="N82" s="422">
        <f>SUMIFS(GRANTS!$F$20:$F$220,GRANTS!$C$20:$C$220,'School CFR'!A82,GRANTS!$K$20:$K$220,'School CFR'!$N$2)</f>
        <v>0</v>
      </c>
      <c r="O82" s="313"/>
    </row>
    <row r="83" spans="1:15" x14ac:dyDescent="0.25">
      <c r="A83" s="426">
        <v>3025404</v>
      </c>
      <c r="B83" s="277" t="s">
        <v>118</v>
      </c>
      <c r="C83" s="428" t="e">
        <f>SUMIF(APT!$C$20:$C$100,'School CFR'!A83,APT!$AG$20:$AG$100)+SUMIF(HNPlaces!$C$20:$C$35,'School CFR'!A83,HNPlaces!$AI$20:$AI$35)+SUMIF(TPG!$C$20:$C$406,'School CFR'!A83,TPG!#REF!)</f>
        <v>#REF!</v>
      </c>
      <c r="D83" s="428">
        <f>SUMIF(POST16!$C$20:$C$26,'School CFR'!A83,POST16!$AI$20:$AI$26)</f>
        <v>867665.99250000017</v>
      </c>
      <c r="E83" s="428">
        <f>SUMIF('HN TOP UP AUTUMN UPDATE NOV'!$E$8:$E$189,'School CFR'!A83,'HN TOP UP AUTUMN UPDATE NOV'!$BG$8:$BG$189)</f>
        <v>0</v>
      </c>
      <c r="F83" s="428">
        <f>SUMIF(PPG!$C$20:$C$158,'School CFR'!A83,PPG!$AG$20:$AG$158)</f>
        <v>3422.0833333333335</v>
      </c>
      <c r="G83" s="428" t="e">
        <f>SUMIFS(GRANTS!#REF!,GRANTS!$C$20:$C$220,'School CFR'!A83,GRANTS!$K$20:$K$220,'School CFR'!$G$2)</f>
        <v>#REF!</v>
      </c>
      <c r="H83" s="428" t="e">
        <f>SUMIFS(GRANTS!#REF!,GRANTS!$C$20:$C$220,'School CFR'!A83,GRANTS!$K$20:$K$220,'School CFR'!$H$2)</f>
        <v>#REF!</v>
      </c>
      <c r="I83" s="416">
        <f>SUMIFS(APT!$F$20:$F$100,APT!$C$20:$C$100,'School CFR'!A83,APT!$K$20:$K$100,'School CFR'!$I$2)+(SUMIFS(HNPlaces!$F$20:$F$35,HNPlaces!$C$20:$C$35,'School CFR'!A83,HNPlaces!$K$20:$K$35,'School CFR'!$I$2))+(SUMIFS(TPG!$F$20:$F$406,TPG!$C$20:$C$406,'School CFR'!A83,TPG!$K$20:$K$406,'School CFR'!$I$2))</f>
        <v>3372910.8909040731</v>
      </c>
      <c r="J83" s="415">
        <f>SUMIFS(HNPlaces!$F$20:$F$35,HNPlaces!$C$20:$C$35,'School CFR'!A83,HNPlaces!$K$20:$K$35,'School CFR'!$J$2)+SUMIFS(POST16!$F$20:$F$26,POST16!$C$20:$C$26,'School CFR'!A83,POST16!$K$20:$K$26,'School CFR'!$J$2)</f>
        <v>1156887.9900000002</v>
      </c>
      <c r="K83" s="416">
        <f>SUMIF('HN TOP UP AUTUMN UPDATE NOV'!$E$8:$E$189,'School CFR'!A83,'HN TOP UP AUTUMN UPDATE NOV'!$H$8:$H$189)</f>
        <v>0</v>
      </c>
      <c r="L83" s="416">
        <f>SUMIFS(PPG!$F$20:$F$158,PPG!$C$20:$C$158,'School CFR'!A83,PPG!$K$20:$K$158,'School CFR'!$L$2)</f>
        <v>41065</v>
      </c>
      <c r="M83" s="415">
        <f>SUMIFS(COVID!$F$20:$F$199,COVID!$C$20:$C$199,'School CFR'!A83,COVID!$K$20:$K$199,'School CFR'!$M$2)+SUMIFS(GRANTS!$F$20:$F$220,GRANTS!$C$20:$C$220,'School CFR'!A83,GRANTS!$K$20:$K$220,'School CFR'!$M$2)</f>
        <v>14320</v>
      </c>
      <c r="N83" s="422">
        <f>SUMIFS(GRANTS!$F$20:$F$220,GRANTS!$C$20:$C$220,'School CFR'!A83,GRANTS!$K$20:$K$220,'School CFR'!$N$2)</f>
        <v>0</v>
      </c>
      <c r="O83" s="313"/>
    </row>
    <row r="84" spans="1:15" x14ac:dyDescent="0.25">
      <c r="A84" s="426">
        <v>3025407</v>
      </c>
      <c r="B84" s="277" t="s">
        <v>119</v>
      </c>
      <c r="C84" s="428" t="e">
        <f>SUMIF(APT!$C$20:$C$100,'School CFR'!A84,APT!$AG$20:$AG$100)+SUMIF(HNPlaces!$C$20:$C$35,'School CFR'!A84,HNPlaces!$AI$20:$AI$35)+SUMIF(TPG!$C$20:$C$406,'School CFR'!A84,TPG!#REF!)</f>
        <v>#REF!</v>
      </c>
      <c r="D84" s="428">
        <f>SUMIF(POST16!$C$20:$C$26,'School CFR'!A84,POST16!$AI$20:$AI$26)</f>
        <v>609828.25499999989</v>
      </c>
      <c r="E84" s="428">
        <f>SUMIF('HN TOP UP AUTUMN UPDATE NOV'!$E$8:$E$189,'School CFR'!A84,'HN TOP UP AUTUMN UPDATE NOV'!$BG$8:$BG$189)</f>
        <v>0</v>
      </c>
      <c r="F84" s="428">
        <f>SUMIF(PPG!$C$20:$C$158,'School CFR'!A84,PPG!$AG$20:$AG$158)</f>
        <v>19092.916666666664</v>
      </c>
      <c r="G84" s="428" t="e">
        <f>SUMIFS(GRANTS!#REF!,GRANTS!$C$20:$C$220,'School CFR'!A84,GRANTS!$K$20:$K$220,'School CFR'!$G$2)</f>
        <v>#REF!</v>
      </c>
      <c r="H84" s="428" t="e">
        <f>SUMIFS(GRANTS!#REF!,GRANTS!$C$20:$C$220,'School CFR'!A84,GRANTS!$K$20:$K$220,'School CFR'!$H$2)</f>
        <v>#REF!</v>
      </c>
      <c r="I84" s="416">
        <f>SUMIFS(APT!$F$20:$F$100,APT!$C$20:$C$100,'School CFR'!A84,APT!$K$20:$K$100,'School CFR'!$I$2)+(SUMIFS(HNPlaces!$F$20:$F$35,HNPlaces!$C$20:$C$35,'School CFR'!A84,HNPlaces!$K$20:$K$35,'School CFR'!$I$2))+(SUMIFS(TPG!$F$20:$F$406,TPG!$C$20:$C$406,'School CFR'!A84,TPG!$K$20:$K$406,'School CFR'!$I$2))</f>
        <v>6560406.6160812704</v>
      </c>
      <c r="J84" s="415">
        <f>SUMIFS(HNPlaces!$F$20:$F$35,HNPlaces!$C$20:$C$35,'School CFR'!A84,HNPlaces!$K$20:$K$35,'School CFR'!$J$2)+SUMIFS(POST16!$F$20:$F$26,POST16!$C$20:$C$26,'School CFR'!A84,POST16!$K$20:$K$26,'School CFR'!$J$2)</f>
        <v>813104.33999999985</v>
      </c>
      <c r="K84" s="416">
        <f>SUMIF('HN TOP UP AUTUMN UPDATE NOV'!$E$8:$E$189,'School CFR'!A84,'HN TOP UP AUTUMN UPDATE NOV'!$H$8:$H$189)</f>
        <v>0</v>
      </c>
      <c r="L84" s="416">
        <f>SUMIFS(PPG!$F$20:$F$158,PPG!$C$20:$C$158,'School CFR'!A84,PPG!$K$20:$K$158,'School CFR'!$L$2)</f>
        <v>229115</v>
      </c>
      <c r="M84" s="415">
        <f>SUMIFS(COVID!$F$20:$F$199,COVID!$C$20:$C$199,'School CFR'!A84,COVID!$K$20:$K$199,'School CFR'!$M$2)+SUMIFS(GRANTS!$F$20:$F$220,GRANTS!$C$20:$C$220,'School CFR'!A84,GRANTS!$K$20:$K$220,'School CFR'!$M$2)</f>
        <v>48959</v>
      </c>
      <c r="N84" s="422">
        <f>SUMIFS(GRANTS!$F$20:$F$220,GRANTS!$C$20:$C$220,'School CFR'!A84,GRANTS!$K$20:$K$220,'School CFR'!$N$2)</f>
        <v>0</v>
      </c>
      <c r="O84" s="313"/>
    </row>
    <row r="85" spans="1:15" x14ac:dyDescent="0.25">
      <c r="A85" s="426">
        <v>3027010</v>
      </c>
      <c r="B85" s="277" t="s">
        <v>76</v>
      </c>
      <c r="C85" s="428" t="e">
        <f>SUMIF(APT!$C$20:$C$100,'School CFR'!A85,APT!$AG$20:$AG$100)+SUMIF(HNPlaces!$C$20:$C$35,'School CFR'!A85,HNPlaces!$AI$20:$AI$35)+SUMIF(TPG!$C$20:$C$406,'School CFR'!A85,TPG!#REF!)</f>
        <v>#REF!</v>
      </c>
      <c r="D85" s="428">
        <f>SUMIF(POST16!$C$20:$C$26,'School CFR'!A85,POST16!$AI$20:$AI$26)</f>
        <v>737.25</v>
      </c>
      <c r="E85" s="428">
        <f>SUMIF('HN TOP UP AUTUMN UPDATE NOV'!$E$8:$E$189,'School CFR'!A85,'HN TOP UP AUTUMN UPDATE NOV'!$BG$8:$BG$189)</f>
        <v>0</v>
      </c>
      <c r="F85" s="428">
        <f>SUMIF(PPG!$C$20:$C$158,'School CFR'!A85,PPG!$AG$20:$AG$158)</f>
        <v>2228.3333333333335</v>
      </c>
      <c r="G85" s="428" t="e">
        <f>SUMIFS(GRANTS!#REF!,GRANTS!$C$20:$C$220,'School CFR'!A85,GRANTS!$K$20:$K$220,'School CFR'!$G$2)</f>
        <v>#REF!</v>
      </c>
      <c r="H85" s="428" t="e">
        <f>SUMIFS(GRANTS!#REF!,GRANTS!$C$20:$C$220,'School CFR'!A85,GRANTS!$K$20:$K$220,'School CFR'!$H$2)</f>
        <v>#REF!</v>
      </c>
      <c r="I85" s="416">
        <f>SUMIFS(APT!$F$20:$F$100,APT!$C$20:$C$100,'School CFR'!A85,APT!$K$20:$K$100,'School CFR'!$I$2)+(SUMIFS(HNPlaces!$F$20:$F$35,HNPlaces!$C$20:$C$35,'School CFR'!A85,HNPlaces!$K$20:$K$35,'School CFR'!$I$2))+(SUMIFS(TPG!$F$20:$F$406,TPG!$C$20:$C$406,'School CFR'!A85,TPG!$K$20:$K$406,'School CFR'!$I$2))</f>
        <v>977500.00000000012</v>
      </c>
      <c r="J85" s="415">
        <f>SUMIFS(HNPlaces!$F$20:$F$35,HNPlaces!$C$20:$C$35,'School CFR'!A85,HNPlaces!$K$20:$K$35,'School CFR'!$J$2)+SUMIFS(POST16!$F$20:$F$26,POST16!$C$20:$C$26,'School CFR'!A85,POST16!$K$20:$K$26,'School CFR'!$J$2)</f>
        <v>983</v>
      </c>
      <c r="K85" s="416">
        <f>SUMIF('HN TOP UP AUTUMN UPDATE NOV'!$E$8:$E$189,'School CFR'!A85,'HN TOP UP AUTUMN UPDATE NOV'!$H$8:$H$189)</f>
        <v>0</v>
      </c>
      <c r="L85" s="416">
        <f>SUMIFS(PPG!$F$20:$F$158,PPG!$C$20:$C$158,'School CFR'!A85,PPG!$K$20:$K$158,'School CFR'!$L$2)</f>
        <v>26740</v>
      </c>
      <c r="M85" s="415">
        <f>SUMIFS(COVID!$F$20:$F$199,COVID!$C$20:$C$199,'School CFR'!A85,COVID!$K$20:$K$199,'School CFR'!$M$2)+SUMIFS(GRANTS!$F$20:$F$220,GRANTS!$C$20:$C$220,'School CFR'!A85,GRANTS!$K$20:$K$220,'School CFR'!$M$2)</f>
        <v>10293</v>
      </c>
      <c r="N85" s="422">
        <f>SUMIFS(GRANTS!$F$20:$F$220,GRANTS!$C$20:$C$220,'School CFR'!A85,GRANTS!$K$20:$K$220,'School CFR'!$N$2)</f>
        <v>0</v>
      </c>
      <c r="O85" s="313"/>
    </row>
    <row r="86" spans="1:15" x14ac:dyDescent="0.25">
      <c r="A86" s="426">
        <v>3027005</v>
      </c>
      <c r="B86" s="277" t="s">
        <v>67</v>
      </c>
      <c r="C86" s="428" t="e">
        <f>SUMIF(APT!$C$20:$C$100,'School CFR'!A86,APT!$AG$20:$AG$100)+SUMIF(HNPlaces!$C$20:$C$35,'School CFR'!A86,HNPlaces!$AI$20:$AI$35)+SUMIF(TPG!$C$20:$C$406,'School CFR'!A86,TPG!#REF!)</f>
        <v>#REF!</v>
      </c>
      <c r="D86" s="428">
        <f>SUMIF(POST16!$C$20:$C$26,'School CFR'!A86,POST16!$AI$20:$AI$26)</f>
        <v>0</v>
      </c>
      <c r="E86" s="428">
        <f>SUMIF('HN TOP UP AUTUMN UPDATE NOV'!$E$8:$E$189,'School CFR'!A86,'HN TOP UP AUTUMN UPDATE NOV'!$BG$8:$BG$189)</f>
        <v>0</v>
      </c>
      <c r="F86" s="428">
        <f>SUMIF(PPG!$C$20:$C$158,'School CFR'!A86,PPG!$AG$20:$AG$158)</f>
        <v>5043.75</v>
      </c>
      <c r="G86" s="428" t="e">
        <f>SUMIFS(GRANTS!#REF!,GRANTS!$C$20:$C$220,'School CFR'!A86,GRANTS!$K$20:$K$220,'School CFR'!$G$2)</f>
        <v>#REF!</v>
      </c>
      <c r="H86" s="428" t="e">
        <f>SUMIFS(GRANTS!#REF!,GRANTS!$C$20:$C$220,'School CFR'!A86,GRANTS!$K$20:$K$220,'School CFR'!$H$2)</f>
        <v>#REF!</v>
      </c>
      <c r="I86" s="416">
        <f>SUMIFS(APT!$F$20:$F$100,APT!$C$20:$C$100,'School CFR'!A86,APT!$K$20:$K$100,'School CFR'!$I$2)+(SUMIFS(HNPlaces!$F$20:$F$35,HNPlaces!$C$20:$C$35,'School CFR'!A86,HNPlaces!$K$20:$K$35,'School CFR'!$I$2))+(SUMIFS(TPG!$F$20:$F$406,TPG!$C$20:$C$406,'School CFR'!A86,TPG!$K$20:$K$406,'School CFR'!$I$2))</f>
        <v>1241666.6666666667</v>
      </c>
      <c r="J86" s="415">
        <f>SUMIFS(HNPlaces!$F$20:$F$35,HNPlaces!$C$20:$C$35,'School CFR'!A86,HNPlaces!$K$20:$K$35,'School CFR'!$J$2)+SUMIFS(POST16!$F$20:$F$26,POST16!$C$20:$C$26,'School CFR'!A86,POST16!$K$20:$K$26,'School CFR'!$J$2)</f>
        <v>0</v>
      </c>
      <c r="K86" s="416">
        <f>SUMIF('HN TOP UP AUTUMN UPDATE NOV'!$E$8:$E$189,'School CFR'!A86,'HN TOP UP AUTUMN UPDATE NOV'!$H$8:$H$189)</f>
        <v>0</v>
      </c>
      <c r="L86" s="416">
        <f>SUMIFS(PPG!$F$20:$F$158,PPG!$C$20:$C$158,'School CFR'!A86,PPG!$K$20:$K$158,'School CFR'!$L$2)</f>
        <v>60525</v>
      </c>
      <c r="M86" s="415">
        <f>SUMIFS(COVID!$F$20:$F$199,COVID!$C$20:$C$199,'School CFR'!A86,COVID!$K$20:$K$199,'School CFR'!$M$2)+SUMIFS(GRANTS!$F$20:$F$220,GRANTS!$C$20:$C$220,'School CFR'!A86,GRANTS!$K$20:$K$220,'School CFR'!$M$2)</f>
        <v>7200</v>
      </c>
      <c r="N86" s="422">
        <f>SUMIFS(GRANTS!$F$20:$F$220,GRANTS!$C$20:$C$220,'School CFR'!A86,GRANTS!$K$20:$K$220,'School CFR'!$N$2)</f>
        <v>0</v>
      </c>
      <c r="O86" s="313"/>
    </row>
    <row r="87" spans="1:15" x14ac:dyDescent="0.25">
      <c r="A87" s="426">
        <v>3027009</v>
      </c>
      <c r="B87" s="277" t="s">
        <v>74</v>
      </c>
      <c r="C87" s="428" t="e">
        <f>SUMIF(APT!$C$20:$C$100,'School CFR'!A87,APT!$AG$20:$AG$100)+SUMIF(HNPlaces!$C$20:$C$35,'School CFR'!A87,HNPlaces!$AI$20:$AI$35)+SUMIF(TPG!$C$20:$C$406,'School CFR'!A87,TPG!#REF!)</f>
        <v>#REF!</v>
      </c>
      <c r="D87" s="428">
        <f>SUMIF(POST16!$C$20:$C$26,'School CFR'!A87,POST16!$AI$20:$AI$26)</f>
        <v>0</v>
      </c>
      <c r="E87" s="428">
        <f>SUMIF('HN TOP UP AUTUMN UPDATE NOV'!$E$8:$E$189,'School CFR'!A87,'HN TOP UP AUTUMN UPDATE NOV'!$BG$8:$BG$189)</f>
        <v>0</v>
      </c>
      <c r="F87" s="428">
        <f>SUMIF(PPG!$C$20:$C$158,'School CFR'!A87,PPG!$AG$20:$AG$158)</f>
        <v>4931.666666666667</v>
      </c>
      <c r="G87" s="428" t="e">
        <f>SUMIFS(GRANTS!#REF!,GRANTS!$C$20:$C$220,'School CFR'!A87,GRANTS!$K$20:$K$220,'School CFR'!$G$2)</f>
        <v>#REF!</v>
      </c>
      <c r="H87" s="428" t="e">
        <f>SUMIFS(GRANTS!#REF!,GRANTS!$C$20:$C$220,'School CFR'!A87,GRANTS!$K$20:$K$220,'School CFR'!$H$2)</f>
        <v>#REF!</v>
      </c>
      <c r="I87" s="416">
        <f>SUMIFS(APT!$F$20:$F$100,APT!$C$20:$C$100,'School CFR'!A87,APT!$K$20:$K$100,'School CFR'!$I$2)+(SUMIFS(HNPlaces!$F$20:$F$35,HNPlaces!$C$20:$C$35,'School CFR'!A87,HNPlaces!$K$20:$K$35,'School CFR'!$I$2))+(SUMIFS(TPG!$F$20:$F$406,TPG!$C$20:$C$406,'School CFR'!A87,TPG!$K$20:$K$406,'School CFR'!$I$2))</f>
        <v>1758488</v>
      </c>
      <c r="J87" s="415">
        <f>SUMIFS(HNPlaces!$F$20:$F$35,HNPlaces!$C$20:$C$35,'School CFR'!A87,HNPlaces!$K$20:$K$35,'School CFR'!$J$2)+SUMIFS(POST16!$F$20:$F$26,POST16!$C$20:$C$26,'School CFR'!A87,POST16!$K$20:$K$26,'School CFR'!$J$2)</f>
        <v>0</v>
      </c>
      <c r="K87" s="416">
        <f>SUMIF('HN TOP UP AUTUMN UPDATE NOV'!$E$8:$E$189,'School CFR'!A87,'HN TOP UP AUTUMN UPDATE NOV'!$H$8:$H$189)</f>
        <v>0</v>
      </c>
      <c r="L87" s="416">
        <f>SUMIFS(PPG!$F$20:$F$158,PPG!$C$20:$C$158,'School CFR'!A87,PPG!$K$20:$K$158,'School CFR'!$L$2)</f>
        <v>59180</v>
      </c>
      <c r="M87" s="415">
        <f>SUMIFS(COVID!$F$20:$F$199,COVID!$C$20:$C$199,'School CFR'!A87,COVID!$K$20:$K$199,'School CFR'!$M$2)+SUMIFS(GRANTS!$F$20:$F$220,GRANTS!$C$20:$C$220,'School CFR'!A87,GRANTS!$K$20:$K$220,'School CFR'!$M$2)</f>
        <v>6360</v>
      </c>
      <c r="N87" s="422">
        <f>SUMIFS(GRANTS!$F$20:$F$220,GRANTS!$C$20:$C$220,'School CFR'!A87,GRANTS!$K$20:$K$220,'School CFR'!$N$2)</f>
        <v>0</v>
      </c>
      <c r="O87" s="313"/>
    </row>
    <row r="88" spans="1:15" x14ac:dyDescent="0.25">
      <c r="A88" s="426">
        <v>3023521</v>
      </c>
      <c r="B88" s="277" t="s">
        <v>318</v>
      </c>
      <c r="C88" s="428" t="e">
        <f>SUMIF(APT!$C$20:$C$100,'School CFR'!A88,APT!$AG$20:$AG$100)+SUMIF(HNPlaces!$C$20:$C$35,'School CFR'!A88,HNPlaces!$AI$20:$AI$35)+SUMIF(TPG!$C$20:$C$406,'School CFR'!A88,TPG!#REF!)</f>
        <v>#REF!</v>
      </c>
      <c r="D88" s="428">
        <f>SUMIF(POST16!$C$20:$C$26,'School CFR'!A88,POST16!$AI$20:$AI$26)</f>
        <v>309755.75250000006</v>
      </c>
      <c r="E88" s="428">
        <f>SUMIF('HN TOP UP AUTUMN UPDATE NOV'!$E$8:$E$189,'School CFR'!A88,'HN TOP UP AUTUMN UPDATE NOV'!$BG$8:$BG$189)</f>
        <v>0</v>
      </c>
      <c r="F88" s="428">
        <f>SUMIF(PPG!$C$20:$C$158,'School CFR'!A88,PPG!$AG$20:$AG$158)</f>
        <v>42431.041666666664</v>
      </c>
      <c r="G88" s="428" t="e">
        <f>SUMIFS(GRANTS!#REF!,GRANTS!$C$20:$C$220,'School CFR'!A88,GRANTS!$K$20:$K$220,'School CFR'!$G$2)</f>
        <v>#REF!</v>
      </c>
      <c r="H88" s="428" t="e">
        <f>SUMIFS(GRANTS!#REF!,GRANTS!$C$20:$C$220,'School CFR'!A88,GRANTS!$K$20:$K$220,'School CFR'!$H$2)</f>
        <v>#REF!</v>
      </c>
      <c r="I88" s="416">
        <f>SUMIFS(APT!$F$20:$F$100,APT!$C$20:$C$100,'School CFR'!A88,APT!$K$20:$K$100,'School CFR'!$I$2)+(SUMIFS(HNPlaces!$F$20:$F$35,HNPlaces!$C$20:$C$35,'School CFR'!A88,HNPlaces!$K$20:$K$35,'School CFR'!$I$2))+(SUMIFS(TPG!$F$20:$F$406,TPG!$C$20:$C$406,'School CFR'!A88,TPG!$K$20:$K$406,'School CFR'!$I$2))</f>
        <v>8219128.699735363</v>
      </c>
      <c r="J88" s="415">
        <f>SUMIFS(HNPlaces!$F$20:$F$35,HNPlaces!$C$20:$C$35,'School CFR'!A88,HNPlaces!$K$20:$K$35,'School CFR'!$J$2)+SUMIFS(POST16!$F$20:$F$26,POST16!$C$20:$C$26,'School CFR'!A88,POST16!$K$20:$K$26,'School CFR'!$J$2)</f>
        <v>413007.67</v>
      </c>
      <c r="K88" s="416">
        <f>SUMIF('HN TOP UP AUTUMN UPDATE NOV'!$E$8:$E$189,'School CFR'!A88,'HN TOP UP AUTUMN UPDATE NOV'!$H$8:$H$189)</f>
        <v>0</v>
      </c>
      <c r="L88" s="416">
        <f>SUMIFS(PPG!$F$20:$F$158,PPG!$C$20:$C$158,'School CFR'!A88,PPG!$K$20:$K$158,'School CFR'!$L$2)</f>
        <v>509172.5</v>
      </c>
      <c r="M88" s="415">
        <f>SUMIFS(COVID!$F$20:$F$199,COVID!$C$20:$C$199,'School CFR'!A88,COVID!$K$20:$K$199,'School CFR'!$M$2)+SUMIFS(GRANTS!$F$20:$F$220,GRANTS!$C$20:$C$220,'School CFR'!A88,GRANTS!$K$20:$K$220,'School CFR'!$M$2)</f>
        <v>41244</v>
      </c>
      <c r="N88" s="422">
        <f>SUMIFS(GRANTS!$F$20:$F$220,GRANTS!$C$20:$C$220,'School CFR'!A88,GRANTS!$K$20:$K$220,'School CFR'!$N$2)</f>
        <v>0</v>
      </c>
      <c r="O88" s="313"/>
    </row>
    <row r="89" spans="1:15" x14ac:dyDescent="0.25">
      <c r="A89" s="426">
        <v>3021000</v>
      </c>
      <c r="B89" s="277" t="s">
        <v>52</v>
      </c>
      <c r="C89" s="428" t="e">
        <f>SUMIF(APT!$C$20:$C$100,'School CFR'!A89,APT!$AG$20:$AG$100)+SUMIF(HNPlaces!$C$20:$C$35,'School CFR'!A89,HNPlaces!$AI$20:$AI$35)+SUMIF(TPG!$C$20:$C$406,'School CFR'!A89,TPG!#REF!)</f>
        <v>#REF!</v>
      </c>
      <c r="D89" s="428">
        <f>SUMIF(POST16!$C$20:$C$26,'School CFR'!A89,POST16!$AI$20:$AI$26)</f>
        <v>0</v>
      </c>
      <c r="E89" s="428">
        <f>SUMIF('HN TOP UP AUTUMN UPDATE NOV'!$E$8:$E$189,'School CFR'!A89,'HN TOP UP AUTUMN UPDATE NOV'!$BG$8:$BG$189)</f>
        <v>0</v>
      </c>
      <c r="F89" s="428">
        <f>SUMIF(PPG!$C$20:$C$158,'School CFR'!A89,PPG!$AG$20:$AG$158)</f>
        <v>0</v>
      </c>
      <c r="G89" s="428" t="e">
        <f>SUMIFS(GRANTS!#REF!,GRANTS!$C$20:$C$220,'School CFR'!A89,GRANTS!$K$20:$K$220,'School CFR'!$G$2)</f>
        <v>#REF!</v>
      </c>
      <c r="H89" s="428" t="e">
        <f>SUMIFS(GRANTS!#REF!,GRANTS!$C$20:$C$220,'School CFR'!A89,GRANTS!$K$20:$K$220,'School CFR'!$H$2)</f>
        <v>#REF!</v>
      </c>
      <c r="I89" s="416">
        <f>SUMIFS(APT!$F$20:$F$100,APT!$C$20:$C$100,'School CFR'!A89,APT!$K$20:$K$100,'School CFR'!$I$2)+(SUMIFS(HNPlaces!$F$20:$F$35,HNPlaces!$C$20:$C$35,'School CFR'!A89,HNPlaces!$K$20:$K$35,'School CFR'!$I$2))+(SUMIFS(TPG!$F$20:$F$406,TPG!$C$20:$C$406,'School CFR'!A89,TPG!$K$20:$K$406,'School CFR'!$I$2))</f>
        <v>0</v>
      </c>
      <c r="J89" s="415">
        <f>SUMIFS(HNPlaces!$F$20:$F$35,HNPlaces!$C$20:$C$35,'School CFR'!A89,HNPlaces!$K$20:$K$35,'School CFR'!$J$2)+SUMIFS(POST16!$F$20:$F$26,POST16!$C$20:$C$26,'School CFR'!A89,POST16!$K$20:$K$26,'School CFR'!$J$2)</f>
        <v>0</v>
      </c>
      <c r="K89" s="416">
        <f>SUMIF('HN TOP UP AUTUMN UPDATE NOV'!$E$8:$E$189,'School CFR'!A89,'HN TOP UP AUTUMN UPDATE NOV'!$H$8:$H$189)</f>
        <v>0</v>
      </c>
      <c r="L89" s="416">
        <f>SUMIFS(PPG!$F$20:$F$158,PPG!$C$20:$C$158,'School CFR'!A89,PPG!$K$20:$K$158,'School CFR'!$L$2)</f>
        <v>0</v>
      </c>
      <c r="M89" s="415">
        <f>SUMIFS(COVID!$F$20:$F$199,COVID!$C$20:$C$199,'School CFR'!A89,COVID!$K$20:$K$199,'School CFR'!$M$2)+SUMIFS(GRANTS!$F$20:$F$220,GRANTS!$C$20:$C$220,'School CFR'!A89,GRANTS!$K$20:$K$220,'School CFR'!$M$2)</f>
        <v>0</v>
      </c>
      <c r="N89" s="422">
        <f>SUMIFS(GRANTS!$F$20:$F$220,GRANTS!$C$20:$C$220,'School CFR'!A89,GRANTS!$K$20:$K$220,'School CFR'!$N$2)</f>
        <v>0</v>
      </c>
    </row>
    <row r="90" spans="1:15" x14ac:dyDescent="0.25">
      <c r="A90" s="426">
        <v>3021001</v>
      </c>
      <c r="B90" s="277" t="s">
        <v>61</v>
      </c>
      <c r="C90" s="428" t="e">
        <f>SUMIF(APT!$C$20:$C$100,'School CFR'!A90,APT!$AG$20:$AG$100)+SUMIF(HNPlaces!$C$20:$C$35,'School CFR'!A90,HNPlaces!$AI$20:$AI$35)+SUMIF(TPG!$C$20:$C$406,'School CFR'!A90,TPG!#REF!)</f>
        <v>#REF!</v>
      </c>
      <c r="D90" s="428">
        <f>SUMIF(POST16!$C$20:$C$26,'School CFR'!A90,POST16!$AI$20:$AI$26)</f>
        <v>0</v>
      </c>
      <c r="E90" s="428">
        <f>SUMIF('HN TOP UP AUTUMN UPDATE NOV'!$E$8:$E$189,'School CFR'!A90,'HN TOP UP AUTUMN UPDATE NOV'!$BG$8:$BG$189)</f>
        <v>0</v>
      </c>
      <c r="F90" s="428">
        <f>SUMIF(PPG!$C$20:$C$158,'School CFR'!A90,PPG!$AG$20:$AG$158)</f>
        <v>0</v>
      </c>
      <c r="G90" s="428" t="e">
        <f>SUMIFS(GRANTS!#REF!,GRANTS!$C$20:$C$220,'School CFR'!A90,GRANTS!$K$20:$K$220,'School CFR'!$G$2)</f>
        <v>#REF!</v>
      </c>
      <c r="H90" s="428" t="e">
        <f>SUMIFS(GRANTS!#REF!,GRANTS!$C$20:$C$220,'School CFR'!A90,GRANTS!$K$20:$K$220,'School CFR'!$H$2)</f>
        <v>#REF!</v>
      </c>
      <c r="I90" s="416">
        <f>SUMIFS(APT!$F$20:$F$100,APT!$C$20:$C$100,'School CFR'!A90,APT!$K$20:$K$100,'School CFR'!$I$2)+(SUMIFS(HNPlaces!$F$20:$F$35,HNPlaces!$C$20:$C$35,'School CFR'!A90,HNPlaces!$K$20:$K$35,'School CFR'!$I$2))+(SUMIFS(TPG!$F$20:$F$406,TPG!$C$20:$C$406,'School CFR'!A90,TPG!$K$20:$K$406,'School CFR'!$I$2))</f>
        <v>0</v>
      </c>
      <c r="J90" s="415">
        <f>SUMIFS(HNPlaces!$F$20:$F$35,HNPlaces!$C$20:$C$35,'School CFR'!A90,HNPlaces!$K$20:$K$35,'School CFR'!$J$2)+SUMIFS(POST16!$F$20:$F$26,POST16!$C$20:$C$26,'School CFR'!A90,POST16!$K$20:$K$26,'School CFR'!$J$2)</f>
        <v>0</v>
      </c>
      <c r="K90" s="416">
        <f>SUMIF('HN TOP UP AUTUMN UPDATE NOV'!$E$8:$E$189,'School CFR'!A90,'HN TOP UP AUTUMN UPDATE NOV'!$H$8:$H$189)</f>
        <v>0</v>
      </c>
      <c r="L90" s="416">
        <f>SUMIFS(PPG!$F$20:$F$158,PPG!$C$20:$C$158,'School CFR'!A90,PPG!$K$20:$K$158,'School CFR'!$L$2)</f>
        <v>0</v>
      </c>
      <c r="M90" s="415">
        <f>SUMIFS(COVID!$F$20:$F$199,COVID!$C$20:$C$199,'School CFR'!A90,COVID!$K$20:$K$199,'School CFR'!$M$2)+SUMIFS(GRANTS!$F$20:$F$220,GRANTS!$C$20:$C$220,'School CFR'!A90,GRANTS!$K$20:$K$220,'School CFR'!$M$2)</f>
        <v>0</v>
      </c>
      <c r="N90" s="422">
        <f>SUMIFS(GRANTS!$F$20:$F$220,GRANTS!$C$20:$C$220,'School CFR'!A90,GRANTS!$K$20:$K$220,'School CFR'!$N$2)</f>
        <v>0</v>
      </c>
    </row>
    <row r="91" spans="1:15" x14ac:dyDescent="0.25">
      <c r="A91" s="426">
        <v>3021003</v>
      </c>
      <c r="B91" s="277" t="s">
        <v>62</v>
      </c>
      <c r="C91" s="428" t="e">
        <f>SUMIF(APT!$C$20:$C$100,'School CFR'!A91,APT!$AG$20:$AG$100)+SUMIF(HNPlaces!$C$20:$C$35,'School CFR'!A91,HNPlaces!$AI$20:$AI$35)+SUMIF(TPG!$C$20:$C$406,'School CFR'!A91,TPG!#REF!)</f>
        <v>#REF!</v>
      </c>
      <c r="D91" s="428">
        <f>SUMIF(POST16!$C$20:$C$26,'School CFR'!A91,POST16!$AI$20:$AI$26)</f>
        <v>0</v>
      </c>
      <c r="E91" s="428">
        <f>SUMIF('HN TOP UP AUTUMN UPDATE NOV'!$E$8:$E$189,'School CFR'!A91,'HN TOP UP AUTUMN UPDATE NOV'!$BG$8:$BG$189)</f>
        <v>0</v>
      </c>
      <c r="F91" s="428">
        <f>SUMIF(PPG!$C$20:$C$158,'School CFR'!A91,PPG!$AG$20:$AG$158)</f>
        <v>0</v>
      </c>
      <c r="G91" s="428" t="e">
        <f>SUMIFS(GRANTS!#REF!,GRANTS!$C$20:$C$220,'School CFR'!A91,GRANTS!$K$20:$K$220,'School CFR'!$G$2)</f>
        <v>#REF!</v>
      </c>
      <c r="H91" s="428" t="e">
        <f>SUMIFS(GRANTS!#REF!,GRANTS!$C$20:$C$220,'School CFR'!A91,GRANTS!$K$20:$K$220,'School CFR'!$H$2)</f>
        <v>#REF!</v>
      </c>
      <c r="I91" s="416">
        <f>SUMIFS(APT!$F$20:$F$100,APT!$C$20:$C$100,'School CFR'!A91,APT!$K$20:$K$100,'School CFR'!$I$2)+(SUMIFS(HNPlaces!$F$20:$F$35,HNPlaces!$C$20:$C$35,'School CFR'!A91,HNPlaces!$K$20:$K$35,'School CFR'!$I$2))+(SUMIFS(TPG!$F$20:$F$406,TPG!$C$20:$C$406,'School CFR'!A91,TPG!$K$20:$K$406,'School CFR'!$I$2))</f>
        <v>0</v>
      </c>
      <c r="J91" s="415">
        <f>SUMIFS(HNPlaces!$F$20:$F$35,HNPlaces!$C$20:$C$35,'School CFR'!A91,HNPlaces!$K$20:$K$35,'School CFR'!$J$2)+SUMIFS(POST16!$F$20:$F$26,POST16!$C$20:$C$26,'School CFR'!A91,POST16!$K$20:$K$26,'School CFR'!$J$2)</f>
        <v>0</v>
      </c>
      <c r="K91" s="416">
        <f>SUMIF('HN TOP UP AUTUMN UPDATE NOV'!$E$8:$E$189,'School CFR'!A91,'HN TOP UP AUTUMN UPDATE NOV'!$H$8:$H$189)</f>
        <v>0</v>
      </c>
      <c r="L91" s="416">
        <f>SUMIFS(PPG!$F$20:$F$158,PPG!$C$20:$C$158,'School CFR'!A91,PPG!$K$20:$K$158,'School CFR'!$L$2)</f>
        <v>0</v>
      </c>
      <c r="M91" s="415">
        <f>SUMIFS(COVID!$F$20:$F$199,COVID!$C$20:$C$199,'School CFR'!A91,COVID!$K$20:$K$199,'School CFR'!$M$2)+SUMIFS(GRANTS!$F$20:$F$220,GRANTS!$C$20:$C$220,'School CFR'!A91,GRANTS!$K$20:$K$220,'School CFR'!$M$2)</f>
        <v>0</v>
      </c>
      <c r="N91" s="422">
        <f>SUMIFS(GRANTS!$F$20:$F$220,GRANTS!$C$20:$C$220,'School CFR'!A91,GRANTS!$K$20:$K$220,'School CFR'!$N$2)</f>
        <v>0</v>
      </c>
    </row>
    <row r="92" spans="1:15" x14ac:dyDescent="0.25">
      <c r="A92" s="426">
        <v>3021002</v>
      </c>
      <c r="B92" s="277" t="s">
        <v>63</v>
      </c>
      <c r="C92" s="428" t="e">
        <f>SUMIF(APT!$C$20:$C$100,'School CFR'!A92,APT!$AG$20:$AG$100)+SUMIF(HNPlaces!$C$20:$C$35,'School CFR'!A92,HNPlaces!$AI$20:$AI$35)+SUMIF(TPG!$C$20:$C$406,'School CFR'!A92,TPG!#REF!)</f>
        <v>#REF!</v>
      </c>
      <c r="D92" s="428">
        <f>SUMIF(POST16!$C$20:$C$26,'School CFR'!A92,POST16!$AI$20:$AI$26)</f>
        <v>0</v>
      </c>
      <c r="E92" s="428">
        <f>SUMIF('HN TOP UP AUTUMN UPDATE NOV'!$E$8:$E$189,'School CFR'!A92,'HN TOP UP AUTUMN UPDATE NOV'!$BG$8:$BG$189)</f>
        <v>0</v>
      </c>
      <c r="F92" s="428">
        <f>SUMIF(PPG!$C$20:$C$158,'School CFR'!A92,PPG!$AG$20:$AG$158)</f>
        <v>0</v>
      </c>
      <c r="G92" s="428" t="e">
        <f>SUMIFS(GRANTS!#REF!,GRANTS!$C$20:$C$220,'School CFR'!A92,GRANTS!$K$20:$K$220,'School CFR'!$G$2)</f>
        <v>#REF!</v>
      </c>
      <c r="H92" s="428" t="e">
        <f>SUMIFS(GRANTS!#REF!,GRANTS!$C$20:$C$220,'School CFR'!A92,GRANTS!$K$20:$K$220,'School CFR'!$H$2)</f>
        <v>#REF!</v>
      </c>
      <c r="I92" s="416">
        <f>SUMIFS(APT!$F$20:$F$100,APT!$C$20:$C$100,'School CFR'!A92,APT!$K$20:$K$100,'School CFR'!$I$2)+(SUMIFS(HNPlaces!$F$20:$F$35,HNPlaces!$C$20:$C$35,'School CFR'!A92,HNPlaces!$K$20:$K$35,'School CFR'!$I$2))+(SUMIFS(TPG!$F$20:$F$406,TPG!$C$20:$C$406,'School CFR'!A92,TPG!$K$20:$K$406,'School CFR'!$I$2))</f>
        <v>0</v>
      </c>
      <c r="J92" s="415">
        <f>SUMIFS(HNPlaces!$F$20:$F$35,HNPlaces!$C$20:$C$35,'School CFR'!A92,HNPlaces!$K$20:$K$35,'School CFR'!$J$2)+SUMIFS(POST16!$F$20:$F$26,POST16!$C$20:$C$26,'School CFR'!A92,POST16!$K$20:$K$26,'School CFR'!$J$2)</f>
        <v>0</v>
      </c>
      <c r="K92" s="416">
        <f>SUMIF('HN TOP UP AUTUMN UPDATE NOV'!$E$8:$E$189,'School CFR'!A92,'HN TOP UP AUTUMN UPDATE NOV'!$H$8:$H$189)</f>
        <v>0</v>
      </c>
      <c r="L92" s="416">
        <f>SUMIFS(PPG!$F$20:$F$158,PPG!$C$20:$C$158,'School CFR'!A92,PPG!$K$20:$K$158,'School CFR'!$L$2)</f>
        <v>0</v>
      </c>
      <c r="M92" s="415">
        <f>SUMIFS(COVID!$F$20:$F$199,COVID!$C$20:$C$199,'School CFR'!A92,COVID!$K$20:$K$199,'School CFR'!$M$2)+SUMIFS(GRANTS!$F$20:$F$220,GRANTS!$C$20:$C$220,'School CFR'!A92,GRANTS!$K$20:$K$220,'School CFR'!$M$2)</f>
        <v>0</v>
      </c>
      <c r="N92" s="422">
        <f>SUMIFS(GRANTS!$F$20:$F$220,GRANTS!$C$20:$C$220,'School CFR'!A92,GRANTS!$K$20:$K$220,'School CFR'!$N$2)</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67"/>
  <sheetViews>
    <sheetView showGridLines="0" tabSelected="1" topLeftCell="D1" zoomScale="70" zoomScaleNormal="70" workbookViewId="0">
      <selection activeCell="G6" sqref="G6:L8"/>
    </sheetView>
  </sheetViews>
  <sheetFormatPr defaultRowHeight="15" x14ac:dyDescent="0.25"/>
  <cols>
    <col min="1" max="2" width="9.140625" style="103" hidden="1" customWidth="1"/>
    <col min="3" max="3" width="11.42578125" style="103" hidden="1" customWidth="1"/>
    <col min="4" max="4" width="51" customWidth="1"/>
    <col min="5" max="5" width="12.28515625" customWidth="1"/>
    <col min="6" max="6" width="17.5703125" customWidth="1"/>
    <col min="7" max="10" width="19.7109375" customWidth="1"/>
    <col min="11" max="11" width="19.85546875" customWidth="1"/>
    <col min="12" max="17" width="19.85546875" style="313" customWidth="1"/>
    <col min="18" max="18" width="26.7109375" customWidth="1"/>
    <col min="19" max="19" width="30.5703125" bestFit="1" customWidth="1"/>
    <col min="20" max="20" width="30.5703125" style="270" customWidth="1"/>
    <col min="21" max="21" width="13.5703125" bestFit="1" customWidth="1"/>
    <col min="22" max="22" width="88.140625" customWidth="1"/>
  </cols>
  <sheetData>
    <row r="1" spans="1:21" ht="31.5" x14ac:dyDescent="0.5">
      <c r="A1" s="488" t="s">
        <v>4914</v>
      </c>
      <c r="B1" s="489"/>
      <c r="C1" s="489"/>
      <c r="D1" s="489"/>
      <c r="E1" s="489"/>
      <c r="F1" s="489"/>
      <c r="G1" s="489"/>
      <c r="H1" s="489"/>
      <c r="I1" s="489"/>
      <c r="J1" s="489"/>
      <c r="K1" s="489"/>
      <c r="L1" s="489"/>
      <c r="M1" s="489"/>
      <c r="N1" s="489"/>
      <c r="O1" s="489"/>
      <c r="P1" s="489"/>
      <c r="Q1" s="489"/>
      <c r="R1" s="489"/>
      <c r="S1" s="489"/>
      <c r="T1" s="490"/>
      <c r="U1" s="490"/>
    </row>
    <row r="2" spans="1:21" x14ac:dyDescent="0.25">
      <c r="A2" s="103" t="s">
        <v>4128</v>
      </c>
      <c r="B2" s="103" t="s">
        <v>4128</v>
      </c>
      <c r="C2"/>
    </row>
    <row r="3" spans="1:21" ht="26.25" x14ac:dyDescent="0.4">
      <c r="A3" s="103" t="s">
        <v>3469</v>
      </c>
      <c r="B3" s="251"/>
      <c r="C3"/>
      <c r="G3" s="491" t="s">
        <v>4129</v>
      </c>
      <c r="H3" s="491"/>
      <c r="I3" s="491"/>
      <c r="J3" s="491"/>
      <c r="K3" s="491"/>
      <c r="L3" s="372"/>
      <c r="M3" s="389"/>
      <c r="N3" s="418"/>
      <c r="O3" s="436"/>
      <c r="P3" s="444"/>
      <c r="Q3" s="464"/>
      <c r="R3" s="285"/>
      <c r="S3" s="252"/>
      <c r="T3" s="252"/>
    </row>
    <row r="4" spans="1:21" ht="17.45" customHeight="1" thickBot="1" x14ac:dyDescent="0.45">
      <c r="A4" s="103" t="s">
        <v>4130</v>
      </c>
      <c r="B4" s="251">
        <f>I64</f>
        <v>0</v>
      </c>
      <c r="C4"/>
      <c r="G4" s="271"/>
      <c r="H4" s="271"/>
      <c r="I4" s="271"/>
      <c r="J4" s="271"/>
      <c r="K4" s="271"/>
      <c r="L4" s="372"/>
      <c r="M4" s="389"/>
      <c r="N4" s="418"/>
      <c r="O4" s="436"/>
      <c r="P4" s="444"/>
      <c r="Q4" s="464"/>
      <c r="R4" s="285"/>
    </row>
    <row r="5" spans="1:21" ht="17.45" customHeight="1" thickTop="1" thickBot="1" x14ac:dyDescent="0.3">
      <c r="A5" s="103" t="s">
        <v>4125</v>
      </c>
      <c r="B5" s="251"/>
      <c r="C5"/>
      <c r="G5" s="492" t="s">
        <v>4131</v>
      </c>
      <c r="H5" s="493"/>
      <c r="S5" s="252"/>
      <c r="T5" s="252"/>
    </row>
    <row r="6" spans="1:21" ht="27" customHeight="1" thickTop="1" x14ac:dyDescent="0.4">
      <c r="A6" s="103" t="s">
        <v>4132</v>
      </c>
      <c r="B6" s="251"/>
      <c r="C6"/>
      <c r="G6" s="494" t="s">
        <v>576</v>
      </c>
      <c r="H6" s="495"/>
      <c r="I6" s="495"/>
      <c r="J6" s="495"/>
      <c r="K6" s="495"/>
      <c r="L6" s="496"/>
      <c r="M6" s="390"/>
      <c r="N6" s="419"/>
      <c r="O6" s="437"/>
      <c r="P6" s="445"/>
      <c r="Q6" s="445"/>
      <c r="R6" s="285"/>
    </row>
    <row r="7" spans="1:21" ht="26.25" x14ac:dyDescent="0.4">
      <c r="A7" s="103" t="s">
        <v>617</v>
      </c>
      <c r="B7" s="251"/>
      <c r="C7"/>
      <c r="G7" s="497"/>
      <c r="H7" s="498"/>
      <c r="I7" s="498"/>
      <c r="J7" s="498"/>
      <c r="K7" s="498"/>
      <c r="L7" s="499"/>
      <c r="M7" s="390"/>
      <c r="N7" s="419"/>
      <c r="O7" s="437"/>
      <c r="P7" s="445"/>
      <c r="Q7" s="445"/>
      <c r="R7" s="285"/>
    </row>
    <row r="8" spans="1:21" ht="21.6" customHeight="1" thickBot="1" x14ac:dyDescent="0.45">
      <c r="A8" s="103" t="s">
        <v>3614</v>
      </c>
      <c r="B8" s="251"/>
      <c r="C8"/>
      <c r="G8" s="500"/>
      <c r="H8" s="501"/>
      <c r="I8" s="501"/>
      <c r="J8" s="501"/>
      <c r="K8" s="501"/>
      <c r="L8" s="502"/>
      <c r="M8" s="390"/>
      <c r="N8" s="419"/>
      <c r="O8" s="437"/>
      <c r="P8" s="445"/>
      <c r="Q8" s="445"/>
      <c r="R8" s="285"/>
    </row>
    <row r="9" spans="1:21" ht="24.75" thickTop="1" thickBot="1" x14ac:dyDescent="0.4">
      <c r="B9" s="253"/>
      <c r="C9"/>
      <c r="G9" s="503">
        <f>VLOOKUP(G6,Schools!B6:T143,19,FALSE)</f>
        <v>0</v>
      </c>
      <c r="H9" s="504"/>
      <c r="I9" s="504"/>
      <c r="J9" s="504"/>
      <c r="K9" s="504"/>
      <c r="L9" s="505"/>
      <c r="M9" s="391"/>
      <c r="N9" s="420"/>
      <c r="O9" s="438"/>
      <c r="P9" s="446"/>
      <c r="Q9" s="466"/>
      <c r="R9" s="290"/>
    </row>
    <row r="10" spans="1:21" ht="15.6" customHeight="1" x14ac:dyDescent="0.25">
      <c r="A10" s="103" t="s">
        <v>4133</v>
      </c>
      <c r="B10" s="251"/>
      <c r="C10"/>
      <c r="G10" s="254"/>
      <c r="H10" s="254"/>
    </row>
    <row r="11" spans="1:21" ht="15.6" customHeight="1" x14ac:dyDescent="0.25">
      <c r="B11" s="251"/>
      <c r="C11"/>
      <c r="G11" s="254"/>
      <c r="H11" s="254"/>
    </row>
    <row r="12" spans="1:21" ht="35.25" customHeight="1" x14ac:dyDescent="0.3">
      <c r="B12" s="251"/>
      <c r="C12"/>
      <c r="D12" s="336"/>
      <c r="E12" s="336"/>
      <c r="F12" s="447" t="s">
        <v>386</v>
      </c>
      <c r="G12" s="337" t="s">
        <v>27</v>
      </c>
      <c r="H12" s="337" t="s">
        <v>3632</v>
      </c>
      <c r="I12" s="337" t="s">
        <v>3635</v>
      </c>
      <c r="J12" s="337" t="s">
        <v>3639</v>
      </c>
      <c r="K12" s="375" t="s">
        <v>3643</v>
      </c>
      <c r="L12" s="375" t="s">
        <v>3646</v>
      </c>
      <c r="M12" s="375" t="s">
        <v>3650</v>
      </c>
      <c r="N12" s="375" t="s">
        <v>3654</v>
      </c>
      <c r="O12" s="375" t="s">
        <v>3657</v>
      </c>
      <c r="P12" s="375" t="s">
        <v>4757</v>
      </c>
      <c r="Q12" s="375" t="s">
        <v>3663</v>
      </c>
      <c r="R12" s="377" t="s">
        <v>4166</v>
      </c>
    </row>
    <row r="13" spans="1:21" ht="15.6" customHeight="1" x14ac:dyDescent="0.3">
      <c r="B13" s="251"/>
      <c r="C13"/>
      <c r="D13" s="336"/>
      <c r="E13" s="338" t="s">
        <v>4187</v>
      </c>
      <c r="F13" s="339">
        <f>F64</f>
        <v>0</v>
      </c>
      <c r="G13" s="339"/>
      <c r="H13" s="339"/>
      <c r="I13" s="339"/>
      <c r="J13" s="339"/>
      <c r="K13" s="376"/>
      <c r="L13" s="376"/>
      <c r="M13" s="376"/>
      <c r="N13" s="339"/>
      <c r="O13" s="339"/>
      <c r="P13" s="339"/>
      <c r="Q13" s="378"/>
      <c r="R13" s="378">
        <f>SUM(F13:Q13)</f>
        <v>0</v>
      </c>
    </row>
    <row r="14" spans="1:21" ht="15" customHeight="1" x14ac:dyDescent="0.3">
      <c r="B14" s="251"/>
      <c r="C14"/>
      <c r="D14" s="336"/>
      <c r="E14" s="338" t="s">
        <v>4188</v>
      </c>
      <c r="F14" s="339">
        <v>0</v>
      </c>
      <c r="G14" s="339"/>
      <c r="H14" s="339"/>
      <c r="I14" s="339"/>
      <c r="J14" s="339"/>
      <c r="K14" s="376"/>
      <c r="L14" s="376"/>
      <c r="M14" s="376"/>
      <c r="N14" s="339"/>
      <c r="O14" s="339"/>
      <c r="P14" s="339"/>
      <c r="Q14" s="378"/>
      <c r="R14" s="378">
        <f>SUM(F14:Q14)</f>
        <v>0</v>
      </c>
    </row>
    <row r="15" spans="1:21" ht="15" customHeight="1" x14ac:dyDescent="0.3">
      <c r="B15" s="251"/>
      <c r="C15"/>
      <c r="D15" s="336"/>
      <c r="E15" s="338" t="s">
        <v>4168</v>
      </c>
      <c r="F15" s="339">
        <f>SUM(F13:F14)</f>
        <v>0</v>
      </c>
      <c r="G15" s="339">
        <f t="shared" ref="G15" si="0">SUM(G13:G14)</f>
        <v>0</v>
      </c>
      <c r="H15" s="339">
        <f t="shared" ref="H15" si="1">SUM(H13:H14)</f>
        <v>0</v>
      </c>
      <c r="I15" s="339">
        <f t="shared" ref="I15" si="2">SUM(I13:I14)</f>
        <v>0</v>
      </c>
      <c r="J15" s="339">
        <f t="shared" ref="J15" si="3">SUM(J13:J14)</f>
        <v>0</v>
      </c>
      <c r="K15" s="339">
        <f t="shared" ref="K15" si="4">SUM(K13:K14)</f>
        <v>0</v>
      </c>
      <c r="L15" s="339">
        <f t="shared" ref="L15" si="5">SUM(L13:L14)</f>
        <v>0</v>
      </c>
      <c r="M15" s="339">
        <f t="shared" ref="M15" si="6">SUM(M13:M14)</f>
        <v>0</v>
      </c>
      <c r="N15" s="339">
        <f t="shared" ref="N15" si="7">SUM(N13:N14)</f>
        <v>0</v>
      </c>
      <c r="O15" s="339">
        <f t="shared" ref="O15" si="8">SUM(O13:O14)</f>
        <v>0</v>
      </c>
      <c r="P15" s="339">
        <f t="shared" ref="P15" si="9">SUM(P13:P14)</f>
        <v>0</v>
      </c>
      <c r="Q15" s="339">
        <f t="shared" ref="Q15" si="10">SUM(Q13:Q14)</f>
        <v>0</v>
      </c>
      <c r="R15" s="378">
        <f>R14+R13</f>
        <v>0</v>
      </c>
    </row>
    <row r="16" spans="1:21" ht="22.5" customHeight="1" x14ac:dyDescent="0.3">
      <c r="B16" s="251"/>
      <c r="C16"/>
      <c r="D16" s="279"/>
      <c r="E16" s="281"/>
      <c r="F16" s="279"/>
      <c r="G16" s="280"/>
      <c r="H16" s="280"/>
      <c r="I16" s="279"/>
      <c r="J16" s="279"/>
      <c r="K16" s="370"/>
      <c r="L16" s="370"/>
      <c r="M16" s="370"/>
      <c r="N16" s="370"/>
      <c r="O16" s="370"/>
      <c r="P16" s="370"/>
      <c r="Q16" s="370"/>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72"/>
      <c r="G18" s="463"/>
      <c r="H18" s="463"/>
      <c r="I18" s="463"/>
      <c r="J18" s="463"/>
      <c r="K18" s="449"/>
      <c r="L18" s="449"/>
      <c r="M18" s="448"/>
      <c r="N18" s="449"/>
      <c r="O18" s="465"/>
      <c r="P18" s="465"/>
      <c r="Q18" s="465"/>
    </row>
    <row r="19" spans="1:22" ht="34.5" customHeight="1" x14ac:dyDescent="0.3">
      <c r="C19"/>
      <c r="D19" s="255" t="s">
        <v>4167</v>
      </c>
      <c r="E19" s="255" t="s">
        <v>20</v>
      </c>
      <c r="F19" s="473" t="s">
        <v>386</v>
      </c>
      <c r="G19" s="255" t="s">
        <v>27</v>
      </c>
      <c r="H19" s="255" t="s">
        <v>3632</v>
      </c>
      <c r="I19" s="255" t="s">
        <v>3635</v>
      </c>
      <c r="J19" s="255" t="s">
        <v>3639</v>
      </c>
      <c r="K19" s="255" t="s">
        <v>3643</v>
      </c>
      <c r="L19" s="393" t="s">
        <v>3646</v>
      </c>
      <c r="M19" s="393" t="s">
        <v>3650</v>
      </c>
      <c r="N19" s="393" t="s">
        <v>3654</v>
      </c>
      <c r="O19" s="393" t="s">
        <v>3657</v>
      </c>
      <c r="P19" s="393" t="s">
        <v>4758</v>
      </c>
      <c r="Q19" s="393" t="s">
        <v>3663</v>
      </c>
      <c r="R19" s="255" t="s">
        <v>4166</v>
      </c>
      <c r="S19" s="255" t="s">
        <v>4165</v>
      </c>
      <c r="T19" s="294" t="s">
        <v>4134</v>
      </c>
      <c r="U19" s="294" t="s">
        <v>4189</v>
      </c>
      <c r="V19" s="2" t="s">
        <v>3481</v>
      </c>
    </row>
    <row r="20" spans="1:22" ht="15.6" customHeight="1" thickBot="1" x14ac:dyDescent="0.3">
      <c r="C20"/>
      <c r="F20" s="474"/>
      <c r="K20" s="6"/>
      <c r="L20" s="6"/>
      <c r="M20" s="6"/>
      <c r="N20" s="6"/>
      <c r="O20" s="6"/>
      <c r="P20" s="6"/>
      <c r="Q20" s="6"/>
    </row>
    <row r="21" spans="1:22" ht="15" customHeight="1" thickBot="1" x14ac:dyDescent="0.3">
      <c r="A21" s="257" t="s">
        <v>3505</v>
      </c>
      <c r="B21" s="258" t="s">
        <v>3549</v>
      </c>
      <c r="C21"/>
      <c r="D21" s="381" t="s">
        <v>4135</v>
      </c>
      <c r="E21" s="381" t="s">
        <v>66</v>
      </c>
      <c r="F21" s="475">
        <f>SUMIF(APT!$C$20:$C$100,SchoolReport!$G$9,APT!Q$20:Q$100)</f>
        <v>0</v>
      </c>
      <c r="G21" s="382"/>
      <c r="H21" s="382"/>
      <c r="I21" s="382"/>
      <c r="J21" s="382"/>
      <c r="K21" s="383"/>
      <c r="L21" s="383"/>
      <c r="M21" s="383"/>
      <c r="N21" s="383"/>
      <c r="O21" s="383"/>
      <c r="P21" s="383"/>
      <c r="Q21" s="383"/>
      <c r="R21" s="382">
        <f>SUM(F21:Q21)</f>
        <v>0</v>
      </c>
      <c r="S21" s="382">
        <f>SUMIFS(APT!F20:F100,APT!C20:C100,SchoolReport!G9,APT!M20:M100,SchoolReport!B21)-R21</f>
        <v>0</v>
      </c>
      <c r="T21" s="382">
        <f>S21+R21</f>
        <v>0</v>
      </c>
      <c r="U21" s="384" t="s">
        <v>4190</v>
      </c>
      <c r="V21" s="384" t="s">
        <v>4897</v>
      </c>
    </row>
    <row r="22" spans="1:22" x14ac:dyDescent="0.25">
      <c r="A22" s="261" t="s">
        <v>3509</v>
      </c>
      <c r="B22" s="262" t="s">
        <v>4869</v>
      </c>
      <c r="C22"/>
      <c r="D22" s="381" t="s">
        <v>4863</v>
      </c>
      <c r="E22" s="381" t="s">
        <v>173</v>
      </c>
      <c r="F22" s="475">
        <f>SUMIFS(DEDEL!Q$20:Q$505,DEDEL!$C$20:$C$505,SchoolReport!$G$9,DEDEL!$L$20:$L$505,SchoolReport!$B22)</f>
        <v>0</v>
      </c>
      <c r="G22" s="382"/>
      <c r="H22" s="382"/>
      <c r="I22" s="382"/>
      <c r="J22" s="382"/>
      <c r="K22" s="383"/>
      <c r="L22" s="383"/>
      <c r="M22" s="383"/>
      <c r="N22" s="383"/>
      <c r="O22" s="383"/>
      <c r="P22" s="383"/>
      <c r="Q22" s="383"/>
      <c r="R22" s="382">
        <f t="shared" ref="R22:R63" si="11">SUM(F22:Q22)</f>
        <v>0</v>
      </c>
      <c r="S22" s="382">
        <f>SUMIFS(DEDEL!$F$20:$F$505,DEDEL!$C$20:$C$505,SchoolReport!$G$9,DEDEL!$L$20:$L$505,SchoolReport!B22)-R22</f>
        <v>0</v>
      </c>
      <c r="T22" s="382">
        <f t="shared" ref="T22:T44" si="12">S22+R22</f>
        <v>0</v>
      </c>
      <c r="U22" s="384" t="s">
        <v>4190</v>
      </c>
      <c r="V22" s="384" t="s">
        <v>4896</v>
      </c>
    </row>
    <row r="23" spans="1:22" x14ac:dyDescent="0.25">
      <c r="A23" s="263"/>
      <c r="B23" s="264" t="s">
        <v>4873</v>
      </c>
      <c r="C23"/>
      <c r="D23" s="381" t="s">
        <v>4864</v>
      </c>
      <c r="E23" s="381" t="s">
        <v>170</v>
      </c>
      <c r="F23" s="475">
        <f>SUMIFS(DEDEL!Q$20:Q$505,DEDEL!$C$20:$C$505,SchoolReport!$G$9,DEDEL!$L$20:$L$505,SchoolReport!$B23)</f>
        <v>0</v>
      </c>
      <c r="G23" s="382"/>
      <c r="H23" s="382"/>
      <c r="I23" s="382"/>
      <c r="J23" s="382"/>
      <c r="K23" s="383"/>
      <c r="L23" s="383"/>
      <c r="M23" s="383"/>
      <c r="N23" s="383"/>
      <c r="O23" s="383"/>
      <c r="P23" s="383"/>
      <c r="Q23" s="383"/>
      <c r="R23" s="382">
        <f t="shared" si="11"/>
        <v>0</v>
      </c>
      <c r="S23" s="382">
        <f>SUMIFS(DEDEL!$F$20:$F$505,DEDEL!$C$20:$C$505,SchoolReport!$G$9,DEDEL!$L$20:$L$505,SchoolReport!B23)-R23</f>
        <v>0</v>
      </c>
      <c r="T23" s="382">
        <f t="shared" si="12"/>
        <v>0</v>
      </c>
      <c r="U23" s="384" t="s">
        <v>4190</v>
      </c>
      <c r="V23" s="384" t="s">
        <v>4896</v>
      </c>
    </row>
    <row r="24" spans="1:22" x14ac:dyDescent="0.25">
      <c r="A24" s="263"/>
      <c r="B24" s="264" t="s">
        <v>4870</v>
      </c>
      <c r="C24"/>
      <c r="D24" s="381" t="s">
        <v>4865</v>
      </c>
      <c r="E24" s="381" t="s">
        <v>170</v>
      </c>
      <c r="F24" s="475">
        <f>SUMIFS(DEDEL!Q$20:Q$505,DEDEL!$C$20:$C$505,SchoolReport!$G$9,DEDEL!$L$20:$L$505,SchoolReport!$B24)</f>
        <v>0</v>
      </c>
      <c r="G24" s="382"/>
      <c r="H24" s="382"/>
      <c r="I24" s="382"/>
      <c r="J24" s="382"/>
      <c r="K24" s="383"/>
      <c r="L24" s="383"/>
      <c r="M24" s="383"/>
      <c r="N24" s="383"/>
      <c r="O24" s="383"/>
      <c r="P24" s="383"/>
      <c r="Q24" s="383"/>
      <c r="R24" s="382">
        <f t="shared" si="11"/>
        <v>0</v>
      </c>
      <c r="S24" s="382">
        <f>SUMIFS(DEDEL!$F$20:$F$505,DEDEL!$C$20:$C$505,SchoolReport!$G$9,DEDEL!$L$20:$L$505,SchoolReport!B24)-R24</f>
        <v>0</v>
      </c>
      <c r="T24" s="382">
        <f t="shared" si="12"/>
        <v>0</v>
      </c>
      <c r="U24" s="384" t="s">
        <v>4190</v>
      </c>
      <c r="V24" s="384" t="s">
        <v>4896</v>
      </c>
    </row>
    <row r="25" spans="1:22" s="313" customFormat="1" x14ac:dyDescent="0.25">
      <c r="A25" s="264"/>
      <c r="B25" s="264" t="s">
        <v>4871</v>
      </c>
      <c r="D25" s="381" t="s">
        <v>4866</v>
      </c>
      <c r="E25" s="381" t="s">
        <v>176</v>
      </c>
      <c r="F25" s="475">
        <f>SUMIFS(DEDEL!Q$20:Q$505,DEDEL!$C$20:$C$505,SchoolReport!$G$9,DEDEL!$L$20:$L$505,SchoolReport!$B25)</f>
        <v>0</v>
      </c>
      <c r="G25" s="382"/>
      <c r="H25" s="382"/>
      <c r="I25" s="382"/>
      <c r="J25" s="382"/>
      <c r="K25" s="383"/>
      <c r="L25" s="383"/>
      <c r="M25" s="383"/>
      <c r="N25" s="383"/>
      <c r="O25" s="383"/>
      <c r="P25" s="383"/>
      <c r="Q25" s="383"/>
      <c r="R25" s="382">
        <f t="shared" si="11"/>
        <v>0</v>
      </c>
      <c r="S25" s="382">
        <f>SUMIFS(DEDEL!$F$20:$F$505,DEDEL!$C$20:$C$505,SchoolReport!$G$9,DEDEL!$L$20:$L$505,SchoolReport!B25)-R25</f>
        <v>0</v>
      </c>
      <c r="T25" s="382">
        <f t="shared" si="12"/>
        <v>0</v>
      </c>
      <c r="U25" s="384" t="s">
        <v>4190</v>
      </c>
      <c r="V25" s="384" t="s">
        <v>4896</v>
      </c>
    </row>
    <row r="26" spans="1:22" s="313" customFormat="1" x14ac:dyDescent="0.25">
      <c r="A26" s="264"/>
      <c r="B26" s="264" t="s">
        <v>4872</v>
      </c>
      <c r="D26" s="381" t="s">
        <v>4867</v>
      </c>
      <c r="E26" s="381" t="s">
        <v>170</v>
      </c>
      <c r="F26" s="475">
        <f>SUMIFS(DEDEL!Q$20:Q$505,DEDEL!$C$20:$C$505,SchoolReport!$G$9,DEDEL!$L$20:$L$505,SchoolReport!$B26)</f>
        <v>0</v>
      </c>
      <c r="G26" s="382"/>
      <c r="H26" s="382"/>
      <c r="I26" s="382"/>
      <c r="J26" s="382"/>
      <c r="K26" s="383"/>
      <c r="L26" s="383"/>
      <c r="M26" s="383"/>
      <c r="N26" s="383"/>
      <c r="O26" s="383"/>
      <c r="P26" s="383"/>
      <c r="Q26" s="383"/>
      <c r="R26" s="382">
        <f t="shared" si="11"/>
        <v>0</v>
      </c>
      <c r="S26" s="382">
        <f>SUMIFS(DEDEL!$F$20:$F$505,DEDEL!$C$20:$C$505,SchoolReport!$G$9,DEDEL!$L$20:$L$505,SchoolReport!B26)-R26</f>
        <v>0</v>
      </c>
      <c r="T26" s="382">
        <f t="shared" si="12"/>
        <v>0</v>
      </c>
      <c r="U26" s="384" t="s">
        <v>4190</v>
      </c>
      <c r="V26" s="384" t="s">
        <v>4896</v>
      </c>
    </row>
    <row r="27" spans="1:22" s="313" customFormat="1" ht="15.75" thickBot="1" x14ac:dyDescent="0.3">
      <c r="A27" s="266"/>
      <c r="B27" s="266" t="s">
        <v>4874</v>
      </c>
      <c r="D27" s="381" t="s">
        <v>4868</v>
      </c>
      <c r="E27" s="381" t="s">
        <v>170</v>
      </c>
      <c r="F27" s="475">
        <f>SUMIFS(DEDEL!Q$20:Q$505,DEDEL!$C$20:$C$505,SchoolReport!$G$9,DEDEL!$L$20:$L$505,SchoolReport!$B27)</f>
        <v>0</v>
      </c>
      <c r="G27" s="382"/>
      <c r="H27" s="382"/>
      <c r="I27" s="382"/>
      <c r="J27" s="382"/>
      <c r="K27" s="383"/>
      <c r="L27" s="383"/>
      <c r="M27" s="383"/>
      <c r="N27" s="383"/>
      <c r="O27" s="383"/>
      <c r="P27" s="383"/>
      <c r="Q27" s="383"/>
      <c r="R27" s="382">
        <f t="shared" si="11"/>
        <v>0</v>
      </c>
      <c r="S27" s="382">
        <f>SUMIFS(DEDEL!$F$20:$F$505,DEDEL!$C$20:$C$505,SchoolReport!$G$9,DEDEL!$L$20:$L$505,SchoolReport!B27)-R27</f>
        <v>0</v>
      </c>
      <c r="T27" s="382">
        <f t="shared" si="12"/>
        <v>0</v>
      </c>
      <c r="U27" s="384" t="s">
        <v>4190</v>
      </c>
      <c r="V27" s="384"/>
    </row>
    <row r="28" spans="1:22" ht="15.75" thickBot="1" x14ac:dyDescent="0.3">
      <c r="C28"/>
      <c r="D28" s="6"/>
      <c r="E28" s="6"/>
      <c r="F28" s="474"/>
      <c r="G28" s="6"/>
      <c r="H28" s="6"/>
      <c r="I28" s="259"/>
      <c r="J28" s="6"/>
      <c r="K28" s="260"/>
      <c r="L28" s="260"/>
      <c r="M28" s="260"/>
      <c r="N28" s="260"/>
      <c r="O28" s="260"/>
      <c r="P28" s="260"/>
      <c r="Q28" s="260"/>
      <c r="R28" s="382"/>
      <c r="S28" s="260"/>
      <c r="T28" s="334"/>
    </row>
    <row r="29" spans="1:22" x14ac:dyDescent="0.25">
      <c r="A29" s="261" t="s">
        <v>65</v>
      </c>
      <c r="B29" s="262" t="s">
        <v>86</v>
      </c>
      <c r="C29"/>
      <c r="D29" s="381" t="s">
        <v>4136</v>
      </c>
      <c r="E29" s="381" t="s">
        <v>85</v>
      </c>
      <c r="F29" s="475">
        <v>0</v>
      </c>
      <c r="G29" s="382"/>
      <c r="H29" s="382"/>
      <c r="I29" s="382"/>
      <c r="J29" s="382"/>
      <c r="K29" s="383"/>
      <c r="L29" s="383"/>
      <c r="M29" s="383"/>
      <c r="N29" s="383"/>
      <c r="O29" s="383"/>
      <c r="P29" s="383"/>
      <c r="Q29" s="383"/>
      <c r="R29" s="382">
        <f t="shared" si="11"/>
        <v>0</v>
      </c>
      <c r="S29" s="382">
        <f>SUMIFS(GRANTS!F$20:F$220,GRANTS!$C$20:$C$220,SchoolReport!$G$9,GRANTS!$L$20:$L$220,$B29)-R29</f>
        <v>0</v>
      </c>
      <c r="T29" s="382">
        <f t="shared" si="12"/>
        <v>0</v>
      </c>
      <c r="U29" s="384" t="s">
        <v>4191</v>
      </c>
      <c r="V29" s="384" t="s">
        <v>4899</v>
      </c>
    </row>
    <row r="30" spans="1:22" x14ac:dyDescent="0.25">
      <c r="A30" s="263"/>
      <c r="B30" s="264" t="s">
        <v>83</v>
      </c>
      <c r="C30"/>
      <c r="D30" s="381" t="s">
        <v>4137</v>
      </c>
      <c r="E30" s="381" t="s">
        <v>85</v>
      </c>
      <c r="F30" s="475">
        <v>0</v>
      </c>
      <c r="G30" s="382"/>
      <c r="H30" s="382"/>
      <c r="I30" s="382"/>
      <c r="J30" s="382"/>
      <c r="K30" s="383"/>
      <c r="L30" s="383"/>
      <c r="M30" s="383"/>
      <c r="N30" s="383"/>
      <c r="O30" s="383"/>
      <c r="P30" s="383"/>
      <c r="Q30" s="383"/>
      <c r="R30" s="382">
        <f t="shared" si="11"/>
        <v>0</v>
      </c>
      <c r="S30" s="382">
        <f>SUMIFS(GRANTS!F$20:F$220,GRANTS!$C$20:$C$220,SchoolReport!$G$9,GRANTS!$L$20:$L$220,$B30)-R30</f>
        <v>0</v>
      </c>
      <c r="T30" s="382">
        <f t="shared" si="12"/>
        <v>0</v>
      </c>
      <c r="U30" s="384" t="s">
        <v>4191</v>
      </c>
      <c r="V30" s="385" t="s">
        <v>4900</v>
      </c>
    </row>
    <row r="31" spans="1:22" ht="15.75" thickBot="1" x14ac:dyDescent="0.3">
      <c r="A31" s="265"/>
      <c r="B31" s="266" t="s">
        <v>55</v>
      </c>
      <c r="C31"/>
      <c r="D31" s="381" t="s">
        <v>54</v>
      </c>
      <c r="E31" s="381" t="s">
        <v>58</v>
      </c>
      <c r="F31" s="475">
        <v>0</v>
      </c>
      <c r="G31" s="382"/>
      <c r="H31" s="382"/>
      <c r="I31" s="382"/>
      <c r="J31" s="382"/>
      <c r="K31" s="383"/>
      <c r="L31" s="383"/>
      <c r="M31" s="383"/>
      <c r="N31" s="383"/>
      <c r="O31" s="383"/>
      <c r="P31" s="383"/>
      <c r="Q31" s="383"/>
      <c r="R31" s="382">
        <f t="shared" si="11"/>
        <v>0</v>
      </c>
      <c r="S31" s="382">
        <f>SUMIFS(GRANTS!F$20:F$220,GRANTS!$C$20:$C$220,SchoolReport!$G$9,GRANTS!$L$20:$L$220,$B31)-R31</f>
        <v>0</v>
      </c>
      <c r="T31" s="382">
        <f t="shared" si="12"/>
        <v>0</v>
      </c>
      <c r="U31" s="384" t="s">
        <v>4191</v>
      </c>
      <c r="V31" s="384" t="s">
        <v>4901</v>
      </c>
    </row>
    <row r="32" spans="1:22" ht="15.75" thickBot="1" x14ac:dyDescent="0.3">
      <c r="C32"/>
      <c r="D32" s="6"/>
      <c r="E32" s="6"/>
      <c r="F32" s="474"/>
      <c r="G32" s="6"/>
      <c r="H32" s="6"/>
      <c r="I32" s="259"/>
      <c r="J32" s="6"/>
      <c r="K32" s="260"/>
      <c r="L32" s="260"/>
      <c r="M32" s="260"/>
      <c r="N32" s="260"/>
      <c r="O32" s="260"/>
      <c r="P32" s="260"/>
      <c r="Q32" s="260"/>
      <c r="R32" s="382"/>
      <c r="S32" s="260"/>
      <c r="T32" s="334"/>
    </row>
    <row r="33" spans="1:22" ht="15.75" thickBot="1" x14ac:dyDescent="0.3">
      <c r="A33" s="257" t="s">
        <v>181</v>
      </c>
      <c r="B33" s="258" t="s">
        <v>181</v>
      </c>
      <c r="C33"/>
      <c r="D33" s="381" t="s">
        <v>4138</v>
      </c>
      <c r="E33" s="381" t="s">
        <v>182</v>
      </c>
      <c r="F33" s="475">
        <f>SUMIF(POST16!$C$20:$C$26,SchoolReport!$G$9,POST16!Q20:Q26)</f>
        <v>0</v>
      </c>
      <c r="G33" s="382"/>
      <c r="H33" s="382"/>
      <c r="I33" s="382"/>
      <c r="J33" s="382"/>
      <c r="K33" s="383"/>
      <c r="L33" s="383"/>
      <c r="M33" s="383"/>
      <c r="N33" s="383"/>
      <c r="O33" s="383"/>
      <c r="P33" s="383"/>
      <c r="Q33" s="383"/>
      <c r="R33" s="382">
        <f t="shared" si="11"/>
        <v>0</v>
      </c>
      <c r="S33" s="382">
        <f>SUMIF(POST16!C20:C26,SchoolReport!G9,POST16!AC20:AC26)-R33</f>
        <v>0</v>
      </c>
      <c r="T33" s="382">
        <f t="shared" si="12"/>
        <v>0</v>
      </c>
      <c r="U33" s="384" t="s">
        <v>4191</v>
      </c>
      <c r="V33" s="384" t="s">
        <v>4903</v>
      </c>
    </row>
    <row r="34" spans="1:22" ht="15.75" thickBot="1" x14ac:dyDescent="0.3">
      <c r="C34"/>
      <c r="D34" s="6"/>
      <c r="E34" s="6"/>
      <c r="F34" s="474"/>
      <c r="G34" s="6"/>
      <c r="H34" s="6"/>
      <c r="I34" s="259"/>
      <c r="J34" s="6"/>
      <c r="K34" s="260"/>
      <c r="L34" s="260"/>
      <c r="M34" s="260"/>
      <c r="N34" s="260"/>
      <c r="O34" s="260"/>
      <c r="P34" s="260"/>
      <c r="Q34" s="260"/>
      <c r="R34" s="382"/>
      <c r="S34" s="260"/>
      <c r="T34" s="334"/>
    </row>
    <row r="35" spans="1:22" x14ac:dyDescent="0.25">
      <c r="A35" s="261" t="s">
        <v>3520</v>
      </c>
      <c r="B35" s="262" t="s">
        <v>3842</v>
      </c>
      <c r="C35"/>
      <c r="D35" s="381" t="s">
        <v>4139</v>
      </c>
      <c r="E35" s="381" t="s">
        <v>72</v>
      </c>
      <c r="F35" s="475">
        <f>SUMIFS(PPG!Q$20:Q$158,PPG!$C$20:$C$158,SchoolReport!$G$9,PPG!$L$20:$L$158,$B35)</f>
        <v>0</v>
      </c>
      <c r="G35" s="382"/>
      <c r="H35" s="382"/>
      <c r="I35" s="382"/>
      <c r="J35" s="382"/>
      <c r="K35" s="383"/>
      <c r="L35" s="383"/>
      <c r="M35" s="383"/>
      <c r="N35" s="383"/>
      <c r="O35" s="383"/>
      <c r="P35" s="383"/>
      <c r="Q35" s="383"/>
      <c r="R35" s="382">
        <f t="shared" si="11"/>
        <v>0</v>
      </c>
      <c r="S35" s="382">
        <f>SUMIFS(PPG!F$20:F$158,PPG!$C$20:$C$158,SchoolReport!$G$9,PPG!$L$20:$L$158,$B35)-R35</f>
        <v>0</v>
      </c>
      <c r="T35" s="382">
        <f t="shared" si="12"/>
        <v>0</v>
      </c>
      <c r="U35" s="384" t="s">
        <v>4191</v>
      </c>
      <c r="V35" s="384" t="s">
        <v>4898</v>
      </c>
    </row>
    <row r="36" spans="1:22" x14ac:dyDescent="0.25">
      <c r="A36" s="264"/>
      <c r="B36" s="264" t="s">
        <v>3844</v>
      </c>
      <c r="C36"/>
      <c r="D36" s="381" t="s">
        <v>4140</v>
      </c>
      <c r="E36" s="381" t="s">
        <v>72</v>
      </c>
      <c r="F36" s="475">
        <f>SUMIFS(PPG!Q$20:Q$158,PPG!$C$20:$C$158,SchoolReport!$G$9,PPG!$L$20:$L$158,$B36)</f>
        <v>0</v>
      </c>
      <c r="G36" s="382"/>
      <c r="H36" s="382"/>
      <c r="I36" s="382"/>
      <c r="J36" s="382"/>
      <c r="K36" s="383"/>
      <c r="L36" s="383"/>
      <c r="M36" s="383"/>
      <c r="N36" s="383"/>
      <c r="O36" s="383"/>
      <c r="P36" s="383"/>
      <c r="Q36" s="383"/>
      <c r="R36" s="382">
        <f t="shared" si="11"/>
        <v>0</v>
      </c>
      <c r="S36" s="382">
        <f>SUMIFS(PPG!F$20:F$158,PPG!$C$20:$C$158,SchoolReport!$G$9,PPG!$L$20:$L$158,$B36)-R36</f>
        <v>0</v>
      </c>
      <c r="T36" s="382">
        <f t="shared" si="12"/>
        <v>0</v>
      </c>
      <c r="U36" s="384" t="s">
        <v>4191</v>
      </c>
      <c r="V36" s="384" t="s">
        <v>4898</v>
      </c>
    </row>
    <row r="37" spans="1:22" x14ac:dyDescent="0.25">
      <c r="A37" s="264"/>
      <c r="B37" s="264" t="s">
        <v>186</v>
      </c>
      <c r="C37"/>
      <c r="D37" s="381" t="s">
        <v>4141</v>
      </c>
      <c r="E37" s="381" t="s">
        <v>72</v>
      </c>
      <c r="F37" s="475">
        <f>SUMIFS(PPG!Q$20:Q$158,PPG!$C$20:$C$158,SchoolReport!$G$9,PPG!$L$20:$L$158,$B37)</f>
        <v>0</v>
      </c>
      <c r="G37" s="382"/>
      <c r="H37" s="382"/>
      <c r="I37" s="382"/>
      <c r="J37" s="382"/>
      <c r="K37" s="383"/>
      <c r="L37" s="383"/>
      <c r="M37" s="383"/>
      <c r="N37" s="383"/>
      <c r="O37" s="383"/>
      <c r="P37" s="383"/>
      <c r="Q37" s="383"/>
      <c r="R37" s="382">
        <f t="shared" si="11"/>
        <v>0</v>
      </c>
      <c r="S37" s="382">
        <f>SUMIFS(PPG!F$20:F$158,PPG!$C$20:$C$158,SchoolReport!$G$9,PPG!$L$20:$L$158,$B37)-R37</f>
        <v>0</v>
      </c>
      <c r="T37" s="382">
        <f t="shared" si="12"/>
        <v>0</v>
      </c>
      <c r="U37" s="384" t="s">
        <v>4191</v>
      </c>
      <c r="V37" s="384" t="s">
        <v>4898</v>
      </c>
    </row>
    <row r="38" spans="1:22" x14ac:dyDescent="0.25">
      <c r="B38" s="103" t="s">
        <v>81</v>
      </c>
      <c r="C38"/>
      <c r="D38" s="381" t="s">
        <v>4142</v>
      </c>
      <c r="E38" s="381" t="s">
        <v>72</v>
      </c>
      <c r="F38" s="475">
        <f>SUMIFS(PPG!Q$20:Q$159,PPG!$C$20:$C$159,SchoolReport!$G$9,PPG!$L$20:$L$159,$B38)</f>
        <v>0</v>
      </c>
      <c r="G38" s="382"/>
      <c r="H38" s="382"/>
      <c r="I38" s="382"/>
      <c r="J38" s="382"/>
      <c r="K38" s="383"/>
      <c r="L38" s="383"/>
      <c r="M38" s="383"/>
      <c r="N38" s="383"/>
      <c r="O38" s="383"/>
      <c r="P38" s="383"/>
      <c r="Q38" s="383"/>
      <c r="R38" s="382">
        <f t="shared" si="11"/>
        <v>0</v>
      </c>
      <c r="S38" s="382">
        <f>SUMIFS(PPG!F$20:F$158,PPG!$C$20:$C$158,SchoolReport!$G$9,PPG!$L$20:$L$158,$B38)-R38</f>
        <v>0</v>
      </c>
      <c r="T38" s="382">
        <f t="shared" si="12"/>
        <v>0</v>
      </c>
      <c r="U38" s="384" t="s">
        <v>4191</v>
      </c>
      <c r="V38" s="384" t="s">
        <v>4898</v>
      </c>
    </row>
    <row r="39" spans="1:22" ht="16.5" customHeight="1" thickBot="1" x14ac:dyDescent="0.3">
      <c r="C39"/>
      <c r="D39" s="267"/>
      <c r="E39" s="6"/>
      <c r="F39" s="474"/>
      <c r="G39" s="6"/>
      <c r="H39" s="6"/>
      <c r="I39" s="259"/>
      <c r="J39" s="6"/>
      <c r="K39" s="260"/>
      <c r="L39" s="260"/>
      <c r="M39" s="260"/>
      <c r="N39" s="260"/>
      <c r="O39" s="260"/>
      <c r="P39" s="260"/>
      <c r="Q39" s="260"/>
      <c r="R39" s="382"/>
      <c r="S39" s="260"/>
      <c r="T39" s="334"/>
    </row>
    <row r="40" spans="1:22" x14ac:dyDescent="0.25">
      <c r="A40" s="261" t="s">
        <v>4056</v>
      </c>
      <c r="B40" s="262" t="s">
        <v>340</v>
      </c>
      <c r="C40"/>
      <c r="D40" s="381" t="s">
        <v>4875</v>
      </c>
      <c r="E40" s="381" t="s">
        <v>66</v>
      </c>
      <c r="F40" s="475">
        <f>SUMIFS(HNPlaces!Q$20:Q$34,HNPlaces!$C$20:$C$34,SchoolReport!$G$9,HNPlaces!$L$20:$L$34,$B40)</f>
        <v>0</v>
      </c>
      <c r="G40" s="382"/>
      <c r="H40" s="382"/>
      <c r="I40" s="382"/>
      <c r="J40" s="382"/>
      <c r="K40" s="383"/>
      <c r="L40" s="383"/>
      <c r="M40" s="383"/>
      <c r="N40" s="383"/>
      <c r="O40" s="383"/>
      <c r="P40" s="383"/>
      <c r="Q40" s="383"/>
      <c r="R40" s="382">
        <f t="shared" si="11"/>
        <v>0</v>
      </c>
      <c r="S40" s="382">
        <f>SUMIFS(HNPlaces!$F$20:$F$34,HNPlaces!$C$20:$C$34,SchoolReport!$G$9,HNPlaces!$L$20:$L$34,SchoolReport!B40)-R40</f>
        <v>0</v>
      </c>
      <c r="T40" s="382">
        <f t="shared" si="12"/>
        <v>0</v>
      </c>
      <c r="U40" s="384" t="s">
        <v>4190</v>
      </c>
      <c r="V40" s="384" t="s">
        <v>4197</v>
      </c>
    </row>
    <row r="41" spans="1:22" x14ac:dyDescent="0.25">
      <c r="A41" s="263"/>
      <c r="B41" s="264" t="s">
        <v>328</v>
      </c>
      <c r="C41"/>
      <c r="D41" s="381" t="s">
        <v>4876</v>
      </c>
      <c r="E41" s="381" t="s">
        <v>66</v>
      </c>
      <c r="F41" s="475">
        <f>SUMIFS(HNPlaces!Q$20:Q$34,HNPlaces!$C$20:$C$34,SchoolReport!$G$9,HNPlaces!$L$20:$L$34,$B41)</f>
        <v>0</v>
      </c>
      <c r="G41" s="382"/>
      <c r="H41" s="382"/>
      <c r="I41" s="382"/>
      <c r="J41" s="382"/>
      <c r="K41" s="383"/>
      <c r="L41" s="383"/>
      <c r="M41" s="383"/>
      <c r="N41" s="383"/>
      <c r="O41" s="383"/>
      <c r="P41" s="383"/>
      <c r="Q41" s="383"/>
      <c r="R41" s="382">
        <f t="shared" si="11"/>
        <v>0</v>
      </c>
      <c r="S41" s="382">
        <f>SUMIFS(HNPlaces!$F$20:$F$34,HNPlaces!$C$20:$C$34,SchoolReport!$G$9,HNPlaces!$L$20:$L$34,SchoolReport!B41)-R41</f>
        <v>0</v>
      </c>
      <c r="T41" s="382">
        <f t="shared" si="12"/>
        <v>0</v>
      </c>
      <c r="U41" s="384" t="s">
        <v>4190</v>
      </c>
      <c r="V41" s="384" t="s">
        <v>4197</v>
      </c>
    </row>
    <row r="42" spans="1:22" x14ac:dyDescent="0.25">
      <c r="A42" s="268"/>
      <c r="B42" s="264" t="s">
        <v>350</v>
      </c>
      <c r="C42"/>
      <c r="D42" s="381" t="s">
        <v>4877</v>
      </c>
      <c r="E42" s="381" t="s">
        <v>66</v>
      </c>
      <c r="F42" s="475">
        <f>SUMIFS(HNPlaces!Q$20:Q$34,HNPlaces!$C$20:$C$34,SchoolReport!$G$9,HNPlaces!$L$20:$L$34,$B42)</f>
        <v>0</v>
      </c>
      <c r="G42" s="382"/>
      <c r="H42" s="382"/>
      <c r="I42" s="382"/>
      <c r="J42" s="382"/>
      <c r="K42" s="383"/>
      <c r="L42" s="383"/>
      <c r="M42" s="383"/>
      <c r="N42" s="383"/>
      <c r="O42" s="383"/>
      <c r="P42" s="383"/>
      <c r="Q42" s="383"/>
      <c r="R42" s="382">
        <f t="shared" si="11"/>
        <v>0</v>
      </c>
      <c r="S42" s="382">
        <f>SUMIFS(HNPlaces!$F$20:$F$34,HNPlaces!$C$20:$C$34,SchoolReport!$G$9,HNPlaces!$L$20:$L$34,SchoolReport!B42)-R42</f>
        <v>0</v>
      </c>
      <c r="T42" s="382">
        <f t="shared" si="12"/>
        <v>0</v>
      </c>
      <c r="U42" s="384" t="s">
        <v>4190</v>
      </c>
      <c r="V42" s="384" t="s">
        <v>4197</v>
      </c>
    </row>
    <row r="43" spans="1:22" x14ac:dyDescent="0.25">
      <c r="A43" s="263"/>
      <c r="B43" s="264" t="s">
        <v>4879</v>
      </c>
      <c r="C43"/>
      <c r="D43" s="381" t="s">
        <v>4878</v>
      </c>
      <c r="E43" s="381" t="s">
        <v>66</v>
      </c>
      <c r="F43" s="475">
        <f>SUMIFS(HNPlaces!Q$20:Q$34,HNPlaces!$C$20:$C$34,SchoolReport!$G$9,HNPlaces!$L$20:$L$34,$B43)</f>
        <v>0</v>
      </c>
      <c r="G43" s="382"/>
      <c r="H43" s="382"/>
      <c r="I43" s="382"/>
      <c r="J43" s="382"/>
      <c r="K43" s="383"/>
      <c r="L43" s="383"/>
      <c r="M43" s="383"/>
      <c r="N43" s="383"/>
      <c r="O43" s="383"/>
      <c r="P43" s="383"/>
      <c r="Q43" s="383"/>
      <c r="R43" s="382">
        <f t="shared" si="11"/>
        <v>0</v>
      </c>
      <c r="S43" s="382">
        <f>SUMIFS(HNPlaces!$F$20:$F$34,HNPlaces!$C$20:$C$34,SchoolReport!$G$9,HNPlaces!$L$20:$L$34,SchoolReport!B43)-R43</f>
        <v>0</v>
      </c>
      <c r="T43" s="382">
        <f t="shared" si="12"/>
        <v>0</v>
      </c>
      <c r="U43" s="384" t="s">
        <v>4190</v>
      </c>
      <c r="V43" s="384" t="s">
        <v>4197</v>
      </c>
    </row>
    <row r="44" spans="1:22" ht="15.75" thickBot="1" x14ac:dyDescent="0.3">
      <c r="A44" s="265"/>
      <c r="B44" s="266" t="s">
        <v>345</v>
      </c>
      <c r="C44"/>
      <c r="D44" s="381" t="s">
        <v>4143</v>
      </c>
      <c r="E44" s="381" t="s">
        <v>66</v>
      </c>
      <c r="F44" s="475">
        <f>SUMIFS(HNPlaces!Q$20:Q$34,HNPlaces!$C$20:$C$34,SchoolReport!$G$9,HNPlaces!$L$20:$L$34,$B44)</f>
        <v>0</v>
      </c>
      <c r="G44" s="382"/>
      <c r="H44" s="382"/>
      <c r="I44" s="382"/>
      <c r="J44" s="382"/>
      <c r="K44" s="383"/>
      <c r="L44" s="383"/>
      <c r="M44" s="383"/>
      <c r="N44" s="383"/>
      <c r="O44" s="383"/>
      <c r="P44" s="383"/>
      <c r="Q44" s="383"/>
      <c r="R44" s="382">
        <f t="shared" si="11"/>
        <v>0</v>
      </c>
      <c r="S44" s="382">
        <f>SUMIFS(HNPlaces!$F$20:$F$34,HNPlaces!$C$20:$C$34,SchoolReport!$G$9,HNPlaces!$L$20:$L$34,SchoolReport!B44)-R44</f>
        <v>0</v>
      </c>
      <c r="T44" s="382">
        <f t="shared" si="12"/>
        <v>0</v>
      </c>
      <c r="U44" s="384" t="s">
        <v>4190</v>
      </c>
      <c r="V44" s="384" t="s">
        <v>4197</v>
      </c>
    </row>
    <row r="45" spans="1:22" x14ac:dyDescent="0.25">
      <c r="A45" s="264"/>
      <c r="B45" s="264"/>
      <c r="C45"/>
      <c r="D45" s="6"/>
      <c r="E45" s="6"/>
      <c r="F45" s="474"/>
      <c r="G45" s="6"/>
      <c r="H45" s="6"/>
      <c r="I45" s="259"/>
      <c r="J45" s="6"/>
      <c r="K45" s="260"/>
      <c r="L45" s="260"/>
      <c r="M45" s="260"/>
      <c r="N45" s="260"/>
      <c r="O45" s="260"/>
      <c r="P45" s="260"/>
      <c r="Q45" s="260"/>
      <c r="R45" s="382"/>
      <c r="S45" s="259"/>
      <c r="T45" s="335"/>
    </row>
    <row r="46" spans="1:22" x14ac:dyDescent="0.25">
      <c r="A46" s="293" t="s">
        <v>3529</v>
      </c>
      <c r="B46" s="293" t="s">
        <v>3814</v>
      </c>
      <c r="C46" s="313"/>
      <c r="D46" s="381" t="s">
        <v>4144</v>
      </c>
      <c r="E46" s="292" t="s">
        <v>400</v>
      </c>
      <c r="F46" s="476">
        <f>SUMIFS('HN TOPUPS April Sheet'!Q8:Q163,'HN TOPUPS April Sheet'!$E$8:$E$163,SchoolReport!$G$9)</f>
        <v>0</v>
      </c>
      <c r="G46" s="291"/>
      <c r="H46" s="291"/>
      <c r="I46" s="291"/>
      <c r="J46" s="291"/>
      <c r="K46" s="374"/>
      <c r="L46" s="374"/>
      <c r="M46" s="374"/>
      <c r="N46" s="374"/>
      <c r="O46" s="374"/>
      <c r="P46" s="374"/>
      <c r="Q46" s="374"/>
      <c r="R46" s="382">
        <f t="shared" si="11"/>
        <v>0</v>
      </c>
      <c r="S46" s="291">
        <f>SUMIFS('HN TOPUPS April Sheet'!H8:H163,'HN TOPUPS April Sheet'!E8:E163,SchoolReport!G9)-R46</f>
        <v>0</v>
      </c>
      <c r="T46" s="291">
        <f>S46+R46</f>
        <v>0</v>
      </c>
      <c r="U46" t="s">
        <v>4191</v>
      </c>
      <c r="V46" s="313" t="s">
        <v>4562</v>
      </c>
    </row>
    <row r="47" spans="1:22" x14ac:dyDescent="0.25">
      <c r="C47"/>
      <c r="D47" s="6"/>
      <c r="E47" s="6"/>
      <c r="F47" s="474"/>
      <c r="G47" s="6"/>
      <c r="H47" s="6"/>
      <c r="I47" s="259"/>
      <c r="J47" s="6"/>
      <c r="K47" s="6"/>
      <c r="L47" s="6"/>
      <c r="M47" s="6"/>
      <c r="N47" s="6"/>
      <c r="O47" s="6"/>
      <c r="P47" s="6"/>
      <c r="Q47" s="6"/>
      <c r="R47" s="382"/>
      <c r="S47" s="291"/>
      <c r="T47" s="291"/>
      <c r="U47" s="6"/>
    </row>
    <row r="48" spans="1:22" s="313" customFormat="1" x14ac:dyDescent="0.25">
      <c r="A48" s="103" t="s">
        <v>4126</v>
      </c>
      <c r="B48" s="103" t="s">
        <v>4891</v>
      </c>
      <c r="D48" s="6" t="s">
        <v>4890</v>
      </c>
      <c r="E48" s="6" t="s">
        <v>66</v>
      </c>
      <c r="F48" s="476">
        <f>SUMIFS(MISC!Q$20:Q$109,MISC!$C$20:$C$109,SchoolReport!$G$9,MISC!$L$20:$L$109,SchoolReport!$B48)</f>
        <v>0</v>
      </c>
      <c r="G48" s="6"/>
      <c r="H48" s="6"/>
      <c r="I48" s="259"/>
      <c r="J48" s="6"/>
      <c r="K48" s="6"/>
      <c r="L48" s="6"/>
      <c r="M48" s="6"/>
      <c r="N48" s="6"/>
      <c r="O48" s="6"/>
      <c r="P48" s="6"/>
      <c r="Q48" s="6"/>
      <c r="R48" s="382">
        <f t="shared" si="11"/>
        <v>0</v>
      </c>
      <c r="S48" s="291">
        <f>SUMIFS(MISC!$F$20:$F$109,MISC!$C$20:$C$109,SchoolReport!$G$9,MISC!$L$20:$L$109,SchoolReport!B48)-R48</f>
        <v>0</v>
      </c>
      <c r="T48" s="388">
        <f t="shared" ref="T48:T49" si="13">S48+R48</f>
        <v>0</v>
      </c>
      <c r="U48" s="384" t="s">
        <v>4190</v>
      </c>
      <c r="V48" s="313" t="s">
        <v>4902</v>
      </c>
    </row>
    <row r="49" spans="1:22" s="313" customFormat="1" x14ac:dyDescent="0.25">
      <c r="A49" s="103" t="s">
        <v>4126</v>
      </c>
      <c r="B49" s="103" t="s">
        <v>4637</v>
      </c>
      <c r="D49" s="267" t="s">
        <v>4892</v>
      </c>
      <c r="E49" s="267" t="s">
        <v>4893</v>
      </c>
      <c r="F49" s="476">
        <f>SUMIFS(MISC!Q$20:Q$109,MISC!$C$20:$C$109,SchoolReport!$G$9,MISC!$L$20:$L$109,SchoolReport!$B49)</f>
        <v>0</v>
      </c>
      <c r="G49" s="6"/>
      <c r="H49" s="6"/>
      <c r="I49" s="259"/>
      <c r="J49" s="6"/>
      <c r="K49" s="6"/>
      <c r="L49" s="6"/>
      <c r="M49" s="6"/>
      <c r="N49" s="6"/>
      <c r="O49" s="6"/>
      <c r="P49" s="6"/>
      <c r="Q49" s="6"/>
      <c r="R49" s="382">
        <f t="shared" si="11"/>
        <v>0</v>
      </c>
      <c r="S49" s="291">
        <f>SUMIFS(MISC!$F$20:$F$109,MISC!$C$20:$C$109,SchoolReport!$G$9,MISC!$L$20:$L$109,SchoolReport!B49)-R49</f>
        <v>0</v>
      </c>
      <c r="T49" s="388">
        <f t="shared" si="13"/>
        <v>0</v>
      </c>
      <c r="U49" s="384" t="s">
        <v>4190</v>
      </c>
      <c r="V49" s="313" t="s">
        <v>4619</v>
      </c>
    </row>
    <row r="50" spans="1:22" hidden="1" x14ac:dyDescent="0.25">
      <c r="A50" s="261" t="s">
        <v>3498</v>
      </c>
      <c r="B50" s="262" t="s">
        <v>377</v>
      </c>
      <c r="C50"/>
      <c r="D50" s="386" t="s">
        <v>4145</v>
      </c>
      <c r="E50" s="386" t="s">
        <v>379</v>
      </c>
      <c r="F50" s="476">
        <f>SUMIFS(MISC!Q$20:Q$109,MISC!$C$20:$C$109,SchoolReport!$G$9,MISC!$L$20:$L$109,SchoolReport!$B50)</f>
        <v>0</v>
      </c>
      <c r="G50" s="387"/>
      <c r="H50" s="387"/>
      <c r="I50" s="387"/>
      <c r="J50" s="387"/>
      <c r="K50" s="387"/>
      <c r="L50" s="392"/>
      <c r="M50" s="392"/>
      <c r="N50" s="392"/>
      <c r="O50" s="392"/>
      <c r="P50" s="392"/>
      <c r="Q50" s="392"/>
      <c r="R50" s="382">
        <f t="shared" si="11"/>
        <v>0</v>
      </c>
      <c r="S50" s="291">
        <f>SUMIFS(MISC!$F$20:$F$109,MISC!$C$20:$C$109,SchoolReport!$G$9,MISC!$L$20:$L$109,SchoolReport!B50)-R50</f>
        <v>0</v>
      </c>
      <c r="T50" s="388">
        <f>S50+R50</f>
        <v>0</v>
      </c>
      <c r="U50" s="384" t="s">
        <v>4191</v>
      </c>
      <c r="V50" s="384" t="s">
        <v>4547</v>
      </c>
    </row>
    <row r="51" spans="1:22" hidden="1" x14ac:dyDescent="0.25">
      <c r="A51" s="263" t="s">
        <v>3498</v>
      </c>
      <c r="B51" s="264" t="s">
        <v>3992</v>
      </c>
      <c r="C51"/>
      <c r="D51" s="386" t="s">
        <v>4146</v>
      </c>
      <c r="E51" s="386" t="s">
        <v>85</v>
      </c>
      <c r="F51" s="476">
        <f>SUMIFS(MISC!Q$20:Q$109,MISC!$C$20:$C$109,SchoolReport!$G$9,MISC!$L$20:$L$109,SchoolReport!$B51)</f>
        <v>0</v>
      </c>
      <c r="G51" s="387"/>
      <c r="H51" s="387"/>
      <c r="I51" s="387"/>
      <c r="J51" s="387"/>
      <c r="K51" s="387"/>
      <c r="L51" s="392"/>
      <c r="M51" s="392"/>
      <c r="N51" s="392"/>
      <c r="O51" s="392"/>
      <c r="P51" s="392"/>
      <c r="Q51" s="392"/>
      <c r="R51" s="382">
        <f t="shared" si="11"/>
        <v>0</v>
      </c>
      <c r="S51" s="291">
        <f>SUMIFS(MISC!$F$20:$F$109,MISC!$C$20:$C$109,SchoolReport!$G$9,MISC!$L$20:$L$109,SchoolReport!B51)-R51</f>
        <v>0</v>
      </c>
      <c r="T51" s="388">
        <f t="shared" ref="T51:T63" si="14">S51+R51</f>
        <v>0</v>
      </c>
      <c r="U51" s="384" t="s">
        <v>4190</v>
      </c>
      <c r="V51" s="384" t="s">
        <v>4547</v>
      </c>
    </row>
    <row r="52" spans="1:22" hidden="1" x14ac:dyDescent="0.25">
      <c r="A52" s="263" t="s">
        <v>3498</v>
      </c>
      <c r="B52" s="264" t="s">
        <v>580</v>
      </c>
      <c r="C52"/>
      <c r="D52" s="386" t="s">
        <v>4147</v>
      </c>
      <c r="E52" s="386" t="s">
        <v>66</v>
      </c>
      <c r="F52" s="476">
        <f>SUMIFS(MISC!Q$20:Q$109,MISC!$C$20:$C$109,SchoolReport!$G$9,MISC!$L$20:$L$109,SchoolReport!$B52)</f>
        <v>0</v>
      </c>
      <c r="G52" s="387"/>
      <c r="H52" s="387"/>
      <c r="I52" s="387"/>
      <c r="J52" s="387"/>
      <c r="K52" s="387"/>
      <c r="L52" s="392"/>
      <c r="M52" s="392"/>
      <c r="N52" s="392"/>
      <c r="O52" s="392"/>
      <c r="P52" s="392"/>
      <c r="Q52" s="392"/>
      <c r="R52" s="382">
        <f t="shared" si="11"/>
        <v>0</v>
      </c>
      <c r="S52" s="291">
        <f>SUMIFS(MISC!$F$20:$F$109,MISC!$C$20:$C$109,SchoolReport!$G$9,MISC!$L$20:$L$109,SchoolReport!B52)-R52</f>
        <v>0</v>
      </c>
      <c r="T52" s="388">
        <f t="shared" si="14"/>
        <v>0</v>
      </c>
      <c r="U52" s="384" t="s">
        <v>4190</v>
      </c>
      <c r="V52" s="384" t="s">
        <v>4547</v>
      </c>
    </row>
    <row r="53" spans="1:22" hidden="1" x14ac:dyDescent="0.25">
      <c r="A53" s="263" t="s">
        <v>3498</v>
      </c>
      <c r="B53" s="264" t="s">
        <v>363</v>
      </c>
      <c r="C53"/>
      <c r="D53" s="386" t="s">
        <v>4148</v>
      </c>
      <c r="E53" s="386" t="s">
        <v>66</v>
      </c>
      <c r="F53" s="476">
        <f>SUMIFS(MISC!Q$20:Q$109,MISC!$C$20:$C$109,SchoolReport!$G$9,MISC!$L$20:$L$109,SchoolReport!$B53)</f>
        <v>0</v>
      </c>
      <c r="G53" s="387"/>
      <c r="H53" s="387"/>
      <c r="I53" s="387"/>
      <c r="J53" s="387"/>
      <c r="K53" s="387"/>
      <c r="L53" s="392"/>
      <c r="M53" s="392"/>
      <c r="N53" s="392"/>
      <c r="O53" s="392"/>
      <c r="P53" s="392"/>
      <c r="Q53" s="392"/>
      <c r="R53" s="382">
        <f t="shared" si="11"/>
        <v>0</v>
      </c>
      <c r="S53" s="291">
        <f>SUMIFS(MISC!$F$20:$F$109,MISC!$C$20:$C$109,SchoolReport!$G$9,MISC!$L$20:$L$109,SchoolReport!B53)-R53</f>
        <v>0</v>
      </c>
      <c r="T53" s="388">
        <f t="shared" si="14"/>
        <v>0</v>
      </c>
      <c r="U53" s="384" t="s">
        <v>4190</v>
      </c>
      <c r="V53" s="384" t="s">
        <v>4547</v>
      </c>
    </row>
    <row r="54" spans="1:22" hidden="1" x14ac:dyDescent="0.25">
      <c r="A54" s="263" t="s">
        <v>3498</v>
      </c>
      <c r="B54" s="264" t="s">
        <v>407</v>
      </c>
      <c r="C54"/>
      <c r="D54" s="386" t="s">
        <v>4149</v>
      </c>
      <c r="E54" s="386" t="s">
        <v>66</v>
      </c>
      <c r="F54" s="476">
        <f>SUMIFS(MISC!Q$20:Q$109,MISC!$C$20:$C$109,SchoolReport!$G$9,MISC!$L$20:$L$109,SchoolReport!$B54)</f>
        <v>0</v>
      </c>
      <c r="G54" s="387"/>
      <c r="H54" s="387"/>
      <c r="I54" s="387"/>
      <c r="J54" s="387"/>
      <c r="K54" s="387"/>
      <c r="L54" s="392"/>
      <c r="M54" s="392"/>
      <c r="N54" s="392"/>
      <c r="O54" s="392"/>
      <c r="P54" s="392"/>
      <c r="Q54" s="392"/>
      <c r="R54" s="382">
        <f t="shared" si="11"/>
        <v>0</v>
      </c>
      <c r="S54" s="291">
        <f>SUMIFS(MISC!$F$20:$F$109,MISC!$C$20:$C$109,SchoolReport!$G$9,MISC!$L$20:$L$109,SchoolReport!B54)-R54</f>
        <v>0</v>
      </c>
      <c r="T54" s="388">
        <f t="shared" si="14"/>
        <v>0</v>
      </c>
      <c r="U54" s="384" t="s">
        <v>4190</v>
      </c>
      <c r="V54" s="384" t="s">
        <v>4547</v>
      </c>
    </row>
    <row r="55" spans="1:22" hidden="1" x14ac:dyDescent="0.25">
      <c r="A55" s="263" t="s">
        <v>3498</v>
      </c>
      <c r="B55" s="264" t="s">
        <v>596</v>
      </c>
      <c r="C55"/>
      <c r="D55" s="386" t="s">
        <v>4150</v>
      </c>
      <c r="E55" s="386" t="s">
        <v>66</v>
      </c>
      <c r="F55" s="476">
        <f>SUMIFS(MISC!Q$20:Q$109,MISC!$C$20:$C$109,SchoolReport!$G$9,MISC!$L$20:$L$109,SchoolReport!$B55)</f>
        <v>0</v>
      </c>
      <c r="G55" s="387"/>
      <c r="H55" s="387"/>
      <c r="I55" s="387"/>
      <c r="J55" s="387"/>
      <c r="K55" s="387"/>
      <c r="L55" s="392"/>
      <c r="M55" s="392"/>
      <c r="N55" s="392"/>
      <c r="O55" s="392"/>
      <c r="P55" s="392"/>
      <c r="Q55" s="392"/>
      <c r="R55" s="382">
        <f t="shared" si="11"/>
        <v>0</v>
      </c>
      <c r="S55" s="291">
        <f>SUMIFS(MISC!$F$20:$F$109,MISC!$C$20:$C$109,SchoolReport!$G$9,MISC!$L$20:$L$109,SchoolReport!B55)-R55</f>
        <v>0</v>
      </c>
      <c r="T55" s="388">
        <f t="shared" si="14"/>
        <v>0</v>
      </c>
      <c r="U55" s="384" t="s">
        <v>4190</v>
      </c>
      <c r="V55" s="384" t="s">
        <v>4547</v>
      </c>
    </row>
    <row r="56" spans="1:22" hidden="1" x14ac:dyDescent="0.25">
      <c r="A56" s="263" t="s">
        <v>3498</v>
      </c>
      <c r="B56" s="264" t="s">
        <v>599</v>
      </c>
      <c r="C56"/>
      <c r="D56" s="386" t="s">
        <v>4151</v>
      </c>
      <c r="E56" s="386" t="s">
        <v>72</v>
      </c>
      <c r="F56" s="476">
        <f>SUMIFS(MISC!Q$20:Q$109,MISC!$C$20:$C$109,SchoolReport!$G$9,MISC!$L$20:$L$109,SchoolReport!$B56)</f>
        <v>0</v>
      </c>
      <c r="G56" s="387"/>
      <c r="H56" s="387"/>
      <c r="I56" s="387"/>
      <c r="J56" s="387"/>
      <c r="K56" s="387"/>
      <c r="L56" s="392"/>
      <c r="M56" s="392"/>
      <c r="N56" s="392"/>
      <c r="O56" s="392"/>
      <c r="P56" s="392"/>
      <c r="Q56" s="392"/>
      <c r="R56" s="382">
        <f t="shared" si="11"/>
        <v>0</v>
      </c>
      <c r="S56" s="291">
        <f>SUMIFS(MISC!$F$20:$F$109,MISC!$C$20:$C$109,SchoolReport!$G$9,MISC!$L$20:$L$109,SchoolReport!B56)-R56</f>
        <v>0</v>
      </c>
      <c r="T56" s="388">
        <f t="shared" si="14"/>
        <v>0</v>
      </c>
      <c r="U56" s="384" t="s">
        <v>4190</v>
      </c>
      <c r="V56" s="384" t="s">
        <v>4547</v>
      </c>
    </row>
    <row r="57" spans="1:22" hidden="1" x14ac:dyDescent="0.25">
      <c r="A57" s="263" t="s">
        <v>3498</v>
      </c>
      <c r="B57" s="264" t="s">
        <v>359</v>
      </c>
      <c r="C57"/>
      <c r="D57" s="386" t="s">
        <v>4007</v>
      </c>
      <c r="E57" s="386" t="s">
        <v>66</v>
      </c>
      <c r="F57" s="476">
        <f>SUMIFS(MISC!Q$20:Q$109,MISC!$C$20:$C$109,SchoolReport!$G$9,MISC!$L$20:$L$109,SchoolReport!$B57)</f>
        <v>0</v>
      </c>
      <c r="G57" s="387"/>
      <c r="H57" s="387"/>
      <c r="I57" s="387"/>
      <c r="J57" s="387"/>
      <c r="K57" s="387"/>
      <c r="L57" s="392"/>
      <c r="M57" s="392"/>
      <c r="N57" s="392"/>
      <c r="O57" s="392"/>
      <c r="P57" s="392"/>
      <c r="Q57" s="392"/>
      <c r="R57" s="382">
        <f t="shared" si="11"/>
        <v>0</v>
      </c>
      <c r="S57" s="291">
        <f>SUMIFS(MISC!$F$20:$F$109,MISC!$C$20:$C$109,SchoolReport!$G$9,MISC!$L$20:$L$109,SchoolReport!B57)-R57</f>
        <v>0</v>
      </c>
      <c r="T57" s="388">
        <f t="shared" si="14"/>
        <v>0</v>
      </c>
      <c r="U57" s="384" t="s">
        <v>4190</v>
      </c>
      <c r="V57" s="384" t="s">
        <v>4547</v>
      </c>
    </row>
    <row r="58" spans="1:22" hidden="1" x14ac:dyDescent="0.25">
      <c r="A58" s="263" t="s">
        <v>3498</v>
      </c>
      <c r="B58" s="264" t="s">
        <v>361</v>
      </c>
      <c r="C58"/>
      <c r="D58" s="386" t="s">
        <v>4152</v>
      </c>
      <c r="E58" s="386" t="s">
        <v>66</v>
      </c>
      <c r="F58" s="476">
        <f>SUMIFS(MISC!Q$20:Q$109,MISC!$C$20:$C$109,SchoolReport!$G$9,MISC!$L$20:$L$109,SchoolReport!$B58)</f>
        <v>0</v>
      </c>
      <c r="G58" s="387"/>
      <c r="H58" s="387"/>
      <c r="I58" s="387"/>
      <c r="J58" s="387"/>
      <c r="K58" s="387"/>
      <c r="L58" s="392"/>
      <c r="M58" s="392"/>
      <c r="N58" s="392"/>
      <c r="O58" s="392"/>
      <c r="P58" s="392"/>
      <c r="Q58" s="392"/>
      <c r="R58" s="382">
        <f t="shared" si="11"/>
        <v>0</v>
      </c>
      <c r="S58" s="291">
        <f>SUMIFS(MISC!$F$20:$F$109,MISC!$C$20:$C$109,SchoolReport!$G$9,MISC!$L$20:$L$109,SchoolReport!B58)-R58</f>
        <v>0</v>
      </c>
      <c r="T58" s="388">
        <f t="shared" si="14"/>
        <v>0</v>
      </c>
      <c r="U58" s="384" t="s">
        <v>4190</v>
      </c>
      <c r="V58" s="384" t="s">
        <v>4547</v>
      </c>
    </row>
    <row r="59" spans="1:22" hidden="1" x14ac:dyDescent="0.25">
      <c r="A59" s="263" t="s">
        <v>3498</v>
      </c>
      <c r="B59" s="264" t="s">
        <v>459</v>
      </c>
      <c r="C59"/>
      <c r="D59" s="386" t="s">
        <v>4153</v>
      </c>
      <c r="E59" s="386" t="s">
        <v>66</v>
      </c>
      <c r="F59" s="476">
        <f>SUMIFS(MISC!Q$20:Q$109,MISC!$C$20:$C$109,SchoolReport!$G$9,MISC!$L$20:$L$109,SchoolReport!$B59)</f>
        <v>0</v>
      </c>
      <c r="G59" s="387"/>
      <c r="H59" s="387"/>
      <c r="I59" s="387"/>
      <c r="J59" s="387"/>
      <c r="K59" s="387"/>
      <c r="L59" s="392"/>
      <c r="M59" s="392"/>
      <c r="N59" s="392"/>
      <c r="O59" s="392"/>
      <c r="P59" s="392"/>
      <c r="Q59" s="392"/>
      <c r="R59" s="382">
        <f t="shared" si="11"/>
        <v>0</v>
      </c>
      <c r="S59" s="291">
        <f>SUMIFS(MISC!$F$20:$F$109,MISC!$C$20:$C$109,SchoolReport!$G$9,MISC!$L$20:$L$109,SchoolReport!B59)-R59</f>
        <v>0</v>
      </c>
      <c r="T59" s="388">
        <f t="shared" si="14"/>
        <v>0</v>
      </c>
      <c r="U59" s="384" t="s">
        <v>4190</v>
      </c>
      <c r="V59" s="384" t="s">
        <v>4547</v>
      </c>
    </row>
    <row r="60" spans="1:22" s="313" customFormat="1" x14ac:dyDescent="0.25">
      <c r="A60" s="264" t="s">
        <v>4126</v>
      </c>
      <c r="B60" s="264" t="s">
        <v>366</v>
      </c>
      <c r="D60" s="386" t="s">
        <v>4895</v>
      </c>
      <c r="E60" s="386" t="s">
        <v>66</v>
      </c>
      <c r="F60" s="476">
        <f>SUMIFS(MISC!Q$20:Q$109,MISC!$C$20:$C$109,SchoolReport!$G$9,MISC!$L$20:$L$109,SchoolReport!$B60)</f>
        <v>0</v>
      </c>
      <c r="G60" s="387"/>
      <c r="H60" s="387"/>
      <c r="I60" s="387"/>
      <c r="J60" s="387"/>
      <c r="K60" s="387"/>
      <c r="L60" s="392"/>
      <c r="M60" s="392"/>
      <c r="N60" s="392"/>
      <c r="O60" s="392"/>
      <c r="P60" s="392"/>
      <c r="Q60" s="392"/>
      <c r="R60" s="382">
        <f t="shared" si="11"/>
        <v>0</v>
      </c>
      <c r="S60" s="291">
        <f>SUMIFS(MISC!$F$20:$F$109,MISC!$C$20:$C$109,SchoolReport!$G$9,MISC!$L$20:$L$109,SchoolReport!B60)-R60</f>
        <v>0</v>
      </c>
      <c r="T60" s="388">
        <f t="shared" si="14"/>
        <v>0</v>
      </c>
      <c r="U60" s="384" t="s">
        <v>4190</v>
      </c>
      <c r="V60" s="384" t="s">
        <v>4619</v>
      </c>
    </row>
    <row r="61" spans="1:22" s="313" customFormat="1" hidden="1" x14ac:dyDescent="0.25">
      <c r="A61" s="264" t="s">
        <v>4126</v>
      </c>
      <c r="B61" s="264" t="s">
        <v>4633</v>
      </c>
      <c r="D61" s="386" t="s">
        <v>4638</v>
      </c>
      <c r="E61" s="386" t="s">
        <v>66</v>
      </c>
      <c r="F61" s="477"/>
      <c r="G61" s="387"/>
      <c r="H61" s="387"/>
      <c r="I61" s="387"/>
      <c r="J61" s="387"/>
      <c r="K61" s="392"/>
      <c r="L61" s="392"/>
      <c r="M61" s="392"/>
      <c r="N61" s="392"/>
      <c r="O61" s="392"/>
      <c r="P61" s="392"/>
      <c r="Q61" s="392"/>
      <c r="R61" s="382">
        <f t="shared" si="11"/>
        <v>0</v>
      </c>
      <c r="S61" s="291">
        <f>SUMIFS(MISC!$F$20:$F$109,MISC!$C$20:$C$109,SchoolReport!$G$9,MISC!$L$20:$L$109,SchoolReport!B61)-R61</f>
        <v>0</v>
      </c>
      <c r="T61" s="388">
        <f t="shared" si="14"/>
        <v>0</v>
      </c>
      <c r="U61" s="384"/>
      <c r="V61" s="384" t="s">
        <v>4642</v>
      </c>
    </row>
    <row r="62" spans="1:22" s="313" customFormat="1" hidden="1" x14ac:dyDescent="0.25">
      <c r="A62" s="264" t="s">
        <v>4126</v>
      </c>
      <c r="B62" s="264" t="s">
        <v>4635</v>
      </c>
      <c r="D62" s="386" t="s">
        <v>4639</v>
      </c>
      <c r="E62" s="386"/>
      <c r="F62" s="477"/>
      <c r="G62" s="387"/>
      <c r="H62" s="387"/>
      <c r="I62" s="387"/>
      <c r="J62" s="387"/>
      <c r="K62" s="392"/>
      <c r="L62" s="392"/>
      <c r="M62" s="392"/>
      <c r="N62" s="392"/>
      <c r="O62" s="392"/>
      <c r="P62" s="392"/>
      <c r="Q62" s="392"/>
      <c r="R62" s="382">
        <f t="shared" si="11"/>
        <v>0</v>
      </c>
      <c r="S62" s="291">
        <f>SUMIFS(MISC!$F$20:$F$109,MISC!$C$20:$C$109,SchoolReport!$G$9,MISC!$L$20:$L$109,SchoolReport!B62)-R62</f>
        <v>0</v>
      </c>
      <c r="T62" s="388">
        <f t="shared" si="14"/>
        <v>0</v>
      </c>
      <c r="U62" s="384"/>
      <c r="V62" s="386" t="s">
        <v>4639</v>
      </c>
    </row>
    <row r="63" spans="1:22" s="313" customFormat="1" hidden="1" x14ac:dyDescent="0.25">
      <c r="A63" s="264" t="s">
        <v>4126</v>
      </c>
      <c r="B63" s="264" t="s">
        <v>4637</v>
      </c>
      <c r="D63" s="386" t="s">
        <v>4640</v>
      </c>
      <c r="E63" s="386"/>
      <c r="F63" s="477"/>
      <c r="G63" s="387"/>
      <c r="H63" s="387"/>
      <c r="I63" s="387"/>
      <c r="J63" s="387"/>
      <c r="K63" s="392"/>
      <c r="L63" s="392"/>
      <c r="M63" s="394"/>
      <c r="N63" s="392"/>
      <c r="O63" s="392"/>
      <c r="P63" s="392"/>
      <c r="Q63" s="394"/>
      <c r="R63" s="382">
        <f t="shared" si="11"/>
        <v>0</v>
      </c>
      <c r="S63" s="291">
        <f>SUMIFS(MISC!$F$20:$F$109,MISC!$C$20:$C$109,SchoolReport!$G$9,MISC!$L$20:$L$109,SchoolReport!B63)-R63</f>
        <v>0</v>
      </c>
      <c r="T63" s="388">
        <f t="shared" si="14"/>
        <v>0</v>
      </c>
      <c r="U63" s="384"/>
      <c r="V63" s="384" t="s">
        <v>4641</v>
      </c>
    </row>
    <row r="64" spans="1:22" ht="15.75" thickBot="1" x14ac:dyDescent="0.3">
      <c r="C64"/>
      <c r="D64" s="278"/>
      <c r="E64" s="471" t="s">
        <v>3603</v>
      </c>
      <c r="F64" s="478">
        <f t="shared" ref="F64:T64" si="15">SUM(F20:F63)</f>
        <v>0</v>
      </c>
      <c r="G64" s="478">
        <f t="shared" si="15"/>
        <v>0</v>
      </c>
      <c r="H64" s="478">
        <f t="shared" si="15"/>
        <v>0</v>
      </c>
      <c r="I64" s="478">
        <f t="shared" si="15"/>
        <v>0</v>
      </c>
      <c r="J64" s="478">
        <f t="shared" si="15"/>
        <v>0</v>
      </c>
      <c r="K64" s="478">
        <f t="shared" si="15"/>
        <v>0</v>
      </c>
      <c r="L64" s="478">
        <f t="shared" si="15"/>
        <v>0</v>
      </c>
      <c r="M64" s="478">
        <f t="shared" si="15"/>
        <v>0</v>
      </c>
      <c r="N64" s="478">
        <f t="shared" si="15"/>
        <v>0</v>
      </c>
      <c r="O64" s="478">
        <f t="shared" si="15"/>
        <v>0</v>
      </c>
      <c r="P64" s="478">
        <f t="shared" si="15"/>
        <v>0</v>
      </c>
      <c r="Q64" s="478">
        <f t="shared" si="15"/>
        <v>0</v>
      </c>
      <c r="R64" s="478">
        <f t="shared" si="15"/>
        <v>0</v>
      </c>
      <c r="S64" s="478">
        <f t="shared" si="15"/>
        <v>0</v>
      </c>
      <c r="T64" s="478">
        <f t="shared" si="15"/>
        <v>0</v>
      </c>
    </row>
    <row r="65" spans="3:19" x14ac:dyDescent="0.25">
      <c r="C65"/>
      <c r="D65" s="6"/>
      <c r="E65" s="6"/>
      <c r="F65" s="6"/>
      <c r="G65" s="6"/>
      <c r="H65" s="6"/>
      <c r="I65" s="6"/>
      <c r="J65" s="6"/>
      <c r="K65" s="6"/>
      <c r="L65" s="6"/>
      <c r="M65" s="6"/>
      <c r="N65" s="6"/>
      <c r="O65" s="6"/>
      <c r="P65" s="6"/>
      <c r="Q65" s="6"/>
      <c r="R65" s="6"/>
      <c r="S65" s="6"/>
    </row>
    <row r="66" spans="3:19" x14ac:dyDescent="0.25">
      <c r="C66"/>
      <c r="D66" s="6"/>
      <c r="E66" s="6"/>
      <c r="F66" s="6"/>
      <c r="G66" s="6"/>
      <c r="H66" s="6"/>
      <c r="I66" s="6"/>
      <c r="J66" s="6"/>
      <c r="K66" s="6"/>
      <c r="L66" s="6"/>
      <c r="M66" s="6"/>
      <c r="N66" s="6"/>
      <c r="O66" s="6"/>
      <c r="P66" s="6"/>
      <c r="Q66" s="6"/>
      <c r="R66" s="6"/>
      <c r="S66" s="6"/>
    </row>
    <row r="67" spans="3:19" x14ac:dyDescent="0.25">
      <c r="C67"/>
    </row>
    <row r="68" spans="3:19" x14ac:dyDescent="0.25">
      <c r="C68"/>
    </row>
    <row r="69" spans="3:19" x14ac:dyDescent="0.25">
      <c r="C69"/>
    </row>
    <row r="70" spans="3:19" x14ac:dyDescent="0.25">
      <c r="C70"/>
    </row>
    <row r="71" spans="3:19" x14ac:dyDescent="0.25">
      <c r="C71"/>
    </row>
    <row r="72" spans="3:19" x14ac:dyDescent="0.25">
      <c r="C72"/>
    </row>
    <row r="73" spans="3:19" x14ac:dyDescent="0.25">
      <c r="C73"/>
    </row>
    <row r="74" spans="3:19" x14ac:dyDescent="0.25">
      <c r="C74"/>
    </row>
    <row r="75" spans="3:19" x14ac:dyDescent="0.25">
      <c r="C75"/>
    </row>
    <row r="76" spans="3:19" x14ac:dyDescent="0.25">
      <c r="C76"/>
    </row>
    <row r="77" spans="3:19" x14ac:dyDescent="0.25">
      <c r="C77"/>
    </row>
    <row r="78" spans="3:19" x14ac:dyDescent="0.25">
      <c r="C78"/>
    </row>
    <row r="79" spans="3:19" x14ac:dyDescent="0.25">
      <c r="C79"/>
    </row>
    <row r="80" spans="3:19"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sheetData>
  <sheetProtection password="CFF7" sheet="1" objects="1" scenarios="1"/>
  <mergeCells count="5">
    <mergeCell ref="A1:U1"/>
    <mergeCell ref="G3:K3"/>
    <mergeCell ref="G5:H5"/>
    <mergeCell ref="G6:L8"/>
    <mergeCell ref="G9:L9"/>
  </mergeCells>
  <conditionalFormatting sqref="S4">
    <cfRule type="cellIs" dxfId="97" priority="6" operator="equal">
      <formula>"Error"</formula>
    </cfRule>
  </conditionalFormatting>
  <conditionalFormatting sqref="S3">
    <cfRule type="cellIs" dxfId="96" priority="5" operator="equal">
      <formula>"Error"</formula>
    </cfRule>
  </conditionalFormatting>
  <conditionalFormatting sqref="S5">
    <cfRule type="cellIs" dxfId="95" priority="4" operator="equal">
      <formula>"Error"</formula>
    </cfRule>
  </conditionalFormatting>
  <conditionalFormatting sqref="T4">
    <cfRule type="cellIs" dxfId="94" priority="3" operator="equal">
      <formula>"Error"</formula>
    </cfRule>
  </conditionalFormatting>
  <conditionalFormatting sqref="T3">
    <cfRule type="cellIs" dxfId="93" priority="2" operator="equal">
      <formula>"Error"</formula>
    </cfRule>
  </conditionalFormatting>
  <conditionalFormatting sqref="T5">
    <cfRule type="cellIs" dxfId="92" priority="1" operator="equal">
      <formula>"Error"</formula>
    </cfRule>
  </conditionalFormatting>
  <pageMargins left="0.7" right="0.7" top="0.75" bottom="0.75" header="0.3" footer="0.3"/>
  <pageSetup paperSize="9" scale="45"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BL903"/>
  <sheetViews>
    <sheetView topLeftCell="A32" workbookViewId="0">
      <selection activeCell="K52" sqref="K52"/>
    </sheetView>
  </sheetViews>
  <sheetFormatPr defaultRowHeight="15" x14ac:dyDescent="0.25"/>
  <cols>
    <col min="1" max="1" width="16.7109375" customWidth="1"/>
    <col min="2" max="2" width="16.7109375" style="313"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13"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11" t="s">
        <v>3621</v>
      </c>
      <c r="B1" s="512"/>
      <c r="C1" s="512"/>
      <c r="D1" s="512"/>
      <c r="E1" s="512"/>
      <c r="F1" s="512"/>
      <c r="G1" s="512"/>
      <c r="H1" s="512"/>
      <c r="I1" s="512"/>
      <c r="J1" s="512"/>
      <c r="K1" s="512"/>
      <c r="L1" s="512"/>
      <c r="M1" s="512"/>
      <c r="N1" s="512"/>
      <c r="O1" s="513"/>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51"/>
      <c r="C3" s="514" t="s">
        <v>3505</v>
      </c>
      <c r="D3" s="514"/>
      <c r="E3" s="514"/>
      <c r="F3" s="514"/>
      <c r="G3" s="515"/>
      <c r="I3" s="33" t="s">
        <v>3558</v>
      </c>
      <c r="J3" s="34">
        <f>COUNTIF(E20:E888,"&gt;0")</f>
        <v>0</v>
      </c>
      <c r="K3" s="35" t="s">
        <v>3559</v>
      </c>
      <c r="L3" s="35"/>
      <c r="M3" s="35"/>
      <c r="N3" s="35"/>
      <c r="O3" s="36"/>
      <c r="P3" s="37"/>
      <c r="AK3" t="s">
        <v>317</v>
      </c>
      <c r="AL3">
        <v>11510</v>
      </c>
    </row>
    <row r="4" spans="1:51" ht="16.5" thickTop="1" thickBot="1" x14ac:dyDescent="0.3">
      <c r="A4" s="32" t="s">
        <v>3561</v>
      </c>
      <c r="B4" s="451"/>
      <c r="C4" s="516" t="s">
        <v>66</v>
      </c>
      <c r="D4" s="517"/>
      <c r="I4" s="32" t="s">
        <v>3562</v>
      </c>
      <c r="J4" s="34">
        <f>COUNTIF(H20:H932,"&gt;0")</f>
        <v>0</v>
      </c>
      <c r="K4" s="38" t="s">
        <v>3563</v>
      </c>
      <c r="L4" s="34">
        <f>COUNTIF(H20:H932,"&lt;0")</f>
        <v>0</v>
      </c>
      <c r="M4" s="38" t="s">
        <v>3564</v>
      </c>
      <c r="N4" s="34">
        <f>COUNTIF(H20:H932,"=0")</f>
        <v>0</v>
      </c>
    </row>
    <row r="5" spans="1:51" ht="15.75" thickTop="1" x14ac:dyDescent="0.25">
      <c r="A5" s="32" t="s">
        <v>3566</v>
      </c>
      <c r="B5" s="33"/>
      <c r="C5" s="508"/>
      <c r="D5" s="509"/>
      <c r="E5" s="509"/>
      <c r="F5" s="509"/>
      <c r="G5" s="509"/>
      <c r="H5" s="509"/>
      <c r="I5" s="509"/>
      <c r="J5" s="509"/>
      <c r="K5" s="509"/>
      <c r="L5" s="509"/>
      <c r="M5" s="509"/>
      <c r="N5" s="509"/>
      <c r="O5" s="510"/>
      <c r="P5" s="39"/>
    </row>
    <row r="6" spans="1:51" x14ac:dyDescent="0.25">
      <c r="C6" s="508"/>
      <c r="D6" s="509"/>
      <c r="E6" s="509"/>
      <c r="F6" s="509"/>
      <c r="G6" s="509"/>
      <c r="H6" s="509"/>
      <c r="I6" s="509"/>
      <c r="J6" s="509"/>
      <c r="K6" s="509"/>
      <c r="L6" s="509"/>
      <c r="M6" s="509"/>
      <c r="N6" s="509"/>
      <c r="O6" s="510"/>
      <c r="P6" s="39"/>
    </row>
    <row r="7" spans="1:51" x14ac:dyDescent="0.25">
      <c r="C7" s="508"/>
      <c r="D7" s="509"/>
      <c r="E7" s="509"/>
      <c r="F7" s="509"/>
      <c r="G7" s="509"/>
      <c r="H7" s="509"/>
      <c r="I7" s="509"/>
      <c r="J7" s="509"/>
      <c r="K7" s="509"/>
      <c r="L7" s="509"/>
      <c r="M7" s="509"/>
      <c r="N7" s="509"/>
      <c r="O7" s="510"/>
      <c r="P7" s="39"/>
    </row>
    <row r="8" spans="1:51" x14ac:dyDescent="0.25">
      <c r="C8" s="518"/>
      <c r="D8" s="518"/>
      <c r="E8" s="518"/>
      <c r="F8" s="518"/>
      <c r="G8" s="518"/>
      <c r="H8" s="518"/>
      <c r="I8" s="518"/>
      <c r="J8" s="518"/>
      <c r="K8" s="518"/>
      <c r="L8" s="518"/>
      <c r="M8" s="518"/>
      <c r="N8" s="518"/>
      <c r="O8" s="518"/>
      <c r="P8" s="39"/>
    </row>
    <row r="9" spans="1:51" x14ac:dyDescent="0.25">
      <c r="C9" s="518"/>
      <c r="D9" s="518"/>
      <c r="E9" s="518"/>
      <c r="F9" s="518"/>
      <c r="G9" s="518"/>
      <c r="H9" s="518"/>
      <c r="I9" s="518"/>
      <c r="J9" s="518"/>
      <c r="K9" s="518"/>
      <c r="L9" s="518"/>
      <c r="M9" s="518"/>
      <c r="N9" s="518"/>
      <c r="O9" s="518"/>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19"/>
      <c r="D11" s="520"/>
      <c r="E11" s="520"/>
      <c r="F11" s="521"/>
      <c r="G11" s="519"/>
      <c r="H11" s="520"/>
      <c r="I11" s="520"/>
      <c r="J11" s="520"/>
      <c r="K11" s="520"/>
      <c r="L11" s="520"/>
      <c r="M11" s="520"/>
      <c r="N11" s="520"/>
      <c r="O11" s="521"/>
      <c r="P11" s="46"/>
    </row>
    <row r="12" spans="1:51" x14ac:dyDescent="0.25">
      <c r="A12" s="37"/>
      <c r="B12" s="37"/>
      <c r="C12" s="519"/>
      <c r="D12" s="520"/>
      <c r="E12" s="520"/>
      <c r="F12" s="521"/>
      <c r="G12" s="519"/>
      <c r="H12" s="520"/>
      <c r="I12" s="520"/>
      <c r="J12" s="520"/>
      <c r="K12" s="520"/>
      <c r="L12" s="520"/>
      <c r="M12" s="520"/>
      <c r="N12" s="520"/>
      <c r="O12" s="521"/>
      <c r="P12" s="46"/>
    </row>
    <row r="13" spans="1:51" x14ac:dyDescent="0.25">
      <c r="A13" s="37"/>
      <c r="B13" s="37"/>
      <c r="C13" s="519"/>
      <c r="D13" s="520"/>
      <c r="E13" s="520"/>
      <c r="F13" s="521"/>
      <c r="G13" s="519"/>
      <c r="H13" s="520"/>
      <c r="I13" s="520"/>
      <c r="J13" s="520"/>
      <c r="K13" s="520"/>
      <c r="L13" s="520"/>
      <c r="M13" s="520"/>
      <c r="N13" s="520"/>
      <c r="O13" s="521"/>
      <c r="P13" s="46"/>
      <c r="AO13"/>
      <c r="AP13"/>
      <c r="AQ13"/>
      <c r="AR13"/>
      <c r="AS13"/>
      <c r="AT13"/>
      <c r="AU13"/>
      <c r="AV13"/>
      <c r="AW13"/>
      <c r="AX13"/>
      <c r="AY13"/>
    </row>
    <row r="14" spans="1:51" x14ac:dyDescent="0.25">
      <c r="A14" s="37"/>
      <c r="B14" s="37"/>
      <c r="C14" s="519"/>
      <c r="D14" s="520"/>
      <c r="E14" s="520"/>
      <c r="F14" s="521"/>
      <c r="G14" s="519"/>
      <c r="H14" s="520"/>
      <c r="I14" s="520"/>
      <c r="J14" s="520"/>
      <c r="K14" s="520"/>
      <c r="L14" s="520"/>
      <c r="M14" s="520"/>
      <c r="N14" s="520"/>
      <c r="O14" s="521"/>
      <c r="P14" s="46"/>
      <c r="Q14" s="47"/>
      <c r="R14" s="47">
        <f t="shared" ref="R14:AJ14" si="0">R15+R16</f>
        <v>11609382.712821089</v>
      </c>
      <c r="S14" s="47">
        <f t="shared" ref="S14:AC14" si="1">S15+S16</f>
        <v>11609382.712821089</v>
      </c>
      <c r="T14" s="47">
        <f t="shared" si="1"/>
        <v>11609382.712821089</v>
      </c>
      <c r="U14" s="47">
        <f t="shared" si="1"/>
        <v>11609382.712821089</v>
      </c>
      <c r="V14" s="47">
        <f t="shared" si="1"/>
        <v>11609382.712821089</v>
      </c>
      <c r="W14" s="47">
        <f t="shared" si="1"/>
        <v>11609382.712821089</v>
      </c>
      <c r="X14" s="47">
        <f t="shared" si="1"/>
        <v>11609382.712821089</v>
      </c>
      <c r="Y14" s="47">
        <f t="shared" si="1"/>
        <v>11609382.712821089</v>
      </c>
      <c r="Z14" s="47">
        <f t="shared" si="1"/>
        <v>11609382.712821089</v>
      </c>
      <c r="AA14" s="47">
        <f t="shared" si="1"/>
        <v>11609382.712821089</v>
      </c>
      <c r="AB14" s="47">
        <f t="shared" si="1"/>
        <v>11609382.712821089</v>
      </c>
      <c r="AC14" s="47">
        <f t="shared" si="1"/>
        <v>150921975.26667413</v>
      </c>
      <c r="AD14" s="47">
        <f t="shared" si="0"/>
        <v>0</v>
      </c>
      <c r="AE14" s="47"/>
      <c r="AF14" s="47">
        <f t="shared" si="0"/>
        <v>0</v>
      </c>
      <c r="AG14" s="47"/>
      <c r="AH14" s="47"/>
      <c r="AI14" s="47">
        <f t="shared" si="0"/>
        <v>116093827.12821084</v>
      </c>
      <c r="AJ14" s="47">
        <f t="shared" si="0"/>
        <v>150921975.26667413</v>
      </c>
      <c r="AK14" s="48" t="s">
        <v>3582</v>
      </c>
      <c r="AO14"/>
      <c r="AP14"/>
      <c r="AQ14"/>
      <c r="AR14"/>
      <c r="AS14"/>
      <c r="AT14"/>
      <c r="AU14"/>
      <c r="AV14"/>
      <c r="AW14"/>
      <c r="AX14"/>
      <c r="AY14"/>
    </row>
    <row r="15" spans="1:51" x14ac:dyDescent="0.25">
      <c r="A15" s="37"/>
      <c r="B15" s="37"/>
      <c r="C15" s="519"/>
      <c r="D15" s="520"/>
      <c r="E15" s="520"/>
      <c r="F15" s="521"/>
      <c r="G15" s="519"/>
      <c r="H15" s="520"/>
      <c r="I15" s="520"/>
      <c r="J15" s="520"/>
      <c r="K15" s="520"/>
      <c r="L15" s="520"/>
      <c r="M15" s="520"/>
      <c r="N15" s="520"/>
      <c r="O15" s="521"/>
      <c r="P15" s="46"/>
      <c r="Q15" s="49"/>
      <c r="R15" s="49">
        <f>SUMIF(R20:R903,"&gt;0")</f>
        <v>11609382.712821089</v>
      </c>
      <c r="S15" s="49">
        <f t="shared" ref="S15:AC15" si="2">SUMIF(S20:S903,"&gt;0")</f>
        <v>11609382.712821089</v>
      </c>
      <c r="T15" s="49">
        <f t="shared" si="2"/>
        <v>11609382.712821089</v>
      </c>
      <c r="U15" s="49">
        <f t="shared" si="2"/>
        <v>11609382.712821089</v>
      </c>
      <c r="V15" s="49">
        <f t="shared" si="2"/>
        <v>11609382.712821089</v>
      </c>
      <c r="W15" s="49">
        <f t="shared" si="2"/>
        <v>11609382.712821089</v>
      </c>
      <c r="X15" s="49">
        <f t="shared" si="2"/>
        <v>11609382.712821089</v>
      </c>
      <c r="Y15" s="49">
        <f t="shared" si="2"/>
        <v>11609382.712821089</v>
      </c>
      <c r="Z15" s="49">
        <f t="shared" si="2"/>
        <v>11609382.712821089</v>
      </c>
      <c r="AA15" s="49">
        <f t="shared" si="2"/>
        <v>11609382.712821089</v>
      </c>
      <c r="AB15" s="49">
        <f t="shared" si="2"/>
        <v>11609382.712821089</v>
      </c>
      <c r="AC15" s="49">
        <f t="shared" si="2"/>
        <v>150921975.26667413</v>
      </c>
      <c r="AD15" s="49">
        <f>SUMIF(AD20:AD903,"&gt;0")</f>
        <v>0</v>
      </c>
      <c r="AE15" s="49"/>
      <c r="AF15" s="49">
        <f>SUMIF(AF101:AF903,"&gt;0")</f>
        <v>0</v>
      </c>
      <c r="AG15" s="49"/>
      <c r="AH15" s="49"/>
      <c r="AI15" s="49">
        <f>SUMIF(AI20:AI903,"&gt;0")</f>
        <v>116093827.12821084</v>
      </c>
      <c r="AJ15" s="49">
        <f>SUMIF(AJ20:AJ903,"&gt;0")</f>
        <v>150921975.26667413</v>
      </c>
      <c r="AK15" s="48" t="s">
        <v>4125</v>
      </c>
      <c r="AO15"/>
      <c r="AP15"/>
      <c r="AQ15"/>
      <c r="AR15"/>
      <c r="AS15"/>
      <c r="AT15"/>
      <c r="AU15"/>
      <c r="AV15"/>
      <c r="AW15"/>
      <c r="AX15"/>
      <c r="AY15"/>
    </row>
    <row r="16" spans="1:51" x14ac:dyDescent="0.25">
      <c r="A16" s="37"/>
      <c r="B16" s="37"/>
      <c r="C16" s="519"/>
      <c r="D16" s="520"/>
      <c r="E16" s="520"/>
      <c r="F16" s="521"/>
      <c r="G16" s="519"/>
      <c r="H16" s="520"/>
      <c r="I16" s="520"/>
      <c r="J16" s="520"/>
      <c r="K16" s="520"/>
      <c r="L16" s="520"/>
      <c r="M16" s="520"/>
      <c r="N16" s="520"/>
      <c r="O16" s="521"/>
      <c r="P16" s="46"/>
      <c r="Q16" s="49"/>
      <c r="R16" s="49">
        <f>SUMIF(R20:R903,"&lt;0")</f>
        <v>0</v>
      </c>
      <c r="S16" s="49">
        <f>SUMIF(S20:S903,"&lt;0")</f>
        <v>0</v>
      </c>
      <c r="T16" s="49">
        <f>SUMIF(T20:T903,"&lt;0")</f>
        <v>0</v>
      </c>
      <c r="U16" s="49">
        <f>SUMIF(U20:U903,"&lt;0")</f>
        <v>0</v>
      </c>
      <c r="V16" s="49">
        <f>SUMIF(V20:V903,"&lt;0")</f>
        <v>0</v>
      </c>
      <c r="W16" s="49">
        <f t="shared" ref="W16:AC16" si="3">SUMIF(W20:W903,"&lt;0")</f>
        <v>0</v>
      </c>
      <c r="X16" s="49">
        <f t="shared" si="3"/>
        <v>0</v>
      </c>
      <c r="Y16" s="49">
        <f t="shared" si="3"/>
        <v>0</v>
      </c>
      <c r="Z16" s="49">
        <f t="shared" si="3"/>
        <v>0</v>
      </c>
      <c r="AA16" s="49">
        <f t="shared" si="3"/>
        <v>0</v>
      </c>
      <c r="AB16" s="49">
        <f t="shared" si="3"/>
        <v>0</v>
      </c>
      <c r="AC16" s="49">
        <f t="shared" si="3"/>
        <v>0</v>
      </c>
      <c r="AD16" s="49">
        <f>SUMIF(AD20:AD903,"&lt;0")</f>
        <v>0</v>
      </c>
      <c r="AE16" s="49"/>
      <c r="AF16" s="49">
        <f>SUMIF(AF101:AF903,"&lt;0")</f>
        <v>0</v>
      </c>
      <c r="AG16" s="49"/>
      <c r="AH16" s="49"/>
      <c r="AI16" s="49">
        <f>SUMIF(AI20:AI903,"&lt;0")</f>
        <v>0</v>
      </c>
      <c r="AJ16" s="49">
        <f>SUMIF(AJ20:AJ903,"&lt;0")</f>
        <v>0</v>
      </c>
      <c r="AK16" s="48" t="s">
        <v>3563</v>
      </c>
      <c r="AO16"/>
      <c r="AP16"/>
      <c r="AQ16"/>
      <c r="AR16"/>
      <c r="AS16"/>
      <c r="AT16"/>
      <c r="AU16"/>
      <c r="AV16"/>
      <c r="AW16"/>
      <c r="AX16"/>
      <c r="AY16"/>
    </row>
    <row r="17" spans="1:64" x14ac:dyDescent="0.25">
      <c r="A17" s="37">
        <f>COUNTIF(E20:E968,"&gt;0")</f>
        <v>0</v>
      </c>
      <c r="B17" s="37"/>
      <c r="C17" s="519"/>
      <c r="D17" s="520"/>
      <c r="E17" s="520"/>
      <c r="F17" s="521"/>
      <c r="G17" s="519"/>
      <c r="H17" s="520"/>
      <c r="I17" s="520"/>
      <c r="J17" s="520"/>
      <c r="K17" s="520"/>
      <c r="L17" s="520"/>
      <c r="M17" s="520"/>
      <c r="N17" s="520"/>
      <c r="O17" s="521"/>
      <c r="P17" s="46"/>
      <c r="Q17" s="522"/>
      <c r="R17" s="523"/>
      <c r="S17" s="523"/>
      <c r="T17" s="523"/>
      <c r="U17" s="523"/>
      <c r="V17" s="523"/>
      <c r="W17" s="523"/>
      <c r="X17" s="523"/>
      <c r="Y17" s="523"/>
      <c r="Z17" s="523"/>
      <c r="AA17" s="523"/>
      <c r="AB17" s="523"/>
      <c r="AC17" s="523"/>
      <c r="AD17" s="523"/>
      <c r="AE17" s="283"/>
      <c r="AO17"/>
      <c r="AP17"/>
      <c r="AQ17"/>
      <c r="AR17"/>
      <c r="AS17"/>
      <c r="AT17"/>
      <c r="AU17"/>
      <c r="AV17"/>
      <c r="AW17"/>
      <c r="AX17"/>
      <c r="AY17"/>
    </row>
    <row r="18" spans="1:64" ht="15.75" thickBot="1" x14ac:dyDescent="0.3">
      <c r="A18" t="s">
        <v>3584</v>
      </c>
      <c r="H18" s="52">
        <f>SUM(H20:H903)</f>
        <v>0</v>
      </c>
      <c r="J18" s="52"/>
      <c r="Q18" s="506"/>
      <c r="R18" s="506"/>
      <c r="S18" s="506"/>
      <c r="T18" s="506"/>
      <c r="U18" s="506"/>
      <c r="V18" s="506"/>
      <c r="W18" s="53"/>
      <c r="X18" s="507"/>
      <c r="Y18" s="507"/>
      <c r="Z18" s="507"/>
      <c r="AA18" s="507"/>
      <c r="AB18" s="507"/>
      <c r="AC18" s="507"/>
      <c r="AD18" s="507"/>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4546</v>
      </c>
      <c r="AD19" s="62" t="s">
        <v>3604</v>
      </c>
      <c r="AG19" s="64" t="s">
        <v>4760</v>
      </c>
      <c r="AH19" s="64" t="s">
        <v>4761</v>
      </c>
      <c r="AI19" s="64" t="s">
        <v>4762</v>
      </c>
      <c r="AJ19" s="64" t="s">
        <v>4763</v>
      </c>
    </row>
    <row r="20" spans="1:64" ht="15.75" thickTop="1" x14ac:dyDescent="0.25">
      <c r="A20" t="str">
        <f>$C$3</f>
        <v>APT</v>
      </c>
      <c r="C20" s="74">
        <f>Schools!A14</f>
        <v>3023520</v>
      </c>
      <c r="D20" t="str">
        <f>VLOOKUP(C20,Schools!A:B,2,0)</f>
        <v>Akiva School</v>
      </c>
      <c r="E20" s="313" t="str">
        <f>VLOOKUP(C20,Schools!$A:$Z,3,0)</f>
        <v>M</v>
      </c>
      <c r="F20" s="76">
        <v>1767768</v>
      </c>
      <c r="G20" s="74" t="s">
        <v>4759</v>
      </c>
      <c r="H20" s="74"/>
      <c r="I20" t="str">
        <f>O20&amp;"/"&amp;P20</f>
        <v>10162/543965</v>
      </c>
      <c r="J20">
        <f>VLOOKUP(C20,Schools!$A:$Z,9,0)</f>
        <v>400125</v>
      </c>
      <c r="K20" s="74" t="s">
        <v>66</v>
      </c>
      <c r="L20" s="74" t="s">
        <v>94</v>
      </c>
      <c r="M20" s="74" t="s">
        <v>3549</v>
      </c>
      <c r="N20" s="77" t="str">
        <f>VLOOKUP(C20,Schools!A:D,4,0)</f>
        <v>Primary</v>
      </c>
      <c r="O20" s="77">
        <f t="shared" ref="O20:O51" si="4">VLOOKUP(N20,$AK$1:$AL$3,2,0)</f>
        <v>10162</v>
      </c>
      <c r="P20" s="77">
        <f>IF(E20="M",543965,516500)</f>
        <v>543965</v>
      </c>
      <c r="Q20" s="78">
        <f>(F20/13)*2</f>
        <v>271964.30769230769</v>
      </c>
      <c r="R20" s="78">
        <f>$F$20/13</f>
        <v>135982.15384615384</v>
      </c>
      <c r="S20" s="78">
        <f t="shared" ref="S20:AB20" si="5">$F$20/13</f>
        <v>135982.15384615384</v>
      </c>
      <c r="T20" s="78">
        <f t="shared" si="5"/>
        <v>135982.15384615384</v>
      </c>
      <c r="U20" s="78">
        <f t="shared" si="5"/>
        <v>135982.15384615384</v>
      </c>
      <c r="V20" s="78">
        <f t="shared" si="5"/>
        <v>135982.15384615384</v>
      </c>
      <c r="W20" s="78">
        <f t="shared" si="5"/>
        <v>135982.15384615384</v>
      </c>
      <c r="X20" s="78">
        <f t="shared" si="5"/>
        <v>135982.15384615384</v>
      </c>
      <c r="Y20" s="78">
        <f t="shared" si="5"/>
        <v>135982.15384615384</v>
      </c>
      <c r="Z20" s="78">
        <f t="shared" si="5"/>
        <v>135982.15384615384</v>
      </c>
      <c r="AA20" s="78">
        <f t="shared" si="5"/>
        <v>135982.15384615384</v>
      </c>
      <c r="AB20" s="78">
        <f t="shared" si="5"/>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x14ac:dyDescent="0.25">
      <c r="A21" t="str">
        <f t="shared" ref="A21:A71" si="6">$C$3</f>
        <v>APT</v>
      </c>
      <c r="C21" s="74">
        <f>Schools!A15</f>
        <v>3023300</v>
      </c>
      <c r="D21" t="str">
        <f>VLOOKUP(C21,Schools!A:B,2,0)</f>
        <v>All Saints' CE Primary School NW2</v>
      </c>
      <c r="E21" t="str">
        <f>VLOOKUP(C21,Schools!$A:$Z,3,0)</f>
        <v>M</v>
      </c>
      <c r="F21" s="76">
        <v>940994.55911034858</v>
      </c>
      <c r="G21" s="302" t="s">
        <v>4759</v>
      </c>
      <c r="H21" s="74"/>
      <c r="I21" t="str">
        <f t="shared" ref="I21:I71" si="7">O21&amp;"/"&amp;P21</f>
        <v>10162/543965</v>
      </c>
      <c r="J21">
        <f>VLOOKUP(C21,Schools!$A:$Z,9,0)</f>
        <v>400069</v>
      </c>
      <c r="K21" s="74" t="s">
        <v>66</v>
      </c>
      <c r="L21" s="74" t="s">
        <v>94</v>
      </c>
      <c r="M21" s="74" t="s">
        <v>3549</v>
      </c>
      <c r="N21" s="77" t="str">
        <f>VLOOKUP(C21,Schools!A:D,4,0)</f>
        <v>Primary</v>
      </c>
      <c r="O21" s="77">
        <f t="shared" si="4"/>
        <v>10162</v>
      </c>
      <c r="P21" s="77">
        <f t="shared" ref="P21:P71" si="8">IF(E21="M",543965,516500)</f>
        <v>543965</v>
      </c>
      <c r="Q21" s="78">
        <f t="shared" ref="Q21:Q84" si="9">(F21/13)*2</f>
        <v>144768.3937092844</v>
      </c>
      <c r="R21" s="78">
        <f t="shared" ref="R21:R84" si="10">F21/13</f>
        <v>72384.196854642199</v>
      </c>
      <c r="S21" s="78">
        <f>R21</f>
        <v>72384.196854642199</v>
      </c>
      <c r="T21" s="78">
        <f t="shared" ref="T21:AB21" si="11">S21</f>
        <v>72384.196854642199</v>
      </c>
      <c r="U21" s="78">
        <f t="shared" si="11"/>
        <v>72384.196854642199</v>
      </c>
      <c r="V21" s="78">
        <f t="shared" si="11"/>
        <v>72384.196854642199</v>
      </c>
      <c r="W21" s="78">
        <f t="shared" si="11"/>
        <v>72384.196854642199</v>
      </c>
      <c r="X21" s="78">
        <f t="shared" si="11"/>
        <v>72384.196854642199</v>
      </c>
      <c r="Y21" s="78">
        <f t="shared" si="11"/>
        <v>72384.196854642199</v>
      </c>
      <c r="Z21" s="78">
        <f t="shared" si="11"/>
        <v>72384.196854642199</v>
      </c>
      <c r="AA21" s="78">
        <f t="shared" si="11"/>
        <v>72384.196854642199</v>
      </c>
      <c r="AB21" s="78">
        <f t="shared" si="11"/>
        <v>72384.196854642199</v>
      </c>
      <c r="AC21" s="78">
        <f t="shared" ref="AC21:AC84" si="12">SUM(Q21:AB21)</f>
        <v>940994.55911034881</v>
      </c>
      <c r="AD21" s="51">
        <f t="shared" ref="AD21:AD84" si="13">AC21-F21</f>
        <v>0</v>
      </c>
      <c r="AG21" s="79">
        <f t="shared" ref="AG21:AG84" si="14">SUM(Q21:S21)</f>
        <v>289536.7874185688</v>
      </c>
      <c r="AH21" s="79">
        <f t="shared" ref="AH21:AH84" si="15">SUM(Q21:V21)</f>
        <v>506689.37798249535</v>
      </c>
      <c r="AI21" s="79">
        <f t="shared" ref="AI21:AI84" si="16">SUM(Q21:Y21)</f>
        <v>723841.96854642208</v>
      </c>
      <c r="AJ21" s="79">
        <f t="shared" ref="AJ21:AJ84" si="17">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x14ac:dyDescent="0.25">
      <c r="A22" t="str">
        <f t="shared" si="6"/>
        <v>APT</v>
      </c>
      <c r="C22" s="74">
        <f>Schools!A16</f>
        <v>3023317</v>
      </c>
      <c r="D22" t="str">
        <f>VLOOKUP(C22,Schools!A:B,2,0)</f>
        <v>All Saints' CE Primary School, N20</v>
      </c>
      <c r="E22" t="str">
        <f>VLOOKUP(C22,Schools!$A:$Z,3,0)</f>
        <v>M</v>
      </c>
      <c r="F22" s="76">
        <v>1019903.4283918283</v>
      </c>
      <c r="G22" s="302" t="s">
        <v>4759</v>
      </c>
      <c r="H22" s="74"/>
      <c r="I22" t="str">
        <f t="shared" si="7"/>
        <v>10162/543965</v>
      </c>
      <c r="J22">
        <f>VLOOKUP(C22,Schools!$A:$Z,9,0)</f>
        <v>400015</v>
      </c>
      <c r="K22" s="74" t="s">
        <v>66</v>
      </c>
      <c r="L22" s="74" t="s">
        <v>94</v>
      </c>
      <c r="M22" s="74" t="s">
        <v>3549</v>
      </c>
      <c r="N22" s="77" t="str">
        <f>VLOOKUP(C22,Schools!A:D,4,0)</f>
        <v>Primary</v>
      </c>
      <c r="O22" s="77">
        <f t="shared" si="4"/>
        <v>10162</v>
      </c>
      <c r="P22" s="77">
        <f t="shared" si="8"/>
        <v>543965</v>
      </c>
      <c r="Q22" s="78">
        <f t="shared" si="9"/>
        <v>156908.21975258898</v>
      </c>
      <c r="R22" s="78">
        <f t="shared" si="10"/>
        <v>78454.109876294489</v>
      </c>
      <c r="S22" s="78">
        <f t="shared" ref="S22:AB22" si="18">R22</f>
        <v>78454.109876294489</v>
      </c>
      <c r="T22" s="78">
        <f t="shared" si="18"/>
        <v>78454.109876294489</v>
      </c>
      <c r="U22" s="78">
        <f t="shared" si="18"/>
        <v>78454.109876294489</v>
      </c>
      <c r="V22" s="78">
        <f t="shared" si="18"/>
        <v>78454.109876294489</v>
      </c>
      <c r="W22" s="78">
        <f t="shared" si="18"/>
        <v>78454.109876294489</v>
      </c>
      <c r="X22" s="78">
        <f t="shared" si="18"/>
        <v>78454.109876294489</v>
      </c>
      <c r="Y22" s="78">
        <f t="shared" si="18"/>
        <v>78454.109876294489</v>
      </c>
      <c r="Z22" s="78">
        <f t="shared" si="18"/>
        <v>78454.109876294489</v>
      </c>
      <c r="AA22" s="78">
        <f t="shared" si="18"/>
        <v>78454.109876294489</v>
      </c>
      <c r="AB22" s="78">
        <f t="shared" si="18"/>
        <v>78454.109876294489</v>
      </c>
      <c r="AC22" s="78">
        <f t="shared" si="12"/>
        <v>1019903.4283918284</v>
      </c>
      <c r="AD22" s="51">
        <f t="shared" si="13"/>
        <v>0</v>
      </c>
      <c r="AG22" s="79">
        <f t="shared" si="14"/>
        <v>313816.43950517796</v>
      </c>
      <c r="AH22" s="79">
        <f t="shared" si="15"/>
        <v>549178.76913406141</v>
      </c>
      <c r="AI22" s="79">
        <f t="shared" si="16"/>
        <v>784541.09876294492</v>
      </c>
      <c r="AJ22" s="79">
        <f t="shared" si="17"/>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x14ac:dyDescent="0.25">
      <c r="A23" t="str">
        <f t="shared" si="6"/>
        <v>APT</v>
      </c>
      <c r="C23" s="74">
        <f>Schools!A18</f>
        <v>3023500</v>
      </c>
      <c r="D23" t="str">
        <f>VLOOKUP(C23,Schools!A:B,2,0)</f>
        <v>Annunciation Catholic Infant School</v>
      </c>
      <c r="E23" t="str">
        <f>VLOOKUP(C23,Schools!$A:$Z,3,0)</f>
        <v>M</v>
      </c>
      <c r="F23" s="76">
        <v>686404.38797342859</v>
      </c>
      <c r="G23" s="302" t="s">
        <v>4759</v>
      </c>
      <c r="H23" s="74"/>
      <c r="I23" t="str">
        <f t="shared" si="7"/>
        <v>10162/543965</v>
      </c>
      <c r="J23">
        <f>VLOOKUP(C23,Schools!$A:$Z,9,0)</f>
        <v>400023</v>
      </c>
      <c r="K23" s="74" t="s">
        <v>66</v>
      </c>
      <c r="L23" s="74" t="s">
        <v>94</v>
      </c>
      <c r="M23" s="74" t="s">
        <v>3549</v>
      </c>
      <c r="N23" s="77" t="str">
        <f>VLOOKUP(C23,Schools!A:D,4,0)</f>
        <v>Primary</v>
      </c>
      <c r="O23" s="77">
        <f t="shared" si="4"/>
        <v>10162</v>
      </c>
      <c r="P23" s="77">
        <f t="shared" si="8"/>
        <v>543965</v>
      </c>
      <c r="Q23" s="78">
        <f t="shared" si="9"/>
        <v>105600.67507283516</v>
      </c>
      <c r="R23" s="78">
        <f t="shared" si="10"/>
        <v>52800.337536417581</v>
      </c>
      <c r="S23" s="78">
        <f t="shared" ref="S23:AB23" si="19">R23</f>
        <v>52800.337536417581</v>
      </c>
      <c r="T23" s="78">
        <f t="shared" si="19"/>
        <v>52800.337536417581</v>
      </c>
      <c r="U23" s="78">
        <f t="shared" si="19"/>
        <v>52800.337536417581</v>
      </c>
      <c r="V23" s="78">
        <f t="shared" si="19"/>
        <v>52800.337536417581</v>
      </c>
      <c r="W23" s="78">
        <f t="shared" si="19"/>
        <v>52800.337536417581</v>
      </c>
      <c r="X23" s="78">
        <f t="shared" si="19"/>
        <v>52800.337536417581</v>
      </c>
      <c r="Y23" s="78">
        <f t="shared" si="19"/>
        <v>52800.337536417581</v>
      </c>
      <c r="Z23" s="78">
        <f t="shared" si="19"/>
        <v>52800.337536417581</v>
      </c>
      <c r="AA23" s="78">
        <f t="shared" si="19"/>
        <v>52800.337536417581</v>
      </c>
      <c r="AB23" s="78">
        <f t="shared" si="19"/>
        <v>52800.337536417581</v>
      </c>
      <c r="AC23" s="78">
        <f t="shared" si="12"/>
        <v>686404.38797342835</v>
      </c>
      <c r="AD23" s="51">
        <f t="shared" si="13"/>
        <v>0</v>
      </c>
      <c r="AG23" s="79">
        <f t="shared" si="14"/>
        <v>211201.35014567032</v>
      </c>
      <c r="AH23" s="79">
        <f t="shared" si="15"/>
        <v>369602.36275492306</v>
      </c>
      <c r="AI23" s="79">
        <f t="shared" si="16"/>
        <v>528003.37536417576</v>
      </c>
      <c r="AJ23" s="79">
        <f t="shared" si="17"/>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x14ac:dyDescent="0.25">
      <c r="A24" t="str">
        <f t="shared" si="6"/>
        <v>APT</v>
      </c>
      <c r="C24" s="74">
        <f>Schools!A19</f>
        <v>3023514</v>
      </c>
      <c r="D24" t="str">
        <f>VLOOKUP(C24,Schools!A:B,2,0)</f>
        <v>Annunciation Catholic Junior School</v>
      </c>
      <c r="E24" t="str">
        <f>VLOOKUP(C24,Schools!$A:$Z,3,0)</f>
        <v>M</v>
      </c>
      <c r="F24" s="76">
        <v>1021129.2745780001</v>
      </c>
      <c r="G24" s="302" t="s">
        <v>4759</v>
      </c>
      <c r="H24" s="74"/>
      <c r="I24" t="str">
        <f t="shared" si="7"/>
        <v>10162/543965</v>
      </c>
      <c r="J24">
        <f>VLOOKUP(C24,Schools!$A:$Z,9,0)</f>
        <v>400107</v>
      </c>
      <c r="K24" s="74" t="s">
        <v>66</v>
      </c>
      <c r="L24" s="74" t="s">
        <v>94</v>
      </c>
      <c r="M24" s="74" t="s">
        <v>3549</v>
      </c>
      <c r="N24" s="77" t="str">
        <f>VLOOKUP(C24,Schools!A:D,4,0)</f>
        <v>Primary</v>
      </c>
      <c r="O24" s="77">
        <f t="shared" si="4"/>
        <v>10162</v>
      </c>
      <c r="P24" s="77">
        <f t="shared" si="8"/>
        <v>543965</v>
      </c>
      <c r="Q24" s="78">
        <f t="shared" si="9"/>
        <v>157096.81147353846</v>
      </c>
      <c r="R24" s="78">
        <f t="shared" si="10"/>
        <v>78548.405736769229</v>
      </c>
      <c r="S24" s="78">
        <f t="shared" ref="S24:AB24" si="20">R24</f>
        <v>78548.405736769229</v>
      </c>
      <c r="T24" s="78">
        <f t="shared" si="20"/>
        <v>78548.405736769229</v>
      </c>
      <c r="U24" s="78">
        <f t="shared" si="20"/>
        <v>78548.405736769229</v>
      </c>
      <c r="V24" s="78">
        <f t="shared" si="20"/>
        <v>78548.405736769229</v>
      </c>
      <c r="W24" s="78">
        <f t="shared" si="20"/>
        <v>78548.405736769229</v>
      </c>
      <c r="X24" s="78">
        <f t="shared" si="20"/>
        <v>78548.405736769229</v>
      </c>
      <c r="Y24" s="78">
        <f t="shared" si="20"/>
        <v>78548.405736769229</v>
      </c>
      <c r="Z24" s="78">
        <f t="shared" si="20"/>
        <v>78548.405736769229</v>
      </c>
      <c r="AA24" s="78">
        <f t="shared" si="20"/>
        <v>78548.405736769229</v>
      </c>
      <c r="AB24" s="78">
        <f t="shared" si="20"/>
        <v>78548.405736769229</v>
      </c>
      <c r="AC24" s="78">
        <f t="shared" si="12"/>
        <v>1021129.2745779997</v>
      </c>
      <c r="AD24" s="51">
        <f t="shared" si="13"/>
        <v>0</v>
      </c>
      <c r="AG24" s="79">
        <f t="shared" si="14"/>
        <v>314193.62294707692</v>
      </c>
      <c r="AH24" s="79">
        <f t="shared" si="15"/>
        <v>549838.84015738452</v>
      </c>
      <c r="AI24" s="79">
        <f t="shared" si="16"/>
        <v>785484.05736769212</v>
      </c>
      <c r="AJ24" s="79">
        <f t="shared" si="17"/>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x14ac:dyDescent="0.25">
      <c r="A25" t="str">
        <f t="shared" si="6"/>
        <v>APT</v>
      </c>
      <c r="C25" s="74">
        <f>Schools!A21</f>
        <v>3022002</v>
      </c>
      <c r="D25" t="str">
        <f>VLOOKUP(C25,Schools!A:B,2,0)</f>
        <v>Barnfield School</v>
      </c>
      <c r="E25" t="str">
        <f>VLOOKUP(C25,Schools!$A:$Z,3,0)</f>
        <v>M</v>
      </c>
      <c r="F25" s="76">
        <v>2198184.3334266907</v>
      </c>
      <c r="G25" s="302" t="s">
        <v>4759</v>
      </c>
      <c r="H25" s="74"/>
      <c r="I25" t="str">
        <f t="shared" si="7"/>
        <v>10162/543965</v>
      </c>
      <c r="J25">
        <f>VLOOKUP(C25,Schools!$A:$Z,9,0)</f>
        <v>400005</v>
      </c>
      <c r="K25" s="74" t="s">
        <v>66</v>
      </c>
      <c r="L25" s="74" t="s">
        <v>94</v>
      </c>
      <c r="M25" s="74" t="s">
        <v>3549</v>
      </c>
      <c r="N25" s="77" t="str">
        <f>VLOOKUP(C25,Schools!A:D,4,0)</f>
        <v>Primary</v>
      </c>
      <c r="O25" s="77">
        <f t="shared" si="4"/>
        <v>10162</v>
      </c>
      <c r="P25" s="77">
        <f t="shared" si="8"/>
        <v>543965</v>
      </c>
      <c r="Q25" s="78">
        <f t="shared" si="9"/>
        <v>338182.20514256781</v>
      </c>
      <c r="R25" s="78">
        <f t="shared" si="10"/>
        <v>169091.1025712839</v>
      </c>
      <c r="S25" s="78">
        <f t="shared" ref="S25:AB25" si="21">R25</f>
        <v>169091.1025712839</v>
      </c>
      <c r="T25" s="78">
        <f t="shared" si="21"/>
        <v>169091.1025712839</v>
      </c>
      <c r="U25" s="78">
        <f t="shared" si="21"/>
        <v>169091.1025712839</v>
      </c>
      <c r="V25" s="78">
        <f t="shared" si="21"/>
        <v>169091.1025712839</v>
      </c>
      <c r="W25" s="78">
        <f t="shared" si="21"/>
        <v>169091.1025712839</v>
      </c>
      <c r="X25" s="78">
        <f t="shared" si="21"/>
        <v>169091.1025712839</v>
      </c>
      <c r="Y25" s="78">
        <f t="shared" si="21"/>
        <v>169091.1025712839</v>
      </c>
      <c r="Z25" s="78">
        <f t="shared" si="21"/>
        <v>169091.1025712839</v>
      </c>
      <c r="AA25" s="78">
        <f t="shared" si="21"/>
        <v>169091.1025712839</v>
      </c>
      <c r="AB25" s="78">
        <f t="shared" si="21"/>
        <v>169091.1025712839</v>
      </c>
      <c r="AC25" s="78">
        <f t="shared" si="12"/>
        <v>2198184.3334266907</v>
      </c>
      <c r="AD25" s="51">
        <f t="shared" si="13"/>
        <v>0</v>
      </c>
      <c r="AG25" s="79">
        <f t="shared" si="14"/>
        <v>676364.41028513561</v>
      </c>
      <c r="AH25" s="79">
        <f t="shared" si="15"/>
        <v>1183637.7179989873</v>
      </c>
      <c r="AI25" s="79">
        <f t="shared" si="16"/>
        <v>1690911.0257128391</v>
      </c>
      <c r="AJ25" s="79">
        <f t="shared" si="17"/>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x14ac:dyDescent="0.25">
      <c r="A26" t="str">
        <f t="shared" si="6"/>
        <v>APT</v>
      </c>
      <c r="C26" s="74">
        <f>Schools!A22</f>
        <v>3022079</v>
      </c>
      <c r="D26" t="str">
        <f>VLOOKUP(C26,Schools!A:B,2,0)</f>
        <v>Beis Yaakov</v>
      </c>
      <c r="E26" t="str">
        <f>VLOOKUP(C26,Schools!$A:$Z,3,0)</f>
        <v>M</v>
      </c>
      <c r="F26" s="76">
        <v>1842848</v>
      </c>
      <c r="G26" s="302" t="s">
        <v>4759</v>
      </c>
      <c r="H26" s="74"/>
      <c r="I26" t="str">
        <f t="shared" si="7"/>
        <v>10162/543965</v>
      </c>
      <c r="J26">
        <f>VLOOKUP(C26,Schools!$A:$Z,9,0)</f>
        <v>400070</v>
      </c>
      <c r="K26" s="74" t="s">
        <v>66</v>
      </c>
      <c r="L26" s="74" t="s">
        <v>94</v>
      </c>
      <c r="M26" s="74" t="s">
        <v>3549</v>
      </c>
      <c r="N26" s="77" t="str">
        <f>VLOOKUP(C26,Schools!A:D,4,0)</f>
        <v>Primary</v>
      </c>
      <c r="O26" s="77">
        <f t="shared" si="4"/>
        <v>10162</v>
      </c>
      <c r="P26" s="77">
        <f t="shared" si="8"/>
        <v>543965</v>
      </c>
      <c r="Q26" s="78">
        <f t="shared" si="9"/>
        <v>283515.07692307694</v>
      </c>
      <c r="R26" s="78">
        <f t="shared" si="10"/>
        <v>141757.53846153847</v>
      </c>
      <c r="S26" s="78">
        <f t="shared" ref="S26:AB26" si="22">R26</f>
        <v>141757.53846153847</v>
      </c>
      <c r="T26" s="78">
        <f t="shared" si="22"/>
        <v>141757.53846153847</v>
      </c>
      <c r="U26" s="78">
        <f t="shared" si="22"/>
        <v>141757.53846153847</v>
      </c>
      <c r="V26" s="78">
        <f t="shared" si="22"/>
        <v>141757.53846153847</v>
      </c>
      <c r="W26" s="78">
        <f t="shared" si="22"/>
        <v>141757.53846153847</v>
      </c>
      <c r="X26" s="78">
        <f t="shared" si="22"/>
        <v>141757.53846153847</v>
      </c>
      <c r="Y26" s="78">
        <f t="shared" si="22"/>
        <v>141757.53846153847</v>
      </c>
      <c r="Z26" s="78">
        <f t="shared" si="22"/>
        <v>141757.53846153847</v>
      </c>
      <c r="AA26" s="78">
        <f t="shared" si="22"/>
        <v>141757.53846153847</v>
      </c>
      <c r="AB26" s="78">
        <f t="shared" si="22"/>
        <v>141757.53846153847</v>
      </c>
      <c r="AC26" s="78">
        <f t="shared" si="12"/>
        <v>1842848.0000000002</v>
      </c>
      <c r="AD26" s="51">
        <f t="shared" si="13"/>
        <v>0</v>
      </c>
      <c r="AG26" s="79">
        <f t="shared" si="14"/>
        <v>567030.15384615387</v>
      </c>
      <c r="AH26" s="79">
        <f t="shared" si="15"/>
        <v>992302.76923076937</v>
      </c>
      <c r="AI26" s="79">
        <f t="shared" si="16"/>
        <v>1417575.3846153847</v>
      </c>
      <c r="AJ26" s="79">
        <f t="shared" si="17"/>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x14ac:dyDescent="0.25">
      <c r="A27" t="str">
        <f t="shared" si="6"/>
        <v>APT</v>
      </c>
      <c r="C27" s="74">
        <f>Schools!A23</f>
        <v>3023524</v>
      </c>
      <c r="D27" t="str">
        <f>VLOOKUP(C27,Schools!A:B,2,0)</f>
        <v>Beit Shvidler Primary School</v>
      </c>
      <c r="E27" t="str">
        <f>VLOOKUP(C27,Schools!$A:$Z,3,0)</f>
        <v>M</v>
      </c>
      <c r="F27" s="76">
        <v>876482.92805163644</v>
      </c>
      <c r="G27" s="302" t="s">
        <v>4759</v>
      </c>
      <c r="H27" s="74"/>
      <c r="I27" t="str">
        <f t="shared" si="7"/>
        <v>10162/543965</v>
      </c>
      <c r="J27">
        <f>VLOOKUP(C27,Schools!$A:$Z,9,0)</f>
        <v>400150</v>
      </c>
      <c r="K27" s="74" t="s">
        <v>66</v>
      </c>
      <c r="L27" s="74" t="s">
        <v>94</v>
      </c>
      <c r="M27" s="74" t="s">
        <v>3549</v>
      </c>
      <c r="N27" s="77" t="str">
        <f>VLOOKUP(C27,Schools!A:D,4,0)</f>
        <v>Primary</v>
      </c>
      <c r="O27" s="77">
        <f t="shared" si="4"/>
        <v>10162</v>
      </c>
      <c r="P27" s="77">
        <f t="shared" si="8"/>
        <v>543965</v>
      </c>
      <c r="Q27" s="78">
        <f t="shared" si="9"/>
        <v>134843.52739255945</v>
      </c>
      <c r="R27" s="78">
        <f t="shared" si="10"/>
        <v>67421.763696279726</v>
      </c>
      <c r="S27" s="78">
        <f t="shared" ref="S27:AB27" si="23">R27</f>
        <v>67421.763696279726</v>
      </c>
      <c r="T27" s="78">
        <f t="shared" si="23"/>
        <v>67421.763696279726</v>
      </c>
      <c r="U27" s="78">
        <f t="shared" si="23"/>
        <v>67421.763696279726</v>
      </c>
      <c r="V27" s="78">
        <f t="shared" si="23"/>
        <v>67421.763696279726</v>
      </c>
      <c r="W27" s="78">
        <f t="shared" si="23"/>
        <v>67421.763696279726</v>
      </c>
      <c r="X27" s="78">
        <f t="shared" si="23"/>
        <v>67421.763696279726</v>
      </c>
      <c r="Y27" s="78">
        <f t="shared" si="23"/>
        <v>67421.763696279726</v>
      </c>
      <c r="Z27" s="78">
        <f t="shared" si="23"/>
        <v>67421.763696279726</v>
      </c>
      <c r="AA27" s="78">
        <f t="shared" si="23"/>
        <v>67421.763696279726</v>
      </c>
      <c r="AB27" s="78">
        <f t="shared" si="23"/>
        <v>67421.763696279726</v>
      </c>
      <c r="AC27" s="78">
        <f t="shared" si="12"/>
        <v>876482.92805163644</v>
      </c>
      <c r="AD27" s="51">
        <f t="shared" si="13"/>
        <v>0</v>
      </c>
      <c r="AG27" s="79">
        <f t="shared" si="14"/>
        <v>269687.0547851189</v>
      </c>
      <c r="AH27" s="79">
        <f t="shared" si="15"/>
        <v>471952.34587395808</v>
      </c>
      <c r="AI27" s="79">
        <f t="shared" si="16"/>
        <v>674217.63696279726</v>
      </c>
      <c r="AJ27" s="79">
        <f t="shared" si="17"/>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x14ac:dyDescent="0.25">
      <c r="A28" t="str">
        <f t="shared" si="6"/>
        <v>APT</v>
      </c>
      <c r="C28" s="74">
        <f>Schools!A24</f>
        <v>3022003</v>
      </c>
      <c r="D28" t="str">
        <f>VLOOKUP(C28,Schools!A:B,2,0)</f>
        <v>Bell Lane Primary School</v>
      </c>
      <c r="E28" t="str">
        <f>VLOOKUP(C28,Schools!$A:$Z,3,0)</f>
        <v>M</v>
      </c>
      <c r="F28" s="76">
        <v>1812269.8229028855</v>
      </c>
      <c r="G28" s="302" t="s">
        <v>4759</v>
      </c>
      <c r="H28" s="74"/>
      <c r="I28" t="str">
        <f t="shared" si="7"/>
        <v>10162/543965</v>
      </c>
      <c r="J28">
        <f>VLOOKUP(C28,Schools!$A:$Z,9,0)</f>
        <v>400051</v>
      </c>
      <c r="K28" s="74" t="s">
        <v>66</v>
      </c>
      <c r="L28" s="74" t="s">
        <v>94</v>
      </c>
      <c r="M28" s="74" t="s">
        <v>3549</v>
      </c>
      <c r="N28" s="77" t="str">
        <f>VLOOKUP(C28,Schools!A:D,4,0)</f>
        <v>Primary</v>
      </c>
      <c r="O28" s="77">
        <f t="shared" si="4"/>
        <v>10162</v>
      </c>
      <c r="P28" s="77">
        <f t="shared" si="8"/>
        <v>543965</v>
      </c>
      <c r="Q28" s="78">
        <f t="shared" si="9"/>
        <v>278810.74198505929</v>
      </c>
      <c r="R28" s="78">
        <f t="shared" si="10"/>
        <v>139405.37099252964</v>
      </c>
      <c r="S28" s="78">
        <f t="shared" ref="S28:AB28" si="24">R28</f>
        <v>139405.37099252964</v>
      </c>
      <c r="T28" s="78">
        <f t="shared" si="24"/>
        <v>139405.37099252964</v>
      </c>
      <c r="U28" s="78">
        <f t="shared" si="24"/>
        <v>139405.37099252964</v>
      </c>
      <c r="V28" s="78">
        <f t="shared" si="24"/>
        <v>139405.37099252964</v>
      </c>
      <c r="W28" s="78">
        <f t="shared" si="24"/>
        <v>139405.37099252964</v>
      </c>
      <c r="X28" s="78">
        <f t="shared" si="24"/>
        <v>139405.37099252964</v>
      </c>
      <c r="Y28" s="78">
        <f t="shared" si="24"/>
        <v>139405.37099252964</v>
      </c>
      <c r="Z28" s="78">
        <f t="shared" si="24"/>
        <v>139405.37099252964</v>
      </c>
      <c r="AA28" s="78">
        <f t="shared" si="24"/>
        <v>139405.37099252964</v>
      </c>
      <c r="AB28" s="78">
        <f t="shared" si="24"/>
        <v>139405.37099252964</v>
      </c>
      <c r="AC28" s="78">
        <f t="shared" si="12"/>
        <v>1812269.8229028855</v>
      </c>
      <c r="AD28" s="51">
        <f t="shared" si="13"/>
        <v>0</v>
      </c>
      <c r="AG28" s="79">
        <f t="shared" si="14"/>
        <v>557621.48397011857</v>
      </c>
      <c r="AH28" s="79">
        <f t="shared" si="15"/>
        <v>975837.59694770759</v>
      </c>
      <c r="AI28" s="79">
        <f t="shared" si="16"/>
        <v>1394053.7099252965</v>
      </c>
      <c r="AJ28" s="79">
        <f t="shared" si="17"/>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x14ac:dyDescent="0.25">
      <c r="A29" t="str">
        <f t="shared" si="6"/>
        <v>APT</v>
      </c>
      <c r="C29" s="74">
        <f>Schools!A25</f>
        <v>3023511</v>
      </c>
      <c r="D29" t="str">
        <f>VLOOKUP(C29,Schools!A:B,2,0)</f>
        <v>Blessed Dominic School</v>
      </c>
      <c r="E29" t="str">
        <f>VLOOKUP(C29,Schools!$A:$Z,3,0)</f>
        <v>M</v>
      </c>
      <c r="F29" s="76">
        <v>2044305.3053900003</v>
      </c>
      <c r="G29" s="302" t="s">
        <v>4759</v>
      </c>
      <c r="H29" s="74"/>
      <c r="I29" t="str">
        <f t="shared" si="7"/>
        <v>10162/543965</v>
      </c>
      <c r="J29">
        <f>VLOOKUP(C29,Schools!$A:$Z,9,0)</f>
        <v>400024</v>
      </c>
      <c r="K29" s="74" t="s">
        <v>66</v>
      </c>
      <c r="L29" s="74" t="s">
        <v>94</v>
      </c>
      <c r="M29" s="74" t="s">
        <v>3549</v>
      </c>
      <c r="N29" s="77" t="str">
        <f>VLOOKUP(C29,Schools!A:D,4,0)</f>
        <v>Primary</v>
      </c>
      <c r="O29" s="77">
        <f t="shared" si="4"/>
        <v>10162</v>
      </c>
      <c r="P29" s="77">
        <f t="shared" si="8"/>
        <v>543965</v>
      </c>
      <c r="Q29" s="78">
        <f t="shared" si="9"/>
        <v>314508.50852153852</v>
      </c>
      <c r="R29" s="78">
        <f t="shared" si="10"/>
        <v>157254.25426076926</v>
      </c>
      <c r="S29" s="78">
        <f t="shared" ref="S29:AB29" si="25">R29</f>
        <v>157254.25426076926</v>
      </c>
      <c r="T29" s="78">
        <f t="shared" si="25"/>
        <v>157254.25426076926</v>
      </c>
      <c r="U29" s="78">
        <f t="shared" si="25"/>
        <v>157254.25426076926</v>
      </c>
      <c r="V29" s="78">
        <f t="shared" si="25"/>
        <v>157254.25426076926</v>
      </c>
      <c r="W29" s="78">
        <f t="shared" si="25"/>
        <v>157254.25426076926</v>
      </c>
      <c r="X29" s="78">
        <f t="shared" si="25"/>
        <v>157254.25426076926</v>
      </c>
      <c r="Y29" s="78">
        <f t="shared" si="25"/>
        <v>157254.25426076926</v>
      </c>
      <c r="Z29" s="78">
        <f t="shared" si="25"/>
        <v>157254.25426076926</v>
      </c>
      <c r="AA29" s="78">
        <f t="shared" si="25"/>
        <v>157254.25426076926</v>
      </c>
      <c r="AB29" s="78">
        <f t="shared" si="25"/>
        <v>157254.25426076926</v>
      </c>
      <c r="AC29" s="78">
        <f t="shared" si="12"/>
        <v>2044305.3053900008</v>
      </c>
      <c r="AD29" s="51">
        <f t="shared" si="13"/>
        <v>0</v>
      </c>
      <c r="AG29" s="79">
        <f t="shared" si="14"/>
        <v>629017.01704307704</v>
      </c>
      <c r="AH29" s="79">
        <f t="shared" si="15"/>
        <v>1100779.7798253847</v>
      </c>
      <c r="AI29" s="79">
        <f t="shared" si="16"/>
        <v>1572542.5426076928</v>
      </c>
      <c r="AJ29" s="79">
        <f t="shared" si="17"/>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x14ac:dyDescent="0.25">
      <c r="A30" t="str">
        <f t="shared" si="6"/>
        <v>APT</v>
      </c>
      <c r="C30" s="74">
        <f>Schools!A27</f>
        <v>3022008</v>
      </c>
      <c r="D30" t="str">
        <f>VLOOKUP(C30,Schools!A:B,2,0)</f>
        <v>Brookland Infant  &amp; Nursery School</v>
      </c>
      <c r="E30" t="str">
        <f>VLOOKUP(C30,Schools!$A:$Z,3,0)</f>
        <v>M</v>
      </c>
      <c r="F30" s="76">
        <v>1298060.9505964548</v>
      </c>
      <c r="G30" s="302" t="s">
        <v>4759</v>
      </c>
      <c r="H30" s="74"/>
      <c r="I30" t="str">
        <f t="shared" si="7"/>
        <v>10162/543965</v>
      </c>
      <c r="J30">
        <f>VLOOKUP(C30,Schools!$A:$Z,9,0)</f>
        <v>400057</v>
      </c>
      <c r="K30" s="74" t="s">
        <v>66</v>
      </c>
      <c r="L30" s="74" t="s">
        <v>94</v>
      </c>
      <c r="M30" s="74" t="s">
        <v>3549</v>
      </c>
      <c r="N30" s="77" t="str">
        <f>VLOOKUP(C30,Schools!A:D,4,0)</f>
        <v>Primary</v>
      </c>
      <c r="O30" s="77">
        <f t="shared" si="4"/>
        <v>10162</v>
      </c>
      <c r="P30" s="77">
        <f t="shared" si="8"/>
        <v>543965</v>
      </c>
      <c r="Q30" s="78">
        <f t="shared" si="9"/>
        <v>199701.68470714689</v>
      </c>
      <c r="R30" s="78">
        <f t="shared" si="10"/>
        <v>99850.842353573447</v>
      </c>
      <c r="S30" s="78">
        <f t="shared" ref="S30:AB30" si="26">R30</f>
        <v>99850.842353573447</v>
      </c>
      <c r="T30" s="78">
        <f t="shared" si="26"/>
        <v>99850.842353573447</v>
      </c>
      <c r="U30" s="78">
        <f t="shared" si="26"/>
        <v>99850.842353573447</v>
      </c>
      <c r="V30" s="78">
        <f t="shared" si="26"/>
        <v>99850.842353573447</v>
      </c>
      <c r="W30" s="78">
        <f t="shared" si="26"/>
        <v>99850.842353573447</v>
      </c>
      <c r="X30" s="78">
        <f t="shared" si="26"/>
        <v>99850.842353573447</v>
      </c>
      <c r="Y30" s="78">
        <f t="shared" si="26"/>
        <v>99850.842353573447</v>
      </c>
      <c r="Z30" s="78">
        <f t="shared" si="26"/>
        <v>99850.842353573447</v>
      </c>
      <c r="AA30" s="78">
        <f t="shared" si="26"/>
        <v>99850.842353573447</v>
      </c>
      <c r="AB30" s="78">
        <f t="shared" si="26"/>
        <v>99850.842353573447</v>
      </c>
      <c r="AC30" s="78">
        <f t="shared" si="12"/>
        <v>1298060.9505964548</v>
      </c>
      <c r="AD30" s="51">
        <f t="shared" si="13"/>
        <v>0</v>
      </c>
      <c r="AG30" s="79">
        <f t="shared" si="14"/>
        <v>399403.36941429379</v>
      </c>
      <c r="AH30" s="79">
        <f t="shared" si="15"/>
        <v>698955.89647501404</v>
      </c>
      <c r="AI30" s="79">
        <f t="shared" si="16"/>
        <v>998508.4235357343</v>
      </c>
      <c r="AJ30" s="79">
        <f t="shared" si="17"/>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x14ac:dyDescent="0.25">
      <c r="A31" t="str">
        <f t="shared" si="6"/>
        <v>APT</v>
      </c>
      <c r="C31" s="74">
        <f>Schools!A28</f>
        <v>3022007</v>
      </c>
      <c r="D31" t="str">
        <f>VLOOKUP(C31,Schools!A:B,2,0)</f>
        <v>Brookland Junior School</v>
      </c>
      <c r="E31" t="str">
        <f>VLOOKUP(C31,Schools!$A:$Z,3,0)</f>
        <v>M</v>
      </c>
      <c r="F31" s="76">
        <v>1569294.7479685543</v>
      </c>
      <c r="G31" s="302" t="s">
        <v>4759</v>
      </c>
      <c r="H31" s="74"/>
      <c r="I31" t="str">
        <f t="shared" si="7"/>
        <v>10162/543965</v>
      </c>
      <c r="J31">
        <f>VLOOKUP(C31,Schools!$A:$Z,9,0)</f>
        <v>400040</v>
      </c>
      <c r="K31" s="74" t="s">
        <v>66</v>
      </c>
      <c r="L31" s="74" t="s">
        <v>94</v>
      </c>
      <c r="M31" s="74" t="s">
        <v>3549</v>
      </c>
      <c r="N31" s="77" t="str">
        <f>VLOOKUP(C31,Schools!A:D,4,0)</f>
        <v>Primary</v>
      </c>
      <c r="O31" s="77">
        <f t="shared" si="4"/>
        <v>10162</v>
      </c>
      <c r="P31" s="77">
        <f t="shared" si="8"/>
        <v>543965</v>
      </c>
      <c r="Q31" s="78">
        <f t="shared" si="9"/>
        <v>241429.96122593142</v>
      </c>
      <c r="R31" s="78">
        <f t="shared" si="10"/>
        <v>120714.98061296571</v>
      </c>
      <c r="S31" s="78">
        <f t="shared" ref="S31:AB31" si="27">R31</f>
        <v>120714.98061296571</v>
      </c>
      <c r="T31" s="78">
        <f t="shared" si="27"/>
        <v>120714.98061296571</v>
      </c>
      <c r="U31" s="78">
        <f t="shared" si="27"/>
        <v>120714.98061296571</v>
      </c>
      <c r="V31" s="78">
        <f t="shared" si="27"/>
        <v>120714.98061296571</v>
      </c>
      <c r="W31" s="78">
        <f t="shared" si="27"/>
        <v>120714.98061296571</v>
      </c>
      <c r="X31" s="78">
        <f t="shared" si="27"/>
        <v>120714.98061296571</v>
      </c>
      <c r="Y31" s="78">
        <f t="shared" si="27"/>
        <v>120714.98061296571</v>
      </c>
      <c r="Z31" s="78">
        <f t="shared" si="27"/>
        <v>120714.98061296571</v>
      </c>
      <c r="AA31" s="78">
        <f t="shared" si="27"/>
        <v>120714.98061296571</v>
      </c>
      <c r="AB31" s="78">
        <f t="shared" si="27"/>
        <v>120714.98061296571</v>
      </c>
      <c r="AC31" s="78">
        <f t="shared" si="12"/>
        <v>1569294.7479685547</v>
      </c>
      <c r="AD31" s="51">
        <f t="shared" si="13"/>
        <v>0</v>
      </c>
      <c r="AG31" s="79">
        <f t="shared" si="14"/>
        <v>482859.92245186283</v>
      </c>
      <c r="AH31" s="79">
        <f t="shared" si="15"/>
        <v>845004.86429076013</v>
      </c>
      <c r="AI31" s="79">
        <f t="shared" si="16"/>
        <v>1207149.8061296574</v>
      </c>
      <c r="AJ31" s="79">
        <f t="shared" si="17"/>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x14ac:dyDescent="0.25">
      <c r="A32" t="str">
        <f t="shared" si="6"/>
        <v>APT</v>
      </c>
      <c r="C32" s="74">
        <f>Schools!A29</f>
        <v>3022009</v>
      </c>
      <c r="D32" t="str">
        <f>VLOOKUP(C32,Schools!A:B,2,0)</f>
        <v>Brunswick Park Primary &amp; Nursery School</v>
      </c>
      <c r="E32" t="str">
        <f>VLOOKUP(C32,Schools!$A:$Z,3,0)</f>
        <v>M</v>
      </c>
      <c r="F32" s="76">
        <v>2061315.2438284256</v>
      </c>
      <c r="G32" s="302" t="s">
        <v>4759</v>
      </c>
      <c r="H32" s="74"/>
      <c r="I32" t="str">
        <f t="shared" si="7"/>
        <v>10162/543965</v>
      </c>
      <c r="J32">
        <f>VLOOKUP(C32,Schools!$A:$Z,9,0)</f>
        <v>400061</v>
      </c>
      <c r="K32" s="74" t="s">
        <v>66</v>
      </c>
      <c r="L32" s="74" t="s">
        <v>94</v>
      </c>
      <c r="M32" s="74" t="s">
        <v>3549</v>
      </c>
      <c r="N32" s="77" t="str">
        <f>VLOOKUP(C32,Schools!A:D,4,0)</f>
        <v>Primary</v>
      </c>
      <c r="O32" s="77">
        <f t="shared" si="4"/>
        <v>10162</v>
      </c>
      <c r="P32" s="77">
        <f t="shared" si="8"/>
        <v>543965</v>
      </c>
      <c r="Q32" s="78">
        <f t="shared" si="9"/>
        <v>317125.42212745012</v>
      </c>
      <c r="R32" s="78">
        <f t="shared" si="10"/>
        <v>158562.71106372506</v>
      </c>
      <c r="S32" s="78">
        <f t="shared" ref="S32:AB32" si="28">R32</f>
        <v>158562.71106372506</v>
      </c>
      <c r="T32" s="78">
        <f t="shared" si="28"/>
        <v>158562.71106372506</v>
      </c>
      <c r="U32" s="78">
        <f t="shared" si="28"/>
        <v>158562.71106372506</v>
      </c>
      <c r="V32" s="78">
        <f t="shared" si="28"/>
        <v>158562.71106372506</v>
      </c>
      <c r="W32" s="78">
        <f t="shared" si="28"/>
        <v>158562.71106372506</v>
      </c>
      <c r="X32" s="78">
        <f t="shared" si="28"/>
        <v>158562.71106372506</v>
      </c>
      <c r="Y32" s="78">
        <f t="shared" si="28"/>
        <v>158562.71106372506</v>
      </c>
      <c r="Z32" s="78">
        <f t="shared" si="28"/>
        <v>158562.71106372506</v>
      </c>
      <c r="AA32" s="78">
        <f t="shared" si="28"/>
        <v>158562.71106372506</v>
      </c>
      <c r="AB32" s="78">
        <f t="shared" si="28"/>
        <v>158562.71106372506</v>
      </c>
      <c r="AC32" s="78">
        <f t="shared" si="12"/>
        <v>2061315.2438284252</v>
      </c>
      <c r="AD32" s="51">
        <f t="shared" si="13"/>
        <v>0</v>
      </c>
      <c r="AG32" s="79">
        <f t="shared" si="14"/>
        <v>634250.84425490024</v>
      </c>
      <c r="AH32" s="79">
        <f t="shared" si="15"/>
        <v>1109938.9774460755</v>
      </c>
      <c r="AI32" s="79">
        <f t="shared" si="16"/>
        <v>1585627.1106372504</v>
      </c>
      <c r="AJ32" s="79">
        <f t="shared" si="17"/>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x14ac:dyDescent="0.25">
      <c r="A33" t="str">
        <f t="shared" si="6"/>
        <v>APT</v>
      </c>
      <c r="C33" s="74">
        <f>Schools!A30</f>
        <v>3022067</v>
      </c>
      <c r="D33" t="str">
        <f>VLOOKUP(C33,Schools!A:B,2,0)</f>
        <v>Chalgrove Primary School</v>
      </c>
      <c r="E33" t="str">
        <f>VLOOKUP(C33,Schools!$A:$Z,3,0)</f>
        <v>M</v>
      </c>
      <c r="F33" s="76">
        <v>1186588.9852957404</v>
      </c>
      <c r="G33" s="302" t="s">
        <v>4759</v>
      </c>
      <c r="H33" s="74"/>
      <c r="I33" t="str">
        <f t="shared" si="7"/>
        <v>10162/543965</v>
      </c>
      <c r="J33">
        <f>VLOOKUP(C33,Schools!$A:$Z,9,0)</f>
        <v>400065</v>
      </c>
      <c r="K33" s="74" t="s">
        <v>66</v>
      </c>
      <c r="L33" s="74" t="s">
        <v>94</v>
      </c>
      <c r="M33" s="74" t="s">
        <v>3549</v>
      </c>
      <c r="N33" s="77" t="str">
        <f>VLOOKUP(C33,Schools!A:D,4,0)</f>
        <v>Primary</v>
      </c>
      <c r="O33" s="77">
        <f t="shared" si="4"/>
        <v>10162</v>
      </c>
      <c r="P33" s="77">
        <f t="shared" si="8"/>
        <v>543965</v>
      </c>
      <c r="Q33" s="78">
        <f t="shared" si="9"/>
        <v>182552.15158396008</v>
      </c>
      <c r="R33" s="78">
        <f t="shared" si="10"/>
        <v>91276.075791980038</v>
      </c>
      <c r="S33" s="78">
        <f t="shared" ref="S33:AB33" si="29">R33</f>
        <v>91276.075791980038</v>
      </c>
      <c r="T33" s="78">
        <f t="shared" si="29"/>
        <v>91276.075791980038</v>
      </c>
      <c r="U33" s="78">
        <f t="shared" si="29"/>
        <v>91276.075791980038</v>
      </c>
      <c r="V33" s="78">
        <f t="shared" si="29"/>
        <v>91276.075791980038</v>
      </c>
      <c r="W33" s="78">
        <f t="shared" si="29"/>
        <v>91276.075791980038</v>
      </c>
      <c r="X33" s="78">
        <f t="shared" si="29"/>
        <v>91276.075791980038</v>
      </c>
      <c r="Y33" s="78">
        <f t="shared" si="29"/>
        <v>91276.075791980038</v>
      </c>
      <c r="Z33" s="78">
        <f t="shared" si="29"/>
        <v>91276.075791980038</v>
      </c>
      <c r="AA33" s="78">
        <f t="shared" si="29"/>
        <v>91276.075791980038</v>
      </c>
      <c r="AB33" s="78">
        <f t="shared" si="29"/>
        <v>91276.075791980038</v>
      </c>
      <c r="AC33" s="78">
        <f t="shared" si="12"/>
        <v>1186588.9852957407</v>
      </c>
      <c r="AD33" s="51">
        <f t="shared" si="13"/>
        <v>0</v>
      </c>
      <c r="AG33" s="79">
        <f t="shared" si="14"/>
        <v>365104.30316792015</v>
      </c>
      <c r="AH33" s="79">
        <f t="shared" si="15"/>
        <v>638932.53054386028</v>
      </c>
      <c r="AI33" s="79">
        <f t="shared" si="16"/>
        <v>912760.75791980035</v>
      </c>
      <c r="AJ33" s="79">
        <f t="shared" si="17"/>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x14ac:dyDescent="0.25">
      <c r="A34" t="str">
        <f t="shared" si="6"/>
        <v>APT</v>
      </c>
      <c r="C34" s="74">
        <f>Schools!A32</f>
        <v>3023302</v>
      </c>
      <c r="D34" t="str">
        <f>VLOOKUP(C34,Schools!A:B,2,0)</f>
        <v>Christ Church CE Primary School</v>
      </c>
      <c r="E34" t="str">
        <f>VLOOKUP(C34,Schools!$A:$Z,3,0)</f>
        <v>M</v>
      </c>
      <c r="F34" s="76">
        <v>939460.80857705208</v>
      </c>
      <c r="G34" s="302" t="s">
        <v>4759</v>
      </c>
      <c r="H34" s="74"/>
      <c r="I34" t="str">
        <f t="shared" si="7"/>
        <v>10162/543965</v>
      </c>
      <c r="J34">
        <f>VLOOKUP(C34,Schools!$A:$Z,9,0)</f>
        <v>400039</v>
      </c>
      <c r="K34" s="74" t="s">
        <v>66</v>
      </c>
      <c r="L34" s="74" t="s">
        <v>94</v>
      </c>
      <c r="M34" s="74" t="s">
        <v>3549</v>
      </c>
      <c r="N34" s="77" t="str">
        <f>VLOOKUP(C34,Schools!A:D,4,0)</f>
        <v>Primary</v>
      </c>
      <c r="O34" s="77">
        <f t="shared" si="4"/>
        <v>10162</v>
      </c>
      <c r="P34" s="77">
        <f t="shared" si="8"/>
        <v>543965</v>
      </c>
      <c r="Q34" s="78">
        <f t="shared" si="9"/>
        <v>144532.43208877725</v>
      </c>
      <c r="R34" s="78">
        <f t="shared" si="10"/>
        <v>72266.216044388624</v>
      </c>
      <c r="S34" s="78">
        <f t="shared" ref="S34:AB34" si="30">R34</f>
        <v>72266.216044388624</v>
      </c>
      <c r="T34" s="78">
        <f t="shared" si="30"/>
        <v>72266.216044388624</v>
      </c>
      <c r="U34" s="78">
        <f t="shared" si="30"/>
        <v>72266.216044388624</v>
      </c>
      <c r="V34" s="78">
        <f t="shared" si="30"/>
        <v>72266.216044388624</v>
      </c>
      <c r="W34" s="78">
        <f t="shared" si="30"/>
        <v>72266.216044388624</v>
      </c>
      <c r="X34" s="78">
        <f t="shared" si="30"/>
        <v>72266.216044388624</v>
      </c>
      <c r="Y34" s="78">
        <f t="shared" si="30"/>
        <v>72266.216044388624</v>
      </c>
      <c r="Z34" s="78">
        <f t="shared" si="30"/>
        <v>72266.216044388624</v>
      </c>
      <c r="AA34" s="78">
        <f t="shared" si="30"/>
        <v>72266.216044388624</v>
      </c>
      <c r="AB34" s="78">
        <f t="shared" si="30"/>
        <v>72266.216044388624</v>
      </c>
      <c r="AC34" s="78">
        <f t="shared" si="12"/>
        <v>939460.80857705185</v>
      </c>
      <c r="AD34" s="51">
        <f t="shared" si="13"/>
        <v>0</v>
      </c>
      <c r="AG34" s="79">
        <f t="shared" si="14"/>
        <v>289064.8641775545</v>
      </c>
      <c r="AH34" s="79">
        <f t="shared" si="15"/>
        <v>505863.51231072028</v>
      </c>
      <c r="AI34" s="79">
        <f t="shared" si="16"/>
        <v>722662.16044388607</v>
      </c>
      <c r="AJ34" s="79">
        <f t="shared" si="17"/>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x14ac:dyDescent="0.25">
      <c r="A35" t="str">
        <f t="shared" si="6"/>
        <v>APT</v>
      </c>
      <c r="C35" s="74">
        <f>Schools!A33</f>
        <v>3022011</v>
      </c>
      <c r="D35" t="str">
        <f>VLOOKUP(C35,Schools!A:B,2,0)</f>
        <v>Church Hill Primary School</v>
      </c>
      <c r="E35" t="str">
        <f>VLOOKUP(C35,Schools!$A:$Z,3,0)</f>
        <v>M</v>
      </c>
      <c r="F35" s="76">
        <v>1004452.1910227181</v>
      </c>
      <c r="G35" s="302" t="s">
        <v>4759</v>
      </c>
      <c r="H35" s="74"/>
      <c r="I35" t="str">
        <f t="shared" si="7"/>
        <v>10162/543965</v>
      </c>
      <c r="J35">
        <f>VLOOKUP(C35,Schools!$A:$Z,9,0)</f>
        <v>400020</v>
      </c>
      <c r="K35" s="74" t="s">
        <v>66</v>
      </c>
      <c r="L35" s="74" t="s">
        <v>94</v>
      </c>
      <c r="M35" s="74" t="s">
        <v>3549</v>
      </c>
      <c r="N35" s="77" t="str">
        <f>VLOOKUP(C35,Schools!A:D,4,0)</f>
        <v>Primary</v>
      </c>
      <c r="O35" s="77">
        <f t="shared" si="4"/>
        <v>10162</v>
      </c>
      <c r="P35" s="77">
        <f t="shared" si="8"/>
        <v>543965</v>
      </c>
      <c r="Q35" s="78">
        <f t="shared" si="9"/>
        <v>154531.10631118741</v>
      </c>
      <c r="R35" s="78">
        <f t="shared" si="10"/>
        <v>77265.553155593705</v>
      </c>
      <c r="S35" s="78">
        <f t="shared" ref="S35:AB35" si="31">R35</f>
        <v>77265.553155593705</v>
      </c>
      <c r="T35" s="78">
        <f t="shared" si="31"/>
        <v>77265.553155593705</v>
      </c>
      <c r="U35" s="78">
        <f t="shared" si="31"/>
        <v>77265.553155593705</v>
      </c>
      <c r="V35" s="78">
        <f t="shared" si="31"/>
        <v>77265.553155593705</v>
      </c>
      <c r="W35" s="78">
        <f t="shared" si="31"/>
        <v>77265.553155593705</v>
      </c>
      <c r="X35" s="78">
        <f t="shared" si="31"/>
        <v>77265.553155593705</v>
      </c>
      <c r="Y35" s="78">
        <f t="shared" si="31"/>
        <v>77265.553155593705</v>
      </c>
      <c r="Z35" s="78">
        <f t="shared" si="31"/>
        <v>77265.553155593705</v>
      </c>
      <c r="AA35" s="78">
        <f t="shared" si="31"/>
        <v>77265.553155593705</v>
      </c>
      <c r="AB35" s="78">
        <f t="shared" si="31"/>
        <v>77265.553155593705</v>
      </c>
      <c r="AC35" s="78">
        <f t="shared" si="12"/>
        <v>1004452.1910227181</v>
      </c>
      <c r="AD35" s="51">
        <f t="shared" si="13"/>
        <v>0</v>
      </c>
      <c r="AG35" s="79">
        <f t="shared" si="14"/>
        <v>309062.21262237482</v>
      </c>
      <c r="AH35" s="79">
        <f t="shared" si="15"/>
        <v>540858.87208915595</v>
      </c>
      <c r="AI35" s="79">
        <f t="shared" si="16"/>
        <v>772655.53155593702</v>
      </c>
      <c r="AJ35" s="79">
        <f t="shared" si="17"/>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x14ac:dyDescent="0.25">
      <c r="A36" t="str">
        <f t="shared" si="6"/>
        <v>APT</v>
      </c>
      <c r="C36" s="74">
        <f>Schools!A35</f>
        <v>3022014</v>
      </c>
      <c r="D36" t="str">
        <f>VLOOKUP(C36,Schools!A:B,2,0)</f>
        <v>Colindale School</v>
      </c>
      <c r="E36" t="str">
        <f>VLOOKUP(C36,Schools!$A:$Z,3,0)</f>
        <v>M</v>
      </c>
      <c r="F36" s="76">
        <v>3096400.7116022473</v>
      </c>
      <c r="G36" s="302" t="s">
        <v>4759</v>
      </c>
      <c r="H36" s="74"/>
      <c r="I36" t="str">
        <f t="shared" si="7"/>
        <v>10162/543965</v>
      </c>
      <c r="J36">
        <f>VLOOKUP(C36,Schools!$A:$Z,9,0)</f>
        <v>400050</v>
      </c>
      <c r="K36" s="74" t="s">
        <v>66</v>
      </c>
      <c r="L36" s="74" t="s">
        <v>94</v>
      </c>
      <c r="M36" s="74" t="s">
        <v>3549</v>
      </c>
      <c r="N36" s="77" t="str">
        <f>VLOOKUP(C36,Schools!A:D,4,0)</f>
        <v>Primary</v>
      </c>
      <c r="O36" s="77">
        <f t="shared" si="4"/>
        <v>10162</v>
      </c>
      <c r="P36" s="77">
        <f t="shared" si="8"/>
        <v>543965</v>
      </c>
      <c r="Q36" s="78">
        <f t="shared" si="9"/>
        <v>476369.34024649957</v>
      </c>
      <c r="R36" s="78">
        <f t="shared" si="10"/>
        <v>238184.67012324979</v>
      </c>
      <c r="S36" s="78">
        <f t="shared" ref="S36:AB36" si="32">R36</f>
        <v>238184.67012324979</v>
      </c>
      <c r="T36" s="78">
        <f t="shared" si="32"/>
        <v>238184.67012324979</v>
      </c>
      <c r="U36" s="78">
        <f t="shared" si="32"/>
        <v>238184.67012324979</v>
      </c>
      <c r="V36" s="78">
        <f t="shared" si="32"/>
        <v>238184.67012324979</v>
      </c>
      <c r="W36" s="78">
        <f t="shared" si="32"/>
        <v>238184.67012324979</v>
      </c>
      <c r="X36" s="78">
        <f t="shared" si="32"/>
        <v>238184.67012324979</v>
      </c>
      <c r="Y36" s="78">
        <f t="shared" si="32"/>
        <v>238184.67012324979</v>
      </c>
      <c r="Z36" s="78">
        <f t="shared" si="32"/>
        <v>238184.67012324979</v>
      </c>
      <c r="AA36" s="78">
        <f t="shared" si="32"/>
        <v>238184.67012324979</v>
      </c>
      <c r="AB36" s="78">
        <f t="shared" si="32"/>
        <v>238184.67012324979</v>
      </c>
      <c r="AC36" s="78">
        <f t="shared" si="12"/>
        <v>3096400.7116022473</v>
      </c>
      <c r="AD36" s="51">
        <f t="shared" si="13"/>
        <v>0</v>
      </c>
      <c r="AG36" s="79">
        <f t="shared" si="14"/>
        <v>952738.68049299915</v>
      </c>
      <c r="AH36" s="79">
        <f t="shared" si="15"/>
        <v>1667292.6908627485</v>
      </c>
      <c r="AI36" s="79">
        <f t="shared" si="16"/>
        <v>2381846.701232498</v>
      </c>
      <c r="AJ36" s="79">
        <f t="shared" si="17"/>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x14ac:dyDescent="0.25">
      <c r="A37" t="str">
        <f t="shared" si="6"/>
        <v>APT</v>
      </c>
      <c r="C37" s="74">
        <f>Schools!A36</f>
        <v>3022015</v>
      </c>
      <c r="D37" t="str">
        <f>VLOOKUP(C37,Schools!A:B,2,0)</f>
        <v>Coppetts Wood</v>
      </c>
      <c r="E37" t="str">
        <f>VLOOKUP(C37,Schools!$A:$Z,3,0)</f>
        <v>M</v>
      </c>
      <c r="F37" s="76">
        <v>1198078.3255300005</v>
      </c>
      <c r="G37" s="302" t="s">
        <v>4759</v>
      </c>
      <c r="H37" s="74"/>
      <c r="I37" t="str">
        <f t="shared" si="7"/>
        <v>10162/543965</v>
      </c>
      <c r="J37">
        <f>VLOOKUP(C37,Schools!$A:$Z,9,0)</f>
        <v>400059</v>
      </c>
      <c r="K37" s="74" t="s">
        <v>66</v>
      </c>
      <c r="L37" s="74" t="s">
        <v>94</v>
      </c>
      <c r="M37" s="74" t="s">
        <v>3549</v>
      </c>
      <c r="N37" s="77" t="str">
        <f>VLOOKUP(C37,Schools!A:D,4,0)</f>
        <v>Primary</v>
      </c>
      <c r="O37" s="77">
        <f t="shared" si="4"/>
        <v>10162</v>
      </c>
      <c r="P37" s="77">
        <f t="shared" si="8"/>
        <v>543965</v>
      </c>
      <c r="Q37" s="78">
        <f t="shared" si="9"/>
        <v>184319.74238923084</v>
      </c>
      <c r="R37" s="78">
        <f t="shared" si="10"/>
        <v>92159.871194615422</v>
      </c>
      <c r="S37" s="78">
        <f t="shared" ref="S37:AB37" si="33">R37</f>
        <v>92159.871194615422</v>
      </c>
      <c r="T37" s="78">
        <f t="shared" si="33"/>
        <v>92159.871194615422</v>
      </c>
      <c r="U37" s="78">
        <f t="shared" si="33"/>
        <v>92159.871194615422</v>
      </c>
      <c r="V37" s="78">
        <f t="shared" si="33"/>
        <v>92159.871194615422</v>
      </c>
      <c r="W37" s="78">
        <f t="shared" si="33"/>
        <v>92159.871194615422</v>
      </c>
      <c r="X37" s="78">
        <f t="shared" si="33"/>
        <v>92159.871194615422</v>
      </c>
      <c r="Y37" s="78">
        <f t="shared" si="33"/>
        <v>92159.871194615422</v>
      </c>
      <c r="Z37" s="78">
        <f t="shared" si="33"/>
        <v>92159.871194615422</v>
      </c>
      <c r="AA37" s="78">
        <f t="shared" si="33"/>
        <v>92159.871194615422</v>
      </c>
      <c r="AB37" s="78">
        <f t="shared" si="33"/>
        <v>92159.871194615422</v>
      </c>
      <c r="AC37" s="78">
        <f t="shared" si="12"/>
        <v>1198078.3255300003</v>
      </c>
      <c r="AD37" s="51">
        <f t="shared" si="13"/>
        <v>0</v>
      </c>
      <c r="AG37" s="79">
        <f t="shared" si="14"/>
        <v>368639.48477846169</v>
      </c>
      <c r="AH37" s="79">
        <f t="shared" si="15"/>
        <v>645119.09836230788</v>
      </c>
      <c r="AI37" s="79">
        <f t="shared" si="16"/>
        <v>921598.71194615401</v>
      </c>
      <c r="AJ37" s="79">
        <f t="shared" si="17"/>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x14ac:dyDescent="0.25">
      <c r="A38" t="str">
        <f t="shared" si="6"/>
        <v>APT</v>
      </c>
      <c r="C38" s="74">
        <f>Schools!A37</f>
        <v>3022016</v>
      </c>
      <c r="D38" t="str">
        <f>VLOOKUP(C38,Schools!A:B,2,0)</f>
        <v>Courtland School</v>
      </c>
      <c r="E38" t="str">
        <f>VLOOKUP(C38,Schools!$A:$Z,3,0)</f>
        <v>M</v>
      </c>
      <c r="F38" s="76">
        <v>1003027.6578474883</v>
      </c>
      <c r="G38" s="302" t="s">
        <v>4759</v>
      </c>
      <c r="H38" s="74"/>
      <c r="I38" t="str">
        <f t="shared" si="7"/>
        <v>10162/543965</v>
      </c>
      <c r="J38">
        <f>VLOOKUP(C38,Schools!$A:$Z,9,0)</f>
        <v>400049</v>
      </c>
      <c r="K38" s="74" t="s">
        <v>66</v>
      </c>
      <c r="L38" s="74" t="s">
        <v>94</v>
      </c>
      <c r="M38" s="74" t="s">
        <v>3549</v>
      </c>
      <c r="N38" s="77" t="str">
        <f>VLOOKUP(C38,Schools!A:D,4,0)</f>
        <v>Primary</v>
      </c>
      <c r="O38" s="77">
        <f t="shared" si="4"/>
        <v>10162</v>
      </c>
      <c r="P38" s="77">
        <f t="shared" si="8"/>
        <v>543965</v>
      </c>
      <c r="Q38" s="78">
        <f t="shared" si="9"/>
        <v>154311.94736115204</v>
      </c>
      <c r="R38" s="78">
        <f t="shared" si="10"/>
        <v>77155.973680576019</v>
      </c>
      <c r="S38" s="78">
        <f t="shared" ref="S38:AB38" si="34">R38</f>
        <v>77155.973680576019</v>
      </c>
      <c r="T38" s="78">
        <f t="shared" si="34"/>
        <v>77155.973680576019</v>
      </c>
      <c r="U38" s="78">
        <f t="shared" si="34"/>
        <v>77155.973680576019</v>
      </c>
      <c r="V38" s="78">
        <f t="shared" si="34"/>
        <v>77155.973680576019</v>
      </c>
      <c r="W38" s="78">
        <f t="shared" si="34"/>
        <v>77155.973680576019</v>
      </c>
      <c r="X38" s="78">
        <f t="shared" si="34"/>
        <v>77155.973680576019</v>
      </c>
      <c r="Y38" s="78">
        <f t="shared" si="34"/>
        <v>77155.973680576019</v>
      </c>
      <c r="Z38" s="78">
        <f t="shared" si="34"/>
        <v>77155.973680576019</v>
      </c>
      <c r="AA38" s="78">
        <f t="shared" si="34"/>
        <v>77155.973680576019</v>
      </c>
      <c r="AB38" s="78">
        <f t="shared" si="34"/>
        <v>77155.973680576019</v>
      </c>
      <c r="AC38" s="78">
        <f t="shared" si="12"/>
        <v>1003027.6578474885</v>
      </c>
      <c r="AD38" s="51">
        <f t="shared" si="13"/>
        <v>0</v>
      </c>
      <c r="AG38" s="79">
        <f t="shared" si="14"/>
        <v>308623.89472230407</v>
      </c>
      <c r="AH38" s="79">
        <f t="shared" si="15"/>
        <v>540091.81576403207</v>
      </c>
      <c r="AI38" s="79">
        <f t="shared" si="16"/>
        <v>771559.7368057603</v>
      </c>
      <c r="AJ38" s="79">
        <f t="shared" si="17"/>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x14ac:dyDescent="0.25">
      <c r="A39" t="str">
        <f t="shared" si="6"/>
        <v>APT</v>
      </c>
      <c r="C39" s="74">
        <f>Schools!A38</f>
        <v>3022017</v>
      </c>
      <c r="D39" t="str">
        <f>VLOOKUP(C39,Schools!A:B,2,0)</f>
        <v>Cromer Road Primary School</v>
      </c>
      <c r="E39" t="str">
        <f>VLOOKUP(C39,Schools!$A:$Z,3,0)</f>
        <v>M</v>
      </c>
      <c r="F39" s="76">
        <v>1854771.0517357572</v>
      </c>
      <c r="G39" s="302" t="s">
        <v>4759</v>
      </c>
      <c r="H39" s="74"/>
      <c r="I39" t="str">
        <f t="shared" si="7"/>
        <v>10162/543965</v>
      </c>
      <c r="J39">
        <f>VLOOKUP(C39,Schools!$A:$Z,9,0)</f>
        <v>400080</v>
      </c>
      <c r="K39" s="74" t="s">
        <v>66</v>
      </c>
      <c r="L39" s="74" t="s">
        <v>94</v>
      </c>
      <c r="M39" s="74" t="s">
        <v>3549</v>
      </c>
      <c r="N39" s="77" t="str">
        <f>VLOOKUP(C39,Schools!A:D,4,0)</f>
        <v>Primary</v>
      </c>
      <c r="O39" s="77">
        <f t="shared" si="4"/>
        <v>10162</v>
      </c>
      <c r="P39" s="77">
        <f t="shared" si="8"/>
        <v>543965</v>
      </c>
      <c r="Q39" s="78">
        <f t="shared" si="9"/>
        <v>285349.39257473184</v>
      </c>
      <c r="R39" s="78">
        <f t="shared" si="10"/>
        <v>142674.69628736592</v>
      </c>
      <c r="S39" s="78">
        <f t="shared" ref="S39:AB39" si="35">R39</f>
        <v>142674.69628736592</v>
      </c>
      <c r="T39" s="78">
        <f t="shared" si="35"/>
        <v>142674.69628736592</v>
      </c>
      <c r="U39" s="78">
        <f t="shared" si="35"/>
        <v>142674.69628736592</v>
      </c>
      <c r="V39" s="78">
        <f t="shared" si="35"/>
        <v>142674.69628736592</v>
      </c>
      <c r="W39" s="78">
        <f t="shared" si="35"/>
        <v>142674.69628736592</v>
      </c>
      <c r="X39" s="78">
        <f t="shared" si="35"/>
        <v>142674.69628736592</v>
      </c>
      <c r="Y39" s="78">
        <f t="shared" si="35"/>
        <v>142674.69628736592</v>
      </c>
      <c r="Z39" s="78">
        <f t="shared" si="35"/>
        <v>142674.69628736592</v>
      </c>
      <c r="AA39" s="78">
        <f t="shared" si="35"/>
        <v>142674.69628736592</v>
      </c>
      <c r="AB39" s="78">
        <f t="shared" si="35"/>
        <v>142674.69628736592</v>
      </c>
      <c r="AC39" s="78">
        <f t="shared" si="12"/>
        <v>1854771.0517357565</v>
      </c>
      <c r="AD39" s="51">
        <f t="shared" si="13"/>
        <v>0</v>
      </c>
      <c r="AG39" s="79">
        <f t="shared" si="14"/>
        <v>570698.78514946369</v>
      </c>
      <c r="AH39" s="79">
        <f t="shared" si="15"/>
        <v>998722.87401156127</v>
      </c>
      <c r="AI39" s="79">
        <f t="shared" si="16"/>
        <v>1426746.9628736589</v>
      </c>
      <c r="AJ39" s="79">
        <f t="shared" si="17"/>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x14ac:dyDescent="0.25">
      <c r="A40" t="str">
        <f t="shared" si="6"/>
        <v>APT</v>
      </c>
      <c r="C40" s="74">
        <f>Schools!A39</f>
        <v>3022073</v>
      </c>
      <c r="D40" t="str">
        <f>VLOOKUP(C40,Schools!A:B,2,0)</f>
        <v>Danegrove JMI School</v>
      </c>
      <c r="E40" t="str">
        <f>VLOOKUP(C40,Schools!$A:$Z,3,0)</f>
        <v>M</v>
      </c>
      <c r="F40" s="76">
        <v>2840689.3349591885</v>
      </c>
      <c r="G40" s="302" t="s">
        <v>4759</v>
      </c>
      <c r="H40" s="74"/>
      <c r="I40" t="str">
        <f t="shared" si="7"/>
        <v>10162/543965</v>
      </c>
      <c r="J40">
        <f>VLOOKUP(C40,Schools!$A:$Z,9,0)</f>
        <v>400105</v>
      </c>
      <c r="K40" s="74" t="s">
        <v>66</v>
      </c>
      <c r="L40" s="74" t="s">
        <v>94</v>
      </c>
      <c r="M40" s="74" t="s">
        <v>3549</v>
      </c>
      <c r="N40" s="77" t="str">
        <f>VLOOKUP(C40,Schools!A:D,4,0)</f>
        <v>Primary</v>
      </c>
      <c r="O40" s="77">
        <f t="shared" si="4"/>
        <v>10162</v>
      </c>
      <c r="P40" s="77">
        <f t="shared" si="8"/>
        <v>543965</v>
      </c>
      <c r="Q40" s="78">
        <f t="shared" si="9"/>
        <v>437029.12845525978</v>
      </c>
      <c r="R40" s="78">
        <f t="shared" si="10"/>
        <v>218514.56422762989</v>
      </c>
      <c r="S40" s="78">
        <f t="shared" ref="S40:AB40" si="36">R40</f>
        <v>218514.56422762989</v>
      </c>
      <c r="T40" s="78">
        <f t="shared" si="36"/>
        <v>218514.56422762989</v>
      </c>
      <c r="U40" s="78">
        <f t="shared" si="36"/>
        <v>218514.56422762989</v>
      </c>
      <c r="V40" s="78">
        <f t="shared" si="36"/>
        <v>218514.56422762989</v>
      </c>
      <c r="W40" s="78">
        <f t="shared" si="36"/>
        <v>218514.56422762989</v>
      </c>
      <c r="X40" s="78">
        <f t="shared" si="36"/>
        <v>218514.56422762989</v>
      </c>
      <c r="Y40" s="78">
        <f t="shared" si="36"/>
        <v>218514.56422762989</v>
      </c>
      <c r="Z40" s="78">
        <f t="shared" si="36"/>
        <v>218514.56422762989</v>
      </c>
      <c r="AA40" s="78">
        <f t="shared" si="36"/>
        <v>218514.56422762989</v>
      </c>
      <c r="AB40" s="78">
        <f t="shared" si="36"/>
        <v>218514.56422762989</v>
      </c>
      <c r="AC40" s="78">
        <f t="shared" si="12"/>
        <v>2840689.3349591885</v>
      </c>
      <c r="AD40" s="51">
        <f t="shared" si="13"/>
        <v>0</v>
      </c>
      <c r="AG40" s="79">
        <f t="shared" si="14"/>
        <v>874058.25691051956</v>
      </c>
      <c r="AH40" s="79">
        <f t="shared" si="15"/>
        <v>1529601.9495934092</v>
      </c>
      <c r="AI40" s="79">
        <f t="shared" si="16"/>
        <v>2185145.6422762987</v>
      </c>
      <c r="AJ40" s="79">
        <f t="shared" si="17"/>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x14ac:dyDescent="0.25">
      <c r="A41" t="str">
        <f t="shared" si="6"/>
        <v>APT</v>
      </c>
      <c r="C41" s="74">
        <f>Schools!A40</f>
        <v>3022019</v>
      </c>
      <c r="D41" t="str">
        <f>VLOOKUP(C41,Schools!A:B,2,0)</f>
        <v>Deansbrook Infant School</v>
      </c>
      <c r="E41" t="str">
        <f>VLOOKUP(C41,Schools!$A:$Z,3,0)</f>
        <v>M</v>
      </c>
      <c r="F41" s="76">
        <v>1130765.702982886</v>
      </c>
      <c r="G41" s="302" t="s">
        <v>4759</v>
      </c>
      <c r="H41" s="74"/>
      <c r="I41" t="str">
        <f t="shared" si="7"/>
        <v>10162/543965</v>
      </c>
      <c r="J41">
        <f>VLOOKUP(C41,Schools!$A:$Z,9,0)</f>
        <v>400036</v>
      </c>
      <c r="K41" s="74" t="s">
        <v>66</v>
      </c>
      <c r="L41" s="74" t="s">
        <v>94</v>
      </c>
      <c r="M41" s="74" t="s">
        <v>3549</v>
      </c>
      <c r="N41" s="77" t="str">
        <f>VLOOKUP(C41,Schools!A:D,4,0)</f>
        <v>Primary</v>
      </c>
      <c r="O41" s="77">
        <f t="shared" si="4"/>
        <v>10162</v>
      </c>
      <c r="P41" s="77">
        <f t="shared" si="8"/>
        <v>543965</v>
      </c>
      <c r="Q41" s="78">
        <f t="shared" si="9"/>
        <v>173963.95430505939</v>
      </c>
      <c r="R41" s="78">
        <f t="shared" si="10"/>
        <v>86981.977152529696</v>
      </c>
      <c r="S41" s="78">
        <f t="shared" ref="S41:AB41" si="37">R41</f>
        <v>86981.977152529696</v>
      </c>
      <c r="T41" s="78">
        <f t="shared" si="37"/>
        <v>86981.977152529696</v>
      </c>
      <c r="U41" s="78">
        <f t="shared" si="37"/>
        <v>86981.977152529696</v>
      </c>
      <c r="V41" s="78">
        <f t="shared" si="37"/>
        <v>86981.977152529696</v>
      </c>
      <c r="W41" s="78">
        <f t="shared" si="37"/>
        <v>86981.977152529696</v>
      </c>
      <c r="X41" s="78">
        <f t="shared" si="37"/>
        <v>86981.977152529696</v>
      </c>
      <c r="Y41" s="78">
        <f t="shared" si="37"/>
        <v>86981.977152529696</v>
      </c>
      <c r="Z41" s="78">
        <f t="shared" si="37"/>
        <v>86981.977152529696</v>
      </c>
      <c r="AA41" s="78">
        <f t="shared" si="37"/>
        <v>86981.977152529696</v>
      </c>
      <c r="AB41" s="78">
        <f t="shared" si="37"/>
        <v>86981.977152529696</v>
      </c>
      <c r="AC41" s="78">
        <f t="shared" si="12"/>
        <v>1130765.7029828858</v>
      </c>
      <c r="AD41" s="51">
        <f t="shared" si="13"/>
        <v>0</v>
      </c>
      <c r="AG41" s="79">
        <f t="shared" si="14"/>
        <v>347927.90861011879</v>
      </c>
      <c r="AH41" s="79">
        <f t="shared" si="15"/>
        <v>608873.84006770793</v>
      </c>
      <c r="AI41" s="79">
        <f t="shared" si="16"/>
        <v>869819.77152529685</v>
      </c>
      <c r="AJ41" s="79">
        <f t="shared" si="17"/>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x14ac:dyDescent="0.25">
      <c r="A42" t="str">
        <f t="shared" si="6"/>
        <v>APT</v>
      </c>
      <c r="C42" s="74">
        <f>Schools!A42</f>
        <v>3022021</v>
      </c>
      <c r="D42" t="str">
        <f>VLOOKUP(C42,Schools!A:B,2,0)</f>
        <v>Dollis Primary School</v>
      </c>
      <c r="E42" t="str">
        <f>VLOOKUP(C42,Schools!$A:$Z,3,0)</f>
        <v>M</v>
      </c>
      <c r="F42" s="76">
        <v>2332337.8876650496</v>
      </c>
      <c r="G42" s="302" t="s">
        <v>4759</v>
      </c>
      <c r="H42" s="74"/>
      <c r="I42" t="str">
        <f t="shared" si="7"/>
        <v>10162/543965</v>
      </c>
      <c r="J42">
        <f>VLOOKUP(C42,Schools!$A:$Z,9,0)</f>
        <v>400042</v>
      </c>
      <c r="K42" s="74" t="s">
        <v>66</v>
      </c>
      <c r="L42" s="74" t="s">
        <v>94</v>
      </c>
      <c r="M42" s="74" t="s">
        <v>3549</v>
      </c>
      <c r="N42" s="77" t="str">
        <f>VLOOKUP(C42,Schools!A:D,4,0)</f>
        <v>Primary</v>
      </c>
      <c r="O42" s="77">
        <f t="shared" si="4"/>
        <v>10162</v>
      </c>
      <c r="P42" s="77">
        <f t="shared" si="8"/>
        <v>543965</v>
      </c>
      <c r="Q42" s="78">
        <f t="shared" si="9"/>
        <v>358821.2134869307</v>
      </c>
      <c r="R42" s="78">
        <f t="shared" si="10"/>
        <v>179410.60674346535</v>
      </c>
      <c r="S42" s="78">
        <f t="shared" ref="S42:AB42" si="38">R42</f>
        <v>179410.60674346535</v>
      </c>
      <c r="T42" s="78">
        <f t="shared" si="38"/>
        <v>179410.60674346535</v>
      </c>
      <c r="U42" s="78">
        <f t="shared" si="38"/>
        <v>179410.60674346535</v>
      </c>
      <c r="V42" s="78">
        <f t="shared" si="38"/>
        <v>179410.60674346535</v>
      </c>
      <c r="W42" s="78">
        <f t="shared" si="38"/>
        <v>179410.60674346535</v>
      </c>
      <c r="X42" s="78">
        <f t="shared" si="38"/>
        <v>179410.60674346535</v>
      </c>
      <c r="Y42" s="78">
        <f t="shared" si="38"/>
        <v>179410.60674346535</v>
      </c>
      <c r="Z42" s="78">
        <f t="shared" si="38"/>
        <v>179410.60674346535</v>
      </c>
      <c r="AA42" s="78">
        <f t="shared" si="38"/>
        <v>179410.60674346535</v>
      </c>
      <c r="AB42" s="78">
        <f t="shared" si="38"/>
        <v>179410.60674346535</v>
      </c>
      <c r="AC42" s="78">
        <f t="shared" si="12"/>
        <v>2332337.8876650496</v>
      </c>
      <c r="AD42" s="51">
        <f t="shared" si="13"/>
        <v>0</v>
      </c>
      <c r="AG42" s="79">
        <f t="shared" si="14"/>
        <v>717642.42697386141</v>
      </c>
      <c r="AH42" s="79">
        <f t="shared" si="15"/>
        <v>1255874.2472042576</v>
      </c>
      <c r="AI42" s="79">
        <f t="shared" si="16"/>
        <v>1794106.0674346539</v>
      </c>
      <c r="AJ42" s="79">
        <f t="shared" si="17"/>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x14ac:dyDescent="0.25">
      <c r="A43" t="str">
        <f t="shared" si="6"/>
        <v>APT</v>
      </c>
      <c r="C43" s="74">
        <f>Schools!A43</f>
        <v>3022023</v>
      </c>
      <c r="D43" t="str">
        <f>VLOOKUP(C43,Schools!A:B,2,0)</f>
        <v>Edgware Primary School</v>
      </c>
      <c r="E43" t="str">
        <f>VLOOKUP(C43,Schools!$A:$Z,3,0)</f>
        <v>M</v>
      </c>
      <c r="F43" s="76">
        <v>2467802.1393759092</v>
      </c>
      <c r="G43" s="302" t="s">
        <v>4759</v>
      </c>
      <c r="H43" s="74"/>
      <c r="I43" t="str">
        <f t="shared" si="7"/>
        <v>10162/543965</v>
      </c>
      <c r="J43">
        <f>VLOOKUP(C43,Schools!$A:$Z,9,0)</f>
        <v>400159</v>
      </c>
      <c r="K43" s="74" t="s">
        <v>66</v>
      </c>
      <c r="L43" s="74" t="s">
        <v>94</v>
      </c>
      <c r="M43" s="74" t="s">
        <v>3549</v>
      </c>
      <c r="N43" s="77" t="str">
        <f>VLOOKUP(C43,Schools!A:D,4,0)</f>
        <v>Primary</v>
      </c>
      <c r="O43" s="77">
        <f t="shared" si="4"/>
        <v>10162</v>
      </c>
      <c r="P43" s="77">
        <f t="shared" si="8"/>
        <v>543965</v>
      </c>
      <c r="Q43" s="78">
        <f t="shared" si="9"/>
        <v>379661.86759629374</v>
      </c>
      <c r="R43" s="78">
        <f t="shared" si="10"/>
        <v>189830.93379814687</v>
      </c>
      <c r="S43" s="78">
        <f t="shared" ref="S43:AB43" si="39">R43</f>
        <v>189830.93379814687</v>
      </c>
      <c r="T43" s="78">
        <f t="shared" si="39"/>
        <v>189830.93379814687</v>
      </c>
      <c r="U43" s="78">
        <f t="shared" si="39"/>
        <v>189830.93379814687</v>
      </c>
      <c r="V43" s="78">
        <f t="shared" si="39"/>
        <v>189830.93379814687</v>
      </c>
      <c r="W43" s="78">
        <f t="shared" si="39"/>
        <v>189830.93379814687</v>
      </c>
      <c r="X43" s="78">
        <f t="shared" si="39"/>
        <v>189830.93379814687</v>
      </c>
      <c r="Y43" s="78">
        <f t="shared" si="39"/>
        <v>189830.93379814687</v>
      </c>
      <c r="Z43" s="78">
        <f t="shared" si="39"/>
        <v>189830.93379814687</v>
      </c>
      <c r="AA43" s="78">
        <f t="shared" si="39"/>
        <v>189830.93379814687</v>
      </c>
      <c r="AB43" s="78">
        <f t="shared" si="39"/>
        <v>189830.93379814687</v>
      </c>
      <c r="AC43" s="78">
        <f t="shared" si="12"/>
        <v>2467802.1393759092</v>
      </c>
      <c r="AD43" s="51">
        <f t="shared" si="13"/>
        <v>0</v>
      </c>
      <c r="AG43" s="79">
        <f t="shared" si="14"/>
        <v>759323.73519258748</v>
      </c>
      <c r="AH43" s="79">
        <f t="shared" si="15"/>
        <v>1328816.5365870281</v>
      </c>
      <c r="AI43" s="79">
        <f t="shared" si="16"/>
        <v>1898309.3379814688</v>
      </c>
      <c r="AJ43" s="79">
        <f t="shared" si="17"/>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x14ac:dyDescent="0.25">
      <c r="A44" t="str">
        <f t="shared" si="6"/>
        <v>APT</v>
      </c>
      <c r="C44" s="74">
        <f>Schools!A45</f>
        <v>3022024</v>
      </c>
      <c r="D44" t="str">
        <f>VLOOKUP(C44,Schools!A:B,2,0)</f>
        <v>Fairway Primary School</v>
      </c>
      <c r="E44" t="str">
        <f>VLOOKUP(C44,Schools!$A:$Z,3,0)</f>
        <v>M</v>
      </c>
      <c r="F44" s="76">
        <v>1051678.1731140001</v>
      </c>
      <c r="G44" s="302" t="s">
        <v>4759</v>
      </c>
      <c r="H44" s="74"/>
      <c r="I44" t="str">
        <f t="shared" si="7"/>
        <v>10162/543965</v>
      </c>
      <c r="J44">
        <f>VLOOKUP(C44,Schools!$A:$Z,9,0)</f>
        <v>400047</v>
      </c>
      <c r="K44" s="74" t="s">
        <v>66</v>
      </c>
      <c r="L44" s="74" t="s">
        <v>94</v>
      </c>
      <c r="M44" s="74" t="s">
        <v>3549</v>
      </c>
      <c r="N44" s="77" t="str">
        <f>VLOOKUP(C44,Schools!A:D,4,0)</f>
        <v>Primary</v>
      </c>
      <c r="O44" s="77">
        <f t="shared" si="4"/>
        <v>10162</v>
      </c>
      <c r="P44" s="77">
        <f t="shared" si="8"/>
        <v>543965</v>
      </c>
      <c r="Q44" s="78">
        <f t="shared" si="9"/>
        <v>161796.64201753848</v>
      </c>
      <c r="R44" s="78">
        <f t="shared" si="10"/>
        <v>80898.321008769242</v>
      </c>
      <c r="S44" s="78">
        <f t="shared" ref="S44:AB44" si="40">R44</f>
        <v>80898.321008769242</v>
      </c>
      <c r="T44" s="78">
        <f t="shared" si="40"/>
        <v>80898.321008769242</v>
      </c>
      <c r="U44" s="78">
        <f t="shared" si="40"/>
        <v>80898.321008769242</v>
      </c>
      <c r="V44" s="78">
        <f t="shared" si="40"/>
        <v>80898.321008769242</v>
      </c>
      <c r="W44" s="78">
        <f t="shared" si="40"/>
        <v>80898.321008769242</v>
      </c>
      <c r="X44" s="78">
        <f t="shared" si="40"/>
        <v>80898.321008769242</v>
      </c>
      <c r="Y44" s="78">
        <f t="shared" si="40"/>
        <v>80898.321008769242</v>
      </c>
      <c r="Z44" s="78">
        <f t="shared" si="40"/>
        <v>80898.321008769242</v>
      </c>
      <c r="AA44" s="78">
        <f t="shared" si="40"/>
        <v>80898.321008769242</v>
      </c>
      <c r="AB44" s="78">
        <f t="shared" si="40"/>
        <v>80898.321008769242</v>
      </c>
      <c r="AC44" s="78">
        <f t="shared" si="12"/>
        <v>1051678.1731139999</v>
      </c>
      <c r="AD44" s="51">
        <f t="shared" si="13"/>
        <v>0</v>
      </c>
      <c r="AG44" s="79">
        <f t="shared" si="14"/>
        <v>323593.28403507697</v>
      </c>
      <c r="AH44" s="79">
        <f t="shared" si="15"/>
        <v>566288.24706138461</v>
      </c>
      <c r="AI44" s="79">
        <f t="shared" si="16"/>
        <v>808983.21008769225</v>
      </c>
      <c r="AJ44" s="79">
        <f t="shared" si="17"/>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x14ac:dyDescent="0.25">
      <c r="A45" t="str">
        <f t="shared" si="6"/>
        <v>APT</v>
      </c>
      <c r="C45" s="74">
        <f>Schools!A46</f>
        <v>3022025</v>
      </c>
      <c r="D45" t="str">
        <f>VLOOKUP(C45,Schools!A:B,2,0)</f>
        <v>Foulds</v>
      </c>
      <c r="E45" t="str">
        <f>VLOOKUP(C45,Schools!$A:$Z,3,0)</f>
        <v>M</v>
      </c>
      <c r="F45" s="76">
        <v>1366340.2429273503</v>
      </c>
      <c r="G45" s="302" t="s">
        <v>4759</v>
      </c>
      <c r="H45" s="74"/>
      <c r="I45" t="str">
        <f t="shared" si="7"/>
        <v>10162/543965</v>
      </c>
      <c r="J45">
        <f>VLOOKUP(C45,Schools!$A:$Z,9,0)</f>
        <v>400001</v>
      </c>
      <c r="K45" s="74" t="s">
        <v>66</v>
      </c>
      <c r="L45" s="74" t="s">
        <v>94</v>
      </c>
      <c r="M45" s="74" t="s">
        <v>3549</v>
      </c>
      <c r="N45" s="77" t="str">
        <f>VLOOKUP(C45,Schools!A:D,4,0)</f>
        <v>Primary</v>
      </c>
      <c r="O45" s="77">
        <f t="shared" si="4"/>
        <v>10162</v>
      </c>
      <c r="P45" s="77">
        <f t="shared" si="8"/>
        <v>543965</v>
      </c>
      <c r="Q45" s="78">
        <f t="shared" si="9"/>
        <v>210206.19121959235</v>
      </c>
      <c r="R45" s="78">
        <f t="shared" si="10"/>
        <v>105103.09560979618</v>
      </c>
      <c r="S45" s="78">
        <f t="shared" ref="S45:AB45" si="41">R45</f>
        <v>105103.09560979618</v>
      </c>
      <c r="T45" s="78">
        <f t="shared" si="41"/>
        <v>105103.09560979618</v>
      </c>
      <c r="U45" s="78">
        <f t="shared" si="41"/>
        <v>105103.09560979618</v>
      </c>
      <c r="V45" s="78">
        <f t="shared" si="41"/>
        <v>105103.09560979618</v>
      </c>
      <c r="W45" s="78">
        <f t="shared" si="41"/>
        <v>105103.09560979618</v>
      </c>
      <c r="X45" s="78">
        <f t="shared" si="41"/>
        <v>105103.09560979618</v>
      </c>
      <c r="Y45" s="78">
        <f t="shared" si="41"/>
        <v>105103.09560979618</v>
      </c>
      <c r="Z45" s="78">
        <f t="shared" si="41"/>
        <v>105103.09560979618</v>
      </c>
      <c r="AA45" s="78">
        <f t="shared" si="41"/>
        <v>105103.09560979618</v>
      </c>
      <c r="AB45" s="78">
        <f t="shared" si="41"/>
        <v>105103.09560979618</v>
      </c>
      <c r="AC45" s="78">
        <f t="shared" si="12"/>
        <v>1366340.2429273508</v>
      </c>
      <c r="AD45" s="51">
        <f t="shared" si="13"/>
        <v>0</v>
      </c>
      <c r="AG45" s="79">
        <f t="shared" si="14"/>
        <v>420412.3824391847</v>
      </c>
      <c r="AH45" s="79">
        <f t="shared" si="15"/>
        <v>735721.6692685734</v>
      </c>
      <c r="AI45" s="79">
        <f t="shared" si="16"/>
        <v>1051030.9560979621</v>
      </c>
      <c r="AJ45" s="79">
        <f t="shared" si="17"/>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x14ac:dyDescent="0.25">
      <c r="A46" t="str">
        <f t="shared" si="6"/>
        <v>APT</v>
      </c>
      <c r="C46" s="74">
        <f>Schools!A47</f>
        <v>3022026</v>
      </c>
      <c r="D46" t="str">
        <f>VLOOKUP(C46,Schools!A:B,2,0)</f>
        <v>Frith Manor School</v>
      </c>
      <c r="E46" t="str">
        <f>VLOOKUP(C46,Schools!$A:$Z,3,0)</f>
        <v>M</v>
      </c>
      <c r="F46" s="76">
        <v>2267825.271287689</v>
      </c>
      <c r="G46" s="302" t="s">
        <v>4759</v>
      </c>
      <c r="H46" s="74"/>
      <c r="I46" t="str">
        <f t="shared" si="7"/>
        <v>10162/543965</v>
      </c>
      <c r="J46">
        <f>VLOOKUP(C46,Schools!$A:$Z,9,0)</f>
        <v>400082</v>
      </c>
      <c r="K46" s="74" t="s">
        <v>66</v>
      </c>
      <c r="L46" s="74" t="s">
        <v>94</v>
      </c>
      <c r="M46" s="74" t="s">
        <v>3549</v>
      </c>
      <c r="N46" s="77" t="str">
        <f>VLOOKUP(C46,Schools!A:D,4,0)</f>
        <v>Primary</v>
      </c>
      <c r="O46" s="77">
        <f t="shared" si="4"/>
        <v>10162</v>
      </c>
      <c r="P46" s="77">
        <f t="shared" si="8"/>
        <v>543965</v>
      </c>
      <c r="Q46" s="78">
        <f t="shared" si="9"/>
        <v>348896.19558272138</v>
      </c>
      <c r="R46" s="78">
        <f t="shared" si="10"/>
        <v>174448.09779136069</v>
      </c>
      <c r="S46" s="78">
        <f t="shared" ref="S46:AB46" si="42">R46</f>
        <v>174448.09779136069</v>
      </c>
      <c r="T46" s="78">
        <f t="shared" si="42"/>
        <v>174448.09779136069</v>
      </c>
      <c r="U46" s="78">
        <f t="shared" si="42"/>
        <v>174448.09779136069</v>
      </c>
      <c r="V46" s="78">
        <f t="shared" si="42"/>
        <v>174448.09779136069</v>
      </c>
      <c r="W46" s="78">
        <f t="shared" si="42"/>
        <v>174448.09779136069</v>
      </c>
      <c r="X46" s="78">
        <f t="shared" si="42"/>
        <v>174448.09779136069</v>
      </c>
      <c r="Y46" s="78">
        <f t="shared" si="42"/>
        <v>174448.09779136069</v>
      </c>
      <c r="Z46" s="78">
        <f t="shared" si="42"/>
        <v>174448.09779136069</v>
      </c>
      <c r="AA46" s="78">
        <f t="shared" si="42"/>
        <v>174448.09779136069</v>
      </c>
      <c r="AB46" s="78">
        <f t="shared" si="42"/>
        <v>174448.09779136069</v>
      </c>
      <c r="AC46" s="78">
        <f t="shared" si="12"/>
        <v>2267825.271287689</v>
      </c>
      <c r="AD46" s="51">
        <f t="shared" si="13"/>
        <v>0</v>
      </c>
      <c r="AG46" s="79">
        <f t="shared" si="14"/>
        <v>697792.39116544276</v>
      </c>
      <c r="AH46" s="79">
        <f t="shared" si="15"/>
        <v>1221136.6845395248</v>
      </c>
      <c r="AI46" s="79">
        <f t="shared" si="16"/>
        <v>1744480.9779136069</v>
      </c>
      <c r="AJ46" s="79">
        <f t="shared" si="17"/>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x14ac:dyDescent="0.25">
      <c r="A47" t="str">
        <f t="shared" si="6"/>
        <v>APT</v>
      </c>
      <c r="C47" s="74">
        <f>Schools!A48</f>
        <v>3022028</v>
      </c>
      <c r="D47" t="str">
        <f>VLOOKUP(C47,Schools!A:B,2,0)</f>
        <v>Garden Suburb Infant School</v>
      </c>
      <c r="E47" t="str">
        <f>VLOOKUP(C47,Schools!$A:$Z,3,0)</f>
        <v>M</v>
      </c>
      <c r="F47" s="76">
        <v>1206003.5170539611</v>
      </c>
      <c r="G47" s="302" t="s">
        <v>4759</v>
      </c>
      <c r="H47" s="74"/>
      <c r="I47" t="str">
        <f t="shared" si="7"/>
        <v>10162/543965</v>
      </c>
      <c r="J47">
        <f>VLOOKUP(C47,Schools!$A:$Z,9,0)</f>
        <v>400067</v>
      </c>
      <c r="K47" s="74" t="s">
        <v>66</v>
      </c>
      <c r="L47" s="74" t="s">
        <v>94</v>
      </c>
      <c r="M47" s="74" t="s">
        <v>3549</v>
      </c>
      <c r="N47" s="77" t="str">
        <f>VLOOKUP(C47,Schools!A:D,4,0)</f>
        <v>Primary</v>
      </c>
      <c r="O47" s="77">
        <f t="shared" si="4"/>
        <v>10162</v>
      </c>
      <c r="P47" s="77">
        <f t="shared" si="8"/>
        <v>543965</v>
      </c>
      <c r="Q47" s="78">
        <f t="shared" si="9"/>
        <v>185539.00262368631</v>
      </c>
      <c r="R47" s="78">
        <f t="shared" si="10"/>
        <v>92769.501311843153</v>
      </c>
      <c r="S47" s="78">
        <f t="shared" ref="S47:AB47" si="43">R47</f>
        <v>92769.501311843153</v>
      </c>
      <c r="T47" s="78">
        <f t="shared" si="43"/>
        <v>92769.501311843153</v>
      </c>
      <c r="U47" s="78">
        <f t="shared" si="43"/>
        <v>92769.501311843153</v>
      </c>
      <c r="V47" s="78">
        <f t="shared" si="43"/>
        <v>92769.501311843153</v>
      </c>
      <c r="W47" s="78">
        <f t="shared" si="43"/>
        <v>92769.501311843153</v>
      </c>
      <c r="X47" s="78">
        <f t="shared" si="43"/>
        <v>92769.501311843153</v>
      </c>
      <c r="Y47" s="78">
        <f t="shared" si="43"/>
        <v>92769.501311843153</v>
      </c>
      <c r="Z47" s="78">
        <f t="shared" si="43"/>
        <v>92769.501311843153</v>
      </c>
      <c r="AA47" s="78">
        <f t="shared" si="43"/>
        <v>92769.501311843153</v>
      </c>
      <c r="AB47" s="78">
        <f t="shared" si="43"/>
        <v>92769.501311843153</v>
      </c>
      <c r="AC47" s="78">
        <f t="shared" si="12"/>
        <v>1206003.5170539608</v>
      </c>
      <c r="AD47" s="51">
        <f t="shared" si="13"/>
        <v>0</v>
      </c>
      <c r="AG47" s="79">
        <f t="shared" si="14"/>
        <v>371078.00524737261</v>
      </c>
      <c r="AH47" s="79">
        <f t="shared" si="15"/>
        <v>649386.50918290205</v>
      </c>
      <c r="AI47" s="79">
        <f t="shared" si="16"/>
        <v>927695.01311843155</v>
      </c>
      <c r="AJ47" s="79">
        <f t="shared" si="17"/>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x14ac:dyDescent="0.25">
      <c r="A48" t="str">
        <f t="shared" si="6"/>
        <v>APT</v>
      </c>
      <c r="C48" s="74">
        <f>Schools!A49</f>
        <v>3022027</v>
      </c>
      <c r="D48" t="str">
        <f>VLOOKUP(C48,Schools!A:B,2,0)</f>
        <v>Garden Suburb Junior</v>
      </c>
      <c r="E48" t="str">
        <f>VLOOKUP(C48,Schools!$A:$Z,3,0)</f>
        <v>M</v>
      </c>
      <c r="F48" s="76">
        <v>1596649.9050787762</v>
      </c>
      <c r="G48" s="302" t="s">
        <v>4759</v>
      </c>
      <c r="H48" s="74"/>
      <c r="I48" t="str">
        <f t="shared" si="7"/>
        <v>10162/543965</v>
      </c>
      <c r="J48">
        <f>VLOOKUP(C48,Schools!$A:$Z,9,0)</f>
        <v>400002</v>
      </c>
      <c r="K48" s="74" t="s">
        <v>66</v>
      </c>
      <c r="L48" s="74" t="s">
        <v>94</v>
      </c>
      <c r="M48" s="74" t="s">
        <v>3549</v>
      </c>
      <c r="N48" s="77" t="str">
        <f>VLOOKUP(C48,Schools!A:D,4,0)</f>
        <v>Primary</v>
      </c>
      <c r="O48" s="77">
        <f t="shared" si="4"/>
        <v>10162</v>
      </c>
      <c r="P48" s="77">
        <f t="shared" si="8"/>
        <v>543965</v>
      </c>
      <c r="Q48" s="78">
        <f t="shared" si="9"/>
        <v>245638.44693519635</v>
      </c>
      <c r="R48" s="78">
        <f t="shared" si="10"/>
        <v>122819.22346759817</v>
      </c>
      <c r="S48" s="78">
        <f t="shared" ref="S48:AB48" si="44">R48</f>
        <v>122819.22346759817</v>
      </c>
      <c r="T48" s="78">
        <f t="shared" si="44"/>
        <v>122819.22346759817</v>
      </c>
      <c r="U48" s="78">
        <f t="shared" si="44"/>
        <v>122819.22346759817</v>
      </c>
      <c r="V48" s="78">
        <f t="shared" si="44"/>
        <v>122819.22346759817</v>
      </c>
      <c r="W48" s="78">
        <f t="shared" si="44"/>
        <v>122819.22346759817</v>
      </c>
      <c r="X48" s="78">
        <f t="shared" si="44"/>
        <v>122819.22346759817</v>
      </c>
      <c r="Y48" s="78">
        <f t="shared" si="44"/>
        <v>122819.22346759817</v>
      </c>
      <c r="Z48" s="78">
        <f t="shared" si="44"/>
        <v>122819.22346759817</v>
      </c>
      <c r="AA48" s="78">
        <f t="shared" si="44"/>
        <v>122819.22346759817</v>
      </c>
      <c r="AB48" s="78">
        <f t="shared" si="44"/>
        <v>122819.22346759817</v>
      </c>
      <c r="AC48" s="78">
        <f t="shared" si="12"/>
        <v>1596649.9050787764</v>
      </c>
      <c r="AD48" s="51">
        <f t="shared" si="13"/>
        <v>0</v>
      </c>
      <c r="AG48" s="79">
        <f t="shared" si="14"/>
        <v>491276.8938703927</v>
      </c>
      <c r="AH48" s="79">
        <f t="shared" si="15"/>
        <v>859734.56427318731</v>
      </c>
      <c r="AI48" s="79">
        <f t="shared" si="16"/>
        <v>1228192.2346759818</v>
      </c>
      <c r="AJ48" s="79">
        <f t="shared" si="17"/>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x14ac:dyDescent="0.25">
      <c r="A49" t="str">
        <f t="shared" si="6"/>
        <v>APT</v>
      </c>
      <c r="C49" s="74">
        <f>Schools!A50</f>
        <v>3022029</v>
      </c>
      <c r="D49" t="str">
        <f>VLOOKUP(C49,Schools!A:B,2,0)</f>
        <v>Goldbeaters Primary School</v>
      </c>
      <c r="E49" t="str">
        <f>VLOOKUP(C49,Schools!$A:$Z,3,0)</f>
        <v>M</v>
      </c>
      <c r="F49" s="76">
        <v>2231572.5232900716</v>
      </c>
      <c r="G49" s="302" t="s">
        <v>4759</v>
      </c>
      <c r="H49" s="74"/>
      <c r="I49" t="str">
        <f t="shared" si="7"/>
        <v>10162/543965</v>
      </c>
      <c r="J49">
        <f>VLOOKUP(C49,Schools!$A:$Z,9,0)</f>
        <v>400035</v>
      </c>
      <c r="K49" s="74" t="s">
        <v>66</v>
      </c>
      <c r="L49" s="74" t="s">
        <v>94</v>
      </c>
      <c r="M49" s="74" t="s">
        <v>3549</v>
      </c>
      <c r="N49" s="77" t="str">
        <f>VLOOKUP(C49,Schools!A:D,4,0)</f>
        <v>Primary</v>
      </c>
      <c r="O49" s="77">
        <f t="shared" si="4"/>
        <v>10162</v>
      </c>
      <c r="P49" s="77">
        <f t="shared" si="8"/>
        <v>543965</v>
      </c>
      <c r="Q49" s="78">
        <f t="shared" si="9"/>
        <v>343318.84973693412</v>
      </c>
      <c r="R49" s="78">
        <f t="shared" si="10"/>
        <v>171659.42486846706</v>
      </c>
      <c r="S49" s="78">
        <f t="shared" ref="S49:AB49" si="45">R49</f>
        <v>171659.42486846706</v>
      </c>
      <c r="T49" s="78">
        <f t="shared" si="45"/>
        <v>171659.42486846706</v>
      </c>
      <c r="U49" s="78">
        <f t="shared" si="45"/>
        <v>171659.42486846706</v>
      </c>
      <c r="V49" s="78">
        <f t="shared" si="45"/>
        <v>171659.42486846706</v>
      </c>
      <c r="W49" s="78">
        <f t="shared" si="45"/>
        <v>171659.42486846706</v>
      </c>
      <c r="X49" s="78">
        <f t="shared" si="45"/>
        <v>171659.42486846706</v>
      </c>
      <c r="Y49" s="78">
        <f t="shared" si="45"/>
        <v>171659.42486846706</v>
      </c>
      <c r="Z49" s="78">
        <f t="shared" si="45"/>
        <v>171659.42486846706</v>
      </c>
      <c r="AA49" s="78">
        <f t="shared" si="45"/>
        <v>171659.42486846706</v>
      </c>
      <c r="AB49" s="78">
        <f t="shared" si="45"/>
        <v>171659.42486846706</v>
      </c>
      <c r="AC49" s="78">
        <f t="shared" si="12"/>
        <v>2231572.5232900716</v>
      </c>
      <c r="AD49" s="51">
        <f t="shared" si="13"/>
        <v>0</v>
      </c>
      <c r="AG49" s="79">
        <f t="shared" si="14"/>
        <v>686637.69947386824</v>
      </c>
      <c r="AH49" s="79">
        <f t="shared" si="15"/>
        <v>1201615.9740792695</v>
      </c>
      <c r="AI49" s="79">
        <f t="shared" si="16"/>
        <v>1716594.2486846705</v>
      </c>
      <c r="AJ49" s="79">
        <f t="shared" si="17"/>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x14ac:dyDescent="0.25">
      <c r="A50" t="str">
        <f t="shared" si="6"/>
        <v>APT</v>
      </c>
      <c r="C50" s="74">
        <f>Schools!A52</f>
        <v>3023516</v>
      </c>
      <c r="D50" t="str">
        <f>VLOOKUP(C50,Schools!A:B,2,0)</f>
        <v>Hasmonean Primary School</v>
      </c>
      <c r="E50" t="str">
        <f>VLOOKUP(C50,Schools!$A:$Z,3,0)</f>
        <v>M</v>
      </c>
      <c r="F50" s="76">
        <v>945544.7860572543</v>
      </c>
      <c r="G50" s="302" t="s">
        <v>4759</v>
      </c>
      <c r="H50" s="74"/>
      <c r="I50" t="str">
        <f t="shared" si="7"/>
        <v>10162/543965</v>
      </c>
      <c r="J50">
        <f>VLOOKUP(C50,Schools!$A:$Z,9,0)</f>
        <v>400108</v>
      </c>
      <c r="K50" s="74" t="s">
        <v>66</v>
      </c>
      <c r="L50" s="74" t="s">
        <v>94</v>
      </c>
      <c r="M50" s="74" t="s">
        <v>3549</v>
      </c>
      <c r="N50" s="77" t="str">
        <f>VLOOKUP(C50,Schools!A:D,4,0)</f>
        <v>Primary</v>
      </c>
      <c r="O50" s="77">
        <f t="shared" si="4"/>
        <v>10162</v>
      </c>
      <c r="P50" s="77">
        <f t="shared" si="8"/>
        <v>543965</v>
      </c>
      <c r="Q50" s="78">
        <f t="shared" si="9"/>
        <v>145468.42862419298</v>
      </c>
      <c r="R50" s="78">
        <f t="shared" si="10"/>
        <v>72734.21431209649</v>
      </c>
      <c r="S50" s="78">
        <f t="shared" ref="S50:AB50" si="46">R50</f>
        <v>72734.21431209649</v>
      </c>
      <c r="T50" s="78">
        <f t="shared" si="46"/>
        <v>72734.21431209649</v>
      </c>
      <c r="U50" s="78">
        <f t="shared" si="46"/>
        <v>72734.21431209649</v>
      </c>
      <c r="V50" s="78">
        <f t="shared" si="46"/>
        <v>72734.21431209649</v>
      </c>
      <c r="W50" s="78">
        <f t="shared" si="46"/>
        <v>72734.21431209649</v>
      </c>
      <c r="X50" s="78">
        <f t="shared" si="46"/>
        <v>72734.21431209649</v>
      </c>
      <c r="Y50" s="78">
        <f t="shared" si="46"/>
        <v>72734.21431209649</v>
      </c>
      <c r="Z50" s="78">
        <f t="shared" si="46"/>
        <v>72734.21431209649</v>
      </c>
      <c r="AA50" s="78">
        <f t="shared" si="46"/>
        <v>72734.21431209649</v>
      </c>
      <c r="AB50" s="78">
        <f t="shared" si="46"/>
        <v>72734.21431209649</v>
      </c>
      <c r="AC50" s="78">
        <f t="shared" si="12"/>
        <v>945544.7860572543</v>
      </c>
      <c r="AD50" s="51">
        <f t="shared" si="13"/>
        <v>0</v>
      </c>
      <c r="AG50" s="79">
        <f t="shared" si="14"/>
        <v>290936.85724838596</v>
      </c>
      <c r="AH50" s="79">
        <f t="shared" si="15"/>
        <v>509139.50018467539</v>
      </c>
      <c r="AI50" s="79">
        <f t="shared" si="16"/>
        <v>727342.14312096487</v>
      </c>
      <c r="AJ50" s="79">
        <f t="shared" si="17"/>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x14ac:dyDescent="0.25">
      <c r="A51" t="str">
        <f t="shared" si="6"/>
        <v>APT</v>
      </c>
      <c r="C51" s="74">
        <f>Schools!A53</f>
        <v>3022031</v>
      </c>
      <c r="D51" t="str">
        <f>VLOOKUP(C51,Schools!A:B,2,0)</f>
        <v>Hollickwood JMI School</v>
      </c>
      <c r="E51" t="str">
        <f>VLOOKUP(C51,Schools!$A:$Z,3,0)</f>
        <v>M</v>
      </c>
      <c r="F51" s="76">
        <v>1068066.2878377049</v>
      </c>
      <c r="G51" s="302" t="s">
        <v>4759</v>
      </c>
      <c r="H51" s="74"/>
      <c r="I51" t="str">
        <f t="shared" si="7"/>
        <v>10162/543965</v>
      </c>
      <c r="J51">
        <f>VLOOKUP(C51,Schools!$A:$Z,9,0)</f>
        <v>400026</v>
      </c>
      <c r="K51" s="74" t="s">
        <v>66</v>
      </c>
      <c r="L51" s="74" t="s">
        <v>94</v>
      </c>
      <c r="M51" s="74" t="s">
        <v>3549</v>
      </c>
      <c r="N51" s="77" t="str">
        <f>VLOOKUP(C51,Schools!A:D,4,0)</f>
        <v>Primary</v>
      </c>
      <c r="O51" s="77">
        <f t="shared" si="4"/>
        <v>10162</v>
      </c>
      <c r="P51" s="77">
        <f t="shared" si="8"/>
        <v>543965</v>
      </c>
      <c r="Q51" s="78">
        <f t="shared" si="9"/>
        <v>164317.89043656999</v>
      </c>
      <c r="R51" s="78">
        <f t="shared" si="10"/>
        <v>82158.945218284993</v>
      </c>
      <c r="S51" s="78">
        <f t="shared" ref="S51:AB51" si="47">R51</f>
        <v>82158.945218284993</v>
      </c>
      <c r="T51" s="78">
        <f t="shared" si="47"/>
        <v>82158.945218284993</v>
      </c>
      <c r="U51" s="78">
        <f t="shared" si="47"/>
        <v>82158.945218284993</v>
      </c>
      <c r="V51" s="78">
        <f t="shared" si="47"/>
        <v>82158.945218284993</v>
      </c>
      <c r="W51" s="78">
        <f t="shared" si="47"/>
        <v>82158.945218284993</v>
      </c>
      <c r="X51" s="78">
        <f t="shared" si="47"/>
        <v>82158.945218284993</v>
      </c>
      <c r="Y51" s="78">
        <f t="shared" si="47"/>
        <v>82158.945218284993</v>
      </c>
      <c r="Z51" s="78">
        <f t="shared" si="47"/>
        <v>82158.945218284993</v>
      </c>
      <c r="AA51" s="78">
        <f t="shared" si="47"/>
        <v>82158.945218284993</v>
      </c>
      <c r="AB51" s="78">
        <f t="shared" si="47"/>
        <v>82158.945218284993</v>
      </c>
      <c r="AC51" s="78">
        <f t="shared" si="12"/>
        <v>1068066.2878377046</v>
      </c>
      <c r="AD51" s="51">
        <f t="shared" si="13"/>
        <v>0</v>
      </c>
      <c r="AG51" s="79">
        <f t="shared" si="14"/>
        <v>328635.78087313997</v>
      </c>
      <c r="AH51" s="79">
        <f t="shared" si="15"/>
        <v>575112.61652799486</v>
      </c>
      <c r="AI51" s="79">
        <f t="shared" si="16"/>
        <v>821589.45218284975</v>
      </c>
      <c r="AJ51" s="79">
        <f t="shared" si="17"/>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x14ac:dyDescent="0.25">
      <c r="A52" t="str">
        <f t="shared" si="6"/>
        <v>APT</v>
      </c>
      <c r="C52" s="74">
        <f>Schools!A54</f>
        <v>3022032</v>
      </c>
      <c r="D52" t="str">
        <f>VLOOKUP(C52,Schools!A:B,2,0)</f>
        <v>Holly Park School</v>
      </c>
      <c r="E52" t="str">
        <f>VLOOKUP(C52,Schools!$A:$Z,3,0)</f>
        <v>M</v>
      </c>
      <c r="F52" s="76">
        <v>2008651.1687679999</v>
      </c>
      <c r="G52" s="302" t="s">
        <v>4759</v>
      </c>
      <c r="H52" s="74"/>
      <c r="I52" t="str">
        <f t="shared" si="7"/>
        <v>10162/543965</v>
      </c>
      <c r="J52">
        <f>VLOOKUP(C52,Schools!$A:$Z,9,0)</f>
        <v>400084</v>
      </c>
      <c r="K52" s="74" t="s">
        <v>66</v>
      </c>
      <c r="L52" s="74" t="s">
        <v>94</v>
      </c>
      <c r="M52" s="74" t="s">
        <v>3549</v>
      </c>
      <c r="N52" s="77" t="str">
        <f>VLOOKUP(C52,Schools!A:D,4,0)</f>
        <v>Primary</v>
      </c>
      <c r="O52" s="77">
        <f t="shared" ref="O52:O83" si="48">VLOOKUP(N52,$AK$1:$AL$3,2,0)</f>
        <v>10162</v>
      </c>
      <c r="P52" s="77">
        <f t="shared" si="8"/>
        <v>543965</v>
      </c>
      <c r="Q52" s="78">
        <f t="shared" si="9"/>
        <v>309023.25673353847</v>
      </c>
      <c r="R52" s="78">
        <f t="shared" si="10"/>
        <v>154511.62836676923</v>
      </c>
      <c r="S52" s="78">
        <f t="shared" ref="S52:AB52" si="49">R52</f>
        <v>154511.62836676923</v>
      </c>
      <c r="T52" s="78">
        <f t="shared" si="49"/>
        <v>154511.62836676923</v>
      </c>
      <c r="U52" s="78">
        <f t="shared" si="49"/>
        <v>154511.62836676923</v>
      </c>
      <c r="V52" s="78">
        <f t="shared" si="49"/>
        <v>154511.62836676923</v>
      </c>
      <c r="W52" s="78">
        <f t="shared" si="49"/>
        <v>154511.62836676923</v>
      </c>
      <c r="X52" s="78">
        <f t="shared" si="49"/>
        <v>154511.62836676923</v>
      </c>
      <c r="Y52" s="78">
        <f t="shared" si="49"/>
        <v>154511.62836676923</v>
      </c>
      <c r="Z52" s="78">
        <f t="shared" si="49"/>
        <v>154511.62836676923</v>
      </c>
      <c r="AA52" s="78">
        <f t="shared" si="49"/>
        <v>154511.62836676923</v>
      </c>
      <c r="AB52" s="78">
        <f t="shared" si="49"/>
        <v>154511.62836676923</v>
      </c>
      <c r="AC52" s="78">
        <f t="shared" si="12"/>
        <v>2008651.1687680006</v>
      </c>
      <c r="AD52" s="51">
        <f t="shared" si="13"/>
        <v>0</v>
      </c>
      <c r="AG52" s="79">
        <f t="shared" si="14"/>
        <v>618046.51346707693</v>
      </c>
      <c r="AH52" s="79">
        <f t="shared" si="15"/>
        <v>1081581.3985673848</v>
      </c>
      <c r="AI52" s="79">
        <f t="shared" si="16"/>
        <v>1545116.2836676927</v>
      </c>
      <c r="AJ52" s="79">
        <f t="shared" si="17"/>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x14ac:dyDescent="0.25">
      <c r="A53" t="str">
        <f t="shared" si="6"/>
        <v>APT</v>
      </c>
      <c r="C53" s="74">
        <f>Schools!A55</f>
        <v>3023304</v>
      </c>
      <c r="D53" t="str">
        <f>VLOOKUP(C53,Schools!A:B,2,0)</f>
        <v>Holy Trinity School</v>
      </c>
      <c r="E53" t="str">
        <f>VLOOKUP(C53,Schools!$A:$Z,3,0)</f>
        <v>M</v>
      </c>
      <c r="F53" s="76">
        <v>983620.85833502584</v>
      </c>
      <c r="G53" s="302" t="s">
        <v>4759</v>
      </c>
      <c r="H53" s="74"/>
      <c r="I53" t="str">
        <f t="shared" si="7"/>
        <v>10162/543965</v>
      </c>
      <c r="J53">
        <f>VLOOKUP(C53,Schools!$A:$Z,9,0)</f>
        <v>400008</v>
      </c>
      <c r="K53" s="74" t="s">
        <v>66</v>
      </c>
      <c r="L53" s="74" t="s">
        <v>94</v>
      </c>
      <c r="M53" s="74" t="s">
        <v>3549</v>
      </c>
      <c r="N53" s="77" t="str">
        <f>VLOOKUP(C53,Schools!A:D,4,0)</f>
        <v>Primary</v>
      </c>
      <c r="O53" s="77">
        <f t="shared" si="48"/>
        <v>10162</v>
      </c>
      <c r="P53" s="77">
        <f t="shared" si="8"/>
        <v>543965</v>
      </c>
      <c r="Q53" s="78">
        <f t="shared" si="9"/>
        <v>151326.28589769627</v>
      </c>
      <c r="R53" s="78">
        <f t="shared" si="10"/>
        <v>75663.142948848137</v>
      </c>
      <c r="S53" s="78">
        <f t="shared" ref="S53:AB53" si="50">R53</f>
        <v>75663.142948848137</v>
      </c>
      <c r="T53" s="78">
        <f t="shared" si="50"/>
        <v>75663.142948848137</v>
      </c>
      <c r="U53" s="78">
        <f t="shared" si="50"/>
        <v>75663.142948848137</v>
      </c>
      <c r="V53" s="78">
        <f t="shared" si="50"/>
        <v>75663.142948848137</v>
      </c>
      <c r="W53" s="78">
        <f t="shared" si="50"/>
        <v>75663.142948848137</v>
      </c>
      <c r="X53" s="78">
        <f t="shared" si="50"/>
        <v>75663.142948848137</v>
      </c>
      <c r="Y53" s="78">
        <f t="shared" si="50"/>
        <v>75663.142948848137</v>
      </c>
      <c r="Z53" s="78">
        <f t="shared" si="50"/>
        <v>75663.142948848137</v>
      </c>
      <c r="AA53" s="78">
        <f t="shared" si="50"/>
        <v>75663.142948848137</v>
      </c>
      <c r="AB53" s="78">
        <f t="shared" si="50"/>
        <v>75663.142948848137</v>
      </c>
      <c r="AC53" s="78">
        <f t="shared" si="12"/>
        <v>983620.85833502607</v>
      </c>
      <c r="AD53" s="51">
        <f t="shared" si="13"/>
        <v>0</v>
      </c>
      <c r="AG53" s="79">
        <f t="shared" si="14"/>
        <v>302652.57179539255</v>
      </c>
      <c r="AH53" s="79">
        <f t="shared" si="15"/>
        <v>529642.0006419369</v>
      </c>
      <c r="AI53" s="79">
        <f t="shared" si="16"/>
        <v>756631.42948848149</v>
      </c>
      <c r="AJ53" s="79">
        <f t="shared" si="17"/>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x14ac:dyDescent="0.25">
      <c r="A54" t="str">
        <f t="shared" si="6"/>
        <v>APT</v>
      </c>
      <c r="C54" s="74">
        <f>Schools!A58</f>
        <v>3022036</v>
      </c>
      <c r="D54" t="str">
        <f>VLOOKUP(C54,Schools!A:B,2,0)</f>
        <v>Livingstone School</v>
      </c>
      <c r="E54" t="str">
        <f>VLOOKUP(C54,Schools!$A:$Z,3,0)</f>
        <v>M</v>
      </c>
      <c r="F54" s="76">
        <v>1359419.1613198263</v>
      </c>
      <c r="G54" s="302" t="s">
        <v>4759</v>
      </c>
      <c r="H54" s="74"/>
      <c r="I54" t="str">
        <f t="shared" si="7"/>
        <v>10162/543965</v>
      </c>
      <c r="J54">
        <f>VLOOKUP(C54,Schools!$A:$Z,9,0)</f>
        <v>400046</v>
      </c>
      <c r="K54" s="74" t="s">
        <v>66</v>
      </c>
      <c r="L54" s="74" t="s">
        <v>94</v>
      </c>
      <c r="M54" s="74" t="s">
        <v>3549</v>
      </c>
      <c r="N54" s="77" t="str">
        <f>VLOOKUP(C54,Schools!A:D,4,0)</f>
        <v>Primary</v>
      </c>
      <c r="O54" s="77">
        <f t="shared" si="48"/>
        <v>10162</v>
      </c>
      <c r="P54" s="77">
        <f t="shared" si="8"/>
        <v>543965</v>
      </c>
      <c r="Q54" s="78">
        <f t="shared" si="9"/>
        <v>209141.40943381941</v>
      </c>
      <c r="R54" s="78">
        <f t="shared" si="10"/>
        <v>104570.70471690971</v>
      </c>
      <c r="S54" s="78">
        <f t="shared" ref="S54:AB54" si="51">R54</f>
        <v>104570.70471690971</v>
      </c>
      <c r="T54" s="78">
        <f t="shared" si="51"/>
        <v>104570.70471690971</v>
      </c>
      <c r="U54" s="78">
        <f t="shared" si="51"/>
        <v>104570.70471690971</v>
      </c>
      <c r="V54" s="78">
        <f t="shared" si="51"/>
        <v>104570.70471690971</v>
      </c>
      <c r="W54" s="78">
        <f t="shared" si="51"/>
        <v>104570.70471690971</v>
      </c>
      <c r="X54" s="78">
        <f t="shared" si="51"/>
        <v>104570.70471690971</v>
      </c>
      <c r="Y54" s="78">
        <f t="shared" si="51"/>
        <v>104570.70471690971</v>
      </c>
      <c r="Z54" s="78">
        <f t="shared" si="51"/>
        <v>104570.70471690971</v>
      </c>
      <c r="AA54" s="78">
        <f t="shared" si="51"/>
        <v>104570.70471690971</v>
      </c>
      <c r="AB54" s="78">
        <f t="shared" si="51"/>
        <v>104570.70471690971</v>
      </c>
      <c r="AC54" s="78">
        <f t="shared" si="12"/>
        <v>1359419.161319826</v>
      </c>
      <c r="AD54" s="51">
        <f t="shared" si="13"/>
        <v>0</v>
      </c>
      <c r="AG54" s="79">
        <f t="shared" si="14"/>
        <v>418282.81886763882</v>
      </c>
      <c r="AH54" s="79">
        <f t="shared" si="15"/>
        <v>731994.93301836785</v>
      </c>
      <c r="AI54" s="79">
        <f t="shared" si="16"/>
        <v>1045707.0471690969</v>
      </c>
      <c r="AJ54" s="79">
        <f t="shared" si="17"/>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x14ac:dyDescent="0.25">
      <c r="A55" t="str">
        <f t="shared" si="6"/>
        <v>APT</v>
      </c>
      <c r="C55" s="74">
        <f>Schools!A59</f>
        <v>3022037</v>
      </c>
      <c r="D55" t="str">
        <f>VLOOKUP(C55,Schools!A:B,2,0)</f>
        <v>Manorside Primary School</v>
      </c>
      <c r="E55" t="str">
        <f>VLOOKUP(C55,Schools!$A:$Z,3,0)</f>
        <v>M</v>
      </c>
      <c r="F55" s="76">
        <v>1321168.7576500003</v>
      </c>
      <c r="G55" s="302" t="s">
        <v>4759</v>
      </c>
      <c r="H55" s="74"/>
      <c r="I55" t="str">
        <f t="shared" si="7"/>
        <v>10162/543965</v>
      </c>
      <c r="J55">
        <f>VLOOKUP(C55,Schools!$A:$Z,9,0)</f>
        <v>400030</v>
      </c>
      <c r="K55" s="74" t="s">
        <v>66</v>
      </c>
      <c r="L55" s="74" t="s">
        <v>94</v>
      </c>
      <c r="M55" s="74" t="s">
        <v>3549</v>
      </c>
      <c r="N55" s="77" t="str">
        <f>VLOOKUP(C55,Schools!A:D,4,0)</f>
        <v>Primary</v>
      </c>
      <c r="O55" s="77">
        <f t="shared" si="48"/>
        <v>10162</v>
      </c>
      <c r="P55" s="77">
        <f t="shared" si="8"/>
        <v>543965</v>
      </c>
      <c r="Q55" s="78">
        <f t="shared" si="9"/>
        <v>203256.73194615389</v>
      </c>
      <c r="R55" s="78">
        <f t="shared" si="10"/>
        <v>101628.36597307694</v>
      </c>
      <c r="S55" s="78">
        <f t="shared" ref="S55:AB55" si="52">R55</f>
        <v>101628.36597307694</v>
      </c>
      <c r="T55" s="78">
        <f t="shared" si="52"/>
        <v>101628.36597307694</v>
      </c>
      <c r="U55" s="78">
        <f t="shared" si="52"/>
        <v>101628.36597307694</v>
      </c>
      <c r="V55" s="78">
        <f t="shared" si="52"/>
        <v>101628.36597307694</v>
      </c>
      <c r="W55" s="78">
        <f t="shared" si="52"/>
        <v>101628.36597307694</v>
      </c>
      <c r="X55" s="78">
        <f t="shared" si="52"/>
        <v>101628.36597307694</v>
      </c>
      <c r="Y55" s="78">
        <f t="shared" si="52"/>
        <v>101628.36597307694</v>
      </c>
      <c r="Z55" s="78">
        <f t="shared" si="52"/>
        <v>101628.36597307694</v>
      </c>
      <c r="AA55" s="78">
        <f t="shared" si="52"/>
        <v>101628.36597307694</v>
      </c>
      <c r="AB55" s="78">
        <f t="shared" si="52"/>
        <v>101628.36597307694</v>
      </c>
      <c r="AC55" s="78">
        <f t="shared" si="12"/>
        <v>1321168.7576500003</v>
      </c>
      <c r="AD55" s="51">
        <f t="shared" si="13"/>
        <v>0</v>
      </c>
      <c r="AG55" s="79">
        <f t="shared" si="14"/>
        <v>406513.46389230777</v>
      </c>
      <c r="AH55" s="79">
        <f t="shared" si="15"/>
        <v>711398.56181153853</v>
      </c>
      <c r="AI55" s="79">
        <f t="shared" si="16"/>
        <v>1016283.6597307692</v>
      </c>
      <c r="AJ55" s="79">
        <f t="shared" si="17"/>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x14ac:dyDescent="0.25">
      <c r="A56" t="str">
        <f t="shared" si="6"/>
        <v>APT</v>
      </c>
      <c r="C56" s="74">
        <f>Schools!A60</f>
        <v>3023523</v>
      </c>
      <c r="D56" t="str">
        <f>VLOOKUP(C56,Schools!A:B,2,0)</f>
        <v>Martin Primary School</v>
      </c>
      <c r="E56" t="str">
        <f>VLOOKUP(C56,Schools!$A:$Z,3,0)</f>
        <v>M</v>
      </c>
      <c r="F56" s="76">
        <v>2883411.6984031824</v>
      </c>
      <c r="G56" s="302" t="s">
        <v>4759</v>
      </c>
      <c r="H56" s="74"/>
      <c r="I56" t="str">
        <f t="shared" si="7"/>
        <v>10162/543965</v>
      </c>
      <c r="J56">
        <f>VLOOKUP(C56,Schools!$A:$Z,9,0)</f>
        <v>400130</v>
      </c>
      <c r="K56" s="74" t="s">
        <v>66</v>
      </c>
      <c r="L56" s="74" t="s">
        <v>94</v>
      </c>
      <c r="M56" s="74" t="s">
        <v>3549</v>
      </c>
      <c r="N56" s="77" t="str">
        <f>VLOOKUP(C56,Schools!A:D,4,0)</f>
        <v>Primary</v>
      </c>
      <c r="O56" s="77">
        <f t="shared" si="48"/>
        <v>10162</v>
      </c>
      <c r="P56" s="77">
        <f t="shared" si="8"/>
        <v>543965</v>
      </c>
      <c r="Q56" s="78">
        <f t="shared" si="9"/>
        <v>443601.79975433578</v>
      </c>
      <c r="R56" s="78">
        <f t="shared" si="10"/>
        <v>221800.89987716789</v>
      </c>
      <c r="S56" s="78">
        <f t="shared" ref="S56:AB56" si="53">R56</f>
        <v>221800.89987716789</v>
      </c>
      <c r="T56" s="78">
        <f t="shared" si="53"/>
        <v>221800.89987716789</v>
      </c>
      <c r="U56" s="78">
        <f t="shared" si="53"/>
        <v>221800.89987716789</v>
      </c>
      <c r="V56" s="78">
        <f t="shared" si="53"/>
        <v>221800.89987716789</v>
      </c>
      <c r="W56" s="78">
        <f t="shared" si="53"/>
        <v>221800.89987716789</v>
      </c>
      <c r="X56" s="78">
        <f t="shared" si="53"/>
        <v>221800.89987716789</v>
      </c>
      <c r="Y56" s="78">
        <f t="shared" si="53"/>
        <v>221800.89987716789</v>
      </c>
      <c r="Z56" s="78">
        <f t="shared" si="53"/>
        <v>221800.89987716789</v>
      </c>
      <c r="AA56" s="78">
        <f t="shared" si="53"/>
        <v>221800.89987716789</v>
      </c>
      <c r="AB56" s="78">
        <f t="shared" si="53"/>
        <v>221800.89987716789</v>
      </c>
      <c r="AC56" s="78">
        <f t="shared" si="12"/>
        <v>2883411.6984031815</v>
      </c>
      <c r="AD56" s="51">
        <f t="shared" si="13"/>
        <v>0</v>
      </c>
      <c r="AG56" s="79">
        <f t="shared" si="14"/>
        <v>887203.59950867156</v>
      </c>
      <c r="AH56" s="79">
        <f t="shared" si="15"/>
        <v>1552606.2991401749</v>
      </c>
      <c r="AI56" s="79">
        <f t="shared" si="16"/>
        <v>2218008.9987716782</v>
      </c>
      <c r="AJ56" s="79">
        <f t="shared" si="17"/>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x14ac:dyDescent="0.25">
      <c r="A57" t="str">
        <f t="shared" si="6"/>
        <v>APT</v>
      </c>
      <c r="C57" s="74">
        <f>Schools!A61</f>
        <v>3025948</v>
      </c>
      <c r="D57" t="str">
        <f>VLOOKUP(C57,Schools!A:B,2,0)</f>
        <v>Mathilda Marks-Kennedy School</v>
      </c>
      <c r="E57" t="str">
        <f>VLOOKUP(C57,Schools!$A:$Z,3,0)</f>
        <v>M</v>
      </c>
      <c r="F57" s="76">
        <v>923079.61866849987</v>
      </c>
      <c r="G57" s="302" t="s">
        <v>4759</v>
      </c>
      <c r="H57" s="74"/>
      <c r="I57" t="str">
        <f t="shared" si="7"/>
        <v>10162/543965</v>
      </c>
      <c r="J57">
        <f>VLOOKUP(C57,Schools!$A:$Z,9,0)</f>
        <v>400112</v>
      </c>
      <c r="K57" s="74" t="s">
        <v>66</v>
      </c>
      <c r="L57" s="74" t="s">
        <v>94</v>
      </c>
      <c r="M57" s="74" t="s">
        <v>3549</v>
      </c>
      <c r="N57" s="77" t="str">
        <f>VLOOKUP(C57,Schools!A:D,4,0)</f>
        <v>Primary</v>
      </c>
      <c r="O57" s="77">
        <f t="shared" si="48"/>
        <v>10162</v>
      </c>
      <c r="P57" s="77">
        <f t="shared" si="8"/>
        <v>543965</v>
      </c>
      <c r="Q57" s="78">
        <f t="shared" si="9"/>
        <v>142012.24902592305</v>
      </c>
      <c r="R57" s="78">
        <f t="shared" si="10"/>
        <v>71006.124512961527</v>
      </c>
      <c r="S57" s="78">
        <f t="shared" ref="S57:AB57" si="54">R57</f>
        <v>71006.124512961527</v>
      </c>
      <c r="T57" s="78">
        <f t="shared" si="54"/>
        <v>71006.124512961527</v>
      </c>
      <c r="U57" s="78">
        <f t="shared" si="54"/>
        <v>71006.124512961527</v>
      </c>
      <c r="V57" s="78">
        <f t="shared" si="54"/>
        <v>71006.124512961527</v>
      </c>
      <c r="W57" s="78">
        <f t="shared" si="54"/>
        <v>71006.124512961527</v>
      </c>
      <c r="X57" s="78">
        <f t="shared" si="54"/>
        <v>71006.124512961527</v>
      </c>
      <c r="Y57" s="78">
        <f t="shared" si="54"/>
        <v>71006.124512961527</v>
      </c>
      <c r="Z57" s="78">
        <f t="shared" si="54"/>
        <v>71006.124512961527</v>
      </c>
      <c r="AA57" s="78">
        <f t="shared" si="54"/>
        <v>71006.124512961527</v>
      </c>
      <c r="AB57" s="78">
        <f t="shared" si="54"/>
        <v>71006.124512961527</v>
      </c>
      <c r="AC57" s="78">
        <f t="shared" si="12"/>
        <v>923079.61866849964</v>
      </c>
      <c r="AD57" s="51">
        <f t="shared" si="13"/>
        <v>0</v>
      </c>
      <c r="AE57" s="51"/>
      <c r="AG57" s="79">
        <f t="shared" si="14"/>
        <v>284024.49805184611</v>
      </c>
      <c r="AH57" s="79">
        <f t="shared" si="15"/>
        <v>497042.87159073073</v>
      </c>
      <c r="AI57" s="79">
        <f t="shared" si="16"/>
        <v>710061.24512961518</v>
      </c>
      <c r="AJ57" s="79">
        <f t="shared" si="17"/>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x14ac:dyDescent="0.25">
      <c r="A58" t="str">
        <f t="shared" si="6"/>
        <v>APT</v>
      </c>
      <c r="C58" s="74">
        <f>Schools!A62</f>
        <v>3025949</v>
      </c>
      <c r="D58" t="str">
        <f>VLOOKUP(C58,Schools!A:B,2,0)</f>
        <v>Menorah Foundation School</v>
      </c>
      <c r="E58" t="str">
        <f>VLOOKUP(C58,Schools!$A:$Z,3,0)</f>
        <v>M</v>
      </c>
      <c r="F58" s="76">
        <v>1616200</v>
      </c>
      <c r="G58" s="302" t="s">
        <v>4759</v>
      </c>
      <c r="H58" s="74"/>
      <c r="I58" t="str">
        <f t="shared" si="7"/>
        <v>10162/543965</v>
      </c>
      <c r="J58">
        <f>VLOOKUP(C58,Schools!$A:$Z,9,0)</f>
        <v>400110</v>
      </c>
      <c r="K58" s="74" t="s">
        <v>66</v>
      </c>
      <c r="L58" s="74" t="s">
        <v>94</v>
      </c>
      <c r="M58" s="74" t="s">
        <v>3549</v>
      </c>
      <c r="N58" s="77" t="str">
        <f>VLOOKUP(C58,Schools!A:D,4,0)</f>
        <v>Primary</v>
      </c>
      <c r="O58" s="77">
        <f t="shared" si="48"/>
        <v>10162</v>
      </c>
      <c r="P58" s="77">
        <f t="shared" si="8"/>
        <v>543965</v>
      </c>
      <c r="Q58" s="78">
        <f t="shared" si="9"/>
        <v>248646.15384615384</v>
      </c>
      <c r="R58" s="78">
        <f t="shared" si="10"/>
        <v>124323.07692307692</v>
      </c>
      <c r="S58" s="78">
        <f t="shared" ref="S58:AB58" si="55">R58</f>
        <v>124323.07692307692</v>
      </c>
      <c r="T58" s="78">
        <f t="shared" si="55"/>
        <v>124323.07692307692</v>
      </c>
      <c r="U58" s="78">
        <f t="shared" si="55"/>
        <v>124323.07692307692</v>
      </c>
      <c r="V58" s="78">
        <f t="shared" si="55"/>
        <v>124323.07692307692</v>
      </c>
      <c r="W58" s="78">
        <f t="shared" si="55"/>
        <v>124323.07692307692</v>
      </c>
      <c r="X58" s="78">
        <f t="shared" si="55"/>
        <v>124323.07692307692</v>
      </c>
      <c r="Y58" s="78">
        <f t="shared" si="55"/>
        <v>124323.07692307692</v>
      </c>
      <c r="Z58" s="78">
        <f t="shared" si="55"/>
        <v>124323.07692307692</v>
      </c>
      <c r="AA58" s="78">
        <f t="shared" si="55"/>
        <v>124323.07692307692</v>
      </c>
      <c r="AB58" s="78">
        <f t="shared" si="55"/>
        <v>124323.07692307692</v>
      </c>
      <c r="AC58" s="78">
        <f t="shared" si="12"/>
        <v>1616200.0000000002</v>
      </c>
      <c r="AD58" s="51">
        <f t="shared" si="13"/>
        <v>0</v>
      </c>
      <c r="AG58" s="79">
        <f t="shared" si="14"/>
        <v>497292.30769230769</v>
      </c>
      <c r="AH58" s="79">
        <f t="shared" si="15"/>
        <v>870261.53846153838</v>
      </c>
      <c r="AI58" s="79">
        <f t="shared" si="16"/>
        <v>1243230.7692307692</v>
      </c>
      <c r="AJ58" s="79">
        <f t="shared" si="17"/>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x14ac:dyDescent="0.25">
      <c r="A59" t="str">
        <f t="shared" si="6"/>
        <v>APT</v>
      </c>
      <c r="C59" s="74">
        <f>Schools!A63</f>
        <v>3023513</v>
      </c>
      <c r="D59" t="str">
        <f>VLOOKUP(C59,Schools!A:B,2,0)</f>
        <v>Menorah Primary School</v>
      </c>
      <c r="E59" t="str">
        <f>VLOOKUP(C59,Schools!$A:$Z,3,0)</f>
        <v>M</v>
      </c>
      <c r="F59" s="76">
        <v>1593209.8807600001</v>
      </c>
      <c r="G59" s="302" t="s">
        <v>4759</v>
      </c>
      <c r="H59" s="74"/>
      <c r="I59" t="str">
        <f t="shared" si="7"/>
        <v>10162/543965</v>
      </c>
      <c r="J59">
        <f>VLOOKUP(C59,Schools!$A:$Z,9,0)</f>
        <v>400007</v>
      </c>
      <c r="K59" s="74" t="s">
        <v>66</v>
      </c>
      <c r="L59" s="74" t="s">
        <v>94</v>
      </c>
      <c r="M59" s="74" t="s">
        <v>3549</v>
      </c>
      <c r="N59" s="77" t="str">
        <f>VLOOKUP(C59,Schools!A:D,4,0)</f>
        <v>Primary</v>
      </c>
      <c r="O59" s="77">
        <f t="shared" si="48"/>
        <v>10162</v>
      </c>
      <c r="P59" s="77">
        <f t="shared" si="8"/>
        <v>543965</v>
      </c>
      <c r="Q59" s="78">
        <f t="shared" si="9"/>
        <v>245109.2124246154</v>
      </c>
      <c r="R59" s="78">
        <f t="shared" si="10"/>
        <v>122554.6062123077</v>
      </c>
      <c r="S59" s="78">
        <f t="shared" ref="S59:AB59" si="56">R59</f>
        <v>122554.6062123077</v>
      </c>
      <c r="T59" s="78">
        <f t="shared" si="56"/>
        <v>122554.6062123077</v>
      </c>
      <c r="U59" s="78">
        <f t="shared" si="56"/>
        <v>122554.6062123077</v>
      </c>
      <c r="V59" s="78">
        <f t="shared" si="56"/>
        <v>122554.6062123077</v>
      </c>
      <c r="W59" s="78">
        <f t="shared" si="56"/>
        <v>122554.6062123077</v>
      </c>
      <c r="X59" s="78">
        <f t="shared" si="56"/>
        <v>122554.6062123077</v>
      </c>
      <c r="Y59" s="78">
        <f t="shared" si="56"/>
        <v>122554.6062123077</v>
      </c>
      <c r="Z59" s="78">
        <f t="shared" si="56"/>
        <v>122554.6062123077</v>
      </c>
      <c r="AA59" s="78">
        <f t="shared" si="56"/>
        <v>122554.6062123077</v>
      </c>
      <c r="AB59" s="78">
        <f t="shared" si="56"/>
        <v>122554.6062123077</v>
      </c>
      <c r="AC59" s="78">
        <f t="shared" si="12"/>
        <v>1593209.8807600001</v>
      </c>
      <c r="AD59" s="51">
        <f t="shared" si="13"/>
        <v>0</v>
      </c>
      <c r="AG59" s="79">
        <f t="shared" si="14"/>
        <v>490218.4248492308</v>
      </c>
      <c r="AH59" s="79">
        <f t="shared" si="15"/>
        <v>857882.24348615389</v>
      </c>
      <c r="AI59" s="79">
        <f t="shared" si="16"/>
        <v>1225546.062123077</v>
      </c>
      <c r="AJ59" s="79">
        <f t="shared" si="17"/>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x14ac:dyDescent="0.25">
      <c r="A60" t="str">
        <f t="shared" si="6"/>
        <v>APT</v>
      </c>
      <c r="C60" s="74">
        <f>Schools!A65</f>
        <v>3023305</v>
      </c>
      <c r="D60" t="str">
        <f>VLOOKUP(C60,Schools!A:B,2,0)</f>
        <v>Monken Hadley C E Primary School</v>
      </c>
      <c r="E60" t="str">
        <f>VLOOKUP(C60,Schools!$A:$Z,3,0)</f>
        <v>M</v>
      </c>
      <c r="F60" s="76">
        <v>723319.30240814295</v>
      </c>
      <c r="G60" s="302" t="s">
        <v>4759</v>
      </c>
      <c r="H60" s="74"/>
      <c r="I60" t="str">
        <f t="shared" si="7"/>
        <v>10162/543965</v>
      </c>
      <c r="J60">
        <f>VLOOKUP(C60,Schools!$A:$Z,9,0)</f>
        <v>400086</v>
      </c>
      <c r="K60" s="74" t="s">
        <v>66</v>
      </c>
      <c r="L60" s="74" t="s">
        <v>94</v>
      </c>
      <c r="M60" s="74" t="s">
        <v>3549</v>
      </c>
      <c r="N60" s="77" t="str">
        <f>VLOOKUP(C60,Schools!A:D,4,0)</f>
        <v>Primary</v>
      </c>
      <c r="O60" s="77">
        <f t="shared" si="48"/>
        <v>10162</v>
      </c>
      <c r="P60" s="77">
        <f t="shared" si="8"/>
        <v>543965</v>
      </c>
      <c r="Q60" s="78">
        <f t="shared" si="9"/>
        <v>111279.89267817583</v>
      </c>
      <c r="R60" s="78">
        <f t="shared" si="10"/>
        <v>55639.946339087917</v>
      </c>
      <c r="S60" s="78">
        <f t="shared" ref="S60:AB60" si="57">R60</f>
        <v>55639.946339087917</v>
      </c>
      <c r="T60" s="78">
        <f t="shared" si="57"/>
        <v>55639.946339087917</v>
      </c>
      <c r="U60" s="78">
        <f t="shared" si="57"/>
        <v>55639.946339087917</v>
      </c>
      <c r="V60" s="78">
        <f t="shared" si="57"/>
        <v>55639.946339087917</v>
      </c>
      <c r="W60" s="78">
        <f t="shared" si="57"/>
        <v>55639.946339087917</v>
      </c>
      <c r="X60" s="78">
        <f t="shared" si="57"/>
        <v>55639.946339087917</v>
      </c>
      <c r="Y60" s="78">
        <f t="shared" si="57"/>
        <v>55639.946339087917</v>
      </c>
      <c r="Z60" s="78">
        <f t="shared" si="57"/>
        <v>55639.946339087917</v>
      </c>
      <c r="AA60" s="78">
        <f t="shared" si="57"/>
        <v>55639.946339087917</v>
      </c>
      <c r="AB60" s="78">
        <f t="shared" si="57"/>
        <v>55639.946339087917</v>
      </c>
      <c r="AC60" s="78">
        <f t="shared" si="12"/>
        <v>723319.30240814295</v>
      </c>
      <c r="AD60" s="51">
        <f t="shared" si="13"/>
        <v>0</v>
      </c>
      <c r="AG60" s="79">
        <f t="shared" si="14"/>
        <v>222559.78535635167</v>
      </c>
      <c r="AH60" s="79">
        <f t="shared" si="15"/>
        <v>389479.62437361543</v>
      </c>
      <c r="AI60" s="79">
        <f t="shared" si="16"/>
        <v>556399.46339087922</v>
      </c>
      <c r="AJ60" s="79">
        <f t="shared" si="17"/>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x14ac:dyDescent="0.25">
      <c r="A61" t="str">
        <f t="shared" si="6"/>
        <v>APT</v>
      </c>
      <c r="C61" s="74">
        <f>Schools!A66</f>
        <v>3022042</v>
      </c>
      <c r="D61" t="str">
        <f>VLOOKUP(C61,Schools!A:B,2,0)</f>
        <v>Monkfrith School</v>
      </c>
      <c r="E61" t="str">
        <f>VLOOKUP(C61,Schools!$A:$Z,3,0)</f>
        <v>M</v>
      </c>
      <c r="F61" s="76">
        <v>1843083.4547297708</v>
      </c>
      <c r="G61" s="302" t="s">
        <v>4759</v>
      </c>
      <c r="H61" s="74"/>
      <c r="I61" t="str">
        <f t="shared" si="7"/>
        <v>10162/543965</v>
      </c>
      <c r="J61">
        <f>VLOOKUP(C61,Schools!$A:$Z,9,0)</f>
        <v>400048</v>
      </c>
      <c r="K61" s="74" t="s">
        <v>66</v>
      </c>
      <c r="L61" s="74" t="s">
        <v>94</v>
      </c>
      <c r="M61" s="74" t="s">
        <v>3549</v>
      </c>
      <c r="N61" s="77" t="str">
        <f>VLOOKUP(C61,Schools!A:D,4,0)</f>
        <v>Primary</v>
      </c>
      <c r="O61" s="77">
        <f t="shared" si="48"/>
        <v>10162</v>
      </c>
      <c r="P61" s="77">
        <f t="shared" si="8"/>
        <v>543965</v>
      </c>
      <c r="Q61" s="78">
        <f t="shared" si="9"/>
        <v>283551.30072765704</v>
      </c>
      <c r="R61" s="78">
        <f t="shared" si="10"/>
        <v>141775.65036382852</v>
      </c>
      <c r="S61" s="78">
        <f t="shared" ref="S61:AB61" si="58">R61</f>
        <v>141775.65036382852</v>
      </c>
      <c r="T61" s="78">
        <f t="shared" si="58"/>
        <v>141775.65036382852</v>
      </c>
      <c r="U61" s="78">
        <f t="shared" si="58"/>
        <v>141775.65036382852</v>
      </c>
      <c r="V61" s="78">
        <f t="shared" si="58"/>
        <v>141775.65036382852</v>
      </c>
      <c r="W61" s="78">
        <f t="shared" si="58"/>
        <v>141775.65036382852</v>
      </c>
      <c r="X61" s="78">
        <f t="shared" si="58"/>
        <v>141775.65036382852</v>
      </c>
      <c r="Y61" s="78">
        <f t="shared" si="58"/>
        <v>141775.65036382852</v>
      </c>
      <c r="Z61" s="78">
        <f t="shared" si="58"/>
        <v>141775.65036382852</v>
      </c>
      <c r="AA61" s="78">
        <f t="shared" si="58"/>
        <v>141775.65036382852</v>
      </c>
      <c r="AB61" s="78">
        <f t="shared" si="58"/>
        <v>141775.65036382852</v>
      </c>
      <c r="AC61" s="78">
        <f t="shared" si="12"/>
        <v>1843083.4547297708</v>
      </c>
      <c r="AD61" s="51">
        <f t="shared" si="13"/>
        <v>0</v>
      </c>
      <c r="AG61" s="79">
        <f t="shared" si="14"/>
        <v>567102.60145531408</v>
      </c>
      <c r="AH61" s="79">
        <f t="shared" si="15"/>
        <v>992429.55254679965</v>
      </c>
      <c r="AI61" s="79">
        <f t="shared" si="16"/>
        <v>1417756.5036382852</v>
      </c>
      <c r="AJ61" s="79">
        <f t="shared" si="17"/>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x14ac:dyDescent="0.25">
      <c r="A62" t="str">
        <f t="shared" si="6"/>
        <v>APT</v>
      </c>
      <c r="C62" s="74">
        <f>Schools!A67</f>
        <v>3022044</v>
      </c>
      <c r="D62" t="str">
        <f>VLOOKUP(C62,Schools!A:B,2,0)</f>
        <v>Moss Hall Infant School</v>
      </c>
      <c r="E62" t="str">
        <f>VLOOKUP(C62,Schools!$A:$Z,3,0)</f>
        <v>M</v>
      </c>
      <c r="F62" s="76">
        <v>1661500.3176212055</v>
      </c>
      <c r="G62" s="302" t="s">
        <v>4759</v>
      </c>
      <c r="H62" s="74"/>
      <c r="I62" t="str">
        <f t="shared" si="7"/>
        <v>10162/543965</v>
      </c>
      <c r="J62">
        <f>VLOOKUP(C62,Schools!$A:$Z,9,0)</f>
        <v>400087</v>
      </c>
      <c r="K62" s="74" t="s">
        <v>66</v>
      </c>
      <c r="L62" s="74" t="s">
        <v>94</v>
      </c>
      <c r="M62" s="74" t="s">
        <v>3549</v>
      </c>
      <c r="N62" s="77" t="str">
        <f>VLOOKUP(C62,Schools!A:D,4,0)</f>
        <v>Primary</v>
      </c>
      <c r="O62" s="77">
        <f t="shared" si="48"/>
        <v>10162</v>
      </c>
      <c r="P62" s="77">
        <f t="shared" si="8"/>
        <v>543965</v>
      </c>
      <c r="Q62" s="78">
        <f t="shared" si="9"/>
        <v>255615.43348018546</v>
      </c>
      <c r="R62" s="78">
        <f t="shared" si="10"/>
        <v>127807.71674009273</v>
      </c>
      <c r="S62" s="78">
        <f t="shared" ref="S62:AB62" si="59">R62</f>
        <v>127807.71674009273</v>
      </c>
      <c r="T62" s="78">
        <f t="shared" si="59"/>
        <v>127807.71674009273</v>
      </c>
      <c r="U62" s="78">
        <f t="shared" si="59"/>
        <v>127807.71674009273</v>
      </c>
      <c r="V62" s="78">
        <f t="shared" si="59"/>
        <v>127807.71674009273</v>
      </c>
      <c r="W62" s="78">
        <f t="shared" si="59"/>
        <v>127807.71674009273</v>
      </c>
      <c r="X62" s="78">
        <f t="shared" si="59"/>
        <v>127807.71674009273</v>
      </c>
      <c r="Y62" s="78">
        <f t="shared" si="59"/>
        <v>127807.71674009273</v>
      </c>
      <c r="Z62" s="78">
        <f t="shared" si="59"/>
        <v>127807.71674009273</v>
      </c>
      <c r="AA62" s="78">
        <f t="shared" si="59"/>
        <v>127807.71674009273</v>
      </c>
      <c r="AB62" s="78">
        <f t="shared" si="59"/>
        <v>127807.71674009273</v>
      </c>
      <c r="AC62" s="78">
        <f t="shared" si="12"/>
        <v>1661500.3176212055</v>
      </c>
      <c r="AD62" s="51">
        <f t="shared" si="13"/>
        <v>0</v>
      </c>
      <c r="AG62" s="79">
        <f t="shared" si="14"/>
        <v>511230.86696037091</v>
      </c>
      <c r="AH62" s="79">
        <f t="shared" si="15"/>
        <v>894654.0171806491</v>
      </c>
      <c r="AI62" s="79">
        <f t="shared" si="16"/>
        <v>1278077.1674009273</v>
      </c>
      <c r="AJ62" s="79">
        <f t="shared" si="17"/>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x14ac:dyDescent="0.25">
      <c r="A63" t="str">
        <f t="shared" si="6"/>
        <v>APT</v>
      </c>
      <c r="C63" s="74">
        <f>Schools!A68</f>
        <v>3022043</v>
      </c>
      <c r="D63" t="str">
        <f>VLOOKUP(C63,Schools!A:B,2,0)</f>
        <v>Moss Hall Junior School</v>
      </c>
      <c r="E63" t="str">
        <f>VLOOKUP(C63,Schools!$A:$Z,3,0)</f>
        <v>M</v>
      </c>
      <c r="F63" s="76">
        <v>1935139.5750340219</v>
      </c>
      <c r="G63" s="302" t="s">
        <v>4759</v>
      </c>
      <c r="H63" s="74"/>
      <c r="I63" t="str">
        <f t="shared" si="7"/>
        <v>10162/543965</v>
      </c>
      <c r="J63">
        <f>VLOOKUP(C63,Schools!$A:$Z,9,0)</f>
        <v>400088</v>
      </c>
      <c r="K63" s="74" t="s">
        <v>66</v>
      </c>
      <c r="L63" s="74" t="s">
        <v>94</v>
      </c>
      <c r="M63" s="74" t="s">
        <v>3549</v>
      </c>
      <c r="N63" s="77" t="str">
        <f>VLOOKUP(C63,Schools!A:D,4,0)</f>
        <v>Primary</v>
      </c>
      <c r="O63" s="77">
        <f t="shared" si="48"/>
        <v>10162</v>
      </c>
      <c r="P63" s="77">
        <f t="shared" si="8"/>
        <v>543965</v>
      </c>
      <c r="Q63" s="78">
        <f t="shared" si="9"/>
        <v>297713.78077446489</v>
      </c>
      <c r="R63" s="78">
        <f t="shared" si="10"/>
        <v>148856.89038723244</v>
      </c>
      <c r="S63" s="78">
        <f t="shared" ref="S63:AB63" si="60">R63</f>
        <v>148856.89038723244</v>
      </c>
      <c r="T63" s="78">
        <f t="shared" si="60"/>
        <v>148856.89038723244</v>
      </c>
      <c r="U63" s="78">
        <f t="shared" si="60"/>
        <v>148856.89038723244</v>
      </c>
      <c r="V63" s="78">
        <f t="shared" si="60"/>
        <v>148856.89038723244</v>
      </c>
      <c r="W63" s="78">
        <f t="shared" si="60"/>
        <v>148856.89038723244</v>
      </c>
      <c r="X63" s="78">
        <f t="shared" si="60"/>
        <v>148856.89038723244</v>
      </c>
      <c r="Y63" s="78">
        <f t="shared" si="60"/>
        <v>148856.89038723244</v>
      </c>
      <c r="Z63" s="78">
        <f t="shared" si="60"/>
        <v>148856.89038723244</v>
      </c>
      <c r="AA63" s="78">
        <f t="shared" si="60"/>
        <v>148856.89038723244</v>
      </c>
      <c r="AB63" s="78">
        <f t="shared" si="60"/>
        <v>148856.89038723244</v>
      </c>
      <c r="AC63" s="78">
        <f t="shared" si="12"/>
        <v>1935139.5750340216</v>
      </c>
      <c r="AD63" s="51">
        <f t="shared" si="13"/>
        <v>0</v>
      </c>
      <c r="AG63" s="79">
        <f t="shared" si="14"/>
        <v>595427.56154892978</v>
      </c>
      <c r="AH63" s="79">
        <f t="shared" si="15"/>
        <v>1041998.232710627</v>
      </c>
      <c r="AI63" s="79">
        <f t="shared" si="16"/>
        <v>1488568.9038723244</v>
      </c>
      <c r="AJ63" s="79">
        <f t="shared" si="17"/>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x14ac:dyDescent="0.25">
      <c r="A64" t="str">
        <f t="shared" si="6"/>
        <v>APT</v>
      </c>
      <c r="C64" s="74">
        <f>Schools!A69</f>
        <v>3022053</v>
      </c>
      <c r="D64" t="str">
        <f>VLOOKUP(C64,Schools!A:B,2,0)</f>
        <v>Noam Primary School</v>
      </c>
      <c r="E64" t="str">
        <f>VLOOKUP(C64,Schools!$A:$Z,3,0)</f>
        <v>M</v>
      </c>
      <c r="F64" s="76">
        <v>899342.18363806582</v>
      </c>
      <c r="G64" s="302" t="s">
        <v>4759</v>
      </c>
      <c r="H64" s="74"/>
      <c r="I64" t="str">
        <f t="shared" si="7"/>
        <v>10162/543965</v>
      </c>
      <c r="J64">
        <f>VLOOKUP(C64,Schools!$A:$Z,9,0)</f>
        <v>158733</v>
      </c>
      <c r="K64" s="74" t="s">
        <v>66</v>
      </c>
      <c r="L64" s="74" t="s">
        <v>94</v>
      </c>
      <c r="M64" s="74" t="s">
        <v>3549</v>
      </c>
      <c r="N64" s="77" t="str">
        <f>VLOOKUP(C64,Schools!A:D,4,0)</f>
        <v>Primary</v>
      </c>
      <c r="O64" s="77">
        <f t="shared" si="48"/>
        <v>10162</v>
      </c>
      <c r="P64" s="77">
        <f t="shared" si="8"/>
        <v>543965</v>
      </c>
      <c r="Q64" s="78">
        <f t="shared" si="9"/>
        <v>138360.33594431781</v>
      </c>
      <c r="R64" s="78">
        <f t="shared" si="10"/>
        <v>69180.167972158903</v>
      </c>
      <c r="S64" s="78">
        <f t="shared" ref="S64:AB64" si="61">R64</f>
        <v>69180.167972158903</v>
      </c>
      <c r="T64" s="78">
        <f t="shared" si="61"/>
        <v>69180.167972158903</v>
      </c>
      <c r="U64" s="78">
        <f t="shared" si="61"/>
        <v>69180.167972158903</v>
      </c>
      <c r="V64" s="78">
        <f t="shared" si="61"/>
        <v>69180.167972158903</v>
      </c>
      <c r="W64" s="78">
        <f t="shared" si="61"/>
        <v>69180.167972158903</v>
      </c>
      <c r="X64" s="78">
        <f t="shared" si="61"/>
        <v>69180.167972158903</v>
      </c>
      <c r="Y64" s="78">
        <f t="shared" si="61"/>
        <v>69180.167972158903</v>
      </c>
      <c r="Z64" s="78">
        <f t="shared" si="61"/>
        <v>69180.167972158903</v>
      </c>
      <c r="AA64" s="78">
        <f t="shared" si="61"/>
        <v>69180.167972158903</v>
      </c>
      <c r="AB64" s="78">
        <f t="shared" si="61"/>
        <v>69180.167972158903</v>
      </c>
      <c r="AC64" s="78">
        <f t="shared" si="12"/>
        <v>899342.18363806547</v>
      </c>
      <c r="AD64" s="51">
        <f t="shared" si="13"/>
        <v>0</v>
      </c>
      <c r="AG64" s="79">
        <f t="shared" si="14"/>
        <v>276720.67188863561</v>
      </c>
      <c r="AH64" s="79">
        <f t="shared" si="15"/>
        <v>484261.17580511223</v>
      </c>
      <c r="AI64" s="79">
        <f t="shared" si="16"/>
        <v>691801.67972158885</v>
      </c>
      <c r="AJ64" s="79">
        <f t="shared" si="17"/>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x14ac:dyDescent="0.25">
      <c r="A65" t="str">
        <f t="shared" si="6"/>
        <v>APT</v>
      </c>
      <c r="C65" s="74">
        <f>Schools!A70</f>
        <v>3022045</v>
      </c>
      <c r="D65" t="str">
        <f>VLOOKUP(C65,Schools!A:B,2,0)</f>
        <v>Northside School</v>
      </c>
      <c r="E65" t="str">
        <f>VLOOKUP(C65,Schools!$A:$Z,3,0)</f>
        <v>M</v>
      </c>
      <c r="F65" s="76">
        <v>1140779.1537115227</v>
      </c>
      <c r="G65" s="302" t="s">
        <v>4759</v>
      </c>
      <c r="H65" s="74"/>
      <c r="I65" t="str">
        <f t="shared" si="7"/>
        <v>10162/543965</v>
      </c>
      <c r="J65">
        <f>VLOOKUP(C65,Schools!$A:$Z,9,0)</f>
        <v>400089</v>
      </c>
      <c r="K65" s="74" t="s">
        <v>66</v>
      </c>
      <c r="L65" s="74" t="s">
        <v>94</v>
      </c>
      <c r="M65" s="74" t="s">
        <v>3549</v>
      </c>
      <c r="N65" s="77" t="str">
        <f>VLOOKUP(C65,Schools!A:D,4,0)</f>
        <v>Primary</v>
      </c>
      <c r="O65" s="77">
        <f t="shared" si="48"/>
        <v>10162</v>
      </c>
      <c r="P65" s="77">
        <f t="shared" si="8"/>
        <v>543965</v>
      </c>
      <c r="Q65" s="78">
        <f t="shared" si="9"/>
        <v>175504.4851863881</v>
      </c>
      <c r="R65" s="78">
        <f t="shared" si="10"/>
        <v>87752.242593194052</v>
      </c>
      <c r="S65" s="78">
        <f t="shared" ref="S65:AB65" si="62">R65</f>
        <v>87752.242593194052</v>
      </c>
      <c r="T65" s="78">
        <f t="shared" si="62"/>
        <v>87752.242593194052</v>
      </c>
      <c r="U65" s="78">
        <f t="shared" si="62"/>
        <v>87752.242593194052</v>
      </c>
      <c r="V65" s="78">
        <f t="shared" si="62"/>
        <v>87752.242593194052</v>
      </c>
      <c r="W65" s="78">
        <f t="shared" si="62"/>
        <v>87752.242593194052</v>
      </c>
      <c r="X65" s="78">
        <f t="shared" si="62"/>
        <v>87752.242593194052</v>
      </c>
      <c r="Y65" s="78">
        <f t="shared" si="62"/>
        <v>87752.242593194052</v>
      </c>
      <c r="Z65" s="78">
        <f t="shared" si="62"/>
        <v>87752.242593194052</v>
      </c>
      <c r="AA65" s="78">
        <f t="shared" si="62"/>
        <v>87752.242593194052</v>
      </c>
      <c r="AB65" s="78">
        <f t="shared" si="62"/>
        <v>87752.242593194052</v>
      </c>
      <c r="AC65" s="78">
        <f t="shared" si="12"/>
        <v>1140779.1537115225</v>
      </c>
      <c r="AD65" s="51">
        <f t="shared" si="13"/>
        <v>0</v>
      </c>
      <c r="AG65" s="79">
        <f t="shared" si="14"/>
        <v>351008.97037277621</v>
      </c>
      <c r="AH65" s="79">
        <f t="shared" si="15"/>
        <v>614265.69815235829</v>
      </c>
      <c r="AI65" s="79">
        <f t="shared" si="16"/>
        <v>877522.42593194032</v>
      </c>
      <c r="AJ65" s="79">
        <f t="shared" si="17"/>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x14ac:dyDescent="0.25">
      <c r="A66" t="str">
        <f t="shared" si="6"/>
        <v>APT</v>
      </c>
      <c r="C66" s="74">
        <f>Schools!A71</f>
        <v>3022077</v>
      </c>
      <c r="D66" t="str">
        <f>VLOOKUP(C66,Schools!A:B,2,0)</f>
        <v>Orion Primary School</v>
      </c>
      <c r="E66" t="str">
        <f>VLOOKUP(C66,Schools!$A:$Z,3,0)</f>
        <v>M</v>
      </c>
      <c r="F66" s="76">
        <v>4945848.4713093583</v>
      </c>
      <c r="G66" s="302" t="s">
        <v>4759</v>
      </c>
      <c r="H66" s="74"/>
      <c r="I66" t="str">
        <f t="shared" si="7"/>
        <v>10162/543965</v>
      </c>
      <c r="J66">
        <f>VLOOKUP(C66,Schools!$A:$Z,9,0)</f>
        <v>400113</v>
      </c>
      <c r="K66" s="74" t="s">
        <v>66</v>
      </c>
      <c r="L66" s="74" t="s">
        <v>94</v>
      </c>
      <c r="M66" s="74" t="s">
        <v>3549</v>
      </c>
      <c r="N66" s="77" t="str">
        <f>VLOOKUP(C66,Schools!A:D,4,0)</f>
        <v>Primary</v>
      </c>
      <c r="O66" s="77">
        <f t="shared" si="48"/>
        <v>10162</v>
      </c>
      <c r="P66" s="77">
        <f t="shared" si="8"/>
        <v>543965</v>
      </c>
      <c r="Q66" s="78">
        <f t="shared" si="9"/>
        <v>760899.76481682435</v>
      </c>
      <c r="R66" s="78">
        <f t="shared" si="10"/>
        <v>380449.88240841217</v>
      </c>
      <c r="S66" s="78">
        <f t="shared" ref="S66:AB66" si="63">R66</f>
        <v>380449.88240841217</v>
      </c>
      <c r="T66" s="78">
        <f t="shared" si="63"/>
        <v>380449.88240841217</v>
      </c>
      <c r="U66" s="78">
        <f t="shared" si="63"/>
        <v>380449.88240841217</v>
      </c>
      <c r="V66" s="78">
        <f t="shared" si="63"/>
        <v>380449.88240841217</v>
      </c>
      <c r="W66" s="78">
        <f t="shared" si="63"/>
        <v>380449.88240841217</v>
      </c>
      <c r="X66" s="78">
        <f t="shared" si="63"/>
        <v>380449.88240841217</v>
      </c>
      <c r="Y66" s="78">
        <f t="shared" si="63"/>
        <v>380449.88240841217</v>
      </c>
      <c r="Z66" s="78">
        <f t="shared" si="63"/>
        <v>380449.88240841217</v>
      </c>
      <c r="AA66" s="78">
        <f t="shared" si="63"/>
        <v>380449.88240841217</v>
      </c>
      <c r="AB66" s="78">
        <f t="shared" si="63"/>
        <v>380449.88240841217</v>
      </c>
      <c r="AC66" s="78">
        <f t="shared" si="12"/>
        <v>4945848.4713093583</v>
      </c>
      <c r="AD66" s="51">
        <f t="shared" si="13"/>
        <v>0</v>
      </c>
      <c r="AG66" s="79">
        <f t="shared" si="14"/>
        <v>1521799.5296336487</v>
      </c>
      <c r="AH66" s="79">
        <f t="shared" si="15"/>
        <v>2663149.1768588852</v>
      </c>
      <c r="AI66" s="79">
        <f t="shared" si="16"/>
        <v>3804498.8240841217</v>
      </c>
      <c r="AJ66" s="79">
        <f t="shared" si="17"/>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x14ac:dyDescent="0.25">
      <c r="A67" t="str">
        <f t="shared" si="6"/>
        <v>APT</v>
      </c>
      <c r="C67" s="74">
        <f>Schools!A72</f>
        <v>3025201</v>
      </c>
      <c r="D67" t="str">
        <f>VLOOKUP(C67,Schools!A:B,2,0)</f>
        <v>Osidge Primary School</v>
      </c>
      <c r="E67" t="str">
        <f>VLOOKUP(C67,Schools!$A:$Z,3,0)</f>
        <v>M</v>
      </c>
      <c r="F67" s="76">
        <v>1819832.5468102063</v>
      </c>
      <c r="G67" s="302" t="s">
        <v>4759</v>
      </c>
      <c r="H67" s="74"/>
      <c r="I67" t="str">
        <f t="shared" si="7"/>
        <v>10162/543965</v>
      </c>
      <c r="J67">
        <f>VLOOKUP(C67,Schools!$A:$Z,9,0)</f>
        <v>400021</v>
      </c>
      <c r="K67" s="74" t="s">
        <v>66</v>
      </c>
      <c r="L67" s="74" t="s">
        <v>94</v>
      </c>
      <c r="M67" s="74" t="s">
        <v>3549</v>
      </c>
      <c r="N67" s="77" t="str">
        <f>VLOOKUP(C67,Schools!A:D,4,0)</f>
        <v>Primary</v>
      </c>
      <c r="O67" s="77">
        <f t="shared" si="48"/>
        <v>10162</v>
      </c>
      <c r="P67" s="77">
        <f t="shared" si="8"/>
        <v>543965</v>
      </c>
      <c r="Q67" s="78">
        <f t="shared" si="9"/>
        <v>279974.23797080095</v>
      </c>
      <c r="R67" s="78">
        <f t="shared" si="10"/>
        <v>139987.11898540048</v>
      </c>
      <c r="S67" s="78">
        <f t="shared" ref="S67:AB67" si="64">R67</f>
        <v>139987.11898540048</v>
      </c>
      <c r="T67" s="78">
        <f t="shared" si="64"/>
        <v>139987.11898540048</v>
      </c>
      <c r="U67" s="78">
        <f t="shared" si="64"/>
        <v>139987.11898540048</v>
      </c>
      <c r="V67" s="78">
        <f t="shared" si="64"/>
        <v>139987.11898540048</v>
      </c>
      <c r="W67" s="78">
        <f t="shared" si="64"/>
        <v>139987.11898540048</v>
      </c>
      <c r="X67" s="78">
        <f t="shared" si="64"/>
        <v>139987.11898540048</v>
      </c>
      <c r="Y67" s="78">
        <f t="shared" si="64"/>
        <v>139987.11898540048</v>
      </c>
      <c r="Z67" s="78">
        <f t="shared" si="64"/>
        <v>139987.11898540048</v>
      </c>
      <c r="AA67" s="78">
        <f t="shared" si="64"/>
        <v>139987.11898540048</v>
      </c>
      <c r="AB67" s="78">
        <f t="shared" si="64"/>
        <v>139987.11898540048</v>
      </c>
      <c r="AC67" s="78">
        <f t="shared" si="12"/>
        <v>1819832.5468102067</v>
      </c>
      <c r="AD67" s="51">
        <f t="shared" si="13"/>
        <v>0</v>
      </c>
      <c r="AG67" s="79">
        <f t="shared" si="14"/>
        <v>559948.47594160191</v>
      </c>
      <c r="AH67" s="79">
        <f t="shared" si="15"/>
        <v>979909.83289780351</v>
      </c>
      <c r="AI67" s="79">
        <f t="shared" si="16"/>
        <v>1399871.1898540051</v>
      </c>
      <c r="AJ67" s="79">
        <f t="shared" si="17"/>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x14ac:dyDescent="0.25">
      <c r="A68" t="str">
        <f t="shared" si="6"/>
        <v>APT</v>
      </c>
      <c r="C68" s="74">
        <f>Schools!A73</f>
        <v>3023501</v>
      </c>
      <c r="D68" t="str">
        <f>VLOOKUP(C68,Schools!A:B,2,0)</f>
        <v>Our Lady of Lourdes School</v>
      </c>
      <c r="E68" t="str">
        <f>VLOOKUP(C68,Schools!$A:$Z,3,0)</f>
        <v>M</v>
      </c>
      <c r="F68" s="76">
        <v>973765.30175121746</v>
      </c>
      <c r="G68" s="302" t="s">
        <v>4759</v>
      </c>
      <c r="H68" s="74"/>
      <c r="I68" t="str">
        <f t="shared" si="7"/>
        <v>10162/543965</v>
      </c>
      <c r="J68">
        <f>VLOOKUP(C68,Schools!$A:$Z,9,0)</f>
        <v>400003</v>
      </c>
      <c r="K68" s="74" t="s">
        <v>66</v>
      </c>
      <c r="L68" s="74" t="s">
        <v>94</v>
      </c>
      <c r="M68" s="74" t="s">
        <v>3549</v>
      </c>
      <c r="N68" s="77" t="str">
        <f>VLOOKUP(C68,Schools!A:D,4,0)</f>
        <v>Primary</v>
      </c>
      <c r="O68" s="77">
        <f t="shared" si="48"/>
        <v>10162</v>
      </c>
      <c r="P68" s="77">
        <f t="shared" si="8"/>
        <v>543965</v>
      </c>
      <c r="Q68" s="78">
        <f t="shared" si="9"/>
        <v>149810.04642326423</v>
      </c>
      <c r="R68" s="78">
        <f t="shared" si="10"/>
        <v>74905.023211632113</v>
      </c>
      <c r="S68" s="78">
        <f t="shared" ref="S68:AB68" si="65">R68</f>
        <v>74905.023211632113</v>
      </c>
      <c r="T68" s="78">
        <f t="shared" si="65"/>
        <v>74905.023211632113</v>
      </c>
      <c r="U68" s="78">
        <f t="shared" si="65"/>
        <v>74905.023211632113</v>
      </c>
      <c r="V68" s="78">
        <f t="shared" si="65"/>
        <v>74905.023211632113</v>
      </c>
      <c r="W68" s="78">
        <f t="shared" si="65"/>
        <v>74905.023211632113</v>
      </c>
      <c r="X68" s="78">
        <f t="shared" si="65"/>
        <v>74905.023211632113</v>
      </c>
      <c r="Y68" s="78">
        <f t="shared" si="65"/>
        <v>74905.023211632113</v>
      </c>
      <c r="Z68" s="78">
        <f t="shared" si="65"/>
        <v>74905.023211632113</v>
      </c>
      <c r="AA68" s="78">
        <f t="shared" si="65"/>
        <v>74905.023211632113</v>
      </c>
      <c r="AB68" s="78">
        <f t="shared" si="65"/>
        <v>74905.023211632113</v>
      </c>
      <c r="AC68" s="78">
        <f t="shared" si="12"/>
        <v>973765.30175121769</v>
      </c>
      <c r="AD68" s="51">
        <f t="shared" si="13"/>
        <v>0</v>
      </c>
      <c r="AG68" s="79">
        <f t="shared" si="14"/>
        <v>299620.09284652845</v>
      </c>
      <c r="AH68" s="79">
        <f t="shared" si="15"/>
        <v>524335.16248142475</v>
      </c>
      <c r="AI68" s="79">
        <f t="shared" si="16"/>
        <v>749050.23211632122</v>
      </c>
      <c r="AJ68" s="79">
        <f t="shared" si="17"/>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x14ac:dyDescent="0.25">
      <c r="A69" t="str">
        <f t="shared" si="6"/>
        <v>APT</v>
      </c>
      <c r="C69" s="74">
        <f>Schools!A74</f>
        <v>3022078</v>
      </c>
      <c r="D69" t="str">
        <f>VLOOKUP(C69,Schools!A:B,2,0)</f>
        <v>Pardes House School</v>
      </c>
      <c r="E69" t="str">
        <f>VLOOKUP(C69,Schools!$A:$Z,3,0)</f>
        <v>M</v>
      </c>
      <c r="F69" s="76">
        <v>1490492.0592573024</v>
      </c>
      <c r="G69" s="302" t="s">
        <v>4759</v>
      </c>
      <c r="H69" s="74"/>
      <c r="I69" t="str">
        <f t="shared" si="7"/>
        <v>10162/543965</v>
      </c>
      <c r="J69">
        <f>VLOOKUP(C69,Schools!$A:$Z,9,0)</f>
        <v>400014</v>
      </c>
      <c r="K69" s="74" t="s">
        <v>66</v>
      </c>
      <c r="L69" s="74" t="s">
        <v>94</v>
      </c>
      <c r="M69" s="74" t="s">
        <v>3549</v>
      </c>
      <c r="N69" s="77" t="str">
        <f>VLOOKUP(C69,Schools!A:D,4,0)</f>
        <v>Primary</v>
      </c>
      <c r="O69" s="77">
        <f t="shared" si="48"/>
        <v>10162</v>
      </c>
      <c r="P69" s="77">
        <f t="shared" si="8"/>
        <v>543965</v>
      </c>
      <c r="Q69" s="78">
        <f t="shared" si="9"/>
        <v>229306.4706549696</v>
      </c>
      <c r="R69" s="78">
        <f t="shared" si="10"/>
        <v>114653.2353274848</v>
      </c>
      <c r="S69" s="78">
        <f t="shared" ref="S69:AB69" si="66">R69</f>
        <v>114653.2353274848</v>
      </c>
      <c r="T69" s="78">
        <f t="shared" si="66"/>
        <v>114653.2353274848</v>
      </c>
      <c r="U69" s="78">
        <f t="shared" si="66"/>
        <v>114653.2353274848</v>
      </c>
      <c r="V69" s="78">
        <f t="shared" si="66"/>
        <v>114653.2353274848</v>
      </c>
      <c r="W69" s="78">
        <f t="shared" si="66"/>
        <v>114653.2353274848</v>
      </c>
      <c r="X69" s="78">
        <f t="shared" si="66"/>
        <v>114653.2353274848</v>
      </c>
      <c r="Y69" s="78">
        <f t="shared" si="66"/>
        <v>114653.2353274848</v>
      </c>
      <c r="Z69" s="78">
        <f t="shared" si="66"/>
        <v>114653.2353274848</v>
      </c>
      <c r="AA69" s="78">
        <f t="shared" si="66"/>
        <v>114653.2353274848</v>
      </c>
      <c r="AB69" s="78">
        <f t="shared" si="66"/>
        <v>114653.2353274848</v>
      </c>
      <c r="AC69" s="78">
        <f t="shared" si="12"/>
        <v>1490492.0592573024</v>
      </c>
      <c r="AD69" s="51">
        <f t="shared" si="13"/>
        <v>0</v>
      </c>
      <c r="AG69" s="79">
        <f t="shared" si="14"/>
        <v>458612.9413099392</v>
      </c>
      <c r="AH69" s="79">
        <f t="shared" si="15"/>
        <v>802572.64729239361</v>
      </c>
      <c r="AI69" s="79">
        <f t="shared" si="16"/>
        <v>1146532.3532748481</v>
      </c>
      <c r="AJ69" s="79">
        <f t="shared" si="17"/>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x14ac:dyDescent="0.25">
      <c r="A70" t="str">
        <f t="shared" si="6"/>
        <v>APT</v>
      </c>
      <c r="C70" s="74">
        <f>Schools!A76</f>
        <v>3022071</v>
      </c>
      <c r="D70" t="str">
        <f>VLOOKUP(C70,Schools!A:B,2,0)</f>
        <v>Queenswell Infant and Nursery School</v>
      </c>
      <c r="E70" t="str">
        <f>VLOOKUP(C70,Schools!$A:$Z,3,0)</f>
        <v>M</v>
      </c>
      <c r="F70" s="76">
        <v>1010247.1459880346</v>
      </c>
      <c r="G70" s="302" t="s">
        <v>4759</v>
      </c>
      <c r="H70" s="74"/>
      <c r="I70" t="str">
        <f t="shared" si="7"/>
        <v>10162/543965</v>
      </c>
      <c r="J70">
        <f>VLOOKUP(C70,Schools!$A:$Z,9,0)</f>
        <v>400010</v>
      </c>
      <c r="K70" s="74" t="s">
        <v>66</v>
      </c>
      <c r="L70" s="74" t="s">
        <v>94</v>
      </c>
      <c r="M70" s="74" t="s">
        <v>3549</v>
      </c>
      <c r="N70" s="77" t="str">
        <f>VLOOKUP(C70,Schools!A:D,4,0)</f>
        <v>Primary</v>
      </c>
      <c r="O70" s="77">
        <f t="shared" si="48"/>
        <v>10162</v>
      </c>
      <c r="P70" s="77">
        <f t="shared" si="8"/>
        <v>543965</v>
      </c>
      <c r="Q70" s="78">
        <f t="shared" si="9"/>
        <v>155422.63784431299</v>
      </c>
      <c r="R70" s="78">
        <f t="shared" si="10"/>
        <v>77711.318922156497</v>
      </c>
      <c r="S70" s="78">
        <f t="shared" ref="S70:AB70" si="67">R70</f>
        <v>77711.318922156497</v>
      </c>
      <c r="T70" s="78">
        <f t="shared" si="67"/>
        <v>77711.318922156497</v>
      </c>
      <c r="U70" s="78">
        <f t="shared" si="67"/>
        <v>77711.318922156497</v>
      </c>
      <c r="V70" s="78">
        <f t="shared" si="67"/>
        <v>77711.318922156497</v>
      </c>
      <c r="W70" s="78">
        <f t="shared" si="67"/>
        <v>77711.318922156497</v>
      </c>
      <c r="X70" s="78">
        <f t="shared" si="67"/>
        <v>77711.318922156497</v>
      </c>
      <c r="Y70" s="78">
        <f t="shared" si="67"/>
        <v>77711.318922156497</v>
      </c>
      <c r="Z70" s="78">
        <f t="shared" si="67"/>
        <v>77711.318922156497</v>
      </c>
      <c r="AA70" s="78">
        <f t="shared" si="67"/>
        <v>77711.318922156497</v>
      </c>
      <c r="AB70" s="78">
        <f t="shared" si="67"/>
        <v>77711.318922156497</v>
      </c>
      <c r="AC70" s="78">
        <f t="shared" si="12"/>
        <v>1010247.1459880342</v>
      </c>
      <c r="AD70" s="51">
        <f t="shared" si="13"/>
        <v>0</v>
      </c>
      <c r="AG70" s="79">
        <f t="shared" si="14"/>
        <v>310845.27568862599</v>
      </c>
      <c r="AH70" s="79">
        <f t="shared" si="15"/>
        <v>543979.23245509539</v>
      </c>
      <c r="AI70" s="79">
        <f t="shared" si="16"/>
        <v>777113.1892215648</v>
      </c>
      <c r="AJ70" s="79">
        <f t="shared" si="17"/>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6"/>
        <v>APT</v>
      </c>
      <c r="C71" s="74">
        <f>Schools!A77</f>
        <v>3022072</v>
      </c>
      <c r="D71" t="str">
        <f>VLOOKUP(C71,Schools!A:B,2,0)</f>
        <v>Queenswell Junior School</v>
      </c>
      <c r="E71" t="str">
        <f>VLOOKUP(C71,Schools!$A:$Z,3,0)</f>
        <v>M</v>
      </c>
      <c r="F71" s="76">
        <v>1624326.7342263611</v>
      </c>
      <c r="G71" s="302" t="s">
        <v>4759</v>
      </c>
      <c r="H71" s="74"/>
      <c r="I71" t="str">
        <f t="shared" si="7"/>
        <v>10162/543965</v>
      </c>
      <c r="J71">
        <f>VLOOKUP(C71,Schools!$A:$Z,9,0)</f>
        <v>400012</v>
      </c>
      <c r="K71" s="74" t="s">
        <v>66</v>
      </c>
      <c r="L71" s="74" t="s">
        <v>94</v>
      </c>
      <c r="M71" s="74" t="s">
        <v>3549</v>
      </c>
      <c r="N71" s="77" t="str">
        <f>VLOOKUP(C71,Schools!A:D,4,0)</f>
        <v>Primary</v>
      </c>
      <c r="O71" s="77">
        <f t="shared" si="48"/>
        <v>10162</v>
      </c>
      <c r="P71" s="77">
        <f t="shared" si="8"/>
        <v>543965</v>
      </c>
      <c r="Q71" s="78">
        <f t="shared" si="9"/>
        <v>249896.42065020942</v>
      </c>
      <c r="R71" s="78">
        <f t="shared" si="10"/>
        <v>124948.21032510471</v>
      </c>
      <c r="S71" s="78">
        <f t="shared" ref="S71:AB71" si="68">R71</f>
        <v>124948.21032510471</v>
      </c>
      <c r="T71" s="78">
        <f t="shared" si="68"/>
        <v>124948.21032510471</v>
      </c>
      <c r="U71" s="78">
        <f t="shared" si="68"/>
        <v>124948.21032510471</v>
      </c>
      <c r="V71" s="78">
        <f t="shared" si="68"/>
        <v>124948.21032510471</v>
      </c>
      <c r="W71" s="78">
        <f t="shared" si="68"/>
        <v>124948.21032510471</v>
      </c>
      <c r="X71" s="78">
        <f t="shared" si="68"/>
        <v>124948.21032510471</v>
      </c>
      <c r="Y71" s="78">
        <f t="shared" si="68"/>
        <v>124948.21032510471</v>
      </c>
      <c r="Z71" s="78">
        <f t="shared" si="68"/>
        <v>124948.21032510471</v>
      </c>
      <c r="AA71" s="78">
        <f t="shared" si="68"/>
        <v>124948.21032510471</v>
      </c>
      <c r="AB71" s="78">
        <f t="shared" si="68"/>
        <v>124948.21032510471</v>
      </c>
      <c r="AC71" s="78">
        <f t="shared" si="12"/>
        <v>1624326.7342263607</v>
      </c>
      <c r="AD71" s="51">
        <f t="shared" si="13"/>
        <v>0</v>
      </c>
      <c r="AG71" s="79">
        <f t="shared" si="14"/>
        <v>499792.84130041883</v>
      </c>
      <c r="AH71" s="79">
        <f t="shared" si="15"/>
        <v>874637.47227573278</v>
      </c>
      <c r="AI71" s="79">
        <f t="shared" si="16"/>
        <v>1249482.1032510467</v>
      </c>
      <c r="AJ71" s="79">
        <f t="shared" si="17"/>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x14ac:dyDescent="0.25">
      <c r="A72" t="str">
        <f t="shared" ref="A72:A100" si="69">$C$3</f>
        <v>APT</v>
      </c>
      <c r="C72" s="74">
        <f>Schools!A79</f>
        <v>3023512</v>
      </c>
      <c r="D72" t="str">
        <f>VLOOKUP(C72,Schools!A:B,2,0)</f>
        <v>Rosh Pinah</v>
      </c>
      <c r="E72" t="str">
        <f>VLOOKUP(C72,Schools!$A:$Z,3,0)</f>
        <v>M</v>
      </c>
      <c r="F72" s="76">
        <v>1576320</v>
      </c>
      <c r="G72" s="302" t="s">
        <v>4759</v>
      </c>
      <c r="H72" s="74"/>
      <c r="I72" t="str">
        <f t="shared" ref="I72:I100" si="70">O72&amp;"/"&amp;P72</f>
        <v>10162/543965</v>
      </c>
      <c r="J72">
        <f>VLOOKUP(C72,Schools!$A:$Z,9,0)</f>
        <v>400093</v>
      </c>
      <c r="K72" s="74" t="s">
        <v>66</v>
      </c>
      <c r="L72" s="74" t="s">
        <v>94</v>
      </c>
      <c r="M72" s="74" t="s">
        <v>3549</v>
      </c>
      <c r="N72" s="77" t="str">
        <f>VLOOKUP(C72,Schools!A:D,4,0)</f>
        <v>Primary</v>
      </c>
      <c r="O72" s="77">
        <f t="shared" si="48"/>
        <v>10162</v>
      </c>
      <c r="P72" s="77">
        <f t="shared" ref="P72:P100" si="71">IF(E72="M",543965,516500)</f>
        <v>543965</v>
      </c>
      <c r="Q72" s="78">
        <f t="shared" si="9"/>
        <v>242510.76923076922</v>
      </c>
      <c r="R72" s="78">
        <f t="shared" si="10"/>
        <v>121255.38461538461</v>
      </c>
      <c r="S72" s="78">
        <f t="shared" ref="S72:AB72" si="72">R72</f>
        <v>121255.38461538461</v>
      </c>
      <c r="T72" s="78">
        <f t="shared" si="72"/>
        <v>121255.38461538461</v>
      </c>
      <c r="U72" s="78">
        <f t="shared" si="72"/>
        <v>121255.38461538461</v>
      </c>
      <c r="V72" s="78">
        <f t="shared" si="72"/>
        <v>121255.38461538461</v>
      </c>
      <c r="W72" s="78">
        <f t="shared" si="72"/>
        <v>121255.38461538461</v>
      </c>
      <c r="X72" s="78">
        <f t="shared" si="72"/>
        <v>121255.38461538461</v>
      </c>
      <c r="Y72" s="78">
        <f t="shared" si="72"/>
        <v>121255.38461538461</v>
      </c>
      <c r="Z72" s="78">
        <f t="shared" si="72"/>
        <v>121255.38461538461</v>
      </c>
      <c r="AA72" s="78">
        <f t="shared" si="72"/>
        <v>121255.38461538461</v>
      </c>
      <c r="AB72" s="78">
        <f t="shared" si="72"/>
        <v>121255.38461538461</v>
      </c>
      <c r="AC72" s="78">
        <f t="shared" si="12"/>
        <v>1576319.9999999995</v>
      </c>
      <c r="AD72" s="51">
        <f t="shared" si="13"/>
        <v>0</v>
      </c>
      <c r="AG72" s="79">
        <f t="shared" si="14"/>
        <v>485021.53846153844</v>
      </c>
      <c r="AH72" s="79">
        <f t="shared" si="15"/>
        <v>848787.69230769225</v>
      </c>
      <c r="AI72" s="79">
        <f t="shared" si="16"/>
        <v>1212553.846153846</v>
      </c>
      <c r="AJ72" s="79">
        <f t="shared" si="17"/>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x14ac:dyDescent="0.25">
      <c r="A73" t="str">
        <f t="shared" si="69"/>
        <v>APT</v>
      </c>
      <c r="C73" s="74">
        <f>Schools!A81</f>
        <v>3023510</v>
      </c>
      <c r="D73" t="str">
        <f>VLOOKUP(C73,Schools!A:B,2,0)</f>
        <v>Sacred Heart School</v>
      </c>
      <c r="E73" t="str">
        <f>VLOOKUP(C73,Schools!$A:$Z,3,0)</f>
        <v>M</v>
      </c>
      <c r="F73" s="76">
        <v>1693164.4712338026</v>
      </c>
      <c r="G73" s="302" t="s">
        <v>4759</v>
      </c>
      <c r="H73" s="74"/>
      <c r="I73" t="str">
        <f t="shared" si="70"/>
        <v>10162/543965</v>
      </c>
      <c r="J73">
        <f>VLOOKUP(C73,Schools!$A:$Z,9,0)</f>
        <v>400071</v>
      </c>
      <c r="K73" s="74" t="s">
        <v>66</v>
      </c>
      <c r="L73" s="74" t="s">
        <v>94</v>
      </c>
      <c r="M73" s="74" t="s">
        <v>3549</v>
      </c>
      <c r="N73" s="77" t="str">
        <f>VLOOKUP(C73,Schools!A:D,4,0)</f>
        <v>Primary</v>
      </c>
      <c r="O73" s="77">
        <f t="shared" si="48"/>
        <v>10162</v>
      </c>
      <c r="P73" s="77">
        <f t="shared" si="71"/>
        <v>543965</v>
      </c>
      <c r="Q73" s="78">
        <f t="shared" si="9"/>
        <v>260486.84172827733</v>
      </c>
      <c r="R73" s="78">
        <f t="shared" si="10"/>
        <v>130243.42086413866</v>
      </c>
      <c r="S73" s="78">
        <f t="shared" ref="S73:AB73" si="73">R73</f>
        <v>130243.42086413866</v>
      </c>
      <c r="T73" s="78">
        <f t="shared" si="73"/>
        <v>130243.42086413866</v>
      </c>
      <c r="U73" s="78">
        <f t="shared" si="73"/>
        <v>130243.42086413866</v>
      </c>
      <c r="V73" s="78">
        <f t="shared" si="73"/>
        <v>130243.42086413866</v>
      </c>
      <c r="W73" s="78">
        <f t="shared" si="73"/>
        <v>130243.42086413866</v>
      </c>
      <c r="X73" s="78">
        <f t="shared" si="73"/>
        <v>130243.42086413866</v>
      </c>
      <c r="Y73" s="78">
        <f t="shared" si="73"/>
        <v>130243.42086413866</v>
      </c>
      <c r="Z73" s="78">
        <f t="shared" si="73"/>
        <v>130243.42086413866</v>
      </c>
      <c r="AA73" s="78">
        <f t="shared" si="73"/>
        <v>130243.42086413866</v>
      </c>
      <c r="AB73" s="78">
        <f t="shared" si="73"/>
        <v>130243.42086413866</v>
      </c>
      <c r="AC73" s="78">
        <f t="shared" si="12"/>
        <v>1693164.4712338028</v>
      </c>
      <c r="AD73" s="51">
        <f t="shared" si="13"/>
        <v>0</v>
      </c>
      <c r="AG73" s="79">
        <f t="shared" si="14"/>
        <v>520973.68345655466</v>
      </c>
      <c r="AH73" s="79">
        <f t="shared" si="15"/>
        <v>911703.94604897057</v>
      </c>
      <c r="AI73" s="79">
        <f t="shared" si="16"/>
        <v>1302434.2086413866</v>
      </c>
      <c r="AJ73" s="79">
        <f t="shared" si="17"/>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x14ac:dyDescent="0.25">
      <c r="A74" t="str">
        <f t="shared" si="69"/>
        <v>APT</v>
      </c>
      <c r="C74" s="74">
        <f>Schools!A82</f>
        <v>3023502</v>
      </c>
      <c r="D74" t="str">
        <f>VLOOKUP(C74,Schools!A:B,2,0)</f>
        <v>St Agnes RC Primary School</v>
      </c>
      <c r="E74" t="str">
        <f>VLOOKUP(C74,Schools!$A:$Z,3,0)</f>
        <v>M</v>
      </c>
      <c r="F74" s="76">
        <v>1794071.5919672092</v>
      </c>
      <c r="G74" s="302" t="s">
        <v>4759</v>
      </c>
      <c r="H74" s="74"/>
      <c r="I74" t="str">
        <f t="shared" si="70"/>
        <v>10162/543965</v>
      </c>
      <c r="J74">
        <f>VLOOKUP(C74,Schools!$A:$Z,9,0)</f>
        <v>400096</v>
      </c>
      <c r="K74" s="74" t="s">
        <v>66</v>
      </c>
      <c r="L74" s="74" t="s">
        <v>94</v>
      </c>
      <c r="M74" s="74" t="s">
        <v>3549</v>
      </c>
      <c r="N74" s="77" t="str">
        <f>VLOOKUP(C74,Schools!A:D,4,0)</f>
        <v>Primary</v>
      </c>
      <c r="O74" s="77">
        <f t="shared" si="48"/>
        <v>10162</v>
      </c>
      <c r="P74" s="77">
        <f t="shared" si="71"/>
        <v>543965</v>
      </c>
      <c r="Q74" s="78">
        <f t="shared" si="9"/>
        <v>276011.01414880145</v>
      </c>
      <c r="R74" s="78">
        <f t="shared" si="10"/>
        <v>138005.50707440072</v>
      </c>
      <c r="S74" s="78">
        <f t="shared" ref="S74:AB74" si="74">R74</f>
        <v>138005.50707440072</v>
      </c>
      <c r="T74" s="78">
        <f t="shared" si="74"/>
        <v>138005.50707440072</v>
      </c>
      <c r="U74" s="78">
        <f t="shared" si="74"/>
        <v>138005.50707440072</v>
      </c>
      <c r="V74" s="78">
        <f t="shared" si="74"/>
        <v>138005.50707440072</v>
      </c>
      <c r="W74" s="78">
        <f t="shared" si="74"/>
        <v>138005.50707440072</v>
      </c>
      <c r="X74" s="78">
        <f t="shared" si="74"/>
        <v>138005.50707440072</v>
      </c>
      <c r="Y74" s="78">
        <f t="shared" si="74"/>
        <v>138005.50707440072</v>
      </c>
      <c r="Z74" s="78">
        <f t="shared" si="74"/>
        <v>138005.50707440072</v>
      </c>
      <c r="AA74" s="78">
        <f t="shared" si="74"/>
        <v>138005.50707440072</v>
      </c>
      <c r="AB74" s="78">
        <f t="shared" si="74"/>
        <v>138005.50707440072</v>
      </c>
      <c r="AC74" s="78">
        <f t="shared" si="12"/>
        <v>1794071.5919672099</v>
      </c>
      <c r="AD74" s="51">
        <f t="shared" si="13"/>
        <v>0</v>
      </c>
      <c r="AG74" s="79">
        <f t="shared" si="14"/>
        <v>552022.0282976029</v>
      </c>
      <c r="AH74" s="79">
        <f t="shared" si="15"/>
        <v>966038.54952080525</v>
      </c>
      <c r="AI74" s="79">
        <f t="shared" si="16"/>
        <v>1380055.0707440076</v>
      </c>
      <c r="AJ74" s="79">
        <f t="shared" si="17"/>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x14ac:dyDescent="0.25">
      <c r="A75" t="str">
        <f t="shared" si="69"/>
        <v>APT</v>
      </c>
      <c r="C75" s="74">
        <f>Schools!A83</f>
        <v>3023315</v>
      </c>
      <c r="D75" t="str">
        <f>VLOOKUP(C75,Schools!A:B,2,0)</f>
        <v>St Andrew's C E</v>
      </c>
      <c r="E75" t="str">
        <f>VLOOKUP(C75,Schools!$A:$Z,3,0)</f>
        <v>M</v>
      </c>
      <c r="F75" s="76">
        <v>948453.47888914286</v>
      </c>
      <c r="G75" s="302" t="s">
        <v>4759</v>
      </c>
      <c r="H75" s="74"/>
      <c r="I75" t="str">
        <f t="shared" si="70"/>
        <v>10162/543965</v>
      </c>
      <c r="J75">
        <f>VLOOKUP(C75,Schools!$A:$Z,9,0)</f>
        <v>400062</v>
      </c>
      <c r="K75" s="74" t="s">
        <v>66</v>
      </c>
      <c r="L75" s="74" t="s">
        <v>94</v>
      </c>
      <c r="M75" s="74" t="s">
        <v>3549</v>
      </c>
      <c r="N75" s="77" t="str">
        <f>VLOOKUP(C75,Schools!A:D,4,0)</f>
        <v>Primary</v>
      </c>
      <c r="O75" s="77">
        <f t="shared" si="48"/>
        <v>10162</v>
      </c>
      <c r="P75" s="77">
        <f t="shared" si="71"/>
        <v>543965</v>
      </c>
      <c r="Q75" s="78">
        <f t="shared" si="9"/>
        <v>145915.91982909892</v>
      </c>
      <c r="R75" s="78">
        <f t="shared" si="10"/>
        <v>72957.959914549458</v>
      </c>
      <c r="S75" s="78">
        <f t="shared" ref="S75:AB75" si="75">R75</f>
        <v>72957.959914549458</v>
      </c>
      <c r="T75" s="78">
        <f t="shared" si="75"/>
        <v>72957.959914549458</v>
      </c>
      <c r="U75" s="78">
        <f t="shared" si="75"/>
        <v>72957.959914549458</v>
      </c>
      <c r="V75" s="78">
        <f t="shared" si="75"/>
        <v>72957.959914549458</v>
      </c>
      <c r="W75" s="78">
        <f t="shared" si="75"/>
        <v>72957.959914549458</v>
      </c>
      <c r="X75" s="78">
        <f t="shared" si="75"/>
        <v>72957.959914549458</v>
      </c>
      <c r="Y75" s="78">
        <f t="shared" si="75"/>
        <v>72957.959914549458</v>
      </c>
      <c r="Z75" s="78">
        <f t="shared" si="75"/>
        <v>72957.959914549458</v>
      </c>
      <c r="AA75" s="78">
        <f t="shared" si="75"/>
        <v>72957.959914549458</v>
      </c>
      <c r="AB75" s="78">
        <f t="shared" si="75"/>
        <v>72957.959914549458</v>
      </c>
      <c r="AC75" s="78">
        <f t="shared" si="12"/>
        <v>948453.47888914321</v>
      </c>
      <c r="AD75" s="51">
        <f t="shared" si="13"/>
        <v>0</v>
      </c>
      <c r="AG75" s="79">
        <f t="shared" si="14"/>
        <v>291831.83965819783</v>
      </c>
      <c r="AH75" s="79">
        <f t="shared" si="15"/>
        <v>510705.71940184629</v>
      </c>
      <c r="AI75" s="79">
        <f t="shared" si="16"/>
        <v>729579.59914549475</v>
      </c>
      <c r="AJ75" s="79">
        <f t="shared" si="17"/>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x14ac:dyDescent="0.25">
      <c r="A76" t="str">
        <f t="shared" si="69"/>
        <v>APT</v>
      </c>
      <c r="C76" s="74">
        <f>Schools!A84</f>
        <v>3023504</v>
      </c>
      <c r="D76" t="str">
        <f>VLOOKUP(C76,Schools!A:B,2,0)</f>
        <v>St Catherines R C Primary</v>
      </c>
      <c r="E76" t="str">
        <f>VLOOKUP(C76,Schools!$A:$Z,3,0)</f>
        <v>M</v>
      </c>
      <c r="F76" s="76">
        <v>1825027.6360860618</v>
      </c>
      <c r="G76" s="302" t="s">
        <v>4759</v>
      </c>
      <c r="H76" s="74"/>
      <c r="I76" t="str">
        <f t="shared" si="70"/>
        <v>10162/543965</v>
      </c>
      <c r="J76">
        <f>VLOOKUP(C76,Schools!$A:$Z,9,0)</f>
        <v>400064</v>
      </c>
      <c r="K76" s="74" t="s">
        <v>66</v>
      </c>
      <c r="L76" s="74" t="s">
        <v>94</v>
      </c>
      <c r="M76" s="74" t="s">
        <v>3549</v>
      </c>
      <c r="N76" s="77" t="str">
        <f>VLOOKUP(C76,Schools!A:D,4,0)</f>
        <v>Primary</v>
      </c>
      <c r="O76" s="77">
        <f t="shared" si="48"/>
        <v>10162</v>
      </c>
      <c r="P76" s="77">
        <f t="shared" si="71"/>
        <v>543965</v>
      </c>
      <c r="Q76" s="78">
        <f t="shared" si="9"/>
        <v>280773.48247477872</v>
      </c>
      <c r="R76" s="78">
        <f t="shared" si="10"/>
        <v>140386.74123738936</v>
      </c>
      <c r="S76" s="78">
        <f t="shared" ref="S76:AB76" si="76">R76</f>
        <v>140386.74123738936</v>
      </c>
      <c r="T76" s="78">
        <f t="shared" si="76"/>
        <v>140386.74123738936</v>
      </c>
      <c r="U76" s="78">
        <f t="shared" si="76"/>
        <v>140386.74123738936</v>
      </c>
      <c r="V76" s="78">
        <f t="shared" si="76"/>
        <v>140386.74123738936</v>
      </c>
      <c r="W76" s="78">
        <f t="shared" si="76"/>
        <v>140386.74123738936</v>
      </c>
      <c r="X76" s="78">
        <f t="shared" si="76"/>
        <v>140386.74123738936</v>
      </c>
      <c r="Y76" s="78">
        <f t="shared" si="76"/>
        <v>140386.74123738936</v>
      </c>
      <c r="Z76" s="78">
        <f t="shared" si="76"/>
        <v>140386.74123738936</v>
      </c>
      <c r="AA76" s="78">
        <f t="shared" si="76"/>
        <v>140386.74123738936</v>
      </c>
      <c r="AB76" s="78">
        <f t="shared" si="76"/>
        <v>140386.74123738936</v>
      </c>
      <c r="AC76" s="78">
        <f t="shared" si="12"/>
        <v>1825027.6360860618</v>
      </c>
      <c r="AD76" s="51">
        <f t="shared" si="13"/>
        <v>0</v>
      </c>
      <c r="AG76" s="79">
        <f t="shared" si="14"/>
        <v>561546.96494955744</v>
      </c>
      <c r="AH76" s="79">
        <f t="shared" si="15"/>
        <v>982707.18866172561</v>
      </c>
      <c r="AI76" s="79">
        <f t="shared" si="16"/>
        <v>1403867.4123738937</v>
      </c>
      <c r="AJ76" s="79">
        <f t="shared" si="17"/>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x14ac:dyDescent="0.25">
      <c r="A77" t="str">
        <f t="shared" si="69"/>
        <v>APT</v>
      </c>
      <c r="C77" s="74">
        <f>Schools!A85</f>
        <v>3023309</v>
      </c>
      <c r="D77" t="str">
        <f>VLOOKUP(C77,Schools!A:B,2,0)</f>
        <v>St Johns CE N20</v>
      </c>
      <c r="E77" t="str">
        <f>VLOOKUP(C77,Schools!$A:$Z,3,0)</f>
        <v>M</v>
      </c>
      <c r="F77" s="76">
        <v>956881.30692626792</v>
      </c>
      <c r="G77" s="302" t="s">
        <v>4759</v>
      </c>
      <c r="H77" s="74"/>
      <c r="I77" t="str">
        <f t="shared" si="70"/>
        <v>10162/543965</v>
      </c>
      <c r="J77">
        <f>VLOOKUP(C77,Schools!$A:$Z,9,0)</f>
        <v>400098</v>
      </c>
      <c r="K77" s="74" t="s">
        <v>66</v>
      </c>
      <c r="L77" s="74" t="s">
        <v>94</v>
      </c>
      <c r="M77" s="74" t="s">
        <v>3549</v>
      </c>
      <c r="N77" s="77" t="str">
        <f>VLOOKUP(C77,Schools!A:D,4,0)</f>
        <v>Primary</v>
      </c>
      <c r="O77" s="77">
        <f t="shared" si="48"/>
        <v>10162</v>
      </c>
      <c r="P77" s="77">
        <f t="shared" si="71"/>
        <v>543965</v>
      </c>
      <c r="Q77" s="78">
        <f t="shared" si="9"/>
        <v>147212.50875788738</v>
      </c>
      <c r="R77" s="78">
        <f t="shared" si="10"/>
        <v>73606.25437894369</v>
      </c>
      <c r="S77" s="78">
        <f t="shared" ref="S77:AB77" si="77">R77</f>
        <v>73606.25437894369</v>
      </c>
      <c r="T77" s="78">
        <f t="shared" si="77"/>
        <v>73606.25437894369</v>
      </c>
      <c r="U77" s="78">
        <f t="shared" si="77"/>
        <v>73606.25437894369</v>
      </c>
      <c r="V77" s="78">
        <f t="shared" si="77"/>
        <v>73606.25437894369</v>
      </c>
      <c r="W77" s="78">
        <f t="shared" si="77"/>
        <v>73606.25437894369</v>
      </c>
      <c r="X77" s="78">
        <f t="shared" si="77"/>
        <v>73606.25437894369</v>
      </c>
      <c r="Y77" s="78">
        <f t="shared" si="77"/>
        <v>73606.25437894369</v>
      </c>
      <c r="Z77" s="78">
        <f t="shared" si="77"/>
        <v>73606.25437894369</v>
      </c>
      <c r="AA77" s="78">
        <f t="shared" si="77"/>
        <v>73606.25437894369</v>
      </c>
      <c r="AB77" s="78">
        <f t="shared" si="77"/>
        <v>73606.25437894369</v>
      </c>
      <c r="AC77" s="78">
        <f t="shared" si="12"/>
        <v>956881.30692626804</v>
      </c>
      <c r="AD77" s="51">
        <f t="shared" si="13"/>
        <v>0</v>
      </c>
      <c r="AG77" s="79">
        <f t="shared" si="14"/>
        <v>294425.01751577476</v>
      </c>
      <c r="AH77" s="79">
        <f t="shared" si="15"/>
        <v>515243.78065260587</v>
      </c>
      <c r="AI77" s="79">
        <f t="shared" si="16"/>
        <v>736062.54378943692</v>
      </c>
      <c r="AJ77" s="79">
        <f t="shared" si="17"/>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x14ac:dyDescent="0.25">
      <c r="A78" t="str">
        <f t="shared" si="69"/>
        <v>APT</v>
      </c>
      <c r="C78" s="74">
        <f>Schools!A86</f>
        <v>3023307</v>
      </c>
      <c r="D78" t="str">
        <f>VLOOKUP(C78,Schools!A:B,2,0)</f>
        <v>St John's CE School N11</v>
      </c>
      <c r="E78" t="str">
        <f>VLOOKUP(C78,Schools!$A:$Z,3,0)</f>
        <v>M</v>
      </c>
      <c r="F78" s="76">
        <v>960801.4323148859</v>
      </c>
      <c r="G78" s="302" t="s">
        <v>4759</v>
      </c>
      <c r="H78" s="74"/>
      <c r="I78" t="str">
        <f t="shared" si="70"/>
        <v>10162/543965</v>
      </c>
      <c r="J78">
        <f>VLOOKUP(C78,Schools!$A:$Z,9,0)</f>
        <v>400114</v>
      </c>
      <c r="K78" s="74" t="s">
        <v>66</v>
      </c>
      <c r="L78" s="74" t="s">
        <v>94</v>
      </c>
      <c r="M78" s="74" t="s">
        <v>3549</v>
      </c>
      <c r="N78" s="77" t="str">
        <f>VLOOKUP(C78,Schools!A:D,4,0)</f>
        <v>Primary</v>
      </c>
      <c r="O78" s="77">
        <f t="shared" si="48"/>
        <v>10162</v>
      </c>
      <c r="P78" s="77">
        <f t="shared" si="71"/>
        <v>543965</v>
      </c>
      <c r="Q78" s="78">
        <f t="shared" si="9"/>
        <v>147815.60497152089</v>
      </c>
      <c r="R78" s="78">
        <f t="shared" si="10"/>
        <v>73907.802485760447</v>
      </c>
      <c r="S78" s="78">
        <f t="shared" ref="S78:AB78" si="78">R78</f>
        <v>73907.802485760447</v>
      </c>
      <c r="T78" s="78">
        <f t="shared" si="78"/>
        <v>73907.802485760447</v>
      </c>
      <c r="U78" s="78">
        <f t="shared" si="78"/>
        <v>73907.802485760447</v>
      </c>
      <c r="V78" s="78">
        <f t="shared" si="78"/>
        <v>73907.802485760447</v>
      </c>
      <c r="W78" s="78">
        <f t="shared" si="78"/>
        <v>73907.802485760447</v>
      </c>
      <c r="X78" s="78">
        <f t="shared" si="78"/>
        <v>73907.802485760447</v>
      </c>
      <c r="Y78" s="78">
        <f t="shared" si="78"/>
        <v>73907.802485760447</v>
      </c>
      <c r="Z78" s="78">
        <f t="shared" si="78"/>
        <v>73907.802485760447</v>
      </c>
      <c r="AA78" s="78">
        <f t="shared" si="78"/>
        <v>73907.802485760447</v>
      </c>
      <c r="AB78" s="78">
        <f t="shared" si="78"/>
        <v>73907.802485760447</v>
      </c>
      <c r="AC78" s="78">
        <f t="shared" si="12"/>
        <v>960801.43231488555</v>
      </c>
      <c r="AD78" s="51">
        <f t="shared" si="13"/>
        <v>0</v>
      </c>
      <c r="AG78" s="79">
        <f t="shared" si="14"/>
        <v>295631.20994304179</v>
      </c>
      <c r="AH78" s="79">
        <f t="shared" si="15"/>
        <v>517354.61740032304</v>
      </c>
      <c r="AI78" s="79">
        <f t="shared" si="16"/>
        <v>739078.02485760429</v>
      </c>
      <c r="AJ78" s="79">
        <f t="shared" si="17"/>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x14ac:dyDescent="0.25">
      <c r="A79" t="str">
        <f t="shared" si="69"/>
        <v>APT</v>
      </c>
      <c r="C79" s="74">
        <f>Schools!A87</f>
        <v>3023509</v>
      </c>
      <c r="D79" t="str">
        <f>VLOOKUP(C79,Schools!A:B,2,0)</f>
        <v>St Joseph's Primary School</v>
      </c>
      <c r="E79" t="str">
        <f>VLOOKUP(C79,Schools!$A:$Z,3,0)</f>
        <v>M</v>
      </c>
      <c r="F79" s="76">
        <v>2199573.3894646922</v>
      </c>
      <c r="G79" s="302" t="s">
        <v>4759</v>
      </c>
      <c r="H79" s="74"/>
      <c r="I79" t="str">
        <f t="shared" si="70"/>
        <v>10162/543965</v>
      </c>
      <c r="J79">
        <f>VLOOKUP(C79,Schools!$A:$Z,9,0)</f>
        <v>400066</v>
      </c>
      <c r="K79" s="74" t="s">
        <v>66</v>
      </c>
      <c r="L79" s="74" t="s">
        <v>94</v>
      </c>
      <c r="M79" s="74" t="s">
        <v>3549</v>
      </c>
      <c r="N79" s="77" t="str">
        <f>VLOOKUP(C79,Schools!A:D,4,0)</f>
        <v>Primary</v>
      </c>
      <c r="O79" s="77">
        <f t="shared" si="48"/>
        <v>10162</v>
      </c>
      <c r="P79" s="77">
        <f t="shared" si="71"/>
        <v>543965</v>
      </c>
      <c r="Q79" s="78">
        <f t="shared" si="9"/>
        <v>338395.90607149113</v>
      </c>
      <c r="R79" s="78">
        <f t="shared" si="10"/>
        <v>169197.95303574557</v>
      </c>
      <c r="S79" s="78">
        <f t="shared" ref="S79:AB79" si="79">R79</f>
        <v>169197.95303574557</v>
      </c>
      <c r="T79" s="78">
        <f t="shared" si="79"/>
        <v>169197.95303574557</v>
      </c>
      <c r="U79" s="78">
        <f t="shared" si="79"/>
        <v>169197.95303574557</v>
      </c>
      <c r="V79" s="78">
        <f t="shared" si="79"/>
        <v>169197.95303574557</v>
      </c>
      <c r="W79" s="78">
        <f t="shared" si="79"/>
        <v>169197.95303574557</v>
      </c>
      <c r="X79" s="78">
        <f t="shared" si="79"/>
        <v>169197.95303574557</v>
      </c>
      <c r="Y79" s="78">
        <f t="shared" si="79"/>
        <v>169197.95303574557</v>
      </c>
      <c r="Z79" s="78">
        <f t="shared" si="79"/>
        <v>169197.95303574557</v>
      </c>
      <c r="AA79" s="78">
        <f t="shared" si="79"/>
        <v>169197.95303574557</v>
      </c>
      <c r="AB79" s="78">
        <f t="shared" si="79"/>
        <v>169197.95303574557</v>
      </c>
      <c r="AC79" s="78">
        <f t="shared" si="12"/>
        <v>2199573.3894646922</v>
      </c>
      <c r="AD79" s="51">
        <f t="shared" si="13"/>
        <v>0</v>
      </c>
      <c r="AG79" s="79">
        <f t="shared" si="14"/>
        <v>676791.81214298226</v>
      </c>
      <c r="AH79" s="79">
        <f t="shared" si="15"/>
        <v>1184385.671250219</v>
      </c>
      <c r="AI79" s="79">
        <f t="shared" si="16"/>
        <v>1691979.5303574556</v>
      </c>
      <c r="AJ79" s="79">
        <f t="shared" si="17"/>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x14ac:dyDescent="0.25">
      <c r="A80" t="str">
        <f t="shared" si="69"/>
        <v>APT</v>
      </c>
      <c r="C80" s="74">
        <f>Schools!A88</f>
        <v>3023311</v>
      </c>
      <c r="D80" t="str">
        <f>VLOOKUP(C80,Schools!A:B,2,0)</f>
        <v>St Mary's C E Primary School N3</v>
      </c>
      <c r="E80" t="str">
        <f>VLOOKUP(C80,Schools!$A:$Z,3,0)</f>
        <v>M</v>
      </c>
      <c r="F80" s="76">
        <v>1815781.3920806604</v>
      </c>
      <c r="G80" s="302" t="s">
        <v>4759</v>
      </c>
      <c r="H80" s="74"/>
      <c r="I80" t="str">
        <f t="shared" si="70"/>
        <v>10162/543965</v>
      </c>
      <c r="J80">
        <f>VLOOKUP(C80,Schools!$A:$Z,9,0)</f>
        <v>400058</v>
      </c>
      <c r="K80" s="74" t="s">
        <v>66</v>
      </c>
      <c r="L80" s="74" t="s">
        <v>94</v>
      </c>
      <c r="M80" s="74" t="s">
        <v>3549</v>
      </c>
      <c r="N80" s="77" t="str">
        <f>VLOOKUP(C80,Schools!A:D,4,0)</f>
        <v>Primary</v>
      </c>
      <c r="O80" s="77">
        <f t="shared" si="48"/>
        <v>10162</v>
      </c>
      <c r="P80" s="77">
        <f t="shared" si="71"/>
        <v>543965</v>
      </c>
      <c r="Q80" s="78">
        <f t="shared" si="9"/>
        <v>279350.98339702468</v>
      </c>
      <c r="R80" s="78">
        <f t="shared" si="10"/>
        <v>139675.49169851234</v>
      </c>
      <c r="S80" s="78">
        <f t="shared" ref="S80:AB80" si="80">R80</f>
        <v>139675.49169851234</v>
      </c>
      <c r="T80" s="78">
        <f t="shared" si="80"/>
        <v>139675.49169851234</v>
      </c>
      <c r="U80" s="78">
        <f t="shared" si="80"/>
        <v>139675.49169851234</v>
      </c>
      <c r="V80" s="78">
        <f t="shared" si="80"/>
        <v>139675.49169851234</v>
      </c>
      <c r="W80" s="78">
        <f t="shared" si="80"/>
        <v>139675.49169851234</v>
      </c>
      <c r="X80" s="78">
        <f t="shared" si="80"/>
        <v>139675.49169851234</v>
      </c>
      <c r="Y80" s="78">
        <f t="shared" si="80"/>
        <v>139675.49169851234</v>
      </c>
      <c r="Z80" s="78">
        <f t="shared" si="80"/>
        <v>139675.49169851234</v>
      </c>
      <c r="AA80" s="78">
        <f t="shared" si="80"/>
        <v>139675.49169851234</v>
      </c>
      <c r="AB80" s="78">
        <f t="shared" si="80"/>
        <v>139675.49169851234</v>
      </c>
      <c r="AC80" s="78">
        <f t="shared" si="12"/>
        <v>1815781.3920806604</v>
      </c>
      <c r="AD80" s="51">
        <f t="shared" si="13"/>
        <v>0</v>
      </c>
      <c r="AG80" s="79">
        <f t="shared" si="14"/>
        <v>558701.96679404937</v>
      </c>
      <c r="AH80" s="79">
        <f t="shared" si="15"/>
        <v>977728.44188958639</v>
      </c>
      <c r="AI80" s="79">
        <f t="shared" si="16"/>
        <v>1396754.9169851234</v>
      </c>
      <c r="AJ80" s="79">
        <f t="shared" si="17"/>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x14ac:dyDescent="0.25">
      <c r="A81" t="str">
        <f t="shared" si="69"/>
        <v>APT</v>
      </c>
      <c r="C81" s="74">
        <f>Schools!A89</f>
        <v>3023312</v>
      </c>
      <c r="D81" t="str">
        <f>VLOOKUP(C81,Schools!A:B,2,0)</f>
        <v>St Mary's School EN4</v>
      </c>
      <c r="E81" t="str">
        <f>VLOOKUP(C81,Schools!$A:$Z,3,0)</f>
        <v>M</v>
      </c>
      <c r="F81" s="76">
        <v>966872.12610254926</v>
      </c>
      <c r="G81" s="302" t="s">
        <v>4759</v>
      </c>
      <c r="H81" s="74"/>
      <c r="I81" t="str">
        <f t="shared" si="70"/>
        <v>10162/543965</v>
      </c>
      <c r="J81">
        <f>VLOOKUP(C81,Schools!$A:$Z,9,0)</f>
        <v>400017</v>
      </c>
      <c r="K81" s="74" t="s">
        <v>66</v>
      </c>
      <c r="L81" s="74" t="s">
        <v>94</v>
      </c>
      <c r="M81" s="74" t="s">
        <v>3549</v>
      </c>
      <c r="N81" s="77" t="str">
        <f>VLOOKUP(C81,Schools!A:D,4,0)</f>
        <v>Primary</v>
      </c>
      <c r="O81" s="77">
        <f t="shared" si="48"/>
        <v>10162</v>
      </c>
      <c r="P81" s="77">
        <f t="shared" si="71"/>
        <v>543965</v>
      </c>
      <c r="Q81" s="78">
        <f t="shared" si="9"/>
        <v>148749.55786193066</v>
      </c>
      <c r="R81" s="78">
        <f t="shared" si="10"/>
        <v>74374.778930965331</v>
      </c>
      <c r="S81" s="78">
        <f t="shared" ref="S81:AB81" si="81">R81</f>
        <v>74374.778930965331</v>
      </c>
      <c r="T81" s="78">
        <f t="shared" si="81"/>
        <v>74374.778930965331</v>
      </c>
      <c r="U81" s="78">
        <f t="shared" si="81"/>
        <v>74374.778930965331</v>
      </c>
      <c r="V81" s="78">
        <f t="shared" si="81"/>
        <v>74374.778930965331</v>
      </c>
      <c r="W81" s="78">
        <f t="shared" si="81"/>
        <v>74374.778930965331</v>
      </c>
      <c r="X81" s="78">
        <f t="shared" si="81"/>
        <v>74374.778930965331</v>
      </c>
      <c r="Y81" s="78">
        <f t="shared" si="81"/>
        <v>74374.778930965331</v>
      </c>
      <c r="Z81" s="78">
        <f t="shared" si="81"/>
        <v>74374.778930965331</v>
      </c>
      <c r="AA81" s="78">
        <f t="shared" si="81"/>
        <v>74374.778930965331</v>
      </c>
      <c r="AB81" s="78">
        <f t="shared" si="81"/>
        <v>74374.778930965331</v>
      </c>
      <c r="AC81" s="78">
        <f t="shared" si="12"/>
        <v>966872.12610254937</v>
      </c>
      <c r="AD81" s="51">
        <f t="shared" si="13"/>
        <v>0</v>
      </c>
      <c r="AG81" s="79">
        <f t="shared" si="14"/>
        <v>297499.11572386132</v>
      </c>
      <c r="AH81" s="79">
        <f t="shared" si="15"/>
        <v>520623.45251675736</v>
      </c>
      <c r="AI81" s="79">
        <f t="shared" si="16"/>
        <v>743747.78930965334</v>
      </c>
      <c r="AJ81" s="79">
        <f t="shared" si="17"/>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x14ac:dyDescent="0.25">
      <c r="A82" t="str">
        <f t="shared" si="69"/>
        <v>APT</v>
      </c>
      <c r="C82" s="74">
        <f>Schools!A90</f>
        <v>3023314</v>
      </c>
      <c r="D82" t="str">
        <f>VLOOKUP(C82,Schools!A:B,2,0)</f>
        <v>St Pauls CE Primary, NW7</v>
      </c>
      <c r="E82" t="str">
        <f>VLOOKUP(C82,Schools!$A:$Z,3,0)</f>
        <v>M</v>
      </c>
      <c r="F82" s="76">
        <v>954741.93310606061</v>
      </c>
      <c r="G82" s="302" t="s">
        <v>4759</v>
      </c>
      <c r="H82" s="74"/>
      <c r="I82" t="str">
        <f t="shared" si="70"/>
        <v>10162/543965</v>
      </c>
      <c r="J82">
        <f>VLOOKUP(C82,Schools!$A:$Z,9,0)</f>
        <v>400094</v>
      </c>
      <c r="K82" s="74" t="s">
        <v>66</v>
      </c>
      <c r="L82" s="74" t="s">
        <v>94</v>
      </c>
      <c r="M82" s="74" t="s">
        <v>3549</v>
      </c>
      <c r="N82" s="77" t="str">
        <f>VLOOKUP(C82,Schools!A:D,4,0)</f>
        <v>Primary</v>
      </c>
      <c r="O82" s="77">
        <f t="shared" si="48"/>
        <v>10162</v>
      </c>
      <c r="P82" s="77">
        <f t="shared" si="71"/>
        <v>543965</v>
      </c>
      <c r="Q82" s="78">
        <f t="shared" si="9"/>
        <v>146883.37432400932</v>
      </c>
      <c r="R82" s="78">
        <f t="shared" si="10"/>
        <v>73441.687162004659</v>
      </c>
      <c r="S82" s="78">
        <f t="shared" ref="S82:AB82" si="82">R82</f>
        <v>73441.687162004659</v>
      </c>
      <c r="T82" s="78">
        <f t="shared" si="82"/>
        <v>73441.687162004659</v>
      </c>
      <c r="U82" s="78">
        <f t="shared" si="82"/>
        <v>73441.687162004659</v>
      </c>
      <c r="V82" s="78">
        <f t="shared" si="82"/>
        <v>73441.687162004659</v>
      </c>
      <c r="W82" s="78">
        <f t="shared" si="82"/>
        <v>73441.687162004659</v>
      </c>
      <c r="X82" s="78">
        <f t="shared" si="82"/>
        <v>73441.687162004659</v>
      </c>
      <c r="Y82" s="78">
        <f t="shared" si="82"/>
        <v>73441.687162004659</v>
      </c>
      <c r="Z82" s="78">
        <f t="shared" si="82"/>
        <v>73441.687162004659</v>
      </c>
      <c r="AA82" s="78">
        <f t="shared" si="82"/>
        <v>73441.687162004659</v>
      </c>
      <c r="AB82" s="78">
        <f t="shared" si="82"/>
        <v>73441.687162004659</v>
      </c>
      <c r="AC82" s="78">
        <f t="shared" si="12"/>
        <v>954741.93310606049</v>
      </c>
      <c r="AD82" s="51">
        <f t="shared" si="13"/>
        <v>0</v>
      </c>
      <c r="AG82" s="79">
        <f t="shared" si="14"/>
        <v>293766.74864801863</v>
      </c>
      <c r="AH82" s="79">
        <f t="shared" si="15"/>
        <v>514091.81013403257</v>
      </c>
      <c r="AI82" s="79">
        <f t="shared" si="16"/>
        <v>734416.87162004656</v>
      </c>
      <c r="AJ82" s="79">
        <f t="shared" si="17"/>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x14ac:dyDescent="0.25">
      <c r="A83" t="str">
        <f t="shared" si="69"/>
        <v>APT</v>
      </c>
      <c r="C83" s="74">
        <f>Schools!A91</f>
        <v>3023313</v>
      </c>
      <c r="D83" t="str">
        <f>VLOOKUP(C83,Schools!A:B,2,0)</f>
        <v>St. Pauls CE Primary School (N11)</v>
      </c>
      <c r="E83" t="str">
        <f>VLOOKUP(C83,Schools!$A:$Z,3,0)</f>
        <v>M</v>
      </c>
      <c r="F83" s="76">
        <v>946410.887040606</v>
      </c>
      <c r="G83" s="302" t="s">
        <v>4759</v>
      </c>
      <c r="H83" s="74"/>
      <c r="I83" t="str">
        <f t="shared" si="70"/>
        <v>10162/543965</v>
      </c>
      <c r="J83">
        <f>VLOOKUP(C83,Schools!$A:$Z,9,0)</f>
        <v>400006</v>
      </c>
      <c r="K83" s="74" t="s">
        <v>66</v>
      </c>
      <c r="L83" s="74" t="s">
        <v>94</v>
      </c>
      <c r="M83" s="74" t="s">
        <v>3549</v>
      </c>
      <c r="N83" s="77" t="str">
        <f>VLOOKUP(C83,Schools!A:D,4,0)</f>
        <v>Primary</v>
      </c>
      <c r="O83" s="77">
        <f t="shared" si="48"/>
        <v>10162</v>
      </c>
      <c r="P83" s="77">
        <f t="shared" si="71"/>
        <v>543965</v>
      </c>
      <c r="Q83" s="78">
        <f t="shared" si="9"/>
        <v>145601.67492932401</v>
      </c>
      <c r="R83" s="78">
        <f t="shared" si="10"/>
        <v>72800.837464662007</v>
      </c>
      <c r="S83" s="78">
        <f t="shared" ref="S83:AB83" si="83">R83</f>
        <v>72800.837464662007</v>
      </c>
      <c r="T83" s="78">
        <f t="shared" si="83"/>
        <v>72800.837464662007</v>
      </c>
      <c r="U83" s="78">
        <f t="shared" si="83"/>
        <v>72800.837464662007</v>
      </c>
      <c r="V83" s="78">
        <f t="shared" si="83"/>
        <v>72800.837464662007</v>
      </c>
      <c r="W83" s="78">
        <f t="shared" si="83"/>
        <v>72800.837464662007</v>
      </c>
      <c r="X83" s="78">
        <f t="shared" si="83"/>
        <v>72800.837464662007</v>
      </c>
      <c r="Y83" s="78">
        <f t="shared" si="83"/>
        <v>72800.837464662007</v>
      </c>
      <c r="Z83" s="78">
        <f t="shared" si="83"/>
        <v>72800.837464662007</v>
      </c>
      <c r="AA83" s="78">
        <f t="shared" si="83"/>
        <v>72800.837464662007</v>
      </c>
      <c r="AB83" s="78">
        <f t="shared" si="83"/>
        <v>72800.837464662007</v>
      </c>
      <c r="AC83" s="78">
        <f t="shared" si="12"/>
        <v>946410.88704060635</v>
      </c>
      <c r="AD83" s="51">
        <f t="shared" si="13"/>
        <v>0</v>
      </c>
      <c r="AG83" s="79">
        <f t="shared" si="14"/>
        <v>291203.34985864803</v>
      </c>
      <c r="AH83" s="79">
        <f t="shared" si="15"/>
        <v>509605.86225263414</v>
      </c>
      <c r="AI83" s="79">
        <f t="shared" si="16"/>
        <v>728008.37464662024</v>
      </c>
      <c r="AJ83" s="79">
        <f t="shared" si="17"/>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x14ac:dyDescent="0.25">
      <c r="A84" t="str">
        <f t="shared" si="69"/>
        <v>APT</v>
      </c>
      <c r="C84" s="74">
        <f>Schools!A92</f>
        <v>3023507</v>
      </c>
      <c r="D84" t="str">
        <f>VLOOKUP(C84,Schools!A:B,2,0)</f>
        <v>St Theresa's R.C. Primary School</v>
      </c>
      <c r="E84" t="str">
        <f>VLOOKUP(C84,Schools!$A:$Z,3,0)</f>
        <v>M</v>
      </c>
      <c r="F84" s="76">
        <v>830684.33321774425</v>
      </c>
      <c r="G84" s="302" t="s">
        <v>4759</v>
      </c>
      <c r="H84" s="74"/>
      <c r="I84" t="str">
        <f t="shared" si="70"/>
        <v>10162/543965</v>
      </c>
      <c r="J84">
        <f>VLOOKUP(C84,Schools!$A:$Z,9,0)</f>
        <v>400037</v>
      </c>
      <c r="K84" s="74" t="s">
        <v>66</v>
      </c>
      <c r="L84" s="74" t="s">
        <v>94</v>
      </c>
      <c r="M84" s="74" t="s">
        <v>3549</v>
      </c>
      <c r="N84" s="77" t="str">
        <f>VLOOKUP(C84,Schools!A:D,4,0)</f>
        <v>Primary</v>
      </c>
      <c r="O84" s="77">
        <f t="shared" ref="O84:O100" si="84">VLOOKUP(N84,$AK$1:$AL$3,2,0)</f>
        <v>10162</v>
      </c>
      <c r="P84" s="77">
        <f t="shared" si="71"/>
        <v>543965</v>
      </c>
      <c r="Q84" s="78">
        <f t="shared" si="9"/>
        <v>127797.58972580681</v>
      </c>
      <c r="R84" s="78">
        <f t="shared" si="10"/>
        <v>63898.794862903407</v>
      </c>
      <c r="S84" s="78">
        <f t="shared" ref="S84:AB84" si="85">R84</f>
        <v>63898.794862903407</v>
      </c>
      <c r="T84" s="78">
        <f t="shared" si="85"/>
        <v>63898.794862903407</v>
      </c>
      <c r="U84" s="78">
        <f t="shared" si="85"/>
        <v>63898.794862903407</v>
      </c>
      <c r="V84" s="78">
        <f t="shared" si="85"/>
        <v>63898.794862903407</v>
      </c>
      <c r="W84" s="78">
        <f t="shared" si="85"/>
        <v>63898.794862903407</v>
      </c>
      <c r="X84" s="78">
        <f t="shared" si="85"/>
        <v>63898.794862903407</v>
      </c>
      <c r="Y84" s="78">
        <f t="shared" si="85"/>
        <v>63898.794862903407</v>
      </c>
      <c r="Z84" s="78">
        <f t="shared" si="85"/>
        <v>63898.794862903407</v>
      </c>
      <c r="AA84" s="78">
        <f t="shared" si="85"/>
        <v>63898.794862903407</v>
      </c>
      <c r="AB84" s="78">
        <f t="shared" si="85"/>
        <v>63898.794862903407</v>
      </c>
      <c r="AC84" s="78">
        <f t="shared" si="12"/>
        <v>830684.33321774437</v>
      </c>
      <c r="AD84" s="51">
        <f t="shared" si="13"/>
        <v>0</v>
      </c>
      <c r="AG84" s="79">
        <f t="shared" si="14"/>
        <v>255595.17945161363</v>
      </c>
      <c r="AH84" s="79">
        <f t="shared" si="15"/>
        <v>447291.56404032389</v>
      </c>
      <c r="AI84" s="79">
        <f t="shared" si="16"/>
        <v>638987.9486290341</v>
      </c>
      <c r="AJ84" s="79">
        <f t="shared" si="17"/>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x14ac:dyDescent="0.25">
      <c r="A85" t="str">
        <f t="shared" si="69"/>
        <v>APT</v>
      </c>
      <c r="C85" s="74">
        <f>Schools!A93</f>
        <v>3023506</v>
      </c>
      <c r="D85" t="str">
        <f>VLOOKUP(C85,Schools!A:B,2,0)</f>
        <v>St Vincent's Catholic Primary School</v>
      </c>
      <c r="E85" t="str">
        <f>VLOOKUP(C85,Schools!$A:$Z,3,0)</f>
        <v>M</v>
      </c>
      <c r="F85" s="76">
        <v>1285154.5322522004</v>
      </c>
      <c r="G85" s="302" t="s">
        <v>4759</v>
      </c>
      <c r="H85" s="74"/>
      <c r="I85" t="str">
        <f t="shared" si="70"/>
        <v>10162/543965</v>
      </c>
      <c r="J85">
        <f>VLOOKUP(C85,Schools!$A:$Z,9,0)</f>
        <v>400009</v>
      </c>
      <c r="K85" s="74" t="s">
        <v>66</v>
      </c>
      <c r="L85" s="74" t="s">
        <v>94</v>
      </c>
      <c r="M85" s="74" t="s">
        <v>3549</v>
      </c>
      <c r="N85" s="77" t="str">
        <f>VLOOKUP(C85,Schools!A:D,4,0)</f>
        <v>Primary</v>
      </c>
      <c r="O85" s="77">
        <f t="shared" si="84"/>
        <v>10162</v>
      </c>
      <c r="P85" s="77">
        <f t="shared" si="71"/>
        <v>543965</v>
      </c>
      <c r="Q85" s="78">
        <f t="shared" ref="Q85:Q100" si="86">(F85/13)*2</f>
        <v>197716.08188495392</v>
      </c>
      <c r="R85" s="78">
        <f t="shared" ref="R85:R100" si="87">F85/13</f>
        <v>98858.04094247696</v>
      </c>
      <c r="S85" s="78">
        <f t="shared" ref="S85:AB85" si="88">R85</f>
        <v>98858.04094247696</v>
      </c>
      <c r="T85" s="78">
        <f t="shared" si="88"/>
        <v>98858.04094247696</v>
      </c>
      <c r="U85" s="78">
        <f t="shared" si="88"/>
        <v>98858.04094247696</v>
      </c>
      <c r="V85" s="78">
        <f t="shared" si="88"/>
        <v>98858.04094247696</v>
      </c>
      <c r="W85" s="78">
        <f t="shared" si="88"/>
        <v>98858.04094247696</v>
      </c>
      <c r="X85" s="78">
        <f t="shared" si="88"/>
        <v>98858.04094247696</v>
      </c>
      <c r="Y85" s="78">
        <f t="shared" si="88"/>
        <v>98858.04094247696</v>
      </c>
      <c r="Z85" s="78">
        <f t="shared" si="88"/>
        <v>98858.04094247696</v>
      </c>
      <c r="AA85" s="78">
        <f t="shared" si="88"/>
        <v>98858.04094247696</v>
      </c>
      <c r="AB85" s="78">
        <f t="shared" si="88"/>
        <v>98858.04094247696</v>
      </c>
      <c r="AC85" s="78">
        <f t="shared" ref="AC85:AC100" si="89">SUM(Q85:AB85)</f>
        <v>1285154.5322522006</v>
      </c>
      <c r="AD85" s="51">
        <f t="shared" ref="AD85:AD100" si="90">AC85-F85</f>
        <v>0</v>
      </c>
      <c r="AG85" s="79">
        <f t="shared" ref="AG85:AG100" si="91">SUM(Q85:S85)</f>
        <v>395432.16376990784</v>
      </c>
      <c r="AH85" s="79">
        <f t="shared" ref="AH85:AH100" si="92">SUM(Q85:V85)</f>
        <v>692006.28659733874</v>
      </c>
      <c r="AI85" s="79">
        <f t="shared" ref="AI85:AI100" si="93">SUM(Q85:Y85)</f>
        <v>988580.40942476958</v>
      </c>
      <c r="AJ85" s="79">
        <f t="shared" ref="AJ85:AJ100" si="94">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x14ac:dyDescent="0.25">
      <c r="A86" t="str">
        <f t="shared" si="69"/>
        <v>APT</v>
      </c>
      <c r="C86" s="74">
        <f>Schools!A95</f>
        <v>3022070</v>
      </c>
      <c r="D86" t="str">
        <f>VLOOKUP(C86,Schools!A:B,2,0)</f>
        <v>Sunnyfields Primary School</v>
      </c>
      <c r="E86" t="str">
        <f>VLOOKUP(C86,Schools!$A:$Z,3,0)</f>
        <v>M</v>
      </c>
      <c r="F86" s="76">
        <v>1127773.3327674614</v>
      </c>
      <c r="G86" s="302" t="s">
        <v>4759</v>
      </c>
      <c r="H86" s="74"/>
      <c r="I86" t="str">
        <f t="shared" si="70"/>
        <v>10162/543965</v>
      </c>
      <c r="J86">
        <f>VLOOKUP(C86,Schools!$A:$Z,9,0)</f>
        <v>400038</v>
      </c>
      <c r="K86" s="74" t="s">
        <v>66</v>
      </c>
      <c r="L86" s="74" t="s">
        <v>94</v>
      </c>
      <c r="M86" s="74" t="s">
        <v>3549</v>
      </c>
      <c r="N86" s="77" t="str">
        <f>VLOOKUP(C86,Schools!A:D,4,0)</f>
        <v>Primary</v>
      </c>
      <c r="O86" s="77">
        <f t="shared" si="84"/>
        <v>10162</v>
      </c>
      <c r="P86" s="77">
        <f t="shared" si="71"/>
        <v>543965</v>
      </c>
      <c r="Q86" s="78">
        <f t="shared" si="86"/>
        <v>173503.58965653254</v>
      </c>
      <c r="R86" s="78">
        <f t="shared" si="87"/>
        <v>86751.794828266269</v>
      </c>
      <c r="S86" s="78">
        <f t="shared" ref="S86:AB86" si="95">R86</f>
        <v>86751.794828266269</v>
      </c>
      <c r="T86" s="78">
        <f t="shared" si="95"/>
        <v>86751.794828266269</v>
      </c>
      <c r="U86" s="78">
        <f t="shared" si="95"/>
        <v>86751.794828266269</v>
      </c>
      <c r="V86" s="78">
        <f t="shared" si="95"/>
        <v>86751.794828266269</v>
      </c>
      <c r="W86" s="78">
        <f t="shared" si="95"/>
        <v>86751.794828266269</v>
      </c>
      <c r="X86" s="78">
        <f t="shared" si="95"/>
        <v>86751.794828266269</v>
      </c>
      <c r="Y86" s="78">
        <f t="shared" si="95"/>
        <v>86751.794828266269</v>
      </c>
      <c r="Z86" s="78">
        <f t="shared" si="95"/>
        <v>86751.794828266269</v>
      </c>
      <c r="AA86" s="78">
        <f t="shared" si="95"/>
        <v>86751.794828266269</v>
      </c>
      <c r="AB86" s="78">
        <f t="shared" si="95"/>
        <v>86751.794828266269</v>
      </c>
      <c r="AC86" s="78">
        <f t="shared" si="89"/>
        <v>1127773.3327674614</v>
      </c>
      <c r="AD86" s="51">
        <f t="shared" si="90"/>
        <v>0</v>
      </c>
      <c r="AG86" s="79">
        <f t="shared" si="91"/>
        <v>347007.17931306508</v>
      </c>
      <c r="AH86" s="79">
        <f t="shared" si="92"/>
        <v>607262.5637978639</v>
      </c>
      <c r="AI86" s="79">
        <f t="shared" si="93"/>
        <v>867517.94828266266</v>
      </c>
      <c r="AJ86" s="79">
        <f t="shared" si="94"/>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x14ac:dyDescent="0.25">
      <c r="A87" t="str">
        <f t="shared" si="69"/>
        <v>APT</v>
      </c>
      <c r="C87" s="74">
        <f>Schools!A96</f>
        <v>3023316</v>
      </c>
      <c r="D87" t="str">
        <f>VLOOKUP(C87,Schools!A:B,2,0)</f>
        <v>Trent  C of E Primary School</v>
      </c>
      <c r="E87" t="str">
        <f>VLOOKUP(C87,Schools!$A:$Z,3,0)</f>
        <v>M</v>
      </c>
      <c r="F87" s="76">
        <v>967354.95153600012</v>
      </c>
      <c r="G87" s="302" t="s">
        <v>4759</v>
      </c>
      <c r="H87" s="74"/>
      <c r="I87" t="str">
        <f t="shared" si="70"/>
        <v>10162/543965</v>
      </c>
      <c r="J87">
        <f>VLOOKUP(C87,Schools!$A:$Z,9,0)</f>
        <v>400100</v>
      </c>
      <c r="K87" s="74" t="s">
        <v>66</v>
      </c>
      <c r="L87" s="74" t="s">
        <v>94</v>
      </c>
      <c r="M87" s="74" t="s">
        <v>3549</v>
      </c>
      <c r="N87" s="77" t="str">
        <f>VLOOKUP(C87,Schools!A:D,4,0)</f>
        <v>Primary</v>
      </c>
      <c r="O87" s="77">
        <f t="shared" si="84"/>
        <v>10162</v>
      </c>
      <c r="P87" s="77">
        <f t="shared" si="71"/>
        <v>543965</v>
      </c>
      <c r="Q87" s="78">
        <f t="shared" si="86"/>
        <v>148823.83869784616</v>
      </c>
      <c r="R87" s="78">
        <f t="shared" si="87"/>
        <v>74411.919348923082</v>
      </c>
      <c r="S87" s="78">
        <f t="shared" ref="S87:AB87" si="96">R87</f>
        <v>74411.919348923082</v>
      </c>
      <c r="T87" s="78">
        <f t="shared" si="96"/>
        <v>74411.919348923082</v>
      </c>
      <c r="U87" s="78">
        <f t="shared" si="96"/>
        <v>74411.919348923082</v>
      </c>
      <c r="V87" s="78">
        <f t="shared" si="96"/>
        <v>74411.919348923082</v>
      </c>
      <c r="W87" s="78">
        <f t="shared" si="96"/>
        <v>74411.919348923082</v>
      </c>
      <c r="X87" s="78">
        <f t="shared" si="96"/>
        <v>74411.919348923082</v>
      </c>
      <c r="Y87" s="78">
        <f t="shared" si="96"/>
        <v>74411.919348923082</v>
      </c>
      <c r="Z87" s="78">
        <f t="shared" si="96"/>
        <v>74411.919348923082</v>
      </c>
      <c r="AA87" s="78">
        <f t="shared" si="96"/>
        <v>74411.919348923082</v>
      </c>
      <c r="AB87" s="78">
        <f t="shared" si="96"/>
        <v>74411.919348923082</v>
      </c>
      <c r="AC87" s="78">
        <f t="shared" si="89"/>
        <v>967354.95153599977</v>
      </c>
      <c r="AD87" s="51">
        <f t="shared" si="90"/>
        <v>0</v>
      </c>
      <c r="AG87" s="79">
        <f t="shared" si="91"/>
        <v>297647.67739569233</v>
      </c>
      <c r="AH87" s="79">
        <f t="shared" si="92"/>
        <v>520883.43544246157</v>
      </c>
      <c r="AI87" s="79">
        <f t="shared" si="93"/>
        <v>744119.1934892307</v>
      </c>
      <c r="AJ87" s="79">
        <f t="shared" si="94"/>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x14ac:dyDescent="0.25">
      <c r="A88" t="str">
        <f t="shared" si="69"/>
        <v>APT</v>
      </c>
      <c r="C88" s="74">
        <f>Schools!A97</f>
        <v>3022055</v>
      </c>
      <c r="D88" t="str">
        <f>VLOOKUP(C88,Schools!A:B,2,0)</f>
        <v>Tudor School</v>
      </c>
      <c r="E88" t="str">
        <f>VLOOKUP(C88,Schools!$A:$Z,3,0)</f>
        <v>M</v>
      </c>
      <c r="F88" s="76">
        <v>1102143.4332091745</v>
      </c>
      <c r="G88" s="302" t="s">
        <v>4759</v>
      </c>
      <c r="H88" s="74"/>
      <c r="I88" t="str">
        <f t="shared" si="70"/>
        <v>10162/543965</v>
      </c>
      <c r="J88">
        <f>VLOOKUP(C88,Schools!$A:$Z,9,0)</f>
        <v>400101</v>
      </c>
      <c r="K88" s="74" t="s">
        <v>66</v>
      </c>
      <c r="L88" s="74" t="s">
        <v>94</v>
      </c>
      <c r="M88" s="74" t="s">
        <v>3549</v>
      </c>
      <c r="N88" s="77" t="str">
        <f>VLOOKUP(C88,Schools!A:D,4,0)</f>
        <v>Primary</v>
      </c>
      <c r="O88" s="77">
        <f t="shared" si="84"/>
        <v>10162</v>
      </c>
      <c r="P88" s="77">
        <f t="shared" si="71"/>
        <v>543965</v>
      </c>
      <c r="Q88" s="78">
        <f t="shared" si="86"/>
        <v>169560.52818602684</v>
      </c>
      <c r="R88" s="78">
        <f t="shared" si="87"/>
        <v>84780.264093013422</v>
      </c>
      <c r="S88" s="78">
        <f t="shared" ref="S88:AB88" si="97">R88</f>
        <v>84780.264093013422</v>
      </c>
      <c r="T88" s="78">
        <f t="shared" si="97"/>
        <v>84780.264093013422</v>
      </c>
      <c r="U88" s="78">
        <f t="shared" si="97"/>
        <v>84780.264093013422</v>
      </c>
      <c r="V88" s="78">
        <f t="shared" si="97"/>
        <v>84780.264093013422</v>
      </c>
      <c r="W88" s="78">
        <f t="shared" si="97"/>
        <v>84780.264093013422</v>
      </c>
      <c r="X88" s="78">
        <f t="shared" si="97"/>
        <v>84780.264093013422</v>
      </c>
      <c r="Y88" s="78">
        <f t="shared" si="97"/>
        <v>84780.264093013422</v>
      </c>
      <c r="Z88" s="78">
        <f t="shared" si="97"/>
        <v>84780.264093013422</v>
      </c>
      <c r="AA88" s="78">
        <f t="shared" si="97"/>
        <v>84780.264093013422</v>
      </c>
      <c r="AB88" s="78">
        <f t="shared" si="97"/>
        <v>84780.264093013422</v>
      </c>
      <c r="AC88" s="78">
        <f t="shared" si="89"/>
        <v>1102143.4332091748</v>
      </c>
      <c r="AD88" s="51">
        <f t="shared" si="90"/>
        <v>0</v>
      </c>
      <c r="AG88" s="79">
        <f t="shared" si="91"/>
        <v>339121.05637205369</v>
      </c>
      <c r="AH88" s="79">
        <f t="shared" si="92"/>
        <v>593461.8486510939</v>
      </c>
      <c r="AI88" s="79">
        <f t="shared" si="93"/>
        <v>847802.64093013434</v>
      </c>
      <c r="AJ88" s="79">
        <f t="shared" si="94"/>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x14ac:dyDescent="0.25">
      <c r="A89" t="str">
        <f t="shared" si="69"/>
        <v>APT</v>
      </c>
      <c r="C89" s="74">
        <f>Schools!A98</f>
        <v>3022057</v>
      </c>
      <c r="D89" t="str">
        <f>VLOOKUP(C89,Schools!A:B,2,0)</f>
        <v>Underhill School</v>
      </c>
      <c r="E89" t="str">
        <f>VLOOKUP(C89,Schools!$A:$Z,3,0)</f>
        <v>M</v>
      </c>
      <c r="F89" s="76">
        <v>2332481.9065486067</v>
      </c>
      <c r="G89" s="302" t="s">
        <v>4759</v>
      </c>
      <c r="H89" s="74"/>
      <c r="I89" t="str">
        <f t="shared" si="70"/>
        <v>10162/543965</v>
      </c>
      <c r="J89">
        <f>VLOOKUP(C89,Schools!$A:$Z,9,0)</f>
        <v>400053</v>
      </c>
      <c r="K89" s="74" t="s">
        <v>66</v>
      </c>
      <c r="L89" s="74" t="s">
        <v>94</v>
      </c>
      <c r="M89" s="74" t="s">
        <v>3549</v>
      </c>
      <c r="N89" s="77" t="str">
        <f>VLOOKUP(C89,Schools!A:D,4,0)</f>
        <v>Primary</v>
      </c>
      <c r="O89" s="77">
        <f t="shared" si="84"/>
        <v>10162</v>
      </c>
      <c r="P89" s="77">
        <f t="shared" si="71"/>
        <v>543965</v>
      </c>
      <c r="Q89" s="78">
        <f t="shared" si="86"/>
        <v>358843.37023824721</v>
      </c>
      <c r="R89" s="78">
        <f t="shared" si="87"/>
        <v>179421.68511912361</v>
      </c>
      <c r="S89" s="78">
        <f t="shared" ref="S89:AB89" si="98">R89</f>
        <v>179421.68511912361</v>
      </c>
      <c r="T89" s="78">
        <f t="shared" si="98"/>
        <v>179421.68511912361</v>
      </c>
      <c r="U89" s="78">
        <f t="shared" si="98"/>
        <v>179421.68511912361</v>
      </c>
      <c r="V89" s="78">
        <f t="shared" si="98"/>
        <v>179421.68511912361</v>
      </c>
      <c r="W89" s="78">
        <f t="shared" si="98"/>
        <v>179421.68511912361</v>
      </c>
      <c r="X89" s="78">
        <f t="shared" si="98"/>
        <v>179421.68511912361</v>
      </c>
      <c r="Y89" s="78">
        <f t="shared" si="98"/>
        <v>179421.68511912361</v>
      </c>
      <c r="Z89" s="78">
        <f t="shared" si="98"/>
        <v>179421.68511912361</v>
      </c>
      <c r="AA89" s="78">
        <f t="shared" si="98"/>
        <v>179421.68511912361</v>
      </c>
      <c r="AB89" s="78">
        <f t="shared" si="98"/>
        <v>179421.68511912361</v>
      </c>
      <c r="AC89" s="78">
        <f t="shared" si="89"/>
        <v>2332481.9065486072</v>
      </c>
      <c r="AD89" s="51">
        <f t="shared" si="90"/>
        <v>0</v>
      </c>
      <c r="AG89" s="79">
        <f t="shared" si="91"/>
        <v>717686.74047649442</v>
      </c>
      <c r="AH89" s="79">
        <f t="shared" si="92"/>
        <v>1255951.7958338654</v>
      </c>
      <c r="AI89" s="79">
        <f t="shared" si="93"/>
        <v>1794216.8511912364</v>
      </c>
      <c r="AJ89" s="79">
        <f t="shared" si="94"/>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x14ac:dyDescent="0.25">
      <c r="A90" t="str">
        <f t="shared" si="69"/>
        <v>APT</v>
      </c>
      <c r="C90" s="74">
        <f>Schools!A100</f>
        <v>3022076</v>
      </c>
      <c r="D90" t="str">
        <f>VLOOKUP(C90,Schools!A:B,2,0)</f>
        <v>Wessex  Gardens Primary School</v>
      </c>
      <c r="E90" t="str">
        <f>VLOOKUP(C90,Schools!$A:$Z,3,0)</f>
        <v>M</v>
      </c>
      <c r="F90" s="76">
        <v>1804802.8193835244</v>
      </c>
      <c r="G90" s="302" t="s">
        <v>4759</v>
      </c>
      <c r="H90" s="74"/>
      <c r="I90" t="str">
        <f t="shared" si="70"/>
        <v>10162/543965</v>
      </c>
      <c r="J90">
        <f>VLOOKUP(C90,Schools!$A:$Z,9,0)</f>
        <v>400111</v>
      </c>
      <c r="K90" s="74" t="s">
        <v>66</v>
      </c>
      <c r="L90" s="74" t="s">
        <v>94</v>
      </c>
      <c r="M90" s="74" t="s">
        <v>3549</v>
      </c>
      <c r="N90" s="77" t="str">
        <f>VLOOKUP(C90,Schools!A:D,4,0)</f>
        <v>Primary</v>
      </c>
      <c r="O90" s="77">
        <f t="shared" si="84"/>
        <v>10162</v>
      </c>
      <c r="P90" s="77">
        <f t="shared" si="71"/>
        <v>543965</v>
      </c>
      <c r="Q90" s="78">
        <f t="shared" si="86"/>
        <v>277661.97221284988</v>
      </c>
      <c r="R90" s="78">
        <f t="shared" si="87"/>
        <v>138830.98610642494</v>
      </c>
      <c r="S90" s="78">
        <f t="shared" ref="S90:AB90" si="99">R90</f>
        <v>138830.98610642494</v>
      </c>
      <c r="T90" s="78">
        <f t="shared" si="99"/>
        <v>138830.98610642494</v>
      </c>
      <c r="U90" s="78">
        <f t="shared" si="99"/>
        <v>138830.98610642494</v>
      </c>
      <c r="V90" s="78">
        <f t="shared" si="99"/>
        <v>138830.98610642494</v>
      </c>
      <c r="W90" s="78">
        <f t="shared" si="99"/>
        <v>138830.98610642494</v>
      </c>
      <c r="X90" s="78">
        <f t="shared" si="99"/>
        <v>138830.98610642494</v>
      </c>
      <c r="Y90" s="78">
        <f t="shared" si="99"/>
        <v>138830.98610642494</v>
      </c>
      <c r="Z90" s="78">
        <f t="shared" si="99"/>
        <v>138830.98610642494</v>
      </c>
      <c r="AA90" s="78">
        <f t="shared" si="99"/>
        <v>138830.98610642494</v>
      </c>
      <c r="AB90" s="78">
        <f t="shared" si="99"/>
        <v>138830.98610642494</v>
      </c>
      <c r="AC90" s="78">
        <f t="shared" si="89"/>
        <v>1804802.8193835248</v>
      </c>
      <c r="AD90" s="51">
        <f t="shared" si="90"/>
        <v>0</v>
      </c>
      <c r="AG90" s="79">
        <f t="shared" si="91"/>
        <v>555323.94442569977</v>
      </c>
      <c r="AH90" s="79">
        <f t="shared" si="92"/>
        <v>971816.90274497459</v>
      </c>
      <c r="AI90" s="79">
        <f t="shared" si="93"/>
        <v>1388309.8610642496</v>
      </c>
      <c r="AJ90" s="79">
        <f t="shared" si="94"/>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x14ac:dyDescent="0.25">
      <c r="A91" t="str">
        <f t="shared" si="69"/>
        <v>APT</v>
      </c>
      <c r="C91" s="74">
        <f>Schools!A101</f>
        <v>3022060</v>
      </c>
      <c r="D91" t="str">
        <f>VLOOKUP(C91,Schools!A:B,2,0)</f>
        <v>Whitings Hill Primary School</v>
      </c>
      <c r="E91" t="str">
        <f>VLOOKUP(C91,Schools!$A:$Z,3,0)</f>
        <v>M</v>
      </c>
      <c r="F91" s="76">
        <v>2399176.3620968256</v>
      </c>
      <c r="G91" s="302" t="s">
        <v>4759</v>
      </c>
      <c r="H91" s="74"/>
      <c r="I91" t="str">
        <f t="shared" si="70"/>
        <v>10162/543965</v>
      </c>
      <c r="J91">
        <f>VLOOKUP(C91,Schools!$A:$Z,9,0)</f>
        <v>400011</v>
      </c>
      <c r="K91" s="74" t="s">
        <v>66</v>
      </c>
      <c r="L91" s="74" t="s">
        <v>94</v>
      </c>
      <c r="M91" s="74" t="s">
        <v>3549</v>
      </c>
      <c r="N91" s="77" t="str">
        <f>VLOOKUP(C91,Schools!A:D,4,0)</f>
        <v>Primary</v>
      </c>
      <c r="O91" s="77">
        <f t="shared" si="84"/>
        <v>10162</v>
      </c>
      <c r="P91" s="77">
        <f t="shared" si="71"/>
        <v>543965</v>
      </c>
      <c r="Q91" s="78">
        <f t="shared" si="86"/>
        <v>369104.05570720392</v>
      </c>
      <c r="R91" s="78">
        <f t="shared" si="87"/>
        <v>184552.02785360196</v>
      </c>
      <c r="S91" s="78">
        <f t="shared" ref="S91:AB91" si="100">R91</f>
        <v>184552.02785360196</v>
      </c>
      <c r="T91" s="78">
        <f t="shared" si="100"/>
        <v>184552.02785360196</v>
      </c>
      <c r="U91" s="78">
        <f t="shared" si="100"/>
        <v>184552.02785360196</v>
      </c>
      <c r="V91" s="78">
        <f t="shared" si="100"/>
        <v>184552.02785360196</v>
      </c>
      <c r="W91" s="78">
        <f t="shared" si="100"/>
        <v>184552.02785360196</v>
      </c>
      <c r="X91" s="78">
        <f t="shared" si="100"/>
        <v>184552.02785360196</v>
      </c>
      <c r="Y91" s="78">
        <f t="shared" si="100"/>
        <v>184552.02785360196</v>
      </c>
      <c r="Z91" s="78">
        <f t="shared" si="100"/>
        <v>184552.02785360196</v>
      </c>
      <c r="AA91" s="78">
        <f t="shared" si="100"/>
        <v>184552.02785360196</v>
      </c>
      <c r="AB91" s="78">
        <f t="shared" si="100"/>
        <v>184552.02785360196</v>
      </c>
      <c r="AC91" s="78">
        <f t="shared" si="89"/>
        <v>2399176.3620968261</v>
      </c>
      <c r="AD91" s="51">
        <f t="shared" si="90"/>
        <v>0</v>
      </c>
      <c r="AG91" s="79">
        <f t="shared" si="91"/>
        <v>738208.11141440785</v>
      </c>
      <c r="AH91" s="79">
        <f t="shared" si="92"/>
        <v>1291864.1949752136</v>
      </c>
      <c r="AI91" s="79">
        <f t="shared" si="93"/>
        <v>1845520.2785360198</v>
      </c>
      <c r="AJ91" s="79">
        <f t="shared" si="94"/>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x14ac:dyDescent="0.25">
      <c r="A92" t="str">
        <f t="shared" si="69"/>
        <v>APT</v>
      </c>
      <c r="C92" s="74">
        <f>Schools!A102</f>
        <v>3023518</v>
      </c>
      <c r="D92" t="str">
        <f>VLOOKUP(C92,Schools!A:B,2,0)</f>
        <v>Woodcroft Primary School</v>
      </c>
      <c r="E92" t="str">
        <f>VLOOKUP(C92,Schools!$A:$Z,3,0)</f>
        <v>M</v>
      </c>
      <c r="F92" s="76">
        <v>2093061.8653523689</v>
      </c>
      <c r="G92" s="302" t="s">
        <v>4759</v>
      </c>
      <c r="H92" s="74"/>
      <c r="I92" t="str">
        <f t="shared" si="70"/>
        <v>10162/543965</v>
      </c>
      <c r="J92">
        <f>VLOOKUP(C92,Schools!$A:$Z,9,0)</f>
        <v>400117</v>
      </c>
      <c r="K92" s="74" t="s">
        <v>66</v>
      </c>
      <c r="L92" s="74" t="s">
        <v>94</v>
      </c>
      <c r="M92" s="74" t="s">
        <v>3549</v>
      </c>
      <c r="N92" s="77" t="str">
        <f>VLOOKUP(C92,Schools!A:D,4,0)</f>
        <v>Primary</v>
      </c>
      <c r="O92" s="77">
        <f t="shared" si="84"/>
        <v>10162</v>
      </c>
      <c r="P92" s="77">
        <f t="shared" si="71"/>
        <v>543965</v>
      </c>
      <c r="Q92" s="78">
        <f t="shared" si="86"/>
        <v>322009.51774651831</v>
      </c>
      <c r="R92" s="78">
        <f t="shared" si="87"/>
        <v>161004.75887325915</v>
      </c>
      <c r="S92" s="78">
        <f t="shared" ref="S92:AB92" si="101">R92</f>
        <v>161004.75887325915</v>
      </c>
      <c r="T92" s="78">
        <f t="shared" si="101"/>
        <v>161004.75887325915</v>
      </c>
      <c r="U92" s="78">
        <f t="shared" si="101"/>
        <v>161004.75887325915</v>
      </c>
      <c r="V92" s="78">
        <f t="shared" si="101"/>
        <v>161004.75887325915</v>
      </c>
      <c r="W92" s="78">
        <f t="shared" si="101"/>
        <v>161004.75887325915</v>
      </c>
      <c r="X92" s="78">
        <f t="shared" si="101"/>
        <v>161004.75887325915</v>
      </c>
      <c r="Y92" s="78">
        <f t="shared" si="101"/>
        <v>161004.75887325915</v>
      </c>
      <c r="Z92" s="78">
        <f t="shared" si="101"/>
        <v>161004.75887325915</v>
      </c>
      <c r="AA92" s="78">
        <f t="shared" si="101"/>
        <v>161004.75887325915</v>
      </c>
      <c r="AB92" s="78">
        <f t="shared" si="101"/>
        <v>161004.75887325915</v>
      </c>
      <c r="AC92" s="78">
        <f t="shared" si="89"/>
        <v>2093061.8653523691</v>
      </c>
      <c r="AD92" s="51">
        <f t="shared" si="90"/>
        <v>0</v>
      </c>
      <c r="AG92" s="79">
        <f t="shared" si="91"/>
        <v>644019.03549303662</v>
      </c>
      <c r="AH92" s="79">
        <f t="shared" si="92"/>
        <v>1127033.312112814</v>
      </c>
      <c r="AI92" s="79">
        <f t="shared" si="93"/>
        <v>1610047.5887325916</v>
      </c>
      <c r="AJ92" s="79">
        <f t="shared" si="94"/>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x14ac:dyDescent="0.25">
      <c r="A93" t="str">
        <f t="shared" si="69"/>
        <v>APT</v>
      </c>
      <c r="C93" s="74">
        <f>Schools!A103</f>
        <v>3022054</v>
      </c>
      <c r="D93" t="str">
        <f>VLOOKUP(C93,Schools!A:B,2,0)</f>
        <v>Woodridge  Primary School</v>
      </c>
      <c r="E93" t="str">
        <f>VLOOKUP(C93,Schools!$A:$Z,3,0)</f>
        <v>M</v>
      </c>
      <c r="F93" s="76">
        <v>952215.87190802884</v>
      </c>
      <c r="G93" s="302" t="s">
        <v>4759</v>
      </c>
      <c r="H93" s="74"/>
      <c r="I93" t="str">
        <f t="shared" si="70"/>
        <v>10162/543965</v>
      </c>
      <c r="J93">
        <f>VLOOKUP(C93,Schools!$A:$Z,9,0)</f>
        <v>400004</v>
      </c>
      <c r="K93" s="74" t="s">
        <v>66</v>
      </c>
      <c r="L93" s="74" t="s">
        <v>94</v>
      </c>
      <c r="M93" s="74" t="s">
        <v>3549</v>
      </c>
      <c r="N93" s="77" t="str">
        <f>VLOOKUP(C93,Schools!A:D,4,0)</f>
        <v>Primary</v>
      </c>
      <c r="O93" s="77">
        <f t="shared" si="84"/>
        <v>10162</v>
      </c>
      <c r="P93" s="77">
        <f t="shared" si="71"/>
        <v>543965</v>
      </c>
      <c r="Q93" s="78">
        <f t="shared" si="86"/>
        <v>146494.74952431212</v>
      </c>
      <c r="R93" s="78">
        <f t="shared" si="87"/>
        <v>73247.374762156061</v>
      </c>
      <c r="S93" s="78">
        <f t="shared" ref="S93:AB93" si="102">R93</f>
        <v>73247.374762156061</v>
      </c>
      <c r="T93" s="78">
        <f t="shared" si="102"/>
        <v>73247.374762156061</v>
      </c>
      <c r="U93" s="78">
        <f t="shared" si="102"/>
        <v>73247.374762156061</v>
      </c>
      <c r="V93" s="78">
        <f t="shared" si="102"/>
        <v>73247.374762156061</v>
      </c>
      <c r="W93" s="78">
        <f t="shared" si="102"/>
        <v>73247.374762156061</v>
      </c>
      <c r="X93" s="78">
        <f t="shared" si="102"/>
        <v>73247.374762156061</v>
      </c>
      <c r="Y93" s="78">
        <f t="shared" si="102"/>
        <v>73247.374762156061</v>
      </c>
      <c r="Z93" s="78">
        <f t="shared" si="102"/>
        <v>73247.374762156061</v>
      </c>
      <c r="AA93" s="78">
        <f t="shared" si="102"/>
        <v>73247.374762156061</v>
      </c>
      <c r="AB93" s="78">
        <f t="shared" si="102"/>
        <v>73247.374762156061</v>
      </c>
      <c r="AC93" s="78">
        <f t="shared" si="89"/>
        <v>952215.87190802873</v>
      </c>
      <c r="AD93" s="51">
        <f t="shared" si="90"/>
        <v>0</v>
      </c>
      <c r="AG93" s="79">
        <f t="shared" si="91"/>
        <v>292989.49904862425</v>
      </c>
      <c r="AH93" s="79">
        <f t="shared" si="92"/>
        <v>512731.62333509239</v>
      </c>
      <c r="AI93" s="79">
        <f t="shared" si="93"/>
        <v>732473.74762156059</v>
      </c>
      <c r="AJ93" s="79">
        <f t="shared" si="94"/>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x14ac:dyDescent="0.25">
      <c r="A94" t="str">
        <f t="shared" si="69"/>
        <v>APT</v>
      </c>
      <c r="C94" s="74">
        <f>Schools!A116</f>
        <v>3025405</v>
      </c>
      <c r="D94" t="str">
        <f>VLOOKUP(C94,Schools!A:B,2,0)</f>
        <v>Finchley Catholic High School</v>
      </c>
      <c r="E94" t="str">
        <f>VLOOKUP(C94,Schools!$A:$Z,3,0)</f>
        <v>M</v>
      </c>
      <c r="F94" s="76">
        <v>5181245.0249579996</v>
      </c>
      <c r="G94" s="302" t="s">
        <v>4759</v>
      </c>
      <c r="H94" s="74"/>
      <c r="I94" t="str">
        <f t="shared" si="70"/>
        <v>10163/543965</v>
      </c>
      <c r="J94">
        <f>VLOOKUP(C94,Schools!$A:$Z,9,0)</f>
        <v>400041</v>
      </c>
      <c r="K94" s="74" t="s">
        <v>66</v>
      </c>
      <c r="L94" s="74" t="s">
        <v>94</v>
      </c>
      <c r="M94" s="74" t="s">
        <v>3549</v>
      </c>
      <c r="N94" s="77" t="str">
        <f>VLOOKUP(C94,Schools!A:D,4,0)</f>
        <v>Secondary</v>
      </c>
      <c r="O94" s="77">
        <f t="shared" si="84"/>
        <v>10163</v>
      </c>
      <c r="P94" s="77">
        <f t="shared" si="71"/>
        <v>543965</v>
      </c>
      <c r="Q94" s="78">
        <f t="shared" si="86"/>
        <v>797114.61922430759</v>
      </c>
      <c r="R94" s="78">
        <f t="shared" si="87"/>
        <v>398557.3096121538</v>
      </c>
      <c r="S94" s="78">
        <f t="shared" ref="S94:AB94" si="103">R94</f>
        <v>398557.3096121538</v>
      </c>
      <c r="T94" s="78">
        <f t="shared" si="103"/>
        <v>398557.3096121538</v>
      </c>
      <c r="U94" s="78">
        <f t="shared" si="103"/>
        <v>398557.3096121538</v>
      </c>
      <c r="V94" s="78">
        <f t="shared" si="103"/>
        <v>398557.3096121538</v>
      </c>
      <c r="W94" s="78">
        <f t="shared" si="103"/>
        <v>398557.3096121538</v>
      </c>
      <c r="X94" s="78">
        <f t="shared" si="103"/>
        <v>398557.3096121538</v>
      </c>
      <c r="Y94" s="78">
        <f t="shared" si="103"/>
        <v>398557.3096121538</v>
      </c>
      <c r="Z94" s="78">
        <f t="shared" si="103"/>
        <v>398557.3096121538</v>
      </c>
      <c r="AA94" s="78">
        <f t="shared" si="103"/>
        <v>398557.3096121538</v>
      </c>
      <c r="AB94" s="78">
        <f t="shared" si="103"/>
        <v>398557.3096121538</v>
      </c>
      <c r="AC94" s="78">
        <f t="shared" si="89"/>
        <v>5181245.0249580005</v>
      </c>
      <c r="AD94" s="51">
        <f t="shared" si="90"/>
        <v>0</v>
      </c>
      <c r="AG94" s="79">
        <f t="shared" si="91"/>
        <v>1594229.2384486152</v>
      </c>
      <c r="AH94" s="79">
        <f t="shared" si="92"/>
        <v>2789901.1672850763</v>
      </c>
      <c r="AI94" s="79">
        <f t="shared" si="93"/>
        <v>3985573.0961215384</v>
      </c>
      <c r="AJ94" s="79">
        <f t="shared" si="94"/>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x14ac:dyDescent="0.25">
      <c r="A95" t="str">
        <f t="shared" si="69"/>
        <v>APT</v>
      </c>
      <c r="C95" s="74">
        <f>Schools!A117</f>
        <v>3024003</v>
      </c>
      <c r="D95" t="str">
        <f>VLOOKUP(C95,Schools!A:B,2,0)</f>
        <v>Friern Barnet School</v>
      </c>
      <c r="E95" t="str">
        <f>VLOOKUP(C95,Schools!$A:$Z,3,0)</f>
        <v>M</v>
      </c>
      <c r="F95" s="76">
        <v>5138444.9825939974</v>
      </c>
      <c r="G95" s="302" t="s">
        <v>4759</v>
      </c>
      <c r="H95" s="74"/>
      <c r="I95" t="str">
        <f t="shared" si="70"/>
        <v>10163/543965</v>
      </c>
      <c r="J95">
        <f>VLOOKUP(C95,Schools!$A:$Z,9,0)</f>
        <v>400033</v>
      </c>
      <c r="K95" s="74" t="s">
        <v>66</v>
      </c>
      <c r="L95" s="74" t="s">
        <v>94</v>
      </c>
      <c r="M95" s="74" t="s">
        <v>3549</v>
      </c>
      <c r="N95" s="77" t="str">
        <f>VLOOKUP(C95,Schools!A:D,4,0)</f>
        <v>Secondary</v>
      </c>
      <c r="O95" s="77">
        <f t="shared" si="84"/>
        <v>10163</v>
      </c>
      <c r="P95" s="77">
        <f t="shared" si="71"/>
        <v>543965</v>
      </c>
      <c r="Q95" s="78">
        <f t="shared" si="86"/>
        <v>790529.99732215342</v>
      </c>
      <c r="R95" s="78">
        <f t="shared" si="87"/>
        <v>395264.99866107671</v>
      </c>
      <c r="S95" s="78">
        <f t="shared" ref="S95:AB95" si="104">R95</f>
        <v>395264.99866107671</v>
      </c>
      <c r="T95" s="78">
        <f t="shared" si="104"/>
        <v>395264.99866107671</v>
      </c>
      <c r="U95" s="78">
        <f t="shared" si="104"/>
        <v>395264.99866107671</v>
      </c>
      <c r="V95" s="78">
        <f t="shared" si="104"/>
        <v>395264.99866107671</v>
      </c>
      <c r="W95" s="78">
        <f t="shared" si="104"/>
        <v>395264.99866107671</v>
      </c>
      <c r="X95" s="78">
        <f t="shared" si="104"/>
        <v>395264.99866107671</v>
      </c>
      <c r="Y95" s="78">
        <f t="shared" si="104"/>
        <v>395264.99866107671</v>
      </c>
      <c r="Z95" s="78">
        <f t="shared" si="104"/>
        <v>395264.99866107671</v>
      </c>
      <c r="AA95" s="78">
        <f t="shared" si="104"/>
        <v>395264.99866107671</v>
      </c>
      <c r="AB95" s="78">
        <f t="shared" si="104"/>
        <v>395264.99866107671</v>
      </c>
      <c r="AC95" s="78">
        <f t="shared" si="89"/>
        <v>5138444.9825939974</v>
      </c>
      <c r="AD95" s="51">
        <f t="shared" si="90"/>
        <v>0</v>
      </c>
      <c r="AG95" s="79">
        <f t="shared" si="91"/>
        <v>1581059.9946443068</v>
      </c>
      <c r="AH95" s="79">
        <f t="shared" si="92"/>
        <v>2766854.990627537</v>
      </c>
      <c r="AI95" s="79">
        <f t="shared" si="93"/>
        <v>3952649.986610767</v>
      </c>
      <c r="AJ95" s="79">
        <f t="shared" si="94"/>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x14ac:dyDescent="0.25">
      <c r="A96" t="str">
        <f t="shared" si="69"/>
        <v>APT</v>
      </c>
      <c r="C96" s="74">
        <f>Schools!A122</f>
        <v>3025427</v>
      </c>
      <c r="D96" t="str">
        <f>VLOOKUP(C96,Schools!A:B,2,0)</f>
        <v>JCoSS</v>
      </c>
      <c r="E96" t="str">
        <f>VLOOKUP(C96,Schools!$A:$Z,3,0)</f>
        <v>M</v>
      </c>
      <c r="F96" s="76">
        <v>6600273.4204292363</v>
      </c>
      <c r="G96" s="302" t="s">
        <v>4759</v>
      </c>
      <c r="H96" s="74"/>
      <c r="I96" t="str">
        <f t="shared" si="70"/>
        <v>10163/543965</v>
      </c>
      <c r="J96">
        <f>VLOOKUP(C96,Schools!$A:$Z,9,0)</f>
        <v>400140</v>
      </c>
      <c r="K96" s="74" t="s">
        <v>66</v>
      </c>
      <c r="L96" s="74" t="s">
        <v>94</v>
      </c>
      <c r="M96" s="74" t="s">
        <v>3549</v>
      </c>
      <c r="N96" s="77" t="str">
        <f>VLOOKUP(C96,Schools!A:D,4,0)</f>
        <v>Secondary</v>
      </c>
      <c r="O96" s="77">
        <f t="shared" si="84"/>
        <v>10163</v>
      </c>
      <c r="P96" s="77">
        <f t="shared" si="71"/>
        <v>543965</v>
      </c>
      <c r="Q96" s="78">
        <f t="shared" si="86"/>
        <v>1015426.6800660363</v>
      </c>
      <c r="R96" s="78">
        <f t="shared" si="87"/>
        <v>507713.34003301815</v>
      </c>
      <c r="S96" s="78">
        <f t="shared" ref="S96:AB96" si="105">R96</f>
        <v>507713.34003301815</v>
      </c>
      <c r="T96" s="78">
        <f t="shared" si="105"/>
        <v>507713.34003301815</v>
      </c>
      <c r="U96" s="78">
        <f t="shared" si="105"/>
        <v>507713.34003301815</v>
      </c>
      <c r="V96" s="78">
        <f t="shared" si="105"/>
        <v>507713.34003301815</v>
      </c>
      <c r="W96" s="78">
        <f t="shared" si="105"/>
        <v>507713.34003301815</v>
      </c>
      <c r="X96" s="78">
        <f t="shared" si="105"/>
        <v>507713.34003301815</v>
      </c>
      <c r="Y96" s="78">
        <f t="shared" si="105"/>
        <v>507713.34003301815</v>
      </c>
      <c r="Z96" s="78">
        <f t="shared" si="105"/>
        <v>507713.34003301815</v>
      </c>
      <c r="AA96" s="78">
        <f t="shared" si="105"/>
        <v>507713.34003301815</v>
      </c>
      <c r="AB96" s="78">
        <f t="shared" si="105"/>
        <v>507713.34003301815</v>
      </c>
      <c r="AC96" s="78">
        <f t="shared" si="89"/>
        <v>6600273.4204292353</v>
      </c>
      <c r="AD96" s="51">
        <f t="shared" si="90"/>
        <v>0</v>
      </c>
      <c r="AG96" s="79">
        <f t="shared" si="91"/>
        <v>2030853.3601320726</v>
      </c>
      <c r="AH96" s="79">
        <f t="shared" si="92"/>
        <v>3553993.3802311267</v>
      </c>
      <c r="AI96" s="79">
        <f t="shared" si="93"/>
        <v>5077133.4003301812</v>
      </c>
      <c r="AJ96" s="79">
        <f t="shared" si="94"/>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x14ac:dyDescent="0.25">
      <c r="A97" t="str">
        <f t="shared" si="69"/>
        <v>APT</v>
      </c>
      <c r="C97" s="74">
        <f>Schools!A123</f>
        <v>3024004</v>
      </c>
      <c r="D97" t="str">
        <f>VLOOKUP(C97,Schools!A:B,2,0)</f>
        <v>Menorah High School (Girls)</v>
      </c>
      <c r="E97" t="str">
        <f>VLOOKUP(C97,Schools!$A:$Z,3,0)</f>
        <v>M</v>
      </c>
      <c r="F97" s="76">
        <v>1633162.7026394645</v>
      </c>
      <c r="G97" s="302" t="s">
        <v>4759</v>
      </c>
      <c r="H97" s="74"/>
      <c r="I97" t="str">
        <f t="shared" si="70"/>
        <v>10163/543965</v>
      </c>
      <c r="J97">
        <f>VLOOKUP(C97,Schools!$A:$Z,9,0)</f>
        <v>107953</v>
      </c>
      <c r="K97" s="74" t="s">
        <v>66</v>
      </c>
      <c r="L97" s="74" t="s">
        <v>94</v>
      </c>
      <c r="M97" s="74" t="s">
        <v>3549</v>
      </c>
      <c r="N97" s="77" t="str">
        <f>VLOOKUP(C97,Schools!A:D,4,0)</f>
        <v>Secondary</v>
      </c>
      <c r="O97" s="77">
        <f t="shared" si="84"/>
        <v>10163</v>
      </c>
      <c r="P97" s="77">
        <f t="shared" si="71"/>
        <v>543965</v>
      </c>
      <c r="Q97" s="78">
        <f t="shared" si="86"/>
        <v>251255.80040607147</v>
      </c>
      <c r="R97" s="78">
        <f t="shared" si="87"/>
        <v>125627.90020303574</v>
      </c>
      <c r="S97" s="78">
        <f t="shared" ref="S97:AB97" si="106">R97</f>
        <v>125627.90020303574</v>
      </c>
      <c r="T97" s="78">
        <f t="shared" si="106"/>
        <v>125627.90020303574</v>
      </c>
      <c r="U97" s="78">
        <f t="shared" si="106"/>
        <v>125627.90020303574</v>
      </c>
      <c r="V97" s="78">
        <f t="shared" si="106"/>
        <v>125627.90020303574</v>
      </c>
      <c r="W97" s="78">
        <f t="shared" si="106"/>
        <v>125627.90020303574</v>
      </c>
      <c r="X97" s="78">
        <f t="shared" si="106"/>
        <v>125627.90020303574</v>
      </c>
      <c r="Y97" s="78">
        <f t="shared" si="106"/>
        <v>125627.90020303574</v>
      </c>
      <c r="Z97" s="78">
        <f t="shared" si="106"/>
        <v>125627.90020303574</v>
      </c>
      <c r="AA97" s="78">
        <f t="shared" si="106"/>
        <v>125627.90020303574</v>
      </c>
      <c r="AB97" s="78">
        <f t="shared" si="106"/>
        <v>125627.90020303574</v>
      </c>
      <c r="AC97" s="78">
        <f t="shared" si="89"/>
        <v>1633162.7026394641</v>
      </c>
      <c r="AD97" s="51">
        <f t="shared" si="90"/>
        <v>0</v>
      </c>
      <c r="AG97" s="79">
        <f t="shared" si="91"/>
        <v>502511.60081214295</v>
      </c>
      <c r="AH97" s="79">
        <f t="shared" si="92"/>
        <v>879395.30142124998</v>
      </c>
      <c r="AI97" s="79">
        <f t="shared" si="93"/>
        <v>1256279.002030357</v>
      </c>
      <c r="AJ97" s="79">
        <f t="shared" si="94"/>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x14ac:dyDescent="0.25">
      <c r="A98" t="str">
        <f t="shared" si="69"/>
        <v>APT</v>
      </c>
      <c r="C98" s="74">
        <f>Schools!A129</f>
        <v>3025404</v>
      </c>
      <c r="D98" t="str">
        <f>VLOOKUP(C98,Schools!A:B,2,0)</f>
        <v>St Michaels Catholic Grammar School</v>
      </c>
      <c r="E98" t="str">
        <f>VLOOKUP(C98,Schools!$A:$Z,3,0)</f>
        <v>M</v>
      </c>
      <c r="F98" s="76">
        <v>3372910.8909040731</v>
      </c>
      <c r="G98" s="302" t="s">
        <v>4759</v>
      </c>
      <c r="H98" s="74"/>
      <c r="I98" t="str">
        <f t="shared" si="70"/>
        <v>10163/543965</v>
      </c>
      <c r="J98">
        <f>VLOOKUP(C98,Schools!$A:$Z,9,0)</f>
        <v>400029</v>
      </c>
      <c r="K98" s="74" t="s">
        <v>66</v>
      </c>
      <c r="L98" s="74" t="s">
        <v>94</v>
      </c>
      <c r="M98" s="74" t="s">
        <v>3549</v>
      </c>
      <c r="N98" s="77" t="str">
        <f>VLOOKUP(C98,Schools!A:D,4,0)</f>
        <v>Secondary</v>
      </c>
      <c r="O98" s="77">
        <f t="shared" si="84"/>
        <v>10163</v>
      </c>
      <c r="P98" s="77">
        <f t="shared" si="71"/>
        <v>543965</v>
      </c>
      <c r="Q98" s="78">
        <f t="shared" si="86"/>
        <v>518909.36783139588</v>
      </c>
      <c r="R98" s="78">
        <f t="shared" si="87"/>
        <v>259454.68391569794</v>
      </c>
      <c r="S98" s="78">
        <f t="shared" ref="S98:AB98" si="107">R98</f>
        <v>259454.68391569794</v>
      </c>
      <c r="T98" s="78">
        <f t="shared" si="107"/>
        <v>259454.68391569794</v>
      </c>
      <c r="U98" s="78">
        <f t="shared" si="107"/>
        <v>259454.68391569794</v>
      </c>
      <c r="V98" s="78">
        <f t="shared" si="107"/>
        <v>259454.68391569794</v>
      </c>
      <c r="W98" s="78">
        <f t="shared" si="107"/>
        <v>259454.68391569794</v>
      </c>
      <c r="X98" s="78">
        <f t="shared" si="107"/>
        <v>259454.68391569794</v>
      </c>
      <c r="Y98" s="78">
        <f t="shared" si="107"/>
        <v>259454.68391569794</v>
      </c>
      <c r="Z98" s="78">
        <f t="shared" si="107"/>
        <v>259454.68391569794</v>
      </c>
      <c r="AA98" s="78">
        <f t="shared" si="107"/>
        <v>259454.68391569794</v>
      </c>
      <c r="AB98" s="78">
        <f t="shared" si="107"/>
        <v>259454.68391569794</v>
      </c>
      <c r="AC98" s="78">
        <f t="shared" si="89"/>
        <v>3372910.8909040731</v>
      </c>
      <c r="AD98" s="51">
        <f t="shared" si="90"/>
        <v>0</v>
      </c>
      <c r="AG98" s="79">
        <f t="shared" si="91"/>
        <v>1037818.7356627918</v>
      </c>
      <c r="AH98" s="79">
        <f t="shared" si="92"/>
        <v>1816182.7874098856</v>
      </c>
      <c r="AI98" s="79">
        <f t="shared" si="93"/>
        <v>2594546.8391569792</v>
      </c>
      <c r="AJ98" s="79">
        <f t="shared" si="94"/>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x14ac:dyDescent="0.25">
      <c r="A99" t="str">
        <f t="shared" si="69"/>
        <v>APT</v>
      </c>
      <c r="C99" s="74">
        <f>Schools!A130</f>
        <v>3025407</v>
      </c>
      <c r="D99" t="str">
        <f>VLOOKUP(C99,Schools!A:B,2,0)</f>
        <v>St. James' Catholic High School</v>
      </c>
      <c r="E99" t="str">
        <f>VLOOKUP(C99,Schools!$A:$Z,3,0)</f>
        <v>M</v>
      </c>
      <c r="F99" s="76">
        <v>6560406.6160812704</v>
      </c>
      <c r="G99" s="302" t="s">
        <v>4759</v>
      </c>
      <c r="H99" s="74"/>
      <c r="I99" t="str">
        <f t="shared" si="70"/>
        <v>10163/543965</v>
      </c>
      <c r="J99">
        <f>VLOOKUP(C99,Schools!$A:$Z,9,0)</f>
        <v>400013</v>
      </c>
      <c r="K99" s="74" t="s">
        <v>66</v>
      </c>
      <c r="L99" s="74" t="s">
        <v>94</v>
      </c>
      <c r="M99" s="74" t="s">
        <v>3549</v>
      </c>
      <c r="N99" s="77" t="str">
        <f>VLOOKUP(C99,Schools!A:D,4,0)</f>
        <v>Secondary</v>
      </c>
      <c r="O99" s="77">
        <f t="shared" si="84"/>
        <v>10163</v>
      </c>
      <c r="P99" s="77">
        <f t="shared" si="71"/>
        <v>543965</v>
      </c>
      <c r="Q99" s="78">
        <f t="shared" si="86"/>
        <v>1009293.3255509647</v>
      </c>
      <c r="R99" s="78">
        <f t="shared" si="87"/>
        <v>504646.66277548234</v>
      </c>
      <c r="S99" s="78">
        <f t="shared" ref="S99:AB99" si="108">R99</f>
        <v>504646.66277548234</v>
      </c>
      <c r="T99" s="78">
        <f t="shared" si="108"/>
        <v>504646.66277548234</v>
      </c>
      <c r="U99" s="78">
        <f t="shared" si="108"/>
        <v>504646.66277548234</v>
      </c>
      <c r="V99" s="78">
        <f t="shared" si="108"/>
        <v>504646.66277548234</v>
      </c>
      <c r="W99" s="78">
        <f t="shared" si="108"/>
        <v>504646.66277548234</v>
      </c>
      <c r="X99" s="78">
        <f t="shared" si="108"/>
        <v>504646.66277548234</v>
      </c>
      <c r="Y99" s="78">
        <f t="shared" si="108"/>
        <v>504646.66277548234</v>
      </c>
      <c r="Z99" s="78">
        <f t="shared" si="108"/>
        <v>504646.66277548234</v>
      </c>
      <c r="AA99" s="78">
        <f t="shared" si="108"/>
        <v>504646.66277548234</v>
      </c>
      <c r="AB99" s="78">
        <f t="shared" si="108"/>
        <v>504646.66277548234</v>
      </c>
      <c r="AC99" s="78">
        <f t="shared" si="89"/>
        <v>6560406.6160812695</v>
      </c>
      <c r="AD99" s="51">
        <f t="shared" si="90"/>
        <v>0</v>
      </c>
      <c r="AG99" s="79">
        <f t="shared" si="91"/>
        <v>2018586.6511019294</v>
      </c>
      <c r="AH99" s="79">
        <f t="shared" si="92"/>
        <v>3532526.6394283767</v>
      </c>
      <c r="AI99" s="79">
        <f t="shared" si="93"/>
        <v>5046466.6277548233</v>
      </c>
      <c r="AJ99" s="79">
        <f t="shared" si="94"/>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x14ac:dyDescent="0.25">
      <c r="A100" t="str">
        <f t="shared" si="69"/>
        <v>APT</v>
      </c>
      <c r="C100" s="74">
        <f>Schools!A142</f>
        <v>3023521</v>
      </c>
      <c r="D100" t="str">
        <f>VLOOKUP(C100,Schools!A:B,2,0)</f>
        <v>St Mary's &amp; St John's CE School</v>
      </c>
      <c r="E100" t="str">
        <f>VLOOKUP(C100,Schools!$A:$Z,3,0)</f>
        <v>M</v>
      </c>
      <c r="F100" s="76">
        <v>8219128.699735363</v>
      </c>
      <c r="G100" s="302" t="s">
        <v>4759</v>
      </c>
      <c r="H100" s="74"/>
      <c r="I100" t="str">
        <f t="shared" si="70"/>
        <v>11510/543965</v>
      </c>
      <c r="J100">
        <f>VLOOKUP(C100,Schools!$A:$Z,9,0)</f>
        <v>400135</v>
      </c>
      <c r="K100" s="74" t="s">
        <v>66</v>
      </c>
      <c r="L100" s="74" t="s">
        <v>94</v>
      </c>
      <c r="M100" s="74" t="s">
        <v>3549</v>
      </c>
      <c r="N100" s="77" t="str">
        <f>VLOOKUP(C100,Schools!A:D,4,0)</f>
        <v>All through</v>
      </c>
      <c r="O100" s="77">
        <f t="shared" si="84"/>
        <v>11510</v>
      </c>
      <c r="P100" s="77">
        <f t="shared" si="71"/>
        <v>543965</v>
      </c>
      <c r="Q100" s="78">
        <f t="shared" si="86"/>
        <v>1264481.3384208251</v>
      </c>
      <c r="R100" s="78">
        <f t="shared" si="87"/>
        <v>632240.66921041254</v>
      </c>
      <c r="S100" s="78">
        <f t="shared" ref="S100:AB100" si="109">R100</f>
        <v>632240.66921041254</v>
      </c>
      <c r="T100" s="78">
        <f t="shared" si="109"/>
        <v>632240.66921041254</v>
      </c>
      <c r="U100" s="78">
        <f t="shared" si="109"/>
        <v>632240.66921041254</v>
      </c>
      <c r="V100" s="78">
        <f t="shared" si="109"/>
        <v>632240.66921041254</v>
      </c>
      <c r="W100" s="78">
        <f t="shared" si="109"/>
        <v>632240.66921041254</v>
      </c>
      <c r="X100" s="78">
        <f t="shared" si="109"/>
        <v>632240.66921041254</v>
      </c>
      <c r="Y100" s="78">
        <f t="shared" si="109"/>
        <v>632240.66921041254</v>
      </c>
      <c r="Z100" s="78">
        <f t="shared" si="109"/>
        <v>632240.66921041254</v>
      </c>
      <c r="AA100" s="78">
        <f t="shared" si="109"/>
        <v>632240.66921041254</v>
      </c>
      <c r="AB100" s="78">
        <f t="shared" si="109"/>
        <v>632240.66921041254</v>
      </c>
      <c r="AC100" s="78">
        <f t="shared" si="89"/>
        <v>8219128.699735363</v>
      </c>
      <c r="AD100" s="51">
        <f t="shared" si="90"/>
        <v>0</v>
      </c>
      <c r="AG100" s="79">
        <f t="shared" si="91"/>
        <v>2528962.6768416502</v>
      </c>
      <c r="AH100" s="79">
        <f t="shared" si="92"/>
        <v>4425684.6844728878</v>
      </c>
      <c r="AI100" s="79">
        <f t="shared" si="93"/>
        <v>6322406.6921041254</v>
      </c>
      <c r="AJ100" s="79">
        <f t="shared" si="94"/>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H101" s="313"/>
      <c r="I101" s="313"/>
      <c r="J101" s="313"/>
      <c r="K101" s="313"/>
      <c r="L101" s="313"/>
      <c r="M101" s="313"/>
      <c r="N101" s="313"/>
      <c r="O101" s="313"/>
      <c r="P101" s="313"/>
      <c r="Q101" s="313"/>
      <c r="R101" s="313"/>
      <c r="S101" s="313"/>
      <c r="T101" s="313"/>
      <c r="U101" s="313"/>
      <c r="V101" s="313"/>
      <c r="W101" s="313"/>
      <c r="Z101" s="313"/>
      <c r="AA101" s="313"/>
      <c r="AB101" s="313"/>
      <c r="AC101" s="313"/>
      <c r="AD101" s="313"/>
      <c r="AE101" s="313"/>
      <c r="AF101" s="313"/>
      <c r="AG101" s="313"/>
      <c r="AH101" s="313"/>
      <c r="AI101" s="313"/>
      <c r="AJ101" s="313"/>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V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V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mergeCells count="25">
    <mergeCell ref="C14:F14"/>
    <mergeCell ref="G14:O14"/>
    <mergeCell ref="Q17:AD17"/>
    <mergeCell ref="C15:F15"/>
    <mergeCell ref="G15:O15"/>
    <mergeCell ref="C16:F16"/>
    <mergeCell ref="G16:O16"/>
    <mergeCell ref="C17:F17"/>
    <mergeCell ref="G17:O17"/>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V185"/>
  <sheetViews>
    <sheetView topLeftCell="A71" workbookViewId="0">
      <selection activeCell="R100" sqref="A96:R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1" t="s">
        <v>3621</v>
      </c>
      <c r="B1" s="512"/>
      <c r="C1" s="512"/>
      <c r="D1" s="512"/>
      <c r="E1" s="512"/>
      <c r="F1" s="512"/>
      <c r="G1" s="512"/>
      <c r="H1" s="512"/>
      <c r="I1" s="512"/>
      <c r="J1" s="512"/>
      <c r="K1" s="512"/>
      <c r="L1" s="512"/>
      <c r="M1" s="512"/>
      <c r="N1" s="513"/>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4" t="s">
        <v>3505</v>
      </c>
      <c r="C3" s="525"/>
      <c r="D3" s="525"/>
      <c r="E3" s="526"/>
      <c r="F3" s="82" t="s">
        <v>3493</v>
      </c>
      <c r="H3" s="527" t="s">
        <v>4011</v>
      </c>
      <c r="I3" s="528"/>
      <c r="P3" s="30" t="s">
        <v>26</v>
      </c>
      <c r="Q3" s="30">
        <v>17</v>
      </c>
      <c r="R3" s="30" t="s">
        <v>4771</v>
      </c>
      <c r="S3" s="30" t="s">
        <v>4588</v>
      </c>
      <c r="U3" s="30" t="s">
        <v>3560</v>
      </c>
      <c r="V3" s="31">
        <v>10161</v>
      </c>
    </row>
    <row r="4" spans="1:22" ht="16.5" thickTop="1" thickBot="1" x14ac:dyDescent="0.3">
      <c r="P4" s="30" t="s">
        <v>27</v>
      </c>
      <c r="Q4" s="30">
        <v>18</v>
      </c>
      <c r="R4" s="30" t="s">
        <v>4772</v>
      </c>
      <c r="S4" s="30" t="s">
        <v>3623</v>
      </c>
      <c r="U4" s="30" t="s">
        <v>3565</v>
      </c>
      <c r="V4" s="31">
        <v>11438</v>
      </c>
    </row>
    <row r="5" spans="1:22" ht="16.5" thickTop="1" thickBot="1" x14ac:dyDescent="0.3">
      <c r="A5" s="83" t="s">
        <v>3631</v>
      </c>
      <c r="B5" s="84" t="s">
        <v>387</v>
      </c>
      <c r="C5" s="82" t="str">
        <f>VLOOKUP(B5,P1:R14,3,0)</f>
        <v>Ap21</v>
      </c>
      <c r="D5" s="82" t="str">
        <f>VLOOKUP(B5,P1:S14,4,0)</f>
        <v>Q</v>
      </c>
      <c r="E5" s="82">
        <f>VLOOKUP(B5,P3:S14,2,FALSE)</f>
        <v>17</v>
      </c>
      <c r="P5" s="30" t="s">
        <v>3632</v>
      </c>
      <c r="Q5" s="30">
        <v>19</v>
      </c>
      <c r="R5" s="30" t="s">
        <v>4773</v>
      </c>
      <c r="S5" s="30" t="s">
        <v>3625</v>
      </c>
      <c r="U5" s="30" t="s">
        <v>3568</v>
      </c>
      <c r="V5" s="31">
        <v>11438</v>
      </c>
    </row>
    <row r="6" spans="1:22" ht="16.5" thickTop="1" thickBot="1" x14ac:dyDescent="0.3">
      <c r="C6" t="s">
        <v>4529</v>
      </c>
      <c r="P6" s="30" t="s">
        <v>3635</v>
      </c>
      <c r="Q6" s="30">
        <v>20</v>
      </c>
      <c r="R6" s="30" t="s">
        <v>4774</v>
      </c>
      <c r="S6" s="30" t="s">
        <v>3628</v>
      </c>
      <c r="U6" s="30" t="s">
        <v>3570</v>
      </c>
      <c r="V6" s="31">
        <v>11336</v>
      </c>
    </row>
    <row r="7" spans="1:22" ht="16.5" customHeight="1" thickTop="1" thickBot="1" x14ac:dyDescent="0.3">
      <c r="A7" s="83" t="s">
        <v>3638</v>
      </c>
      <c r="B7" s="460">
        <f>SUMIF(APT!Q20:Q100,"&gt;0")</f>
        <v>23218765.425642177</v>
      </c>
      <c r="C7" s="529" t="str">
        <f>IF(ROUND(ABS(B7-B8),0)&gt;0,"Error","OK")</f>
        <v>OK</v>
      </c>
      <c r="D7" s="530"/>
      <c r="G7" s="159" t="s">
        <v>4783</v>
      </c>
      <c r="H7" s="159"/>
      <c r="I7" s="159"/>
      <c r="P7" s="30" t="s">
        <v>3639</v>
      </c>
      <c r="Q7" s="30">
        <v>21</v>
      </c>
      <c r="R7" s="30" t="s">
        <v>4775</v>
      </c>
      <c r="S7" s="30" t="s">
        <v>3630</v>
      </c>
    </row>
    <row r="8" spans="1:22" ht="16.5" thickTop="1" thickBot="1" x14ac:dyDescent="0.3">
      <c r="A8" s="83" t="s">
        <v>3642</v>
      </c>
      <c r="B8" s="85">
        <f>SUM(G20:G1018)</f>
        <v>23218765.425642177</v>
      </c>
      <c r="C8" s="529"/>
      <c r="D8" s="530"/>
      <c r="P8" s="30" t="s">
        <v>3643</v>
      </c>
      <c r="Q8" s="30">
        <v>22</v>
      </c>
      <c r="R8" s="30" t="s">
        <v>4776</v>
      </c>
      <c r="S8" s="30" t="s">
        <v>3634</v>
      </c>
    </row>
    <row r="9" spans="1:22" ht="16.5" thickTop="1" thickBot="1" x14ac:dyDescent="0.3">
      <c r="P9" s="30" t="s">
        <v>3646</v>
      </c>
      <c r="Q9" s="30">
        <v>23</v>
      </c>
      <c r="R9" s="30" t="s">
        <v>4777</v>
      </c>
      <c r="S9" s="30" t="s">
        <v>3637</v>
      </c>
    </row>
    <row r="10" spans="1:22" ht="16.5" thickTop="1" thickBot="1" x14ac:dyDescent="0.3">
      <c r="A10" s="83" t="s">
        <v>3649</v>
      </c>
      <c r="B10" s="459">
        <f>COUNTIF(APT!Q20:Q100,"&gt;0")</f>
        <v>81</v>
      </c>
      <c r="C10" s="529" t="str">
        <f>IF(ROUND(ABS(B10-B11),0)&gt;0,"Error","OK")</f>
        <v>OK</v>
      </c>
      <c r="D10" s="530"/>
      <c r="P10" s="30" t="s">
        <v>3650</v>
      </c>
      <c r="Q10" s="30">
        <v>24</v>
      </c>
      <c r="R10" s="30" t="s">
        <v>4778</v>
      </c>
      <c r="S10" s="30" t="s">
        <v>3641</v>
      </c>
    </row>
    <row r="11" spans="1:22" ht="16.5" thickTop="1" thickBot="1" x14ac:dyDescent="0.3">
      <c r="A11" s="83" t="s">
        <v>3653</v>
      </c>
      <c r="B11" s="83">
        <f>COUNTIF(C20:C1027,"&gt;0")</f>
        <v>81</v>
      </c>
      <c r="C11" s="529"/>
      <c r="D11" s="530"/>
      <c r="K11" s="86"/>
      <c r="L11" s="86"/>
      <c r="M11" s="86"/>
      <c r="N11" s="86"/>
      <c r="O11" s="87"/>
      <c r="P11" s="30" t="s">
        <v>3654</v>
      </c>
      <c r="Q11" s="30">
        <v>25</v>
      </c>
      <c r="R11" s="88" t="s">
        <v>4779</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4780</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4781</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4782</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23218765.425642177</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315">
        <f>APT!J20</f>
        <v>400125</v>
      </c>
      <c r="D20" s="120" t="b">
        <v>1</v>
      </c>
      <c r="E20" s="121" t="str">
        <f>RIGHT(APT!C20,4)&amp;"."&amp;APT!M20&amp;"."&amp;APT!K20&amp;"."&amp;$C$5</f>
        <v>3520.BS.I01.Ap21</v>
      </c>
      <c r="F20" s="122">
        <f ca="1">TODAY()</f>
        <v>44309</v>
      </c>
      <c r="G20" s="458">
        <f>APT!Q20</f>
        <v>271964.30769230769</v>
      </c>
      <c r="H20" s="124">
        <f ca="1">F20</f>
        <v>44309</v>
      </c>
      <c r="I20" s="125">
        <v>0</v>
      </c>
      <c r="J20" s="121" t="str">
        <f>LEFT(APT!D20,20)&amp;"."&amp;APTPay!E20</f>
        <v>Akiva School.3520.BS.I01.Ap21</v>
      </c>
      <c r="K20" s="120" t="b">
        <v>1</v>
      </c>
      <c r="L20" s="126" t="s">
        <v>3686</v>
      </c>
      <c r="M20" s="120" t="b">
        <v>1</v>
      </c>
      <c r="N20" s="120" t="s">
        <v>3687</v>
      </c>
      <c r="O20" s="127" t="str">
        <f>APT!I20</f>
        <v>10162/543965</v>
      </c>
      <c r="P20" s="120" t="b">
        <v>1</v>
      </c>
      <c r="Q20" s="120" t="b">
        <v>1</v>
      </c>
      <c r="R20" s="120" t="b">
        <v>1</v>
      </c>
      <c r="T20" s="11" t="str">
        <f>IF(E20=E19,"NOOOOO","OK")</f>
        <v>OK</v>
      </c>
      <c r="U20" s="1"/>
    </row>
    <row r="21" spans="1:21" x14ac:dyDescent="0.25">
      <c r="A21" s="117">
        <v>1</v>
      </c>
      <c r="B21" s="118">
        <v>2</v>
      </c>
      <c r="C21" s="315">
        <f>APT!J21</f>
        <v>400069</v>
      </c>
      <c r="D21" s="120" t="b">
        <v>1</v>
      </c>
      <c r="E21" s="316" t="str">
        <f>RIGHT(APT!C21,4)&amp;"."&amp;APT!M21&amp;"."&amp;APT!K21&amp;"."&amp;$C$5</f>
        <v>3300.BS.I01.Ap21</v>
      </c>
      <c r="F21" s="317">
        <f t="shared" ref="F21:F84" ca="1" si="0">TODAY()</f>
        <v>44309</v>
      </c>
      <c r="G21" s="318">
        <f>APT!Q21</f>
        <v>144768.3937092844</v>
      </c>
      <c r="H21" s="124">
        <f t="shared" ref="H21:H84" ca="1" si="1">F21</f>
        <v>44309</v>
      </c>
      <c r="I21" s="125">
        <v>0</v>
      </c>
      <c r="J21" s="316" t="str">
        <f>LEFT(APT!D21,20)&amp;"."&amp;APTPay!E21</f>
        <v>All Saints' CE Prima.3300.BS.I01.Ap21</v>
      </c>
      <c r="K21" s="120" t="b">
        <v>1</v>
      </c>
      <c r="L21" s="126" t="s">
        <v>3686</v>
      </c>
      <c r="M21" s="120" t="b">
        <v>1</v>
      </c>
      <c r="N21" s="120" t="s">
        <v>3687</v>
      </c>
      <c r="O21" s="319" t="str">
        <f>APT!I21</f>
        <v>10162/543965</v>
      </c>
      <c r="P21" s="120" t="b">
        <v>1</v>
      </c>
      <c r="Q21" s="120" t="b">
        <v>1</v>
      </c>
      <c r="R21" s="120" t="b">
        <v>1</v>
      </c>
      <c r="T21" s="11" t="str">
        <f t="shared" ref="T21:T84" si="2">IF(E21=E20,"NOOOOO","OK")</f>
        <v>OK</v>
      </c>
      <c r="U21" s="1"/>
    </row>
    <row r="22" spans="1:21" x14ac:dyDescent="0.25">
      <c r="A22" s="117">
        <v>1</v>
      </c>
      <c r="B22" s="118">
        <v>2</v>
      </c>
      <c r="C22" s="315">
        <f>APT!J22</f>
        <v>400015</v>
      </c>
      <c r="D22" s="120" t="b">
        <v>1</v>
      </c>
      <c r="E22" s="316" t="str">
        <f>RIGHT(APT!C22,4)&amp;"."&amp;APT!M22&amp;"."&amp;APT!K22&amp;"."&amp;$C$5</f>
        <v>3317.BS.I01.Ap21</v>
      </c>
      <c r="F22" s="317">
        <f t="shared" ca="1" si="0"/>
        <v>44309</v>
      </c>
      <c r="G22" s="318">
        <f>APT!Q22</f>
        <v>156908.21975258898</v>
      </c>
      <c r="H22" s="124">
        <f t="shared" ca="1" si="1"/>
        <v>44309</v>
      </c>
      <c r="I22" s="125">
        <v>0</v>
      </c>
      <c r="J22" s="316" t="str">
        <f>LEFT(APT!D22,20)&amp;"."&amp;APTPay!E22</f>
        <v>All Saints' CE Prima.3317.BS.I01.Ap21</v>
      </c>
      <c r="K22" s="120" t="b">
        <v>1</v>
      </c>
      <c r="L22" s="126" t="s">
        <v>3686</v>
      </c>
      <c r="M22" s="120" t="b">
        <v>1</v>
      </c>
      <c r="N22" s="120" t="s">
        <v>3687</v>
      </c>
      <c r="O22" s="319" t="str">
        <f>APT!I22</f>
        <v>10162/543965</v>
      </c>
      <c r="P22" s="120" t="b">
        <v>1</v>
      </c>
      <c r="Q22" s="120" t="b">
        <v>1</v>
      </c>
      <c r="R22" s="120" t="b">
        <v>1</v>
      </c>
      <c r="T22" s="11" t="str">
        <f t="shared" si="2"/>
        <v>OK</v>
      </c>
      <c r="U22" s="1"/>
    </row>
    <row r="23" spans="1:21" x14ac:dyDescent="0.25">
      <c r="A23" s="117">
        <v>1</v>
      </c>
      <c r="B23" s="118">
        <v>2</v>
      </c>
      <c r="C23" s="315">
        <f>APT!J23</f>
        <v>400023</v>
      </c>
      <c r="D23" s="120" t="b">
        <v>1</v>
      </c>
      <c r="E23" s="316" t="str">
        <f>RIGHT(APT!C23,4)&amp;"."&amp;APT!M23&amp;"."&amp;APT!K23&amp;"."&amp;$C$5</f>
        <v>3500.BS.I01.Ap21</v>
      </c>
      <c r="F23" s="317">
        <f t="shared" ca="1" si="0"/>
        <v>44309</v>
      </c>
      <c r="G23" s="318">
        <f>APT!Q23</f>
        <v>105600.67507283516</v>
      </c>
      <c r="H23" s="124">
        <f t="shared" ca="1" si="1"/>
        <v>44309</v>
      </c>
      <c r="I23" s="125">
        <v>0</v>
      </c>
      <c r="J23" s="316" t="str">
        <f>LEFT(APT!D23,20)&amp;"."&amp;APTPay!E23</f>
        <v>Annunciation Catholi.3500.BS.I01.Ap21</v>
      </c>
      <c r="K23" s="120" t="b">
        <v>1</v>
      </c>
      <c r="L23" s="126" t="s">
        <v>3686</v>
      </c>
      <c r="M23" s="120" t="b">
        <v>1</v>
      </c>
      <c r="N23" s="120" t="s">
        <v>3687</v>
      </c>
      <c r="O23" s="319" t="str">
        <f>APT!I23</f>
        <v>10162/543965</v>
      </c>
      <c r="P23" s="120" t="b">
        <v>1</v>
      </c>
      <c r="Q23" s="120" t="b">
        <v>1</v>
      </c>
      <c r="R23" s="120" t="b">
        <v>1</v>
      </c>
      <c r="T23" s="11" t="str">
        <f t="shared" si="2"/>
        <v>OK</v>
      </c>
    </row>
    <row r="24" spans="1:21" x14ac:dyDescent="0.25">
      <c r="A24" s="117">
        <v>1</v>
      </c>
      <c r="B24" s="118">
        <v>2</v>
      </c>
      <c r="C24" s="315">
        <f>APT!J24</f>
        <v>400107</v>
      </c>
      <c r="D24" s="120" t="b">
        <v>1</v>
      </c>
      <c r="E24" s="316" t="str">
        <f>RIGHT(APT!C24,4)&amp;"."&amp;APT!M24&amp;"."&amp;APT!K24&amp;"."&amp;$C$5</f>
        <v>3514.BS.I01.Ap21</v>
      </c>
      <c r="F24" s="317">
        <f t="shared" ca="1" si="0"/>
        <v>44309</v>
      </c>
      <c r="G24" s="318">
        <f>APT!Q24</f>
        <v>157096.81147353846</v>
      </c>
      <c r="H24" s="124">
        <f t="shared" ca="1" si="1"/>
        <v>44309</v>
      </c>
      <c r="I24" s="125">
        <v>0</v>
      </c>
      <c r="J24" s="316" t="str">
        <f>LEFT(APT!D24,20)&amp;"."&amp;APTPay!E24</f>
        <v>Annunciation Catholi.3514.BS.I01.Ap21</v>
      </c>
      <c r="K24" s="120" t="b">
        <v>1</v>
      </c>
      <c r="L24" s="126" t="s">
        <v>3686</v>
      </c>
      <c r="M24" s="120" t="b">
        <v>1</v>
      </c>
      <c r="N24" s="120" t="s">
        <v>3687</v>
      </c>
      <c r="O24" s="319" t="str">
        <f>APT!I24</f>
        <v>10162/543965</v>
      </c>
      <c r="P24" s="120" t="b">
        <v>1</v>
      </c>
      <c r="Q24" s="120" t="b">
        <v>1</v>
      </c>
      <c r="R24" s="120" t="b">
        <v>1</v>
      </c>
      <c r="T24" s="11" t="str">
        <f t="shared" si="2"/>
        <v>OK</v>
      </c>
    </row>
    <row r="25" spans="1:21" x14ac:dyDescent="0.25">
      <c r="A25" s="117">
        <v>1</v>
      </c>
      <c r="B25" s="118">
        <v>2</v>
      </c>
      <c r="C25" s="315">
        <f>APT!J25</f>
        <v>400005</v>
      </c>
      <c r="D25" s="120" t="b">
        <v>1</v>
      </c>
      <c r="E25" s="316" t="str">
        <f>RIGHT(APT!C25,4)&amp;"."&amp;APT!M25&amp;"."&amp;APT!K25&amp;"."&amp;$C$5</f>
        <v>2002.BS.I01.Ap21</v>
      </c>
      <c r="F25" s="317">
        <f t="shared" ca="1" si="0"/>
        <v>44309</v>
      </c>
      <c r="G25" s="318">
        <f>APT!Q25</f>
        <v>338182.20514256781</v>
      </c>
      <c r="H25" s="124">
        <f t="shared" ca="1" si="1"/>
        <v>44309</v>
      </c>
      <c r="I25" s="125">
        <v>0</v>
      </c>
      <c r="J25" s="316" t="str">
        <f>LEFT(APT!D25,20)&amp;"."&amp;APTPay!E25</f>
        <v>Barnfield School.2002.BS.I01.Ap21</v>
      </c>
      <c r="K25" s="120" t="b">
        <v>1</v>
      </c>
      <c r="L25" s="126" t="s">
        <v>3686</v>
      </c>
      <c r="M25" s="120" t="b">
        <v>1</v>
      </c>
      <c r="N25" s="120" t="s">
        <v>3687</v>
      </c>
      <c r="O25" s="319" t="str">
        <f>APT!I25</f>
        <v>10162/543965</v>
      </c>
      <c r="P25" s="120" t="b">
        <v>1</v>
      </c>
      <c r="Q25" s="120" t="b">
        <v>1</v>
      </c>
      <c r="R25" s="120" t="b">
        <v>1</v>
      </c>
      <c r="T25" s="11" t="str">
        <f t="shared" si="2"/>
        <v>OK</v>
      </c>
    </row>
    <row r="26" spans="1:21" x14ac:dyDescent="0.25">
      <c r="A26" s="117">
        <v>1</v>
      </c>
      <c r="B26" s="118">
        <v>2</v>
      </c>
      <c r="C26" s="315">
        <f>APT!J26</f>
        <v>400070</v>
      </c>
      <c r="D26" s="120" t="b">
        <v>1</v>
      </c>
      <c r="E26" s="316" t="str">
        <f>RIGHT(APT!C26,4)&amp;"."&amp;APT!M26&amp;"."&amp;APT!K26&amp;"."&amp;$C$5</f>
        <v>2079.BS.I01.Ap21</v>
      </c>
      <c r="F26" s="317">
        <f t="shared" ca="1" si="0"/>
        <v>44309</v>
      </c>
      <c r="G26" s="318">
        <f>APT!Q26</f>
        <v>283515.07692307694</v>
      </c>
      <c r="H26" s="124">
        <f t="shared" ca="1" si="1"/>
        <v>44309</v>
      </c>
      <c r="I26" s="125">
        <v>0</v>
      </c>
      <c r="J26" s="316" t="str">
        <f>LEFT(APT!D26,20)&amp;"."&amp;APTPay!E26</f>
        <v>Beis Yaakov.2079.BS.I01.Ap21</v>
      </c>
      <c r="K26" s="120" t="b">
        <v>1</v>
      </c>
      <c r="L26" s="126" t="s">
        <v>3686</v>
      </c>
      <c r="M26" s="120" t="b">
        <v>1</v>
      </c>
      <c r="N26" s="120" t="s">
        <v>3687</v>
      </c>
      <c r="O26" s="319" t="str">
        <f>APT!I26</f>
        <v>10162/543965</v>
      </c>
      <c r="P26" s="120" t="b">
        <v>1</v>
      </c>
      <c r="Q26" s="120" t="b">
        <v>1</v>
      </c>
      <c r="R26" s="120" t="b">
        <v>1</v>
      </c>
      <c r="T26" s="11" t="str">
        <f t="shared" si="2"/>
        <v>OK</v>
      </c>
    </row>
    <row r="27" spans="1:21" x14ac:dyDescent="0.25">
      <c r="A27" s="117">
        <v>1</v>
      </c>
      <c r="B27" s="118">
        <v>2</v>
      </c>
      <c r="C27" s="315">
        <f>APT!J27</f>
        <v>400150</v>
      </c>
      <c r="D27" s="120" t="b">
        <v>1</v>
      </c>
      <c r="E27" s="316" t="str">
        <f>RIGHT(APT!C27,4)&amp;"."&amp;APT!M27&amp;"."&amp;APT!K27&amp;"."&amp;$C$5</f>
        <v>3524.BS.I01.Ap21</v>
      </c>
      <c r="F27" s="317">
        <f t="shared" ca="1" si="0"/>
        <v>44309</v>
      </c>
      <c r="G27" s="318">
        <f>APT!Q27</f>
        <v>134843.52739255945</v>
      </c>
      <c r="H27" s="124">
        <f t="shared" ca="1" si="1"/>
        <v>44309</v>
      </c>
      <c r="I27" s="125">
        <v>0</v>
      </c>
      <c r="J27" s="316" t="str">
        <f>LEFT(APT!D27,20)&amp;"."&amp;APTPay!E27</f>
        <v>Beit Shvidler Primar.3524.BS.I01.Ap21</v>
      </c>
      <c r="K27" s="120" t="b">
        <v>1</v>
      </c>
      <c r="L27" s="126" t="s">
        <v>3686</v>
      </c>
      <c r="M27" s="120" t="b">
        <v>1</v>
      </c>
      <c r="N27" s="120" t="s">
        <v>3687</v>
      </c>
      <c r="O27" s="319" t="str">
        <f>APT!I27</f>
        <v>10162/543965</v>
      </c>
      <c r="P27" s="120" t="b">
        <v>1</v>
      </c>
      <c r="Q27" s="120" t="b">
        <v>1</v>
      </c>
      <c r="R27" s="120" t="b">
        <v>1</v>
      </c>
      <c r="T27" s="11" t="str">
        <f t="shared" si="2"/>
        <v>OK</v>
      </c>
    </row>
    <row r="28" spans="1:21" x14ac:dyDescent="0.25">
      <c r="A28" s="117">
        <v>1</v>
      </c>
      <c r="B28" s="118">
        <v>2</v>
      </c>
      <c r="C28" s="315">
        <f>APT!J28</f>
        <v>400051</v>
      </c>
      <c r="D28" s="120" t="b">
        <v>1</v>
      </c>
      <c r="E28" s="316" t="str">
        <f>RIGHT(APT!C28,4)&amp;"."&amp;APT!M28&amp;"."&amp;APT!K28&amp;"."&amp;$C$5</f>
        <v>2003.BS.I01.Ap21</v>
      </c>
      <c r="F28" s="317">
        <f t="shared" ca="1" si="0"/>
        <v>44309</v>
      </c>
      <c r="G28" s="318">
        <f>APT!Q28</f>
        <v>278810.74198505929</v>
      </c>
      <c r="H28" s="124">
        <f t="shared" ca="1" si="1"/>
        <v>44309</v>
      </c>
      <c r="I28" s="125">
        <v>0</v>
      </c>
      <c r="J28" s="316" t="str">
        <f>LEFT(APT!D28,20)&amp;"."&amp;APTPay!E28</f>
        <v>Bell Lane Primary Sc.2003.BS.I01.Ap21</v>
      </c>
      <c r="K28" s="120" t="b">
        <v>1</v>
      </c>
      <c r="L28" s="126" t="s">
        <v>3686</v>
      </c>
      <c r="M28" s="120" t="b">
        <v>1</v>
      </c>
      <c r="N28" s="120" t="s">
        <v>3687</v>
      </c>
      <c r="O28" s="319" t="str">
        <f>APT!I28</f>
        <v>10162/543965</v>
      </c>
      <c r="P28" s="120" t="b">
        <v>1</v>
      </c>
      <c r="Q28" s="120" t="b">
        <v>1</v>
      </c>
      <c r="R28" s="120" t="b">
        <v>1</v>
      </c>
      <c r="T28" s="11" t="str">
        <f t="shared" si="2"/>
        <v>OK</v>
      </c>
    </row>
    <row r="29" spans="1:21" x14ac:dyDescent="0.25">
      <c r="A29" s="117">
        <v>1</v>
      </c>
      <c r="B29" s="118">
        <v>2</v>
      </c>
      <c r="C29" s="315">
        <f>APT!J29</f>
        <v>400024</v>
      </c>
      <c r="D29" s="120" t="b">
        <v>1</v>
      </c>
      <c r="E29" s="316" t="str">
        <f>RIGHT(APT!C29,4)&amp;"."&amp;APT!M29&amp;"."&amp;APT!K29&amp;"."&amp;$C$5</f>
        <v>3511.BS.I01.Ap21</v>
      </c>
      <c r="F29" s="317">
        <f t="shared" ca="1" si="0"/>
        <v>44309</v>
      </c>
      <c r="G29" s="318">
        <f>APT!Q29</f>
        <v>314508.50852153852</v>
      </c>
      <c r="H29" s="124">
        <f t="shared" ca="1" si="1"/>
        <v>44309</v>
      </c>
      <c r="I29" s="125">
        <v>0</v>
      </c>
      <c r="J29" s="316" t="str">
        <f>LEFT(APT!D29,20)&amp;"."&amp;APTPay!E29</f>
        <v>Blessed Dominic Scho.3511.BS.I01.Ap21</v>
      </c>
      <c r="K29" s="120" t="b">
        <v>1</v>
      </c>
      <c r="L29" s="126" t="s">
        <v>3686</v>
      </c>
      <c r="M29" s="120" t="b">
        <v>1</v>
      </c>
      <c r="N29" s="120" t="s">
        <v>3687</v>
      </c>
      <c r="O29" s="319" t="str">
        <f>APT!I29</f>
        <v>10162/543965</v>
      </c>
      <c r="P29" s="120" t="b">
        <v>1</v>
      </c>
      <c r="Q29" s="120" t="b">
        <v>1</v>
      </c>
      <c r="R29" s="120" t="b">
        <v>1</v>
      </c>
      <c r="T29" s="11" t="str">
        <f t="shared" si="2"/>
        <v>OK</v>
      </c>
    </row>
    <row r="30" spans="1:21" x14ac:dyDescent="0.25">
      <c r="A30" s="117">
        <v>1</v>
      </c>
      <c r="B30" s="118">
        <v>2</v>
      </c>
      <c r="C30" s="315">
        <f>APT!J30</f>
        <v>400057</v>
      </c>
      <c r="D30" s="120" t="b">
        <v>1</v>
      </c>
      <c r="E30" s="316" t="str">
        <f>RIGHT(APT!C30,4)&amp;"."&amp;APT!M30&amp;"."&amp;APT!K30&amp;"."&amp;$C$5</f>
        <v>2008.BS.I01.Ap21</v>
      </c>
      <c r="F30" s="317">
        <f t="shared" ca="1" si="0"/>
        <v>44309</v>
      </c>
      <c r="G30" s="318">
        <f>APT!Q30</f>
        <v>199701.68470714689</v>
      </c>
      <c r="H30" s="124">
        <f t="shared" ca="1" si="1"/>
        <v>44309</v>
      </c>
      <c r="I30" s="125">
        <v>0</v>
      </c>
      <c r="J30" s="316" t="str">
        <f>LEFT(APT!D30,20)&amp;"."&amp;APTPay!E30</f>
        <v>Brookland Infant  &amp; .2008.BS.I01.Ap21</v>
      </c>
      <c r="K30" s="120" t="b">
        <v>1</v>
      </c>
      <c r="L30" s="126" t="s">
        <v>3686</v>
      </c>
      <c r="M30" s="120" t="b">
        <v>1</v>
      </c>
      <c r="N30" s="120" t="s">
        <v>3687</v>
      </c>
      <c r="O30" s="319" t="str">
        <f>APT!I30</f>
        <v>10162/543965</v>
      </c>
      <c r="P30" s="120" t="b">
        <v>1</v>
      </c>
      <c r="Q30" s="120" t="b">
        <v>1</v>
      </c>
      <c r="R30" s="120" t="b">
        <v>1</v>
      </c>
      <c r="T30" s="11" t="str">
        <f t="shared" si="2"/>
        <v>OK</v>
      </c>
    </row>
    <row r="31" spans="1:21" x14ac:dyDescent="0.25">
      <c r="A31" s="117">
        <v>1</v>
      </c>
      <c r="B31" s="118">
        <v>2</v>
      </c>
      <c r="C31" s="315">
        <f>APT!J31</f>
        <v>400040</v>
      </c>
      <c r="D31" s="120" t="b">
        <v>1</v>
      </c>
      <c r="E31" s="316" t="str">
        <f>RIGHT(APT!C31,4)&amp;"."&amp;APT!M31&amp;"."&amp;APT!K31&amp;"."&amp;$C$5</f>
        <v>2007.BS.I01.Ap21</v>
      </c>
      <c r="F31" s="317">
        <f t="shared" ca="1" si="0"/>
        <v>44309</v>
      </c>
      <c r="G31" s="318">
        <f>APT!Q31</f>
        <v>241429.96122593142</v>
      </c>
      <c r="H31" s="124">
        <f t="shared" ca="1" si="1"/>
        <v>44309</v>
      </c>
      <c r="I31" s="125">
        <v>0</v>
      </c>
      <c r="J31" s="316" t="str">
        <f>LEFT(APT!D31,20)&amp;"."&amp;APTPay!E31</f>
        <v>Brookland Junior Sch.2007.BS.I01.Ap21</v>
      </c>
      <c r="K31" s="120" t="b">
        <v>1</v>
      </c>
      <c r="L31" s="126" t="s">
        <v>3686</v>
      </c>
      <c r="M31" s="120" t="b">
        <v>1</v>
      </c>
      <c r="N31" s="120" t="s">
        <v>3687</v>
      </c>
      <c r="O31" s="319" t="str">
        <f>APT!I31</f>
        <v>10162/543965</v>
      </c>
      <c r="P31" s="120" t="b">
        <v>1</v>
      </c>
      <c r="Q31" s="120" t="b">
        <v>1</v>
      </c>
      <c r="R31" s="120" t="b">
        <v>1</v>
      </c>
      <c r="T31" s="11" t="str">
        <f t="shared" si="2"/>
        <v>OK</v>
      </c>
    </row>
    <row r="32" spans="1:21" x14ac:dyDescent="0.25">
      <c r="A32" s="117">
        <v>1</v>
      </c>
      <c r="B32" s="118">
        <v>2</v>
      </c>
      <c r="C32" s="315">
        <f>APT!J32</f>
        <v>400061</v>
      </c>
      <c r="D32" s="120" t="b">
        <v>1</v>
      </c>
      <c r="E32" s="316" t="str">
        <f>RIGHT(APT!C32,4)&amp;"."&amp;APT!M32&amp;"."&amp;APT!K32&amp;"."&amp;$C$5</f>
        <v>2009.BS.I01.Ap21</v>
      </c>
      <c r="F32" s="317">
        <f t="shared" ca="1" si="0"/>
        <v>44309</v>
      </c>
      <c r="G32" s="318">
        <f>APT!Q32</f>
        <v>317125.42212745012</v>
      </c>
      <c r="H32" s="124">
        <f t="shared" ca="1" si="1"/>
        <v>44309</v>
      </c>
      <c r="I32" s="125">
        <v>0</v>
      </c>
      <c r="J32" s="316" t="str">
        <f>LEFT(APT!D32,20)&amp;"."&amp;APTPay!E32</f>
        <v>Brunswick Park Prima.2009.BS.I01.Ap21</v>
      </c>
      <c r="K32" s="120" t="b">
        <v>1</v>
      </c>
      <c r="L32" s="126" t="s">
        <v>3686</v>
      </c>
      <c r="M32" s="120" t="b">
        <v>1</v>
      </c>
      <c r="N32" s="120" t="s">
        <v>3687</v>
      </c>
      <c r="O32" s="319" t="str">
        <f>APT!I32</f>
        <v>10162/543965</v>
      </c>
      <c r="P32" s="120" t="b">
        <v>1</v>
      </c>
      <c r="Q32" s="120" t="b">
        <v>1</v>
      </c>
      <c r="R32" s="120" t="b">
        <v>1</v>
      </c>
      <c r="T32" s="11" t="str">
        <f t="shared" si="2"/>
        <v>OK</v>
      </c>
    </row>
    <row r="33" spans="1:20" x14ac:dyDescent="0.25">
      <c r="A33" s="117">
        <v>1</v>
      </c>
      <c r="B33" s="118">
        <v>2</v>
      </c>
      <c r="C33" s="315">
        <f>APT!J33</f>
        <v>400065</v>
      </c>
      <c r="D33" s="120" t="b">
        <v>1</v>
      </c>
      <c r="E33" s="316" t="str">
        <f>RIGHT(APT!C33,4)&amp;"."&amp;APT!M33&amp;"."&amp;APT!K33&amp;"."&amp;$C$5</f>
        <v>2067.BS.I01.Ap21</v>
      </c>
      <c r="F33" s="317">
        <f t="shared" ca="1" si="0"/>
        <v>44309</v>
      </c>
      <c r="G33" s="318">
        <f>APT!Q33</f>
        <v>182552.15158396008</v>
      </c>
      <c r="H33" s="124">
        <f t="shared" ca="1" si="1"/>
        <v>44309</v>
      </c>
      <c r="I33" s="125">
        <v>0</v>
      </c>
      <c r="J33" s="316" t="str">
        <f>LEFT(APT!D33,20)&amp;"."&amp;APTPay!E33</f>
        <v>Chalgrove Primary Sc.2067.BS.I01.Ap21</v>
      </c>
      <c r="K33" s="120" t="b">
        <v>1</v>
      </c>
      <c r="L33" s="126" t="s">
        <v>3686</v>
      </c>
      <c r="M33" s="120" t="b">
        <v>1</v>
      </c>
      <c r="N33" s="120" t="s">
        <v>3687</v>
      </c>
      <c r="O33" s="319" t="str">
        <f>APT!I33</f>
        <v>10162/543965</v>
      </c>
      <c r="P33" s="120" t="b">
        <v>1</v>
      </c>
      <c r="Q33" s="120" t="b">
        <v>1</v>
      </c>
      <c r="R33" s="120" t="b">
        <v>1</v>
      </c>
      <c r="T33" s="11" t="str">
        <f t="shared" si="2"/>
        <v>OK</v>
      </c>
    </row>
    <row r="34" spans="1:20" x14ac:dyDescent="0.25">
      <c r="A34" s="117">
        <v>1</v>
      </c>
      <c r="B34" s="118">
        <v>2</v>
      </c>
      <c r="C34" s="315">
        <f>APT!J34</f>
        <v>400039</v>
      </c>
      <c r="D34" s="120" t="b">
        <v>1</v>
      </c>
      <c r="E34" s="316" t="str">
        <f>RIGHT(APT!C34,4)&amp;"."&amp;APT!M34&amp;"."&amp;APT!K34&amp;"."&amp;$C$5</f>
        <v>3302.BS.I01.Ap21</v>
      </c>
      <c r="F34" s="317">
        <f t="shared" ca="1" si="0"/>
        <v>44309</v>
      </c>
      <c r="G34" s="318">
        <f>APT!Q34</f>
        <v>144532.43208877725</v>
      </c>
      <c r="H34" s="124">
        <f t="shared" ca="1" si="1"/>
        <v>44309</v>
      </c>
      <c r="I34" s="125">
        <v>0</v>
      </c>
      <c r="J34" s="316" t="str">
        <f>LEFT(APT!D34,20)&amp;"."&amp;APTPay!E34</f>
        <v>Christ Church CE Pri.3302.BS.I01.Ap21</v>
      </c>
      <c r="K34" s="120" t="b">
        <v>1</v>
      </c>
      <c r="L34" s="126" t="s">
        <v>3686</v>
      </c>
      <c r="M34" s="120" t="b">
        <v>1</v>
      </c>
      <c r="N34" s="120" t="s">
        <v>3687</v>
      </c>
      <c r="O34" s="319" t="str">
        <f>APT!I34</f>
        <v>10162/543965</v>
      </c>
      <c r="P34" s="120" t="b">
        <v>1</v>
      </c>
      <c r="Q34" s="120" t="b">
        <v>1</v>
      </c>
      <c r="R34" s="120" t="b">
        <v>1</v>
      </c>
      <c r="T34" s="11" t="str">
        <f t="shared" si="2"/>
        <v>OK</v>
      </c>
    </row>
    <row r="35" spans="1:20" x14ac:dyDescent="0.25">
      <c r="A35" s="117">
        <v>1</v>
      </c>
      <c r="B35" s="118">
        <v>2</v>
      </c>
      <c r="C35" s="315">
        <f>APT!J35</f>
        <v>400020</v>
      </c>
      <c r="D35" s="120" t="b">
        <v>1</v>
      </c>
      <c r="E35" s="316" t="str">
        <f>RIGHT(APT!C35,4)&amp;"."&amp;APT!M35&amp;"."&amp;APT!K35&amp;"."&amp;$C$5</f>
        <v>2011.BS.I01.Ap21</v>
      </c>
      <c r="F35" s="317">
        <f t="shared" ca="1" si="0"/>
        <v>44309</v>
      </c>
      <c r="G35" s="318">
        <f>APT!Q35</f>
        <v>154531.10631118741</v>
      </c>
      <c r="H35" s="124">
        <f t="shared" ca="1" si="1"/>
        <v>44309</v>
      </c>
      <c r="I35" s="125">
        <v>0</v>
      </c>
      <c r="J35" s="316" t="str">
        <f>LEFT(APT!D35,20)&amp;"."&amp;APTPay!E35</f>
        <v>Church Hill Primary .2011.BS.I01.Ap21</v>
      </c>
      <c r="K35" s="120" t="b">
        <v>1</v>
      </c>
      <c r="L35" s="126" t="s">
        <v>3686</v>
      </c>
      <c r="M35" s="120" t="b">
        <v>1</v>
      </c>
      <c r="N35" s="120" t="s">
        <v>3687</v>
      </c>
      <c r="O35" s="319" t="str">
        <f>APT!I35</f>
        <v>10162/543965</v>
      </c>
      <c r="P35" s="120" t="b">
        <v>1</v>
      </c>
      <c r="Q35" s="120" t="b">
        <v>1</v>
      </c>
      <c r="R35" s="120" t="b">
        <v>1</v>
      </c>
      <c r="T35" s="11" t="str">
        <f t="shared" si="2"/>
        <v>OK</v>
      </c>
    </row>
    <row r="36" spans="1:20" x14ac:dyDescent="0.25">
      <c r="A36" s="117">
        <v>1</v>
      </c>
      <c r="B36" s="118">
        <v>2</v>
      </c>
      <c r="C36" s="315">
        <f>APT!J36</f>
        <v>400050</v>
      </c>
      <c r="D36" s="120" t="b">
        <v>1</v>
      </c>
      <c r="E36" s="316" t="str">
        <f>RIGHT(APT!C36,4)&amp;"."&amp;APT!M36&amp;"."&amp;APT!K36&amp;"."&amp;$C$5</f>
        <v>2014.BS.I01.Ap21</v>
      </c>
      <c r="F36" s="317">
        <f t="shared" ca="1" si="0"/>
        <v>44309</v>
      </c>
      <c r="G36" s="318">
        <f>APT!Q36</f>
        <v>476369.34024649957</v>
      </c>
      <c r="H36" s="124">
        <f t="shared" ca="1" si="1"/>
        <v>44309</v>
      </c>
      <c r="I36" s="125">
        <v>0</v>
      </c>
      <c r="J36" s="316" t="str">
        <f>LEFT(APT!D36,20)&amp;"."&amp;APTPay!E36</f>
        <v>Colindale School.2014.BS.I01.Ap21</v>
      </c>
      <c r="K36" s="120" t="b">
        <v>1</v>
      </c>
      <c r="L36" s="126" t="s">
        <v>3686</v>
      </c>
      <c r="M36" s="120" t="b">
        <v>1</v>
      </c>
      <c r="N36" s="120" t="s">
        <v>3687</v>
      </c>
      <c r="O36" s="319" t="str">
        <f>APT!I36</f>
        <v>10162/543965</v>
      </c>
      <c r="P36" s="120" t="b">
        <v>1</v>
      </c>
      <c r="Q36" s="120" t="b">
        <v>1</v>
      </c>
      <c r="R36" s="120" t="b">
        <v>1</v>
      </c>
      <c r="T36" s="11" t="str">
        <f t="shared" si="2"/>
        <v>OK</v>
      </c>
    </row>
    <row r="37" spans="1:20" x14ac:dyDescent="0.25">
      <c r="A37" s="117">
        <v>1</v>
      </c>
      <c r="B37" s="118">
        <v>2</v>
      </c>
      <c r="C37" s="315">
        <f>APT!J37</f>
        <v>400059</v>
      </c>
      <c r="D37" s="120" t="b">
        <v>1</v>
      </c>
      <c r="E37" s="316" t="str">
        <f>RIGHT(APT!C37,4)&amp;"."&amp;APT!M37&amp;"."&amp;APT!K37&amp;"."&amp;$C$5</f>
        <v>2015.BS.I01.Ap21</v>
      </c>
      <c r="F37" s="317">
        <f t="shared" ca="1" si="0"/>
        <v>44309</v>
      </c>
      <c r="G37" s="318">
        <f>APT!Q37</f>
        <v>184319.74238923084</v>
      </c>
      <c r="H37" s="124">
        <f t="shared" ca="1" si="1"/>
        <v>44309</v>
      </c>
      <c r="I37" s="125">
        <v>0</v>
      </c>
      <c r="J37" s="316" t="str">
        <f>LEFT(APT!D37,20)&amp;"."&amp;APTPay!E37</f>
        <v>Coppetts Wood.2015.BS.I01.Ap21</v>
      </c>
      <c r="K37" s="120" t="b">
        <v>1</v>
      </c>
      <c r="L37" s="126" t="s">
        <v>3686</v>
      </c>
      <c r="M37" s="120" t="b">
        <v>1</v>
      </c>
      <c r="N37" s="120" t="s">
        <v>3687</v>
      </c>
      <c r="O37" s="319" t="str">
        <f>APT!I37</f>
        <v>10162/543965</v>
      </c>
      <c r="P37" s="120" t="b">
        <v>1</v>
      </c>
      <c r="Q37" s="120" t="b">
        <v>1</v>
      </c>
      <c r="R37" s="120" t="b">
        <v>1</v>
      </c>
      <c r="T37" s="11" t="str">
        <f t="shared" si="2"/>
        <v>OK</v>
      </c>
    </row>
    <row r="38" spans="1:20" x14ac:dyDescent="0.25">
      <c r="A38" s="117">
        <v>1</v>
      </c>
      <c r="B38" s="118">
        <v>2</v>
      </c>
      <c r="C38" s="315">
        <f>APT!J38</f>
        <v>400049</v>
      </c>
      <c r="D38" s="120" t="b">
        <v>1</v>
      </c>
      <c r="E38" s="316" t="str">
        <f>RIGHT(APT!C38,4)&amp;"."&amp;APT!M38&amp;"."&amp;APT!K38&amp;"."&amp;$C$5</f>
        <v>2016.BS.I01.Ap21</v>
      </c>
      <c r="F38" s="317">
        <f t="shared" ca="1" si="0"/>
        <v>44309</v>
      </c>
      <c r="G38" s="318">
        <f>APT!Q38</f>
        <v>154311.94736115204</v>
      </c>
      <c r="H38" s="124">
        <f t="shared" ca="1" si="1"/>
        <v>44309</v>
      </c>
      <c r="I38" s="125">
        <v>0</v>
      </c>
      <c r="J38" s="316" t="str">
        <f>LEFT(APT!D38,20)&amp;"."&amp;APTPay!E38</f>
        <v>Courtland School.2016.BS.I01.Ap21</v>
      </c>
      <c r="K38" s="120" t="b">
        <v>1</v>
      </c>
      <c r="L38" s="126" t="s">
        <v>3686</v>
      </c>
      <c r="M38" s="120" t="b">
        <v>1</v>
      </c>
      <c r="N38" s="120" t="s">
        <v>3687</v>
      </c>
      <c r="O38" s="319" t="str">
        <f>APT!I38</f>
        <v>10162/543965</v>
      </c>
      <c r="P38" s="120" t="b">
        <v>1</v>
      </c>
      <c r="Q38" s="120" t="b">
        <v>1</v>
      </c>
      <c r="R38" s="120" t="b">
        <v>1</v>
      </c>
      <c r="T38" s="11" t="str">
        <f t="shared" si="2"/>
        <v>OK</v>
      </c>
    </row>
    <row r="39" spans="1:20" x14ac:dyDescent="0.25">
      <c r="A39" s="117">
        <v>1</v>
      </c>
      <c r="B39" s="118">
        <v>2</v>
      </c>
      <c r="C39" s="315">
        <f>APT!J39</f>
        <v>400080</v>
      </c>
      <c r="D39" s="120" t="b">
        <v>1</v>
      </c>
      <c r="E39" s="316" t="str">
        <f>RIGHT(APT!C39,4)&amp;"."&amp;APT!M39&amp;"."&amp;APT!K39&amp;"."&amp;$C$5</f>
        <v>2017.BS.I01.Ap21</v>
      </c>
      <c r="F39" s="317">
        <f t="shared" ca="1" si="0"/>
        <v>44309</v>
      </c>
      <c r="G39" s="318">
        <f>APT!Q39</f>
        <v>285349.39257473184</v>
      </c>
      <c r="H39" s="124">
        <f t="shared" ca="1" si="1"/>
        <v>44309</v>
      </c>
      <c r="I39" s="125">
        <v>0</v>
      </c>
      <c r="J39" s="316" t="str">
        <f>LEFT(APT!D39,20)&amp;"."&amp;APTPay!E39</f>
        <v>Cromer Road Primary .2017.BS.I01.Ap21</v>
      </c>
      <c r="K39" s="120" t="b">
        <v>1</v>
      </c>
      <c r="L39" s="126" t="s">
        <v>3686</v>
      </c>
      <c r="M39" s="120" t="b">
        <v>1</v>
      </c>
      <c r="N39" s="120" t="s">
        <v>3687</v>
      </c>
      <c r="O39" s="319" t="str">
        <f>APT!I39</f>
        <v>10162/543965</v>
      </c>
      <c r="P39" s="120" t="b">
        <v>1</v>
      </c>
      <c r="Q39" s="120" t="b">
        <v>1</v>
      </c>
      <c r="R39" s="120" t="b">
        <v>1</v>
      </c>
      <c r="T39" s="11" t="str">
        <f t="shared" si="2"/>
        <v>OK</v>
      </c>
    </row>
    <row r="40" spans="1:20" x14ac:dyDescent="0.25">
      <c r="A40" s="117">
        <v>1</v>
      </c>
      <c r="B40" s="118">
        <v>2</v>
      </c>
      <c r="C40" s="315">
        <f>APT!J40</f>
        <v>400105</v>
      </c>
      <c r="D40" s="120" t="b">
        <v>1</v>
      </c>
      <c r="E40" s="316" t="str">
        <f>RIGHT(APT!C40,4)&amp;"."&amp;APT!M40&amp;"."&amp;APT!K40&amp;"."&amp;$C$5</f>
        <v>2073.BS.I01.Ap21</v>
      </c>
      <c r="F40" s="317">
        <f t="shared" ca="1" si="0"/>
        <v>44309</v>
      </c>
      <c r="G40" s="318">
        <f>APT!Q40</f>
        <v>437029.12845525978</v>
      </c>
      <c r="H40" s="124">
        <f t="shared" ca="1" si="1"/>
        <v>44309</v>
      </c>
      <c r="I40" s="125">
        <v>0</v>
      </c>
      <c r="J40" s="316" t="str">
        <f>LEFT(APT!D40,20)&amp;"."&amp;APTPay!E40</f>
        <v>Danegrove JMI School.2073.BS.I01.Ap21</v>
      </c>
      <c r="K40" s="120" t="b">
        <v>1</v>
      </c>
      <c r="L40" s="126" t="s">
        <v>3686</v>
      </c>
      <c r="M40" s="120" t="b">
        <v>1</v>
      </c>
      <c r="N40" s="120" t="s">
        <v>3687</v>
      </c>
      <c r="O40" s="319" t="str">
        <f>APT!I40</f>
        <v>10162/543965</v>
      </c>
      <c r="P40" s="120" t="b">
        <v>1</v>
      </c>
      <c r="Q40" s="120" t="b">
        <v>1</v>
      </c>
      <c r="R40" s="120" t="b">
        <v>1</v>
      </c>
      <c r="T40" s="11" t="str">
        <f t="shared" si="2"/>
        <v>OK</v>
      </c>
    </row>
    <row r="41" spans="1:20" x14ac:dyDescent="0.25">
      <c r="A41" s="117">
        <v>1</v>
      </c>
      <c r="B41" s="118">
        <v>2</v>
      </c>
      <c r="C41" s="315">
        <f>APT!J41</f>
        <v>400036</v>
      </c>
      <c r="D41" s="120" t="b">
        <v>1</v>
      </c>
      <c r="E41" s="316" t="str">
        <f>RIGHT(APT!C41,4)&amp;"."&amp;APT!M41&amp;"."&amp;APT!K41&amp;"."&amp;$C$5</f>
        <v>2019.BS.I01.Ap21</v>
      </c>
      <c r="F41" s="317">
        <f t="shared" ca="1" si="0"/>
        <v>44309</v>
      </c>
      <c r="G41" s="318">
        <f>APT!Q41</f>
        <v>173963.95430505939</v>
      </c>
      <c r="H41" s="124">
        <f t="shared" ca="1" si="1"/>
        <v>44309</v>
      </c>
      <c r="I41" s="125">
        <v>0</v>
      </c>
      <c r="J41" s="316" t="str">
        <f>LEFT(APT!D41,20)&amp;"."&amp;APTPay!E41</f>
        <v>Deansbrook Infant Sc.2019.BS.I01.Ap21</v>
      </c>
      <c r="K41" s="120" t="b">
        <v>1</v>
      </c>
      <c r="L41" s="126" t="s">
        <v>3686</v>
      </c>
      <c r="M41" s="120" t="b">
        <v>1</v>
      </c>
      <c r="N41" s="120" t="s">
        <v>3687</v>
      </c>
      <c r="O41" s="319" t="str">
        <f>APT!I41</f>
        <v>10162/543965</v>
      </c>
      <c r="P41" s="120" t="b">
        <v>1</v>
      </c>
      <c r="Q41" s="120" t="b">
        <v>1</v>
      </c>
      <c r="R41" s="120" t="b">
        <v>1</v>
      </c>
      <c r="T41" s="11" t="str">
        <f t="shared" si="2"/>
        <v>OK</v>
      </c>
    </row>
    <row r="42" spans="1:20" x14ac:dyDescent="0.25">
      <c r="A42" s="117">
        <v>1</v>
      </c>
      <c r="B42" s="118">
        <v>2</v>
      </c>
      <c r="C42" s="315">
        <f>APT!J42</f>
        <v>400042</v>
      </c>
      <c r="D42" s="120" t="b">
        <v>1</v>
      </c>
      <c r="E42" s="316" t="str">
        <f>RIGHT(APT!C42,4)&amp;"."&amp;APT!M42&amp;"."&amp;APT!K42&amp;"."&amp;$C$5</f>
        <v>2021.BS.I01.Ap21</v>
      </c>
      <c r="F42" s="317">
        <f t="shared" ca="1" si="0"/>
        <v>44309</v>
      </c>
      <c r="G42" s="318">
        <f>APT!Q42</f>
        <v>358821.2134869307</v>
      </c>
      <c r="H42" s="124">
        <f t="shared" ca="1" si="1"/>
        <v>44309</v>
      </c>
      <c r="I42" s="125">
        <v>0</v>
      </c>
      <c r="J42" s="316" t="str">
        <f>LEFT(APT!D42,20)&amp;"."&amp;APTPay!E42</f>
        <v>Dollis Primary Schoo.2021.BS.I01.Ap21</v>
      </c>
      <c r="K42" s="120" t="b">
        <v>1</v>
      </c>
      <c r="L42" s="126" t="s">
        <v>3686</v>
      </c>
      <c r="M42" s="120" t="b">
        <v>1</v>
      </c>
      <c r="N42" s="120" t="s">
        <v>3687</v>
      </c>
      <c r="O42" s="319" t="str">
        <f>APT!I42</f>
        <v>10162/543965</v>
      </c>
      <c r="P42" s="120" t="b">
        <v>1</v>
      </c>
      <c r="Q42" s="120" t="b">
        <v>1</v>
      </c>
      <c r="R42" s="120" t="b">
        <v>1</v>
      </c>
      <c r="T42" s="11" t="str">
        <f t="shared" si="2"/>
        <v>OK</v>
      </c>
    </row>
    <row r="43" spans="1:20" x14ac:dyDescent="0.25">
      <c r="A43" s="117">
        <v>1</v>
      </c>
      <c r="B43" s="118">
        <v>2</v>
      </c>
      <c r="C43" s="315">
        <f>APT!J43</f>
        <v>400159</v>
      </c>
      <c r="D43" s="120" t="b">
        <v>1</v>
      </c>
      <c r="E43" s="316" t="str">
        <f>RIGHT(APT!C43,4)&amp;"."&amp;APT!M43&amp;"."&amp;APT!K43&amp;"."&amp;$C$5</f>
        <v>2023.BS.I01.Ap21</v>
      </c>
      <c r="F43" s="317">
        <f t="shared" ca="1" si="0"/>
        <v>44309</v>
      </c>
      <c r="G43" s="318">
        <f>APT!Q43</f>
        <v>379661.86759629374</v>
      </c>
      <c r="H43" s="124">
        <f t="shared" ca="1" si="1"/>
        <v>44309</v>
      </c>
      <c r="I43" s="125">
        <v>0</v>
      </c>
      <c r="J43" s="316" t="str">
        <f>LEFT(APT!D43,20)&amp;"."&amp;APTPay!E43</f>
        <v>Edgware Primary Scho.2023.BS.I01.Ap21</v>
      </c>
      <c r="K43" s="120" t="b">
        <v>1</v>
      </c>
      <c r="L43" s="126" t="s">
        <v>3686</v>
      </c>
      <c r="M43" s="120" t="b">
        <v>1</v>
      </c>
      <c r="N43" s="120" t="s">
        <v>3687</v>
      </c>
      <c r="O43" s="319" t="str">
        <f>APT!I43</f>
        <v>10162/543965</v>
      </c>
      <c r="P43" s="120" t="b">
        <v>1</v>
      </c>
      <c r="Q43" s="120" t="b">
        <v>1</v>
      </c>
      <c r="R43" s="120" t="b">
        <v>1</v>
      </c>
      <c r="T43" s="11" t="str">
        <f t="shared" si="2"/>
        <v>OK</v>
      </c>
    </row>
    <row r="44" spans="1:20" x14ac:dyDescent="0.25">
      <c r="A44" s="117">
        <v>1</v>
      </c>
      <c r="B44" s="118">
        <v>2</v>
      </c>
      <c r="C44" s="315">
        <f>APT!J44</f>
        <v>400047</v>
      </c>
      <c r="D44" s="120" t="b">
        <v>1</v>
      </c>
      <c r="E44" s="316" t="str">
        <f>RIGHT(APT!C44,4)&amp;"."&amp;APT!M44&amp;"."&amp;APT!K44&amp;"."&amp;$C$5</f>
        <v>2024.BS.I01.Ap21</v>
      </c>
      <c r="F44" s="317">
        <f t="shared" ca="1" si="0"/>
        <v>44309</v>
      </c>
      <c r="G44" s="318">
        <f>APT!Q44</f>
        <v>161796.64201753848</v>
      </c>
      <c r="H44" s="124">
        <f t="shared" ca="1" si="1"/>
        <v>44309</v>
      </c>
      <c r="I44" s="125">
        <v>0</v>
      </c>
      <c r="J44" s="316" t="str">
        <f>LEFT(APT!D44,20)&amp;"."&amp;APTPay!E44</f>
        <v>Fairway Primary Scho.2024.BS.I01.Ap21</v>
      </c>
      <c r="K44" s="120" t="b">
        <v>1</v>
      </c>
      <c r="L44" s="126" t="s">
        <v>3686</v>
      </c>
      <c r="M44" s="120" t="b">
        <v>1</v>
      </c>
      <c r="N44" s="120" t="s">
        <v>3687</v>
      </c>
      <c r="O44" s="319" t="str">
        <f>APT!I44</f>
        <v>10162/543965</v>
      </c>
      <c r="P44" s="120" t="b">
        <v>1</v>
      </c>
      <c r="Q44" s="120" t="b">
        <v>1</v>
      </c>
      <c r="R44" s="120" t="b">
        <v>1</v>
      </c>
      <c r="T44" s="11" t="str">
        <f t="shared" si="2"/>
        <v>OK</v>
      </c>
    </row>
    <row r="45" spans="1:20" x14ac:dyDescent="0.25">
      <c r="A45" s="117">
        <v>1</v>
      </c>
      <c r="B45" s="118">
        <v>2</v>
      </c>
      <c r="C45" s="315">
        <f>APT!J45</f>
        <v>400001</v>
      </c>
      <c r="D45" s="120" t="b">
        <v>1</v>
      </c>
      <c r="E45" s="316" t="str">
        <f>RIGHT(APT!C45,4)&amp;"."&amp;APT!M45&amp;"."&amp;APT!K45&amp;"."&amp;$C$5</f>
        <v>2025.BS.I01.Ap21</v>
      </c>
      <c r="F45" s="317">
        <f t="shared" ca="1" si="0"/>
        <v>44309</v>
      </c>
      <c r="G45" s="318">
        <f>APT!Q45</f>
        <v>210206.19121959235</v>
      </c>
      <c r="H45" s="124">
        <f t="shared" ca="1" si="1"/>
        <v>44309</v>
      </c>
      <c r="I45" s="125">
        <v>0</v>
      </c>
      <c r="J45" s="316" t="str">
        <f>LEFT(APT!D45,20)&amp;"."&amp;APTPay!E45</f>
        <v>Foulds.2025.BS.I01.Ap21</v>
      </c>
      <c r="K45" s="120" t="b">
        <v>1</v>
      </c>
      <c r="L45" s="126" t="s">
        <v>3686</v>
      </c>
      <c r="M45" s="120" t="b">
        <v>1</v>
      </c>
      <c r="N45" s="120" t="s">
        <v>3687</v>
      </c>
      <c r="O45" s="319" t="str">
        <f>APT!I45</f>
        <v>10162/543965</v>
      </c>
      <c r="P45" s="120" t="b">
        <v>1</v>
      </c>
      <c r="Q45" s="120" t="b">
        <v>1</v>
      </c>
      <c r="R45" s="120" t="b">
        <v>1</v>
      </c>
      <c r="T45" s="11" t="str">
        <f t="shared" si="2"/>
        <v>OK</v>
      </c>
    </row>
    <row r="46" spans="1:20" x14ac:dyDescent="0.25">
      <c r="A46" s="117">
        <v>1</v>
      </c>
      <c r="B46" s="118">
        <v>2</v>
      </c>
      <c r="C46" s="315">
        <f>APT!J46</f>
        <v>400082</v>
      </c>
      <c r="D46" s="120" t="b">
        <v>1</v>
      </c>
      <c r="E46" s="316" t="str">
        <f>RIGHT(APT!C46,4)&amp;"."&amp;APT!M46&amp;"."&amp;APT!K46&amp;"."&amp;$C$5</f>
        <v>2026.BS.I01.Ap21</v>
      </c>
      <c r="F46" s="317">
        <f t="shared" ca="1" si="0"/>
        <v>44309</v>
      </c>
      <c r="G46" s="318">
        <f>APT!Q46</f>
        <v>348896.19558272138</v>
      </c>
      <c r="H46" s="124">
        <f t="shared" ca="1" si="1"/>
        <v>44309</v>
      </c>
      <c r="I46" s="125">
        <v>0</v>
      </c>
      <c r="J46" s="316" t="str">
        <f>LEFT(APT!D46,20)&amp;"."&amp;APTPay!E46</f>
        <v>Frith Manor School.2026.BS.I01.Ap21</v>
      </c>
      <c r="K46" s="120" t="b">
        <v>1</v>
      </c>
      <c r="L46" s="126" t="s">
        <v>3686</v>
      </c>
      <c r="M46" s="120" t="b">
        <v>1</v>
      </c>
      <c r="N46" s="120" t="s">
        <v>3687</v>
      </c>
      <c r="O46" s="319" t="str">
        <f>APT!I46</f>
        <v>10162/543965</v>
      </c>
      <c r="P46" s="120" t="b">
        <v>1</v>
      </c>
      <c r="Q46" s="120" t="b">
        <v>1</v>
      </c>
      <c r="R46" s="120" t="b">
        <v>1</v>
      </c>
      <c r="T46" s="11" t="str">
        <f t="shared" si="2"/>
        <v>OK</v>
      </c>
    </row>
    <row r="47" spans="1:20" x14ac:dyDescent="0.25">
      <c r="A47" s="117">
        <v>1</v>
      </c>
      <c r="B47" s="118">
        <v>2</v>
      </c>
      <c r="C47" s="315">
        <f>APT!J47</f>
        <v>400067</v>
      </c>
      <c r="D47" s="120" t="b">
        <v>1</v>
      </c>
      <c r="E47" s="316" t="str">
        <f>RIGHT(APT!C47,4)&amp;"."&amp;APT!M47&amp;"."&amp;APT!K47&amp;"."&amp;$C$5</f>
        <v>2028.BS.I01.Ap21</v>
      </c>
      <c r="F47" s="317">
        <f t="shared" ca="1" si="0"/>
        <v>44309</v>
      </c>
      <c r="G47" s="318">
        <f>APT!Q47</f>
        <v>185539.00262368631</v>
      </c>
      <c r="H47" s="124">
        <f t="shared" ca="1" si="1"/>
        <v>44309</v>
      </c>
      <c r="I47" s="125">
        <v>0</v>
      </c>
      <c r="J47" s="316" t="str">
        <f>LEFT(APT!D47,20)&amp;"."&amp;APTPay!E47</f>
        <v>Garden Suburb Infant.2028.BS.I01.Ap21</v>
      </c>
      <c r="K47" s="120" t="b">
        <v>1</v>
      </c>
      <c r="L47" s="126" t="s">
        <v>3686</v>
      </c>
      <c r="M47" s="120" t="b">
        <v>1</v>
      </c>
      <c r="N47" s="120" t="s">
        <v>3687</v>
      </c>
      <c r="O47" s="319" t="str">
        <f>APT!I47</f>
        <v>10162/543965</v>
      </c>
      <c r="P47" s="120" t="b">
        <v>1</v>
      </c>
      <c r="Q47" s="120" t="b">
        <v>1</v>
      </c>
      <c r="R47" s="120" t="b">
        <v>1</v>
      </c>
      <c r="T47" s="11" t="str">
        <f t="shared" si="2"/>
        <v>OK</v>
      </c>
    </row>
    <row r="48" spans="1:20" x14ac:dyDescent="0.25">
      <c r="A48" s="117">
        <v>1</v>
      </c>
      <c r="B48" s="118">
        <v>2</v>
      </c>
      <c r="C48" s="315">
        <f>APT!J48</f>
        <v>400002</v>
      </c>
      <c r="D48" s="120" t="b">
        <v>1</v>
      </c>
      <c r="E48" s="316" t="str">
        <f>RIGHT(APT!C48,4)&amp;"."&amp;APT!M48&amp;"."&amp;APT!K48&amp;"."&amp;$C$5</f>
        <v>2027.BS.I01.Ap21</v>
      </c>
      <c r="F48" s="317">
        <f t="shared" ca="1" si="0"/>
        <v>44309</v>
      </c>
      <c r="G48" s="318">
        <f>APT!Q48</f>
        <v>245638.44693519635</v>
      </c>
      <c r="H48" s="124">
        <f t="shared" ca="1" si="1"/>
        <v>44309</v>
      </c>
      <c r="I48" s="125">
        <v>0</v>
      </c>
      <c r="J48" s="316" t="str">
        <f>LEFT(APT!D48,20)&amp;"."&amp;APTPay!E48</f>
        <v>Garden Suburb Junior.2027.BS.I01.Ap21</v>
      </c>
      <c r="K48" s="120" t="b">
        <v>1</v>
      </c>
      <c r="L48" s="126" t="s">
        <v>3686</v>
      </c>
      <c r="M48" s="120" t="b">
        <v>1</v>
      </c>
      <c r="N48" s="120" t="s">
        <v>3687</v>
      </c>
      <c r="O48" s="319" t="str">
        <f>APT!I48</f>
        <v>10162/543965</v>
      </c>
      <c r="P48" s="120" t="b">
        <v>1</v>
      </c>
      <c r="Q48" s="120" t="b">
        <v>1</v>
      </c>
      <c r="R48" s="120" t="b">
        <v>1</v>
      </c>
      <c r="T48" s="11" t="str">
        <f t="shared" si="2"/>
        <v>OK</v>
      </c>
    </row>
    <row r="49" spans="1:20" x14ac:dyDescent="0.25">
      <c r="A49" s="117">
        <v>1</v>
      </c>
      <c r="B49" s="118">
        <v>2</v>
      </c>
      <c r="C49" s="315">
        <f>APT!J49</f>
        <v>400035</v>
      </c>
      <c r="D49" s="120" t="b">
        <v>1</v>
      </c>
      <c r="E49" s="316" t="str">
        <f>RIGHT(APT!C49,4)&amp;"."&amp;APT!M49&amp;"."&amp;APT!K49&amp;"."&amp;$C$5</f>
        <v>2029.BS.I01.Ap21</v>
      </c>
      <c r="F49" s="317">
        <f t="shared" ca="1" si="0"/>
        <v>44309</v>
      </c>
      <c r="G49" s="318">
        <f>APT!Q49</f>
        <v>343318.84973693412</v>
      </c>
      <c r="H49" s="124">
        <f t="shared" ca="1" si="1"/>
        <v>44309</v>
      </c>
      <c r="I49" s="125">
        <v>0</v>
      </c>
      <c r="J49" s="316" t="str">
        <f>LEFT(APT!D49,20)&amp;"."&amp;APTPay!E49</f>
        <v>Goldbeaters Primary .2029.BS.I01.Ap21</v>
      </c>
      <c r="K49" s="120" t="b">
        <v>1</v>
      </c>
      <c r="L49" s="126" t="s">
        <v>3686</v>
      </c>
      <c r="M49" s="120" t="b">
        <v>1</v>
      </c>
      <c r="N49" s="120" t="s">
        <v>3687</v>
      </c>
      <c r="O49" s="319" t="str">
        <f>APT!I49</f>
        <v>10162/543965</v>
      </c>
      <c r="P49" s="120" t="b">
        <v>1</v>
      </c>
      <c r="Q49" s="120" t="b">
        <v>1</v>
      </c>
      <c r="R49" s="120" t="b">
        <v>1</v>
      </c>
      <c r="T49" s="11" t="str">
        <f t="shared" si="2"/>
        <v>OK</v>
      </c>
    </row>
    <row r="50" spans="1:20" x14ac:dyDescent="0.25">
      <c r="A50" s="117">
        <v>1</v>
      </c>
      <c r="B50" s="118">
        <v>2</v>
      </c>
      <c r="C50" s="315">
        <f>APT!J50</f>
        <v>400108</v>
      </c>
      <c r="D50" s="120" t="b">
        <v>1</v>
      </c>
      <c r="E50" s="316" t="str">
        <f>RIGHT(APT!C50,4)&amp;"."&amp;APT!M50&amp;"."&amp;APT!K50&amp;"."&amp;$C$5</f>
        <v>3516.BS.I01.Ap21</v>
      </c>
      <c r="F50" s="317">
        <f t="shared" ca="1" si="0"/>
        <v>44309</v>
      </c>
      <c r="G50" s="318">
        <f>APT!Q50</f>
        <v>145468.42862419298</v>
      </c>
      <c r="H50" s="124">
        <f t="shared" ca="1" si="1"/>
        <v>44309</v>
      </c>
      <c r="I50" s="125">
        <v>0</v>
      </c>
      <c r="J50" s="316" t="str">
        <f>LEFT(APT!D50,20)&amp;"."&amp;APTPay!E50</f>
        <v>Hasmonean Primary Sc.3516.BS.I01.Ap21</v>
      </c>
      <c r="K50" s="120" t="b">
        <v>1</v>
      </c>
      <c r="L50" s="126" t="s">
        <v>3686</v>
      </c>
      <c r="M50" s="120" t="b">
        <v>1</v>
      </c>
      <c r="N50" s="120" t="s">
        <v>3687</v>
      </c>
      <c r="O50" s="319" t="str">
        <f>APT!I50</f>
        <v>10162/543965</v>
      </c>
      <c r="P50" s="120" t="b">
        <v>1</v>
      </c>
      <c r="Q50" s="120" t="b">
        <v>1</v>
      </c>
      <c r="R50" s="120" t="b">
        <v>1</v>
      </c>
      <c r="T50" s="11" t="str">
        <f t="shared" si="2"/>
        <v>OK</v>
      </c>
    </row>
    <row r="51" spans="1:20" x14ac:dyDescent="0.25">
      <c r="A51" s="117">
        <v>1</v>
      </c>
      <c r="B51" s="118">
        <v>2</v>
      </c>
      <c r="C51" s="315">
        <f>APT!J51</f>
        <v>400026</v>
      </c>
      <c r="D51" s="120" t="b">
        <v>1</v>
      </c>
      <c r="E51" s="316" t="str">
        <f>RIGHT(APT!C51,4)&amp;"."&amp;APT!M51&amp;"."&amp;APT!K51&amp;"."&amp;$C$5</f>
        <v>2031.BS.I01.Ap21</v>
      </c>
      <c r="F51" s="317">
        <f t="shared" ca="1" si="0"/>
        <v>44309</v>
      </c>
      <c r="G51" s="318">
        <f>APT!Q51</f>
        <v>164317.89043656999</v>
      </c>
      <c r="H51" s="124">
        <f t="shared" ca="1" si="1"/>
        <v>44309</v>
      </c>
      <c r="I51" s="125">
        <v>0</v>
      </c>
      <c r="J51" s="316" t="str">
        <f>LEFT(APT!D51,20)&amp;"."&amp;APTPay!E51</f>
        <v>Hollickwood JMI Scho.2031.BS.I01.Ap21</v>
      </c>
      <c r="K51" s="120" t="b">
        <v>1</v>
      </c>
      <c r="L51" s="126" t="s">
        <v>3686</v>
      </c>
      <c r="M51" s="120" t="b">
        <v>1</v>
      </c>
      <c r="N51" s="120" t="s">
        <v>3687</v>
      </c>
      <c r="O51" s="319" t="str">
        <f>APT!I51</f>
        <v>10162/543965</v>
      </c>
      <c r="P51" s="120" t="b">
        <v>1</v>
      </c>
      <c r="Q51" s="120" t="b">
        <v>1</v>
      </c>
      <c r="R51" s="120" t="b">
        <v>1</v>
      </c>
      <c r="T51" s="11" t="str">
        <f t="shared" si="2"/>
        <v>OK</v>
      </c>
    </row>
    <row r="52" spans="1:20" x14ac:dyDescent="0.25">
      <c r="A52" s="117">
        <v>1</v>
      </c>
      <c r="B52" s="118">
        <v>2</v>
      </c>
      <c r="C52" s="315">
        <f>APT!J52</f>
        <v>400084</v>
      </c>
      <c r="D52" s="120" t="b">
        <v>1</v>
      </c>
      <c r="E52" s="316" t="str">
        <f>RIGHT(APT!C52,4)&amp;"."&amp;APT!M52&amp;"."&amp;APT!K52&amp;"."&amp;$C$5</f>
        <v>2032.BS.I01.Ap21</v>
      </c>
      <c r="F52" s="317">
        <f t="shared" ca="1" si="0"/>
        <v>44309</v>
      </c>
      <c r="G52" s="318">
        <f>APT!Q52</f>
        <v>309023.25673353847</v>
      </c>
      <c r="H52" s="124">
        <f t="shared" ca="1" si="1"/>
        <v>44309</v>
      </c>
      <c r="I52" s="125">
        <v>0</v>
      </c>
      <c r="J52" s="316" t="str">
        <f>LEFT(APT!D52,20)&amp;"."&amp;APTPay!E52</f>
        <v>Holly Park School.2032.BS.I01.Ap21</v>
      </c>
      <c r="K52" s="120" t="b">
        <v>1</v>
      </c>
      <c r="L52" s="126" t="s">
        <v>3686</v>
      </c>
      <c r="M52" s="120" t="b">
        <v>1</v>
      </c>
      <c r="N52" s="120" t="s">
        <v>3687</v>
      </c>
      <c r="O52" s="319" t="str">
        <f>APT!I52</f>
        <v>10162/543965</v>
      </c>
      <c r="P52" s="120" t="b">
        <v>1</v>
      </c>
      <c r="Q52" s="120" t="b">
        <v>1</v>
      </c>
      <c r="R52" s="120" t="b">
        <v>1</v>
      </c>
      <c r="T52" s="11" t="str">
        <f t="shared" si="2"/>
        <v>OK</v>
      </c>
    </row>
    <row r="53" spans="1:20" x14ac:dyDescent="0.25">
      <c r="A53" s="117">
        <v>1</v>
      </c>
      <c r="B53" s="118">
        <v>2</v>
      </c>
      <c r="C53" s="315">
        <f>APT!J53</f>
        <v>400008</v>
      </c>
      <c r="D53" s="120" t="b">
        <v>1</v>
      </c>
      <c r="E53" s="316" t="str">
        <f>RIGHT(APT!C53,4)&amp;"."&amp;APT!M53&amp;"."&amp;APT!K53&amp;"."&amp;$C$5</f>
        <v>3304.BS.I01.Ap21</v>
      </c>
      <c r="F53" s="317">
        <f t="shared" ca="1" si="0"/>
        <v>44309</v>
      </c>
      <c r="G53" s="318">
        <f>APT!Q53</f>
        <v>151326.28589769627</v>
      </c>
      <c r="H53" s="124">
        <f t="shared" ca="1" si="1"/>
        <v>44309</v>
      </c>
      <c r="I53" s="125">
        <v>0</v>
      </c>
      <c r="J53" s="316" t="str">
        <f>LEFT(APT!D53,20)&amp;"."&amp;APTPay!E53</f>
        <v>Holy Trinity School.3304.BS.I01.Ap21</v>
      </c>
      <c r="K53" s="120" t="b">
        <v>1</v>
      </c>
      <c r="L53" s="126" t="s">
        <v>3686</v>
      </c>
      <c r="M53" s="120" t="b">
        <v>1</v>
      </c>
      <c r="N53" s="120" t="s">
        <v>3687</v>
      </c>
      <c r="O53" s="319" t="str">
        <f>APT!I53</f>
        <v>10162/543965</v>
      </c>
      <c r="P53" s="120" t="b">
        <v>1</v>
      </c>
      <c r="Q53" s="120" t="b">
        <v>1</v>
      </c>
      <c r="R53" s="120" t="b">
        <v>1</v>
      </c>
      <c r="T53" s="11" t="str">
        <f t="shared" si="2"/>
        <v>OK</v>
      </c>
    </row>
    <row r="54" spans="1:20" x14ac:dyDescent="0.25">
      <c r="A54" s="117">
        <v>1</v>
      </c>
      <c r="B54" s="118">
        <v>2</v>
      </c>
      <c r="C54" s="315">
        <f>APT!J54</f>
        <v>400046</v>
      </c>
      <c r="D54" s="120" t="b">
        <v>1</v>
      </c>
      <c r="E54" s="316" t="str">
        <f>RIGHT(APT!C54,4)&amp;"."&amp;APT!M54&amp;"."&amp;APT!K54&amp;"."&amp;$C$5</f>
        <v>2036.BS.I01.Ap21</v>
      </c>
      <c r="F54" s="317">
        <f t="shared" ca="1" si="0"/>
        <v>44309</v>
      </c>
      <c r="G54" s="318">
        <f>APT!Q54</f>
        <v>209141.40943381941</v>
      </c>
      <c r="H54" s="124">
        <f t="shared" ca="1" si="1"/>
        <v>44309</v>
      </c>
      <c r="I54" s="125">
        <v>0</v>
      </c>
      <c r="J54" s="316" t="str">
        <f>LEFT(APT!D54,20)&amp;"."&amp;APTPay!E54</f>
        <v>Livingstone School.2036.BS.I01.Ap21</v>
      </c>
      <c r="K54" s="120" t="b">
        <v>1</v>
      </c>
      <c r="L54" s="126" t="s">
        <v>3686</v>
      </c>
      <c r="M54" s="120" t="b">
        <v>1</v>
      </c>
      <c r="N54" s="120" t="s">
        <v>3687</v>
      </c>
      <c r="O54" s="319" t="str">
        <f>APT!I54</f>
        <v>10162/543965</v>
      </c>
      <c r="P54" s="120" t="b">
        <v>1</v>
      </c>
      <c r="Q54" s="120" t="b">
        <v>1</v>
      </c>
      <c r="R54" s="120" t="b">
        <v>1</v>
      </c>
      <c r="T54" s="11" t="str">
        <f t="shared" si="2"/>
        <v>OK</v>
      </c>
    </row>
    <row r="55" spans="1:20" x14ac:dyDescent="0.25">
      <c r="A55" s="117">
        <v>1</v>
      </c>
      <c r="B55" s="118">
        <v>2</v>
      </c>
      <c r="C55" s="315">
        <f>APT!J55</f>
        <v>400030</v>
      </c>
      <c r="D55" s="120" t="b">
        <v>1</v>
      </c>
      <c r="E55" s="316" t="str">
        <f>RIGHT(APT!C55,4)&amp;"."&amp;APT!M55&amp;"."&amp;APT!K55&amp;"."&amp;$C$5</f>
        <v>2037.BS.I01.Ap21</v>
      </c>
      <c r="F55" s="317">
        <f t="shared" ca="1" si="0"/>
        <v>44309</v>
      </c>
      <c r="G55" s="318">
        <f>APT!Q55</f>
        <v>203256.73194615389</v>
      </c>
      <c r="H55" s="124">
        <f t="shared" ca="1" si="1"/>
        <v>44309</v>
      </c>
      <c r="I55" s="125">
        <v>0</v>
      </c>
      <c r="J55" s="316" t="str">
        <f>LEFT(APT!D55,20)&amp;"."&amp;APTPay!E55</f>
        <v>Manorside Primary Sc.2037.BS.I01.Ap21</v>
      </c>
      <c r="K55" s="120" t="b">
        <v>1</v>
      </c>
      <c r="L55" s="126" t="s">
        <v>3686</v>
      </c>
      <c r="M55" s="120" t="b">
        <v>1</v>
      </c>
      <c r="N55" s="120" t="s">
        <v>3687</v>
      </c>
      <c r="O55" s="319" t="str">
        <f>APT!I55</f>
        <v>10162/543965</v>
      </c>
      <c r="P55" s="120" t="b">
        <v>1</v>
      </c>
      <c r="Q55" s="120" t="b">
        <v>1</v>
      </c>
      <c r="R55" s="120" t="b">
        <v>1</v>
      </c>
      <c r="T55" s="11" t="str">
        <f t="shared" si="2"/>
        <v>OK</v>
      </c>
    </row>
    <row r="56" spans="1:20" x14ac:dyDescent="0.25">
      <c r="A56" s="117">
        <v>1</v>
      </c>
      <c r="B56" s="118">
        <v>2</v>
      </c>
      <c r="C56" s="315">
        <f>APT!J56</f>
        <v>400130</v>
      </c>
      <c r="D56" s="120" t="b">
        <v>1</v>
      </c>
      <c r="E56" s="316" t="str">
        <f>RIGHT(APT!C56,4)&amp;"."&amp;APT!M56&amp;"."&amp;APT!K56&amp;"."&amp;$C$5</f>
        <v>3523.BS.I01.Ap21</v>
      </c>
      <c r="F56" s="317">
        <f t="shared" ca="1" si="0"/>
        <v>44309</v>
      </c>
      <c r="G56" s="318">
        <f>APT!Q56</f>
        <v>443601.79975433578</v>
      </c>
      <c r="H56" s="124">
        <f t="shared" ca="1" si="1"/>
        <v>44309</v>
      </c>
      <c r="I56" s="125">
        <v>0</v>
      </c>
      <c r="J56" s="316" t="str">
        <f>LEFT(APT!D56,20)&amp;"."&amp;APTPay!E56</f>
        <v>Martin Primary Schoo.3523.BS.I01.Ap21</v>
      </c>
      <c r="K56" s="120" t="b">
        <v>1</v>
      </c>
      <c r="L56" s="126" t="s">
        <v>3686</v>
      </c>
      <c r="M56" s="120" t="b">
        <v>1</v>
      </c>
      <c r="N56" s="120" t="s">
        <v>3687</v>
      </c>
      <c r="O56" s="319" t="str">
        <f>APT!I56</f>
        <v>10162/543965</v>
      </c>
      <c r="P56" s="120" t="b">
        <v>1</v>
      </c>
      <c r="Q56" s="120" t="b">
        <v>1</v>
      </c>
      <c r="R56" s="120" t="b">
        <v>1</v>
      </c>
      <c r="T56" s="11" t="str">
        <f t="shared" si="2"/>
        <v>OK</v>
      </c>
    </row>
    <row r="57" spans="1:20" x14ac:dyDescent="0.25">
      <c r="A57" s="117">
        <v>1</v>
      </c>
      <c r="B57" s="118">
        <v>2</v>
      </c>
      <c r="C57" s="315">
        <f>APT!J57</f>
        <v>400112</v>
      </c>
      <c r="D57" s="120" t="b">
        <v>1</v>
      </c>
      <c r="E57" s="316" t="str">
        <f>RIGHT(APT!C57,4)&amp;"."&amp;APT!M57&amp;"."&amp;APT!K57&amp;"."&amp;$C$5</f>
        <v>5948.BS.I01.Ap21</v>
      </c>
      <c r="F57" s="317">
        <f t="shared" ca="1" si="0"/>
        <v>44309</v>
      </c>
      <c r="G57" s="318">
        <f>APT!Q57</f>
        <v>142012.24902592305</v>
      </c>
      <c r="H57" s="124">
        <f t="shared" ca="1" si="1"/>
        <v>44309</v>
      </c>
      <c r="I57" s="125">
        <v>0</v>
      </c>
      <c r="J57" s="316" t="str">
        <f>LEFT(APT!D57,20)&amp;"."&amp;APTPay!E57</f>
        <v>Mathilda Marks-Kenne.5948.BS.I01.Ap21</v>
      </c>
      <c r="K57" s="120" t="b">
        <v>1</v>
      </c>
      <c r="L57" s="126" t="s">
        <v>3686</v>
      </c>
      <c r="M57" s="120" t="b">
        <v>1</v>
      </c>
      <c r="N57" s="120" t="s">
        <v>3687</v>
      </c>
      <c r="O57" s="319" t="str">
        <f>APT!I57</f>
        <v>10162/543965</v>
      </c>
      <c r="P57" s="120" t="b">
        <v>1</v>
      </c>
      <c r="Q57" s="120" t="b">
        <v>1</v>
      </c>
      <c r="R57" s="120" t="b">
        <v>1</v>
      </c>
      <c r="T57" s="11" t="str">
        <f t="shared" si="2"/>
        <v>OK</v>
      </c>
    </row>
    <row r="58" spans="1:20" x14ac:dyDescent="0.25">
      <c r="A58" s="117">
        <v>1</v>
      </c>
      <c r="B58" s="118">
        <v>2</v>
      </c>
      <c r="C58" s="315">
        <f>APT!J58</f>
        <v>400110</v>
      </c>
      <c r="D58" s="120" t="b">
        <v>1</v>
      </c>
      <c r="E58" s="316" t="str">
        <f>RIGHT(APT!C58,4)&amp;"."&amp;APT!M58&amp;"."&amp;APT!K58&amp;"."&amp;$C$5</f>
        <v>5949.BS.I01.Ap21</v>
      </c>
      <c r="F58" s="317">
        <f t="shared" ca="1" si="0"/>
        <v>44309</v>
      </c>
      <c r="G58" s="318">
        <f>APT!Q58</f>
        <v>248646.15384615384</v>
      </c>
      <c r="H58" s="124">
        <f t="shared" ca="1" si="1"/>
        <v>44309</v>
      </c>
      <c r="I58" s="125">
        <v>0</v>
      </c>
      <c r="J58" s="316" t="str">
        <f>LEFT(APT!D58,20)&amp;"."&amp;APTPay!E58</f>
        <v>Menorah Foundation S.5949.BS.I01.Ap21</v>
      </c>
      <c r="K58" s="120" t="b">
        <v>1</v>
      </c>
      <c r="L58" s="126" t="s">
        <v>3686</v>
      </c>
      <c r="M58" s="120" t="b">
        <v>1</v>
      </c>
      <c r="N58" s="120" t="s">
        <v>3687</v>
      </c>
      <c r="O58" s="319" t="str">
        <f>APT!I58</f>
        <v>10162/543965</v>
      </c>
      <c r="P58" s="120" t="b">
        <v>1</v>
      </c>
      <c r="Q58" s="120" t="b">
        <v>1</v>
      </c>
      <c r="R58" s="120" t="b">
        <v>1</v>
      </c>
      <c r="T58" s="11" t="str">
        <f t="shared" si="2"/>
        <v>OK</v>
      </c>
    </row>
    <row r="59" spans="1:20" x14ac:dyDescent="0.25">
      <c r="A59" s="117">
        <v>1</v>
      </c>
      <c r="B59" s="118">
        <v>2</v>
      </c>
      <c r="C59" s="315">
        <f>APT!J59</f>
        <v>400007</v>
      </c>
      <c r="D59" s="120" t="b">
        <v>1</v>
      </c>
      <c r="E59" s="316" t="str">
        <f>RIGHT(APT!C59,4)&amp;"."&amp;APT!M59&amp;"."&amp;APT!K59&amp;"."&amp;$C$5</f>
        <v>3513.BS.I01.Ap21</v>
      </c>
      <c r="F59" s="317">
        <f t="shared" ca="1" si="0"/>
        <v>44309</v>
      </c>
      <c r="G59" s="318">
        <f>APT!Q59</f>
        <v>245109.2124246154</v>
      </c>
      <c r="H59" s="124">
        <f t="shared" ca="1" si="1"/>
        <v>44309</v>
      </c>
      <c r="I59" s="125">
        <v>0</v>
      </c>
      <c r="J59" s="316" t="str">
        <f>LEFT(APT!D59,20)&amp;"."&amp;APTPay!E59</f>
        <v>Menorah Primary Scho.3513.BS.I01.Ap21</v>
      </c>
      <c r="K59" s="120" t="b">
        <v>1</v>
      </c>
      <c r="L59" s="126" t="s">
        <v>3686</v>
      </c>
      <c r="M59" s="120" t="b">
        <v>1</v>
      </c>
      <c r="N59" s="120" t="s">
        <v>3687</v>
      </c>
      <c r="O59" s="319" t="str">
        <f>APT!I59</f>
        <v>10162/543965</v>
      </c>
      <c r="P59" s="120" t="b">
        <v>1</v>
      </c>
      <c r="Q59" s="120" t="b">
        <v>1</v>
      </c>
      <c r="R59" s="120" t="b">
        <v>1</v>
      </c>
      <c r="T59" s="11" t="str">
        <f t="shared" si="2"/>
        <v>OK</v>
      </c>
    </row>
    <row r="60" spans="1:20" x14ac:dyDescent="0.25">
      <c r="A60" s="117">
        <v>1</v>
      </c>
      <c r="B60" s="118">
        <v>2</v>
      </c>
      <c r="C60" s="315">
        <f>APT!J60</f>
        <v>400086</v>
      </c>
      <c r="D60" s="120" t="b">
        <v>1</v>
      </c>
      <c r="E60" s="316" t="str">
        <f>RIGHT(APT!C60,4)&amp;"."&amp;APT!M60&amp;"."&amp;APT!K60&amp;"."&amp;$C$5</f>
        <v>3305.BS.I01.Ap21</v>
      </c>
      <c r="F60" s="317">
        <f t="shared" ca="1" si="0"/>
        <v>44309</v>
      </c>
      <c r="G60" s="318">
        <f>APT!Q60</f>
        <v>111279.89267817583</v>
      </c>
      <c r="H60" s="124">
        <f t="shared" ca="1" si="1"/>
        <v>44309</v>
      </c>
      <c r="I60" s="125">
        <v>0</v>
      </c>
      <c r="J60" s="316" t="str">
        <f>LEFT(APT!D60,20)&amp;"."&amp;APTPay!E60</f>
        <v>Monken Hadley C E Pr.3305.BS.I01.Ap21</v>
      </c>
      <c r="K60" s="120" t="b">
        <v>1</v>
      </c>
      <c r="L60" s="126" t="s">
        <v>3686</v>
      </c>
      <c r="M60" s="120" t="b">
        <v>1</v>
      </c>
      <c r="N60" s="120" t="s">
        <v>3687</v>
      </c>
      <c r="O60" s="319" t="str">
        <f>APT!I60</f>
        <v>10162/543965</v>
      </c>
      <c r="P60" s="120" t="b">
        <v>1</v>
      </c>
      <c r="Q60" s="120" t="b">
        <v>1</v>
      </c>
      <c r="R60" s="120" t="b">
        <v>1</v>
      </c>
      <c r="T60" s="11" t="str">
        <f t="shared" si="2"/>
        <v>OK</v>
      </c>
    </row>
    <row r="61" spans="1:20" x14ac:dyDescent="0.25">
      <c r="A61" s="117">
        <v>1</v>
      </c>
      <c r="B61" s="118">
        <v>2</v>
      </c>
      <c r="C61" s="315">
        <f>APT!J61</f>
        <v>400048</v>
      </c>
      <c r="D61" s="120" t="b">
        <v>1</v>
      </c>
      <c r="E61" s="316" t="str">
        <f>RIGHT(APT!C61,4)&amp;"."&amp;APT!M61&amp;"."&amp;APT!K61&amp;"."&amp;$C$5</f>
        <v>2042.BS.I01.Ap21</v>
      </c>
      <c r="F61" s="317">
        <f t="shared" ca="1" si="0"/>
        <v>44309</v>
      </c>
      <c r="G61" s="318">
        <f>APT!Q61</f>
        <v>283551.30072765704</v>
      </c>
      <c r="H61" s="124">
        <f t="shared" ca="1" si="1"/>
        <v>44309</v>
      </c>
      <c r="I61" s="125">
        <v>0</v>
      </c>
      <c r="J61" s="316" t="str">
        <f>LEFT(APT!D61,20)&amp;"."&amp;APTPay!E61</f>
        <v>Monkfrith School.2042.BS.I01.Ap21</v>
      </c>
      <c r="K61" s="120" t="b">
        <v>1</v>
      </c>
      <c r="L61" s="126" t="s">
        <v>3686</v>
      </c>
      <c r="M61" s="120" t="b">
        <v>1</v>
      </c>
      <c r="N61" s="120" t="s">
        <v>3687</v>
      </c>
      <c r="O61" s="319" t="str">
        <f>APT!I61</f>
        <v>10162/543965</v>
      </c>
      <c r="P61" s="120" t="b">
        <v>1</v>
      </c>
      <c r="Q61" s="120" t="b">
        <v>1</v>
      </c>
      <c r="R61" s="120" t="b">
        <v>1</v>
      </c>
      <c r="T61" s="11" t="str">
        <f t="shared" si="2"/>
        <v>OK</v>
      </c>
    </row>
    <row r="62" spans="1:20" x14ac:dyDescent="0.25">
      <c r="A62" s="117">
        <v>1</v>
      </c>
      <c r="B62" s="118">
        <v>2</v>
      </c>
      <c r="C62" s="315">
        <f>APT!J62</f>
        <v>400087</v>
      </c>
      <c r="D62" s="120" t="b">
        <v>1</v>
      </c>
      <c r="E62" s="316" t="str">
        <f>RIGHT(APT!C62,4)&amp;"."&amp;APT!M62&amp;"."&amp;APT!K62&amp;"."&amp;$C$5</f>
        <v>2044.BS.I01.Ap21</v>
      </c>
      <c r="F62" s="317">
        <f t="shared" ca="1" si="0"/>
        <v>44309</v>
      </c>
      <c r="G62" s="318">
        <f>APT!Q62</f>
        <v>255615.43348018546</v>
      </c>
      <c r="H62" s="124">
        <f t="shared" ca="1" si="1"/>
        <v>44309</v>
      </c>
      <c r="I62" s="125">
        <v>0</v>
      </c>
      <c r="J62" s="316" t="str">
        <f>LEFT(APT!D62,20)&amp;"."&amp;APTPay!E62</f>
        <v>Moss Hall Infant Sch.2044.BS.I01.Ap21</v>
      </c>
      <c r="K62" s="120" t="b">
        <v>1</v>
      </c>
      <c r="L62" s="126" t="s">
        <v>3686</v>
      </c>
      <c r="M62" s="120" t="b">
        <v>1</v>
      </c>
      <c r="N62" s="120" t="s">
        <v>3687</v>
      </c>
      <c r="O62" s="319" t="str">
        <f>APT!I62</f>
        <v>10162/543965</v>
      </c>
      <c r="P62" s="120" t="b">
        <v>1</v>
      </c>
      <c r="Q62" s="120" t="b">
        <v>1</v>
      </c>
      <c r="R62" s="120" t="b">
        <v>1</v>
      </c>
      <c r="T62" s="11" t="str">
        <f t="shared" si="2"/>
        <v>OK</v>
      </c>
    </row>
    <row r="63" spans="1:20" x14ac:dyDescent="0.25">
      <c r="A63" s="117">
        <v>1</v>
      </c>
      <c r="B63" s="118">
        <v>2</v>
      </c>
      <c r="C63" s="315">
        <f>APT!J63</f>
        <v>400088</v>
      </c>
      <c r="D63" s="120" t="b">
        <v>1</v>
      </c>
      <c r="E63" s="316" t="str">
        <f>RIGHT(APT!C63,4)&amp;"."&amp;APT!M63&amp;"."&amp;APT!K63&amp;"."&amp;$C$5</f>
        <v>2043.BS.I01.Ap21</v>
      </c>
      <c r="F63" s="317">
        <f t="shared" ca="1" si="0"/>
        <v>44309</v>
      </c>
      <c r="G63" s="318">
        <f>APT!Q63</f>
        <v>297713.78077446489</v>
      </c>
      <c r="H63" s="124">
        <f t="shared" ca="1" si="1"/>
        <v>44309</v>
      </c>
      <c r="I63" s="125">
        <v>0</v>
      </c>
      <c r="J63" s="316" t="str">
        <f>LEFT(APT!D63,20)&amp;"."&amp;APTPay!E63</f>
        <v>Moss Hall Junior Sch.2043.BS.I01.Ap21</v>
      </c>
      <c r="K63" s="120" t="b">
        <v>1</v>
      </c>
      <c r="L63" s="126" t="s">
        <v>3686</v>
      </c>
      <c r="M63" s="120" t="b">
        <v>1</v>
      </c>
      <c r="N63" s="120" t="s">
        <v>3687</v>
      </c>
      <c r="O63" s="319" t="str">
        <f>APT!I63</f>
        <v>10162/543965</v>
      </c>
      <c r="P63" s="120" t="b">
        <v>1</v>
      </c>
      <c r="Q63" s="120" t="b">
        <v>1</v>
      </c>
      <c r="R63" s="120" t="b">
        <v>1</v>
      </c>
      <c r="T63" s="11" t="str">
        <f t="shared" si="2"/>
        <v>OK</v>
      </c>
    </row>
    <row r="64" spans="1:20" x14ac:dyDescent="0.25">
      <c r="A64" s="117">
        <v>1</v>
      </c>
      <c r="B64" s="118">
        <v>2</v>
      </c>
      <c r="C64" s="315">
        <f>APT!J64</f>
        <v>158733</v>
      </c>
      <c r="D64" s="120" t="b">
        <v>1</v>
      </c>
      <c r="E64" s="316" t="str">
        <f>RIGHT(APT!C64,4)&amp;"."&amp;APT!M64&amp;"."&amp;APT!K64&amp;"."&amp;$C$5</f>
        <v>2053.BS.I01.Ap21</v>
      </c>
      <c r="F64" s="317">
        <f t="shared" ca="1" si="0"/>
        <v>44309</v>
      </c>
      <c r="G64" s="318">
        <f>APT!Q64</f>
        <v>138360.33594431781</v>
      </c>
      <c r="H64" s="124">
        <f t="shared" ca="1" si="1"/>
        <v>44309</v>
      </c>
      <c r="I64" s="125">
        <v>0</v>
      </c>
      <c r="J64" s="316" t="str">
        <f>LEFT(APT!D64,20)&amp;"."&amp;APTPay!E64</f>
        <v>Noam Primary School.2053.BS.I01.Ap21</v>
      </c>
      <c r="K64" s="120" t="b">
        <v>1</v>
      </c>
      <c r="L64" s="126" t="s">
        <v>3686</v>
      </c>
      <c r="M64" s="120" t="b">
        <v>1</v>
      </c>
      <c r="N64" s="120" t="s">
        <v>3687</v>
      </c>
      <c r="O64" s="319" t="str">
        <f>APT!I64</f>
        <v>10162/543965</v>
      </c>
      <c r="P64" s="120" t="b">
        <v>1</v>
      </c>
      <c r="Q64" s="120" t="b">
        <v>1</v>
      </c>
      <c r="R64" s="120" t="b">
        <v>1</v>
      </c>
      <c r="T64" s="11" t="str">
        <f t="shared" si="2"/>
        <v>OK</v>
      </c>
    </row>
    <row r="65" spans="1:20" x14ac:dyDescent="0.25">
      <c r="A65" s="117">
        <v>1</v>
      </c>
      <c r="B65" s="118">
        <v>2</v>
      </c>
      <c r="C65" s="315">
        <f>APT!J65</f>
        <v>400089</v>
      </c>
      <c r="D65" s="120" t="b">
        <v>1</v>
      </c>
      <c r="E65" s="316" t="str">
        <f>RIGHT(APT!C65,4)&amp;"."&amp;APT!M65&amp;"."&amp;APT!K65&amp;"."&amp;$C$5</f>
        <v>2045.BS.I01.Ap21</v>
      </c>
      <c r="F65" s="317">
        <f t="shared" ca="1" si="0"/>
        <v>44309</v>
      </c>
      <c r="G65" s="318">
        <f>APT!Q65</f>
        <v>175504.4851863881</v>
      </c>
      <c r="H65" s="124">
        <f t="shared" ca="1" si="1"/>
        <v>44309</v>
      </c>
      <c r="I65" s="125">
        <v>0</v>
      </c>
      <c r="J65" s="316" t="str">
        <f>LEFT(APT!D65,20)&amp;"."&amp;APTPay!E65</f>
        <v>Northside School.2045.BS.I01.Ap21</v>
      </c>
      <c r="K65" s="120" t="b">
        <v>1</v>
      </c>
      <c r="L65" s="126" t="s">
        <v>3686</v>
      </c>
      <c r="M65" s="120" t="b">
        <v>1</v>
      </c>
      <c r="N65" s="120" t="s">
        <v>3687</v>
      </c>
      <c r="O65" s="319" t="str">
        <f>APT!I65</f>
        <v>10162/543965</v>
      </c>
      <c r="P65" s="120" t="b">
        <v>1</v>
      </c>
      <c r="Q65" s="120" t="b">
        <v>1</v>
      </c>
      <c r="R65" s="120" t="b">
        <v>1</v>
      </c>
      <c r="T65" s="11" t="str">
        <f t="shared" si="2"/>
        <v>OK</v>
      </c>
    </row>
    <row r="66" spans="1:20" x14ac:dyDescent="0.25">
      <c r="A66" s="117">
        <v>1</v>
      </c>
      <c r="B66" s="118">
        <v>2</v>
      </c>
      <c r="C66" s="315">
        <f>APT!J66</f>
        <v>400113</v>
      </c>
      <c r="D66" s="120" t="b">
        <v>1</v>
      </c>
      <c r="E66" s="316" t="str">
        <f>RIGHT(APT!C66,4)&amp;"."&amp;APT!M66&amp;"."&amp;APT!K66&amp;"."&amp;$C$5</f>
        <v>2077.BS.I01.Ap21</v>
      </c>
      <c r="F66" s="317">
        <f t="shared" ca="1" si="0"/>
        <v>44309</v>
      </c>
      <c r="G66" s="318">
        <f>APT!Q66</f>
        <v>760899.76481682435</v>
      </c>
      <c r="H66" s="124">
        <f t="shared" ca="1" si="1"/>
        <v>44309</v>
      </c>
      <c r="I66" s="125">
        <v>0</v>
      </c>
      <c r="J66" s="316" t="str">
        <f>LEFT(APT!D66,20)&amp;"."&amp;APTPay!E66</f>
        <v>Orion Primary School.2077.BS.I01.Ap21</v>
      </c>
      <c r="K66" s="120" t="b">
        <v>1</v>
      </c>
      <c r="L66" s="126" t="s">
        <v>3686</v>
      </c>
      <c r="M66" s="120" t="b">
        <v>1</v>
      </c>
      <c r="N66" s="120" t="s">
        <v>3687</v>
      </c>
      <c r="O66" s="319" t="str">
        <f>APT!I66</f>
        <v>10162/543965</v>
      </c>
      <c r="P66" s="120" t="b">
        <v>1</v>
      </c>
      <c r="Q66" s="120" t="b">
        <v>1</v>
      </c>
      <c r="R66" s="120" t="b">
        <v>1</v>
      </c>
      <c r="T66" s="11" t="str">
        <f t="shared" si="2"/>
        <v>OK</v>
      </c>
    </row>
    <row r="67" spans="1:20" x14ac:dyDescent="0.25">
      <c r="A67" s="117">
        <v>1</v>
      </c>
      <c r="B67" s="118">
        <v>2</v>
      </c>
      <c r="C67" s="315">
        <f>APT!J67</f>
        <v>400021</v>
      </c>
      <c r="D67" s="120" t="b">
        <v>1</v>
      </c>
      <c r="E67" s="316" t="str">
        <f>RIGHT(APT!C67,4)&amp;"."&amp;APT!M67&amp;"."&amp;APT!K67&amp;"."&amp;$C$5</f>
        <v>5201.BS.I01.Ap21</v>
      </c>
      <c r="F67" s="317">
        <f t="shared" ca="1" si="0"/>
        <v>44309</v>
      </c>
      <c r="G67" s="318">
        <f>APT!Q67</f>
        <v>279974.23797080095</v>
      </c>
      <c r="H67" s="124">
        <f t="shared" ca="1" si="1"/>
        <v>44309</v>
      </c>
      <c r="I67" s="125">
        <v>0</v>
      </c>
      <c r="J67" s="316" t="str">
        <f>LEFT(APT!D67,20)&amp;"."&amp;APTPay!E67</f>
        <v>Osidge Primary Schoo.5201.BS.I01.Ap21</v>
      </c>
      <c r="K67" s="120" t="b">
        <v>1</v>
      </c>
      <c r="L67" s="126" t="s">
        <v>3686</v>
      </c>
      <c r="M67" s="120" t="b">
        <v>1</v>
      </c>
      <c r="N67" s="120" t="s">
        <v>3687</v>
      </c>
      <c r="O67" s="319" t="str">
        <f>APT!I67</f>
        <v>10162/543965</v>
      </c>
      <c r="P67" s="120" t="b">
        <v>1</v>
      </c>
      <c r="Q67" s="120" t="b">
        <v>1</v>
      </c>
      <c r="R67" s="120" t="b">
        <v>1</v>
      </c>
      <c r="T67" s="11" t="str">
        <f t="shared" si="2"/>
        <v>OK</v>
      </c>
    </row>
    <row r="68" spans="1:20" x14ac:dyDescent="0.25">
      <c r="A68" s="117">
        <v>1</v>
      </c>
      <c r="B68" s="118">
        <v>2</v>
      </c>
      <c r="C68" s="315">
        <f>APT!J68</f>
        <v>400003</v>
      </c>
      <c r="D68" s="120" t="b">
        <v>1</v>
      </c>
      <c r="E68" s="316" t="str">
        <f>RIGHT(APT!C68,4)&amp;"."&amp;APT!M68&amp;"."&amp;APT!K68&amp;"."&amp;$C$5</f>
        <v>3501.BS.I01.Ap21</v>
      </c>
      <c r="F68" s="317">
        <f t="shared" ca="1" si="0"/>
        <v>44309</v>
      </c>
      <c r="G68" s="318">
        <f>APT!Q68</f>
        <v>149810.04642326423</v>
      </c>
      <c r="H68" s="124">
        <f t="shared" ca="1" si="1"/>
        <v>44309</v>
      </c>
      <c r="I68" s="125">
        <v>0</v>
      </c>
      <c r="J68" s="316" t="str">
        <f>LEFT(APT!D68,20)&amp;"."&amp;APTPay!E68</f>
        <v>Our Lady of Lourdes .3501.BS.I01.Ap21</v>
      </c>
      <c r="K68" s="120" t="b">
        <v>1</v>
      </c>
      <c r="L68" s="126" t="s">
        <v>3686</v>
      </c>
      <c r="M68" s="120" t="b">
        <v>1</v>
      </c>
      <c r="N68" s="120" t="s">
        <v>3687</v>
      </c>
      <c r="O68" s="319" t="str">
        <f>APT!I68</f>
        <v>10162/543965</v>
      </c>
      <c r="P68" s="120" t="b">
        <v>1</v>
      </c>
      <c r="Q68" s="120" t="b">
        <v>1</v>
      </c>
      <c r="R68" s="120" t="b">
        <v>1</v>
      </c>
      <c r="T68" s="11" t="str">
        <f t="shared" si="2"/>
        <v>OK</v>
      </c>
    </row>
    <row r="69" spans="1:20" x14ac:dyDescent="0.25">
      <c r="A69" s="117">
        <v>1</v>
      </c>
      <c r="B69" s="118">
        <v>2</v>
      </c>
      <c r="C69" s="315">
        <f>APT!J69</f>
        <v>400014</v>
      </c>
      <c r="D69" s="120" t="b">
        <v>1</v>
      </c>
      <c r="E69" s="316" t="str">
        <f>RIGHT(APT!C69,4)&amp;"."&amp;APT!M69&amp;"."&amp;APT!K69&amp;"."&amp;$C$5</f>
        <v>2078.BS.I01.Ap21</v>
      </c>
      <c r="F69" s="317">
        <f t="shared" ca="1" si="0"/>
        <v>44309</v>
      </c>
      <c r="G69" s="318">
        <f>APT!Q69</f>
        <v>229306.4706549696</v>
      </c>
      <c r="H69" s="124">
        <f t="shared" ca="1" si="1"/>
        <v>44309</v>
      </c>
      <c r="I69" s="125">
        <v>0</v>
      </c>
      <c r="J69" s="316" t="str">
        <f>LEFT(APT!D69,20)&amp;"."&amp;APTPay!E69</f>
        <v>Pardes House School.2078.BS.I01.Ap21</v>
      </c>
      <c r="K69" s="120" t="b">
        <v>1</v>
      </c>
      <c r="L69" s="126" t="s">
        <v>3686</v>
      </c>
      <c r="M69" s="120" t="b">
        <v>1</v>
      </c>
      <c r="N69" s="120" t="s">
        <v>3687</v>
      </c>
      <c r="O69" s="319" t="str">
        <f>APT!I69</f>
        <v>10162/543965</v>
      </c>
      <c r="P69" s="120" t="b">
        <v>1</v>
      </c>
      <c r="Q69" s="120" t="b">
        <v>1</v>
      </c>
      <c r="R69" s="120" t="b">
        <v>1</v>
      </c>
      <c r="T69" s="11" t="str">
        <f t="shared" si="2"/>
        <v>OK</v>
      </c>
    </row>
    <row r="70" spans="1:20" x14ac:dyDescent="0.25">
      <c r="A70" s="117">
        <v>1</v>
      </c>
      <c r="B70" s="118">
        <v>2</v>
      </c>
      <c r="C70" s="315">
        <f>APT!J70</f>
        <v>400010</v>
      </c>
      <c r="D70" s="120" t="b">
        <v>1</v>
      </c>
      <c r="E70" s="316" t="str">
        <f>RIGHT(APT!C70,4)&amp;"."&amp;APT!M70&amp;"."&amp;APT!K70&amp;"."&amp;$C$5</f>
        <v>2071.BS.I01.Ap21</v>
      </c>
      <c r="F70" s="317">
        <f t="shared" ca="1" si="0"/>
        <v>44309</v>
      </c>
      <c r="G70" s="318">
        <f>APT!Q70</f>
        <v>155422.63784431299</v>
      </c>
      <c r="H70" s="124">
        <f t="shared" ca="1" si="1"/>
        <v>44309</v>
      </c>
      <c r="I70" s="125">
        <v>0</v>
      </c>
      <c r="J70" s="316" t="str">
        <f>LEFT(APT!D70,20)&amp;"."&amp;APTPay!E70</f>
        <v>Queenswell Infant an.2071.BS.I01.Ap21</v>
      </c>
      <c r="K70" s="120" t="b">
        <v>1</v>
      </c>
      <c r="L70" s="126" t="s">
        <v>3686</v>
      </c>
      <c r="M70" s="120" t="b">
        <v>1</v>
      </c>
      <c r="N70" s="120" t="s">
        <v>3687</v>
      </c>
      <c r="O70" s="319" t="str">
        <f>APT!I70</f>
        <v>10162/543965</v>
      </c>
      <c r="P70" s="120" t="b">
        <v>1</v>
      </c>
      <c r="Q70" s="120" t="b">
        <v>1</v>
      </c>
      <c r="R70" s="120" t="b">
        <v>1</v>
      </c>
      <c r="T70" s="11" t="str">
        <f t="shared" si="2"/>
        <v>OK</v>
      </c>
    </row>
    <row r="71" spans="1:20" x14ac:dyDescent="0.25">
      <c r="A71" s="117">
        <v>1</v>
      </c>
      <c r="B71" s="118">
        <v>2</v>
      </c>
      <c r="C71" s="315">
        <f>APT!J71</f>
        <v>400012</v>
      </c>
      <c r="D71" s="120" t="b">
        <v>1</v>
      </c>
      <c r="E71" s="316" t="str">
        <f>RIGHT(APT!C71,4)&amp;"."&amp;APT!M71&amp;"."&amp;APT!K71&amp;"."&amp;$C$5</f>
        <v>2072.BS.I01.Ap21</v>
      </c>
      <c r="F71" s="317">
        <f t="shared" ca="1" si="0"/>
        <v>44309</v>
      </c>
      <c r="G71" s="318">
        <f>APT!Q71</f>
        <v>249896.42065020942</v>
      </c>
      <c r="H71" s="124">
        <f t="shared" ca="1" si="1"/>
        <v>44309</v>
      </c>
      <c r="I71" s="125">
        <v>0</v>
      </c>
      <c r="J71" s="316" t="str">
        <f>LEFT(APT!D71,20)&amp;"."&amp;APTPay!E71</f>
        <v>Queenswell Junior Sc.2072.BS.I01.Ap21</v>
      </c>
      <c r="K71" s="120" t="b">
        <v>1</v>
      </c>
      <c r="L71" s="126" t="s">
        <v>3686</v>
      </c>
      <c r="M71" s="120" t="b">
        <v>1</v>
      </c>
      <c r="N71" s="120" t="s">
        <v>3687</v>
      </c>
      <c r="O71" s="319" t="str">
        <f>APT!I71</f>
        <v>10162/543965</v>
      </c>
      <c r="P71" s="120" t="b">
        <v>1</v>
      </c>
      <c r="Q71" s="120" t="b">
        <v>1</v>
      </c>
      <c r="R71" s="120" t="b">
        <v>1</v>
      </c>
      <c r="T71" s="11" t="str">
        <f t="shared" si="2"/>
        <v>OK</v>
      </c>
    </row>
    <row r="72" spans="1:20" x14ac:dyDescent="0.25">
      <c r="A72" s="117">
        <v>1</v>
      </c>
      <c r="B72" s="118">
        <v>2</v>
      </c>
      <c r="C72" s="315">
        <f>APT!J72</f>
        <v>400093</v>
      </c>
      <c r="D72" s="120" t="b">
        <v>1</v>
      </c>
      <c r="E72" s="316" t="str">
        <f>RIGHT(APT!C72,4)&amp;"."&amp;APT!M72&amp;"."&amp;APT!K72&amp;"."&amp;$C$5</f>
        <v>3512.BS.I01.Ap21</v>
      </c>
      <c r="F72" s="317">
        <f t="shared" ca="1" si="0"/>
        <v>44309</v>
      </c>
      <c r="G72" s="318">
        <f>APT!Q72</f>
        <v>242510.76923076922</v>
      </c>
      <c r="H72" s="124">
        <f t="shared" ca="1" si="1"/>
        <v>44309</v>
      </c>
      <c r="I72" s="125">
        <v>0</v>
      </c>
      <c r="J72" s="316" t="str">
        <f>LEFT(APT!D72,20)&amp;"."&amp;APTPay!E72</f>
        <v>Rosh Pinah.3512.BS.I01.Ap21</v>
      </c>
      <c r="K72" s="120" t="b">
        <v>1</v>
      </c>
      <c r="L72" s="126" t="s">
        <v>3686</v>
      </c>
      <c r="M72" s="120" t="b">
        <v>1</v>
      </c>
      <c r="N72" s="120" t="s">
        <v>3687</v>
      </c>
      <c r="O72" s="319" t="str">
        <f>APT!I72</f>
        <v>10162/543965</v>
      </c>
      <c r="P72" s="120" t="b">
        <v>1</v>
      </c>
      <c r="Q72" s="120" t="b">
        <v>1</v>
      </c>
      <c r="R72" s="120" t="b">
        <v>1</v>
      </c>
      <c r="T72" s="11" t="str">
        <f t="shared" si="2"/>
        <v>OK</v>
      </c>
    </row>
    <row r="73" spans="1:20" x14ac:dyDescent="0.25">
      <c r="A73" s="117">
        <v>1</v>
      </c>
      <c r="B73" s="118">
        <v>2</v>
      </c>
      <c r="C73" s="315">
        <f>APT!J73</f>
        <v>400071</v>
      </c>
      <c r="D73" s="120" t="b">
        <v>1</v>
      </c>
      <c r="E73" s="316" t="str">
        <f>RIGHT(APT!C73,4)&amp;"."&amp;APT!M73&amp;"."&amp;APT!K73&amp;"."&amp;$C$5</f>
        <v>3510.BS.I01.Ap21</v>
      </c>
      <c r="F73" s="317">
        <f t="shared" ca="1" si="0"/>
        <v>44309</v>
      </c>
      <c r="G73" s="318">
        <f>APT!Q73</f>
        <v>260486.84172827733</v>
      </c>
      <c r="H73" s="124">
        <f t="shared" ca="1" si="1"/>
        <v>44309</v>
      </c>
      <c r="I73" s="125">
        <v>0</v>
      </c>
      <c r="J73" s="316" t="str">
        <f>LEFT(APT!D73,20)&amp;"."&amp;APTPay!E73</f>
        <v>Sacred Heart School.3510.BS.I01.Ap21</v>
      </c>
      <c r="K73" s="120" t="b">
        <v>1</v>
      </c>
      <c r="L73" s="126" t="s">
        <v>3686</v>
      </c>
      <c r="M73" s="120" t="b">
        <v>1</v>
      </c>
      <c r="N73" s="120" t="s">
        <v>3687</v>
      </c>
      <c r="O73" s="319" t="str">
        <f>APT!I73</f>
        <v>10162/543965</v>
      </c>
      <c r="P73" s="120" t="b">
        <v>1</v>
      </c>
      <c r="Q73" s="120" t="b">
        <v>1</v>
      </c>
      <c r="R73" s="120" t="b">
        <v>1</v>
      </c>
      <c r="T73" s="11" t="str">
        <f t="shared" si="2"/>
        <v>OK</v>
      </c>
    </row>
    <row r="74" spans="1:20" x14ac:dyDescent="0.25">
      <c r="A74" s="117">
        <v>1</v>
      </c>
      <c r="B74" s="118">
        <v>2</v>
      </c>
      <c r="C74" s="315">
        <f>APT!J74</f>
        <v>400096</v>
      </c>
      <c r="D74" s="120" t="b">
        <v>1</v>
      </c>
      <c r="E74" s="316" t="str">
        <f>RIGHT(APT!C74,4)&amp;"."&amp;APT!M74&amp;"."&amp;APT!K74&amp;"."&amp;$C$5</f>
        <v>3502.BS.I01.Ap21</v>
      </c>
      <c r="F74" s="317">
        <f t="shared" ca="1" si="0"/>
        <v>44309</v>
      </c>
      <c r="G74" s="318">
        <f>APT!Q74</f>
        <v>276011.01414880145</v>
      </c>
      <c r="H74" s="124">
        <f t="shared" ca="1" si="1"/>
        <v>44309</v>
      </c>
      <c r="I74" s="125">
        <v>0</v>
      </c>
      <c r="J74" s="316" t="str">
        <f>LEFT(APT!D74,20)&amp;"."&amp;APTPay!E74</f>
        <v>St Agnes RC Primary .3502.BS.I01.Ap21</v>
      </c>
      <c r="K74" s="120" t="b">
        <v>1</v>
      </c>
      <c r="L74" s="126" t="s">
        <v>3686</v>
      </c>
      <c r="M74" s="120" t="b">
        <v>1</v>
      </c>
      <c r="N74" s="120" t="s">
        <v>3687</v>
      </c>
      <c r="O74" s="319" t="str">
        <f>APT!I74</f>
        <v>10162/543965</v>
      </c>
      <c r="P74" s="120" t="b">
        <v>1</v>
      </c>
      <c r="Q74" s="120" t="b">
        <v>1</v>
      </c>
      <c r="R74" s="120" t="b">
        <v>1</v>
      </c>
      <c r="T74" s="11" t="str">
        <f t="shared" si="2"/>
        <v>OK</v>
      </c>
    </row>
    <row r="75" spans="1:20" x14ac:dyDescent="0.25">
      <c r="A75" s="117">
        <v>1</v>
      </c>
      <c r="B75" s="118">
        <v>2</v>
      </c>
      <c r="C75" s="315">
        <f>APT!J75</f>
        <v>400062</v>
      </c>
      <c r="D75" s="120" t="b">
        <v>1</v>
      </c>
      <c r="E75" s="316" t="str">
        <f>RIGHT(APT!C75,4)&amp;"."&amp;APT!M75&amp;"."&amp;APT!K75&amp;"."&amp;$C$5</f>
        <v>3315.BS.I01.Ap21</v>
      </c>
      <c r="F75" s="317">
        <f t="shared" ca="1" si="0"/>
        <v>44309</v>
      </c>
      <c r="G75" s="318">
        <f>APT!Q75</f>
        <v>145915.91982909892</v>
      </c>
      <c r="H75" s="124">
        <f t="shared" ca="1" si="1"/>
        <v>44309</v>
      </c>
      <c r="I75" s="125">
        <v>0</v>
      </c>
      <c r="J75" s="316" t="str">
        <f>LEFT(APT!D75,20)&amp;"."&amp;APTPay!E75</f>
        <v>St Andrew's C E.3315.BS.I01.Ap21</v>
      </c>
      <c r="K75" s="120" t="b">
        <v>1</v>
      </c>
      <c r="L75" s="126" t="s">
        <v>3686</v>
      </c>
      <c r="M75" s="120" t="b">
        <v>1</v>
      </c>
      <c r="N75" s="120" t="s">
        <v>3687</v>
      </c>
      <c r="O75" s="319" t="str">
        <f>APT!I75</f>
        <v>10162/543965</v>
      </c>
      <c r="P75" s="120" t="b">
        <v>1</v>
      </c>
      <c r="Q75" s="120" t="b">
        <v>1</v>
      </c>
      <c r="R75" s="120" t="b">
        <v>1</v>
      </c>
      <c r="T75" s="11" t="str">
        <f t="shared" si="2"/>
        <v>OK</v>
      </c>
    </row>
    <row r="76" spans="1:20" x14ac:dyDescent="0.25">
      <c r="A76" s="117">
        <v>1</v>
      </c>
      <c r="B76" s="118">
        <v>2</v>
      </c>
      <c r="C76" s="315">
        <f>APT!J76</f>
        <v>400064</v>
      </c>
      <c r="D76" s="120" t="b">
        <v>1</v>
      </c>
      <c r="E76" s="316" t="str">
        <f>RIGHT(APT!C76,4)&amp;"."&amp;APT!M76&amp;"."&amp;APT!K76&amp;"."&amp;$C$5</f>
        <v>3504.BS.I01.Ap21</v>
      </c>
      <c r="F76" s="317">
        <f t="shared" ca="1" si="0"/>
        <v>44309</v>
      </c>
      <c r="G76" s="318">
        <f>APT!Q76</f>
        <v>280773.48247477872</v>
      </c>
      <c r="H76" s="124">
        <f t="shared" ca="1" si="1"/>
        <v>44309</v>
      </c>
      <c r="I76" s="125">
        <v>0</v>
      </c>
      <c r="J76" s="316" t="str">
        <f>LEFT(APT!D76,20)&amp;"."&amp;APTPay!E76</f>
        <v>St Catherines R C Pr.3504.BS.I01.Ap21</v>
      </c>
      <c r="K76" s="120" t="b">
        <v>1</v>
      </c>
      <c r="L76" s="126" t="s">
        <v>3686</v>
      </c>
      <c r="M76" s="120" t="b">
        <v>1</v>
      </c>
      <c r="N76" s="120" t="s">
        <v>3687</v>
      </c>
      <c r="O76" s="319" t="str">
        <f>APT!I76</f>
        <v>10162/543965</v>
      </c>
      <c r="P76" s="120" t="b">
        <v>1</v>
      </c>
      <c r="Q76" s="120" t="b">
        <v>1</v>
      </c>
      <c r="R76" s="120" t="b">
        <v>1</v>
      </c>
      <c r="T76" s="11" t="str">
        <f t="shared" si="2"/>
        <v>OK</v>
      </c>
    </row>
    <row r="77" spans="1:20" x14ac:dyDescent="0.25">
      <c r="A77" s="117">
        <v>1</v>
      </c>
      <c r="B77" s="118">
        <v>2</v>
      </c>
      <c r="C77" s="315">
        <f>APT!J77</f>
        <v>400098</v>
      </c>
      <c r="D77" s="120" t="b">
        <v>1</v>
      </c>
      <c r="E77" s="316" t="str">
        <f>RIGHT(APT!C77,4)&amp;"."&amp;APT!M77&amp;"."&amp;APT!K77&amp;"."&amp;$C$5</f>
        <v>3309.BS.I01.Ap21</v>
      </c>
      <c r="F77" s="317">
        <f t="shared" ca="1" si="0"/>
        <v>44309</v>
      </c>
      <c r="G77" s="318">
        <f>APT!Q77</f>
        <v>147212.50875788738</v>
      </c>
      <c r="H77" s="124">
        <f t="shared" ca="1" si="1"/>
        <v>44309</v>
      </c>
      <c r="I77" s="125">
        <v>0</v>
      </c>
      <c r="J77" s="316" t="str">
        <f>LEFT(APT!D77,20)&amp;"."&amp;APTPay!E77</f>
        <v>St Johns CE N20.3309.BS.I01.Ap21</v>
      </c>
      <c r="K77" s="120" t="b">
        <v>1</v>
      </c>
      <c r="L77" s="126" t="s">
        <v>3686</v>
      </c>
      <c r="M77" s="120" t="b">
        <v>1</v>
      </c>
      <c r="N77" s="120" t="s">
        <v>3687</v>
      </c>
      <c r="O77" s="319" t="str">
        <f>APT!I77</f>
        <v>10162/543965</v>
      </c>
      <c r="P77" s="120" t="b">
        <v>1</v>
      </c>
      <c r="Q77" s="120" t="b">
        <v>1</v>
      </c>
      <c r="R77" s="120" t="b">
        <v>1</v>
      </c>
      <c r="T77" s="11" t="str">
        <f t="shared" si="2"/>
        <v>OK</v>
      </c>
    </row>
    <row r="78" spans="1:20" x14ac:dyDescent="0.25">
      <c r="A78" s="117">
        <v>1</v>
      </c>
      <c r="B78" s="118">
        <v>2</v>
      </c>
      <c r="C78" s="315">
        <f>APT!J78</f>
        <v>400114</v>
      </c>
      <c r="D78" s="120" t="b">
        <v>1</v>
      </c>
      <c r="E78" s="316" t="str">
        <f>RIGHT(APT!C78,4)&amp;"."&amp;APT!M78&amp;"."&amp;APT!K78&amp;"."&amp;$C$5</f>
        <v>3307.BS.I01.Ap21</v>
      </c>
      <c r="F78" s="317">
        <f t="shared" ca="1" si="0"/>
        <v>44309</v>
      </c>
      <c r="G78" s="318">
        <f>APT!Q78</f>
        <v>147815.60497152089</v>
      </c>
      <c r="H78" s="124">
        <f t="shared" ca="1" si="1"/>
        <v>44309</v>
      </c>
      <c r="I78" s="125">
        <v>0</v>
      </c>
      <c r="J78" s="316" t="str">
        <f>LEFT(APT!D78,20)&amp;"."&amp;APTPay!E78</f>
        <v>St John's CE School .3307.BS.I01.Ap21</v>
      </c>
      <c r="K78" s="120" t="b">
        <v>1</v>
      </c>
      <c r="L78" s="126" t="s">
        <v>3686</v>
      </c>
      <c r="M78" s="120" t="b">
        <v>1</v>
      </c>
      <c r="N78" s="120" t="s">
        <v>3687</v>
      </c>
      <c r="O78" s="319" t="str">
        <f>APT!I78</f>
        <v>10162/543965</v>
      </c>
      <c r="P78" s="120" t="b">
        <v>1</v>
      </c>
      <c r="Q78" s="120" t="b">
        <v>1</v>
      </c>
      <c r="R78" s="120" t="b">
        <v>1</v>
      </c>
      <c r="T78" s="11" t="str">
        <f t="shared" si="2"/>
        <v>OK</v>
      </c>
    </row>
    <row r="79" spans="1:20" x14ac:dyDescent="0.25">
      <c r="A79" s="117">
        <v>1</v>
      </c>
      <c r="B79" s="118">
        <v>2</v>
      </c>
      <c r="C79" s="315">
        <f>APT!J79</f>
        <v>400066</v>
      </c>
      <c r="D79" s="120" t="b">
        <v>1</v>
      </c>
      <c r="E79" s="316" t="str">
        <f>RIGHT(APT!C79,4)&amp;"."&amp;APT!M79&amp;"."&amp;APT!K79&amp;"."&amp;$C$5</f>
        <v>3509.BS.I01.Ap21</v>
      </c>
      <c r="F79" s="317">
        <f t="shared" ca="1" si="0"/>
        <v>44309</v>
      </c>
      <c r="G79" s="318">
        <f>APT!Q79</f>
        <v>338395.90607149113</v>
      </c>
      <c r="H79" s="124">
        <f t="shared" ca="1" si="1"/>
        <v>44309</v>
      </c>
      <c r="I79" s="125">
        <v>0</v>
      </c>
      <c r="J79" s="316" t="str">
        <f>LEFT(APT!D79,20)&amp;"."&amp;APTPay!E79</f>
        <v>St Joseph's Primary .3509.BS.I01.Ap21</v>
      </c>
      <c r="K79" s="120" t="b">
        <v>1</v>
      </c>
      <c r="L79" s="126" t="s">
        <v>3686</v>
      </c>
      <c r="M79" s="120" t="b">
        <v>1</v>
      </c>
      <c r="N79" s="120" t="s">
        <v>3687</v>
      </c>
      <c r="O79" s="319" t="str">
        <f>APT!I79</f>
        <v>10162/543965</v>
      </c>
      <c r="P79" s="120" t="b">
        <v>1</v>
      </c>
      <c r="Q79" s="120" t="b">
        <v>1</v>
      </c>
      <c r="R79" s="120" t="b">
        <v>1</v>
      </c>
      <c r="T79" s="11" t="str">
        <f t="shared" si="2"/>
        <v>OK</v>
      </c>
    </row>
    <row r="80" spans="1:20" x14ac:dyDescent="0.25">
      <c r="A80" s="117">
        <v>1</v>
      </c>
      <c r="B80" s="118">
        <v>2</v>
      </c>
      <c r="C80" s="315">
        <f>APT!J80</f>
        <v>400058</v>
      </c>
      <c r="D80" s="120" t="b">
        <v>1</v>
      </c>
      <c r="E80" s="316" t="str">
        <f>RIGHT(APT!C80,4)&amp;"."&amp;APT!M80&amp;"."&amp;APT!K80&amp;"."&amp;$C$5</f>
        <v>3311.BS.I01.Ap21</v>
      </c>
      <c r="F80" s="317">
        <f t="shared" ca="1" si="0"/>
        <v>44309</v>
      </c>
      <c r="G80" s="318">
        <f>APT!Q80</f>
        <v>279350.98339702468</v>
      </c>
      <c r="H80" s="124">
        <f t="shared" ca="1" si="1"/>
        <v>44309</v>
      </c>
      <c r="I80" s="125">
        <v>0</v>
      </c>
      <c r="J80" s="316" t="str">
        <f>LEFT(APT!D80,20)&amp;"."&amp;APTPay!E80</f>
        <v>St Mary's C E Primar.3311.BS.I01.Ap21</v>
      </c>
      <c r="K80" s="120" t="b">
        <v>1</v>
      </c>
      <c r="L80" s="126" t="s">
        <v>3686</v>
      </c>
      <c r="M80" s="120" t="b">
        <v>1</v>
      </c>
      <c r="N80" s="120" t="s">
        <v>3687</v>
      </c>
      <c r="O80" s="319" t="str">
        <f>APT!I80</f>
        <v>10162/543965</v>
      </c>
      <c r="P80" s="120" t="b">
        <v>1</v>
      </c>
      <c r="Q80" s="120" t="b">
        <v>1</v>
      </c>
      <c r="R80" s="120" t="b">
        <v>1</v>
      </c>
      <c r="T80" s="11" t="str">
        <f t="shared" si="2"/>
        <v>OK</v>
      </c>
    </row>
    <row r="81" spans="1:20" x14ac:dyDescent="0.25">
      <c r="A81" s="117">
        <v>1</v>
      </c>
      <c r="B81" s="118">
        <v>2</v>
      </c>
      <c r="C81" s="315">
        <f>APT!J81</f>
        <v>400017</v>
      </c>
      <c r="D81" s="120" t="b">
        <v>1</v>
      </c>
      <c r="E81" s="316" t="str">
        <f>RIGHT(APT!C81,4)&amp;"."&amp;APT!M81&amp;"."&amp;APT!K81&amp;"."&amp;$C$5</f>
        <v>3312.BS.I01.Ap21</v>
      </c>
      <c r="F81" s="317">
        <f t="shared" ca="1" si="0"/>
        <v>44309</v>
      </c>
      <c r="G81" s="318">
        <f>APT!Q81</f>
        <v>148749.55786193066</v>
      </c>
      <c r="H81" s="124">
        <f t="shared" ca="1" si="1"/>
        <v>44309</v>
      </c>
      <c r="I81" s="125">
        <v>0</v>
      </c>
      <c r="J81" s="316" t="str">
        <f>LEFT(APT!D81,20)&amp;"."&amp;APTPay!E81</f>
        <v>St Mary's School EN4.3312.BS.I01.Ap21</v>
      </c>
      <c r="K81" s="120" t="b">
        <v>1</v>
      </c>
      <c r="L81" s="126" t="s">
        <v>3686</v>
      </c>
      <c r="M81" s="120" t="b">
        <v>1</v>
      </c>
      <c r="N81" s="120" t="s">
        <v>3687</v>
      </c>
      <c r="O81" s="319" t="str">
        <f>APT!I81</f>
        <v>10162/543965</v>
      </c>
      <c r="P81" s="120" t="b">
        <v>1</v>
      </c>
      <c r="Q81" s="120" t="b">
        <v>1</v>
      </c>
      <c r="R81" s="120" t="b">
        <v>1</v>
      </c>
      <c r="T81" s="11" t="str">
        <f t="shared" si="2"/>
        <v>OK</v>
      </c>
    </row>
    <row r="82" spans="1:20" x14ac:dyDescent="0.25">
      <c r="A82" s="117">
        <v>1</v>
      </c>
      <c r="B82" s="118">
        <v>2</v>
      </c>
      <c r="C82" s="315">
        <f>APT!J82</f>
        <v>400094</v>
      </c>
      <c r="D82" s="120" t="b">
        <v>1</v>
      </c>
      <c r="E82" s="316" t="str">
        <f>RIGHT(APT!C82,4)&amp;"."&amp;APT!M82&amp;"."&amp;APT!K82&amp;"."&amp;$C$5</f>
        <v>3314.BS.I01.Ap21</v>
      </c>
      <c r="F82" s="317">
        <f t="shared" ca="1" si="0"/>
        <v>44309</v>
      </c>
      <c r="G82" s="318">
        <f>APT!Q82</f>
        <v>146883.37432400932</v>
      </c>
      <c r="H82" s="124">
        <f t="shared" ca="1" si="1"/>
        <v>44309</v>
      </c>
      <c r="I82" s="125">
        <v>0</v>
      </c>
      <c r="J82" s="316" t="str">
        <f>LEFT(APT!D82,20)&amp;"."&amp;APTPay!E82</f>
        <v>St Pauls CE Primary,.3314.BS.I01.Ap21</v>
      </c>
      <c r="K82" s="120" t="b">
        <v>1</v>
      </c>
      <c r="L82" s="126" t="s">
        <v>3686</v>
      </c>
      <c r="M82" s="120" t="b">
        <v>1</v>
      </c>
      <c r="N82" s="120" t="s">
        <v>3687</v>
      </c>
      <c r="O82" s="319" t="str">
        <f>APT!I82</f>
        <v>10162/543965</v>
      </c>
      <c r="P82" s="120" t="b">
        <v>1</v>
      </c>
      <c r="Q82" s="120" t="b">
        <v>1</v>
      </c>
      <c r="R82" s="120" t="b">
        <v>1</v>
      </c>
      <c r="T82" s="11" t="str">
        <f t="shared" si="2"/>
        <v>OK</v>
      </c>
    </row>
    <row r="83" spans="1:20" x14ac:dyDescent="0.25">
      <c r="A83" s="117">
        <v>1</v>
      </c>
      <c r="B83" s="118">
        <v>2</v>
      </c>
      <c r="C83" s="315">
        <f>APT!J83</f>
        <v>400006</v>
      </c>
      <c r="D83" s="120" t="b">
        <v>1</v>
      </c>
      <c r="E83" s="316" t="str">
        <f>RIGHT(APT!C83,4)&amp;"."&amp;APT!M83&amp;"."&amp;APT!K83&amp;"."&amp;$C$5</f>
        <v>3313.BS.I01.Ap21</v>
      </c>
      <c r="F83" s="317">
        <f t="shared" ca="1" si="0"/>
        <v>44309</v>
      </c>
      <c r="G83" s="318">
        <f>APT!Q83</f>
        <v>145601.67492932401</v>
      </c>
      <c r="H83" s="124">
        <f t="shared" ca="1" si="1"/>
        <v>44309</v>
      </c>
      <c r="I83" s="125">
        <v>0</v>
      </c>
      <c r="J83" s="316" t="str">
        <f>LEFT(APT!D83,20)&amp;"."&amp;APTPay!E83</f>
        <v>St. Pauls CE Primary.3313.BS.I01.Ap21</v>
      </c>
      <c r="K83" s="120" t="b">
        <v>1</v>
      </c>
      <c r="L83" s="126" t="s">
        <v>3686</v>
      </c>
      <c r="M83" s="120" t="b">
        <v>1</v>
      </c>
      <c r="N83" s="120" t="s">
        <v>3687</v>
      </c>
      <c r="O83" s="319" t="str">
        <f>APT!I83</f>
        <v>10162/543965</v>
      </c>
      <c r="P83" s="120" t="b">
        <v>1</v>
      </c>
      <c r="Q83" s="120" t="b">
        <v>1</v>
      </c>
      <c r="R83" s="120" t="b">
        <v>1</v>
      </c>
      <c r="T83" s="11" t="str">
        <f t="shared" si="2"/>
        <v>OK</v>
      </c>
    </row>
    <row r="84" spans="1:20" x14ac:dyDescent="0.25">
      <c r="A84" s="117">
        <v>1</v>
      </c>
      <c r="B84" s="118">
        <v>2</v>
      </c>
      <c r="C84" s="315">
        <f>APT!J84</f>
        <v>400037</v>
      </c>
      <c r="D84" s="120" t="b">
        <v>1</v>
      </c>
      <c r="E84" s="316" t="str">
        <f>RIGHT(APT!C84,4)&amp;"."&amp;APT!M84&amp;"."&amp;APT!K84&amp;"."&amp;$C$5</f>
        <v>3507.BS.I01.Ap21</v>
      </c>
      <c r="F84" s="317">
        <f t="shared" ca="1" si="0"/>
        <v>44309</v>
      </c>
      <c r="G84" s="318">
        <f>APT!Q84</f>
        <v>127797.58972580681</v>
      </c>
      <c r="H84" s="124">
        <f t="shared" ca="1" si="1"/>
        <v>44309</v>
      </c>
      <c r="I84" s="125">
        <v>0</v>
      </c>
      <c r="J84" s="316" t="str">
        <f>LEFT(APT!D84,20)&amp;"."&amp;APTPay!E84</f>
        <v>St Theresa's R.C. Pr.3507.BS.I01.Ap21</v>
      </c>
      <c r="K84" s="120" t="b">
        <v>1</v>
      </c>
      <c r="L84" s="126" t="s">
        <v>3686</v>
      </c>
      <c r="M84" s="120" t="b">
        <v>1</v>
      </c>
      <c r="N84" s="120" t="s">
        <v>3687</v>
      </c>
      <c r="O84" s="319" t="str">
        <f>APT!I84</f>
        <v>10162/543965</v>
      </c>
      <c r="P84" s="120" t="b">
        <v>1</v>
      </c>
      <c r="Q84" s="120" t="b">
        <v>1</v>
      </c>
      <c r="R84" s="120" t="b">
        <v>1</v>
      </c>
      <c r="T84" s="11" t="str">
        <f t="shared" si="2"/>
        <v>OK</v>
      </c>
    </row>
    <row r="85" spans="1:20" x14ac:dyDescent="0.25">
      <c r="A85" s="117">
        <v>1</v>
      </c>
      <c r="B85" s="118">
        <v>2</v>
      </c>
      <c r="C85" s="315">
        <f>APT!J85</f>
        <v>400009</v>
      </c>
      <c r="D85" s="120" t="b">
        <v>1</v>
      </c>
      <c r="E85" s="316" t="str">
        <f>RIGHT(APT!C85,4)&amp;"."&amp;APT!M85&amp;"."&amp;APT!K85&amp;"."&amp;$C$5</f>
        <v>3506.BS.I01.Ap21</v>
      </c>
      <c r="F85" s="317">
        <f t="shared" ref="F85:F148" ca="1" si="3">TODAY()</f>
        <v>44309</v>
      </c>
      <c r="G85" s="318">
        <f>APT!Q85</f>
        <v>197716.08188495392</v>
      </c>
      <c r="H85" s="124">
        <f t="shared" ref="H85:H165" ca="1" si="4">F85</f>
        <v>44309</v>
      </c>
      <c r="I85" s="125">
        <v>0</v>
      </c>
      <c r="J85" s="316" t="str">
        <f>LEFT(APT!D85,20)&amp;"."&amp;APTPay!E85</f>
        <v>St Vincent's Catholi.3506.BS.I01.Ap21</v>
      </c>
      <c r="K85" s="120" t="b">
        <v>1</v>
      </c>
      <c r="L85" s="126" t="s">
        <v>3686</v>
      </c>
      <c r="M85" s="120" t="b">
        <v>1</v>
      </c>
      <c r="N85" s="120" t="s">
        <v>3687</v>
      </c>
      <c r="O85" s="319" t="str">
        <f>APT!I85</f>
        <v>10162/543965</v>
      </c>
      <c r="P85" s="120" t="b">
        <v>1</v>
      </c>
      <c r="Q85" s="120" t="b">
        <v>1</v>
      </c>
      <c r="R85" s="120" t="b">
        <v>1</v>
      </c>
      <c r="T85" s="11" t="str">
        <f t="shared" ref="T85:T148" si="5">IF(E85=E84,"NOOOOO","OK")</f>
        <v>OK</v>
      </c>
    </row>
    <row r="86" spans="1:20" x14ac:dyDescent="0.25">
      <c r="A86" s="117">
        <v>1</v>
      </c>
      <c r="B86" s="118">
        <v>2</v>
      </c>
      <c r="C86" s="315">
        <f>APT!J86</f>
        <v>400038</v>
      </c>
      <c r="D86" s="120" t="b">
        <v>1</v>
      </c>
      <c r="E86" s="316" t="str">
        <f>RIGHT(APT!C86,4)&amp;"."&amp;APT!M86&amp;"."&amp;APT!K86&amp;"."&amp;$C$5</f>
        <v>2070.BS.I01.Ap21</v>
      </c>
      <c r="F86" s="317">
        <f t="shared" ca="1" si="3"/>
        <v>44309</v>
      </c>
      <c r="G86" s="318">
        <f>APT!Q86</f>
        <v>173503.58965653254</v>
      </c>
      <c r="H86" s="124">
        <f t="shared" ca="1" si="4"/>
        <v>44309</v>
      </c>
      <c r="I86" s="125">
        <v>0</v>
      </c>
      <c r="J86" s="316" t="str">
        <f>LEFT(APT!D86,20)&amp;"."&amp;APTPay!E86</f>
        <v>Sunnyfields Primary .2070.BS.I01.Ap21</v>
      </c>
      <c r="K86" s="120" t="b">
        <v>1</v>
      </c>
      <c r="L86" s="126" t="s">
        <v>3686</v>
      </c>
      <c r="M86" s="120" t="b">
        <v>1</v>
      </c>
      <c r="N86" s="120" t="s">
        <v>3687</v>
      </c>
      <c r="O86" s="319" t="str">
        <f>APT!I86</f>
        <v>10162/543965</v>
      </c>
      <c r="P86" s="120" t="b">
        <v>1</v>
      </c>
      <c r="Q86" s="120" t="b">
        <v>1</v>
      </c>
      <c r="R86" s="120" t="b">
        <v>1</v>
      </c>
      <c r="T86" s="11" t="str">
        <f t="shared" si="5"/>
        <v>OK</v>
      </c>
    </row>
    <row r="87" spans="1:20" x14ac:dyDescent="0.25">
      <c r="A87" s="117">
        <v>1</v>
      </c>
      <c r="B87" s="118">
        <v>2</v>
      </c>
      <c r="C87" s="315">
        <f>APT!J87</f>
        <v>400100</v>
      </c>
      <c r="D87" s="120" t="b">
        <v>1</v>
      </c>
      <c r="E87" s="316" t="str">
        <f>RIGHT(APT!C87,4)&amp;"."&amp;APT!M87&amp;"."&amp;APT!K87&amp;"."&amp;$C$5</f>
        <v>3316.BS.I01.Ap21</v>
      </c>
      <c r="F87" s="317">
        <f t="shared" ca="1" si="3"/>
        <v>44309</v>
      </c>
      <c r="G87" s="318">
        <f>APT!Q87</f>
        <v>148823.83869784616</v>
      </c>
      <c r="H87" s="124">
        <f t="shared" ca="1" si="4"/>
        <v>44309</v>
      </c>
      <c r="I87" s="125">
        <v>0</v>
      </c>
      <c r="J87" s="316" t="str">
        <f>LEFT(APT!D87,20)&amp;"."&amp;APTPay!E87</f>
        <v>Trent  C of E Primar.3316.BS.I01.Ap21</v>
      </c>
      <c r="K87" s="120" t="b">
        <v>1</v>
      </c>
      <c r="L87" s="126" t="s">
        <v>3686</v>
      </c>
      <c r="M87" s="120" t="b">
        <v>1</v>
      </c>
      <c r="N87" s="120" t="s">
        <v>3687</v>
      </c>
      <c r="O87" s="319" t="str">
        <f>APT!I87</f>
        <v>10162/543965</v>
      </c>
      <c r="P87" s="120" t="b">
        <v>1</v>
      </c>
      <c r="Q87" s="120" t="b">
        <v>1</v>
      </c>
      <c r="R87" s="120" t="b">
        <v>1</v>
      </c>
      <c r="T87" s="11" t="str">
        <f t="shared" si="5"/>
        <v>OK</v>
      </c>
    </row>
    <row r="88" spans="1:20" x14ac:dyDescent="0.25">
      <c r="A88" s="117">
        <v>1</v>
      </c>
      <c r="B88" s="118">
        <v>2</v>
      </c>
      <c r="C88" s="315">
        <f>APT!J88</f>
        <v>400101</v>
      </c>
      <c r="D88" s="120" t="b">
        <v>1</v>
      </c>
      <c r="E88" s="316" t="str">
        <f>RIGHT(APT!C88,4)&amp;"."&amp;APT!M88&amp;"."&amp;APT!K88&amp;"."&amp;$C$5</f>
        <v>2055.BS.I01.Ap21</v>
      </c>
      <c r="F88" s="317">
        <f t="shared" ca="1" si="3"/>
        <v>44309</v>
      </c>
      <c r="G88" s="318">
        <f>APT!Q88</f>
        <v>169560.52818602684</v>
      </c>
      <c r="H88" s="124">
        <f t="shared" ca="1" si="4"/>
        <v>44309</v>
      </c>
      <c r="I88" s="125">
        <v>0</v>
      </c>
      <c r="J88" s="316" t="str">
        <f>LEFT(APT!D88,20)&amp;"."&amp;APTPay!E88</f>
        <v>Tudor School.2055.BS.I01.Ap21</v>
      </c>
      <c r="K88" s="120" t="b">
        <v>1</v>
      </c>
      <c r="L88" s="126" t="s">
        <v>3686</v>
      </c>
      <c r="M88" s="120" t="b">
        <v>1</v>
      </c>
      <c r="N88" s="120" t="s">
        <v>3687</v>
      </c>
      <c r="O88" s="319" t="str">
        <f>APT!I88</f>
        <v>10162/543965</v>
      </c>
      <c r="P88" s="120" t="b">
        <v>1</v>
      </c>
      <c r="Q88" s="120" t="b">
        <v>1</v>
      </c>
      <c r="R88" s="120" t="b">
        <v>1</v>
      </c>
      <c r="T88" s="11" t="str">
        <f t="shared" si="5"/>
        <v>OK</v>
      </c>
    </row>
    <row r="89" spans="1:20" x14ac:dyDescent="0.25">
      <c r="A89" s="117">
        <v>1</v>
      </c>
      <c r="B89" s="118">
        <v>2</v>
      </c>
      <c r="C89" s="315">
        <f>APT!J89</f>
        <v>400053</v>
      </c>
      <c r="D89" s="120" t="b">
        <v>1</v>
      </c>
      <c r="E89" s="316" t="str">
        <f>RIGHT(APT!C89,4)&amp;"."&amp;APT!M89&amp;"."&amp;APT!K89&amp;"."&amp;$C$5</f>
        <v>2057.BS.I01.Ap21</v>
      </c>
      <c r="F89" s="317">
        <f t="shared" ca="1" si="3"/>
        <v>44309</v>
      </c>
      <c r="G89" s="318">
        <f>APT!Q89</f>
        <v>358843.37023824721</v>
      </c>
      <c r="H89" s="124">
        <f t="shared" ca="1" si="4"/>
        <v>44309</v>
      </c>
      <c r="I89" s="125">
        <v>0</v>
      </c>
      <c r="J89" s="316" t="str">
        <f>LEFT(APT!D89,20)&amp;"."&amp;APTPay!E89</f>
        <v>Underhill School.2057.BS.I01.Ap21</v>
      </c>
      <c r="K89" s="120" t="b">
        <v>1</v>
      </c>
      <c r="L89" s="126" t="s">
        <v>3686</v>
      </c>
      <c r="M89" s="120" t="b">
        <v>1</v>
      </c>
      <c r="N89" s="120" t="s">
        <v>3687</v>
      </c>
      <c r="O89" s="319" t="str">
        <f>APT!I89</f>
        <v>10162/543965</v>
      </c>
      <c r="P89" s="120" t="b">
        <v>1</v>
      </c>
      <c r="Q89" s="120" t="b">
        <v>1</v>
      </c>
      <c r="R89" s="120" t="b">
        <v>1</v>
      </c>
      <c r="T89" s="11" t="str">
        <f t="shared" si="5"/>
        <v>OK</v>
      </c>
    </row>
    <row r="90" spans="1:20" x14ac:dyDescent="0.25">
      <c r="A90" s="117">
        <v>1</v>
      </c>
      <c r="B90" s="118">
        <v>2</v>
      </c>
      <c r="C90" s="315">
        <f>APT!J90</f>
        <v>400111</v>
      </c>
      <c r="D90" s="120" t="b">
        <v>1</v>
      </c>
      <c r="E90" s="316" t="str">
        <f>RIGHT(APT!C90,4)&amp;"."&amp;APT!M90&amp;"."&amp;APT!K90&amp;"."&amp;$C$5</f>
        <v>2076.BS.I01.Ap21</v>
      </c>
      <c r="F90" s="317">
        <f t="shared" ca="1" si="3"/>
        <v>44309</v>
      </c>
      <c r="G90" s="318">
        <f>APT!Q90</f>
        <v>277661.97221284988</v>
      </c>
      <c r="H90" s="124">
        <f t="shared" ca="1" si="4"/>
        <v>44309</v>
      </c>
      <c r="I90" s="125">
        <v>0</v>
      </c>
      <c r="J90" s="316" t="str">
        <f>LEFT(APT!D90,20)&amp;"."&amp;APTPay!E90</f>
        <v>Wessex  Gardens Prim.2076.BS.I01.Ap21</v>
      </c>
      <c r="K90" s="120" t="b">
        <v>1</v>
      </c>
      <c r="L90" s="126" t="s">
        <v>3686</v>
      </c>
      <c r="M90" s="120" t="b">
        <v>1</v>
      </c>
      <c r="N90" s="120" t="s">
        <v>3687</v>
      </c>
      <c r="O90" s="319" t="str">
        <f>APT!I90</f>
        <v>10162/543965</v>
      </c>
      <c r="P90" s="120" t="b">
        <v>1</v>
      </c>
      <c r="Q90" s="120" t="b">
        <v>1</v>
      </c>
      <c r="R90" s="120" t="b">
        <v>1</v>
      </c>
      <c r="T90" s="11" t="str">
        <f t="shared" si="5"/>
        <v>OK</v>
      </c>
    </row>
    <row r="91" spans="1:20" x14ac:dyDescent="0.25">
      <c r="A91" s="117">
        <v>1</v>
      </c>
      <c r="B91" s="118">
        <v>2</v>
      </c>
      <c r="C91" s="315">
        <f>APT!J91</f>
        <v>400011</v>
      </c>
      <c r="D91" s="120" t="b">
        <v>1</v>
      </c>
      <c r="E91" s="316" t="str">
        <f>RIGHT(APT!C91,4)&amp;"."&amp;APT!M91&amp;"."&amp;APT!K91&amp;"."&amp;$C$5</f>
        <v>2060.BS.I01.Ap21</v>
      </c>
      <c r="F91" s="317">
        <f t="shared" ca="1" si="3"/>
        <v>44309</v>
      </c>
      <c r="G91" s="318">
        <f>APT!Q91</f>
        <v>369104.05570720392</v>
      </c>
      <c r="H91" s="124">
        <f t="shared" ca="1" si="4"/>
        <v>44309</v>
      </c>
      <c r="I91" s="125">
        <v>0</v>
      </c>
      <c r="J91" s="316" t="str">
        <f>LEFT(APT!D91,20)&amp;"."&amp;APTPay!E91</f>
        <v>Whitings Hill Primar.2060.BS.I01.Ap21</v>
      </c>
      <c r="K91" s="120" t="b">
        <v>1</v>
      </c>
      <c r="L91" s="126" t="s">
        <v>3686</v>
      </c>
      <c r="M91" s="120" t="b">
        <v>1</v>
      </c>
      <c r="N91" s="120" t="s">
        <v>3687</v>
      </c>
      <c r="O91" s="319" t="str">
        <f>APT!I91</f>
        <v>10162/543965</v>
      </c>
      <c r="P91" s="120" t="b">
        <v>1</v>
      </c>
      <c r="Q91" s="120" t="b">
        <v>1</v>
      </c>
      <c r="R91" s="120" t="b">
        <v>1</v>
      </c>
      <c r="T91" s="11" t="str">
        <f t="shared" si="5"/>
        <v>OK</v>
      </c>
    </row>
    <row r="92" spans="1:20" x14ac:dyDescent="0.25">
      <c r="A92" s="117">
        <v>1</v>
      </c>
      <c r="B92" s="118">
        <v>2</v>
      </c>
      <c r="C92" s="315">
        <f>APT!J92</f>
        <v>400117</v>
      </c>
      <c r="D92" s="120" t="b">
        <v>1</v>
      </c>
      <c r="E92" s="316" t="str">
        <f>RIGHT(APT!C92,4)&amp;"."&amp;APT!M92&amp;"."&amp;APT!K92&amp;"."&amp;$C$5</f>
        <v>3518.BS.I01.Ap21</v>
      </c>
      <c r="F92" s="317">
        <f t="shared" ca="1" si="3"/>
        <v>44309</v>
      </c>
      <c r="G92" s="318">
        <f>APT!Q92</f>
        <v>322009.51774651831</v>
      </c>
      <c r="H92" s="124">
        <f t="shared" ca="1" si="4"/>
        <v>44309</v>
      </c>
      <c r="I92" s="125">
        <v>0</v>
      </c>
      <c r="J92" s="316" t="str">
        <f>LEFT(APT!D92,20)&amp;"."&amp;APTPay!E92</f>
        <v>Woodcroft Primary Sc.3518.BS.I01.Ap21</v>
      </c>
      <c r="K92" s="120" t="b">
        <v>1</v>
      </c>
      <c r="L92" s="126" t="s">
        <v>3686</v>
      </c>
      <c r="M92" s="120" t="b">
        <v>1</v>
      </c>
      <c r="N92" s="120" t="s">
        <v>3687</v>
      </c>
      <c r="O92" s="319" t="str">
        <f>APT!I92</f>
        <v>10162/543965</v>
      </c>
      <c r="P92" s="120" t="b">
        <v>1</v>
      </c>
      <c r="Q92" s="120" t="b">
        <v>1</v>
      </c>
      <c r="R92" s="120" t="b">
        <v>1</v>
      </c>
      <c r="T92" s="11" t="str">
        <f t="shared" si="5"/>
        <v>OK</v>
      </c>
    </row>
    <row r="93" spans="1:20" x14ac:dyDescent="0.25">
      <c r="A93" s="117">
        <v>1</v>
      </c>
      <c r="B93" s="118">
        <v>2</v>
      </c>
      <c r="C93" s="315">
        <f>APT!J93</f>
        <v>400004</v>
      </c>
      <c r="D93" s="120" t="b">
        <v>1</v>
      </c>
      <c r="E93" s="316" t="str">
        <f>RIGHT(APT!C93,4)&amp;"."&amp;APT!M93&amp;"."&amp;APT!K93&amp;"."&amp;$C$5</f>
        <v>2054.BS.I01.Ap21</v>
      </c>
      <c r="F93" s="317">
        <f t="shared" ca="1" si="3"/>
        <v>44309</v>
      </c>
      <c r="G93" s="318">
        <f>APT!Q93</f>
        <v>146494.74952431212</v>
      </c>
      <c r="H93" s="124">
        <f t="shared" ca="1" si="4"/>
        <v>44309</v>
      </c>
      <c r="I93" s="125">
        <v>0</v>
      </c>
      <c r="J93" s="316" t="str">
        <f>LEFT(APT!D93,20)&amp;"."&amp;APTPay!E93</f>
        <v>Woodridge  Primary S.2054.BS.I01.Ap21</v>
      </c>
      <c r="K93" s="120" t="b">
        <v>1</v>
      </c>
      <c r="L93" s="126" t="s">
        <v>3686</v>
      </c>
      <c r="M93" s="120" t="b">
        <v>1</v>
      </c>
      <c r="N93" s="120" t="s">
        <v>3687</v>
      </c>
      <c r="O93" s="319" t="str">
        <f>APT!I93</f>
        <v>10162/543965</v>
      </c>
      <c r="P93" s="120" t="b">
        <v>1</v>
      </c>
      <c r="Q93" s="120" t="b">
        <v>1</v>
      </c>
      <c r="R93" s="120" t="b">
        <v>1</v>
      </c>
      <c r="T93" s="11" t="str">
        <f t="shared" si="5"/>
        <v>OK</v>
      </c>
    </row>
    <row r="94" spans="1:20" x14ac:dyDescent="0.25">
      <c r="A94" s="117">
        <v>1</v>
      </c>
      <c r="B94" s="118">
        <v>2</v>
      </c>
      <c r="C94" s="315">
        <f>APT!J94</f>
        <v>400041</v>
      </c>
      <c r="D94" s="120" t="b">
        <v>1</v>
      </c>
      <c r="E94" s="316" t="str">
        <f>RIGHT(APT!C94,4)&amp;"."&amp;APT!M94&amp;"."&amp;APT!K94&amp;"."&amp;$C$5</f>
        <v>5405.BS.I01.Ap21</v>
      </c>
      <c r="F94" s="317">
        <f t="shared" ca="1" si="3"/>
        <v>44309</v>
      </c>
      <c r="G94" s="318">
        <f>APT!Q94</f>
        <v>797114.61922430759</v>
      </c>
      <c r="H94" s="124">
        <f t="shared" ca="1" si="4"/>
        <v>44309</v>
      </c>
      <c r="I94" s="125">
        <v>0</v>
      </c>
      <c r="J94" s="316" t="str">
        <f>LEFT(APT!D94,20)&amp;"."&amp;APTPay!E94</f>
        <v>Finchley Catholic Hi.5405.BS.I01.Ap21</v>
      </c>
      <c r="K94" s="120" t="b">
        <v>1</v>
      </c>
      <c r="L94" s="126" t="s">
        <v>3686</v>
      </c>
      <c r="M94" s="120" t="b">
        <v>1</v>
      </c>
      <c r="N94" s="120" t="s">
        <v>3687</v>
      </c>
      <c r="O94" s="319" t="str">
        <f>APT!I94</f>
        <v>10163/543965</v>
      </c>
      <c r="P94" s="120" t="b">
        <v>1</v>
      </c>
      <c r="Q94" s="120" t="b">
        <v>1</v>
      </c>
      <c r="R94" s="120" t="b">
        <v>1</v>
      </c>
      <c r="T94" s="11" t="str">
        <f t="shared" si="5"/>
        <v>OK</v>
      </c>
    </row>
    <row r="95" spans="1:20" x14ac:dyDescent="0.25">
      <c r="A95" s="117">
        <v>1</v>
      </c>
      <c r="B95" s="118">
        <v>2</v>
      </c>
      <c r="C95" s="315">
        <f>APT!J95</f>
        <v>400033</v>
      </c>
      <c r="D95" s="120" t="b">
        <v>1</v>
      </c>
      <c r="E95" s="316" t="str">
        <f>RIGHT(APT!C95,4)&amp;"."&amp;APT!M95&amp;"."&amp;APT!K95&amp;"."&amp;$C$5</f>
        <v>4003.BS.I01.Ap21</v>
      </c>
      <c r="F95" s="317">
        <f t="shared" ca="1" si="3"/>
        <v>44309</v>
      </c>
      <c r="G95" s="318">
        <f>APT!Q95</f>
        <v>790529.99732215342</v>
      </c>
      <c r="H95" s="124">
        <f t="shared" ca="1" si="4"/>
        <v>44309</v>
      </c>
      <c r="I95" s="125">
        <v>0</v>
      </c>
      <c r="J95" s="316" t="str">
        <f>LEFT(APT!D95,20)&amp;"."&amp;APTPay!E95</f>
        <v>Friern Barnet School.4003.BS.I01.Ap21</v>
      </c>
      <c r="K95" s="120" t="b">
        <v>1</v>
      </c>
      <c r="L95" s="126" t="s">
        <v>3686</v>
      </c>
      <c r="M95" s="120" t="b">
        <v>1</v>
      </c>
      <c r="N95" s="120" t="s">
        <v>3687</v>
      </c>
      <c r="O95" s="319" t="str">
        <f>APT!I95</f>
        <v>10163/543965</v>
      </c>
      <c r="P95" s="120" t="b">
        <v>1</v>
      </c>
      <c r="Q95" s="120" t="b">
        <v>1</v>
      </c>
      <c r="R95" s="120" t="b">
        <v>1</v>
      </c>
      <c r="T95" s="11" t="str">
        <f t="shared" si="5"/>
        <v>OK</v>
      </c>
    </row>
    <row r="96" spans="1:20" x14ac:dyDescent="0.25">
      <c r="A96" s="117">
        <v>1</v>
      </c>
      <c r="B96" s="118">
        <v>2</v>
      </c>
      <c r="C96" s="315">
        <f>APT!J96</f>
        <v>400140</v>
      </c>
      <c r="D96" s="120" t="b">
        <v>1</v>
      </c>
      <c r="E96" s="316" t="str">
        <f>RIGHT(APT!C96,4)&amp;"."&amp;APT!M96&amp;"."&amp;APT!K96&amp;"."&amp;$C$5</f>
        <v>5427.BS.I01.Ap21</v>
      </c>
      <c r="F96" s="317">
        <f t="shared" ca="1" si="3"/>
        <v>44309</v>
      </c>
      <c r="G96" s="318">
        <f>APT!Q96</f>
        <v>1015426.6800660363</v>
      </c>
      <c r="H96" s="124">
        <f t="shared" ca="1" si="4"/>
        <v>44309</v>
      </c>
      <c r="I96" s="125">
        <v>0</v>
      </c>
      <c r="J96" s="316" t="str">
        <f>LEFT(APT!D96,20)&amp;"."&amp;APTPay!E96</f>
        <v>JCoSS.5427.BS.I01.Ap21</v>
      </c>
      <c r="K96" s="120" t="b">
        <v>1</v>
      </c>
      <c r="L96" s="126" t="s">
        <v>3686</v>
      </c>
      <c r="M96" s="120" t="b">
        <v>1</v>
      </c>
      <c r="N96" s="120" t="s">
        <v>3687</v>
      </c>
      <c r="O96" s="319" t="str">
        <f>APT!I96</f>
        <v>10163/543965</v>
      </c>
      <c r="P96" s="120" t="b">
        <v>1</v>
      </c>
      <c r="Q96" s="120" t="b">
        <v>1</v>
      </c>
      <c r="R96" s="120" t="b">
        <v>1</v>
      </c>
      <c r="T96" s="11" t="str">
        <f t="shared" si="5"/>
        <v>OK</v>
      </c>
    </row>
    <row r="97" spans="1:20" x14ac:dyDescent="0.25">
      <c r="A97" s="117">
        <v>1</v>
      </c>
      <c r="B97" s="118">
        <v>2</v>
      </c>
      <c r="C97" s="315">
        <f>APT!J97</f>
        <v>107953</v>
      </c>
      <c r="D97" s="120" t="b">
        <v>1</v>
      </c>
      <c r="E97" s="316" t="str">
        <f>RIGHT(APT!C97,4)&amp;"."&amp;APT!M97&amp;"."&amp;APT!K97&amp;"."&amp;$C$5</f>
        <v>4004.BS.I01.Ap21</v>
      </c>
      <c r="F97" s="317">
        <f t="shared" ca="1" si="3"/>
        <v>44309</v>
      </c>
      <c r="G97" s="318">
        <f>APT!Q97</f>
        <v>251255.80040607147</v>
      </c>
      <c r="H97" s="124">
        <f t="shared" ca="1" si="4"/>
        <v>44309</v>
      </c>
      <c r="I97" s="125">
        <v>0</v>
      </c>
      <c r="J97" s="316" t="str">
        <f>LEFT(APT!D97,20)&amp;"."&amp;APTPay!E97</f>
        <v>Menorah High School .4004.BS.I01.Ap21</v>
      </c>
      <c r="K97" s="120" t="b">
        <v>1</v>
      </c>
      <c r="L97" s="126" t="s">
        <v>3686</v>
      </c>
      <c r="M97" s="120" t="b">
        <v>1</v>
      </c>
      <c r="N97" s="120" t="s">
        <v>3687</v>
      </c>
      <c r="O97" s="319" t="str">
        <f>APT!I97</f>
        <v>10163/543965</v>
      </c>
      <c r="P97" s="120" t="b">
        <v>1</v>
      </c>
      <c r="Q97" s="120" t="b">
        <v>1</v>
      </c>
      <c r="R97" s="120" t="b">
        <v>1</v>
      </c>
      <c r="T97" s="11" t="str">
        <f t="shared" si="5"/>
        <v>OK</v>
      </c>
    </row>
    <row r="98" spans="1:20" x14ac:dyDescent="0.25">
      <c r="A98" s="117">
        <v>1</v>
      </c>
      <c r="B98" s="118">
        <v>2</v>
      </c>
      <c r="C98" s="315">
        <f>APT!J98</f>
        <v>400029</v>
      </c>
      <c r="D98" s="120" t="b">
        <v>1</v>
      </c>
      <c r="E98" s="316" t="str">
        <f>RIGHT(APT!C98,4)&amp;"."&amp;APT!M98&amp;"."&amp;APT!K98&amp;"."&amp;$C$5</f>
        <v>5404.BS.I01.Ap21</v>
      </c>
      <c r="F98" s="317">
        <f t="shared" ca="1" si="3"/>
        <v>44309</v>
      </c>
      <c r="G98" s="318">
        <f>APT!Q98</f>
        <v>518909.36783139588</v>
      </c>
      <c r="H98" s="124">
        <f t="shared" ca="1" si="4"/>
        <v>44309</v>
      </c>
      <c r="I98" s="125">
        <v>0</v>
      </c>
      <c r="J98" s="316" t="str">
        <f>LEFT(APT!D98,20)&amp;"."&amp;APTPay!E98</f>
        <v>St Michaels Catholic.5404.BS.I01.Ap21</v>
      </c>
      <c r="K98" s="120" t="b">
        <v>1</v>
      </c>
      <c r="L98" s="126" t="s">
        <v>3686</v>
      </c>
      <c r="M98" s="120" t="b">
        <v>1</v>
      </c>
      <c r="N98" s="120" t="s">
        <v>3687</v>
      </c>
      <c r="O98" s="319" t="str">
        <f>APT!I98</f>
        <v>10163/543965</v>
      </c>
      <c r="P98" s="120" t="b">
        <v>1</v>
      </c>
      <c r="Q98" s="120" t="b">
        <v>1</v>
      </c>
      <c r="R98" s="120" t="b">
        <v>1</v>
      </c>
      <c r="T98" s="11" t="str">
        <f t="shared" si="5"/>
        <v>OK</v>
      </c>
    </row>
    <row r="99" spans="1:20" x14ac:dyDescent="0.25">
      <c r="A99" s="117">
        <v>1</v>
      </c>
      <c r="B99" s="118">
        <v>2</v>
      </c>
      <c r="C99" s="315">
        <f>APT!J99</f>
        <v>400013</v>
      </c>
      <c r="D99" s="120" t="b">
        <v>1</v>
      </c>
      <c r="E99" s="316" t="str">
        <f>RIGHT(APT!C99,4)&amp;"."&amp;APT!M99&amp;"."&amp;APT!K99&amp;"."&amp;$C$5</f>
        <v>5407.BS.I01.Ap21</v>
      </c>
      <c r="F99" s="317">
        <f t="shared" ca="1" si="3"/>
        <v>44309</v>
      </c>
      <c r="G99" s="318">
        <f>APT!Q99</f>
        <v>1009293.3255509647</v>
      </c>
      <c r="H99" s="124">
        <f t="shared" ca="1" si="4"/>
        <v>44309</v>
      </c>
      <c r="I99" s="125">
        <v>0</v>
      </c>
      <c r="J99" s="316" t="str">
        <f>LEFT(APT!D99,20)&amp;"."&amp;APTPay!E99</f>
        <v>St. James' Catholic .5407.BS.I01.Ap21</v>
      </c>
      <c r="K99" s="120" t="b">
        <v>1</v>
      </c>
      <c r="L99" s="126" t="s">
        <v>3686</v>
      </c>
      <c r="M99" s="120" t="b">
        <v>1</v>
      </c>
      <c r="N99" s="120" t="s">
        <v>3687</v>
      </c>
      <c r="O99" s="319" t="str">
        <f>APT!I99</f>
        <v>10163/543965</v>
      </c>
      <c r="P99" s="120" t="b">
        <v>1</v>
      </c>
      <c r="Q99" s="120" t="b">
        <v>1</v>
      </c>
      <c r="R99" s="120" t="b">
        <v>1</v>
      </c>
      <c r="T99" s="11" t="str">
        <f t="shared" si="5"/>
        <v>OK</v>
      </c>
    </row>
    <row r="100" spans="1:20" x14ac:dyDescent="0.25">
      <c r="A100" s="117">
        <v>1</v>
      </c>
      <c r="B100" s="118">
        <v>2</v>
      </c>
      <c r="C100" s="315">
        <f>APT!J100</f>
        <v>400135</v>
      </c>
      <c r="D100" s="120" t="b">
        <v>1</v>
      </c>
      <c r="E100" s="316" t="str">
        <f>RIGHT(APT!C100,4)&amp;"."&amp;APT!M100&amp;"."&amp;APT!K100&amp;"."&amp;$C$5</f>
        <v>3521.BS.I01.Ap21</v>
      </c>
      <c r="F100" s="317">
        <f t="shared" ca="1" si="3"/>
        <v>44309</v>
      </c>
      <c r="G100" s="318">
        <f>APT!Q100</f>
        <v>1264481.3384208251</v>
      </c>
      <c r="H100" s="124">
        <f t="shared" ca="1" si="4"/>
        <v>44309</v>
      </c>
      <c r="I100" s="125">
        <v>0</v>
      </c>
      <c r="J100" s="316" t="str">
        <f>LEFT(APT!D100,20)&amp;"."&amp;APTPay!E100</f>
        <v>St Mary's &amp; St John'.3521.BS.I01.Ap21</v>
      </c>
      <c r="K100" s="120" t="b">
        <v>1</v>
      </c>
      <c r="L100" s="126" t="s">
        <v>3686</v>
      </c>
      <c r="M100" s="120" t="b">
        <v>1</v>
      </c>
      <c r="N100" s="120" t="s">
        <v>3687</v>
      </c>
      <c r="O100" s="319" t="str">
        <f>APT!I100</f>
        <v>11510/543965</v>
      </c>
      <c r="P100" s="120" t="b">
        <v>1</v>
      </c>
      <c r="Q100" s="120" t="b">
        <v>1</v>
      </c>
      <c r="R100" s="120" t="b">
        <v>1</v>
      </c>
      <c r="T100" s="11" t="str">
        <f t="shared" si="5"/>
        <v>OK</v>
      </c>
    </row>
    <row r="101" spans="1:20" s="313" customFormat="1" x14ac:dyDescent="0.25">
      <c r="A101" s="117">
        <v>1</v>
      </c>
      <c r="B101" s="118">
        <v>2</v>
      </c>
      <c r="C101" s="315">
        <f>APT!J101</f>
        <v>0</v>
      </c>
      <c r="D101" s="120" t="b">
        <v>1</v>
      </c>
      <c r="E101" s="316" t="str">
        <f>RIGHT(APT!C101,4)&amp;"."&amp;APT!M101&amp;"."&amp;APT!K101&amp;"."&amp;$C$5</f>
        <v>...Ap21</v>
      </c>
      <c r="F101" s="317">
        <f t="shared" ca="1" si="3"/>
        <v>44309</v>
      </c>
      <c r="G101" s="318">
        <f>APT!Q101</f>
        <v>0</v>
      </c>
      <c r="H101" s="124">
        <f t="shared" ca="1" si="4"/>
        <v>44309</v>
      </c>
      <c r="I101" s="125">
        <v>0</v>
      </c>
      <c r="J101" s="316" t="str">
        <f>LEFT(APT!D101,20)&amp;"."&amp;APTPay!E101</f>
        <v>....Ap21</v>
      </c>
      <c r="K101" s="120" t="b">
        <v>1</v>
      </c>
      <c r="L101" s="126" t="s">
        <v>3686</v>
      </c>
      <c r="M101" s="120" t="b">
        <v>1</v>
      </c>
      <c r="N101" s="120" t="s">
        <v>3687</v>
      </c>
      <c r="O101" s="319">
        <f>APT!K101</f>
        <v>0</v>
      </c>
      <c r="P101" s="120" t="b">
        <v>1</v>
      </c>
      <c r="Q101" s="120" t="b">
        <v>1</v>
      </c>
      <c r="R101" s="120" t="b">
        <v>1</v>
      </c>
      <c r="T101" s="11" t="str">
        <f t="shared" si="5"/>
        <v>OK</v>
      </c>
    </row>
    <row r="102" spans="1:20" s="313" customFormat="1" x14ac:dyDescent="0.25">
      <c r="A102" s="117">
        <v>1</v>
      </c>
      <c r="B102" s="118">
        <v>2</v>
      </c>
      <c r="C102" s="315">
        <f>APT!J102</f>
        <v>0</v>
      </c>
      <c r="D102" s="120" t="b">
        <v>1</v>
      </c>
      <c r="E102" s="316" t="str">
        <f>RIGHT(APT!C102,4)&amp;"."&amp;APT!M102&amp;"."&amp;APT!K102&amp;"."&amp;$C$5</f>
        <v>...Ap21</v>
      </c>
      <c r="F102" s="317">
        <f t="shared" ca="1" si="3"/>
        <v>44309</v>
      </c>
      <c r="G102" s="318">
        <f>APT!Q102</f>
        <v>0</v>
      </c>
      <c r="H102" s="124">
        <f t="shared" ca="1" si="4"/>
        <v>44309</v>
      </c>
      <c r="I102" s="125">
        <v>0</v>
      </c>
      <c r="J102" s="316" t="str">
        <f>LEFT(APT!D102,20)&amp;"."&amp;APTPay!E102</f>
        <v>....Ap21</v>
      </c>
      <c r="K102" s="120" t="b">
        <v>1</v>
      </c>
      <c r="L102" s="126" t="s">
        <v>3686</v>
      </c>
      <c r="M102" s="120" t="b">
        <v>1</v>
      </c>
      <c r="N102" s="120" t="s">
        <v>3687</v>
      </c>
      <c r="O102" s="319">
        <f>APT!K102</f>
        <v>0</v>
      </c>
      <c r="P102" s="120" t="b">
        <v>1</v>
      </c>
      <c r="Q102" s="120" t="b">
        <v>1</v>
      </c>
      <c r="R102" s="120" t="b">
        <v>1</v>
      </c>
      <c r="T102" s="11" t="str">
        <f t="shared" si="5"/>
        <v>NOOOOO</v>
      </c>
    </row>
    <row r="103" spans="1:20" s="313" customFormat="1" x14ac:dyDescent="0.25">
      <c r="A103" s="117">
        <v>1</v>
      </c>
      <c r="B103" s="118">
        <v>2</v>
      </c>
      <c r="C103" s="315">
        <f>APT!J103</f>
        <v>0</v>
      </c>
      <c r="D103" s="120" t="b">
        <v>1</v>
      </c>
      <c r="E103" s="316" t="str">
        <f>RIGHT(APT!C103,4)&amp;"."&amp;APT!M103&amp;"."&amp;APT!K103&amp;"."&amp;$C$5</f>
        <v>...Ap21</v>
      </c>
      <c r="F103" s="317">
        <f t="shared" ca="1" si="3"/>
        <v>44309</v>
      </c>
      <c r="G103" s="318">
        <f>APT!Q103</f>
        <v>0</v>
      </c>
      <c r="H103" s="124">
        <f t="shared" ca="1" si="4"/>
        <v>44309</v>
      </c>
      <c r="I103" s="125">
        <v>0</v>
      </c>
      <c r="J103" s="316" t="str">
        <f>LEFT(APT!D103,20)&amp;"."&amp;APTPay!E103</f>
        <v>....Ap21</v>
      </c>
      <c r="K103" s="120" t="b">
        <v>1</v>
      </c>
      <c r="L103" s="126" t="s">
        <v>3686</v>
      </c>
      <c r="M103" s="120" t="b">
        <v>1</v>
      </c>
      <c r="N103" s="120" t="s">
        <v>3687</v>
      </c>
      <c r="O103" s="319">
        <f>APT!K103</f>
        <v>0</v>
      </c>
      <c r="P103" s="120" t="b">
        <v>1</v>
      </c>
      <c r="Q103" s="120" t="b">
        <v>1</v>
      </c>
      <c r="R103" s="120" t="b">
        <v>1</v>
      </c>
      <c r="T103" s="11" t="str">
        <f t="shared" si="5"/>
        <v>NOOOOO</v>
      </c>
    </row>
    <row r="104" spans="1:20" s="313" customFormat="1" x14ac:dyDescent="0.25">
      <c r="A104" s="117">
        <v>1</v>
      </c>
      <c r="B104" s="118">
        <v>2</v>
      </c>
      <c r="C104" s="315">
        <f>APT!J104</f>
        <v>0</v>
      </c>
      <c r="D104" s="120" t="b">
        <v>1</v>
      </c>
      <c r="E104" s="316" t="str">
        <f>RIGHT(APT!C104,4)&amp;"."&amp;APT!M104&amp;"."&amp;APT!K104&amp;"."&amp;$C$5</f>
        <v>...Ap21</v>
      </c>
      <c r="F104" s="317">
        <f t="shared" ca="1" si="3"/>
        <v>44309</v>
      </c>
      <c r="G104" s="318">
        <f>APT!Q104</f>
        <v>0</v>
      </c>
      <c r="H104" s="124">
        <f t="shared" ca="1" si="4"/>
        <v>44309</v>
      </c>
      <c r="I104" s="125">
        <v>0</v>
      </c>
      <c r="J104" s="316" t="str">
        <f>LEFT(APT!D104,20)&amp;"."&amp;APTPay!E104</f>
        <v>....Ap21</v>
      </c>
      <c r="K104" s="120" t="b">
        <v>1</v>
      </c>
      <c r="L104" s="126" t="s">
        <v>3686</v>
      </c>
      <c r="M104" s="120" t="b">
        <v>1</v>
      </c>
      <c r="N104" s="120" t="s">
        <v>3687</v>
      </c>
      <c r="O104" s="319">
        <f>APT!K104</f>
        <v>0</v>
      </c>
      <c r="P104" s="120" t="b">
        <v>1</v>
      </c>
      <c r="Q104" s="120" t="b">
        <v>1</v>
      </c>
      <c r="R104" s="120" t="b">
        <v>1</v>
      </c>
      <c r="T104" s="11" t="str">
        <f t="shared" si="5"/>
        <v>NOOOOO</v>
      </c>
    </row>
    <row r="105" spans="1:20" s="313" customFormat="1" x14ac:dyDescent="0.25">
      <c r="A105" s="117">
        <v>1</v>
      </c>
      <c r="B105" s="118">
        <v>2</v>
      </c>
      <c r="C105" s="315">
        <f>APT!J105</f>
        <v>0</v>
      </c>
      <c r="D105" s="120" t="b">
        <v>1</v>
      </c>
      <c r="E105" s="316" t="str">
        <f>RIGHT(APT!C105,4)&amp;"."&amp;APT!M105&amp;"."&amp;APT!K105&amp;"."&amp;$C$5</f>
        <v>...Ap21</v>
      </c>
      <c r="F105" s="317">
        <f t="shared" ca="1" si="3"/>
        <v>44309</v>
      </c>
      <c r="G105" s="318">
        <f>APT!Q105</f>
        <v>0</v>
      </c>
      <c r="H105" s="124">
        <f t="shared" ca="1" si="4"/>
        <v>44309</v>
      </c>
      <c r="I105" s="125">
        <v>0</v>
      </c>
      <c r="J105" s="316" t="str">
        <f>LEFT(APT!D105,20)&amp;"."&amp;APTPay!E105</f>
        <v>....Ap21</v>
      </c>
      <c r="K105" s="120" t="b">
        <v>1</v>
      </c>
      <c r="L105" s="126" t="s">
        <v>3686</v>
      </c>
      <c r="M105" s="120" t="b">
        <v>1</v>
      </c>
      <c r="N105" s="120" t="s">
        <v>3687</v>
      </c>
      <c r="O105" s="319">
        <f>APT!K105</f>
        <v>0</v>
      </c>
      <c r="P105" s="120" t="b">
        <v>1</v>
      </c>
      <c r="Q105" s="120" t="b">
        <v>1</v>
      </c>
      <c r="R105" s="120" t="b">
        <v>1</v>
      </c>
      <c r="T105" s="11" t="str">
        <f t="shared" si="5"/>
        <v>NOOOOO</v>
      </c>
    </row>
    <row r="106" spans="1:20" s="313" customFormat="1" x14ac:dyDescent="0.25">
      <c r="A106" s="117">
        <v>1</v>
      </c>
      <c r="B106" s="118">
        <v>2</v>
      </c>
      <c r="C106" s="315">
        <f>APT!J106</f>
        <v>0</v>
      </c>
      <c r="D106" s="120" t="b">
        <v>1</v>
      </c>
      <c r="E106" s="316" t="str">
        <f>RIGHT(APT!C106,4)&amp;"."&amp;APT!M106&amp;"."&amp;APT!K106&amp;"."&amp;$C$5</f>
        <v>...Ap21</v>
      </c>
      <c r="F106" s="317">
        <f t="shared" ca="1" si="3"/>
        <v>44309</v>
      </c>
      <c r="G106" s="318">
        <f>APT!Q106</f>
        <v>0</v>
      </c>
      <c r="H106" s="124">
        <f t="shared" ca="1" si="4"/>
        <v>44309</v>
      </c>
      <c r="I106" s="125">
        <v>0</v>
      </c>
      <c r="J106" s="316" t="str">
        <f>LEFT(APT!D106,20)&amp;"."&amp;APTPay!E106</f>
        <v>....Ap21</v>
      </c>
      <c r="K106" s="120" t="b">
        <v>1</v>
      </c>
      <c r="L106" s="126" t="s">
        <v>3686</v>
      </c>
      <c r="M106" s="120" t="b">
        <v>1</v>
      </c>
      <c r="N106" s="120" t="s">
        <v>3687</v>
      </c>
      <c r="O106" s="319">
        <f>APT!K106</f>
        <v>0</v>
      </c>
      <c r="P106" s="120" t="b">
        <v>1</v>
      </c>
      <c r="Q106" s="120" t="b">
        <v>1</v>
      </c>
      <c r="R106" s="120" t="b">
        <v>1</v>
      </c>
      <c r="T106" s="11" t="str">
        <f t="shared" si="5"/>
        <v>NOOOOO</v>
      </c>
    </row>
    <row r="107" spans="1:20" s="313" customFormat="1" x14ac:dyDescent="0.25">
      <c r="A107" s="117">
        <v>1</v>
      </c>
      <c r="B107" s="118">
        <v>2</v>
      </c>
      <c r="C107" s="315">
        <f>APT!J107</f>
        <v>0</v>
      </c>
      <c r="D107" s="120" t="b">
        <v>1</v>
      </c>
      <c r="E107" s="316" t="str">
        <f>RIGHT(APT!C107,4)&amp;"."&amp;APT!M107&amp;"."&amp;APT!K107&amp;"."&amp;$C$5</f>
        <v>...Ap21</v>
      </c>
      <c r="F107" s="317">
        <f t="shared" ca="1" si="3"/>
        <v>44309</v>
      </c>
      <c r="G107" s="318">
        <f>APT!Q107</f>
        <v>0</v>
      </c>
      <c r="H107" s="124">
        <f t="shared" ca="1" si="4"/>
        <v>44309</v>
      </c>
      <c r="I107" s="125">
        <v>0</v>
      </c>
      <c r="J107" s="316" t="str">
        <f>LEFT(APT!D107,20)&amp;"."&amp;APTPay!E107</f>
        <v>....Ap21</v>
      </c>
      <c r="K107" s="120" t="b">
        <v>1</v>
      </c>
      <c r="L107" s="126" t="s">
        <v>3686</v>
      </c>
      <c r="M107" s="120" t="b">
        <v>1</v>
      </c>
      <c r="N107" s="120" t="s">
        <v>3687</v>
      </c>
      <c r="O107" s="319">
        <f>APT!K107</f>
        <v>0</v>
      </c>
      <c r="P107" s="120" t="b">
        <v>1</v>
      </c>
      <c r="Q107" s="120" t="b">
        <v>1</v>
      </c>
      <c r="R107" s="120" t="b">
        <v>1</v>
      </c>
      <c r="T107" s="11" t="str">
        <f t="shared" si="5"/>
        <v>NOOOOO</v>
      </c>
    </row>
    <row r="108" spans="1:20" s="313" customFormat="1" x14ac:dyDescent="0.25">
      <c r="A108" s="117">
        <v>1</v>
      </c>
      <c r="B108" s="118">
        <v>2</v>
      </c>
      <c r="C108" s="315">
        <f>APT!J108</f>
        <v>0</v>
      </c>
      <c r="D108" s="120" t="b">
        <v>1</v>
      </c>
      <c r="E108" s="316" t="str">
        <f>RIGHT(APT!C108,4)&amp;"."&amp;APT!M108&amp;"."&amp;APT!K108&amp;"."&amp;$C$5</f>
        <v>...Ap21</v>
      </c>
      <c r="F108" s="317">
        <f t="shared" ca="1" si="3"/>
        <v>44309</v>
      </c>
      <c r="G108" s="318">
        <f>APT!Q108</f>
        <v>0</v>
      </c>
      <c r="H108" s="124">
        <f t="shared" ca="1" si="4"/>
        <v>44309</v>
      </c>
      <c r="I108" s="125">
        <v>0</v>
      </c>
      <c r="J108" s="316" t="str">
        <f>LEFT(APT!D108,20)&amp;"."&amp;APTPay!E108</f>
        <v>....Ap21</v>
      </c>
      <c r="K108" s="120" t="b">
        <v>1</v>
      </c>
      <c r="L108" s="126" t="s">
        <v>3686</v>
      </c>
      <c r="M108" s="120" t="b">
        <v>1</v>
      </c>
      <c r="N108" s="120" t="s">
        <v>3687</v>
      </c>
      <c r="O108" s="319">
        <f>APT!K108</f>
        <v>0</v>
      </c>
      <c r="P108" s="120" t="b">
        <v>1</v>
      </c>
      <c r="Q108" s="120" t="b">
        <v>1</v>
      </c>
      <c r="R108" s="120" t="b">
        <v>1</v>
      </c>
      <c r="T108" s="11" t="str">
        <f t="shared" si="5"/>
        <v>NOOOOO</v>
      </c>
    </row>
    <row r="109" spans="1:20" s="313" customFormat="1" x14ac:dyDescent="0.25">
      <c r="A109" s="117">
        <v>1</v>
      </c>
      <c r="B109" s="118">
        <v>2</v>
      </c>
      <c r="C109" s="315">
        <f>APT!J109</f>
        <v>0</v>
      </c>
      <c r="D109" s="120" t="b">
        <v>1</v>
      </c>
      <c r="E109" s="316" t="str">
        <f>RIGHT(APT!C109,4)&amp;"."&amp;APT!M109&amp;"."&amp;APT!K109&amp;"."&amp;$C$5</f>
        <v>...Ap21</v>
      </c>
      <c r="F109" s="317">
        <f t="shared" ca="1" si="3"/>
        <v>44309</v>
      </c>
      <c r="G109" s="318">
        <f>APT!Q109</f>
        <v>0</v>
      </c>
      <c r="H109" s="124">
        <f t="shared" ca="1" si="4"/>
        <v>44309</v>
      </c>
      <c r="I109" s="125">
        <v>0</v>
      </c>
      <c r="J109" s="316" t="str">
        <f>LEFT(APT!D109,20)&amp;"."&amp;APTPay!E109</f>
        <v>....Ap21</v>
      </c>
      <c r="K109" s="120" t="b">
        <v>1</v>
      </c>
      <c r="L109" s="126" t="s">
        <v>3686</v>
      </c>
      <c r="M109" s="120" t="b">
        <v>1</v>
      </c>
      <c r="N109" s="120" t="s">
        <v>3687</v>
      </c>
      <c r="O109" s="319">
        <f>APT!K109</f>
        <v>0</v>
      </c>
      <c r="P109" s="120" t="b">
        <v>1</v>
      </c>
      <c r="Q109" s="120" t="b">
        <v>1</v>
      </c>
      <c r="R109" s="120" t="b">
        <v>1</v>
      </c>
      <c r="T109" s="11" t="str">
        <f t="shared" si="5"/>
        <v>NOOOOO</v>
      </c>
    </row>
    <row r="110" spans="1:20" s="313" customFormat="1" x14ac:dyDescent="0.25">
      <c r="A110" s="117">
        <v>1</v>
      </c>
      <c r="B110" s="118">
        <v>2</v>
      </c>
      <c r="C110" s="315">
        <f>APT!J110</f>
        <v>0</v>
      </c>
      <c r="D110" s="120" t="b">
        <v>1</v>
      </c>
      <c r="E110" s="316" t="str">
        <f>RIGHT(APT!C110,4)&amp;"."&amp;APT!M110&amp;"."&amp;APT!K110&amp;"."&amp;$C$5</f>
        <v>...Ap21</v>
      </c>
      <c r="F110" s="317">
        <f t="shared" ca="1" si="3"/>
        <v>44309</v>
      </c>
      <c r="G110" s="318">
        <f>APT!Q110</f>
        <v>0</v>
      </c>
      <c r="H110" s="124">
        <f t="shared" ca="1" si="4"/>
        <v>44309</v>
      </c>
      <c r="I110" s="125">
        <v>0</v>
      </c>
      <c r="J110" s="316" t="str">
        <f>LEFT(APT!D110,20)&amp;"."&amp;APTPay!E110</f>
        <v>....Ap21</v>
      </c>
      <c r="K110" s="120" t="b">
        <v>1</v>
      </c>
      <c r="L110" s="126" t="s">
        <v>3686</v>
      </c>
      <c r="M110" s="120" t="b">
        <v>1</v>
      </c>
      <c r="N110" s="120" t="s">
        <v>3687</v>
      </c>
      <c r="O110" s="319">
        <f>APT!K110</f>
        <v>0</v>
      </c>
      <c r="P110" s="120" t="b">
        <v>1</v>
      </c>
      <c r="Q110" s="120" t="b">
        <v>1</v>
      </c>
      <c r="R110" s="120" t="b">
        <v>1</v>
      </c>
      <c r="T110" s="11" t="str">
        <f t="shared" si="5"/>
        <v>NOOOOO</v>
      </c>
    </row>
    <row r="111" spans="1:20" s="313" customFormat="1" x14ac:dyDescent="0.25">
      <c r="A111" s="117">
        <v>1</v>
      </c>
      <c r="B111" s="118">
        <v>2</v>
      </c>
      <c r="C111" s="315">
        <f>APT!J111</f>
        <v>0</v>
      </c>
      <c r="D111" s="120" t="b">
        <v>1</v>
      </c>
      <c r="E111" s="316" t="str">
        <f>RIGHT(APT!C111,4)&amp;"."&amp;APT!M111&amp;"."&amp;APT!K111&amp;"."&amp;$C$5</f>
        <v>...Ap21</v>
      </c>
      <c r="F111" s="317">
        <f t="shared" ca="1" si="3"/>
        <v>44309</v>
      </c>
      <c r="G111" s="318">
        <f>APT!Q111</f>
        <v>0</v>
      </c>
      <c r="H111" s="124">
        <f t="shared" ca="1" si="4"/>
        <v>44309</v>
      </c>
      <c r="I111" s="125">
        <v>0</v>
      </c>
      <c r="J111" s="316" t="str">
        <f>LEFT(APT!D111,20)&amp;"."&amp;APTPay!E111</f>
        <v>....Ap21</v>
      </c>
      <c r="K111" s="120" t="b">
        <v>1</v>
      </c>
      <c r="L111" s="126" t="s">
        <v>3686</v>
      </c>
      <c r="M111" s="120" t="b">
        <v>1</v>
      </c>
      <c r="N111" s="120" t="s">
        <v>3687</v>
      </c>
      <c r="O111" s="319">
        <f>APT!K111</f>
        <v>0</v>
      </c>
      <c r="P111" s="120" t="b">
        <v>1</v>
      </c>
      <c r="Q111" s="120" t="b">
        <v>1</v>
      </c>
      <c r="R111" s="120" t="b">
        <v>1</v>
      </c>
      <c r="T111" s="11" t="str">
        <f t="shared" si="5"/>
        <v>NOOOOO</v>
      </c>
    </row>
    <row r="112" spans="1:20" s="313" customFormat="1" x14ac:dyDescent="0.25">
      <c r="A112" s="117">
        <v>1</v>
      </c>
      <c r="B112" s="118">
        <v>2</v>
      </c>
      <c r="C112" s="315">
        <f>APT!J112</f>
        <v>0</v>
      </c>
      <c r="D112" s="120" t="b">
        <v>1</v>
      </c>
      <c r="E112" s="316" t="str">
        <f>RIGHT(APT!C112,4)&amp;"."&amp;APT!M112&amp;"."&amp;APT!K112&amp;"."&amp;$C$5</f>
        <v>...Ap21</v>
      </c>
      <c r="F112" s="317">
        <f t="shared" ca="1" si="3"/>
        <v>44309</v>
      </c>
      <c r="G112" s="318">
        <f>APT!Q112</f>
        <v>0</v>
      </c>
      <c r="H112" s="124">
        <f t="shared" ca="1" si="4"/>
        <v>44309</v>
      </c>
      <c r="I112" s="125">
        <v>0</v>
      </c>
      <c r="J112" s="316" t="str">
        <f>LEFT(APT!D112,20)&amp;"."&amp;APTPay!E112</f>
        <v>....Ap21</v>
      </c>
      <c r="K112" s="120" t="b">
        <v>1</v>
      </c>
      <c r="L112" s="126" t="s">
        <v>3686</v>
      </c>
      <c r="M112" s="120" t="b">
        <v>1</v>
      </c>
      <c r="N112" s="120" t="s">
        <v>3687</v>
      </c>
      <c r="O112" s="319">
        <f>APT!K112</f>
        <v>0</v>
      </c>
      <c r="P112" s="120" t="b">
        <v>1</v>
      </c>
      <c r="Q112" s="120" t="b">
        <v>1</v>
      </c>
      <c r="R112" s="120" t="b">
        <v>1</v>
      </c>
      <c r="T112" s="11" t="str">
        <f t="shared" si="5"/>
        <v>NOOOOO</v>
      </c>
    </row>
    <row r="113" spans="1:20" s="313" customFormat="1" x14ac:dyDescent="0.25">
      <c r="A113" s="117">
        <v>1</v>
      </c>
      <c r="B113" s="118">
        <v>2</v>
      </c>
      <c r="C113" s="315">
        <f>APT!J113</f>
        <v>0</v>
      </c>
      <c r="D113" s="120" t="b">
        <v>1</v>
      </c>
      <c r="E113" s="316" t="str">
        <f>RIGHT(APT!C113,4)&amp;"."&amp;APT!M113&amp;"."&amp;APT!K113&amp;"."&amp;$C$5</f>
        <v>...Ap21</v>
      </c>
      <c r="F113" s="317">
        <f t="shared" ca="1" si="3"/>
        <v>44309</v>
      </c>
      <c r="G113" s="318">
        <f>APT!Q113</f>
        <v>0</v>
      </c>
      <c r="H113" s="124">
        <f t="shared" ca="1" si="4"/>
        <v>44309</v>
      </c>
      <c r="I113" s="125">
        <v>0</v>
      </c>
      <c r="J113" s="316" t="str">
        <f>LEFT(APT!D113,20)&amp;"."&amp;APTPay!E113</f>
        <v>....Ap21</v>
      </c>
      <c r="K113" s="120" t="b">
        <v>1</v>
      </c>
      <c r="L113" s="126" t="s">
        <v>3686</v>
      </c>
      <c r="M113" s="120" t="b">
        <v>1</v>
      </c>
      <c r="N113" s="120" t="s">
        <v>3687</v>
      </c>
      <c r="O113" s="319">
        <f>APT!K113</f>
        <v>0</v>
      </c>
      <c r="P113" s="120" t="b">
        <v>1</v>
      </c>
      <c r="Q113" s="120" t="b">
        <v>1</v>
      </c>
      <c r="R113" s="120" t="b">
        <v>1</v>
      </c>
      <c r="T113" s="11" t="str">
        <f t="shared" si="5"/>
        <v>NOOOOO</v>
      </c>
    </row>
    <row r="114" spans="1:20" s="313" customFormat="1" x14ac:dyDescent="0.25">
      <c r="A114" s="117">
        <v>1</v>
      </c>
      <c r="B114" s="118">
        <v>2</v>
      </c>
      <c r="C114" s="315">
        <f>APT!J114</f>
        <v>0</v>
      </c>
      <c r="D114" s="120" t="b">
        <v>1</v>
      </c>
      <c r="E114" s="316" t="str">
        <f>RIGHT(APT!C114,4)&amp;"."&amp;APT!M114&amp;"."&amp;APT!K114&amp;"."&amp;$C$5</f>
        <v>...Ap21</v>
      </c>
      <c r="F114" s="317">
        <f t="shared" ca="1" si="3"/>
        <v>44309</v>
      </c>
      <c r="G114" s="318">
        <f>APT!Q114</f>
        <v>0</v>
      </c>
      <c r="H114" s="124">
        <f t="shared" ca="1" si="4"/>
        <v>44309</v>
      </c>
      <c r="I114" s="125">
        <v>0</v>
      </c>
      <c r="J114" s="316" t="str">
        <f>LEFT(APT!D114,20)&amp;"."&amp;APTPay!E114</f>
        <v>....Ap21</v>
      </c>
      <c r="K114" s="120" t="b">
        <v>1</v>
      </c>
      <c r="L114" s="126" t="s">
        <v>3686</v>
      </c>
      <c r="M114" s="120" t="b">
        <v>1</v>
      </c>
      <c r="N114" s="120" t="s">
        <v>3687</v>
      </c>
      <c r="O114" s="319">
        <f>APT!K114</f>
        <v>0</v>
      </c>
      <c r="P114" s="120" t="b">
        <v>1</v>
      </c>
      <c r="Q114" s="120" t="b">
        <v>1</v>
      </c>
      <c r="R114" s="120" t="b">
        <v>1</v>
      </c>
      <c r="T114" s="11" t="str">
        <f t="shared" si="5"/>
        <v>NOOOOO</v>
      </c>
    </row>
    <row r="115" spans="1:20" s="313" customFormat="1" x14ac:dyDescent="0.25">
      <c r="A115" s="117">
        <v>1</v>
      </c>
      <c r="B115" s="118">
        <v>2</v>
      </c>
      <c r="C115" s="315">
        <f>APT!J115</f>
        <v>0</v>
      </c>
      <c r="D115" s="120" t="b">
        <v>1</v>
      </c>
      <c r="E115" s="316" t="str">
        <f>RIGHT(APT!C115,4)&amp;"."&amp;APT!M115&amp;"."&amp;APT!K115&amp;"."&amp;$C$5</f>
        <v>...Ap21</v>
      </c>
      <c r="F115" s="317">
        <f t="shared" ca="1" si="3"/>
        <v>44309</v>
      </c>
      <c r="G115" s="318">
        <f>APT!Q115</f>
        <v>0</v>
      </c>
      <c r="H115" s="124">
        <f t="shared" ca="1" si="4"/>
        <v>44309</v>
      </c>
      <c r="I115" s="125">
        <v>0</v>
      </c>
      <c r="J115" s="316" t="str">
        <f>LEFT(APT!D115,20)&amp;"."&amp;APTPay!E115</f>
        <v>....Ap21</v>
      </c>
      <c r="K115" s="120" t="b">
        <v>1</v>
      </c>
      <c r="L115" s="126" t="s">
        <v>3686</v>
      </c>
      <c r="M115" s="120" t="b">
        <v>1</v>
      </c>
      <c r="N115" s="120" t="s">
        <v>3687</v>
      </c>
      <c r="O115" s="319">
        <f>APT!K115</f>
        <v>0</v>
      </c>
      <c r="P115" s="120" t="b">
        <v>1</v>
      </c>
      <c r="Q115" s="120" t="b">
        <v>1</v>
      </c>
      <c r="R115" s="120" t="b">
        <v>1</v>
      </c>
      <c r="T115" s="11" t="str">
        <f t="shared" si="5"/>
        <v>NOOOOO</v>
      </c>
    </row>
    <row r="116" spans="1:20" s="313" customFormat="1" x14ac:dyDescent="0.25">
      <c r="A116" s="117">
        <v>1</v>
      </c>
      <c r="B116" s="118">
        <v>2</v>
      </c>
      <c r="C116" s="315">
        <f>APT!J116</f>
        <v>0</v>
      </c>
      <c r="D116" s="120" t="b">
        <v>1</v>
      </c>
      <c r="E116" s="316" t="str">
        <f>RIGHT(APT!C116,4)&amp;"."&amp;APT!M116&amp;"."&amp;APT!K116&amp;"."&amp;$C$5</f>
        <v>...Ap21</v>
      </c>
      <c r="F116" s="317">
        <f t="shared" ca="1" si="3"/>
        <v>44309</v>
      </c>
      <c r="G116" s="318">
        <f>APT!Q116</f>
        <v>0</v>
      </c>
      <c r="H116" s="124">
        <f t="shared" ca="1" si="4"/>
        <v>44309</v>
      </c>
      <c r="I116" s="125">
        <v>0</v>
      </c>
      <c r="J116" s="316" t="str">
        <f>LEFT(APT!D116,20)&amp;"."&amp;APTPay!E116</f>
        <v>....Ap21</v>
      </c>
      <c r="K116" s="120" t="b">
        <v>1</v>
      </c>
      <c r="L116" s="126" t="s">
        <v>3686</v>
      </c>
      <c r="M116" s="120" t="b">
        <v>1</v>
      </c>
      <c r="N116" s="120" t="s">
        <v>3687</v>
      </c>
      <c r="O116" s="319">
        <f>APT!K116</f>
        <v>0</v>
      </c>
      <c r="P116" s="120" t="b">
        <v>1</v>
      </c>
      <c r="Q116" s="120" t="b">
        <v>1</v>
      </c>
      <c r="R116" s="120" t="b">
        <v>1</v>
      </c>
      <c r="T116" s="11" t="str">
        <f t="shared" si="5"/>
        <v>NOOOOO</v>
      </c>
    </row>
    <row r="117" spans="1:20" s="313" customFormat="1" x14ac:dyDescent="0.25">
      <c r="A117" s="117">
        <v>1</v>
      </c>
      <c r="B117" s="118">
        <v>2</v>
      </c>
      <c r="C117" s="315">
        <f>APT!J117</f>
        <v>0</v>
      </c>
      <c r="D117" s="120" t="b">
        <v>1</v>
      </c>
      <c r="E117" s="316" t="str">
        <f>RIGHT(APT!C117,4)&amp;"."&amp;APT!M117&amp;"."&amp;APT!K117&amp;"."&amp;$C$5</f>
        <v>...Ap21</v>
      </c>
      <c r="F117" s="317">
        <f t="shared" ca="1" si="3"/>
        <v>44309</v>
      </c>
      <c r="G117" s="318">
        <f>APT!Q117</f>
        <v>0</v>
      </c>
      <c r="H117" s="124">
        <f t="shared" ca="1" si="4"/>
        <v>44309</v>
      </c>
      <c r="I117" s="125">
        <v>0</v>
      </c>
      <c r="J117" s="316" t="str">
        <f>LEFT(APT!D117,20)&amp;"."&amp;APTPay!E117</f>
        <v>....Ap21</v>
      </c>
      <c r="K117" s="120" t="b">
        <v>1</v>
      </c>
      <c r="L117" s="126" t="s">
        <v>3686</v>
      </c>
      <c r="M117" s="120" t="b">
        <v>1</v>
      </c>
      <c r="N117" s="120" t="s">
        <v>3687</v>
      </c>
      <c r="O117" s="319">
        <f>APT!K117</f>
        <v>0</v>
      </c>
      <c r="P117" s="120" t="b">
        <v>1</v>
      </c>
      <c r="Q117" s="120" t="b">
        <v>1</v>
      </c>
      <c r="R117" s="120" t="b">
        <v>1</v>
      </c>
      <c r="T117" s="11" t="str">
        <f t="shared" si="5"/>
        <v>NOOOOO</v>
      </c>
    </row>
    <row r="118" spans="1:20" s="313" customFormat="1" x14ac:dyDescent="0.25">
      <c r="A118" s="117">
        <v>1</v>
      </c>
      <c r="B118" s="118">
        <v>2</v>
      </c>
      <c r="C118" s="315">
        <f>APT!J118</f>
        <v>0</v>
      </c>
      <c r="D118" s="120" t="b">
        <v>1</v>
      </c>
      <c r="E118" s="316" t="str">
        <f>RIGHT(APT!C118,4)&amp;"."&amp;APT!M118&amp;"."&amp;APT!K118&amp;"."&amp;$C$5</f>
        <v>...Ap21</v>
      </c>
      <c r="F118" s="317">
        <f t="shared" ca="1" si="3"/>
        <v>44309</v>
      </c>
      <c r="G118" s="318">
        <f>APT!Q118</f>
        <v>0</v>
      </c>
      <c r="H118" s="124">
        <f t="shared" ca="1" si="4"/>
        <v>44309</v>
      </c>
      <c r="I118" s="125">
        <v>0</v>
      </c>
      <c r="J118" s="316" t="str">
        <f>LEFT(APT!D118,20)&amp;"."&amp;APTPay!E118</f>
        <v>....Ap21</v>
      </c>
      <c r="K118" s="120" t="b">
        <v>1</v>
      </c>
      <c r="L118" s="126" t="s">
        <v>3686</v>
      </c>
      <c r="M118" s="120" t="b">
        <v>1</v>
      </c>
      <c r="N118" s="120" t="s">
        <v>3687</v>
      </c>
      <c r="O118" s="319">
        <f>APT!K118</f>
        <v>0</v>
      </c>
      <c r="P118" s="120" t="b">
        <v>1</v>
      </c>
      <c r="Q118" s="120" t="b">
        <v>1</v>
      </c>
      <c r="R118" s="120" t="b">
        <v>1</v>
      </c>
      <c r="T118" s="11" t="str">
        <f t="shared" si="5"/>
        <v>NOOOOO</v>
      </c>
    </row>
    <row r="119" spans="1:20" s="313" customFormat="1" x14ac:dyDescent="0.25">
      <c r="A119" s="117">
        <v>1</v>
      </c>
      <c r="B119" s="118">
        <v>2</v>
      </c>
      <c r="C119" s="315">
        <f>APT!J119</f>
        <v>0</v>
      </c>
      <c r="D119" s="120" t="b">
        <v>1</v>
      </c>
      <c r="E119" s="316" t="str">
        <f>RIGHT(APT!C119,4)&amp;"."&amp;APT!M119&amp;"."&amp;APT!K119&amp;"."&amp;$C$5</f>
        <v>...Ap21</v>
      </c>
      <c r="F119" s="317">
        <f t="shared" ca="1" si="3"/>
        <v>44309</v>
      </c>
      <c r="G119" s="318">
        <f>APT!Q119</f>
        <v>0</v>
      </c>
      <c r="H119" s="124">
        <f t="shared" ca="1" si="4"/>
        <v>44309</v>
      </c>
      <c r="I119" s="125">
        <v>0</v>
      </c>
      <c r="J119" s="316" t="str">
        <f>LEFT(APT!D119,20)&amp;"."&amp;APTPay!E119</f>
        <v>....Ap21</v>
      </c>
      <c r="K119" s="120" t="b">
        <v>1</v>
      </c>
      <c r="L119" s="126" t="s">
        <v>3686</v>
      </c>
      <c r="M119" s="120" t="b">
        <v>1</v>
      </c>
      <c r="N119" s="120" t="s">
        <v>3687</v>
      </c>
      <c r="O119" s="319">
        <f>APT!K119</f>
        <v>0</v>
      </c>
      <c r="P119" s="120" t="b">
        <v>1</v>
      </c>
      <c r="Q119" s="120" t="b">
        <v>1</v>
      </c>
      <c r="R119" s="120" t="b">
        <v>1</v>
      </c>
      <c r="T119" s="11" t="str">
        <f t="shared" si="5"/>
        <v>NOOOOO</v>
      </c>
    </row>
    <row r="120" spans="1:20" s="313" customFormat="1" x14ac:dyDescent="0.25">
      <c r="A120" s="117">
        <v>1</v>
      </c>
      <c r="B120" s="118">
        <v>2</v>
      </c>
      <c r="C120" s="315">
        <f>APT!J120</f>
        <v>0</v>
      </c>
      <c r="D120" s="120" t="b">
        <v>1</v>
      </c>
      <c r="E120" s="316" t="str">
        <f>RIGHT(APT!C120,4)&amp;"."&amp;APT!M120&amp;"."&amp;APT!K120&amp;"."&amp;$C$5</f>
        <v>...Ap21</v>
      </c>
      <c r="F120" s="317">
        <f t="shared" ca="1" si="3"/>
        <v>44309</v>
      </c>
      <c r="G120" s="318">
        <f>APT!Q120</f>
        <v>0</v>
      </c>
      <c r="H120" s="124">
        <f t="shared" ca="1" si="4"/>
        <v>44309</v>
      </c>
      <c r="I120" s="125">
        <v>0</v>
      </c>
      <c r="J120" s="316" t="str">
        <f>LEFT(APT!D120,20)&amp;"."&amp;APTPay!E120</f>
        <v>....Ap21</v>
      </c>
      <c r="K120" s="120" t="b">
        <v>1</v>
      </c>
      <c r="L120" s="126" t="s">
        <v>3686</v>
      </c>
      <c r="M120" s="120" t="b">
        <v>1</v>
      </c>
      <c r="N120" s="120" t="s">
        <v>3687</v>
      </c>
      <c r="O120" s="319">
        <f>APT!K120</f>
        <v>0</v>
      </c>
      <c r="P120" s="120" t="b">
        <v>1</v>
      </c>
      <c r="Q120" s="120" t="b">
        <v>1</v>
      </c>
      <c r="R120" s="120" t="b">
        <v>1</v>
      </c>
      <c r="T120" s="11" t="str">
        <f t="shared" si="5"/>
        <v>NOOOOO</v>
      </c>
    </row>
    <row r="121" spans="1:20" s="313" customFormat="1" x14ac:dyDescent="0.25">
      <c r="A121" s="117">
        <v>1</v>
      </c>
      <c r="B121" s="118">
        <v>2</v>
      </c>
      <c r="C121" s="315">
        <f>APT!J121</f>
        <v>0</v>
      </c>
      <c r="D121" s="120" t="b">
        <v>1</v>
      </c>
      <c r="E121" s="316" t="str">
        <f>RIGHT(APT!C121,4)&amp;"."&amp;APT!M121&amp;"."&amp;APT!K121&amp;"."&amp;$C$5</f>
        <v>...Ap21</v>
      </c>
      <c r="F121" s="317">
        <f t="shared" ca="1" si="3"/>
        <v>44309</v>
      </c>
      <c r="G121" s="318">
        <f>APT!Q121</f>
        <v>0</v>
      </c>
      <c r="H121" s="124">
        <f t="shared" ca="1" si="4"/>
        <v>44309</v>
      </c>
      <c r="I121" s="125">
        <v>0</v>
      </c>
      <c r="J121" s="316" t="str">
        <f>LEFT(APT!D121,20)&amp;"."&amp;APTPay!E121</f>
        <v>....Ap21</v>
      </c>
      <c r="K121" s="120" t="b">
        <v>1</v>
      </c>
      <c r="L121" s="126" t="s">
        <v>3686</v>
      </c>
      <c r="M121" s="120" t="b">
        <v>1</v>
      </c>
      <c r="N121" s="120" t="s">
        <v>3687</v>
      </c>
      <c r="O121" s="319">
        <f>APT!K121</f>
        <v>0</v>
      </c>
      <c r="P121" s="120" t="b">
        <v>1</v>
      </c>
      <c r="Q121" s="120" t="b">
        <v>1</v>
      </c>
      <c r="R121" s="120" t="b">
        <v>1</v>
      </c>
      <c r="T121" s="11" t="str">
        <f t="shared" si="5"/>
        <v>NOOOOO</v>
      </c>
    </row>
    <row r="122" spans="1:20" s="313" customFormat="1" x14ac:dyDescent="0.25">
      <c r="A122" s="117">
        <v>1</v>
      </c>
      <c r="B122" s="118">
        <v>2</v>
      </c>
      <c r="C122" s="315">
        <f>APT!J122</f>
        <v>0</v>
      </c>
      <c r="D122" s="120" t="b">
        <v>1</v>
      </c>
      <c r="E122" s="316" t="str">
        <f>RIGHT(APT!C122,4)&amp;"."&amp;APT!M122&amp;"."&amp;APT!K122&amp;"."&amp;$C$5</f>
        <v>...Ap21</v>
      </c>
      <c r="F122" s="317">
        <f t="shared" ca="1" si="3"/>
        <v>44309</v>
      </c>
      <c r="G122" s="318">
        <f>APT!Q122</f>
        <v>0</v>
      </c>
      <c r="H122" s="124">
        <f t="shared" ca="1" si="4"/>
        <v>44309</v>
      </c>
      <c r="I122" s="125">
        <v>0</v>
      </c>
      <c r="J122" s="316" t="str">
        <f>LEFT(APT!D122,20)&amp;"."&amp;APTPay!E122</f>
        <v>....Ap21</v>
      </c>
      <c r="K122" s="120" t="b">
        <v>1</v>
      </c>
      <c r="L122" s="126" t="s">
        <v>3686</v>
      </c>
      <c r="M122" s="120" t="b">
        <v>1</v>
      </c>
      <c r="N122" s="120" t="s">
        <v>3687</v>
      </c>
      <c r="O122" s="319">
        <f>APT!K122</f>
        <v>0</v>
      </c>
      <c r="P122" s="120" t="b">
        <v>1</v>
      </c>
      <c r="Q122" s="120" t="b">
        <v>1</v>
      </c>
      <c r="R122" s="120" t="b">
        <v>1</v>
      </c>
      <c r="T122" s="11" t="str">
        <f t="shared" si="5"/>
        <v>NOOOOO</v>
      </c>
    </row>
    <row r="123" spans="1:20" s="313" customFormat="1" x14ac:dyDescent="0.25">
      <c r="A123" s="117">
        <v>1</v>
      </c>
      <c r="B123" s="118">
        <v>2</v>
      </c>
      <c r="C123" s="315">
        <f>APT!J123</f>
        <v>0</v>
      </c>
      <c r="D123" s="120" t="b">
        <v>1</v>
      </c>
      <c r="E123" s="316" t="str">
        <f>RIGHT(APT!C123,4)&amp;"."&amp;APT!M123&amp;"."&amp;APT!K123&amp;"."&amp;$C$5</f>
        <v>...Ap21</v>
      </c>
      <c r="F123" s="317">
        <f t="shared" ca="1" si="3"/>
        <v>44309</v>
      </c>
      <c r="G123" s="318">
        <f>APT!Q123</f>
        <v>0</v>
      </c>
      <c r="H123" s="124">
        <f t="shared" ca="1" si="4"/>
        <v>44309</v>
      </c>
      <c r="I123" s="125">
        <v>0</v>
      </c>
      <c r="J123" s="316" t="str">
        <f>LEFT(APT!D123,20)&amp;"."&amp;APTPay!E123</f>
        <v>....Ap21</v>
      </c>
      <c r="K123" s="120" t="b">
        <v>1</v>
      </c>
      <c r="L123" s="126" t="s">
        <v>3686</v>
      </c>
      <c r="M123" s="120" t="b">
        <v>1</v>
      </c>
      <c r="N123" s="120" t="s">
        <v>3687</v>
      </c>
      <c r="O123" s="319">
        <f>APT!K123</f>
        <v>0</v>
      </c>
      <c r="P123" s="120" t="b">
        <v>1</v>
      </c>
      <c r="Q123" s="120" t="b">
        <v>1</v>
      </c>
      <c r="R123" s="120" t="b">
        <v>1</v>
      </c>
      <c r="T123" s="11" t="str">
        <f t="shared" si="5"/>
        <v>NOOOOO</v>
      </c>
    </row>
    <row r="124" spans="1:20" s="313" customFormat="1" x14ac:dyDescent="0.25">
      <c r="A124" s="117">
        <v>1</v>
      </c>
      <c r="B124" s="118">
        <v>2</v>
      </c>
      <c r="C124" s="315">
        <f>APT!J124</f>
        <v>0</v>
      </c>
      <c r="D124" s="120" t="b">
        <v>1</v>
      </c>
      <c r="E124" s="316" t="str">
        <f>RIGHT(APT!C124,4)&amp;"."&amp;APT!M124&amp;"."&amp;APT!K124&amp;"."&amp;$C$5</f>
        <v>...Ap21</v>
      </c>
      <c r="F124" s="317">
        <f t="shared" ca="1" si="3"/>
        <v>44309</v>
      </c>
      <c r="G124" s="318">
        <f>APT!Q124</f>
        <v>0</v>
      </c>
      <c r="H124" s="124">
        <f t="shared" ca="1" si="4"/>
        <v>44309</v>
      </c>
      <c r="I124" s="125">
        <v>0</v>
      </c>
      <c r="J124" s="316" t="str">
        <f>LEFT(APT!D124,20)&amp;"."&amp;APTPay!E124</f>
        <v>....Ap21</v>
      </c>
      <c r="K124" s="120" t="b">
        <v>1</v>
      </c>
      <c r="L124" s="126" t="s">
        <v>3686</v>
      </c>
      <c r="M124" s="120" t="b">
        <v>1</v>
      </c>
      <c r="N124" s="120" t="s">
        <v>3687</v>
      </c>
      <c r="O124" s="319">
        <f>APT!K124</f>
        <v>0</v>
      </c>
      <c r="P124" s="120" t="b">
        <v>1</v>
      </c>
      <c r="Q124" s="120" t="b">
        <v>1</v>
      </c>
      <c r="R124" s="120" t="b">
        <v>1</v>
      </c>
      <c r="T124" s="11" t="str">
        <f t="shared" si="5"/>
        <v>NOOOOO</v>
      </c>
    </row>
    <row r="125" spans="1:20" s="313" customFormat="1" x14ac:dyDescent="0.25">
      <c r="A125" s="117">
        <v>1</v>
      </c>
      <c r="B125" s="118">
        <v>2</v>
      </c>
      <c r="C125" s="315">
        <f>APT!J125</f>
        <v>0</v>
      </c>
      <c r="D125" s="120" t="b">
        <v>1</v>
      </c>
      <c r="E125" s="316" t="str">
        <f>RIGHT(APT!C125,4)&amp;"."&amp;APT!M125&amp;"."&amp;APT!K125&amp;"."&amp;$C$5</f>
        <v>...Ap21</v>
      </c>
      <c r="F125" s="317">
        <f t="shared" ca="1" si="3"/>
        <v>44309</v>
      </c>
      <c r="G125" s="318">
        <f>APT!Q125</f>
        <v>0</v>
      </c>
      <c r="H125" s="124">
        <f t="shared" ca="1" si="4"/>
        <v>44309</v>
      </c>
      <c r="I125" s="125">
        <v>0</v>
      </c>
      <c r="J125" s="316" t="str">
        <f>LEFT(APT!D125,20)&amp;"."&amp;APTPay!E125</f>
        <v>....Ap21</v>
      </c>
      <c r="K125" s="120" t="b">
        <v>1</v>
      </c>
      <c r="L125" s="126" t="s">
        <v>3686</v>
      </c>
      <c r="M125" s="120" t="b">
        <v>1</v>
      </c>
      <c r="N125" s="120" t="s">
        <v>3687</v>
      </c>
      <c r="O125" s="319">
        <f>APT!K125</f>
        <v>0</v>
      </c>
      <c r="P125" s="120" t="b">
        <v>1</v>
      </c>
      <c r="Q125" s="120" t="b">
        <v>1</v>
      </c>
      <c r="R125" s="120" t="b">
        <v>1</v>
      </c>
      <c r="T125" s="11" t="str">
        <f t="shared" si="5"/>
        <v>NOOOOO</v>
      </c>
    </row>
    <row r="126" spans="1:20" s="313" customFormat="1" x14ac:dyDescent="0.25">
      <c r="A126" s="117">
        <v>1</v>
      </c>
      <c r="B126" s="118">
        <v>2</v>
      </c>
      <c r="C126" s="315">
        <f>APT!J126</f>
        <v>0</v>
      </c>
      <c r="D126" s="120" t="b">
        <v>1</v>
      </c>
      <c r="E126" s="316" t="str">
        <f>RIGHT(APT!C126,4)&amp;"."&amp;APT!M126&amp;"."&amp;APT!K126&amp;"."&amp;$C$5</f>
        <v>...Ap21</v>
      </c>
      <c r="F126" s="317">
        <f t="shared" ca="1" si="3"/>
        <v>44309</v>
      </c>
      <c r="G126" s="318">
        <f>APT!Q126</f>
        <v>0</v>
      </c>
      <c r="H126" s="124">
        <f t="shared" ca="1" si="4"/>
        <v>44309</v>
      </c>
      <c r="I126" s="125">
        <v>0</v>
      </c>
      <c r="J126" s="316" t="str">
        <f>LEFT(APT!D126,20)&amp;"."&amp;APTPay!E126</f>
        <v>....Ap21</v>
      </c>
      <c r="K126" s="120" t="b">
        <v>1</v>
      </c>
      <c r="L126" s="126" t="s">
        <v>3686</v>
      </c>
      <c r="M126" s="120" t="b">
        <v>1</v>
      </c>
      <c r="N126" s="120" t="s">
        <v>3687</v>
      </c>
      <c r="O126" s="319">
        <f>APT!K126</f>
        <v>0</v>
      </c>
      <c r="P126" s="120" t="b">
        <v>1</v>
      </c>
      <c r="Q126" s="120" t="b">
        <v>1</v>
      </c>
      <c r="R126" s="120" t="b">
        <v>1</v>
      </c>
      <c r="T126" s="11" t="str">
        <f t="shared" si="5"/>
        <v>NOOOOO</v>
      </c>
    </row>
    <row r="127" spans="1:20" s="313" customFormat="1" x14ac:dyDescent="0.25">
      <c r="A127" s="117">
        <v>1</v>
      </c>
      <c r="B127" s="118">
        <v>2</v>
      </c>
      <c r="C127" s="315">
        <f>APT!J127</f>
        <v>0</v>
      </c>
      <c r="D127" s="120" t="b">
        <v>1</v>
      </c>
      <c r="E127" s="316" t="str">
        <f>RIGHT(APT!C127,4)&amp;"."&amp;APT!M127&amp;"."&amp;APT!K127&amp;"."&amp;$C$5</f>
        <v>...Ap21</v>
      </c>
      <c r="F127" s="317">
        <f t="shared" ca="1" si="3"/>
        <v>44309</v>
      </c>
      <c r="G127" s="318">
        <f>APT!Q127</f>
        <v>0</v>
      </c>
      <c r="H127" s="124">
        <f t="shared" ca="1" si="4"/>
        <v>44309</v>
      </c>
      <c r="I127" s="125">
        <v>0</v>
      </c>
      <c r="J127" s="316" t="str">
        <f>LEFT(APT!D127,20)&amp;"."&amp;APTPay!E127</f>
        <v>....Ap21</v>
      </c>
      <c r="K127" s="120" t="b">
        <v>1</v>
      </c>
      <c r="L127" s="126" t="s">
        <v>3686</v>
      </c>
      <c r="M127" s="120" t="b">
        <v>1</v>
      </c>
      <c r="N127" s="120" t="s">
        <v>3687</v>
      </c>
      <c r="O127" s="319">
        <f>APT!K127</f>
        <v>0</v>
      </c>
      <c r="P127" s="120" t="b">
        <v>1</v>
      </c>
      <c r="Q127" s="120" t="b">
        <v>1</v>
      </c>
      <c r="R127" s="120" t="b">
        <v>1</v>
      </c>
      <c r="T127" s="11" t="str">
        <f t="shared" si="5"/>
        <v>NOOOOO</v>
      </c>
    </row>
    <row r="128" spans="1:20" x14ac:dyDescent="0.25">
      <c r="A128" s="117">
        <v>1</v>
      </c>
      <c r="B128" s="118">
        <v>2</v>
      </c>
      <c r="C128" s="315">
        <f>APT!J128</f>
        <v>0</v>
      </c>
      <c r="D128" s="120" t="b">
        <v>1</v>
      </c>
      <c r="E128" s="316" t="str">
        <f>RIGHT(APT!C128,4)&amp;"."&amp;APT!M128&amp;"."&amp;APT!K128&amp;"."&amp;$C$5</f>
        <v>...Ap21</v>
      </c>
      <c r="F128" s="317">
        <f t="shared" ca="1" si="3"/>
        <v>44309</v>
      </c>
      <c r="G128" s="318">
        <f>APT!Q128</f>
        <v>0</v>
      </c>
      <c r="H128" s="124">
        <f t="shared" ca="1" si="4"/>
        <v>44309</v>
      </c>
      <c r="I128" s="125">
        <v>0</v>
      </c>
      <c r="J128" s="316" t="str">
        <f>LEFT(APT!D128,20)&amp;"."&amp;APTPay!E128</f>
        <v>....Ap21</v>
      </c>
      <c r="K128" s="120" t="b">
        <v>1</v>
      </c>
      <c r="L128" s="126" t="s">
        <v>3686</v>
      </c>
      <c r="M128" s="120" t="b">
        <v>1</v>
      </c>
      <c r="N128" s="120" t="s">
        <v>3687</v>
      </c>
      <c r="O128" s="319">
        <f>APT!K128</f>
        <v>0</v>
      </c>
      <c r="P128" s="120" t="b">
        <v>1</v>
      </c>
      <c r="Q128" s="120" t="b">
        <v>1</v>
      </c>
      <c r="R128" s="120" t="b">
        <v>1</v>
      </c>
      <c r="T128" s="11" t="str">
        <f t="shared" si="5"/>
        <v>NOOOOO</v>
      </c>
    </row>
    <row r="129" spans="1:20" x14ac:dyDescent="0.25">
      <c r="A129" s="117">
        <v>1</v>
      </c>
      <c r="B129" s="118">
        <v>2</v>
      </c>
      <c r="C129" s="315">
        <f>APT!J129</f>
        <v>0</v>
      </c>
      <c r="D129" s="120" t="b">
        <v>1</v>
      </c>
      <c r="E129" s="316" t="str">
        <f>RIGHT(APT!C129,4)&amp;"."&amp;APT!M129&amp;"."&amp;APT!K129&amp;"."&amp;$C$5</f>
        <v>...Ap21</v>
      </c>
      <c r="F129" s="317">
        <f t="shared" ca="1" si="3"/>
        <v>44309</v>
      </c>
      <c r="G129" s="318">
        <f>APT!Q129</f>
        <v>0</v>
      </c>
      <c r="H129" s="124">
        <f t="shared" ca="1" si="4"/>
        <v>44309</v>
      </c>
      <c r="I129" s="125">
        <v>0</v>
      </c>
      <c r="J129" s="316" t="str">
        <f>LEFT(APT!D129,20)&amp;"."&amp;APTPay!E129</f>
        <v>....Ap21</v>
      </c>
      <c r="K129" s="120" t="b">
        <v>1</v>
      </c>
      <c r="L129" s="126" t="s">
        <v>3686</v>
      </c>
      <c r="M129" s="120" t="b">
        <v>1</v>
      </c>
      <c r="N129" s="120" t="s">
        <v>3687</v>
      </c>
      <c r="O129" s="319">
        <f>APT!K129</f>
        <v>0</v>
      </c>
      <c r="P129" s="120" t="b">
        <v>1</v>
      </c>
      <c r="Q129" s="120" t="b">
        <v>1</v>
      </c>
      <c r="R129" s="120" t="b">
        <v>1</v>
      </c>
      <c r="T129" s="11" t="str">
        <f t="shared" si="5"/>
        <v>NOOOOO</v>
      </c>
    </row>
    <row r="130" spans="1:20" x14ac:dyDescent="0.25">
      <c r="A130" s="117">
        <v>1</v>
      </c>
      <c r="B130" s="118">
        <v>2</v>
      </c>
      <c r="C130" s="315">
        <f>APT!J130</f>
        <v>0</v>
      </c>
      <c r="D130" s="120" t="b">
        <v>1</v>
      </c>
      <c r="E130" s="316" t="str">
        <f>RIGHT(APT!C130,4)&amp;"."&amp;APT!M130&amp;"."&amp;APT!K130&amp;"."&amp;$C$5</f>
        <v>...Ap21</v>
      </c>
      <c r="F130" s="317">
        <f t="shared" ca="1" si="3"/>
        <v>44309</v>
      </c>
      <c r="G130" s="318">
        <f>APT!Q130</f>
        <v>0</v>
      </c>
      <c r="H130" s="124">
        <f t="shared" ca="1" si="4"/>
        <v>44309</v>
      </c>
      <c r="I130" s="125">
        <v>0</v>
      </c>
      <c r="J130" s="316" t="str">
        <f>LEFT(APT!D130,20)&amp;"."&amp;APTPay!E130</f>
        <v>....Ap21</v>
      </c>
      <c r="K130" s="120" t="b">
        <v>1</v>
      </c>
      <c r="L130" s="126" t="s">
        <v>3686</v>
      </c>
      <c r="M130" s="120" t="b">
        <v>1</v>
      </c>
      <c r="N130" s="120" t="s">
        <v>3687</v>
      </c>
      <c r="O130" s="319">
        <f>APT!K130</f>
        <v>0</v>
      </c>
      <c r="P130" s="120" t="b">
        <v>1</v>
      </c>
      <c r="Q130" s="120" t="b">
        <v>1</v>
      </c>
      <c r="R130" s="120" t="b">
        <v>1</v>
      </c>
      <c r="T130" s="11" t="str">
        <f t="shared" si="5"/>
        <v>NOOOOO</v>
      </c>
    </row>
    <row r="131" spans="1:20" x14ac:dyDescent="0.25">
      <c r="A131" s="117">
        <v>1</v>
      </c>
      <c r="B131" s="118">
        <v>2</v>
      </c>
      <c r="C131" s="315">
        <f>APT!J131</f>
        <v>0</v>
      </c>
      <c r="D131" s="120" t="b">
        <v>1</v>
      </c>
      <c r="E131" s="316" t="str">
        <f>RIGHT(APT!C131,4)&amp;"."&amp;APT!M131&amp;"."&amp;APT!K131&amp;"."&amp;$C$5</f>
        <v>...Ap21</v>
      </c>
      <c r="F131" s="317">
        <f t="shared" ca="1" si="3"/>
        <v>44309</v>
      </c>
      <c r="G131" s="318">
        <f>APT!Q131</f>
        <v>0</v>
      </c>
      <c r="H131" s="124">
        <f t="shared" ca="1" si="4"/>
        <v>44309</v>
      </c>
      <c r="I131" s="125">
        <v>0</v>
      </c>
      <c r="J131" s="316" t="str">
        <f>LEFT(APT!D131,20)&amp;"."&amp;APTPay!E131</f>
        <v>....Ap21</v>
      </c>
      <c r="K131" s="120" t="b">
        <v>1</v>
      </c>
      <c r="L131" s="126" t="s">
        <v>3686</v>
      </c>
      <c r="M131" s="120" t="b">
        <v>1</v>
      </c>
      <c r="N131" s="120" t="s">
        <v>3687</v>
      </c>
      <c r="O131" s="319">
        <f>APT!K131</f>
        <v>0</v>
      </c>
      <c r="P131" s="120" t="b">
        <v>1</v>
      </c>
      <c r="Q131" s="120" t="b">
        <v>1</v>
      </c>
      <c r="R131" s="120" t="b">
        <v>1</v>
      </c>
      <c r="T131" s="11" t="str">
        <f t="shared" si="5"/>
        <v>NOOOOO</v>
      </c>
    </row>
    <row r="132" spans="1:20" x14ac:dyDescent="0.25">
      <c r="A132" s="117">
        <v>1</v>
      </c>
      <c r="B132" s="118">
        <v>2</v>
      </c>
      <c r="C132" s="315">
        <f>APT!J132</f>
        <v>0</v>
      </c>
      <c r="D132" s="120" t="b">
        <v>1</v>
      </c>
      <c r="E132" s="316" t="str">
        <f>RIGHT(APT!C132,4)&amp;"."&amp;APT!M132&amp;"."&amp;APT!K132&amp;"."&amp;$C$5</f>
        <v>...Ap21</v>
      </c>
      <c r="F132" s="317">
        <f t="shared" ca="1" si="3"/>
        <v>44309</v>
      </c>
      <c r="G132" s="318">
        <f>APT!Q132</f>
        <v>0</v>
      </c>
      <c r="H132" s="124">
        <f t="shared" ca="1" si="4"/>
        <v>44309</v>
      </c>
      <c r="I132" s="125">
        <v>0</v>
      </c>
      <c r="J132" s="316" t="str">
        <f>LEFT(APT!D132,20)&amp;"."&amp;APTPay!E132</f>
        <v>....Ap21</v>
      </c>
      <c r="K132" s="120" t="b">
        <v>1</v>
      </c>
      <c r="L132" s="126" t="s">
        <v>3686</v>
      </c>
      <c r="M132" s="120" t="b">
        <v>1</v>
      </c>
      <c r="N132" s="120" t="s">
        <v>3687</v>
      </c>
      <c r="O132" s="319">
        <f>APT!K132</f>
        <v>0</v>
      </c>
      <c r="P132" s="120" t="b">
        <v>1</v>
      </c>
      <c r="Q132" s="120" t="b">
        <v>1</v>
      </c>
      <c r="R132" s="120" t="b">
        <v>1</v>
      </c>
      <c r="T132" s="11" t="str">
        <f t="shared" si="5"/>
        <v>NOOOOO</v>
      </c>
    </row>
    <row r="133" spans="1:20" x14ac:dyDescent="0.25">
      <c r="A133" s="117">
        <v>1</v>
      </c>
      <c r="B133" s="118">
        <v>2</v>
      </c>
      <c r="C133" s="315">
        <f>APT!J133</f>
        <v>0</v>
      </c>
      <c r="D133" s="120" t="b">
        <v>1</v>
      </c>
      <c r="E133" s="316" t="str">
        <f>RIGHT(APT!C133,4)&amp;"."&amp;APT!M133&amp;"."&amp;APT!K133&amp;"."&amp;$C$5</f>
        <v>...Ap21</v>
      </c>
      <c r="F133" s="317">
        <f t="shared" ca="1" si="3"/>
        <v>44309</v>
      </c>
      <c r="G133" s="318">
        <f>APT!Q133</f>
        <v>0</v>
      </c>
      <c r="H133" s="124">
        <f t="shared" ca="1" si="4"/>
        <v>44309</v>
      </c>
      <c r="I133" s="125">
        <v>0</v>
      </c>
      <c r="J133" s="316" t="str">
        <f>LEFT(APT!D133,20)&amp;"."&amp;APTPay!E133</f>
        <v>....Ap21</v>
      </c>
      <c r="K133" s="120" t="b">
        <v>1</v>
      </c>
      <c r="L133" s="126" t="s">
        <v>3686</v>
      </c>
      <c r="M133" s="120" t="b">
        <v>1</v>
      </c>
      <c r="N133" s="120" t="s">
        <v>3687</v>
      </c>
      <c r="O133" s="319">
        <f>APT!K133</f>
        <v>0</v>
      </c>
      <c r="P133" s="120" t="b">
        <v>1</v>
      </c>
      <c r="Q133" s="120" t="b">
        <v>1</v>
      </c>
      <c r="R133" s="120" t="b">
        <v>1</v>
      </c>
      <c r="T133" s="11" t="str">
        <f t="shared" si="5"/>
        <v>NOOOOO</v>
      </c>
    </row>
    <row r="134" spans="1:20" x14ac:dyDescent="0.25">
      <c r="A134" s="117">
        <v>1</v>
      </c>
      <c r="B134" s="118">
        <v>2</v>
      </c>
      <c r="C134" s="315">
        <f>APT!J134</f>
        <v>0</v>
      </c>
      <c r="D134" s="120" t="b">
        <v>1</v>
      </c>
      <c r="E134" s="316" t="str">
        <f>RIGHT(APT!C134,4)&amp;"."&amp;APT!M134&amp;"."&amp;APT!K134&amp;"."&amp;$C$5</f>
        <v>...Ap21</v>
      </c>
      <c r="F134" s="317">
        <f t="shared" ca="1" si="3"/>
        <v>44309</v>
      </c>
      <c r="G134" s="318">
        <f>APT!Q134</f>
        <v>0</v>
      </c>
      <c r="H134" s="124">
        <f t="shared" ca="1" si="4"/>
        <v>44309</v>
      </c>
      <c r="I134" s="125">
        <v>0</v>
      </c>
      <c r="J134" s="316" t="str">
        <f>LEFT(APT!D134,20)&amp;"."&amp;APTPay!E134</f>
        <v>....Ap21</v>
      </c>
      <c r="K134" s="120" t="b">
        <v>1</v>
      </c>
      <c r="L134" s="126" t="s">
        <v>3686</v>
      </c>
      <c r="M134" s="120" t="b">
        <v>1</v>
      </c>
      <c r="N134" s="120" t="s">
        <v>3687</v>
      </c>
      <c r="O134" s="319">
        <f>APT!K134</f>
        <v>0</v>
      </c>
      <c r="P134" s="120" t="b">
        <v>1</v>
      </c>
      <c r="Q134" s="120" t="b">
        <v>1</v>
      </c>
      <c r="R134" s="120" t="b">
        <v>1</v>
      </c>
      <c r="T134" s="11" t="str">
        <f t="shared" si="5"/>
        <v>NOOOOO</v>
      </c>
    </row>
    <row r="135" spans="1:20" x14ac:dyDescent="0.25">
      <c r="A135" s="117">
        <v>1</v>
      </c>
      <c r="B135" s="118">
        <v>2</v>
      </c>
      <c r="C135" s="315">
        <f>APT!J135</f>
        <v>0</v>
      </c>
      <c r="D135" s="120" t="b">
        <v>1</v>
      </c>
      <c r="E135" s="316" t="str">
        <f>RIGHT(APT!C135,4)&amp;"."&amp;APT!M135&amp;"."&amp;APT!K135&amp;"."&amp;$C$5</f>
        <v>...Ap21</v>
      </c>
      <c r="F135" s="317">
        <f t="shared" ca="1" si="3"/>
        <v>44309</v>
      </c>
      <c r="G135" s="318">
        <f>APT!Q135</f>
        <v>0</v>
      </c>
      <c r="H135" s="124">
        <f t="shared" ca="1" si="4"/>
        <v>44309</v>
      </c>
      <c r="I135" s="125">
        <v>0</v>
      </c>
      <c r="J135" s="316" t="str">
        <f>LEFT(APT!D135,20)&amp;"."&amp;APTPay!E135</f>
        <v>....Ap21</v>
      </c>
      <c r="K135" s="120" t="b">
        <v>1</v>
      </c>
      <c r="L135" s="126" t="s">
        <v>3686</v>
      </c>
      <c r="M135" s="120" t="b">
        <v>1</v>
      </c>
      <c r="N135" s="120" t="s">
        <v>3687</v>
      </c>
      <c r="O135" s="319">
        <f>APT!K135</f>
        <v>0</v>
      </c>
      <c r="P135" s="120" t="b">
        <v>1</v>
      </c>
      <c r="Q135" s="120" t="b">
        <v>1</v>
      </c>
      <c r="R135" s="120" t="b">
        <v>1</v>
      </c>
      <c r="T135" s="11" t="str">
        <f t="shared" si="5"/>
        <v>NOOOOO</v>
      </c>
    </row>
    <row r="136" spans="1:20" x14ac:dyDescent="0.25">
      <c r="A136" s="117">
        <v>1</v>
      </c>
      <c r="B136" s="118">
        <v>2</v>
      </c>
      <c r="C136" s="315">
        <f>APT!J136</f>
        <v>0</v>
      </c>
      <c r="D136" s="120" t="b">
        <v>1</v>
      </c>
      <c r="E136" s="316" t="str">
        <f>RIGHT(APT!C136,4)&amp;"."&amp;APT!M136&amp;"."&amp;APT!K136&amp;"."&amp;$C$5</f>
        <v>...Ap21</v>
      </c>
      <c r="F136" s="317">
        <f t="shared" ca="1" si="3"/>
        <v>44309</v>
      </c>
      <c r="G136" s="318">
        <f>APT!Q136</f>
        <v>0</v>
      </c>
      <c r="H136" s="124">
        <f t="shared" ca="1" si="4"/>
        <v>44309</v>
      </c>
      <c r="I136" s="125">
        <v>0</v>
      </c>
      <c r="J136" s="316" t="str">
        <f>LEFT(APT!D136,20)&amp;"."&amp;APTPay!E136</f>
        <v>....Ap21</v>
      </c>
      <c r="K136" s="120" t="b">
        <v>1</v>
      </c>
      <c r="L136" s="126" t="s">
        <v>3686</v>
      </c>
      <c r="M136" s="120" t="b">
        <v>1</v>
      </c>
      <c r="N136" s="120" t="s">
        <v>3687</v>
      </c>
      <c r="O136" s="319">
        <f>APT!K136</f>
        <v>0</v>
      </c>
      <c r="P136" s="120" t="b">
        <v>1</v>
      </c>
      <c r="Q136" s="120" t="b">
        <v>1</v>
      </c>
      <c r="R136" s="120" t="b">
        <v>1</v>
      </c>
      <c r="T136" s="11" t="str">
        <f t="shared" si="5"/>
        <v>NOOOOO</v>
      </c>
    </row>
    <row r="137" spans="1:20" x14ac:dyDescent="0.25">
      <c r="A137" s="117">
        <v>1</v>
      </c>
      <c r="B137" s="118">
        <v>2</v>
      </c>
      <c r="C137" s="315">
        <f>APT!J137</f>
        <v>0</v>
      </c>
      <c r="D137" s="120" t="b">
        <v>1</v>
      </c>
      <c r="E137" s="316" t="str">
        <f>RIGHT(APT!C137,4)&amp;"."&amp;APT!M137&amp;"."&amp;APT!K137&amp;"."&amp;$C$5</f>
        <v>...Ap21</v>
      </c>
      <c r="F137" s="317">
        <f t="shared" ca="1" si="3"/>
        <v>44309</v>
      </c>
      <c r="G137" s="318">
        <f>APT!Q137</f>
        <v>0</v>
      </c>
      <c r="H137" s="124">
        <f t="shared" ca="1" si="4"/>
        <v>44309</v>
      </c>
      <c r="I137" s="125">
        <v>0</v>
      </c>
      <c r="J137" s="316" t="str">
        <f>LEFT(APT!D137,20)&amp;"."&amp;APTPay!E137</f>
        <v>....Ap21</v>
      </c>
      <c r="K137" s="120" t="b">
        <v>1</v>
      </c>
      <c r="L137" s="126" t="s">
        <v>3686</v>
      </c>
      <c r="M137" s="120" t="b">
        <v>1</v>
      </c>
      <c r="N137" s="120" t="s">
        <v>3687</v>
      </c>
      <c r="O137" s="319">
        <f>APT!K137</f>
        <v>0</v>
      </c>
      <c r="P137" s="120" t="b">
        <v>1</v>
      </c>
      <c r="Q137" s="120" t="b">
        <v>1</v>
      </c>
      <c r="R137" s="120" t="b">
        <v>1</v>
      </c>
      <c r="T137" s="11" t="str">
        <f t="shared" si="5"/>
        <v>NOOOOO</v>
      </c>
    </row>
    <row r="138" spans="1:20" x14ac:dyDescent="0.25">
      <c r="A138" s="117">
        <v>1</v>
      </c>
      <c r="B138" s="118">
        <v>2</v>
      </c>
      <c r="C138" s="315">
        <f>APT!J138</f>
        <v>0</v>
      </c>
      <c r="D138" s="120" t="b">
        <v>1</v>
      </c>
      <c r="E138" s="316" t="str">
        <f>RIGHT(APT!C138,4)&amp;"."&amp;APT!M138&amp;"."&amp;APT!K138&amp;"."&amp;$C$5</f>
        <v>...Ap21</v>
      </c>
      <c r="F138" s="317">
        <f t="shared" ca="1" si="3"/>
        <v>44309</v>
      </c>
      <c r="G138" s="318">
        <f>APT!Q138</f>
        <v>0</v>
      </c>
      <c r="H138" s="124">
        <f t="shared" ca="1" si="4"/>
        <v>44309</v>
      </c>
      <c r="I138" s="125">
        <v>0</v>
      </c>
      <c r="J138" s="316" t="str">
        <f>LEFT(APT!D138,20)&amp;"."&amp;APTPay!E138</f>
        <v>....Ap21</v>
      </c>
      <c r="K138" s="120" t="b">
        <v>1</v>
      </c>
      <c r="L138" s="126" t="s">
        <v>3686</v>
      </c>
      <c r="M138" s="120" t="b">
        <v>1</v>
      </c>
      <c r="N138" s="120" t="s">
        <v>3687</v>
      </c>
      <c r="O138" s="319">
        <f>APT!K138</f>
        <v>0</v>
      </c>
      <c r="P138" s="120" t="b">
        <v>1</v>
      </c>
      <c r="Q138" s="120" t="b">
        <v>1</v>
      </c>
      <c r="R138" s="120" t="b">
        <v>1</v>
      </c>
      <c r="T138" s="11" t="str">
        <f t="shared" si="5"/>
        <v>NOOOOO</v>
      </c>
    </row>
    <row r="139" spans="1:20" x14ac:dyDescent="0.25">
      <c r="A139" s="117">
        <v>1</v>
      </c>
      <c r="B139" s="118">
        <v>2</v>
      </c>
      <c r="C139" s="315">
        <f>APT!J139</f>
        <v>0</v>
      </c>
      <c r="D139" s="120" t="b">
        <v>1</v>
      </c>
      <c r="E139" s="316" t="str">
        <f>RIGHT(APT!C139,4)&amp;"."&amp;APT!M139&amp;"."&amp;APT!K139&amp;"."&amp;$C$5</f>
        <v>...Ap21</v>
      </c>
      <c r="F139" s="317">
        <f t="shared" ca="1" si="3"/>
        <v>44309</v>
      </c>
      <c r="G139" s="318">
        <f>APT!Q139</f>
        <v>0</v>
      </c>
      <c r="H139" s="124">
        <f t="shared" ca="1" si="4"/>
        <v>44309</v>
      </c>
      <c r="I139" s="125">
        <v>0</v>
      </c>
      <c r="J139" s="316" t="str">
        <f>LEFT(APT!D139,20)&amp;"."&amp;APTPay!E139</f>
        <v>....Ap21</v>
      </c>
      <c r="K139" s="120" t="b">
        <v>1</v>
      </c>
      <c r="L139" s="126" t="s">
        <v>3686</v>
      </c>
      <c r="M139" s="120" t="b">
        <v>1</v>
      </c>
      <c r="N139" s="120" t="s">
        <v>3687</v>
      </c>
      <c r="O139" s="319">
        <f>APT!K139</f>
        <v>0</v>
      </c>
      <c r="P139" s="120" t="b">
        <v>1</v>
      </c>
      <c r="Q139" s="120" t="b">
        <v>1</v>
      </c>
      <c r="R139" s="120" t="b">
        <v>1</v>
      </c>
      <c r="T139" s="11" t="str">
        <f t="shared" si="5"/>
        <v>NOOOOO</v>
      </c>
    </row>
    <row r="140" spans="1:20" x14ac:dyDescent="0.25">
      <c r="A140" s="117">
        <v>1</v>
      </c>
      <c r="B140" s="118">
        <v>2</v>
      </c>
      <c r="C140" s="315">
        <f>APT!J140</f>
        <v>0</v>
      </c>
      <c r="D140" s="120" t="b">
        <v>1</v>
      </c>
      <c r="E140" s="316" t="str">
        <f>RIGHT(APT!C140,4)&amp;"."&amp;APT!M140&amp;"."&amp;APT!K140&amp;"."&amp;$C$5</f>
        <v>...Ap21</v>
      </c>
      <c r="F140" s="317">
        <f t="shared" ca="1" si="3"/>
        <v>44309</v>
      </c>
      <c r="G140" s="318">
        <f>APT!Q140</f>
        <v>0</v>
      </c>
      <c r="H140" s="124">
        <f t="shared" ca="1" si="4"/>
        <v>44309</v>
      </c>
      <c r="I140" s="125">
        <v>0</v>
      </c>
      <c r="J140" s="316" t="str">
        <f>LEFT(APT!D140,20)&amp;"."&amp;APTPay!E140</f>
        <v>....Ap21</v>
      </c>
      <c r="K140" s="120" t="b">
        <v>1</v>
      </c>
      <c r="L140" s="126" t="s">
        <v>3686</v>
      </c>
      <c r="M140" s="120" t="b">
        <v>1</v>
      </c>
      <c r="N140" s="120" t="s">
        <v>3687</v>
      </c>
      <c r="O140" s="319">
        <f>APT!K140</f>
        <v>0</v>
      </c>
      <c r="P140" s="120" t="b">
        <v>1</v>
      </c>
      <c r="Q140" s="120" t="b">
        <v>1</v>
      </c>
      <c r="R140" s="120" t="b">
        <v>1</v>
      </c>
      <c r="T140" s="11" t="str">
        <f t="shared" si="5"/>
        <v>NOOOOO</v>
      </c>
    </row>
    <row r="141" spans="1:20" x14ac:dyDescent="0.25">
      <c r="A141" s="117">
        <v>1</v>
      </c>
      <c r="B141" s="118">
        <v>2</v>
      </c>
      <c r="C141" s="315">
        <f>APT!J141</f>
        <v>0</v>
      </c>
      <c r="D141" s="120" t="b">
        <v>1</v>
      </c>
      <c r="E141" s="316" t="str">
        <f>RIGHT(APT!C141,4)&amp;"."&amp;APT!M141&amp;"."&amp;APT!K141&amp;"."&amp;$C$5</f>
        <v>...Ap21</v>
      </c>
      <c r="F141" s="317">
        <f t="shared" ca="1" si="3"/>
        <v>44309</v>
      </c>
      <c r="G141" s="318">
        <f>APT!Q141</f>
        <v>0</v>
      </c>
      <c r="H141" s="124">
        <f t="shared" ca="1" si="4"/>
        <v>44309</v>
      </c>
      <c r="I141" s="125">
        <v>0</v>
      </c>
      <c r="J141" s="316" t="str">
        <f>LEFT(APT!D141,20)&amp;"."&amp;APTPay!E141</f>
        <v>....Ap21</v>
      </c>
      <c r="K141" s="120" t="b">
        <v>1</v>
      </c>
      <c r="L141" s="126" t="s">
        <v>3686</v>
      </c>
      <c r="M141" s="120" t="b">
        <v>1</v>
      </c>
      <c r="N141" s="120" t="s">
        <v>3687</v>
      </c>
      <c r="O141" s="319">
        <f>APT!K141</f>
        <v>0</v>
      </c>
      <c r="P141" s="120" t="b">
        <v>1</v>
      </c>
      <c r="Q141" s="120" t="b">
        <v>1</v>
      </c>
      <c r="R141" s="120" t="b">
        <v>1</v>
      </c>
      <c r="T141" s="11" t="str">
        <f t="shared" si="5"/>
        <v>NOOOOO</v>
      </c>
    </row>
    <row r="142" spans="1:20" x14ac:dyDescent="0.25">
      <c r="A142" s="117">
        <v>1</v>
      </c>
      <c r="B142" s="118">
        <v>2</v>
      </c>
      <c r="C142" s="315">
        <f>APT!J142</f>
        <v>0</v>
      </c>
      <c r="D142" s="120" t="b">
        <v>1</v>
      </c>
      <c r="E142" s="316" t="str">
        <f>RIGHT(APT!C142,4)&amp;"."&amp;APT!M142&amp;"."&amp;APT!K142&amp;"."&amp;$C$5</f>
        <v>...Ap21</v>
      </c>
      <c r="F142" s="317">
        <f t="shared" ca="1" si="3"/>
        <v>44309</v>
      </c>
      <c r="G142" s="318">
        <f>APT!Q142</f>
        <v>0</v>
      </c>
      <c r="H142" s="124">
        <f t="shared" ca="1" si="4"/>
        <v>44309</v>
      </c>
      <c r="I142" s="125">
        <v>0</v>
      </c>
      <c r="J142" s="316" t="str">
        <f>LEFT(APT!D142,20)&amp;"."&amp;APTPay!E142</f>
        <v>....Ap21</v>
      </c>
      <c r="K142" s="120" t="b">
        <v>1</v>
      </c>
      <c r="L142" s="126" t="s">
        <v>3686</v>
      </c>
      <c r="M142" s="120" t="b">
        <v>1</v>
      </c>
      <c r="N142" s="120" t="s">
        <v>3687</v>
      </c>
      <c r="O142" s="319">
        <f>APT!K142</f>
        <v>0</v>
      </c>
      <c r="P142" s="120" t="b">
        <v>1</v>
      </c>
      <c r="Q142" s="120" t="b">
        <v>1</v>
      </c>
      <c r="R142" s="120" t="b">
        <v>1</v>
      </c>
      <c r="T142" s="11" t="str">
        <f t="shared" si="5"/>
        <v>NOOOOO</v>
      </c>
    </row>
    <row r="143" spans="1:20" x14ac:dyDescent="0.25">
      <c r="A143" s="117">
        <v>1</v>
      </c>
      <c r="B143" s="118">
        <v>2</v>
      </c>
      <c r="C143" s="315">
        <f>APT!J143</f>
        <v>0</v>
      </c>
      <c r="D143" s="120" t="b">
        <v>1</v>
      </c>
      <c r="E143" s="316" t="str">
        <f>RIGHT(APT!C143,4)&amp;"."&amp;APT!M143&amp;"."&amp;APT!K143&amp;"."&amp;$C$5</f>
        <v>...Ap21</v>
      </c>
      <c r="F143" s="317">
        <f t="shared" ca="1" si="3"/>
        <v>44309</v>
      </c>
      <c r="G143" s="318">
        <f>APT!Q143</f>
        <v>0</v>
      </c>
      <c r="H143" s="124">
        <f t="shared" ca="1" si="4"/>
        <v>44309</v>
      </c>
      <c r="I143" s="125">
        <v>0</v>
      </c>
      <c r="J143" s="316" t="str">
        <f>LEFT(APT!D143,20)&amp;"."&amp;APTPay!E143</f>
        <v>....Ap21</v>
      </c>
      <c r="K143" s="120" t="b">
        <v>1</v>
      </c>
      <c r="L143" s="126" t="s">
        <v>3686</v>
      </c>
      <c r="M143" s="120" t="b">
        <v>1</v>
      </c>
      <c r="N143" s="120" t="s">
        <v>3687</v>
      </c>
      <c r="O143" s="319">
        <f>APT!K143</f>
        <v>0</v>
      </c>
      <c r="P143" s="120" t="b">
        <v>1</v>
      </c>
      <c r="Q143" s="120" t="b">
        <v>1</v>
      </c>
      <c r="R143" s="120" t="b">
        <v>1</v>
      </c>
      <c r="T143" s="11" t="str">
        <f t="shared" si="5"/>
        <v>NOOOOO</v>
      </c>
    </row>
    <row r="144" spans="1:20" x14ac:dyDescent="0.25">
      <c r="A144" s="117">
        <v>1</v>
      </c>
      <c r="B144" s="118">
        <v>2</v>
      </c>
      <c r="C144" s="315">
        <f>APT!J144</f>
        <v>0</v>
      </c>
      <c r="D144" s="120" t="b">
        <v>1</v>
      </c>
      <c r="E144" s="316" t="str">
        <f>RIGHT(APT!C144,4)&amp;"."&amp;APT!M144&amp;"."&amp;APT!K144&amp;"."&amp;$C$5</f>
        <v>...Ap21</v>
      </c>
      <c r="F144" s="317">
        <f t="shared" ca="1" si="3"/>
        <v>44309</v>
      </c>
      <c r="G144" s="318">
        <f>APT!Q144</f>
        <v>0</v>
      </c>
      <c r="H144" s="124">
        <f t="shared" ca="1" si="4"/>
        <v>44309</v>
      </c>
      <c r="I144" s="125">
        <v>0</v>
      </c>
      <c r="J144" s="316" t="str">
        <f>LEFT(APT!D144,20)&amp;"."&amp;APTPay!E144</f>
        <v>....Ap21</v>
      </c>
      <c r="K144" s="120" t="b">
        <v>1</v>
      </c>
      <c r="L144" s="126" t="s">
        <v>3686</v>
      </c>
      <c r="M144" s="120" t="b">
        <v>1</v>
      </c>
      <c r="N144" s="120" t="s">
        <v>3687</v>
      </c>
      <c r="O144" s="319">
        <f>APT!K144</f>
        <v>0</v>
      </c>
      <c r="P144" s="120" t="b">
        <v>1</v>
      </c>
      <c r="Q144" s="120" t="b">
        <v>1</v>
      </c>
      <c r="R144" s="120" t="b">
        <v>1</v>
      </c>
      <c r="T144" s="11" t="str">
        <f t="shared" si="5"/>
        <v>NOOOOO</v>
      </c>
    </row>
    <row r="145" spans="1:20" x14ac:dyDescent="0.25">
      <c r="A145" s="117">
        <v>1</v>
      </c>
      <c r="B145" s="118">
        <v>2</v>
      </c>
      <c r="C145" s="315">
        <f>APT!J145</f>
        <v>0</v>
      </c>
      <c r="D145" s="120" t="b">
        <v>1</v>
      </c>
      <c r="E145" s="316" t="str">
        <f>RIGHT(APT!C145,4)&amp;"."&amp;APT!M145&amp;"."&amp;APT!K145&amp;"."&amp;$C$5</f>
        <v>...Ap21</v>
      </c>
      <c r="F145" s="317">
        <f t="shared" ca="1" si="3"/>
        <v>44309</v>
      </c>
      <c r="G145" s="318">
        <f>APT!Q145</f>
        <v>0</v>
      </c>
      <c r="H145" s="124">
        <f t="shared" ca="1" si="4"/>
        <v>44309</v>
      </c>
      <c r="I145" s="125">
        <v>0</v>
      </c>
      <c r="J145" s="316" t="str">
        <f>LEFT(APT!D145,20)&amp;"."&amp;APTPay!E145</f>
        <v>....Ap21</v>
      </c>
      <c r="K145" s="120" t="b">
        <v>1</v>
      </c>
      <c r="L145" s="126" t="s">
        <v>3686</v>
      </c>
      <c r="M145" s="120" t="b">
        <v>1</v>
      </c>
      <c r="N145" s="120" t="s">
        <v>3687</v>
      </c>
      <c r="O145" s="319">
        <f>APT!K145</f>
        <v>0</v>
      </c>
      <c r="P145" s="120" t="b">
        <v>1</v>
      </c>
      <c r="Q145" s="120" t="b">
        <v>1</v>
      </c>
      <c r="R145" s="120" t="b">
        <v>1</v>
      </c>
      <c r="T145" s="11" t="str">
        <f t="shared" si="5"/>
        <v>NOOOOO</v>
      </c>
    </row>
    <row r="146" spans="1:20" x14ac:dyDescent="0.25">
      <c r="A146" s="117">
        <v>1</v>
      </c>
      <c r="B146" s="118">
        <v>2</v>
      </c>
      <c r="C146" s="315">
        <f>APT!J146</f>
        <v>0</v>
      </c>
      <c r="D146" s="120" t="b">
        <v>1</v>
      </c>
      <c r="E146" s="316" t="str">
        <f>RIGHT(APT!C146,4)&amp;"."&amp;APT!M146&amp;"."&amp;APT!K146&amp;"."&amp;$C$5</f>
        <v>...Ap21</v>
      </c>
      <c r="F146" s="317">
        <f t="shared" ca="1" si="3"/>
        <v>44309</v>
      </c>
      <c r="G146" s="318">
        <f>APT!Q146</f>
        <v>0</v>
      </c>
      <c r="H146" s="124">
        <f t="shared" ca="1" si="4"/>
        <v>44309</v>
      </c>
      <c r="I146" s="125">
        <v>0</v>
      </c>
      <c r="J146" s="316" t="str">
        <f>LEFT(APT!D146,20)&amp;"."&amp;APTPay!E146</f>
        <v>....Ap21</v>
      </c>
      <c r="K146" s="120" t="b">
        <v>1</v>
      </c>
      <c r="L146" s="126" t="s">
        <v>3686</v>
      </c>
      <c r="M146" s="120" t="b">
        <v>1</v>
      </c>
      <c r="N146" s="120" t="s">
        <v>3687</v>
      </c>
      <c r="O146" s="319">
        <f>APT!K146</f>
        <v>0</v>
      </c>
      <c r="P146" s="120" t="b">
        <v>1</v>
      </c>
      <c r="Q146" s="120" t="b">
        <v>1</v>
      </c>
      <c r="R146" s="120" t="b">
        <v>1</v>
      </c>
      <c r="T146" s="11" t="str">
        <f t="shared" si="5"/>
        <v>NOOOOO</v>
      </c>
    </row>
    <row r="147" spans="1:20" x14ac:dyDescent="0.25">
      <c r="A147" s="117">
        <v>1</v>
      </c>
      <c r="B147" s="118">
        <v>2</v>
      </c>
      <c r="C147" s="315">
        <f>APT!J147</f>
        <v>0</v>
      </c>
      <c r="D147" s="120" t="b">
        <v>1</v>
      </c>
      <c r="E147" s="316" t="str">
        <f>RIGHT(APT!C147,4)&amp;"."&amp;APT!M147&amp;"."&amp;APT!K147&amp;"."&amp;$C$5</f>
        <v>...Ap21</v>
      </c>
      <c r="F147" s="317">
        <f t="shared" ca="1" si="3"/>
        <v>44309</v>
      </c>
      <c r="G147" s="318">
        <f>APT!Q147</f>
        <v>0</v>
      </c>
      <c r="H147" s="124">
        <f t="shared" ca="1" si="4"/>
        <v>44309</v>
      </c>
      <c r="I147" s="125">
        <v>0</v>
      </c>
      <c r="J147" s="316" t="str">
        <f>LEFT(APT!D147,20)&amp;"."&amp;APTPay!E147</f>
        <v>....Ap21</v>
      </c>
      <c r="K147" s="120" t="b">
        <v>1</v>
      </c>
      <c r="L147" s="126" t="s">
        <v>3686</v>
      </c>
      <c r="M147" s="120" t="b">
        <v>1</v>
      </c>
      <c r="N147" s="120" t="s">
        <v>3687</v>
      </c>
      <c r="O147" s="319">
        <f>APT!K147</f>
        <v>0</v>
      </c>
      <c r="P147" s="120" t="b">
        <v>1</v>
      </c>
      <c r="Q147" s="120" t="b">
        <v>1</v>
      </c>
      <c r="R147" s="120" t="b">
        <v>1</v>
      </c>
      <c r="T147" s="11" t="str">
        <f t="shared" si="5"/>
        <v>NOOOOO</v>
      </c>
    </row>
    <row r="148" spans="1:20" x14ac:dyDescent="0.25">
      <c r="A148" s="117">
        <v>1</v>
      </c>
      <c r="B148" s="118">
        <v>2</v>
      </c>
      <c r="C148" s="315">
        <f>APT!J148</f>
        <v>0</v>
      </c>
      <c r="D148" s="120" t="b">
        <v>1</v>
      </c>
      <c r="E148" s="316" t="str">
        <f>RIGHT(APT!C148,4)&amp;"."&amp;APT!M148&amp;"."&amp;APT!K148&amp;"."&amp;$C$5</f>
        <v>...Ap21</v>
      </c>
      <c r="F148" s="317">
        <f t="shared" ca="1" si="3"/>
        <v>44309</v>
      </c>
      <c r="G148" s="318">
        <f>APT!Q148</f>
        <v>0</v>
      </c>
      <c r="H148" s="124">
        <f t="shared" ca="1" si="4"/>
        <v>44309</v>
      </c>
      <c r="I148" s="125">
        <v>0</v>
      </c>
      <c r="J148" s="316" t="str">
        <f>LEFT(APT!D148,20)&amp;"."&amp;APTPay!E148</f>
        <v>....Ap21</v>
      </c>
      <c r="K148" s="120" t="b">
        <v>1</v>
      </c>
      <c r="L148" s="126" t="s">
        <v>3686</v>
      </c>
      <c r="M148" s="120" t="b">
        <v>1</v>
      </c>
      <c r="N148" s="120" t="s">
        <v>3687</v>
      </c>
      <c r="O148" s="319">
        <f>APT!K148</f>
        <v>0</v>
      </c>
      <c r="P148" s="120" t="b">
        <v>1</v>
      </c>
      <c r="Q148" s="120" t="b">
        <v>1</v>
      </c>
      <c r="R148" s="120" t="b">
        <v>1</v>
      </c>
      <c r="T148" s="11" t="str">
        <f t="shared" si="5"/>
        <v>NOOOOO</v>
      </c>
    </row>
    <row r="149" spans="1:20" x14ac:dyDescent="0.25">
      <c r="A149" s="117">
        <v>1</v>
      </c>
      <c r="B149" s="118">
        <v>2</v>
      </c>
      <c r="C149" s="315">
        <f>APT!J149</f>
        <v>0</v>
      </c>
      <c r="D149" s="120" t="b">
        <v>1</v>
      </c>
      <c r="E149" s="316" t="str">
        <f>RIGHT(APT!C149,4)&amp;"."&amp;APT!M149&amp;"."&amp;APT!K149&amp;"."&amp;$C$5</f>
        <v>...Ap21</v>
      </c>
      <c r="F149" s="317">
        <f t="shared" ref="F149:F185" ca="1" si="6">TODAY()</f>
        <v>44309</v>
      </c>
      <c r="G149" s="318">
        <f>APT!Q149</f>
        <v>0</v>
      </c>
      <c r="H149" s="124">
        <f t="shared" ca="1" si="4"/>
        <v>44309</v>
      </c>
      <c r="I149" s="125">
        <v>0</v>
      </c>
      <c r="J149" s="316" t="str">
        <f>LEFT(APT!D149,20)&amp;"."&amp;APTPay!E149</f>
        <v>....Ap21</v>
      </c>
      <c r="K149" s="120" t="b">
        <v>1</v>
      </c>
      <c r="L149" s="126" t="s">
        <v>3686</v>
      </c>
      <c r="M149" s="120" t="b">
        <v>1</v>
      </c>
      <c r="N149" s="120" t="s">
        <v>3687</v>
      </c>
      <c r="O149" s="319">
        <f>APT!K149</f>
        <v>0</v>
      </c>
      <c r="P149" s="120" t="b">
        <v>1</v>
      </c>
      <c r="Q149" s="120" t="b">
        <v>1</v>
      </c>
      <c r="R149" s="120" t="b">
        <v>1</v>
      </c>
      <c r="T149" s="11" t="str">
        <f t="shared" ref="T149:T185" si="7">IF(E149=E148,"NOOOOO","OK")</f>
        <v>NOOOOO</v>
      </c>
    </row>
    <row r="150" spans="1:20" x14ac:dyDescent="0.25">
      <c r="A150" s="117">
        <v>1</v>
      </c>
      <c r="B150" s="118">
        <v>2</v>
      </c>
      <c r="C150" s="315">
        <f>APT!J150</f>
        <v>0</v>
      </c>
      <c r="D150" s="120" t="b">
        <v>1</v>
      </c>
      <c r="E150" s="316" t="str">
        <f>RIGHT(APT!C150,4)&amp;"."&amp;APT!M150&amp;"."&amp;APT!K150&amp;"."&amp;$C$5</f>
        <v>...Ap21</v>
      </c>
      <c r="F150" s="317">
        <f t="shared" ca="1" si="6"/>
        <v>44309</v>
      </c>
      <c r="G150" s="318">
        <f>APT!Q150</f>
        <v>0</v>
      </c>
      <c r="H150" s="124">
        <f t="shared" ca="1" si="4"/>
        <v>44309</v>
      </c>
      <c r="I150" s="125">
        <v>0</v>
      </c>
      <c r="J150" s="316" t="str">
        <f>LEFT(APT!D150,20)&amp;"."&amp;APTPay!E150</f>
        <v>....Ap21</v>
      </c>
      <c r="K150" s="120" t="b">
        <v>1</v>
      </c>
      <c r="L150" s="126" t="s">
        <v>3686</v>
      </c>
      <c r="M150" s="120" t="b">
        <v>1</v>
      </c>
      <c r="N150" s="120" t="s">
        <v>3687</v>
      </c>
      <c r="O150" s="319">
        <f>APT!K150</f>
        <v>0</v>
      </c>
      <c r="P150" s="120" t="b">
        <v>1</v>
      </c>
      <c r="Q150" s="120" t="b">
        <v>1</v>
      </c>
      <c r="R150" s="120" t="b">
        <v>1</v>
      </c>
      <c r="T150" s="11" t="str">
        <f t="shared" si="7"/>
        <v>NOOOOO</v>
      </c>
    </row>
    <row r="151" spans="1:20" x14ac:dyDescent="0.25">
      <c r="A151" s="117">
        <v>1</v>
      </c>
      <c r="B151" s="118">
        <v>2</v>
      </c>
      <c r="C151" s="315">
        <f>APT!J151</f>
        <v>0</v>
      </c>
      <c r="D151" s="120" t="b">
        <v>1</v>
      </c>
      <c r="E151" s="316" t="str">
        <f>RIGHT(APT!C151,4)&amp;"."&amp;APT!M151&amp;"."&amp;APT!K151&amp;"."&amp;$C$5</f>
        <v>...Ap21</v>
      </c>
      <c r="F151" s="317">
        <f t="shared" ca="1" si="6"/>
        <v>44309</v>
      </c>
      <c r="G151" s="318">
        <f>APT!Q151</f>
        <v>0</v>
      </c>
      <c r="H151" s="124">
        <f t="shared" ca="1" si="4"/>
        <v>44309</v>
      </c>
      <c r="I151" s="125">
        <v>0</v>
      </c>
      <c r="J151" s="316" t="str">
        <f>LEFT(APT!D151,20)&amp;"."&amp;APTPay!E151</f>
        <v>....Ap21</v>
      </c>
      <c r="K151" s="120" t="b">
        <v>1</v>
      </c>
      <c r="L151" s="126" t="s">
        <v>3686</v>
      </c>
      <c r="M151" s="120" t="b">
        <v>1</v>
      </c>
      <c r="N151" s="120" t="s">
        <v>3687</v>
      </c>
      <c r="O151" s="319">
        <f>APT!K151</f>
        <v>0</v>
      </c>
      <c r="P151" s="120" t="b">
        <v>1</v>
      </c>
      <c r="Q151" s="120" t="b">
        <v>1</v>
      </c>
      <c r="R151" s="120" t="b">
        <v>1</v>
      </c>
      <c r="T151" s="11" t="str">
        <f t="shared" si="7"/>
        <v>NOOOOO</v>
      </c>
    </row>
    <row r="152" spans="1:20" x14ac:dyDescent="0.25">
      <c r="A152" s="117">
        <v>1</v>
      </c>
      <c r="B152" s="118">
        <v>2</v>
      </c>
      <c r="C152" s="315">
        <f>APT!J152</f>
        <v>0</v>
      </c>
      <c r="D152" s="120" t="b">
        <v>1</v>
      </c>
      <c r="E152" s="316" t="str">
        <f>RIGHT(APT!C152,4)&amp;"."&amp;APT!M152&amp;"."&amp;APT!K152&amp;"."&amp;$C$5</f>
        <v>...Ap21</v>
      </c>
      <c r="F152" s="317">
        <f t="shared" ca="1" si="6"/>
        <v>44309</v>
      </c>
      <c r="G152" s="318">
        <f>APT!Q152</f>
        <v>0</v>
      </c>
      <c r="H152" s="124">
        <f t="shared" ca="1" si="4"/>
        <v>44309</v>
      </c>
      <c r="I152" s="125">
        <v>0</v>
      </c>
      <c r="J152" s="316" t="str">
        <f>LEFT(APT!D152,20)&amp;"."&amp;APTPay!E152</f>
        <v>....Ap21</v>
      </c>
      <c r="K152" s="120" t="b">
        <v>1</v>
      </c>
      <c r="L152" s="126" t="s">
        <v>3686</v>
      </c>
      <c r="M152" s="120" t="b">
        <v>1</v>
      </c>
      <c r="N152" s="120" t="s">
        <v>3687</v>
      </c>
      <c r="O152" s="319">
        <f>APT!K152</f>
        <v>0</v>
      </c>
      <c r="P152" s="120" t="b">
        <v>1</v>
      </c>
      <c r="Q152" s="120" t="b">
        <v>1</v>
      </c>
      <c r="R152" s="120" t="b">
        <v>1</v>
      </c>
      <c r="T152" s="11" t="str">
        <f t="shared" si="7"/>
        <v>NOOOOO</v>
      </c>
    </row>
    <row r="153" spans="1:20" x14ac:dyDescent="0.25">
      <c r="A153" s="117">
        <v>1</v>
      </c>
      <c r="B153" s="118">
        <v>2</v>
      </c>
      <c r="C153" s="315">
        <f>APT!J153</f>
        <v>0</v>
      </c>
      <c r="D153" s="120" t="b">
        <v>1</v>
      </c>
      <c r="E153" s="316" t="str">
        <f>RIGHT(APT!C153,4)&amp;"."&amp;APT!M153&amp;"."&amp;APT!K153&amp;"."&amp;$C$5</f>
        <v>...Ap21</v>
      </c>
      <c r="F153" s="317">
        <f t="shared" ca="1" si="6"/>
        <v>44309</v>
      </c>
      <c r="G153" s="318">
        <f>APT!Q153</f>
        <v>0</v>
      </c>
      <c r="H153" s="124">
        <f t="shared" ca="1" si="4"/>
        <v>44309</v>
      </c>
      <c r="I153" s="125">
        <v>0</v>
      </c>
      <c r="J153" s="316" t="str">
        <f>LEFT(APT!D153,20)&amp;"."&amp;APTPay!E153</f>
        <v>....Ap21</v>
      </c>
      <c r="K153" s="120" t="b">
        <v>1</v>
      </c>
      <c r="L153" s="126" t="s">
        <v>3686</v>
      </c>
      <c r="M153" s="120" t="b">
        <v>1</v>
      </c>
      <c r="N153" s="120" t="s">
        <v>3687</v>
      </c>
      <c r="O153" s="319">
        <f>APT!K153</f>
        <v>0</v>
      </c>
      <c r="P153" s="120" t="b">
        <v>1</v>
      </c>
      <c r="Q153" s="120" t="b">
        <v>1</v>
      </c>
      <c r="R153" s="120" t="b">
        <v>1</v>
      </c>
      <c r="T153" s="11" t="str">
        <f t="shared" si="7"/>
        <v>NOOOOO</v>
      </c>
    </row>
    <row r="154" spans="1:20" x14ac:dyDescent="0.25">
      <c r="A154" s="117">
        <v>1</v>
      </c>
      <c r="B154" s="118">
        <v>2</v>
      </c>
      <c r="C154" s="315">
        <f>APT!J154</f>
        <v>0</v>
      </c>
      <c r="D154" s="120" t="b">
        <v>1</v>
      </c>
      <c r="E154" s="316" t="str">
        <f>RIGHT(APT!C154,4)&amp;"."&amp;APT!M154&amp;"."&amp;APT!K154&amp;"."&amp;$C$5</f>
        <v>...Ap21</v>
      </c>
      <c r="F154" s="317">
        <f t="shared" ca="1" si="6"/>
        <v>44309</v>
      </c>
      <c r="G154" s="318">
        <f>APT!Q154</f>
        <v>0</v>
      </c>
      <c r="H154" s="124">
        <f t="shared" ca="1" si="4"/>
        <v>44309</v>
      </c>
      <c r="I154" s="125">
        <v>0</v>
      </c>
      <c r="J154" s="316" t="str">
        <f>LEFT(APT!D154,20)&amp;"."&amp;APTPay!E154</f>
        <v>....Ap21</v>
      </c>
      <c r="K154" s="120" t="b">
        <v>1</v>
      </c>
      <c r="L154" s="126" t="s">
        <v>3686</v>
      </c>
      <c r="M154" s="120" t="b">
        <v>1</v>
      </c>
      <c r="N154" s="120" t="s">
        <v>3687</v>
      </c>
      <c r="O154" s="319">
        <f>APT!K154</f>
        <v>0</v>
      </c>
      <c r="P154" s="120" t="b">
        <v>1</v>
      </c>
      <c r="Q154" s="120" t="b">
        <v>1</v>
      </c>
      <c r="R154" s="120" t="b">
        <v>1</v>
      </c>
      <c r="T154" s="11" t="str">
        <f t="shared" si="7"/>
        <v>NOOOOO</v>
      </c>
    </row>
    <row r="155" spans="1:20" x14ac:dyDescent="0.25">
      <c r="A155" s="117">
        <v>1</v>
      </c>
      <c r="B155" s="118">
        <v>2</v>
      </c>
      <c r="C155" s="315">
        <f>APT!J155</f>
        <v>0</v>
      </c>
      <c r="D155" s="120" t="b">
        <v>1</v>
      </c>
      <c r="E155" s="316" t="str">
        <f>RIGHT(APT!C155,4)&amp;"."&amp;APT!M155&amp;"."&amp;APT!K155&amp;"."&amp;$C$5</f>
        <v>...Ap21</v>
      </c>
      <c r="F155" s="317">
        <f t="shared" ca="1" si="6"/>
        <v>44309</v>
      </c>
      <c r="G155" s="318">
        <f>APT!Q155</f>
        <v>0</v>
      </c>
      <c r="H155" s="124">
        <f t="shared" ca="1" si="4"/>
        <v>44309</v>
      </c>
      <c r="I155" s="125">
        <v>0</v>
      </c>
      <c r="J155" s="316" t="str">
        <f>LEFT(APT!D155,20)&amp;"."&amp;APTPay!E155</f>
        <v>....Ap21</v>
      </c>
      <c r="K155" s="120" t="b">
        <v>1</v>
      </c>
      <c r="L155" s="126" t="s">
        <v>3686</v>
      </c>
      <c r="M155" s="120" t="b">
        <v>1</v>
      </c>
      <c r="N155" s="120" t="s">
        <v>3687</v>
      </c>
      <c r="O155" s="319">
        <f>APT!K155</f>
        <v>0</v>
      </c>
      <c r="P155" s="120" t="b">
        <v>1</v>
      </c>
      <c r="Q155" s="120" t="b">
        <v>1</v>
      </c>
      <c r="R155" s="120" t="b">
        <v>1</v>
      </c>
      <c r="T155" s="11" t="str">
        <f t="shared" si="7"/>
        <v>NOOOOO</v>
      </c>
    </row>
    <row r="156" spans="1:20" x14ac:dyDescent="0.25">
      <c r="A156" s="117">
        <v>1</v>
      </c>
      <c r="B156" s="118">
        <v>2</v>
      </c>
      <c r="C156" s="315">
        <f>APT!J156</f>
        <v>0</v>
      </c>
      <c r="D156" s="120" t="b">
        <v>1</v>
      </c>
      <c r="E156" s="316" t="str">
        <f>RIGHT(APT!C156,4)&amp;"."&amp;APT!M156&amp;"."&amp;APT!K156&amp;"."&amp;$C$5</f>
        <v>...Ap21</v>
      </c>
      <c r="F156" s="317">
        <f t="shared" ca="1" si="6"/>
        <v>44309</v>
      </c>
      <c r="G156" s="318">
        <f>APT!Q156</f>
        <v>0</v>
      </c>
      <c r="H156" s="124">
        <f t="shared" ca="1" si="4"/>
        <v>44309</v>
      </c>
      <c r="I156" s="125">
        <v>0</v>
      </c>
      <c r="J156" s="316" t="str">
        <f>LEFT(APT!D156,20)&amp;"."&amp;APTPay!E156</f>
        <v>....Ap21</v>
      </c>
      <c r="K156" s="120" t="b">
        <v>1</v>
      </c>
      <c r="L156" s="126" t="s">
        <v>3686</v>
      </c>
      <c r="M156" s="120" t="b">
        <v>1</v>
      </c>
      <c r="N156" s="120" t="s">
        <v>3687</v>
      </c>
      <c r="O156" s="319">
        <f>APT!K156</f>
        <v>0</v>
      </c>
      <c r="P156" s="120" t="b">
        <v>1</v>
      </c>
      <c r="Q156" s="120" t="b">
        <v>1</v>
      </c>
      <c r="R156" s="120" t="b">
        <v>1</v>
      </c>
      <c r="T156" s="11" t="str">
        <f t="shared" si="7"/>
        <v>NOOOOO</v>
      </c>
    </row>
    <row r="157" spans="1:20" x14ac:dyDescent="0.25">
      <c r="A157" s="117">
        <v>1</v>
      </c>
      <c r="B157" s="118">
        <v>2</v>
      </c>
      <c r="C157" s="315">
        <f>APT!J157</f>
        <v>0</v>
      </c>
      <c r="D157" s="120" t="b">
        <v>1</v>
      </c>
      <c r="E157" s="316" t="str">
        <f>RIGHT(APT!C157,4)&amp;"."&amp;APT!M157&amp;"."&amp;APT!K157&amp;"."&amp;$C$5</f>
        <v>...Ap21</v>
      </c>
      <c r="F157" s="317">
        <f t="shared" ca="1" si="6"/>
        <v>44309</v>
      </c>
      <c r="G157" s="318">
        <f>APT!Q157</f>
        <v>0</v>
      </c>
      <c r="H157" s="124">
        <f t="shared" ca="1" si="4"/>
        <v>44309</v>
      </c>
      <c r="I157" s="125">
        <v>0</v>
      </c>
      <c r="J157" s="316" t="str">
        <f>LEFT(APT!D157,20)&amp;"."&amp;APTPay!E157</f>
        <v>....Ap21</v>
      </c>
      <c r="K157" s="120" t="b">
        <v>1</v>
      </c>
      <c r="L157" s="126" t="s">
        <v>3686</v>
      </c>
      <c r="M157" s="120" t="b">
        <v>1</v>
      </c>
      <c r="N157" s="120" t="s">
        <v>3687</v>
      </c>
      <c r="O157" s="319">
        <f>APT!K157</f>
        <v>0</v>
      </c>
      <c r="P157" s="120" t="b">
        <v>1</v>
      </c>
      <c r="Q157" s="120" t="b">
        <v>1</v>
      </c>
      <c r="R157" s="120" t="b">
        <v>1</v>
      </c>
      <c r="T157" s="11" t="str">
        <f t="shared" si="7"/>
        <v>NOOOOO</v>
      </c>
    </row>
    <row r="158" spans="1:20" x14ac:dyDescent="0.25">
      <c r="A158" s="117">
        <v>1</v>
      </c>
      <c r="B158" s="118">
        <v>2</v>
      </c>
      <c r="C158" s="315">
        <f>APT!J158</f>
        <v>0</v>
      </c>
      <c r="D158" s="120" t="b">
        <v>1</v>
      </c>
      <c r="E158" s="316" t="str">
        <f>RIGHT(APT!C158,4)&amp;"."&amp;APT!M158&amp;"."&amp;APT!K158&amp;"."&amp;$C$5</f>
        <v>...Ap21</v>
      </c>
      <c r="F158" s="317">
        <f t="shared" ca="1" si="6"/>
        <v>44309</v>
      </c>
      <c r="G158" s="318">
        <f>APT!Q158</f>
        <v>0</v>
      </c>
      <c r="H158" s="124">
        <f t="shared" ca="1" si="4"/>
        <v>44309</v>
      </c>
      <c r="I158" s="125">
        <v>0</v>
      </c>
      <c r="J158" s="316" t="str">
        <f>LEFT(APT!D158,20)&amp;"."&amp;APTPay!E158</f>
        <v>....Ap21</v>
      </c>
      <c r="K158" s="120" t="b">
        <v>1</v>
      </c>
      <c r="L158" s="126" t="s">
        <v>3686</v>
      </c>
      <c r="M158" s="120" t="b">
        <v>1</v>
      </c>
      <c r="N158" s="120" t="s">
        <v>3687</v>
      </c>
      <c r="O158" s="319">
        <f>APT!K158</f>
        <v>0</v>
      </c>
      <c r="P158" s="120" t="b">
        <v>1</v>
      </c>
      <c r="Q158" s="120" t="b">
        <v>1</v>
      </c>
      <c r="R158" s="120" t="b">
        <v>1</v>
      </c>
      <c r="T158" s="11" t="str">
        <f t="shared" si="7"/>
        <v>NOOOOO</v>
      </c>
    </row>
    <row r="159" spans="1:20" x14ac:dyDescent="0.25">
      <c r="A159" s="117">
        <v>1</v>
      </c>
      <c r="B159" s="118">
        <v>2</v>
      </c>
      <c r="C159" s="315">
        <f>APT!J159</f>
        <v>0</v>
      </c>
      <c r="D159" s="120" t="b">
        <v>1</v>
      </c>
      <c r="E159" s="316" t="str">
        <f>RIGHT(APT!C159,4)&amp;"."&amp;APT!M159&amp;"."&amp;APT!K159&amp;"."&amp;$C$5</f>
        <v>...Ap21</v>
      </c>
      <c r="F159" s="317">
        <f t="shared" ca="1" si="6"/>
        <v>44309</v>
      </c>
      <c r="G159" s="318">
        <f>APT!Q159</f>
        <v>0</v>
      </c>
      <c r="H159" s="124">
        <f t="shared" ca="1" si="4"/>
        <v>44309</v>
      </c>
      <c r="I159" s="125">
        <v>0</v>
      </c>
      <c r="J159" s="316" t="str">
        <f>LEFT(APT!D159,20)&amp;"."&amp;APTPay!E159</f>
        <v>....Ap21</v>
      </c>
      <c r="K159" s="120" t="b">
        <v>1</v>
      </c>
      <c r="L159" s="126" t="s">
        <v>3686</v>
      </c>
      <c r="M159" s="120" t="b">
        <v>1</v>
      </c>
      <c r="N159" s="120" t="s">
        <v>3687</v>
      </c>
      <c r="O159" s="319">
        <f>APT!K159</f>
        <v>0</v>
      </c>
      <c r="P159" s="120" t="b">
        <v>1</v>
      </c>
      <c r="Q159" s="120" t="b">
        <v>1</v>
      </c>
      <c r="R159" s="120" t="b">
        <v>1</v>
      </c>
      <c r="T159" s="11" t="str">
        <f t="shared" si="7"/>
        <v>NOOOOO</v>
      </c>
    </row>
    <row r="160" spans="1:20" x14ac:dyDescent="0.25">
      <c r="A160" s="117">
        <v>1</v>
      </c>
      <c r="B160" s="118">
        <v>2</v>
      </c>
      <c r="C160" s="315">
        <f>APT!J160</f>
        <v>0</v>
      </c>
      <c r="D160" s="120" t="b">
        <v>1</v>
      </c>
      <c r="E160" s="316" t="str">
        <f>RIGHT(APT!C160,4)&amp;"."&amp;APT!M160&amp;"."&amp;APT!K160&amp;"."&amp;$C$5</f>
        <v>...Ap21</v>
      </c>
      <c r="F160" s="317">
        <f t="shared" ca="1" si="6"/>
        <v>44309</v>
      </c>
      <c r="G160" s="318">
        <f>APT!Q160</f>
        <v>0</v>
      </c>
      <c r="H160" s="124">
        <f t="shared" ca="1" si="4"/>
        <v>44309</v>
      </c>
      <c r="I160" s="125">
        <v>0</v>
      </c>
      <c r="J160" s="316" t="str">
        <f>LEFT(APT!D160,20)&amp;"."&amp;APTPay!E160</f>
        <v>....Ap21</v>
      </c>
      <c r="K160" s="120" t="b">
        <v>1</v>
      </c>
      <c r="L160" s="126" t="s">
        <v>3686</v>
      </c>
      <c r="M160" s="120" t="b">
        <v>1</v>
      </c>
      <c r="N160" s="120" t="s">
        <v>3687</v>
      </c>
      <c r="O160" s="319">
        <f>APT!K160</f>
        <v>0</v>
      </c>
      <c r="P160" s="120" t="b">
        <v>1</v>
      </c>
      <c r="Q160" s="120" t="b">
        <v>1</v>
      </c>
      <c r="R160" s="120" t="b">
        <v>1</v>
      </c>
      <c r="T160" s="11" t="str">
        <f t="shared" si="7"/>
        <v>NOOOOO</v>
      </c>
    </row>
    <row r="161" spans="1:20" x14ac:dyDescent="0.25">
      <c r="A161" s="117">
        <v>1</v>
      </c>
      <c r="B161" s="118">
        <v>2</v>
      </c>
      <c r="C161" s="315">
        <f>APT!J161</f>
        <v>0</v>
      </c>
      <c r="D161" s="120" t="b">
        <v>1</v>
      </c>
      <c r="E161" s="316" t="str">
        <f>RIGHT(APT!C161,4)&amp;"."&amp;APT!M161&amp;"."&amp;APT!K161&amp;"."&amp;$C$5</f>
        <v>...Ap21</v>
      </c>
      <c r="F161" s="317">
        <f t="shared" ca="1" si="6"/>
        <v>44309</v>
      </c>
      <c r="G161" s="318">
        <f>APT!Q161</f>
        <v>0</v>
      </c>
      <c r="H161" s="124">
        <f t="shared" ca="1" si="4"/>
        <v>44309</v>
      </c>
      <c r="I161" s="125">
        <v>0</v>
      </c>
      <c r="J161" s="316" t="str">
        <f>LEFT(APT!D161,20)&amp;"."&amp;APTPay!E161</f>
        <v>....Ap21</v>
      </c>
      <c r="K161" s="120" t="b">
        <v>1</v>
      </c>
      <c r="L161" s="126" t="s">
        <v>3686</v>
      </c>
      <c r="M161" s="120" t="b">
        <v>1</v>
      </c>
      <c r="N161" s="120" t="s">
        <v>3687</v>
      </c>
      <c r="O161" s="319">
        <f>APT!K161</f>
        <v>0</v>
      </c>
      <c r="P161" s="120" t="b">
        <v>1</v>
      </c>
      <c r="Q161" s="120" t="b">
        <v>1</v>
      </c>
      <c r="R161" s="120" t="b">
        <v>1</v>
      </c>
      <c r="T161" s="11" t="str">
        <f t="shared" si="7"/>
        <v>NOOOOO</v>
      </c>
    </row>
    <row r="162" spans="1:20" x14ac:dyDescent="0.25">
      <c r="A162" s="117">
        <v>1</v>
      </c>
      <c r="B162" s="118">
        <v>2</v>
      </c>
      <c r="C162" s="315">
        <f>APT!J162</f>
        <v>0</v>
      </c>
      <c r="D162" s="120" t="b">
        <v>1</v>
      </c>
      <c r="E162" s="316" t="str">
        <f>RIGHT(APT!C162,4)&amp;"."&amp;APT!M162&amp;"."&amp;APT!K162&amp;"."&amp;$C$5</f>
        <v>...Ap21</v>
      </c>
      <c r="F162" s="317">
        <f t="shared" ca="1" si="6"/>
        <v>44309</v>
      </c>
      <c r="G162" s="318">
        <f>APT!Q162</f>
        <v>0</v>
      </c>
      <c r="H162" s="124">
        <f t="shared" ca="1" si="4"/>
        <v>44309</v>
      </c>
      <c r="I162" s="125">
        <v>0</v>
      </c>
      <c r="J162" s="316" t="str">
        <f>LEFT(APT!D162,20)&amp;"."&amp;APTPay!E162</f>
        <v>....Ap21</v>
      </c>
      <c r="K162" s="120" t="b">
        <v>1</v>
      </c>
      <c r="L162" s="126" t="s">
        <v>3686</v>
      </c>
      <c r="M162" s="120" t="b">
        <v>1</v>
      </c>
      <c r="N162" s="120" t="s">
        <v>3687</v>
      </c>
      <c r="O162" s="319">
        <f>APT!K162</f>
        <v>0</v>
      </c>
      <c r="P162" s="120" t="b">
        <v>1</v>
      </c>
      <c r="Q162" s="120" t="b">
        <v>1</v>
      </c>
      <c r="R162" s="120" t="b">
        <v>1</v>
      </c>
      <c r="T162" s="11" t="str">
        <f t="shared" si="7"/>
        <v>NOOOOO</v>
      </c>
    </row>
    <row r="163" spans="1:20" x14ac:dyDescent="0.25">
      <c r="A163" s="117">
        <v>1</v>
      </c>
      <c r="B163" s="118">
        <v>2</v>
      </c>
      <c r="C163" s="315">
        <f>APT!J163</f>
        <v>0</v>
      </c>
      <c r="D163" s="120" t="b">
        <v>1</v>
      </c>
      <c r="E163" s="316" t="str">
        <f>RIGHT(APT!C163,4)&amp;"."&amp;APT!M163&amp;"."&amp;APT!K163&amp;"."&amp;$C$5</f>
        <v>...Ap21</v>
      </c>
      <c r="F163" s="317">
        <f t="shared" ca="1" si="6"/>
        <v>44309</v>
      </c>
      <c r="G163" s="318">
        <f>APT!Q163</f>
        <v>0</v>
      </c>
      <c r="H163" s="124">
        <f t="shared" ca="1" si="4"/>
        <v>44309</v>
      </c>
      <c r="I163" s="125">
        <v>0</v>
      </c>
      <c r="J163" s="316" t="str">
        <f>LEFT(APT!D163,20)&amp;"."&amp;APTPay!E163</f>
        <v>....Ap21</v>
      </c>
      <c r="K163" s="120" t="b">
        <v>1</v>
      </c>
      <c r="L163" s="126" t="s">
        <v>3686</v>
      </c>
      <c r="M163" s="120" t="b">
        <v>1</v>
      </c>
      <c r="N163" s="120" t="s">
        <v>3687</v>
      </c>
      <c r="O163" s="319">
        <f>APT!K163</f>
        <v>0</v>
      </c>
      <c r="P163" s="120" t="b">
        <v>1</v>
      </c>
      <c r="Q163" s="120" t="b">
        <v>1</v>
      </c>
      <c r="R163" s="120" t="b">
        <v>1</v>
      </c>
      <c r="T163" s="11" t="str">
        <f t="shared" si="7"/>
        <v>NOOOOO</v>
      </c>
    </row>
    <row r="164" spans="1:20" x14ac:dyDescent="0.25">
      <c r="A164" s="117">
        <v>1</v>
      </c>
      <c r="B164" s="118">
        <v>2</v>
      </c>
      <c r="C164" s="315">
        <f>APT!J164</f>
        <v>0</v>
      </c>
      <c r="D164" s="120" t="b">
        <v>1</v>
      </c>
      <c r="E164" s="316" t="str">
        <f>RIGHT(APT!C164,4)&amp;"."&amp;APT!M164&amp;"."&amp;APT!K164&amp;"."&amp;$C$5</f>
        <v>...Ap21</v>
      </c>
      <c r="F164" s="317">
        <f t="shared" ca="1" si="6"/>
        <v>44309</v>
      </c>
      <c r="G164" s="318">
        <f>APT!Q164</f>
        <v>0</v>
      </c>
      <c r="H164" s="124">
        <f t="shared" ca="1" si="4"/>
        <v>44309</v>
      </c>
      <c r="I164" s="125">
        <v>0</v>
      </c>
      <c r="J164" s="316" t="str">
        <f>LEFT(APT!D164,20)&amp;"."&amp;APTPay!E164</f>
        <v>....Ap21</v>
      </c>
      <c r="K164" s="120" t="b">
        <v>1</v>
      </c>
      <c r="L164" s="126" t="s">
        <v>3686</v>
      </c>
      <c r="M164" s="120" t="b">
        <v>1</v>
      </c>
      <c r="N164" s="120" t="s">
        <v>3687</v>
      </c>
      <c r="O164" s="319">
        <f>APT!K164</f>
        <v>0</v>
      </c>
      <c r="P164" s="120" t="b">
        <v>1</v>
      </c>
      <c r="Q164" s="120" t="b">
        <v>1</v>
      </c>
      <c r="R164" s="120" t="b">
        <v>1</v>
      </c>
      <c r="T164" s="11" t="str">
        <f t="shared" si="7"/>
        <v>NOOOOO</v>
      </c>
    </row>
    <row r="165" spans="1:20" x14ac:dyDescent="0.25">
      <c r="A165" s="117">
        <v>1</v>
      </c>
      <c r="B165" s="118">
        <v>2</v>
      </c>
      <c r="C165" s="315">
        <f>APT!J165</f>
        <v>0</v>
      </c>
      <c r="D165" s="120" t="b">
        <v>1</v>
      </c>
      <c r="E165" s="316" t="str">
        <f>RIGHT(APT!C165,4)&amp;"."&amp;APT!M165&amp;"."&amp;APT!K165&amp;"."&amp;$C$5</f>
        <v>...Ap21</v>
      </c>
      <c r="F165" s="317">
        <f t="shared" ca="1" si="6"/>
        <v>44309</v>
      </c>
      <c r="G165" s="318">
        <f>APT!Q165</f>
        <v>0</v>
      </c>
      <c r="H165" s="124">
        <f t="shared" ca="1" si="4"/>
        <v>44309</v>
      </c>
      <c r="I165" s="125">
        <v>0</v>
      </c>
      <c r="J165" s="316" t="str">
        <f>LEFT(APT!D165,20)&amp;"."&amp;APTPay!E165</f>
        <v>....Ap21</v>
      </c>
      <c r="K165" s="120" t="b">
        <v>1</v>
      </c>
      <c r="L165" s="126" t="s">
        <v>3686</v>
      </c>
      <c r="M165" s="120" t="b">
        <v>1</v>
      </c>
      <c r="N165" s="120" t="s">
        <v>3687</v>
      </c>
      <c r="O165" s="319">
        <f>APT!K165</f>
        <v>0</v>
      </c>
      <c r="P165" s="120" t="b">
        <v>1</v>
      </c>
      <c r="Q165" s="120" t="b">
        <v>1</v>
      </c>
      <c r="R165" s="120" t="b">
        <v>1</v>
      </c>
      <c r="T165" s="11" t="str">
        <f t="shared" si="7"/>
        <v>NOOOOO</v>
      </c>
    </row>
    <row r="166" spans="1:20" x14ac:dyDescent="0.25">
      <c r="A166" s="117">
        <v>1</v>
      </c>
      <c r="B166" s="118">
        <v>2</v>
      </c>
      <c r="C166" s="315">
        <f>APT!J166</f>
        <v>0</v>
      </c>
      <c r="D166" s="120" t="b">
        <v>1</v>
      </c>
      <c r="E166" s="316" t="str">
        <f>RIGHT(APT!C166,4)&amp;"."&amp;APT!M166&amp;"."&amp;APT!K166&amp;"."&amp;$C$5</f>
        <v>...Ap21</v>
      </c>
      <c r="F166" s="317">
        <f t="shared" ca="1" si="6"/>
        <v>44309</v>
      </c>
      <c r="G166" s="318">
        <f>APT!Q166</f>
        <v>0</v>
      </c>
      <c r="H166" s="124">
        <f t="shared" ref="H166:H185" ca="1" si="8">F166</f>
        <v>44309</v>
      </c>
      <c r="I166" s="125">
        <v>0</v>
      </c>
      <c r="J166" s="316" t="str">
        <f>LEFT(APT!D166,20)&amp;"."&amp;APTPay!E166</f>
        <v>....Ap21</v>
      </c>
      <c r="K166" s="120" t="b">
        <v>1</v>
      </c>
      <c r="L166" s="126" t="s">
        <v>3686</v>
      </c>
      <c r="M166" s="120" t="b">
        <v>1</v>
      </c>
      <c r="N166" s="120" t="s">
        <v>3687</v>
      </c>
      <c r="O166" s="319">
        <f>APT!K166</f>
        <v>0</v>
      </c>
      <c r="P166" s="120" t="b">
        <v>1</v>
      </c>
      <c r="Q166" s="120" t="b">
        <v>1</v>
      </c>
      <c r="R166" s="120" t="b">
        <v>1</v>
      </c>
      <c r="T166" s="11" t="str">
        <f t="shared" si="7"/>
        <v>NOOOOO</v>
      </c>
    </row>
    <row r="167" spans="1:20" x14ac:dyDescent="0.25">
      <c r="A167" s="117">
        <v>1</v>
      </c>
      <c r="B167" s="118">
        <v>2</v>
      </c>
      <c r="C167" s="315">
        <f>APT!J167</f>
        <v>0</v>
      </c>
      <c r="D167" s="120" t="b">
        <v>1</v>
      </c>
      <c r="E167" s="316" t="str">
        <f>RIGHT(APT!C167,4)&amp;"."&amp;APT!M167&amp;"."&amp;APT!K167&amp;"."&amp;$C$5</f>
        <v>...Ap21</v>
      </c>
      <c r="F167" s="317">
        <f t="shared" ca="1" si="6"/>
        <v>44309</v>
      </c>
      <c r="G167" s="318">
        <f>APT!Q167</f>
        <v>0</v>
      </c>
      <c r="H167" s="124">
        <f t="shared" ca="1" si="8"/>
        <v>44309</v>
      </c>
      <c r="I167" s="125">
        <v>0</v>
      </c>
      <c r="J167" s="316" t="str">
        <f>LEFT(APT!D167,20)&amp;"."&amp;APTPay!E167</f>
        <v>....Ap21</v>
      </c>
      <c r="K167" s="120" t="b">
        <v>1</v>
      </c>
      <c r="L167" s="126" t="s">
        <v>3686</v>
      </c>
      <c r="M167" s="120" t="b">
        <v>1</v>
      </c>
      <c r="N167" s="120" t="s">
        <v>3687</v>
      </c>
      <c r="O167" s="319">
        <f>APT!K167</f>
        <v>0</v>
      </c>
      <c r="P167" s="120" t="b">
        <v>1</v>
      </c>
      <c r="Q167" s="120" t="b">
        <v>1</v>
      </c>
      <c r="R167" s="120" t="b">
        <v>1</v>
      </c>
      <c r="T167" s="11" t="str">
        <f t="shared" si="7"/>
        <v>NOOOOO</v>
      </c>
    </row>
    <row r="168" spans="1:20" x14ac:dyDescent="0.25">
      <c r="A168" s="117">
        <v>1</v>
      </c>
      <c r="B168" s="118">
        <v>2</v>
      </c>
      <c r="C168" s="315">
        <f>APT!J168</f>
        <v>0</v>
      </c>
      <c r="D168" s="120" t="b">
        <v>1</v>
      </c>
      <c r="E168" s="316" t="str">
        <f>RIGHT(APT!C168,4)&amp;"."&amp;APT!M168&amp;"."&amp;APT!K168&amp;"."&amp;$C$5</f>
        <v>...Ap21</v>
      </c>
      <c r="F168" s="317">
        <f t="shared" ca="1" si="6"/>
        <v>44309</v>
      </c>
      <c r="G168" s="318">
        <f>APT!Q168</f>
        <v>0</v>
      </c>
      <c r="H168" s="124">
        <f t="shared" ca="1" si="8"/>
        <v>44309</v>
      </c>
      <c r="I168" s="125">
        <v>0</v>
      </c>
      <c r="J168" s="316" t="str">
        <f>LEFT(APT!D168,20)&amp;"."&amp;APTPay!E168</f>
        <v>....Ap21</v>
      </c>
      <c r="K168" s="120" t="b">
        <v>1</v>
      </c>
      <c r="L168" s="126" t="s">
        <v>3686</v>
      </c>
      <c r="M168" s="120" t="b">
        <v>1</v>
      </c>
      <c r="N168" s="120" t="s">
        <v>3687</v>
      </c>
      <c r="O168" s="319">
        <f>APT!K168</f>
        <v>0</v>
      </c>
      <c r="P168" s="120" t="b">
        <v>1</v>
      </c>
      <c r="Q168" s="120" t="b">
        <v>1</v>
      </c>
      <c r="R168" s="120" t="b">
        <v>1</v>
      </c>
      <c r="T168" s="11" t="str">
        <f t="shared" si="7"/>
        <v>NOOOOO</v>
      </c>
    </row>
    <row r="169" spans="1:20" x14ac:dyDescent="0.25">
      <c r="A169" s="117">
        <v>1</v>
      </c>
      <c r="B169" s="118">
        <v>2</v>
      </c>
      <c r="C169" s="315">
        <f>APT!J169</f>
        <v>0</v>
      </c>
      <c r="D169" s="120" t="b">
        <v>1</v>
      </c>
      <c r="E169" s="316" t="str">
        <f>RIGHT(APT!C169,4)&amp;"."&amp;APT!M169&amp;"."&amp;APT!K169&amp;"."&amp;$C$5</f>
        <v>...Ap21</v>
      </c>
      <c r="F169" s="317">
        <f t="shared" ca="1" si="6"/>
        <v>44309</v>
      </c>
      <c r="G169" s="318">
        <f>APT!Q169</f>
        <v>0</v>
      </c>
      <c r="H169" s="124">
        <f t="shared" ca="1" si="8"/>
        <v>44309</v>
      </c>
      <c r="I169" s="125">
        <v>0</v>
      </c>
      <c r="J169" s="316" t="str">
        <f>LEFT(APT!D169,20)&amp;"."&amp;APTPay!E169</f>
        <v>....Ap21</v>
      </c>
      <c r="K169" s="120" t="b">
        <v>1</v>
      </c>
      <c r="L169" s="126" t="s">
        <v>3686</v>
      </c>
      <c r="M169" s="120" t="b">
        <v>1</v>
      </c>
      <c r="N169" s="120" t="s">
        <v>3687</v>
      </c>
      <c r="O169" s="319">
        <f>APT!K169</f>
        <v>0</v>
      </c>
      <c r="P169" s="120" t="b">
        <v>1</v>
      </c>
      <c r="Q169" s="120" t="b">
        <v>1</v>
      </c>
      <c r="R169" s="120" t="b">
        <v>1</v>
      </c>
      <c r="T169" s="11" t="str">
        <f t="shared" si="7"/>
        <v>NOOOOO</v>
      </c>
    </row>
    <row r="170" spans="1:20" x14ac:dyDescent="0.25">
      <c r="A170" s="117">
        <v>1</v>
      </c>
      <c r="B170" s="118">
        <v>2</v>
      </c>
      <c r="C170" s="315">
        <f>APT!J170</f>
        <v>0</v>
      </c>
      <c r="D170" s="120" t="b">
        <v>1</v>
      </c>
      <c r="E170" s="316" t="str">
        <f>RIGHT(APT!C170,4)&amp;"."&amp;APT!M170&amp;"."&amp;APT!K170&amp;"."&amp;$C$5</f>
        <v>...Ap21</v>
      </c>
      <c r="F170" s="317">
        <f t="shared" ca="1" si="6"/>
        <v>44309</v>
      </c>
      <c r="G170" s="318">
        <f>APT!Q170</f>
        <v>0</v>
      </c>
      <c r="H170" s="124">
        <f t="shared" ca="1" si="8"/>
        <v>44309</v>
      </c>
      <c r="I170" s="125">
        <v>0</v>
      </c>
      <c r="J170" s="316" t="str">
        <f>LEFT(APT!D170,20)&amp;"."&amp;APTPay!E170</f>
        <v>....Ap21</v>
      </c>
      <c r="K170" s="120" t="b">
        <v>1</v>
      </c>
      <c r="L170" s="126" t="s">
        <v>3686</v>
      </c>
      <c r="M170" s="120" t="b">
        <v>1</v>
      </c>
      <c r="N170" s="120" t="s">
        <v>3687</v>
      </c>
      <c r="O170" s="319">
        <f>APT!K170</f>
        <v>0</v>
      </c>
      <c r="P170" s="120" t="b">
        <v>1</v>
      </c>
      <c r="Q170" s="120" t="b">
        <v>1</v>
      </c>
      <c r="R170" s="120" t="b">
        <v>1</v>
      </c>
      <c r="T170" s="11" t="str">
        <f t="shared" si="7"/>
        <v>NOOOOO</v>
      </c>
    </row>
    <row r="171" spans="1:20" x14ac:dyDescent="0.25">
      <c r="A171" s="117">
        <v>1</v>
      </c>
      <c r="B171" s="118">
        <v>2</v>
      </c>
      <c r="C171" s="315">
        <f>APT!J171</f>
        <v>0</v>
      </c>
      <c r="D171" s="120" t="b">
        <v>1</v>
      </c>
      <c r="E171" s="316" t="str">
        <f>RIGHT(APT!C171,4)&amp;"."&amp;APT!M171&amp;"."&amp;APT!K171&amp;"."&amp;$C$5</f>
        <v>...Ap21</v>
      </c>
      <c r="F171" s="317">
        <f t="shared" ca="1" si="6"/>
        <v>44309</v>
      </c>
      <c r="G171" s="318">
        <f>APT!Q171</f>
        <v>0</v>
      </c>
      <c r="H171" s="124">
        <f t="shared" ca="1" si="8"/>
        <v>44309</v>
      </c>
      <c r="I171" s="125">
        <v>0</v>
      </c>
      <c r="J171" s="316" t="str">
        <f>LEFT(APT!D171,20)&amp;"."&amp;APTPay!E171</f>
        <v>....Ap21</v>
      </c>
      <c r="K171" s="120" t="b">
        <v>1</v>
      </c>
      <c r="L171" s="126" t="s">
        <v>3686</v>
      </c>
      <c r="M171" s="120" t="b">
        <v>1</v>
      </c>
      <c r="N171" s="120" t="s">
        <v>3687</v>
      </c>
      <c r="O171" s="319">
        <f>APT!K171</f>
        <v>0</v>
      </c>
      <c r="P171" s="120" t="b">
        <v>1</v>
      </c>
      <c r="Q171" s="120" t="b">
        <v>1</v>
      </c>
      <c r="R171" s="120" t="b">
        <v>1</v>
      </c>
      <c r="T171" s="11" t="str">
        <f t="shared" si="7"/>
        <v>NOOOOO</v>
      </c>
    </row>
    <row r="172" spans="1:20" x14ac:dyDescent="0.25">
      <c r="A172" s="117">
        <v>1</v>
      </c>
      <c r="B172" s="118">
        <v>2</v>
      </c>
      <c r="C172" s="315">
        <f>APT!J172</f>
        <v>0</v>
      </c>
      <c r="D172" s="120" t="b">
        <v>1</v>
      </c>
      <c r="E172" s="316" t="str">
        <f>RIGHT(APT!C172,4)&amp;"."&amp;APT!M172&amp;"."&amp;APT!K172&amp;"."&amp;$C$5</f>
        <v>...Ap21</v>
      </c>
      <c r="F172" s="317">
        <f t="shared" ca="1" si="6"/>
        <v>44309</v>
      </c>
      <c r="G172" s="318">
        <f>APT!Q172</f>
        <v>0</v>
      </c>
      <c r="H172" s="124">
        <f t="shared" ca="1" si="8"/>
        <v>44309</v>
      </c>
      <c r="I172" s="125">
        <v>0</v>
      </c>
      <c r="J172" s="316" t="str">
        <f>LEFT(APT!D172,20)&amp;"."&amp;APTPay!E172</f>
        <v>....Ap21</v>
      </c>
      <c r="K172" s="120" t="b">
        <v>1</v>
      </c>
      <c r="L172" s="126" t="s">
        <v>3686</v>
      </c>
      <c r="M172" s="120" t="b">
        <v>1</v>
      </c>
      <c r="N172" s="120" t="s">
        <v>3687</v>
      </c>
      <c r="O172" s="319">
        <f>APT!K172</f>
        <v>0</v>
      </c>
      <c r="P172" s="120" t="b">
        <v>1</v>
      </c>
      <c r="Q172" s="120" t="b">
        <v>1</v>
      </c>
      <c r="R172" s="120" t="b">
        <v>1</v>
      </c>
      <c r="T172" s="11" t="str">
        <f t="shared" si="7"/>
        <v>NOOOOO</v>
      </c>
    </row>
    <row r="173" spans="1:20" x14ac:dyDescent="0.25">
      <c r="A173" s="117">
        <v>1</v>
      </c>
      <c r="B173" s="118">
        <v>2</v>
      </c>
      <c r="C173" s="315">
        <f>APT!J173</f>
        <v>0</v>
      </c>
      <c r="D173" s="120" t="b">
        <v>1</v>
      </c>
      <c r="E173" s="316" t="str">
        <f>RIGHT(APT!C173,4)&amp;"."&amp;APT!M173&amp;"."&amp;APT!K173&amp;"."&amp;$C$5</f>
        <v>...Ap21</v>
      </c>
      <c r="F173" s="317">
        <f t="shared" ca="1" si="6"/>
        <v>44309</v>
      </c>
      <c r="G173" s="318">
        <f>APT!Q173</f>
        <v>0</v>
      </c>
      <c r="H173" s="124">
        <f t="shared" ca="1" si="8"/>
        <v>44309</v>
      </c>
      <c r="I173" s="125">
        <v>0</v>
      </c>
      <c r="J173" s="316" t="str">
        <f>LEFT(APT!D173,20)&amp;"."&amp;APTPay!E173</f>
        <v>....Ap21</v>
      </c>
      <c r="K173" s="120" t="b">
        <v>1</v>
      </c>
      <c r="L173" s="126" t="s">
        <v>3686</v>
      </c>
      <c r="M173" s="120" t="b">
        <v>1</v>
      </c>
      <c r="N173" s="120" t="s">
        <v>3687</v>
      </c>
      <c r="O173" s="319">
        <f>APT!K173</f>
        <v>0</v>
      </c>
      <c r="P173" s="120" t="b">
        <v>1</v>
      </c>
      <c r="Q173" s="120" t="b">
        <v>1</v>
      </c>
      <c r="R173" s="120" t="b">
        <v>1</v>
      </c>
      <c r="T173" s="11" t="str">
        <f t="shared" si="7"/>
        <v>NOOOOO</v>
      </c>
    </row>
    <row r="174" spans="1:20" x14ac:dyDescent="0.25">
      <c r="A174" s="117">
        <v>1</v>
      </c>
      <c r="B174" s="118">
        <v>2</v>
      </c>
      <c r="C174" s="315">
        <f>APT!J174</f>
        <v>0</v>
      </c>
      <c r="D174" s="120" t="b">
        <v>1</v>
      </c>
      <c r="E174" s="316" t="str">
        <f>RIGHT(APT!C174,4)&amp;"."&amp;APT!M174&amp;"."&amp;APT!K174&amp;"."&amp;$C$5</f>
        <v>...Ap21</v>
      </c>
      <c r="F174" s="317">
        <f t="shared" ca="1" si="6"/>
        <v>44309</v>
      </c>
      <c r="G174" s="318">
        <f>APT!Q174</f>
        <v>0</v>
      </c>
      <c r="H174" s="124">
        <f t="shared" ca="1" si="8"/>
        <v>44309</v>
      </c>
      <c r="I174" s="125">
        <v>0</v>
      </c>
      <c r="J174" s="316" t="str">
        <f>LEFT(APT!D174,20)&amp;"."&amp;APTPay!E174</f>
        <v>....Ap21</v>
      </c>
      <c r="K174" s="120" t="b">
        <v>1</v>
      </c>
      <c r="L174" s="126" t="s">
        <v>3686</v>
      </c>
      <c r="M174" s="120" t="b">
        <v>1</v>
      </c>
      <c r="N174" s="120" t="s">
        <v>3687</v>
      </c>
      <c r="O174" s="319">
        <f>APT!K174</f>
        <v>0</v>
      </c>
      <c r="P174" s="120" t="b">
        <v>1</v>
      </c>
      <c r="Q174" s="120" t="b">
        <v>1</v>
      </c>
      <c r="R174" s="120" t="b">
        <v>1</v>
      </c>
      <c r="T174" s="11" t="str">
        <f t="shared" si="7"/>
        <v>NOOOOO</v>
      </c>
    </row>
    <row r="175" spans="1:20" x14ac:dyDescent="0.25">
      <c r="A175" s="117">
        <v>1</v>
      </c>
      <c r="B175" s="118">
        <v>2</v>
      </c>
      <c r="C175" s="315">
        <f>APT!J175</f>
        <v>0</v>
      </c>
      <c r="D175" s="120" t="b">
        <v>1</v>
      </c>
      <c r="E175" s="316" t="str">
        <f>RIGHT(APT!C175,4)&amp;"."&amp;APT!M175&amp;"."&amp;APT!K175&amp;"."&amp;$C$5</f>
        <v>...Ap21</v>
      </c>
      <c r="F175" s="317">
        <f t="shared" ca="1" si="6"/>
        <v>44309</v>
      </c>
      <c r="G175" s="318">
        <f>APT!Q175</f>
        <v>0</v>
      </c>
      <c r="H175" s="124">
        <f t="shared" ca="1" si="8"/>
        <v>44309</v>
      </c>
      <c r="I175" s="125">
        <v>0</v>
      </c>
      <c r="J175" s="316" t="str">
        <f>LEFT(APT!D175,20)&amp;"."&amp;APTPay!E175</f>
        <v>....Ap21</v>
      </c>
      <c r="K175" s="120" t="b">
        <v>1</v>
      </c>
      <c r="L175" s="126" t="s">
        <v>3686</v>
      </c>
      <c r="M175" s="120" t="b">
        <v>1</v>
      </c>
      <c r="N175" s="120" t="s">
        <v>3687</v>
      </c>
      <c r="O175" s="319">
        <f>APT!K175</f>
        <v>0</v>
      </c>
      <c r="P175" s="120" t="b">
        <v>1</v>
      </c>
      <c r="Q175" s="120" t="b">
        <v>1</v>
      </c>
      <c r="R175" s="120" t="b">
        <v>1</v>
      </c>
      <c r="T175" s="11" t="str">
        <f t="shared" si="7"/>
        <v>NOOOOO</v>
      </c>
    </row>
    <row r="176" spans="1:20" x14ac:dyDescent="0.25">
      <c r="A176" s="117">
        <v>1</v>
      </c>
      <c r="B176" s="118">
        <v>2</v>
      </c>
      <c r="C176" s="315">
        <f>APT!J176</f>
        <v>0</v>
      </c>
      <c r="D176" s="120" t="b">
        <v>1</v>
      </c>
      <c r="E176" s="316" t="str">
        <f>RIGHT(APT!C176,4)&amp;"."&amp;APT!M176&amp;"."&amp;APT!K176&amp;"."&amp;$C$5</f>
        <v>...Ap21</v>
      </c>
      <c r="F176" s="317">
        <f t="shared" ca="1" si="6"/>
        <v>44309</v>
      </c>
      <c r="G176" s="318">
        <f>APT!Q176</f>
        <v>0</v>
      </c>
      <c r="H176" s="124">
        <f t="shared" ca="1" si="8"/>
        <v>44309</v>
      </c>
      <c r="I176" s="125">
        <v>0</v>
      </c>
      <c r="J176" s="316" t="str">
        <f>LEFT(APT!D176,20)&amp;"."&amp;APTPay!E176</f>
        <v>....Ap21</v>
      </c>
      <c r="K176" s="120" t="b">
        <v>1</v>
      </c>
      <c r="L176" s="126" t="s">
        <v>3686</v>
      </c>
      <c r="M176" s="120" t="b">
        <v>1</v>
      </c>
      <c r="N176" s="120" t="s">
        <v>3687</v>
      </c>
      <c r="O176" s="319">
        <f>APT!K176</f>
        <v>0</v>
      </c>
      <c r="P176" s="120" t="b">
        <v>1</v>
      </c>
      <c r="Q176" s="120" t="b">
        <v>1</v>
      </c>
      <c r="R176" s="120" t="b">
        <v>1</v>
      </c>
      <c r="T176" s="11" t="str">
        <f t="shared" si="7"/>
        <v>NOOOOO</v>
      </c>
    </row>
    <row r="177" spans="1:20" x14ac:dyDescent="0.25">
      <c r="A177" s="117">
        <v>1</v>
      </c>
      <c r="B177" s="118">
        <v>2</v>
      </c>
      <c r="C177" s="315">
        <f>APT!J177</f>
        <v>0</v>
      </c>
      <c r="D177" s="120" t="b">
        <v>1</v>
      </c>
      <c r="E177" s="316" t="str">
        <f>RIGHT(APT!C177,4)&amp;"."&amp;APT!M177&amp;"."&amp;APT!K177&amp;"."&amp;$C$5</f>
        <v>...Ap21</v>
      </c>
      <c r="F177" s="317">
        <f t="shared" ca="1" si="6"/>
        <v>44309</v>
      </c>
      <c r="G177" s="318">
        <f>APT!Q177</f>
        <v>0</v>
      </c>
      <c r="H177" s="124">
        <f t="shared" ca="1" si="8"/>
        <v>44309</v>
      </c>
      <c r="I177" s="125">
        <v>0</v>
      </c>
      <c r="J177" s="316" t="str">
        <f>LEFT(APT!D177,20)&amp;"."&amp;APTPay!E177</f>
        <v>....Ap21</v>
      </c>
      <c r="K177" s="120" t="b">
        <v>1</v>
      </c>
      <c r="L177" s="126" t="s">
        <v>3686</v>
      </c>
      <c r="M177" s="120" t="b">
        <v>1</v>
      </c>
      <c r="N177" s="120" t="s">
        <v>3687</v>
      </c>
      <c r="O177" s="319">
        <f>APT!K177</f>
        <v>0</v>
      </c>
      <c r="P177" s="120" t="b">
        <v>1</v>
      </c>
      <c r="Q177" s="120" t="b">
        <v>1</v>
      </c>
      <c r="R177" s="120" t="b">
        <v>1</v>
      </c>
      <c r="T177" s="11" t="str">
        <f t="shared" si="7"/>
        <v>NOOOOO</v>
      </c>
    </row>
    <row r="178" spans="1:20" x14ac:dyDescent="0.25">
      <c r="A178" s="117">
        <v>1</v>
      </c>
      <c r="B178" s="118">
        <v>2</v>
      </c>
      <c r="C178" s="315">
        <f>APT!J178</f>
        <v>0</v>
      </c>
      <c r="D178" s="120" t="b">
        <v>1</v>
      </c>
      <c r="E178" s="316" t="str">
        <f>RIGHT(APT!C178,4)&amp;"."&amp;APT!M178&amp;"."&amp;APT!K178&amp;"."&amp;$C$5</f>
        <v>...Ap21</v>
      </c>
      <c r="F178" s="317">
        <f t="shared" ca="1" si="6"/>
        <v>44309</v>
      </c>
      <c r="G178" s="318">
        <f>APT!Q178</f>
        <v>0</v>
      </c>
      <c r="H178" s="124">
        <f t="shared" ca="1" si="8"/>
        <v>44309</v>
      </c>
      <c r="I178" s="125">
        <v>0</v>
      </c>
      <c r="J178" s="316" t="str">
        <f>LEFT(APT!D178,20)&amp;"."&amp;APTPay!E178</f>
        <v>....Ap21</v>
      </c>
      <c r="K178" s="120" t="b">
        <v>1</v>
      </c>
      <c r="L178" s="126" t="s">
        <v>3686</v>
      </c>
      <c r="M178" s="120" t="b">
        <v>1</v>
      </c>
      <c r="N178" s="120" t="s">
        <v>3687</v>
      </c>
      <c r="O178" s="319">
        <f>APT!K178</f>
        <v>0</v>
      </c>
      <c r="P178" s="120" t="b">
        <v>1</v>
      </c>
      <c r="Q178" s="120" t="b">
        <v>1</v>
      </c>
      <c r="R178" s="120" t="b">
        <v>1</v>
      </c>
      <c r="T178" s="11" t="str">
        <f t="shared" si="7"/>
        <v>NOOOOO</v>
      </c>
    </row>
    <row r="179" spans="1:20" x14ac:dyDescent="0.25">
      <c r="A179" s="117">
        <v>1</v>
      </c>
      <c r="B179" s="118">
        <v>2</v>
      </c>
      <c r="C179" s="315">
        <f>APT!J179</f>
        <v>0</v>
      </c>
      <c r="D179" s="120" t="b">
        <v>1</v>
      </c>
      <c r="E179" s="316" t="str">
        <f>RIGHT(APT!C179,4)&amp;"."&amp;APT!M179&amp;"."&amp;APT!K179&amp;"."&amp;$C$5</f>
        <v>...Ap21</v>
      </c>
      <c r="F179" s="317">
        <f t="shared" ca="1" si="6"/>
        <v>44309</v>
      </c>
      <c r="G179" s="318">
        <f>APT!Q179</f>
        <v>0</v>
      </c>
      <c r="H179" s="124">
        <f t="shared" ca="1" si="8"/>
        <v>44309</v>
      </c>
      <c r="I179" s="125">
        <v>0</v>
      </c>
      <c r="J179" s="316" t="str">
        <f>LEFT(APT!D179,20)&amp;"."&amp;APTPay!E179</f>
        <v>....Ap21</v>
      </c>
      <c r="K179" s="120" t="b">
        <v>1</v>
      </c>
      <c r="L179" s="126" t="s">
        <v>3686</v>
      </c>
      <c r="M179" s="120" t="b">
        <v>1</v>
      </c>
      <c r="N179" s="120" t="s">
        <v>3687</v>
      </c>
      <c r="O179" s="319">
        <f>APT!K179</f>
        <v>0</v>
      </c>
      <c r="P179" s="120" t="b">
        <v>1</v>
      </c>
      <c r="Q179" s="120" t="b">
        <v>1</v>
      </c>
      <c r="R179" s="120" t="b">
        <v>1</v>
      </c>
      <c r="T179" s="11" t="str">
        <f t="shared" si="7"/>
        <v>NOOOOO</v>
      </c>
    </row>
    <row r="180" spans="1:20" x14ac:dyDescent="0.25">
      <c r="A180" s="117">
        <v>1</v>
      </c>
      <c r="B180" s="118">
        <v>2</v>
      </c>
      <c r="C180" s="315">
        <f>APT!J180</f>
        <v>0</v>
      </c>
      <c r="D180" s="120" t="b">
        <v>1</v>
      </c>
      <c r="E180" s="316" t="str">
        <f>RIGHT(APT!C180,4)&amp;"."&amp;APT!M180&amp;"."&amp;APT!K180&amp;"."&amp;$C$5</f>
        <v>...Ap21</v>
      </c>
      <c r="F180" s="317">
        <f t="shared" ca="1" si="6"/>
        <v>44309</v>
      </c>
      <c r="G180" s="318">
        <f>APT!Q180</f>
        <v>0</v>
      </c>
      <c r="H180" s="124">
        <f t="shared" ca="1" si="8"/>
        <v>44309</v>
      </c>
      <c r="I180" s="125">
        <v>0</v>
      </c>
      <c r="J180" s="316" t="str">
        <f>LEFT(APT!D180,20)&amp;"."&amp;APTPay!E180</f>
        <v>....Ap21</v>
      </c>
      <c r="K180" s="120" t="b">
        <v>1</v>
      </c>
      <c r="L180" s="126" t="s">
        <v>3686</v>
      </c>
      <c r="M180" s="120" t="b">
        <v>1</v>
      </c>
      <c r="N180" s="120" t="s">
        <v>3687</v>
      </c>
      <c r="O180" s="319">
        <f>APT!K180</f>
        <v>0</v>
      </c>
      <c r="P180" s="120" t="b">
        <v>1</v>
      </c>
      <c r="Q180" s="120" t="b">
        <v>1</v>
      </c>
      <c r="R180" s="120" t="b">
        <v>1</v>
      </c>
      <c r="T180" s="11" t="str">
        <f t="shared" si="7"/>
        <v>NOOOOO</v>
      </c>
    </row>
    <row r="181" spans="1:20" x14ac:dyDescent="0.25">
      <c r="A181" s="117">
        <v>1</v>
      </c>
      <c r="B181" s="118">
        <v>2</v>
      </c>
      <c r="C181" s="315">
        <f>APT!J181</f>
        <v>0</v>
      </c>
      <c r="D181" s="120" t="b">
        <v>1</v>
      </c>
      <c r="E181" s="316" t="str">
        <f>RIGHT(APT!C181,4)&amp;"."&amp;APT!M181&amp;"."&amp;APT!K181&amp;"."&amp;$C$5</f>
        <v>...Ap21</v>
      </c>
      <c r="F181" s="317">
        <f t="shared" ca="1" si="6"/>
        <v>44309</v>
      </c>
      <c r="G181" s="318">
        <f>APT!Q181</f>
        <v>0</v>
      </c>
      <c r="H181" s="124">
        <f t="shared" ca="1" si="8"/>
        <v>44309</v>
      </c>
      <c r="I181" s="125">
        <v>0</v>
      </c>
      <c r="J181" s="316" t="str">
        <f>LEFT(APT!D181,20)&amp;"."&amp;APTPay!E181</f>
        <v>....Ap21</v>
      </c>
      <c r="K181" s="120" t="b">
        <v>1</v>
      </c>
      <c r="L181" s="126" t="s">
        <v>3686</v>
      </c>
      <c r="M181" s="120" t="b">
        <v>1</v>
      </c>
      <c r="N181" s="120" t="s">
        <v>3687</v>
      </c>
      <c r="O181" s="319">
        <f>APT!K181</f>
        <v>0</v>
      </c>
      <c r="P181" s="120" t="b">
        <v>1</v>
      </c>
      <c r="Q181" s="120" t="b">
        <v>1</v>
      </c>
      <c r="R181" s="120" t="b">
        <v>1</v>
      </c>
      <c r="T181" s="11" t="str">
        <f t="shared" si="7"/>
        <v>NOOOOO</v>
      </c>
    </row>
    <row r="182" spans="1:20" x14ac:dyDescent="0.25">
      <c r="A182" s="117">
        <v>1</v>
      </c>
      <c r="B182" s="118">
        <v>2</v>
      </c>
      <c r="C182" s="315">
        <f>APT!J182</f>
        <v>0</v>
      </c>
      <c r="D182" s="120" t="b">
        <v>1</v>
      </c>
      <c r="E182" s="316" t="str">
        <f>RIGHT(APT!C182,4)&amp;"."&amp;APT!M182&amp;"."&amp;APT!K182&amp;"."&amp;$C$5</f>
        <v>...Ap21</v>
      </c>
      <c r="F182" s="317">
        <f t="shared" ca="1" si="6"/>
        <v>44309</v>
      </c>
      <c r="G182" s="318">
        <f>APT!Q182</f>
        <v>0</v>
      </c>
      <c r="H182" s="124">
        <f t="shared" ca="1" si="8"/>
        <v>44309</v>
      </c>
      <c r="I182" s="125">
        <v>0</v>
      </c>
      <c r="J182" s="316" t="str">
        <f>LEFT(APT!D182,20)&amp;"."&amp;APTPay!E182</f>
        <v>....Ap21</v>
      </c>
      <c r="K182" s="120" t="b">
        <v>1</v>
      </c>
      <c r="L182" s="126" t="s">
        <v>3686</v>
      </c>
      <c r="M182" s="120" t="b">
        <v>1</v>
      </c>
      <c r="N182" s="120" t="s">
        <v>3687</v>
      </c>
      <c r="O182" s="319">
        <f>APT!K182</f>
        <v>0</v>
      </c>
      <c r="P182" s="120" t="b">
        <v>1</v>
      </c>
      <c r="Q182" s="120" t="b">
        <v>1</v>
      </c>
      <c r="R182" s="120" t="b">
        <v>1</v>
      </c>
      <c r="T182" s="11" t="str">
        <f t="shared" si="7"/>
        <v>NOOOOO</v>
      </c>
    </row>
    <row r="183" spans="1:20" x14ac:dyDescent="0.25">
      <c r="A183" s="117">
        <v>1</v>
      </c>
      <c r="B183" s="118">
        <v>2</v>
      </c>
      <c r="C183" s="315">
        <f>APT!J183</f>
        <v>0</v>
      </c>
      <c r="D183" s="120" t="b">
        <v>1</v>
      </c>
      <c r="E183" s="316" t="str">
        <f>RIGHT(APT!C183,4)&amp;"."&amp;APT!M183&amp;"."&amp;APT!K183&amp;"."&amp;$C$5</f>
        <v>...Ap21</v>
      </c>
      <c r="F183" s="317">
        <f t="shared" ca="1" si="6"/>
        <v>44309</v>
      </c>
      <c r="G183" s="318">
        <f>APT!Q183</f>
        <v>0</v>
      </c>
      <c r="H183" s="124">
        <f t="shared" ca="1" si="8"/>
        <v>44309</v>
      </c>
      <c r="I183" s="125">
        <v>0</v>
      </c>
      <c r="J183" s="316" t="str">
        <f>LEFT(APT!D183,20)&amp;"."&amp;APTPay!E183</f>
        <v>....Ap21</v>
      </c>
      <c r="K183" s="120" t="b">
        <v>1</v>
      </c>
      <c r="L183" s="126" t="s">
        <v>3686</v>
      </c>
      <c r="M183" s="120" t="b">
        <v>1</v>
      </c>
      <c r="N183" s="120" t="s">
        <v>3687</v>
      </c>
      <c r="O183" s="319">
        <f>APT!K183</f>
        <v>0</v>
      </c>
      <c r="P183" s="120" t="b">
        <v>1</v>
      </c>
      <c r="Q183" s="120" t="b">
        <v>1</v>
      </c>
      <c r="R183" s="120" t="b">
        <v>1</v>
      </c>
      <c r="T183" s="11" t="str">
        <f t="shared" si="7"/>
        <v>NOOOOO</v>
      </c>
    </row>
    <row r="184" spans="1:20" x14ac:dyDescent="0.25">
      <c r="A184" s="117">
        <v>1</v>
      </c>
      <c r="B184" s="118">
        <v>2</v>
      </c>
      <c r="C184" s="315">
        <f>APT!J184</f>
        <v>0</v>
      </c>
      <c r="D184" s="120" t="b">
        <v>1</v>
      </c>
      <c r="E184" s="316" t="str">
        <f>RIGHT(APT!C184,4)&amp;"."&amp;APT!M184&amp;"."&amp;APT!K184&amp;"."&amp;$C$5</f>
        <v>...Ap21</v>
      </c>
      <c r="F184" s="317">
        <f t="shared" ca="1" si="6"/>
        <v>44309</v>
      </c>
      <c r="G184" s="318">
        <f>APT!Q184</f>
        <v>0</v>
      </c>
      <c r="H184" s="124">
        <f t="shared" ca="1" si="8"/>
        <v>44309</v>
      </c>
      <c r="I184" s="125">
        <v>0</v>
      </c>
      <c r="J184" s="316" t="str">
        <f>LEFT(APT!D184,20)&amp;"."&amp;APTPay!E184</f>
        <v>....Ap21</v>
      </c>
      <c r="K184" s="120" t="b">
        <v>1</v>
      </c>
      <c r="L184" s="126" t="s">
        <v>3686</v>
      </c>
      <c r="M184" s="120" t="b">
        <v>1</v>
      </c>
      <c r="N184" s="120" t="s">
        <v>3687</v>
      </c>
      <c r="O184" s="319">
        <f>APT!K184</f>
        <v>0</v>
      </c>
      <c r="P184" s="120" t="b">
        <v>1</v>
      </c>
      <c r="Q184" s="120" t="b">
        <v>1</v>
      </c>
      <c r="R184" s="120" t="b">
        <v>1</v>
      </c>
      <c r="T184" s="11" t="str">
        <f t="shared" si="7"/>
        <v>NOOOOO</v>
      </c>
    </row>
    <row r="185" spans="1:20" x14ac:dyDescent="0.25">
      <c r="A185" s="117">
        <v>1</v>
      </c>
      <c r="B185" s="118">
        <v>2</v>
      </c>
      <c r="C185" s="315">
        <f>APT!J185</f>
        <v>0</v>
      </c>
      <c r="D185" s="120" t="b">
        <v>1</v>
      </c>
      <c r="E185" s="316" t="str">
        <f>RIGHT(APT!C185,4)&amp;"."&amp;APT!M185&amp;"."&amp;APT!K185&amp;"."&amp;$C$5</f>
        <v>...Ap21</v>
      </c>
      <c r="F185" s="317">
        <f t="shared" ca="1" si="6"/>
        <v>44309</v>
      </c>
      <c r="G185" s="318">
        <f>APT!Q185</f>
        <v>0</v>
      </c>
      <c r="H185" s="124">
        <f t="shared" ca="1" si="8"/>
        <v>44309</v>
      </c>
      <c r="I185" s="125">
        <v>0</v>
      </c>
      <c r="J185" s="316" t="str">
        <f>LEFT(APT!D185,20)&amp;"."&amp;APTPay!E185</f>
        <v>....Ap21</v>
      </c>
      <c r="K185" s="120" t="b">
        <v>1</v>
      </c>
      <c r="L185" s="126" t="s">
        <v>3686</v>
      </c>
      <c r="M185" s="120" t="b">
        <v>1</v>
      </c>
      <c r="N185" s="120" t="s">
        <v>3687</v>
      </c>
      <c r="O185" s="319">
        <f>APT!K185</f>
        <v>0</v>
      </c>
      <c r="P185" s="120" t="b">
        <v>1</v>
      </c>
      <c r="Q185" s="120" t="b">
        <v>1</v>
      </c>
      <c r="R185" s="120" t="b">
        <v>1</v>
      </c>
      <c r="T185" s="11" t="str">
        <f t="shared" si="7"/>
        <v>NOOOOO</v>
      </c>
    </row>
  </sheetData>
  <autoFilter ref="A19:J185"/>
  <mergeCells count="5">
    <mergeCell ref="A1:N1"/>
    <mergeCell ref="B3:E3"/>
    <mergeCell ref="H3:I3"/>
    <mergeCell ref="C7:D8"/>
    <mergeCell ref="C10:D11"/>
  </mergeCells>
  <conditionalFormatting sqref="G20:G185">
    <cfRule type="cellIs" dxfId="91" priority="4" operator="lessThan">
      <formula>0</formula>
    </cfRule>
    <cfRule type="cellIs" dxfId="90" priority="5" operator="equal">
      <formula>0</formula>
    </cfRule>
  </conditionalFormatting>
  <conditionalFormatting sqref="C7:D8">
    <cfRule type="cellIs" dxfId="89" priority="3" operator="equal">
      <formula>"Error"</formula>
    </cfRule>
  </conditionalFormatting>
  <conditionalFormatting sqref="C10:D11">
    <cfRule type="cellIs" dxfId="88" priority="2" operator="equal">
      <formula>"Error"</formula>
    </cfRule>
  </conditionalFormatting>
  <conditionalFormatting sqref="C7:D8 C10:D11">
    <cfRule type="cellIs" dxfId="8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3.xml><?xml version="1.0" encoding="utf-8"?>
<ds:datastoreItem xmlns:ds="http://schemas.openxmlformats.org/officeDocument/2006/customXml" ds:itemID="{2695DBFE-92C0-4090-92B3-4764481A36D5}">
  <ds:schemaRefs>
    <ds:schemaRef ds:uri="http://schemas.microsoft.com/office/2006/documentManagement/types"/>
    <ds:schemaRef ds:uri="http://schemas.microsoft.com/office/2006/metadata/properties"/>
    <ds:schemaRef ds:uri="http://purl.org/dc/terms/"/>
    <ds:schemaRef ds:uri="1c6d1ae5-b46a-499e-972c-b53777b9b9b8"/>
    <ds:schemaRef ds:uri="http://purl.org/dc/dcmitype/"/>
    <ds:schemaRef ds:uri="http://schemas.microsoft.com/office/infopath/2007/PartnerControls"/>
    <ds:schemaRef ds:uri="cb092cc6-43b9-46b5-90e0-eacc198ede18"/>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vt:i4>
      </vt:variant>
    </vt:vector>
  </HeadingPairs>
  <TitlesOfParts>
    <vt:vector size="39" baseType="lpstr">
      <vt:lpstr>Sheetlist</vt:lpstr>
      <vt:lpstr>SystemsDiagram</vt:lpstr>
      <vt:lpstr>Schoolchanges</vt:lpstr>
      <vt:lpstr>Rates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MiscPay</vt:lpstr>
      <vt:lpstr>MiscCR</vt:lpstr>
      <vt:lpstr>MISC</vt:lpstr>
      <vt:lpstr>APTCR</vt:lpstr>
      <vt:lpstr>DEDEL</vt:lpstr>
      <vt:lpstr>DEDELCR</vt:lpstr>
      <vt:lpstr>GRANTS</vt:lpstr>
      <vt:lpstr>GRANTSPAY</vt:lpstr>
      <vt:lpstr>HN TOPUPS April Sheet</vt:lpstr>
      <vt:lpstr>HN TopUpPay</vt:lpstr>
      <vt:lpstr>SENCr</vt:lpstr>
      <vt:lpstr>SEN</vt:lpstr>
      <vt:lpstr>COVID</vt:lpstr>
      <vt:lpstr>COVIDPAY</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2021-04-23T13:26:27Z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